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defaultThemeVersion="166925"/>
  <mc:AlternateContent xmlns:mc="http://schemas.openxmlformats.org/markup-compatibility/2006">
    <mc:Choice Requires="x15">
      <x15ac:absPath xmlns:x15ac="http://schemas.microsoft.com/office/spreadsheetml/2010/11/ac" url="C:\Users\jilmar.chaves\Downloads\DER\DER PROCESSOS LICITATÓRIOS\Obra VPE-140 (i)\Onerado VPE-140\"/>
    </mc:Choice>
  </mc:AlternateContent>
  <xr:revisionPtr revIDLastSave="0" documentId="13_ncr:1_{779DB007-857D-4905-A408-07776223120C}" xr6:coauthVersionLast="47" xr6:coauthVersionMax="47" xr10:uidLastSave="{00000000-0000-0000-0000-000000000000}"/>
  <bookViews>
    <workbookView xWindow="-120" yWindow="-120" windowWidth="29040" windowHeight="15720" tabRatio="891" xr2:uid="{EB840502-2B5B-4C0C-BCD7-F50F2B3E2DC1}"/>
  </bookViews>
  <sheets>
    <sheet name="RESUMO" sheetId="18" r:id="rId1"/>
    <sheet name="SINTÉTICO" sheetId="7" r:id="rId2"/>
    <sheet name="MEMÓRIA DE CÁLCULO" sheetId="1" r:id="rId3"/>
    <sheet name="CURVA ABC" sheetId="14" r:id="rId4"/>
    <sheet name="CRONO. FIS-FINANC" sheetId="19" r:id="rId5"/>
    <sheet name="Composições Gerais" sheetId="24" r:id="rId6"/>
    <sheet name="Composições Canteiro" sheetId="20" r:id="rId7"/>
    <sheet name="Canteiro de Obras" sheetId="25" r:id="rId8"/>
    <sheet name="Mob e Desmob" sheetId="26" r:id="rId9"/>
    <sheet name="BDI serviços" sheetId="27" r:id="rId10"/>
    <sheet name="BDI Diferenciado" sheetId="28" r:id="rId11"/>
    <sheet name="ADM-Resumo" sheetId="29" r:id="rId12"/>
    <sheet name="ADM-Fixa" sheetId="30" r:id="rId13"/>
    <sheet name="ADM-Vinculada" sheetId="31" r:id="rId14"/>
    <sheet name="ADM-Variavel" sheetId="32" r:id="rId15"/>
    <sheet name="ADM-Variavel$" sheetId="33" r:id="rId16"/>
    <sheet name="MANUTENÇÃO DO CANTEIRO E ACAMP." sheetId="34" r:id="rId17"/>
    <sheet name="ANP" sheetId="35" r:id="rId18"/>
    <sheet name="Betuminoso" sheetId="36" r:id="rId19"/>
    <sheet name="Pesquisa de Mercado" sheetId="37" r:id="rId20"/>
    <sheet name="Binômio" sheetId="38" r:id="rId21"/>
    <sheet name="INS. SICRO" sheetId="21" state="hidden" r:id="rId22"/>
    <sheet name="MO SICRO" sheetId="22" state="hidden" r:id="rId23"/>
    <sheet name="EQ. SICRO" sheetId="23" state="hidden" r:id="rId24"/>
    <sheet name="SICRO JAN2026" sheetId="17" state="hidden" r:id="rId25"/>
    <sheet name="SINAPI JAN.26" sheetId="5" state="hidden" r:id="rId26"/>
    <sheet name="BANCO_CPU - JAN.26" sheetId="4" state="hidden" r:id="rId27"/>
  </sheets>
  <externalReferences>
    <externalReference r:id="rId28"/>
    <externalReference r:id="rId29"/>
    <externalReference r:id="rId30"/>
    <externalReference r:id="rId31"/>
    <externalReference r:id="rId32"/>
    <externalReference r:id="rId33"/>
    <externalReference r:id="rId34"/>
    <externalReference r:id="rId35"/>
    <externalReference r:id="rId36"/>
  </externalReferences>
  <definedNames>
    <definedName name="\F" localSheetId="4">#REF!</definedName>
    <definedName name="\F">#REF!</definedName>
    <definedName name="\fagf" localSheetId="4">#REF!</definedName>
    <definedName name="\fagf">#REF!</definedName>
    <definedName name="\I" localSheetId="4">#REF!</definedName>
    <definedName name="\I">#REF!</definedName>
    <definedName name="\R" localSheetId="4">#REF!</definedName>
    <definedName name="\R">#REF!</definedName>
    <definedName name="\ZACVDERVREW">#N/A</definedName>
    <definedName name="_\1">#REF!</definedName>
    <definedName name="_\11">#REF!</definedName>
    <definedName name="_\a">#REF!</definedName>
    <definedName name="_\b">#REF!</definedName>
    <definedName name="_\c">#REF!</definedName>
    <definedName name="_\fagf">#REF!</definedName>
    <definedName name="_\I">#REF!</definedName>
    <definedName name="_\p">#REF!</definedName>
    <definedName name="_\S">#REF!</definedName>
    <definedName name="_\w">#REF!</definedName>
    <definedName name="_\z">#REF!</definedName>
    <definedName name="_\ZACVDERVREW">#N/A</definedName>
    <definedName name="_____________________________________Ext2">#REF!</definedName>
    <definedName name="_________________________________CC709" localSheetId="11">[0]!Plan1</definedName>
    <definedName name="_________________________________CC709" localSheetId="14">[0]!Plan1</definedName>
    <definedName name="_________________________________CC709" localSheetId="15">[0]!Plan1</definedName>
    <definedName name="_________________________________CC709" localSheetId="13">[0]!Plan1</definedName>
    <definedName name="_________________________________CC709" localSheetId="4">#N/A</definedName>
    <definedName name="_________________________________CC709" localSheetId="16">[0]!Plan1</definedName>
    <definedName name="_________________________________CC709">#REF!</definedName>
    <definedName name="________________________________Ext2">#REF!</definedName>
    <definedName name="______________________________Ext2">#REF!</definedName>
    <definedName name="_____________________________PL1" localSheetId="4">#REF!</definedName>
    <definedName name="_____________________________PL1">#REF!</definedName>
    <definedName name="____________________________CC709" localSheetId="11">[8]!Plan1</definedName>
    <definedName name="____________________________CC709" localSheetId="14">[8]!Plan1</definedName>
    <definedName name="____________________________CC709" localSheetId="15">[8]!Plan1</definedName>
    <definedName name="____________________________CC709" localSheetId="13">[8]!Plan1</definedName>
    <definedName name="____________________________CC709" localSheetId="4">#N/A</definedName>
    <definedName name="____________________________CC709" localSheetId="16">[8]!Plan1</definedName>
    <definedName name="____________________________CC709">#REF!</definedName>
    <definedName name="____________________________PL1" localSheetId="4">#REF!</definedName>
    <definedName name="____________________________PL1">#REF!</definedName>
    <definedName name="___________________________PL1" localSheetId="4">#REF!</definedName>
    <definedName name="___________________________PL1">#REF!</definedName>
    <definedName name="__________________________PL1" localSheetId="4">#REF!</definedName>
    <definedName name="__________________________PL1">#REF!</definedName>
    <definedName name="_________________________PL1" localSheetId="4">#REF!</definedName>
    <definedName name="_________________________PL1">#REF!</definedName>
    <definedName name="________________________PL1" localSheetId="4">#REF!</definedName>
    <definedName name="________________________PL1">#REF!</definedName>
    <definedName name="_______________________PL1" localSheetId="4">#REF!</definedName>
    <definedName name="_______________________PL1">#REF!</definedName>
    <definedName name="______________________PL1" localSheetId="4">#REF!</definedName>
    <definedName name="______________________PL1">#REF!</definedName>
    <definedName name="______________________r" localSheetId="4">#REF!</definedName>
    <definedName name="______________________r">#REF!</definedName>
    <definedName name="_____________________CC709" localSheetId="11">[8]!Plan1</definedName>
    <definedName name="_____________________CC709" localSheetId="14">[8]!Plan1</definedName>
    <definedName name="_____________________CC709" localSheetId="15">[8]!Plan1</definedName>
    <definedName name="_____________________CC709" localSheetId="13">[8]!Plan1</definedName>
    <definedName name="_____________________CC709" localSheetId="16">[8]!Plan1</definedName>
    <definedName name="_____________________CC709">[8]!Plan1</definedName>
    <definedName name="_____________________Ext2">#REF!</definedName>
    <definedName name="_____________________OUT98" localSheetId="11" hidden="1">{#N/A,#N/A,TRUE,"Serviços"}</definedName>
    <definedName name="_____________________OUT98" localSheetId="14" hidden="1">{#N/A,#N/A,TRUE,"Serviços"}</definedName>
    <definedName name="_____________________OUT98" localSheetId="15" hidden="1">{#N/A,#N/A,TRUE,"Serviços"}</definedName>
    <definedName name="_____________________OUT98" localSheetId="13" hidden="1">{#N/A,#N/A,TRUE,"Serviços"}</definedName>
    <definedName name="_____________________OUT98" localSheetId="16" hidden="1">{#N/A,#N/A,TRUE,"Serviços"}</definedName>
    <definedName name="_____________________OUT98" hidden="1">{#N/A,#N/A,TRUE,"Serviços"}</definedName>
    <definedName name="_____________________PL1" localSheetId="4">#REF!</definedName>
    <definedName name="_____________________PL1">#REF!</definedName>
    <definedName name="_____________________r" localSheetId="4">#REF!</definedName>
    <definedName name="_____________________r">#REF!</definedName>
    <definedName name="____________________Ext2">#REF!</definedName>
    <definedName name="____________________OUT98" localSheetId="11" hidden="1">{#N/A,#N/A,TRUE,"Serviços"}</definedName>
    <definedName name="____________________OUT98" localSheetId="14" hidden="1">{#N/A,#N/A,TRUE,"Serviços"}</definedName>
    <definedName name="____________________OUT98" localSheetId="15" hidden="1">{#N/A,#N/A,TRUE,"Serviços"}</definedName>
    <definedName name="____________________OUT98" localSheetId="13" hidden="1">{#N/A,#N/A,TRUE,"Serviços"}</definedName>
    <definedName name="____________________OUT98" localSheetId="16" hidden="1">{#N/A,#N/A,TRUE,"Serviços"}</definedName>
    <definedName name="____________________OUT98" hidden="1">{#N/A,#N/A,TRUE,"Serviços"}</definedName>
    <definedName name="____________________PL1" localSheetId="4">#REF!</definedName>
    <definedName name="____________________PL1">#REF!</definedName>
    <definedName name="____________________r" localSheetId="4">#REF!</definedName>
    <definedName name="____________________r">#REF!</definedName>
    <definedName name="____________________Rbv1">#REF!</definedName>
    <definedName name="___________________CC709" localSheetId="11">[8]!Plan1</definedName>
    <definedName name="___________________CC709" localSheetId="14">[8]!Plan1</definedName>
    <definedName name="___________________CC709" localSheetId="15">[8]!Plan1</definedName>
    <definedName name="___________________CC709" localSheetId="13">[8]!Plan1</definedName>
    <definedName name="___________________CC709" localSheetId="16">[8]!Plan1</definedName>
    <definedName name="___________________CC709">#N/A</definedName>
    <definedName name="___________________DND2" localSheetId="11">[8]!Plan1</definedName>
    <definedName name="___________________DND2" localSheetId="14">[8]!Plan1</definedName>
    <definedName name="___________________DND2" localSheetId="15">[8]!Plan1</definedName>
    <definedName name="___________________DND2" localSheetId="13">[8]!Plan1</definedName>
    <definedName name="___________________DND2" localSheetId="16">[8]!Plan1</definedName>
    <definedName name="___________________DND2">[8]!Plan1</definedName>
    <definedName name="___________________Ext2">#REF!</definedName>
    <definedName name="___________________KM406407" localSheetId="4">#REF!</definedName>
    <definedName name="___________________KM406407">#REF!</definedName>
    <definedName name="___________________OUT98" localSheetId="11" hidden="1">{#N/A,#N/A,TRUE,"Serviços"}</definedName>
    <definedName name="___________________OUT98" localSheetId="14" hidden="1">{#N/A,#N/A,TRUE,"Serviços"}</definedName>
    <definedName name="___________________OUT98" localSheetId="15" hidden="1">{#N/A,#N/A,TRUE,"Serviços"}</definedName>
    <definedName name="___________________OUT98" localSheetId="13" hidden="1">{#N/A,#N/A,TRUE,"Serviços"}</definedName>
    <definedName name="___________________OUT98" localSheetId="6" hidden="1">{#N/A,#N/A,TRUE,"Serviços"}</definedName>
    <definedName name="___________________OUT98" localSheetId="5" hidden="1">{#N/A,#N/A,TRUE,"Serviços"}</definedName>
    <definedName name="___________________OUT98" localSheetId="4" hidden="1">{#N/A,#N/A,TRUE,"Serviços"}</definedName>
    <definedName name="___________________OUT98" localSheetId="16" hidden="1">{#N/A,#N/A,TRUE,"Serviços"}</definedName>
    <definedName name="___________________OUT98" hidden="1">{#N/A,#N/A,TRUE,"Serviços"}</definedName>
    <definedName name="___________________PL1" localSheetId="4">#REF!</definedName>
    <definedName name="___________________PL1">#REF!</definedName>
    <definedName name="___________________r" localSheetId="4">#REF!</definedName>
    <definedName name="___________________r">#REF!</definedName>
    <definedName name="___________________Rbv1">#REF!</definedName>
    <definedName name="__________________Ext2">#REF!</definedName>
    <definedName name="__________________KM406407" localSheetId="4">#REF!</definedName>
    <definedName name="__________________KM406407">#REF!</definedName>
    <definedName name="__________________OUT98" localSheetId="11" hidden="1">{#N/A,#N/A,TRUE,"Serviços"}</definedName>
    <definedName name="__________________OUT98" localSheetId="14" hidden="1">{#N/A,#N/A,TRUE,"Serviços"}</definedName>
    <definedName name="__________________OUT98" localSheetId="15" hidden="1">{#N/A,#N/A,TRUE,"Serviços"}</definedName>
    <definedName name="__________________OUT98" localSheetId="13" hidden="1">{#N/A,#N/A,TRUE,"Serviços"}</definedName>
    <definedName name="__________________OUT98" localSheetId="6" hidden="1">{#N/A,#N/A,TRUE,"Serviços"}</definedName>
    <definedName name="__________________OUT98" localSheetId="5" hidden="1">{#N/A,#N/A,TRUE,"Serviços"}</definedName>
    <definedName name="__________________OUT98" localSheetId="4" hidden="1">{#N/A,#N/A,TRUE,"Serviços"}</definedName>
    <definedName name="__________________OUT98" localSheetId="16" hidden="1">{#N/A,#N/A,TRUE,"Serviços"}</definedName>
    <definedName name="__________________OUT98" hidden="1">{#N/A,#N/A,TRUE,"Serviços"}</definedName>
    <definedName name="__________________PL1" localSheetId="4">#REF!</definedName>
    <definedName name="__________________PL1">#REF!</definedName>
    <definedName name="__________________r" localSheetId="4">#REF!</definedName>
    <definedName name="__________________r">#REF!</definedName>
    <definedName name="__________________Rbv1">#REF!</definedName>
    <definedName name="_________________CC709" localSheetId="11">[8]!Plan1</definedName>
    <definedName name="_________________CC709" localSheetId="14">[8]!Plan1</definedName>
    <definedName name="_________________CC709" localSheetId="15">[8]!Plan1</definedName>
    <definedName name="_________________CC709" localSheetId="13">[8]!Plan1</definedName>
    <definedName name="_________________CC709" localSheetId="16">[8]!Plan1</definedName>
    <definedName name="_________________CC709">[8]!Plan1</definedName>
    <definedName name="_________________DND2" localSheetId="11">[8]!Plan1</definedName>
    <definedName name="_________________DND2" localSheetId="14">[8]!Plan1</definedName>
    <definedName name="_________________DND2" localSheetId="15">[8]!Plan1</definedName>
    <definedName name="_________________DND2" localSheetId="13">[8]!Plan1</definedName>
    <definedName name="_________________DND2" localSheetId="16">[8]!Plan1</definedName>
    <definedName name="_________________DND2">[8]!Plan1</definedName>
    <definedName name="_________________Ext2">#REF!</definedName>
    <definedName name="_________________KM406407" localSheetId="4">#REF!</definedName>
    <definedName name="_________________KM406407">#REF!</definedName>
    <definedName name="_________________OUT98" localSheetId="11" hidden="1">{#N/A,#N/A,TRUE,"Serviços"}</definedName>
    <definedName name="_________________OUT98" localSheetId="14" hidden="1">{#N/A,#N/A,TRUE,"Serviços"}</definedName>
    <definedName name="_________________OUT98" localSheetId="15" hidden="1">{#N/A,#N/A,TRUE,"Serviços"}</definedName>
    <definedName name="_________________OUT98" localSheetId="13" hidden="1">{#N/A,#N/A,TRUE,"Serviços"}</definedName>
    <definedName name="_________________OUT98" localSheetId="6" hidden="1">{#N/A,#N/A,TRUE,"Serviços"}</definedName>
    <definedName name="_________________OUT98" localSheetId="5" hidden="1">{#N/A,#N/A,TRUE,"Serviços"}</definedName>
    <definedName name="_________________OUT98" localSheetId="4" hidden="1">{#N/A,#N/A,TRUE,"Serviços"}</definedName>
    <definedName name="_________________OUT98" localSheetId="16" hidden="1">{#N/A,#N/A,TRUE,"Serviços"}</definedName>
    <definedName name="_________________OUT98" hidden="1">{#N/A,#N/A,TRUE,"Serviços"}</definedName>
    <definedName name="_________________PL1" localSheetId="4">#REF!</definedName>
    <definedName name="_________________PL1">#REF!</definedName>
    <definedName name="_________________r" localSheetId="4">#REF!</definedName>
    <definedName name="_________________r">#REF!</definedName>
    <definedName name="_________________Rbv1">#REF!</definedName>
    <definedName name="________________Ext2">#REF!</definedName>
    <definedName name="________________KM406407" localSheetId="4">#REF!</definedName>
    <definedName name="________________KM406407">#REF!</definedName>
    <definedName name="________________OUT98" localSheetId="11" hidden="1">{#N/A,#N/A,TRUE,"Serviços"}</definedName>
    <definedName name="________________OUT98" localSheetId="14" hidden="1">{#N/A,#N/A,TRUE,"Serviços"}</definedName>
    <definedName name="________________OUT98" localSheetId="15" hidden="1">{#N/A,#N/A,TRUE,"Serviços"}</definedName>
    <definedName name="________________OUT98" localSheetId="13" hidden="1">{#N/A,#N/A,TRUE,"Serviços"}</definedName>
    <definedName name="________________OUT98" localSheetId="6" hidden="1">{#N/A,#N/A,TRUE,"Serviços"}</definedName>
    <definedName name="________________OUT98" localSheetId="5" hidden="1">{#N/A,#N/A,TRUE,"Serviços"}</definedName>
    <definedName name="________________OUT98" localSheetId="4" hidden="1">{#N/A,#N/A,TRUE,"Serviços"}</definedName>
    <definedName name="________________OUT98" localSheetId="16" hidden="1">{#N/A,#N/A,TRUE,"Serviços"}</definedName>
    <definedName name="________________OUT98" hidden="1">{#N/A,#N/A,TRUE,"Serviços"}</definedName>
    <definedName name="________________PL1" localSheetId="4">#REF!</definedName>
    <definedName name="________________PL1">#REF!</definedName>
    <definedName name="________________r" localSheetId="4">#REF!</definedName>
    <definedName name="________________r">#REF!</definedName>
    <definedName name="________________Rbv1">#REF!</definedName>
    <definedName name="_______________CC709" localSheetId="11">[8]!Plan1</definedName>
    <definedName name="_______________CC709" localSheetId="14">[8]!Plan1</definedName>
    <definedName name="_______________CC709" localSheetId="15">[8]!Plan1</definedName>
    <definedName name="_______________CC709" localSheetId="13">[8]!Plan1</definedName>
    <definedName name="_______________CC709" localSheetId="4">#N/A</definedName>
    <definedName name="_______________CC709" localSheetId="16">[8]!Plan1</definedName>
    <definedName name="_______________CC709">#REF!</definedName>
    <definedName name="_______________DND2" localSheetId="11">[0]!Plan1</definedName>
    <definedName name="_______________DND2" localSheetId="14">[0]!Plan1</definedName>
    <definedName name="_______________DND2" localSheetId="15">[0]!Plan1</definedName>
    <definedName name="_______________DND2" localSheetId="13">[0]!Plan1</definedName>
    <definedName name="_______________DND2" localSheetId="4">#N/A</definedName>
    <definedName name="_______________DND2" localSheetId="16">[0]!Plan1</definedName>
    <definedName name="_______________DND2">#REF!</definedName>
    <definedName name="_______________Ext2">#REF!</definedName>
    <definedName name="_______________KM406407" localSheetId="4">#REF!</definedName>
    <definedName name="_______________KM406407">#REF!</definedName>
    <definedName name="_______________OUT98" localSheetId="11" hidden="1">{#N/A,#N/A,TRUE,"Serviços"}</definedName>
    <definedName name="_______________OUT98" localSheetId="14" hidden="1">{#N/A,#N/A,TRUE,"Serviços"}</definedName>
    <definedName name="_______________OUT98" localSheetId="15" hidden="1">{#N/A,#N/A,TRUE,"Serviços"}</definedName>
    <definedName name="_______________OUT98" localSheetId="13" hidden="1">{#N/A,#N/A,TRUE,"Serviços"}</definedName>
    <definedName name="_______________OUT98" localSheetId="6" hidden="1">{#N/A,#N/A,TRUE,"Serviços"}</definedName>
    <definedName name="_______________OUT98" localSheetId="5" hidden="1">{#N/A,#N/A,TRUE,"Serviços"}</definedName>
    <definedName name="_______________OUT98" localSheetId="4" hidden="1">{#N/A,#N/A,TRUE,"Serviços"}</definedName>
    <definedName name="_______________OUT98" localSheetId="16" hidden="1">{#N/A,#N/A,TRUE,"Serviços"}</definedName>
    <definedName name="_______________OUT98" hidden="1">{#N/A,#N/A,TRUE,"Serviços"}</definedName>
    <definedName name="_______________PL1" localSheetId="4">#REF!</definedName>
    <definedName name="_______________PL1">#REF!</definedName>
    <definedName name="_______________r">NA()</definedName>
    <definedName name="_______________Rbv1">#REF!</definedName>
    <definedName name="______________CC709">#N/A</definedName>
    <definedName name="______________DND2" localSheetId="11">[8]!Plan1</definedName>
    <definedName name="______________DND2" localSheetId="14">[8]!Plan1</definedName>
    <definedName name="______________DND2" localSheetId="15">[8]!Plan1</definedName>
    <definedName name="______________DND2" localSheetId="13">[8]!Plan1</definedName>
    <definedName name="______________DND2" localSheetId="16">[8]!Plan1</definedName>
    <definedName name="______________DND2">[8]!Plan1</definedName>
    <definedName name="______________Ext2">#REF!</definedName>
    <definedName name="______________KM406407" localSheetId="4">#REF!</definedName>
    <definedName name="______________KM406407">#REF!</definedName>
    <definedName name="______________OUT98" localSheetId="11" hidden="1">{#N/A,#N/A,TRUE,"Serviços"}</definedName>
    <definedName name="______________OUT98" localSheetId="14" hidden="1">{#N/A,#N/A,TRUE,"Serviços"}</definedName>
    <definedName name="______________OUT98" localSheetId="15" hidden="1">{#N/A,#N/A,TRUE,"Serviços"}</definedName>
    <definedName name="______________OUT98" localSheetId="13" hidden="1">{#N/A,#N/A,TRUE,"Serviços"}</definedName>
    <definedName name="______________OUT98" localSheetId="6" hidden="1">{#N/A,#N/A,TRUE,"Serviços"}</definedName>
    <definedName name="______________OUT98" localSheetId="5" hidden="1">{#N/A,#N/A,TRUE,"Serviços"}</definedName>
    <definedName name="______________OUT98" localSheetId="4" hidden="1">{#N/A,#N/A,TRUE,"Serviços"}</definedName>
    <definedName name="______________OUT98" localSheetId="16" hidden="1">{#N/A,#N/A,TRUE,"Serviços"}</definedName>
    <definedName name="______________OUT98" hidden="1">{#N/A,#N/A,TRUE,"Serviços"}</definedName>
    <definedName name="______________PL1" localSheetId="4">#REF!</definedName>
    <definedName name="______________PL1">#REF!</definedName>
    <definedName name="______________r" localSheetId="4">#REF!</definedName>
    <definedName name="______________r">#REF!</definedName>
    <definedName name="______________Rbv1">#REF!</definedName>
    <definedName name="_____________CC709" localSheetId="11">[8]!Plan1</definedName>
    <definedName name="_____________CC709" localSheetId="14">[8]!Plan1</definedName>
    <definedName name="_____________CC709" localSheetId="15">[8]!Plan1</definedName>
    <definedName name="_____________CC709" localSheetId="13">[8]!Plan1</definedName>
    <definedName name="_____________CC709" localSheetId="16">[8]!Plan1</definedName>
    <definedName name="_____________CC709">#REF!</definedName>
    <definedName name="_____________DND2">#N/A</definedName>
    <definedName name="_____________Ext2">#REF!</definedName>
    <definedName name="_____________KM406407" localSheetId="4">#REF!</definedName>
    <definedName name="_____________KM406407">#REF!</definedName>
    <definedName name="_____________MNS8418" localSheetId="11">[8]!Plan1</definedName>
    <definedName name="_____________MNS8418" localSheetId="14">[8]!Plan1</definedName>
    <definedName name="_____________MNS8418" localSheetId="15">[8]!Plan1</definedName>
    <definedName name="_____________MNS8418" localSheetId="13">[8]!Plan1</definedName>
    <definedName name="_____________MNS8418" localSheetId="16">[8]!Plan1</definedName>
    <definedName name="_____________MNS8418">[8]!Plan1</definedName>
    <definedName name="_____________OUT98" localSheetId="11" hidden="1">{#N/A,#N/A,TRUE,"Serviços"}</definedName>
    <definedName name="_____________OUT98" localSheetId="14" hidden="1">{#N/A,#N/A,TRUE,"Serviços"}</definedName>
    <definedName name="_____________OUT98" localSheetId="15" hidden="1">{#N/A,#N/A,TRUE,"Serviços"}</definedName>
    <definedName name="_____________OUT98" localSheetId="13" hidden="1">{#N/A,#N/A,TRUE,"Serviços"}</definedName>
    <definedName name="_____________OUT98" localSheetId="6" hidden="1">{#N/A,#N/A,TRUE,"Serviços"}</definedName>
    <definedName name="_____________OUT98" localSheetId="5" hidden="1">{#N/A,#N/A,TRUE,"Serviços"}</definedName>
    <definedName name="_____________OUT98" localSheetId="4" hidden="1">{#N/A,#N/A,TRUE,"Serviços"}</definedName>
    <definedName name="_____________OUT98" localSheetId="16" hidden="1">{#N/A,#N/A,TRUE,"Serviços"}</definedName>
    <definedName name="_____________OUT98" hidden="1">{#N/A,#N/A,TRUE,"Serviços"}</definedName>
    <definedName name="_____________PL1" localSheetId="4">#REF!</definedName>
    <definedName name="_____________PL1">#REF!</definedName>
    <definedName name="_____________r" localSheetId="4">#REF!</definedName>
    <definedName name="_____________r">#REF!</definedName>
    <definedName name="_____________Rbv1">#REF!</definedName>
    <definedName name="_____________SL6">NA()</definedName>
    <definedName name="____________CC709">#REF!</definedName>
    <definedName name="____________DND2" localSheetId="11">[8]!Plan1</definedName>
    <definedName name="____________DND2" localSheetId="14">[8]!Plan1</definedName>
    <definedName name="____________DND2" localSheetId="15">[8]!Plan1</definedName>
    <definedName name="____________DND2" localSheetId="13">[8]!Plan1</definedName>
    <definedName name="____________DND2" localSheetId="4">#N/A</definedName>
    <definedName name="____________DND2" localSheetId="16">[8]!Plan1</definedName>
    <definedName name="____________DND2">#REF!</definedName>
    <definedName name="____________Ext2">#REF!</definedName>
    <definedName name="____________ki5" localSheetId="4">#REF!</definedName>
    <definedName name="____________ki5">#REF!</definedName>
    <definedName name="____________KM406407" localSheetId="4">#REF!</definedName>
    <definedName name="____________KM406407">#REF!</definedName>
    <definedName name="____________OUT98" localSheetId="11" hidden="1">{#N/A,#N/A,TRUE,"Serviços"}</definedName>
    <definedName name="____________OUT98" localSheetId="14" hidden="1">{#N/A,#N/A,TRUE,"Serviços"}</definedName>
    <definedName name="____________OUT98" localSheetId="15" hidden="1">{#N/A,#N/A,TRUE,"Serviços"}</definedName>
    <definedName name="____________OUT98" localSheetId="13" hidden="1">{#N/A,#N/A,TRUE,"Serviços"}</definedName>
    <definedName name="____________OUT98" localSheetId="6" hidden="1">{#N/A,#N/A,TRUE,"Serviços"}</definedName>
    <definedName name="____________OUT98" localSheetId="5" hidden="1">{#N/A,#N/A,TRUE,"Serviços"}</definedName>
    <definedName name="____________OUT98" localSheetId="4" hidden="1">{#N/A,#N/A,TRUE,"Serviços"}</definedName>
    <definedName name="____________OUT98" localSheetId="16" hidden="1">{#N/A,#N/A,TRUE,"Serviços"}</definedName>
    <definedName name="____________OUT98" hidden="1">{#N/A,#N/A,TRUE,"Serviços"}</definedName>
    <definedName name="____________OUT988" localSheetId="6" hidden="1">{#N/A,#N/A,TRUE,"Serviços"}</definedName>
    <definedName name="____________OUT988" localSheetId="5" hidden="1">{#N/A,#N/A,TRUE,"Serviços"}</definedName>
    <definedName name="____________OUT988" localSheetId="4" hidden="1">{#N/A,#N/A,TRUE,"Serviços"}</definedName>
    <definedName name="____________OUT988" hidden="1">{#N/A,#N/A,TRUE,"Serviços"}</definedName>
    <definedName name="____________PL1" localSheetId="4">#REF!</definedName>
    <definedName name="____________PL1">#REF!</definedName>
    <definedName name="____________r" localSheetId="4">#REF!</definedName>
    <definedName name="____________r">#REF!</definedName>
    <definedName name="____________Rbv1">#REF!</definedName>
    <definedName name="____________SL6">NA()</definedName>
    <definedName name="___________brv2">#REF!</definedName>
    <definedName name="___________Brz1" localSheetId="4">#REF!</definedName>
    <definedName name="___________Brz1">#REF!</definedName>
    <definedName name="___________Brz2" localSheetId="4">#REF!</definedName>
    <definedName name="___________Brz2">#REF!</definedName>
    <definedName name="___________CC709" localSheetId="11">[0]!Plan1</definedName>
    <definedName name="___________CC709" localSheetId="14">[0]!Plan1</definedName>
    <definedName name="___________CC709" localSheetId="15">[0]!Plan1</definedName>
    <definedName name="___________CC709" localSheetId="13">[0]!Plan1</definedName>
    <definedName name="___________CC709" localSheetId="16">[0]!Plan1</definedName>
    <definedName name="___________CC709">#N/A</definedName>
    <definedName name="___________DND2" localSheetId="11">[8]!Plan1</definedName>
    <definedName name="___________DND2" localSheetId="14">[8]!Plan1</definedName>
    <definedName name="___________DND2" localSheetId="15">[8]!Plan1</definedName>
    <definedName name="___________DND2" localSheetId="13">[8]!Plan1</definedName>
    <definedName name="___________DND2" localSheetId="16">[8]!Plan1</definedName>
    <definedName name="___________DND2">#REF!</definedName>
    <definedName name="___________Ext2">#REF!</definedName>
    <definedName name="___________ki5" localSheetId="4">#REF!</definedName>
    <definedName name="___________ki5">#REF!</definedName>
    <definedName name="___________KM406407" localSheetId="4">#REF!</definedName>
    <definedName name="___________KM406407">#REF!</definedName>
    <definedName name="___________MNS8418" localSheetId="11">[8]!Plan1</definedName>
    <definedName name="___________MNS8418" localSheetId="14">[8]!Plan1</definedName>
    <definedName name="___________MNS8418" localSheetId="15">[8]!Plan1</definedName>
    <definedName name="___________MNS8418" localSheetId="13">[8]!Plan1</definedName>
    <definedName name="___________MNS8418" localSheetId="16">[8]!Plan1</definedName>
    <definedName name="___________MNS8418">[8]!Plan1</definedName>
    <definedName name="___________OUT98" localSheetId="11" hidden="1">{#N/A,#N/A,TRUE,"Serviços"}</definedName>
    <definedName name="___________OUT98" localSheetId="14" hidden="1">{#N/A,#N/A,TRUE,"Serviços"}</definedName>
    <definedName name="___________OUT98" localSheetId="15" hidden="1">{#N/A,#N/A,TRUE,"Serviços"}</definedName>
    <definedName name="___________OUT98" localSheetId="13" hidden="1">{#N/A,#N/A,TRUE,"Serviços"}</definedName>
    <definedName name="___________OUT98" localSheetId="6" hidden="1">{#N/A,#N/A,TRUE,"Serviços"}</definedName>
    <definedName name="___________OUT98" localSheetId="5" hidden="1">{#N/A,#N/A,TRUE,"Serviços"}</definedName>
    <definedName name="___________OUT98" localSheetId="4" hidden="1">{#N/A,#N/A,TRUE,"Serviços"}</definedName>
    <definedName name="___________OUT98" localSheetId="16" hidden="1">{#N/A,#N/A,TRUE,"Serviços"}</definedName>
    <definedName name="___________OUT98" hidden="1">{#N/A,#N/A,TRUE,"Serviços"}</definedName>
    <definedName name="___________OUT988" localSheetId="6" hidden="1">{#N/A,#N/A,TRUE,"Serviços"}</definedName>
    <definedName name="___________OUT988" localSheetId="5" hidden="1">{#N/A,#N/A,TRUE,"Serviços"}</definedName>
    <definedName name="___________OUT988" localSheetId="4" hidden="1">{#N/A,#N/A,TRUE,"Serviços"}</definedName>
    <definedName name="___________OUT988" hidden="1">{#N/A,#N/A,TRUE,"Serviços"}</definedName>
    <definedName name="___________OUT9888" localSheetId="6" hidden="1">{#N/A,#N/A,TRUE,"Serviços"}</definedName>
    <definedName name="___________OUT9888" localSheetId="5" hidden="1">{#N/A,#N/A,TRUE,"Serviços"}</definedName>
    <definedName name="___________OUT9888" localSheetId="4" hidden="1">{#N/A,#N/A,TRUE,"Serviços"}</definedName>
    <definedName name="___________OUT9888" hidden="1">{#N/A,#N/A,TRUE,"Serviços"}</definedName>
    <definedName name="___________PL1" localSheetId="4">#REF!</definedName>
    <definedName name="___________PL1">#REF!</definedName>
    <definedName name="___________r" localSheetId="4">#REF!</definedName>
    <definedName name="___________r">#REF!</definedName>
    <definedName name="___________Rbv1">#REF!</definedName>
    <definedName name="___________SL6">NA()</definedName>
    <definedName name="__________A14">NA()</definedName>
    <definedName name="__________Ago1">#REF!</definedName>
    <definedName name="__________brv2">#REF!</definedName>
    <definedName name="__________Brz1">#REF!:#REF!</definedName>
    <definedName name="__________Brz2">#REF!:#REF!</definedName>
    <definedName name="__________CC709">#REF!</definedName>
    <definedName name="__________Dez1">#REF!</definedName>
    <definedName name="__________DND2">#N/A</definedName>
    <definedName name="__________Ext2">#REF!</definedName>
    <definedName name="__________Fev1">#N/A</definedName>
    <definedName name="__________Jan1">#N/A</definedName>
    <definedName name="__________Jul1">#REF!</definedName>
    <definedName name="__________Jun1">#REF!</definedName>
    <definedName name="__________ki5" localSheetId="4">#REF!</definedName>
    <definedName name="__________ki5">#REF!</definedName>
    <definedName name="__________KM406407">#N/A</definedName>
    <definedName name="__________Mai1">#REF!</definedName>
    <definedName name="__________Mar1">#N/A</definedName>
    <definedName name="__________Nov1">#REF!</definedName>
    <definedName name="__________Out1">#REF!</definedName>
    <definedName name="__________OUT98" localSheetId="11" hidden="1">{#N/A,#N/A,TRUE,"Serviços"}</definedName>
    <definedName name="__________OUT98" localSheetId="14" hidden="1">{#N/A,#N/A,TRUE,"Serviços"}</definedName>
    <definedName name="__________OUT98" localSheetId="15" hidden="1">{#N/A,#N/A,TRUE,"Serviços"}</definedName>
    <definedName name="__________OUT98" localSheetId="13" hidden="1">{#N/A,#N/A,TRUE,"Serviços"}</definedName>
    <definedName name="__________OUT98" localSheetId="6" hidden="1">{#N/A,#N/A,TRUE,"Serviços"}</definedName>
    <definedName name="__________OUT98" localSheetId="5" hidden="1">{#N/A,#N/A,TRUE,"Serviços"}</definedName>
    <definedName name="__________OUT98" localSheetId="4" hidden="1">{#N/A,#N/A,TRUE,"Serviços"}</definedName>
    <definedName name="__________OUT98" localSheetId="16" hidden="1">{#N/A,#N/A,TRUE,"Serviços"}</definedName>
    <definedName name="__________OUT98" hidden="1">{#N/A,#N/A,TRUE,"Serviços"}</definedName>
    <definedName name="__________PL1" localSheetId="4">#REF!</definedName>
    <definedName name="__________PL1">#REF!</definedName>
    <definedName name="__________r" localSheetId="4">#REF!</definedName>
    <definedName name="__________r">#REF!</definedName>
    <definedName name="__________Rbv1">#REF!</definedName>
    <definedName name="__________Set1">#REF!</definedName>
    <definedName name="__________SL6">NA()</definedName>
    <definedName name="_________A1">#N/A</definedName>
    <definedName name="_________A10">#N/A</definedName>
    <definedName name="_________A11">#N/A</definedName>
    <definedName name="_________A12">#N/A</definedName>
    <definedName name="_________A13">#N/A</definedName>
    <definedName name="_________A14">#N/A</definedName>
    <definedName name="_________A15">#N/A</definedName>
    <definedName name="_________A16">#N/A</definedName>
    <definedName name="_________A17">#N/A</definedName>
    <definedName name="_________A19">#N/A</definedName>
    <definedName name="_________A2">#N/A</definedName>
    <definedName name="_________A20">#N/A</definedName>
    <definedName name="_________A21">#N/A</definedName>
    <definedName name="_________A22">#N/A</definedName>
    <definedName name="_________A23">#N/A</definedName>
    <definedName name="_________A24">#N/A</definedName>
    <definedName name="_________A25">#N/A</definedName>
    <definedName name="_________A3">#N/A</definedName>
    <definedName name="_________A4">#N/A</definedName>
    <definedName name="_________A5">#N/A</definedName>
    <definedName name="_________A6">#N/A</definedName>
    <definedName name="_________A7">#N/A</definedName>
    <definedName name="_________A9">#N/A</definedName>
    <definedName name="_________Abr1">#REF!</definedName>
    <definedName name="_________Ago1">#REF!</definedName>
    <definedName name="_________brv2">#REF!</definedName>
    <definedName name="_________Brz1" localSheetId="4">#REF!</definedName>
    <definedName name="_________Brz1">#REF!</definedName>
    <definedName name="_________Brz2" localSheetId="4">#REF!</definedName>
    <definedName name="_________Brz2">#REF!</definedName>
    <definedName name="_________CC709" localSheetId="11">[8]!Plan1</definedName>
    <definedName name="_________CC709" localSheetId="14">[8]!Plan1</definedName>
    <definedName name="_________CC709" localSheetId="15">[8]!Plan1</definedName>
    <definedName name="_________CC709" localSheetId="13">[8]!Plan1</definedName>
    <definedName name="_________CC709" localSheetId="4">#N/A</definedName>
    <definedName name="_________CC709" localSheetId="16">[8]!Plan1</definedName>
    <definedName name="_________CC709">#REF!</definedName>
    <definedName name="_________Dez1">#REF!</definedName>
    <definedName name="_________DND2" localSheetId="11">[8]!Plan1</definedName>
    <definedName name="_________DND2" localSheetId="14">[8]!Plan1</definedName>
    <definedName name="_________DND2" localSheetId="15">[8]!Plan1</definedName>
    <definedName name="_________DND2" localSheetId="13">[8]!Plan1</definedName>
    <definedName name="_________DND2" localSheetId="4">#N/A</definedName>
    <definedName name="_________DND2" localSheetId="16">[8]!Plan1</definedName>
    <definedName name="_________DND2">#REF!</definedName>
    <definedName name="_________Ext2">#REF!</definedName>
    <definedName name="_________Fev1">#N/A</definedName>
    <definedName name="_________Jan1">#N/A</definedName>
    <definedName name="_________Jul1">#REF!</definedName>
    <definedName name="_________Jun1">#REF!</definedName>
    <definedName name="_________ki5" localSheetId="4">#REF!</definedName>
    <definedName name="_________ki5">#REF!</definedName>
    <definedName name="_________KM406407">#N/A</definedName>
    <definedName name="_________Mai1">#REF!</definedName>
    <definedName name="_________Mar1">#N/A</definedName>
    <definedName name="_________MNS8418" localSheetId="11">[8]!Plan1</definedName>
    <definedName name="_________MNS8418" localSheetId="14">[8]!Plan1</definedName>
    <definedName name="_________MNS8418" localSheetId="15">[8]!Plan1</definedName>
    <definedName name="_________MNS8418" localSheetId="13">[8]!Plan1</definedName>
    <definedName name="_________MNS8418" localSheetId="16">[8]!Plan1</definedName>
    <definedName name="_________MNS8418">[8]!Plan1</definedName>
    <definedName name="_________MOD01">#N/A</definedName>
    <definedName name="_________Nov1">#REF!</definedName>
    <definedName name="_________Out1">#REF!</definedName>
    <definedName name="_________OUT98" localSheetId="11" hidden="1">{#N/A,#N/A,TRUE,"Serviços"}</definedName>
    <definedName name="_________OUT98" localSheetId="14" hidden="1">{#N/A,#N/A,TRUE,"Serviços"}</definedName>
    <definedName name="_________OUT98" localSheetId="15" hidden="1">{#N/A,#N/A,TRUE,"Serviços"}</definedName>
    <definedName name="_________OUT98" localSheetId="13" hidden="1">{#N/A,#N/A,TRUE,"Serviços"}</definedName>
    <definedName name="_________OUT98" localSheetId="6" hidden="1">{#N/A,#N/A,TRUE,"Serviços"}</definedName>
    <definedName name="_________OUT98" localSheetId="5" hidden="1">{#N/A,#N/A,TRUE,"Serviços"}</definedName>
    <definedName name="_________OUT98" localSheetId="4" hidden="1">{#N/A,#N/A,TRUE,"Serviços"}</definedName>
    <definedName name="_________OUT98" localSheetId="16" hidden="1">{#N/A,#N/A,TRUE,"Serviços"}</definedName>
    <definedName name="_________OUT98" hidden="1">{#N/A,#N/A,TRUE,"Serviços"}</definedName>
    <definedName name="_________OUTT98" localSheetId="6" hidden="1">{#N/A,#N/A,TRUE,"Serviços"}</definedName>
    <definedName name="_________OUTT98" localSheetId="5" hidden="1">{#N/A,#N/A,TRUE,"Serviços"}</definedName>
    <definedName name="_________OUTT98" localSheetId="4" hidden="1">{#N/A,#N/A,TRUE,"Serviços"}</definedName>
    <definedName name="_________OUTT98" hidden="1">{#N/A,#N/A,TRUE,"Serviços"}</definedName>
    <definedName name="_________OUTT988" localSheetId="6" hidden="1">{#N/A,#N/A,TRUE,"Serviços"}</definedName>
    <definedName name="_________OUTT988" localSheetId="5" hidden="1">{#N/A,#N/A,TRUE,"Serviços"}</definedName>
    <definedName name="_________OUTT988" localSheetId="4" hidden="1">{#N/A,#N/A,TRUE,"Serviços"}</definedName>
    <definedName name="_________OUTT988" hidden="1">{#N/A,#N/A,TRUE,"Serviços"}</definedName>
    <definedName name="_________PL1" localSheetId="4">#REF!</definedName>
    <definedName name="_________PL1">#REF!</definedName>
    <definedName name="_________r" localSheetId="4">#REF!</definedName>
    <definedName name="_________r">#REF!</definedName>
    <definedName name="_________Rbv1">#REF!</definedName>
    <definedName name="_________RP1">#N/A</definedName>
    <definedName name="_________Set1">#REF!</definedName>
    <definedName name="_________SL6">NA()</definedName>
    <definedName name="_________TP10" localSheetId="4">#REF!</definedName>
    <definedName name="_________TP10">#REF!</definedName>
    <definedName name="_________TP5" localSheetId="4">#REF!</definedName>
    <definedName name="_________TP5">#REF!</definedName>
    <definedName name="________A1">#REF!</definedName>
    <definedName name="________A10">#REF!</definedName>
    <definedName name="________A11">#REF!</definedName>
    <definedName name="________A12">#REF!</definedName>
    <definedName name="________A13">#REF!</definedName>
    <definedName name="________A14">#REF!</definedName>
    <definedName name="________A15">#REF!</definedName>
    <definedName name="________A16">#REF!</definedName>
    <definedName name="________A17">#REF!</definedName>
    <definedName name="________A19">#REF!</definedName>
    <definedName name="________A2">#REF!</definedName>
    <definedName name="________A20">#REF!</definedName>
    <definedName name="________A21">#REF!</definedName>
    <definedName name="________A22">#REF!</definedName>
    <definedName name="________A23">#REF!</definedName>
    <definedName name="________A24">#REF!</definedName>
    <definedName name="________A25">#REF!</definedName>
    <definedName name="________A3">#REF!</definedName>
    <definedName name="________A4">#REF!</definedName>
    <definedName name="________A5">#REF!</definedName>
    <definedName name="________A6">#REF!</definedName>
    <definedName name="________A7">#REF!</definedName>
    <definedName name="________A9">#REF!</definedName>
    <definedName name="________Abr1">#REF!</definedName>
    <definedName name="________Ago1">#REF!</definedName>
    <definedName name="________brv2">#REF!</definedName>
    <definedName name="________Brz1">#REF!:#REF!</definedName>
    <definedName name="________Brz2">#REF!:#REF!</definedName>
    <definedName name="________CC709" localSheetId="11">[8]!Plan1</definedName>
    <definedName name="________CC709" localSheetId="14">[8]!Plan1</definedName>
    <definedName name="________CC709" localSheetId="15">[8]!Plan1</definedName>
    <definedName name="________CC709" localSheetId="13">[8]!Plan1</definedName>
    <definedName name="________CC709" localSheetId="4">#N/A</definedName>
    <definedName name="________CC709" localSheetId="16">[8]!Plan1</definedName>
    <definedName name="________CC709">#REF!</definedName>
    <definedName name="________Dez1">#REF!</definedName>
    <definedName name="________DIV1004" localSheetId="4">#REF!</definedName>
    <definedName name="________DIV1004">#REF!</definedName>
    <definedName name="________DIV1015" localSheetId="4">#REF!</definedName>
    <definedName name="________DIV1015">#REF!</definedName>
    <definedName name="________DIV1039" localSheetId="4">#REF!</definedName>
    <definedName name="________DIV1039">#REF!</definedName>
    <definedName name="________DIV1050" localSheetId="4">#REF!</definedName>
    <definedName name="________DIV1050">#REF!</definedName>
    <definedName name="________DIV278" localSheetId="4">#REF!</definedName>
    <definedName name="________DIV278">#REF!</definedName>
    <definedName name="________DIV279" localSheetId="4">#REF!</definedName>
    <definedName name="________DIV279">#REF!</definedName>
    <definedName name="________DIV45" localSheetId="4">#REF!</definedName>
    <definedName name="________DIV45">#REF!</definedName>
    <definedName name="________DIV450" localSheetId="4">#REF!</definedName>
    <definedName name="________DIV450">#REF!</definedName>
    <definedName name="________DIV709" localSheetId="4">#REF!</definedName>
    <definedName name="________DIV709">#REF!</definedName>
    <definedName name="________DIV710" localSheetId="4">#REF!</definedName>
    <definedName name="________DIV710">#REF!</definedName>
    <definedName name="________DIV711" localSheetId="4">#REF!</definedName>
    <definedName name="________DIV711">#REF!</definedName>
    <definedName name="________DIV718" localSheetId="4">#REF!</definedName>
    <definedName name="________DIV718">#REF!</definedName>
    <definedName name="________DIV719" localSheetId="4">#REF!</definedName>
    <definedName name="________DIV719">#REF!</definedName>
    <definedName name="________DIV720" localSheetId="4">#REF!</definedName>
    <definedName name="________DIV720">#REF!</definedName>
    <definedName name="________DIV819" localSheetId="4">#REF!</definedName>
    <definedName name="________DIV819">#REF!</definedName>
    <definedName name="________DIV947" localSheetId="4">#REF!</definedName>
    <definedName name="________DIV947">#REF!</definedName>
    <definedName name="________DND2" localSheetId="11">[8]!Plan1</definedName>
    <definedName name="________DND2" localSheetId="14">[8]!Plan1</definedName>
    <definedName name="________DND2" localSheetId="15">[8]!Plan1</definedName>
    <definedName name="________DND2" localSheetId="13">[8]!Plan1</definedName>
    <definedName name="________DND2" localSheetId="4">#N/A</definedName>
    <definedName name="________DND2" localSheetId="16">[8]!Plan1</definedName>
    <definedName name="________DND2">#REF!</definedName>
    <definedName name="________Ext2">#REF!</definedName>
    <definedName name="________Fev1">#REF!</definedName>
    <definedName name="________Jan1">#REF!</definedName>
    <definedName name="________Jul1">#REF!</definedName>
    <definedName name="________Jun1">#REF!</definedName>
    <definedName name="________ki5" localSheetId="4">#REF!</definedName>
    <definedName name="________ki5">#REF!</definedName>
    <definedName name="________KM406407" localSheetId="4">#REF!</definedName>
    <definedName name="________KM406407">#REF!</definedName>
    <definedName name="________LO1004" localSheetId="4">#REF!</definedName>
    <definedName name="________LO1004">#REF!</definedName>
    <definedName name="________LO1015" localSheetId="4">#REF!</definedName>
    <definedName name="________LO1015">#REF!</definedName>
    <definedName name="________LO1039" localSheetId="4">#REF!</definedName>
    <definedName name="________LO1039">#REF!</definedName>
    <definedName name="________LO1050" localSheetId="4">#REF!</definedName>
    <definedName name="________LO1050">#REF!</definedName>
    <definedName name="________LO278" localSheetId="4">#REF!</definedName>
    <definedName name="________LO278">#REF!</definedName>
    <definedName name="________LO279" localSheetId="4">#REF!</definedName>
    <definedName name="________LO279">#REF!</definedName>
    <definedName name="________LO450" localSheetId="4">#REF!</definedName>
    <definedName name="________LO450">#REF!</definedName>
    <definedName name="________LO709" localSheetId="4">#REF!</definedName>
    <definedName name="________LO709">#REF!</definedName>
    <definedName name="________LO710" localSheetId="4">#REF!</definedName>
    <definedName name="________LO710">#REF!</definedName>
    <definedName name="________LO711" localSheetId="4">#REF!</definedName>
    <definedName name="________LO711">#REF!</definedName>
    <definedName name="________LO719" localSheetId="4">#REF!</definedName>
    <definedName name="________LO719">#REF!</definedName>
    <definedName name="________LO720" localSheetId="4">#REF!</definedName>
    <definedName name="________LO720">#REF!</definedName>
    <definedName name="________LO819" localSheetId="4">#REF!</definedName>
    <definedName name="________LO819">#REF!</definedName>
    <definedName name="________LO947" localSheetId="4">#REF!</definedName>
    <definedName name="________LO947">#REF!</definedName>
    <definedName name="________Mai1">#REF!</definedName>
    <definedName name="________Mar1">#REF!</definedName>
    <definedName name="________ME1004" localSheetId="4">#REF!</definedName>
    <definedName name="________ME1004">#REF!</definedName>
    <definedName name="________ME1015" localSheetId="4">#REF!</definedName>
    <definedName name="________ME1015">#REF!</definedName>
    <definedName name="________ME1039" localSheetId="4">#REF!</definedName>
    <definedName name="________ME1039">#REF!</definedName>
    <definedName name="________ME1050" localSheetId="4">#REF!</definedName>
    <definedName name="________ME1050">#REF!</definedName>
    <definedName name="________ME278" localSheetId="4">#REF!</definedName>
    <definedName name="________ME278">#REF!</definedName>
    <definedName name="________ME279" localSheetId="4">#REF!</definedName>
    <definedName name="________ME279">#REF!</definedName>
    <definedName name="________ME450" localSheetId="4">#REF!</definedName>
    <definedName name="________ME450">#REF!</definedName>
    <definedName name="________ME709" localSheetId="4">#REF!</definedName>
    <definedName name="________ME709">#REF!</definedName>
    <definedName name="________ME710" localSheetId="4">#REF!</definedName>
    <definedName name="________ME710">#REF!</definedName>
    <definedName name="________ME711" localSheetId="4">#REF!</definedName>
    <definedName name="________ME711">#REF!</definedName>
    <definedName name="________ME719" localSheetId="4">#REF!</definedName>
    <definedName name="________ME719">#REF!</definedName>
    <definedName name="________ME720" localSheetId="4">#REF!</definedName>
    <definedName name="________ME720">#REF!</definedName>
    <definedName name="________ME819" localSheetId="4">#REF!</definedName>
    <definedName name="________ME819">#REF!</definedName>
    <definedName name="________ME947" localSheetId="4">#REF!</definedName>
    <definedName name="________ME947">#REF!</definedName>
    <definedName name="________MNS8418" localSheetId="11">[0]!Plan1</definedName>
    <definedName name="________MNS8418" localSheetId="14">[0]!Plan1</definedName>
    <definedName name="________MNS8418" localSheetId="15">[0]!Plan1</definedName>
    <definedName name="________MNS8418" localSheetId="13">[0]!Plan1</definedName>
    <definedName name="________MNS8418" localSheetId="4">#N/A</definedName>
    <definedName name="________MNS8418" localSheetId="16">[0]!Plan1</definedName>
    <definedName name="________MNS8418">#REF!</definedName>
    <definedName name="________MOD01">#REF!</definedName>
    <definedName name="________Nov1">#REF!</definedName>
    <definedName name="________Obs1" localSheetId="4">#REF!</definedName>
    <definedName name="________Obs1">#REF!</definedName>
    <definedName name="________Obs2" localSheetId="4">#REF!</definedName>
    <definedName name="________Obs2">#REF!</definedName>
    <definedName name="________Out1">#REF!</definedName>
    <definedName name="________OUT98" localSheetId="11" hidden="1">{#N/A,#N/A,TRUE,"Serviços"}</definedName>
    <definedName name="________OUT98" localSheetId="14" hidden="1">{#N/A,#N/A,TRUE,"Serviços"}</definedName>
    <definedName name="________OUT98" localSheetId="15" hidden="1">{#N/A,#N/A,TRUE,"Serviços"}</definedName>
    <definedName name="________OUT98" localSheetId="13" hidden="1">{#N/A,#N/A,TRUE,"Serviços"}</definedName>
    <definedName name="________OUT98" localSheetId="6" hidden="1">{#N/A,#N/A,TRUE,"Serviços"}</definedName>
    <definedName name="________OUT98" localSheetId="5" hidden="1">{#N/A,#N/A,TRUE,"Serviços"}</definedName>
    <definedName name="________OUT98" localSheetId="4" hidden="1">{#N/A,#N/A,TRUE,"Serviços"}</definedName>
    <definedName name="________OUT98" localSheetId="16" hidden="1">{#N/A,#N/A,TRUE,"Serviços"}</definedName>
    <definedName name="________OUT98" hidden="1">{#N/A,#N/A,TRUE,"Serviços"}</definedName>
    <definedName name="________OUTTT98" localSheetId="6" hidden="1">{#N/A,#N/A,TRUE,"Serviços"}</definedName>
    <definedName name="________OUTTT98" localSheetId="5" hidden="1">{#N/A,#N/A,TRUE,"Serviços"}</definedName>
    <definedName name="________OUTTT98" localSheetId="4" hidden="1">{#N/A,#N/A,TRUE,"Serviços"}</definedName>
    <definedName name="________OUTTT98" hidden="1">{#N/A,#N/A,TRUE,"Serviços"}</definedName>
    <definedName name="________PL1" localSheetId="4">#REF!</definedName>
    <definedName name="________PL1">#REF!</definedName>
    <definedName name="________PR1004" localSheetId="4">#REF!</definedName>
    <definedName name="________PR1004">#REF!</definedName>
    <definedName name="________PR1015" localSheetId="4">#REF!</definedName>
    <definedName name="________PR1015">#REF!</definedName>
    <definedName name="________PR1039" localSheetId="4">#REF!</definedName>
    <definedName name="________PR1039">#REF!</definedName>
    <definedName name="________PR1050" localSheetId="4">#REF!</definedName>
    <definedName name="________PR1050">#REF!</definedName>
    <definedName name="________PR278" localSheetId="4">#REF!</definedName>
    <definedName name="________PR278">#REF!</definedName>
    <definedName name="________PR279" localSheetId="4">#REF!</definedName>
    <definedName name="________PR279">#REF!</definedName>
    <definedName name="________PR450" localSheetId="4">#REF!</definedName>
    <definedName name="________PR450">#REF!</definedName>
    <definedName name="________PR709" localSheetId="4">#REF!</definedName>
    <definedName name="________PR709">#REF!</definedName>
    <definedName name="________PR710" localSheetId="4">#REF!</definedName>
    <definedName name="________PR710">#REF!</definedName>
    <definedName name="________PR711" localSheetId="4">#REF!</definedName>
    <definedName name="________PR711">#REF!</definedName>
    <definedName name="________PR719" localSheetId="4">#REF!</definedName>
    <definedName name="________PR719">#REF!</definedName>
    <definedName name="________PR720" localSheetId="4">#REF!</definedName>
    <definedName name="________PR720">#REF!</definedName>
    <definedName name="________PR819" localSheetId="4">#REF!</definedName>
    <definedName name="________PR819">#REF!</definedName>
    <definedName name="________PR947" localSheetId="4">#REF!</definedName>
    <definedName name="________PR947">#REF!</definedName>
    <definedName name="________r" localSheetId="4">#REF!</definedName>
    <definedName name="________r">#REF!</definedName>
    <definedName name="________Rbv1">#REF!</definedName>
    <definedName name="________RP1">#REF!</definedName>
    <definedName name="________Set1">#REF!</definedName>
    <definedName name="________SL6">NA()</definedName>
    <definedName name="_______A1">#REF!</definedName>
    <definedName name="_______A10">#REF!</definedName>
    <definedName name="_______A11">#REF!</definedName>
    <definedName name="_______A12">#REF!</definedName>
    <definedName name="_______A13">#REF!</definedName>
    <definedName name="_______A14">#REF!</definedName>
    <definedName name="_______A15">#REF!</definedName>
    <definedName name="_______A16">#REF!</definedName>
    <definedName name="_______A17">#REF!</definedName>
    <definedName name="_______A19">#REF!</definedName>
    <definedName name="_______A2">#REF!</definedName>
    <definedName name="_______A20">#REF!</definedName>
    <definedName name="_______A21">#REF!</definedName>
    <definedName name="_______A22">#REF!</definedName>
    <definedName name="_______A23">#REF!</definedName>
    <definedName name="_______A24">#REF!</definedName>
    <definedName name="_______A25">#REF!</definedName>
    <definedName name="_______A3">#REF!</definedName>
    <definedName name="_______A4">#REF!</definedName>
    <definedName name="_______A5">#REF!</definedName>
    <definedName name="_______A6">#REF!</definedName>
    <definedName name="_______A7">#REF!</definedName>
    <definedName name="_______A9">#REF!</definedName>
    <definedName name="_______Abr1">#REF!</definedName>
    <definedName name="_______Ago1">#REF!</definedName>
    <definedName name="_______brv2">#REF!</definedName>
    <definedName name="_______Brz1">#REF!:#REF!</definedName>
    <definedName name="_______Brz2">#REF!:#REF!</definedName>
    <definedName name="_______CC709" localSheetId="11">[8]!Plan1</definedName>
    <definedName name="_______CC709" localSheetId="14">[8]!Plan1</definedName>
    <definedName name="_______CC709" localSheetId="15">[8]!Plan1</definedName>
    <definedName name="_______CC709" localSheetId="13">[8]!Plan1</definedName>
    <definedName name="_______CC709" localSheetId="4">#N/A</definedName>
    <definedName name="_______CC709" localSheetId="16">[8]!Plan1</definedName>
    <definedName name="_______CC709">#REF!</definedName>
    <definedName name="_______CC947" localSheetId="11">[8]!Plan1</definedName>
    <definedName name="_______CC947" localSheetId="14">[8]!Plan1</definedName>
    <definedName name="_______CC947" localSheetId="15">[8]!Plan1</definedName>
    <definedName name="_______CC947" localSheetId="13">[8]!Plan1</definedName>
    <definedName name="_______CC947" localSheetId="4">#N/A</definedName>
    <definedName name="_______CC947" localSheetId="16">[8]!Plan1</definedName>
    <definedName name="_______CC947">#REF!</definedName>
    <definedName name="_______Dez1">#REF!</definedName>
    <definedName name="_______DIV1004" localSheetId="4">#REF!</definedName>
    <definedName name="_______DIV1004">#REF!</definedName>
    <definedName name="_______DIV1015" localSheetId="4">#REF!</definedName>
    <definedName name="_______DIV1015">#REF!</definedName>
    <definedName name="_______DIV1039" localSheetId="4">#REF!</definedName>
    <definedName name="_______DIV1039">#REF!</definedName>
    <definedName name="_______DIV1050" localSheetId="4">#REF!</definedName>
    <definedName name="_______DIV1050">#REF!</definedName>
    <definedName name="_______DIV278" localSheetId="4">#REF!</definedName>
    <definedName name="_______DIV278">#REF!</definedName>
    <definedName name="_______DIV279" localSheetId="4">#REF!</definedName>
    <definedName name="_______DIV279">#REF!</definedName>
    <definedName name="_______DIV45" localSheetId="4">#REF!</definedName>
    <definedName name="_______DIV45">#REF!</definedName>
    <definedName name="_______DIV450" localSheetId="4">#REF!</definedName>
    <definedName name="_______DIV450">#REF!</definedName>
    <definedName name="_______DIV709" localSheetId="4">#REF!</definedName>
    <definedName name="_______DIV709">#REF!</definedName>
    <definedName name="_______DIV710" localSheetId="4">#REF!</definedName>
    <definedName name="_______DIV710">#REF!</definedName>
    <definedName name="_______DIV711" localSheetId="4">#REF!</definedName>
    <definedName name="_______DIV711">#REF!</definedName>
    <definedName name="_______DIV718" localSheetId="4">#REF!</definedName>
    <definedName name="_______DIV718">#REF!</definedName>
    <definedName name="_______DIV719" localSheetId="4">#REF!</definedName>
    <definedName name="_______DIV719">#REF!</definedName>
    <definedName name="_______DIV720" localSheetId="4">#REF!</definedName>
    <definedName name="_______DIV720">#REF!</definedName>
    <definedName name="_______DIV819" localSheetId="4">#REF!</definedName>
    <definedName name="_______DIV819">#REF!</definedName>
    <definedName name="_______DIV947" localSheetId="4">#REF!</definedName>
    <definedName name="_______DIV947">#REF!</definedName>
    <definedName name="_______DND2" localSheetId="11">[8]!Plan1</definedName>
    <definedName name="_______DND2" localSheetId="14">[8]!Plan1</definedName>
    <definedName name="_______DND2" localSheetId="15">[8]!Plan1</definedName>
    <definedName name="_______DND2" localSheetId="13">[8]!Plan1</definedName>
    <definedName name="_______DND2" localSheetId="4">#N/A</definedName>
    <definedName name="_______DND2" localSheetId="16">[8]!Plan1</definedName>
    <definedName name="_______DND2">#REF!</definedName>
    <definedName name="_______Ext2">#REF!</definedName>
    <definedName name="_______Fev1">#REF!</definedName>
    <definedName name="_______Jan1">#REF!</definedName>
    <definedName name="_______Jul1">#REF!</definedName>
    <definedName name="_______Jun1">#REF!</definedName>
    <definedName name="_______ki5" localSheetId="4">#REF!</definedName>
    <definedName name="_______ki5">#REF!</definedName>
    <definedName name="_______KM406407" localSheetId="4">#REF!</definedName>
    <definedName name="_______KM406407">#REF!</definedName>
    <definedName name="_______LO1004" localSheetId="4">#REF!</definedName>
    <definedName name="_______LO1004">#REF!</definedName>
    <definedName name="_______LO1015" localSheetId="4">#REF!</definedName>
    <definedName name="_______LO1015">#REF!</definedName>
    <definedName name="_______LO1039" localSheetId="4">#REF!</definedName>
    <definedName name="_______LO1039">#REF!</definedName>
    <definedName name="_______LO1050" localSheetId="4">#REF!</definedName>
    <definedName name="_______LO1050">#REF!</definedName>
    <definedName name="_______LO278" localSheetId="4">#REF!</definedName>
    <definedName name="_______LO278">#REF!</definedName>
    <definedName name="_______LO279" localSheetId="4">#REF!</definedName>
    <definedName name="_______LO279">#REF!</definedName>
    <definedName name="_______LO450" localSheetId="4">#REF!</definedName>
    <definedName name="_______LO450">#REF!</definedName>
    <definedName name="_______LO709" localSheetId="4">#REF!</definedName>
    <definedName name="_______LO709">#REF!</definedName>
    <definedName name="_______LO710" localSheetId="4">#REF!</definedName>
    <definedName name="_______LO710">#REF!</definedName>
    <definedName name="_______LO711" localSheetId="4">#REF!</definedName>
    <definedName name="_______LO711">#REF!</definedName>
    <definedName name="_______LO719" localSheetId="4">#REF!</definedName>
    <definedName name="_______LO719">#REF!</definedName>
    <definedName name="_______LO720" localSheetId="4">#REF!</definedName>
    <definedName name="_______LO720">#REF!</definedName>
    <definedName name="_______LO819" localSheetId="4">#REF!</definedName>
    <definedName name="_______LO819">#REF!</definedName>
    <definedName name="_______LO947" localSheetId="4">#REF!</definedName>
    <definedName name="_______LO947">#REF!</definedName>
    <definedName name="_______Mai1">#REF!</definedName>
    <definedName name="_______Mar1">#REF!</definedName>
    <definedName name="_______ME1004" localSheetId="4">#REF!</definedName>
    <definedName name="_______ME1004">#REF!</definedName>
    <definedName name="_______ME1015" localSheetId="4">#REF!</definedName>
    <definedName name="_______ME1015">#REF!</definedName>
    <definedName name="_______ME1039" localSheetId="4">#REF!</definedName>
    <definedName name="_______ME1039">#REF!</definedName>
    <definedName name="_______ME1050" localSheetId="4">#REF!</definedName>
    <definedName name="_______ME1050">#REF!</definedName>
    <definedName name="_______ME278" localSheetId="4">#REF!</definedName>
    <definedName name="_______ME278">#REF!</definedName>
    <definedName name="_______ME279" localSheetId="4">#REF!</definedName>
    <definedName name="_______ME279">#REF!</definedName>
    <definedName name="_______ME450" localSheetId="4">#REF!</definedName>
    <definedName name="_______ME450">#REF!</definedName>
    <definedName name="_______ME709" localSheetId="4">#REF!</definedName>
    <definedName name="_______ME709">#REF!</definedName>
    <definedName name="_______ME710" localSheetId="4">#REF!</definedName>
    <definedName name="_______ME710">#REF!</definedName>
    <definedName name="_______ME711" localSheetId="4">#REF!</definedName>
    <definedName name="_______ME711">#REF!</definedName>
    <definedName name="_______ME719" localSheetId="4">#REF!</definedName>
    <definedName name="_______ME719">#REF!</definedName>
    <definedName name="_______ME720" localSheetId="4">#REF!</definedName>
    <definedName name="_______ME720">#REF!</definedName>
    <definedName name="_______ME819" localSheetId="4">#REF!</definedName>
    <definedName name="_______ME819">#REF!</definedName>
    <definedName name="_______ME947" localSheetId="4">#REF!</definedName>
    <definedName name="_______ME947">#REF!</definedName>
    <definedName name="_______MNS8418">#N/A</definedName>
    <definedName name="_______MOD01">#REF!</definedName>
    <definedName name="_______Nov1">#REF!</definedName>
    <definedName name="_______Obs1" localSheetId="4">#REF!</definedName>
    <definedName name="_______Obs1">#REF!</definedName>
    <definedName name="_______Obs2" localSheetId="4">#REF!</definedName>
    <definedName name="_______Obs2">#REF!</definedName>
    <definedName name="_______Out1">#REF!</definedName>
    <definedName name="_______OUT98" localSheetId="11" hidden="1">{#N/A,#N/A,TRUE,"Serviços"}</definedName>
    <definedName name="_______OUT98" localSheetId="14" hidden="1">{#N/A,#N/A,TRUE,"Serviços"}</definedName>
    <definedName name="_______OUT98" localSheetId="15" hidden="1">{#N/A,#N/A,TRUE,"Serviços"}</definedName>
    <definedName name="_______OUT98" localSheetId="13" hidden="1">{#N/A,#N/A,TRUE,"Serviços"}</definedName>
    <definedName name="_______OUT98" localSheetId="6" hidden="1">{#N/A,#N/A,TRUE,"Serviços"}</definedName>
    <definedName name="_______OUT98" localSheetId="5" hidden="1">{#N/A,#N/A,TRUE,"Serviços"}</definedName>
    <definedName name="_______OUT98" localSheetId="4" hidden="1">{#N/A,#N/A,TRUE,"Serviços"}</definedName>
    <definedName name="_______OUT98" localSheetId="16" hidden="1">{#N/A,#N/A,TRUE,"Serviços"}</definedName>
    <definedName name="_______OUT98" hidden="1">{#N/A,#N/A,TRUE,"Serviços"}</definedName>
    <definedName name="_______OUT9888" localSheetId="6" hidden="1">{#N/A,#N/A,TRUE,"Serviços"}</definedName>
    <definedName name="_______OUT9888" localSheetId="5" hidden="1">{#N/A,#N/A,TRUE,"Serviços"}</definedName>
    <definedName name="_______OUT9888" localSheetId="4" hidden="1">{#N/A,#N/A,TRUE,"Serviços"}</definedName>
    <definedName name="_______OUT9888" hidden="1">{#N/A,#N/A,TRUE,"Serviços"}</definedName>
    <definedName name="_______PL1" localSheetId="4">#REF!</definedName>
    <definedName name="_______PL1">#REF!</definedName>
    <definedName name="_______PR1004" localSheetId="4">#REF!</definedName>
    <definedName name="_______PR1004">#REF!</definedName>
    <definedName name="_______PR1015" localSheetId="4">#REF!</definedName>
    <definedName name="_______PR1015">#REF!</definedName>
    <definedName name="_______PR1039" localSheetId="4">#REF!</definedName>
    <definedName name="_______PR1039">#REF!</definedName>
    <definedName name="_______PR1050" localSheetId="4">#REF!</definedName>
    <definedName name="_______PR1050">#REF!</definedName>
    <definedName name="_______PR278" localSheetId="4">#REF!</definedName>
    <definedName name="_______PR278">#REF!</definedName>
    <definedName name="_______PR279" localSheetId="4">#REF!</definedName>
    <definedName name="_______PR279">#REF!</definedName>
    <definedName name="_______PR450" localSheetId="4">#REF!</definedName>
    <definedName name="_______PR450">#REF!</definedName>
    <definedName name="_______PR709" localSheetId="4">#REF!</definedName>
    <definedName name="_______PR709">#REF!</definedName>
    <definedName name="_______PR710" localSheetId="4">#REF!</definedName>
    <definedName name="_______PR710">#REF!</definedName>
    <definedName name="_______PR711" localSheetId="4">#REF!</definedName>
    <definedName name="_______PR711">#REF!</definedName>
    <definedName name="_______PR719" localSheetId="4">#REF!</definedName>
    <definedName name="_______PR719">#REF!</definedName>
    <definedName name="_______PR720" localSheetId="4">#REF!</definedName>
    <definedName name="_______PR720">#REF!</definedName>
    <definedName name="_______PR819" localSheetId="4">#REF!</definedName>
    <definedName name="_______PR819">#REF!</definedName>
    <definedName name="_______PR947" localSheetId="4">#REF!</definedName>
    <definedName name="_______PR947">#REF!</definedName>
    <definedName name="_______r" localSheetId="4">#REF!</definedName>
    <definedName name="_______r">#REF!</definedName>
    <definedName name="_______Rbv1">#REF!</definedName>
    <definedName name="_______RP1">#REF!</definedName>
    <definedName name="_______Set1">#REF!</definedName>
    <definedName name="_______SL6">NA()</definedName>
    <definedName name="_______TP10">#N/A</definedName>
    <definedName name="_______TP5">#N/A</definedName>
    <definedName name="______A1">#REF!</definedName>
    <definedName name="______A10">#REF!</definedName>
    <definedName name="______A11">#REF!</definedName>
    <definedName name="______A12">#REF!</definedName>
    <definedName name="______A13">#REF!</definedName>
    <definedName name="______A14">#REF!</definedName>
    <definedName name="______A15">#REF!</definedName>
    <definedName name="______A16">#REF!</definedName>
    <definedName name="______A17">#REF!</definedName>
    <definedName name="______A19">#REF!</definedName>
    <definedName name="______A2">#REF!</definedName>
    <definedName name="______A20">#REF!</definedName>
    <definedName name="______A21">#REF!</definedName>
    <definedName name="______A22">#REF!</definedName>
    <definedName name="______A23">#REF!</definedName>
    <definedName name="______A24">#REF!</definedName>
    <definedName name="______A25">#REF!</definedName>
    <definedName name="______A3">#REF!</definedName>
    <definedName name="______A4">#REF!</definedName>
    <definedName name="______A5">#REF!</definedName>
    <definedName name="______A6">#REF!</definedName>
    <definedName name="______A7">#REF!</definedName>
    <definedName name="______A9">#REF!</definedName>
    <definedName name="______Abr1">#REF!</definedName>
    <definedName name="______Ago1">#REF!</definedName>
    <definedName name="______brv2">#REF!</definedName>
    <definedName name="______Brz1">#REF!:#REF!</definedName>
    <definedName name="______Brz2">#REF!:#REF!</definedName>
    <definedName name="______CC709">#N/A</definedName>
    <definedName name="______CC947" localSheetId="11">[8]!Plan1</definedName>
    <definedName name="______CC947" localSheetId="14">[8]!Plan1</definedName>
    <definedName name="______CC947" localSheetId="15">[8]!Plan1</definedName>
    <definedName name="______CC947" localSheetId="13">[8]!Plan1</definedName>
    <definedName name="______CC947" localSheetId="4">#N/A</definedName>
    <definedName name="______CC947" localSheetId="16">[8]!Plan1</definedName>
    <definedName name="______CC947">#REF!</definedName>
    <definedName name="______Dez1">#REF!</definedName>
    <definedName name="______DIV1004" localSheetId="4">#REF!</definedName>
    <definedName name="______DIV1004">#REF!</definedName>
    <definedName name="______DIV1015" localSheetId="4">#REF!</definedName>
    <definedName name="______DIV1015">#REF!</definedName>
    <definedName name="______DIV1039" localSheetId="4">#REF!</definedName>
    <definedName name="______DIV1039">#REF!</definedName>
    <definedName name="______DIV1050" localSheetId="4">#REF!</definedName>
    <definedName name="______DIV1050">#REF!</definedName>
    <definedName name="______DIV278" localSheetId="4">#REF!</definedName>
    <definedName name="______DIV278">#REF!</definedName>
    <definedName name="______DIV279" localSheetId="4">#REF!</definedName>
    <definedName name="______DIV279">#REF!</definedName>
    <definedName name="______DIV45" localSheetId="4">#REF!</definedName>
    <definedName name="______DIV45">#REF!</definedName>
    <definedName name="______DIV450" localSheetId="4">#REF!</definedName>
    <definedName name="______DIV450">#REF!</definedName>
    <definedName name="______DIV709" localSheetId="4">#REF!</definedName>
    <definedName name="______DIV709">#REF!</definedName>
    <definedName name="______DIV710" localSheetId="4">#REF!</definedName>
    <definedName name="______DIV710">#REF!</definedName>
    <definedName name="______DIV711" localSheetId="4">#REF!</definedName>
    <definedName name="______DIV711">#REF!</definedName>
    <definedName name="______DIV718" localSheetId="4">#REF!</definedName>
    <definedName name="______DIV718">#REF!</definedName>
    <definedName name="______DIV719" localSheetId="4">#REF!</definedName>
    <definedName name="______DIV719">#REF!</definedName>
    <definedName name="______DIV720" localSheetId="4">#REF!</definedName>
    <definedName name="______DIV720">#REF!</definedName>
    <definedName name="______DIV819" localSheetId="4">#REF!</definedName>
    <definedName name="______DIV819">#REF!</definedName>
    <definedName name="______DIV947" localSheetId="4">#REF!</definedName>
    <definedName name="______DIV947">#REF!</definedName>
    <definedName name="______DND2">#N/A</definedName>
    <definedName name="______Ext2">#REF!</definedName>
    <definedName name="______Fev1">#REF!</definedName>
    <definedName name="______Jan1">#REF!</definedName>
    <definedName name="______Jul1">#REF!</definedName>
    <definedName name="______Jun1">#REF!</definedName>
    <definedName name="______ki5" localSheetId="4">#REF!</definedName>
    <definedName name="______ki5">#REF!</definedName>
    <definedName name="______KM406407" localSheetId="4">#REF!</definedName>
    <definedName name="______KM406407">#REF!</definedName>
    <definedName name="______LO1004" localSheetId="4">#REF!</definedName>
    <definedName name="______LO1004">#REF!</definedName>
    <definedName name="______LO1015" localSheetId="4">#REF!</definedName>
    <definedName name="______LO1015">#REF!</definedName>
    <definedName name="______LO1039" localSheetId="4">#REF!</definedName>
    <definedName name="______LO1039">#REF!</definedName>
    <definedName name="______LO1050" localSheetId="4">#REF!</definedName>
    <definedName name="______LO1050">#REF!</definedName>
    <definedName name="______LO278" localSheetId="4">#REF!</definedName>
    <definedName name="______LO278">#REF!</definedName>
    <definedName name="______LO279" localSheetId="4">#REF!</definedName>
    <definedName name="______LO279">#REF!</definedName>
    <definedName name="______LO450" localSheetId="4">#REF!</definedName>
    <definedName name="______LO450">#REF!</definedName>
    <definedName name="______LO709" localSheetId="4">#REF!</definedName>
    <definedName name="______LO709">#REF!</definedName>
    <definedName name="______LO710" localSheetId="4">#REF!</definedName>
    <definedName name="______LO710">#REF!</definedName>
    <definedName name="______LO711" localSheetId="4">#REF!</definedName>
    <definedName name="______LO711">#REF!</definedName>
    <definedName name="______LO719" localSheetId="4">#REF!</definedName>
    <definedName name="______LO719">#REF!</definedName>
    <definedName name="______LO720" localSheetId="4">#REF!</definedName>
    <definedName name="______LO720">#REF!</definedName>
    <definedName name="______LO819" localSheetId="4">#REF!</definedName>
    <definedName name="______LO819">#REF!</definedName>
    <definedName name="______LO947" localSheetId="4">#REF!</definedName>
    <definedName name="______LO947">#REF!</definedName>
    <definedName name="______Mai1">#REF!</definedName>
    <definedName name="______Mar1">#REF!</definedName>
    <definedName name="______ME1004" localSheetId="4">#REF!</definedName>
    <definedName name="______ME1004">#REF!</definedName>
    <definedName name="______ME1015" localSheetId="4">#REF!</definedName>
    <definedName name="______ME1015">#REF!</definedName>
    <definedName name="______ME1039" localSheetId="4">#REF!</definedName>
    <definedName name="______ME1039">#REF!</definedName>
    <definedName name="______ME1050" localSheetId="4">#REF!</definedName>
    <definedName name="______ME1050">#REF!</definedName>
    <definedName name="______ME278" localSheetId="4">#REF!</definedName>
    <definedName name="______ME278">#REF!</definedName>
    <definedName name="______ME279" localSheetId="4">#REF!</definedName>
    <definedName name="______ME279">#REF!</definedName>
    <definedName name="______ME450" localSheetId="4">#REF!</definedName>
    <definedName name="______ME450">#REF!</definedName>
    <definedName name="______ME709" localSheetId="4">#REF!</definedName>
    <definedName name="______ME709">#REF!</definedName>
    <definedName name="______ME710" localSheetId="4">#REF!</definedName>
    <definedName name="______ME710">#REF!</definedName>
    <definedName name="______ME711" localSheetId="4">#REF!</definedName>
    <definedName name="______ME711">#REF!</definedName>
    <definedName name="______ME719" localSheetId="4">#REF!</definedName>
    <definedName name="______ME719">#REF!</definedName>
    <definedName name="______ME720" localSheetId="4">#REF!</definedName>
    <definedName name="______ME720">#REF!</definedName>
    <definedName name="______ME819" localSheetId="4">#REF!</definedName>
    <definedName name="______ME819">#REF!</definedName>
    <definedName name="______ME947" localSheetId="4">#REF!</definedName>
    <definedName name="______ME947">#REF!</definedName>
    <definedName name="______MNS8418" localSheetId="11">[8]!Plan1</definedName>
    <definedName name="______MNS8418" localSheetId="14">[8]!Plan1</definedName>
    <definedName name="______MNS8418" localSheetId="15">[8]!Plan1</definedName>
    <definedName name="______MNS8418" localSheetId="13">[8]!Plan1</definedName>
    <definedName name="______MNS8418" localSheetId="4">#N/A</definedName>
    <definedName name="______MNS8418" localSheetId="16">[8]!Plan1</definedName>
    <definedName name="______MNS8418">#REF!</definedName>
    <definedName name="______MOD01">#REF!</definedName>
    <definedName name="______Nov1">#REF!</definedName>
    <definedName name="______Obs1" localSheetId="4">#REF!</definedName>
    <definedName name="______Obs1">#REF!</definedName>
    <definedName name="______Obs2" localSheetId="4">#REF!</definedName>
    <definedName name="______Obs2">#REF!</definedName>
    <definedName name="______Out1">#REF!</definedName>
    <definedName name="______OUT98" localSheetId="11" hidden="1">{#N/A,#N/A,TRUE,"Serviços"}</definedName>
    <definedName name="______OUT98" localSheetId="14" hidden="1">{#N/A,#N/A,TRUE,"Serviços"}</definedName>
    <definedName name="______OUT98" localSheetId="15" hidden="1">{#N/A,#N/A,TRUE,"Serviços"}</definedName>
    <definedName name="______OUT98" localSheetId="13" hidden="1">{#N/A,#N/A,TRUE,"Serviços"}</definedName>
    <definedName name="______OUT98" localSheetId="6" hidden="1">{#N/A,#N/A,TRUE,"Serviços"}</definedName>
    <definedName name="______OUT98" localSheetId="5" hidden="1">{#N/A,#N/A,TRUE,"Serviços"}</definedName>
    <definedName name="______OUT98" localSheetId="4" hidden="1">{#N/A,#N/A,TRUE,"Serviços"}</definedName>
    <definedName name="______OUT98" localSheetId="16" hidden="1">{#N/A,#N/A,TRUE,"Serviços"}</definedName>
    <definedName name="______OUT98" hidden="1">{#N/A,#N/A,TRUE,"Serviços"}</definedName>
    <definedName name="______OUTT98888" localSheetId="6" hidden="1">{#N/A,#N/A,TRUE,"Serviços"}</definedName>
    <definedName name="______OUTT98888" localSheetId="5" hidden="1">{#N/A,#N/A,TRUE,"Serviços"}</definedName>
    <definedName name="______OUTT98888" localSheetId="4" hidden="1">{#N/A,#N/A,TRUE,"Serviços"}</definedName>
    <definedName name="______OUTT98888" hidden="1">{#N/A,#N/A,TRUE,"Serviços"}</definedName>
    <definedName name="______PL1" localSheetId="4">#REF!</definedName>
    <definedName name="______PL1">#REF!</definedName>
    <definedName name="______PR1004" localSheetId="4">#REF!</definedName>
    <definedName name="______PR1004">#REF!</definedName>
    <definedName name="______PR1015" localSheetId="4">#REF!</definedName>
    <definedName name="______PR1015">#REF!</definedName>
    <definedName name="______PR1039" localSheetId="4">#REF!</definedName>
    <definedName name="______PR1039">#REF!</definedName>
    <definedName name="______PR1050" localSheetId="4">#REF!</definedName>
    <definedName name="______PR1050">#REF!</definedName>
    <definedName name="______PR278" localSheetId="4">#REF!</definedName>
    <definedName name="______PR278">#REF!</definedName>
    <definedName name="______PR279" localSheetId="4">#REF!</definedName>
    <definedName name="______PR279">#REF!</definedName>
    <definedName name="______PR450" localSheetId="4">#REF!</definedName>
    <definedName name="______PR450">#REF!</definedName>
    <definedName name="______PR709" localSheetId="4">#REF!</definedName>
    <definedName name="______PR709">#REF!</definedName>
    <definedName name="______PR710" localSheetId="4">#REF!</definedName>
    <definedName name="______PR710">#REF!</definedName>
    <definedName name="______PR711" localSheetId="4">#REF!</definedName>
    <definedName name="______PR711">#REF!</definedName>
    <definedName name="______PR719" localSheetId="4">#REF!</definedName>
    <definedName name="______PR719">#REF!</definedName>
    <definedName name="______PR720" localSheetId="4">#REF!</definedName>
    <definedName name="______PR720">#REF!</definedName>
    <definedName name="______PR819" localSheetId="4">#REF!</definedName>
    <definedName name="______PR819">#REF!</definedName>
    <definedName name="______PR947" localSheetId="4">#REF!</definedName>
    <definedName name="______PR947">#REF!</definedName>
    <definedName name="______r" localSheetId="4">#REF!</definedName>
    <definedName name="______r">#REF!</definedName>
    <definedName name="______Rbv1">#REF!</definedName>
    <definedName name="______RP1">#REF!</definedName>
    <definedName name="______Set1">#REF!</definedName>
    <definedName name="______SL6">NA()</definedName>
    <definedName name="______TP10">#REF!</definedName>
    <definedName name="______TP5">#REF!</definedName>
    <definedName name="_____A1">#REF!</definedName>
    <definedName name="_____A10">#REF!</definedName>
    <definedName name="_____A11">#REF!</definedName>
    <definedName name="_____A12">#REF!</definedName>
    <definedName name="_____A13">#REF!</definedName>
    <definedName name="_____A14">#REF!</definedName>
    <definedName name="_____A15">#REF!</definedName>
    <definedName name="_____A16">#REF!</definedName>
    <definedName name="_____A17">#REF!</definedName>
    <definedName name="_____A19">#REF!</definedName>
    <definedName name="_____A2">#REF!</definedName>
    <definedName name="_____A20">#REF!</definedName>
    <definedName name="_____A21">#REF!</definedName>
    <definedName name="_____A22">#REF!</definedName>
    <definedName name="_____A23">#REF!</definedName>
    <definedName name="_____A24">#REF!</definedName>
    <definedName name="_____A25">#REF!</definedName>
    <definedName name="_____A3">#REF!</definedName>
    <definedName name="_____A4">#REF!</definedName>
    <definedName name="_____A5">#REF!</definedName>
    <definedName name="_____A6">#REF!</definedName>
    <definedName name="_____A7">#REF!</definedName>
    <definedName name="_____A9">#REF!</definedName>
    <definedName name="_____Abr1">#REF!</definedName>
    <definedName name="_____Ago1">#REF!</definedName>
    <definedName name="_____brv2">#REF!</definedName>
    <definedName name="_____Brz1" localSheetId="4">#REF!</definedName>
    <definedName name="_____Brz1">#REF!</definedName>
    <definedName name="_____Brz2" localSheetId="4">#REF!</definedName>
    <definedName name="_____Brz2">#REF!</definedName>
    <definedName name="_____CC709" localSheetId="11">[8]!Plan1</definedName>
    <definedName name="_____CC709" localSheetId="14">[8]!Plan1</definedName>
    <definedName name="_____CC709" localSheetId="15">[8]!Plan1</definedName>
    <definedName name="_____CC709" localSheetId="13">[8]!Plan1</definedName>
    <definedName name="_____CC709" localSheetId="4">#N/A</definedName>
    <definedName name="_____CC709" localSheetId="16">[8]!Plan1</definedName>
    <definedName name="_____CC709">#REF!</definedName>
    <definedName name="_____CC947" localSheetId="11">[8]!Plan1</definedName>
    <definedName name="_____CC947" localSheetId="14">[8]!Plan1</definedName>
    <definedName name="_____CC947" localSheetId="15">[8]!Plan1</definedName>
    <definedName name="_____CC947" localSheetId="13">[8]!Plan1</definedName>
    <definedName name="_____CC947" localSheetId="4">#N/A</definedName>
    <definedName name="_____CC947" localSheetId="16">[8]!Plan1</definedName>
    <definedName name="_____CC947">#REF!</definedName>
    <definedName name="_____Dez1">#REF!</definedName>
    <definedName name="_____DIV1004" localSheetId="4">#REF!</definedName>
    <definedName name="_____DIV1004">#REF!</definedName>
    <definedName name="_____DIV1015" localSheetId="4">#REF!</definedName>
    <definedName name="_____DIV1015">#REF!</definedName>
    <definedName name="_____DIV1039" localSheetId="4">#REF!</definedName>
    <definedName name="_____DIV1039">#REF!</definedName>
    <definedName name="_____DIV1050" localSheetId="4">#REF!</definedName>
    <definedName name="_____DIV1050">#REF!</definedName>
    <definedName name="_____DIV278" localSheetId="4">#REF!</definedName>
    <definedName name="_____DIV278">#REF!</definedName>
    <definedName name="_____DIV279" localSheetId="4">#REF!</definedName>
    <definedName name="_____DIV279">#REF!</definedName>
    <definedName name="_____DIV45" localSheetId="4">#REF!</definedName>
    <definedName name="_____DIV45">#REF!</definedName>
    <definedName name="_____DIV450" localSheetId="4">#REF!</definedName>
    <definedName name="_____DIV450">#REF!</definedName>
    <definedName name="_____DIV709" localSheetId="4">#REF!</definedName>
    <definedName name="_____DIV709">#REF!</definedName>
    <definedName name="_____DIV710" localSheetId="4">#REF!</definedName>
    <definedName name="_____DIV710">#REF!</definedName>
    <definedName name="_____DIV711" localSheetId="4">#REF!</definedName>
    <definedName name="_____DIV711">#REF!</definedName>
    <definedName name="_____DIV718" localSheetId="4">#REF!</definedName>
    <definedName name="_____DIV718">#REF!</definedName>
    <definedName name="_____DIV719" localSheetId="4">#REF!</definedName>
    <definedName name="_____DIV719">#REF!</definedName>
    <definedName name="_____DIV720" localSheetId="4">#REF!</definedName>
    <definedName name="_____DIV720">#REF!</definedName>
    <definedName name="_____DIV819" localSheetId="4">#REF!</definedName>
    <definedName name="_____DIV819">#REF!</definedName>
    <definedName name="_____DIV947" localSheetId="4">#REF!</definedName>
    <definedName name="_____DIV947">#REF!</definedName>
    <definedName name="_____DND2" localSheetId="11">[8]!Plan1</definedName>
    <definedName name="_____DND2" localSheetId="14">[8]!Plan1</definedName>
    <definedName name="_____DND2" localSheetId="15">[8]!Plan1</definedName>
    <definedName name="_____DND2" localSheetId="13">[8]!Plan1</definedName>
    <definedName name="_____DND2" localSheetId="4">#N/A</definedName>
    <definedName name="_____DND2" localSheetId="16">[8]!Plan1</definedName>
    <definedName name="_____DND2">#REF!</definedName>
    <definedName name="_____Ext2">#REF!</definedName>
    <definedName name="_____Fev1">#REF!</definedName>
    <definedName name="_____Jan1">#REF!</definedName>
    <definedName name="_____Jul1">#REF!</definedName>
    <definedName name="_____Jun1">#REF!</definedName>
    <definedName name="_____ki5" localSheetId="4">#REF!</definedName>
    <definedName name="_____ki5">#REF!</definedName>
    <definedName name="_____KM406407" localSheetId="4">#REF!</definedName>
    <definedName name="_____KM406407">#REF!</definedName>
    <definedName name="_____LO1004" localSheetId="4">#REF!</definedName>
    <definedName name="_____LO1004">#REF!</definedName>
    <definedName name="_____LO1015" localSheetId="4">#REF!</definedName>
    <definedName name="_____LO1015">#REF!</definedName>
    <definedName name="_____LO1039" localSheetId="4">#REF!</definedName>
    <definedName name="_____LO1039">#REF!</definedName>
    <definedName name="_____LO1050" localSheetId="4">#REF!</definedName>
    <definedName name="_____LO1050">#REF!</definedName>
    <definedName name="_____LO278" localSheetId="4">#REF!</definedName>
    <definedName name="_____LO278">#REF!</definedName>
    <definedName name="_____LO279" localSheetId="4">#REF!</definedName>
    <definedName name="_____LO279">#REF!</definedName>
    <definedName name="_____LO450" localSheetId="4">#REF!</definedName>
    <definedName name="_____LO450">#REF!</definedName>
    <definedName name="_____LO709" localSheetId="4">#REF!</definedName>
    <definedName name="_____LO709">#REF!</definedName>
    <definedName name="_____LO710" localSheetId="4">#REF!</definedName>
    <definedName name="_____LO710">#REF!</definedName>
    <definedName name="_____LO711" localSheetId="4">#REF!</definedName>
    <definedName name="_____LO711">#REF!</definedName>
    <definedName name="_____LO719" localSheetId="4">#REF!</definedName>
    <definedName name="_____LO719">#REF!</definedName>
    <definedName name="_____LO720" localSheetId="4">#REF!</definedName>
    <definedName name="_____LO720">#REF!</definedName>
    <definedName name="_____LO819" localSheetId="4">#REF!</definedName>
    <definedName name="_____LO819">#REF!</definedName>
    <definedName name="_____LO947" localSheetId="4">#REF!</definedName>
    <definedName name="_____LO947">#REF!</definedName>
    <definedName name="_____Mai1">#REF!</definedName>
    <definedName name="_____Mar1">#REF!</definedName>
    <definedName name="_____ME1004" localSheetId="4">#REF!</definedName>
    <definedName name="_____ME1004">#REF!</definedName>
    <definedName name="_____ME1015" localSheetId="4">#REF!</definedName>
    <definedName name="_____ME1015">#REF!</definedName>
    <definedName name="_____ME1039" localSheetId="4">#REF!</definedName>
    <definedName name="_____ME1039">#REF!</definedName>
    <definedName name="_____ME1050" localSheetId="4">#REF!</definedName>
    <definedName name="_____ME1050">#REF!</definedName>
    <definedName name="_____ME278" localSheetId="4">#REF!</definedName>
    <definedName name="_____ME278">#REF!</definedName>
    <definedName name="_____ME279" localSheetId="4">#REF!</definedName>
    <definedName name="_____ME279">#REF!</definedName>
    <definedName name="_____ME450" localSheetId="4">#REF!</definedName>
    <definedName name="_____ME450">#REF!</definedName>
    <definedName name="_____ME709" localSheetId="4">#REF!</definedName>
    <definedName name="_____ME709">#REF!</definedName>
    <definedName name="_____ME710" localSheetId="4">#REF!</definedName>
    <definedName name="_____ME710">#REF!</definedName>
    <definedName name="_____ME711" localSheetId="4">#REF!</definedName>
    <definedName name="_____ME711">#REF!</definedName>
    <definedName name="_____ME719" localSheetId="4">#REF!</definedName>
    <definedName name="_____ME719">#REF!</definedName>
    <definedName name="_____ME720" localSheetId="4">#REF!</definedName>
    <definedName name="_____ME720">#REF!</definedName>
    <definedName name="_____ME819" localSheetId="4">#REF!</definedName>
    <definedName name="_____ME819">#REF!</definedName>
    <definedName name="_____ME947" localSheetId="4">#REF!</definedName>
    <definedName name="_____ME947">#REF!</definedName>
    <definedName name="_____MNS8418" localSheetId="11">[8]!Plan1</definedName>
    <definedName name="_____MNS8418" localSheetId="14">[8]!Plan1</definedName>
    <definedName name="_____MNS8418" localSheetId="15">[8]!Plan1</definedName>
    <definedName name="_____MNS8418" localSheetId="13">[8]!Plan1</definedName>
    <definedName name="_____MNS8418" localSheetId="16">[8]!Plan1</definedName>
    <definedName name="_____MNS8418">#REF!</definedName>
    <definedName name="_____MOD01">#REF!</definedName>
    <definedName name="_____Nov1">#REF!</definedName>
    <definedName name="_____Obs1" localSheetId="4">#REF!</definedName>
    <definedName name="_____Obs1">#REF!</definedName>
    <definedName name="_____Obs2" localSheetId="4">#REF!</definedName>
    <definedName name="_____Obs2">#REF!</definedName>
    <definedName name="_____Out1">#REF!</definedName>
    <definedName name="_____OUT98" localSheetId="11" hidden="1">{#N/A,#N/A,TRUE,"Serviços"}</definedName>
    <definedName name="_____OUT98" localSheetId="14" hidden="1">{#N/A,#N/A,TRUE,"Serviços"}</definedName>
    <definedName name="_____OUT98" localSheetId="15" hidden="1">{#N/A,#N/A,TRUE,"Serviços"}</definedName>
    <definedName name="_____OUT98" localSheetId="13" hidden="1">{#N/A,#N/A,TRUE,"Serviços"}</definedName>
    <definedName name="_____OUT98" localSheetId="6" hidden="1">{#N/A,#N/A,TRUE,"Serviços"}</definedName>
    <definedName name="_____OUT98" localSheetId="5" hidden="1">{#N/A,#N/A,TRUE,"Serviços"}</definedName>
    <definedName name="_____OUT98" localSheetId="4" hidden="1">{#N/A,#N/A,TRUE,"Serviços"}</definedName>
    <definedName name="_____OUT98" localSheetId="16" hidden="1">{#N/A,#N/A,TRUE,"Serviços"}</definedName>
    <definedName name="_____OUT98" hidden="1">{#N/A,#N/A,TRUE,"Serviços"}</definedName>
    <definedName name="_____OUTTT988" localSheetId="6" hidden="1">{#N/A,#N/A,TRUE,"Serviços"}</definedName>
    <definedName name="_____OUTTT988" localSheetId="5" hidden="1">{#N/A,#N/A,TRUE,"Serviços"}</definedName>
    <definedName name="_____OUTTT988" localSheetId="4" hidden="1">{#N/A,#N/A,TRUE,"Serviços"}</definedName>
    <definedName name="_____OUTTT988" hidden="1">{#N/A,#N/A,TRUE,"Serviços"}</definedName>
    <definedName name="_____PL1" localSheetId="4">#REF!</definedName>
    <definedName name="_____PL1">#REF!</definedName>
    <definedName name="_____PR1004" localSheetId="4">#REF!</definedName>
    <definedName name="_____PR1004">#REF!</definedName>
    <definedName name="_____PR1015" localSheetId="4">#REF!</definedName>
    <definedName name="_____PR1015">#REF!</definedName>
    <definedName name="_____PR1039" localSheetId="4">#REF!</definedName>
    <definedName name="_____PR1039">#REF!</definedName>
    <definedName name="_____PR1050" localSheetId="4">#REF!</definedName>
    <definedName name="_____PR1050">#REF!</definedName>
    <definedName name="_____PR278" localSheetId="4">#REF!</definedName>
    <definedName name="_____PR278">#REF!</definedName>
    <definedName name="_____PR279" localSheetId="4">#REF!</definedName>
    <definedName name="_____PR279">#REF!</definedName>
    <definedName name="_____PR450" localSheetId="4">#REF!</definedName>
    <definedName name="_____PR450">#REF!</definedName>
    <definedName name="_____PR709" localSheetId="4">#REF!</definedName>
    <definedName name="_____PR709">#REF!</definedName>
    <definedName name="_____PR710" localSheetId="4">#REF!</definedName>
    <definedName name="_____PR710">#REF!</definedName>
    <definedName name="_____PR711" localSheetId="4">#REF!</definedName>
    <definedName name="_____PR711">#REF!</definedName>
    <definedName name="_____PR719" localSheetId="4">#REF!</definedName>
    <definedName name="_____PR719">#REF!</definedName>
    <definedName name="_____PR720" localSheetId="4">#REF!</definedName>
    <definedName name="_____PR720">#REF!</definedName>
    <definedName name="_____PR819" localSheetId="4">#REF!</definedName>
    <definedName name="_____PR819">#REF!</definedName>
    <definedName name="_____PR947" localSheetId="4">#REF!</definedName>
    <definedName name="_____PR947">#REF!</definedName>
    <definedName name="_____r" localSheetId="4">#REF!</definedName>
    <definedName name="_____r">#REF!</definedName>
    <definedName name="_____Rbv1">#REF!</definedName>
    <definedName name="_____RP1">#REF!</definedName>
    <definedName name="_____Set1">#REF!</definedName>
    <definedName name="_____SL6">NA()</definedName>
    <definedName name="_____TP10">#REF!</definedName>
    <definedName name="_____TP5">#REF!</definedName>
    <definedName name="____A1">#REF!</definedName>
    <definedName name="____A10">#REF!</definedName>
    <definedName name="____A11">#REF!</definedName>
    <definedName name="____A12">#REF!</definedName>
    <definedName name="____A13">#REF!</definedName>
    <definedName name="____A14">#REF!</definedName>
    <definedName name="____A15">#REF!</definedName>
    <definedName name="____A16">#REF!</definedName>
    <definedName name="____A17">#REF!</definedName>
    <definedName name="____A19">#REF!</definedName>
    <definedName name="____A2">#REF!</definedName>
    <definedName name="____A20">#REF!</definedName>
    <definedName name="____A21">#REF!</definedName>
    <definedName name="____A22">#REF!</definedName>
    <definedName name="____A23">#REF!</definedName>
    <definedName name="____A24">#REF!</definedName>
    <definedName name="____A25">#REF!</definedName>
    <definedName name="____A3">#REF!</definedName>
    <definedName name="____A4">#REF!</definedName>
    <definedName name="____A5">#REF!</definedName>
    <definedName name="____A6">#REF!</definedName>
    <definedName name="____A7">#REF!</definedName>
    <definedName name="____A9">#REF!</definedName>
    <definedName name="____Abr1">#REF!</definedName>
    <definedName name="____Ago1">#REF!</definedName>
    <definedName name="____brv2" localSheetId="4">#REF!</definedName>
    <definedName name="____brv2">#REF!</definedName>
    <definedName name="____Brz1" localSheetId="4">#REF!</definedName>
    <definedName name="____Brz1">#REF!</definedName>
    <definedName name="____Brz2" localSheetId="4">#REF!</definedName>
    <definedName name="____Brz2">#REF!</definedName>
    <definedName name="____CC709" localSheetId="11">[8]!Plan1</definedName>
    <definedName name="____CC709" localSheetId="14">[8]!Plan1</definedName>
    <definedName name="____CC709" localSheetId="15">[8]!Plan1</definedName>
    <definedName name="____CC709" localSheetId="13">[8]!Plan1</definedName>
    <definedName name="____CC709" localSheetId="4">#N/A</definedName>
    <definedName name="____CC709" localSheetId="16">[8]!Plan1</definedName>
    <definedName name="____CC709">#REF!</definedName>
    <definedName name="____CC947" localSheetId="11">[8]!Plan1</definedName>
    <definedName name="____CC947" localSheetId="14">[8]!Plan1</definedName>
    <definedName name="____CC947" localSheetId="15">[8]!Plan1</definedName>
    <definedName name="____CC947" localSheetId="13">[8]!Plan1</definedName>
    <definedName name="____CC947" localSheetId="4">#N/A</definedName>
    <definedName name="____CC947" localSheetId="16">[8]!Plan1</definedName>
    <definedName name="____CC947">#REF!</definedName>
    <definedName name="____Dez1">#REF!</definedName>
    <definedName name="____DIV1004" localSheetId="4">#REF!</definedName>
    <definedName name="____DIV1004">#REF!</definedName>
    <definedName name="____DIV1015" localSheetId="4">#REF!</definedName>
    <definedName name="____DIV1015">#REF!</definedName>
    <definedName name="____DIV1039" localSheetId="4">#REF!</definedName>
    <definedName name="____DIV1039">#REF!</definedName>
    <definedName name="____DIV1050" localSheetId="4">#REF!</definedName>
    <definedName name="____DIV1050">#REF!</definedName>
    <definedName name="____DIV278" localSheetId="4">#REF!</definedName>
    <definedName name="____DIV278">#REF!</definedName>
    <definedName name="____DIV279" localSheetId="4">#REF!</definedName>
    <definedName name="____DIV279">#REF!</definedName>
    <definedName name="____DIV45" localSheetId="4">#REF!</definedName>
    <definedName name="____DIV45">#REF!</definedName>
    <definedName name="____DIV450" localSheetId="4">#REF!</definedName>
    <definedName name="____DIV450">#REF!</definedName>
    <definedName name="____DIV709" localSheetId="4">#REF!</definedName>
    <definedName name="____DIV709">#REF!</definedName>
    <definedName name="____DIV710" localSheetId="4">#REF!</definedName>
    <definedName name="____DIV710">#REF!</definedName>
    <definedName name="____DIV711" localSheetId="4">#REF!</definedName>
    <definedName name="____DIV711">#REF!</definedName>
    <definedName name="____DIV718" localSheetId="4">#REF!</definedName>
    <definedName name="____DIV718">#REF!</definedName>
    <definedName name="____DIV719" localSheetId="4">#REF!</definedName>
    <definedName name="____DIV719">#REF!</definedName>
    <definedName name="____DIV720" localSheetId="4">#REF!</definedName>
    <definedName name="____DIV720">#REF!</definedName>
    <definedName name="____DIV819" localSheetId="4">#REF!</definedName>
    <definedName name="____DIV819">#REF!</definedName>
    <definedName name="____DIV947" localSheetId="4">#REF!</definedName>
    <definedName name="____DIV947">#REF!</definedName>
    <definedName name="____DND2" localSheetId="11">[8]!Plan1</definedName>
    <definedName name="____DND2" localSheetId="14">[8]!Plan1</definedName>
    <definedName name="____DND2" localSheetId="15">[8]!Plan1</definedName>
    <definedName name="____DND2" localSheetId="13">[8]!Plan1</definedName>
    <definedName name="____DND2" localSheetId="4">#N/A</definedName>
    <definedName name="____DND2" localSheetId="16">[8]!Plan1</definedName>
    <definedName name="____DND2">#REF!</definedName>
    <definedName name="____Ext2">#REF!</definedName>
    <definedName name="____Fev1">#REF!</definedName>
    <definedName name="____Jan1">#REF!</definedName>
    <definedName name="____Jul1">#REF!</definedName>
    <definedName name="____Jun1">#REF!</definedName>
    <definedName name="____ki5" localSheetId="4">#REF!</definedName>
    <definedName name="____ki5">#REF!</definedName>
    <definedName name="____KM406407" localSheetId="4">#REF!</definedName>
    <definedName name="____KM406407">#REF!</definedName>
    <definedName name="____LO1004" localSheetId="4">#REF!</definedName>
    <definedName name="____LO1004">#REF!</definedName>
    <definedName name="____LO1015" localSheetId="4">#REF!</definedName>
    <definedName name="____LO1015">#REF!</definedName>
    <definedName name="____LO1039" localSheetId="4">#REF!</definedName>
    <definedName name="____LO1039">#REF!</definedName>
    <definedName name="____LO1050" localSheetId="4">#REF!</definedName>
    <definedName name="____LO1050">#REF!</definedName>
    <definedName name="____LO278" localSheetId="4">#REF!</definedName>
    <definedName name="____LO278">#REF!</definedName>
    <definedName name="____LO279" localSheetId="4">#REF!</definedName>
    <definedName name="____LO279">#REF!</definedName>
    <definedName name="____LO450" localSheetId="4">#REF!</definedName>
    <definedName name="____LO450">#REF!</definedName>
    <definedName name="____LO709" localSheetId="4">#REF!</definedName>
    <definedName name="____LO709">#REF!</definedName>
    <definedName name="____LO710" localSheetId="4">#REF!</definedName>
    <definedName name="____LO710">#REF!</definedName>
    <definedName name="____LO711" localSheetId="4">#REF!</definedName>
    <definedName name="____LO711">#REF!</definedName>
    <definedName name="____LO719" localSheetId="4">#REF!</definedName>
    <definedName name="____LO719">#REF!</definedName>
    <definedName name="____LO720" localSheetId="4">#REF!</definedName>
    <definedName name="____LO720">#REF!</definedName>
    <definedName name="____LO819" localSheetId="4">#REF!</definedName>
    <definedName name="____LO819">#REF!</definedName>
    <definedName name="____LO947" localSheetId="4">#REF!</definedName>
    <definedName name="____LO947">#REF!</definedName>
    <definedName name="____Mai1">#REF!</definedName>
    <definedName name="____Mar1">#REF!</definedName>
    <definedName name="____ME10005" localSheetId="4">#REF!</definedName>
    <definedName name="____ME10005">#REF!</definedName>
    <definedName name="____ME1004" localSheetId="4">#REF!</definedName>
    <definedName name="____ME1004">#REF!</definedName>
    <definedName name="____ME1015" localSheetId="4">#REF!</definedName>
    <definedName name="____ME1015">#REF!</definedName>
    <definedName name="____ME1039" localSheetId="4">#REF!</definedName>
    <definedName name="____ME1039">#REF!</definedName>
    <definedName name="____ME1050" localSheetId="4">#REF!</definedName>
    <definedName name="____ME1050">#REF!</definedName>
    <definedName name="____ME278" localSheetId="4">#REF!</definedName>
    <definedName name="____ME278">#REF!</definedName>
    <definedName name="____ME279" localSheetId="4">#REF!</definedName>
    <definedName name="____ME279">#REF!</definedName>
    <definedName name="____ME450" localSheetId="4">#REF!</definedName>
    <definedName name="____ME450">#REF!</definedName>
    <definedName name="____ME709" localSheetId="4">#REF!</definedName>
    <definedName name="____ME709">#REF!</definedName>
    <definedName name="____ME710" localSheetId="4">#REF!</definedName>
    <definedName name="____ME710">#REF!</definedName>
    <definedName name="____ME711" localSheetId="4">#REF!</definedName>
    <definedName name="____ME711">#REF!</definedName>
    <definedName name="____ME719" localSheetId="4">#REF!</definedName>
    <definedName name="____ME719">#REF!</definedName>
    <definedName name="____ME720" localSheetId="4">#REF!</definedName>
    <definedName name="____ME720">#REF!</definedName>
    <definedName name="____ME819" localSheetId="4">#REF!</definedName>
    <definedName name="____ME819">#REF!</definedName>
    <definedName name="____ME947" localSheetId="4">#REF!</definedName>
    <definedName name="____ME947">#REF!</definedName>
    <definedName name="____MNS8418">#N/A</definedName>
    <definedName name="____MOD01">#REF!</definedName>
    <definedName name="____Nov1">#REF!</definedName>
    <definedName name="____Obs1" localSheetId="4">#REF!</definedName>
    <definedName name="____Obs1">#REF!</definedName>
    <definedName name="____Obs2" localSheetId="4">#REF!</definedName>
    <definedName name="____Obs2">#REF!</definedName>
    <definedName name="____Out1">#REF!</definedName>
    <definedName name="____OUT98" localSheetId="11" hidden="1">{#N/A,#N/A,TRUE,"Serviços"}</definedName>
    <definedName name="____OUT98" localSheetId="14" hidden="1">{#N/A,#N/A,TRUE,"Serviços"}</definedName>
    <definedName name="____OUT98" localSheetId="15" hidden="1">{#N/A,#N/A,TRUE,"Serviços"}</definedName>
    <definedName name="____OUT98" localSheetId="13" hidden="1">{#N/A,#N/A,TRUE,"Serviços"}</definedName>
    <definedName name="____OUT98" localSheetId="6" hidden="1">{#N/A,#N/A,TRUE,"Serviços"}</definedName>
    <definedName name="____OUT98" localSheetId="5" hidden="1">{#N/A,#N/A,TRUE,"Serviços"}</definedName>
    <definedName name="____OUT98" localSheetId="4" hidden="1">{#N/A,#N/A,TRUE,"Serviços"}</definedName>
    <definedName name="____OUT98" localSheetId="16" hidden="1">{#N/A,#N/A,TRUE,"Serviços"}</definedName>
    <definedName name="____OUT98" hidden="1">{#N/A,#N/A,TRUE,"Serviços"}</definedName>
    <definedName name="____OUTTT98" localSheetId="6" hidden="1">{#N/A,#N/A,TRUE,"Serviços"}</definedName>
    <definedName name="____OUTTT98" localSheetId="5" hidden="1">{#N/A,#N/A,TRUE,"Serviços"}</definedName>
    <definedName name="____OUTTT98" localSheetId="4" hidden="1">{#N/A,#N/A,TRUE,"Serviços"}</definedName>
    <definedName name="____OUTTT98" hidden="1">{#N/A,#N/A,TRUE,"Serviços"}</definedName>
    <definedName name="____PL1" localSheetId="4">#REF!</definedName>
    <definedName name="____PL1">#REF!</definedName>
    <definedName name="____PR1004" localSheetId="4">#REF!</definedName>
    <definedName name="____PR1004">#REF!</definedName>
    <definedName name="____PR1015" localSheetId="4">#REF!</definedName>
    <definedName name="____PR1015">#REF!</definedName>
    <definedName name="____PR1039" localSheetId="4">#REF!</definedName>
    <definedName name="____PR1039">#REF!</definedName>
    <definedName name="____PR1050" localSheetId="4">#REF!</definedName>
    <definedName name="____PR1050">#REF!</definedName>
    <definedName name="____PR278" localSheetId="4">#REF!</definedName>
    <definedName name="____PR278">#REF!</definedName>
    <definedName name="____PR279" localSheetId="4">#REF!</definedName>
    <definedName name="____PR279">#REF!</definedName>
    <definedName name="____PR450" localSheetId="4">#REF!</definedName>
    <definedName name="____PR450">#REF!</definedName>
    <definedName name="____PR709" localSheetId="4">#REF!</definedName>
    <definedName name="____PR709">#REF!</definedName>
    <definedName name="____PR710" localSheetId="4">#REF!</definedName>
    <definedName name="____PR710">#REF!</definedName>
    <definedName name="____PR711" localSheetId="4">#REF!</definedName>
    <definedName name="____PR711">#REF!</definedName>
    <definedName name="____PR719" localSheetId="4">#REF!</definedName>
    <definedName name="____PR719">#REF!</definedName>
    <definedName name="____PR720" localSheetId="4">#REF!</definedName>
    <definedName name="____PR720">#REF!</definedName>
    <definedName name="____PR819" localSheetId="4">#REF!</definedName>
    <definedName name="____PR819">#REF!</definedName>
    <definedName name="____PR947" localSheetId="4">#REF!</definedName>
    <definedName name="____PR947">#REF!</definedName>
    <definedName name="____r">NA()</definedName>
    <definedName name="____Rbv1" localSheetId="4">#REF!</definedName>
    <definedName name="____Rbv1">#REF!</definedName>
    <definedName name="____RP1">#REF!</definedName>
    <definedName name="____Set1">#REF!</definedName>
    <definedName name="____SL6">NA()</definedName>
    <definedName name="____sub1" localSheetId="4">#REF!</definedName>
    <definedName name="____sub1">#REF!</definedName>
    <definedName name="____sub3" localSheetId="4">#REF!</definedName>
    <definedName name="____sub3">#REF!</definedName>
    <definedName name="____TP10">#REF!</definedName>
    <definedName name="____TP5">#REF!</definedName>
    <definedName name="___A1">#REF!</definedName>
    <definedName name="___A10">#REF!</definedName>
    <definedName name="___A11">#REF!</definedName>
    <definedName name="___A12">#REF!</definedName>
    <definedName name="___A13">#REF!</definedName>
    <definedName name="___A14">#REF!</definedName>
    <definedName name="___A15">#REF!</definedName>
    <definedName name="___A16">#REF!</definedName>
    <definedName name="___A17">#REF!</definedName>
    <definedName name="___A19">#REF!</definedName>
    <definedName name="___A2">#REF!</definedName>
    <definedName name="___A20">#REF!</definedName>
    <definedName name="___A21">#REF!</definedName>
    <definedName name="___A22">#REF!</definedName>
    <definedName name="___A23">#REF!</definedName>
    <definedName name="___A24">#REF!</definedName>
    <definedName name="___A25">#REF!</definedName>
    <definedName name="___A3">#REF!</definedName>
    <definedName name="___A4">#REF!</definedName>
    <definedName name="___A5">#REF!</definedName>
    <definedName name="___A6">#REF!</definedName>
    <definedName name="___A7">#REF!</definedName>
    <definedName name="___A9">#REF!</definedName>
    <definedName name="___Abr1">#REF!</definedName>
    <definedName name="___ACA25">#REF!</definedName>
    <definedName name="___ACA50">#REF!</definedName>
    <definedName name="___ACM30" localSheetId="4">#REF!</definedName>
    <definedName name="___ACM30">#REF!</definedName>
    <definedName name="___Ago1">#REF!</definedName>
    <definedName name="___ATD1">#REF!</definedName>
    <definedName name="___brv2" localSheetId="4">#REF!</definedName>
    <definedName name="___brv2">#REF!</definedName>
    <definedName name="___Brz1">#REF!:#REF!</definedName>
    <definedName name="___Brz2">#REF!:#REF!</definedName>
    <definedName name="___CC709" localSheetId="11">[8]!Plan1</definedName>
    <definedName name="___CC709" localSheetId="14">[8]!Plan1</definedName>
    <definedName name="___CC709" localSheetId="15">[8]!Plan1</definedName>
    <definedName name="___CC709" localSheetId="13">[8]!Plan1</definedName>
    <definedName name="___CC709" localSheetId="4">#N/A</definedName>
    <definedName name="___CC709" localSheetId="16">[8]!Plan1</definedName>
    <definedName name="___CC709">#REF!</definedName>
    <definedName name="___CC947" localSheetId="11">[8]!Plan1</definedName>
    <definedName name="___CC947" localSheetId="14">[8]!Plan1</definedName>
    <definedName name="___CC947" localSheetId="15">[8]!Plan1</definedName>
    <definedName name="___CC947" localSheetId="13">[8]!Plan1</definedName>
    <definedName name="___CC947" localSheetId="4">#N/A</definedName>
    <definedName name="___CC947" localSheetId="16">[8]!Plan1</definedName>
    <definedName name="___CC947">#REF!</definedName>
    <definedName name="___CCM30">#REF!</definedName>
    <definedName name="___CMM30">#REF!</definedName>
    <definedName name="___Dez1">#REF!</definedName>
    <definedName name="___DIV1004" localSheetId="4">#REF!</definedName>
    <definedName name="___DIV1004">#REF!</definedName>
    <definedName name="___DIV1015" localSheetId="4">#REF!</definedName>
    <definedName name="___DIV1015">#REF!</definedName>
    <definedName name="___DIV1039" localSheetId="4">#REF!</definedName>
    <definedName name="___DIV1039">#REF!</definedName>
    <definedName name="___DIV1050" localSheetId="4">#REF!</definedName>
    <definedName name="___DIV1050">#REF!</definedName>
    <definedName name="___DIV278" localSheetId="4">#REF!</definedName>
    <definedName name="___DIV278">#REF!</definedName>
    <definedName name="___DIV279" localSheetId="4">#REF!</definedName>
    <definedName name="___DIV279">#REF!</definedName>
    <definedName name="___DIV45" localSheetId="4">#REF!</definedName>
    <definedName name="___DIV45">#REF!</definedName>
    <definedName name="___DIV450" localSheetId="4">#REF!</definedName>
    <definedName name="___DIV450">#REF!</definedName>
    <definedName name="___DIV709" localSheetId="4">#REF!</definedName>
    <definedName name="___DIV709">#REF!</definedName>
    <definedName name="___DIV710" localSheetId="4">#REF!</definedName>
    <definedName name="___DIV710">#REF!</definedName>
    <definedName name="___DIV711" localSheetId="4">#REF!</definedName>
    <definedName name="___DIV711">#REF!</definedName>
    <definedName name="___DIV718" localSheetId="4">#REF!</definedName>
    <definedName name="___DIV718">#REF!</definedName>
    <definedName name="___DIV719" localSheetId="4">#REF!</definedName>
    <definedName name="___DIV719">#REF!</definedName>
    <definedName name="___DIV720" localSheetId="4">#REF!</definedName>
    <definedName name="___DIV720">#REF!</definedName>
    <definedName name="___DIV819" localSheetId="4">#REF!</definedName>
    <definedName name="___DIV819">#REF!</definedName>
    <definedName name="___DIV947" localSheetId="4">#REF!</definedName>
    <definedName name="___DIV947">#REF!</definedName>
    <definedName name="___DND2" localSheetId="11">[8]!Plan1</definedName>
    <definedName name="___DND2" localSheetId="14">[8]!Plan1</definedName>
    <definedName name="___DND2" localSheetId="15">[8]!Plan1</definedName>
    <definedName name="___DND2" localSheetId="13">[8]!Plan1</definedName>
    <definedName name="___DND2" localSheetId="4">#N/A</definedName>
    <definedName name="___DND2" localSheetId="16">[8]!Plan1</definedName>
    <definedName name="___DND2">#REF!</definedName>
    <definedName name="___Ext2">#REF!</definedName>
    <definedName name="___Fev1">#REF!</definedName>
    <definedName name="___HCB5" localSheetId="4">#REF!</definedName>
    <definedName name="___HCB5">#REF!</definedName>
    <definedName name="___Jan1">#REF!</definedName>
    <definedName name="___Jul1">#REF!</definedName>
    <definedName name="___Jun1">#REF!</definedName>
    <definedName name="___ki5" localSheetId="4">#REF!</definedName>
    <definedName name="___ki5">#REF!</definedName>
    <definedName name="___KM406407" localSheetId="4">#REF!</definedName>
    <definedName name="___KM406407">#REF!</definedName>
    <definedName name="___la2">#REF!</definedName>
    <definedName name="___LO1004" localSheetId="4">#REF!</definedName>
    <definedName name="___LO1004">#REF!</definedName>
    <definedName name="___LO1015" localSheetId="4">#REF!</definedName>
    <definedName name="___LO1015">#REF!</definedName>
    <definedName name="___LO1039" localSheetId="4">#REF!</definedName>
    <definedName name="___LO1039">#REF!</definedName>
    <definedName name="___LO1050" localSheetId="4">#REF!</definedName>
    <definedName name="___LO1050">#REF!</definedName>
    <definedName name="___LO278" localSheetId="4">#REF!</definedName>
    <definedName name="___LO278">#REF!</definedName>
    <definedName name="___LO279" localSheetId="4">#REF!</definedName>
    <definedName name="___LO279">#REF!</definedName>
    <definedName name="___LO450" localSheetId="4">#REF!</definedName>
    <definedName name="___LO450">#REF!</definedName>
    <definedName name="___LO709" localSheetId="4">#REF!</definedName>
    <definedName name="___LO709">#REF!</definedName>
    <definedName name="___LO710" localSheetId="4">#REF!</definedName>
    <definedName name="___LO710">#REF!</definedName>
    <definedName name="___LO711" localSheetId="4">#REF!</definedName>
    <definedName name="___LO711">#REF!</definedName>
    <definedName name="___LO719" localSheetId="4">#REF!</definedName>
    <definedName name="___LO719">#REF!</definedName>
    <definedName name="___LO720" localSheetId="4">#REF!</definedName>
    <definedName name="___LO720">#REF!</definedName>
    <definedName name="___LO819" localSheetId="4">#REF!</definedName>
    <definedName name="___LO819">#REF!</definedName>
    <definedName name="___LO947" localSheetId="4">#REF!</definedName>
    <definedName name="___LO947">#REF!</definedName>
    <definedName name="___Mai1">#REF!</definedName>
    <definedName name="___Mar1">#REF!</definedName>
    <definedName name="___ME10005" localSheetId="4">#REF!</definedName>
    <definedName name="___ME10005">#REF!</definedName>
    <definedName name="___ME1004" localSheetId="4">#REF!</definedName>
    <definedName name="___ME1004">#REF!</definedName>
    <definedName name="___ME1015" localSheetId="4">#REF!</definedName>
    <definedName name="___ME1015">#REF!</definedName>
    <definedName name="___ME1039" localSheetId="4">#REF!</definedName>
    <definedName name="___ME1039">#REF!</definedName>
    <definedName name="___ME1050" localSheetId="4">#REF!</definedName>
    <definedName name="___ME1050">#REF!</definedName>
    <definedName name="___ME278" localSheetId="4">#REF!</definedName>
    <definedName name="___ME278">#REF!</definedName>
    <definedName name="___ME279" localSheetId="4">#REF!</definedName>
    <definedName name="___ME279">#REF!</definedName>
    <definedName name="___ME450" localSheetId="4">#REF!</definedName>
    <definedName name="___ME450">#REF!</definedName>
    <definedName name="___ME709" localSheetId="4">#REF!</definedName>
    <definedName name="___ME709">#REF!</definedName>
    <definedName name="___ME710" localSheetId="4">#REF!</definedName>
    <definedName name="___ME710">#REF!</definedName>
    <definedName name="___ME711" localSheetId="4">#REF!</definedName>
    <definedName name="___ME711">#REF!</definedName>
    <definedName name="___ME719" localSheetId="4">#REF!</definedName>
    <definedName name="___ME719">#REF!</definedName>
    <definedName name="___ME720" localSheetId="4">#REF!</definedName>
    <definedName name="___ME720">#REF!</definedName>
    <definedName name="___ME819" localSheetId="4">#REF!</definedName>
    <definedName name="___ME819">#REF!</definedName>
    <definedName name="___ME947" localSheetId="4">#REF!</definedName>
    <definedName name="___ME947">#REF!</definedName>
    <definedName name="___MNS8418" localSheetId="4">#N/A</definedName>
    <definedName name="___MNS8418">#REF!</definedName>
    <definedName name="___MOD01">#REF!</definedName>
    <definedName name="___Nov1">#REF!</definedName>
    <definedName name="___Obs1" localSheetId="4">#REF!</definedName>
    <definedName name="___Obs1">#REF!</definedName>
    <definedName name="___Obs2" localSheetId="4">#REF!</definedName>
    <definedName name="___Obs2">#REF!</definedName>
    <definedName name="___Out1">#REF!</definedName>
    <definedName name="___OUT98" localSheetId="11" hidden="1">{#N/A,#N/A,TRUE,"Serviços"}</definedName>
    <definedName name="___OUT98" localSheetId="14" hidden="1">{#N/A,#N/A,TRUE,"Serviços"}</definedName>
    <definedName name="___OUT98" localSheetId="15" hidden="1">{#N/A,#N/A,TRUE,"Serviços"}</definedName>
    <definedName name="___OUT98" localSheetId="13" hidden="1">{#N/A,#N/A,TRUE,"Serviços"}</definedName>
    <definedName name="___OUT98" localSheetId="6" hidden="1">{#N/A,#N/A,TRUE,"Serviços"}</definedName>
    <definedName name="___OUT98" localSheetId="5" hidden="1">{#N/A,#N/A,TRUE,"Serviços"}</definedName>
    <definedName name="___OUT98" localSheetId="4" hidden="1">{#N/A,#N/A,TRUE,"Serviços"}</definedName>
    <definedName name="___OUT98" localSheetId="16" hidden="1">{#N/A,#N/A,TRUE,"Serviços"}</definedName>
    <definedName name="___OUT98" hidden="1">{#N/A,#N/A,TRUE,"Serviços"}</definedName>
    <definedName name="___PCM30">#REF!</definedName>
    <definedName name="___PL1" localSheetId="4">#REF!</definedName>
    <definedName name="___PL1">#REF!</definedName>
    <definedName name="___PLA2">#REF!</definedName>
    <definedName name="___PM334" localSheetId="4">#REF!</definedName>
    <definedName name="___PM334">#REF!</definedName>
    <definedName name="___PM335" localSheetId="4">#REF!</definedName>
    <definedName name="___PM335">#REF!</definedName>
    <definedName name="___PM346" localSheetId="4">#REF!</definedName>
    <definedName name="___PM346">#REF!</definedName>
    <definedName name="___PM406" localSheetId="4">#REF!</definedName>
    <definedName name="___PM406">#REF!</definedName>
    <definedName name="___PM412" localSheetId="4">#REF!</definedName>
    <definedName name="___PM412">#REF!</definedName>
    <definedName name="___PM609" localSheetId="4">#REF!</definedName>
    <definedName name="___PM609">#REF!</definedName>
    <definedName name="___PM970" localSheetId="4">#REF!</definedName>
    <definedName name="___PM970">#REF!</definedName>
    <definedName name="___PR1004" localSheetId="4">#REF!</definedName>
    <definedName name="___PR1004">#REF!</definedName>
    <definedName name="___PR1015" localSheetId="4">#REF!</definedName>
    <definedName name="___PR1015">#REF!</definedName>
    <definedName name="___PR1039" localSheetId="4">#REF!</definedName>
    <definedName name="___PR1039">#REF!</definedName>
    <definedName name="___PR1050" localSheetId="4">#REF!</definedName>
    <definedName name="___PR1050">#REF!</definedName>
    <definedName name="___PR278" localSheetId="4">#REF!</definedName>
    <definedName name="___PR278">#REF!</definedName>
    <definedName name="___PR279" localSheetId="4">#REF!</definedName>
    <definedName name="___PR279">#REF!</definedName>
    <definedName name="___PR450" localSheetId="4">#REF!</definedName>
    <definedName name="___PR450">#REF!</definedName>
    <definedName name="___PR709" localSheetId="4">#REF!</definedName>
    <definedName name="___PR709">#REF!</definedName>
    <definedName name="___PR710" localSheetId="4">#REF!</definedName>
    <definedName name="___PR710">#REF!</definedName>
    <definedName name="___PR711" localSheetId="4">#REF!</definedName>
    <definedName name="___PR711">#REF!</definedName>
    <definedName name="___PR719" localSheetId="4">#REF!</definedName>
    <definedName name="___PR719">#REF!</definedName>
    <definedName name="___PR720" localSheetId="4">#REF!</definedName>
    <definedName name="___PR720">#REF!</definedName>
    <definedName name="___PR819" localSheetId="4">#REF!</definedName>
    <definedName name="___PR819">#REF!</definedName>
    <definedName name="___PR947" localSheetId="4">#REF!</definedName>
    <definedName name="___PR947">#REF!</definedName>
    <definedName name="___PTB10">#REF!</definedName>
    <definedName name="___r" localSheetId="4">#REF!</definedName>
    <definedName name="___r">#REF!</definedName>
    <definedName name="___Rbv1" localSheetId="4">#REF!</definedName>
    <definedName name="___Rbv1">#REF!</definedName>
    <definedName name="___RP1">#REF!</definedName>
    <definedName name="___Set1">#REF!</definedName>
    <definedName name="___SL6">NA()</definedName>
    <definedName name="___sub2" localSheetId="4">#REF!</definedName>
    <definedName name="___sub2">#REF!</definedName>
    <definedName name="___sub4" localSheetId="4">#REF!</definedName>
    <definedName name="___sub4">#REF!</definedName>
    <definedName name="___TB10" localSheetId="4">#REF!</definedName>
    <definedName name="___TB10">#REF!</definedName>
    <definedName name="___TCB5">#REF!</definedName>
    <definedName name="___TCM30" localSheetId="4">#REF!</definedName>
    <definedName name="___TCM30">#REF!</definedName>
    <definedName name="___TEB4">#REF!</definedName>
    <definedName name="___TOT1">#REF!</definedName>
    <definedName name="___TOT2">#REF!</definedName>
    <definedName name="___TOT3">#REF!</definedName>
    <definedName name="___TOT4">#REF!</definedName>
    <definedName name="___TOT5">#REF!</definedName>
    <definedName name="___TOT6">#REF!</definedName>
    <definedName name="___TOT7">#REF!</definedName>
    <definedName name="___TP10" localSheetId="4">#REF!</definedName>
    <definedName name="___TP10">#REF!</definedName>
    <definedName name="___TP5" localSheetId="4">#REF!</definedName>
    <definedName name="___TP5">#REF!</definedName>
    <definedName name="___TSD2">#REF!</definedName>
    <definedName name="___xlfn_IFNA">#N/A</definedName>
    <definedName name="___xlnm.Extract_1">#N/A</definedName>
    <definedName name="___xlnm.Extract_2">#N/A</definedName>
    <definedName name="___xlnm.Extract_3">#N/A</definedName>
    <definedName name="___xlnm.Extract_5">#N/A</definedName>
    <definedName name="___xlnm.Print_Area_1" localSheetId="4">#REF!</definedName>
    <definedName name="___xlnm.Print_Area_1">#REF!</definedName>
    <definedName name="___xlnm.Print_Area_2" localSheetId="4">#REF!</definedName>
    <definedName name="___xlnm.Print_Area_2">#REF!</definedName>
    <definedName name="___xlnm.Print_Area_3" localSheetId="4">#REF!</definedName>
    <definedName name="___xlnm.Print_Area_3">#REF!</definedName>
    <definedName name="___xlnm.Print_Area_4">NA()</definedName>
    <definedName name="___xlnm.Print_Area_5" localSheetId="4">#REF!</definedName>
    <definedName name="___xlnm.Print_Area_5">#REF!</definedName>
    <definedName name="___xlnm.Print_Titles_1" localSheetId="4">#REF!</definedName>
    <definedName name="___xlnm.Print_Titles_1">#REF!</definedName>
    <definedName name="___xlnm.Print_Titles_2" localSheetId="4">#REF!</definedName>
    <definedName name="___xlnm.Print_Titles_2">#REF!</definedName>
    <definedName name="___xlnm.Print_Titles_3" localSheetId="4">#REF!</definedName>
    <definedName name="___xlnm.Print_Titles_3">#REF!</definedName>
    <definedName name="___xlnm.Print_Titles_5" localSheetId="4">#REF!</definedName>
    <definedName name="___xlnm.Print_Titles_5">#REF!</definedName>
    <definedName name="__123Graph_A">#REF!:#REF!</definedName>
    <definedName name="__123Graph_AGraph1">#REF!</definedName>
    <definedName name="__123Graph_AGraph10">#REF!</definedName>
    <definedName name="__123Graph_AGraph11">#REF!</definedName>
    <definedName name="__123Graph_AGraph12">#REF!</definedName>
    <definedName name="__123Graph_AGraph2">#REF!</definedName>
    <definedName name="__123Graph_AGraph3">#REF!</definedName>
    <definedName name="__123Graph_AGraph4">#REF!</definedName>
    <definedName name="__123Graph_AGraph5">#REF!</definedName>
    <definedName name="__123Graph_AGraph6">#REF!</definedName>
    <definedName name="__123Graph_AGraph7">#REF!</definedName>
    <definedName name="__123Graph_AGraph8">#REF!</definedName>
    <definedName name="__123Graph_AGraph9">#REF!</definedName>
    <definedName name="__123Graph_B">#REF!:#REF!</definedName>
    <definedName name="__123Graph_BGraph1">#REF!</definedName>
    <definedName name="__123Graph_BGraph10">#REF!</definedName>
    <definedName name="__123Graph_BGraph11">#REF!</definedName>
    <definedName name="__123Graph_BGraph12">#REF!</definedName>
    <definedName name="__123Graph_BGraph2">#REF!</definedName>
    <definedName name="__123Graph_BGraph3">#REF!</definedName>
    <definedName name="__123Graph_BGraph4">#REF!</definedName>
    <definedName name="__123Graph_BGraph5">#REF!</definedName>
    <definedName name="__123Graph_BGraph6">#REF!</definedName>
    <definedName name="__123Graph_BGraph7">#REF!</definedName>
    <definedName name="__123Graph_BGraph8">#REF!</definedName>
    <definedName name="__123Graph_BGraph9">#REF!</definedName>
    <definedName name="__123Graph_C">#REF!</definedName>
    <definedName name="__123Graph_CGraph7">#REF!</definedName>
    <definedName name="__123Graph_CGraph8">#REF!</definedName>
    <definedName name="__123Graph_D">#REF!</definedName>
    <definedName name="__123Graph_DGraph7">#REF!</definedName>
    <definedName name="__123Graph_DGraph8">#REF!</definedName>
    <definedName name="__123Graph_E">#REF!</definedName>
    <definedName name="__123Graph_EGraph7">#REF!</definedName>
    <definedName name="__123Graph_EGraph8">#REF!</definedName>
    <definedName name="__123Graph_X">#REF!:#REF!</definedName>
    <definedName name="__123Graph_XGraph1">#REF!</definedName>
    <definedName name="__123Graph_XGraph10">#REF!</definedName>
    <definedName name="__123Graph_XGraph11">#REF!</definedName>
    <definedName name="__123Graph_XGraph12">#REF!</definedName>
    <definedName name="__123Graph_XGraph2">#REF!</definedName>
    <definedName name="__123Graph_XGraph3">#REF!</definedName>
    <definedName name="__123Graph_XGraph4">#REF!</definedName>
    <definedName name="__123Graph_XGraph5">#REF!</definedName>
    <definedName name="__123Graph_XGraph6">#REF!</definedName>
    <definedName name="__123Graph_XGraph7">#REF!</definedName>
    <definedName name="__123Graph_XGraph8">#REF!</definedName>
    <definedName name="__123Graph_XGraph9">#REF!</definedName>
    <definedName name="__A1">#N/A</definedName>
    <definedName name="__A10">#N/A</definedName>
    <definedName name="__A11">#N/A</definedName>
    <definedName name="__A12">#N/A</definedName>
    <definedName name="__A13">#N/A</definedName>
    <definedName name="__A14">#N/A</definedName>
    <definedName name="__A15">#N/A</definedName>
    <definedName name="__A16">#N/A</definedName>
    <definedName name="__A17">#N/A</definedName>
    <definedName name="__A19">#N/A</definedName>
    <definedName name="__A2">#N/A</definedName>
    <definedName name="__A20">#N/A</definedName>
    <definedName name="__A21">#N/A</definedName>
    <definedName name="__A22">#N/A</definedName>
    <definedName name="__A23">#N/A</definedName>
    <definedName name="__A24">#N/A</definedName>
    <definedName name="__A25">#N/A</definedName>
    <definedName name="__A3">#N/A</definedName>
    <definedName name="__A4">#N/A</definedName>
    <definedName name="__A5">#N/A</definedName>
    <definedName name="__A6">#N/A</definedName>
    <definedName name="__A7">#N/A</definedName>
    <definedName name="__A9">#N/A</definedName>
    <definedName name="__Abr1" localSheetId="4">#REF!</definedName>
    <definedName name="__Abr1">#REF!</definedName>
    <definedName name="__ACA25">#REF!</definedName>
    <definedName name="__ACA50">#REF!</definedName>
    <definedName name="__ACM30">#REF!</definedName>
    <definedName name="__Ago1" localSheetId="4">#REF!</definedName>
    <definedName name="__Ago1">#REF!</definedName>
    <definedName name="__ATD1">#REF!</definedName>
    <definedName name="__brv2" localSheetId="4">#REF!</definedName>
    <definedName name="__brv2">#REF!</definedName>
    <definedName name="__Brz1">#REF!</definedName>
    <definedName name="__Brz2">#REF!</definedName>
    <definedName name="__CC709" localSheetId="11">[8]!Plan1</definedName>
    <definedName name="__CC709" localSheetId="14">[8]!Plan1</definedName>
    <definedName name="__CC709" localSheetId="15">[8]!Plan1</definedName>
    <definedName name="__CC709" localSheetId="13">[8]!Plan1</definedName>
    <definedName name="__CC709" localSheetId="4">#N/A</definedName>
    <definedName name="__CC709" localSheetId="16">[8]!Plan1</definedName>
    <definedName name="__CC709">#REF!</definedName>
    <definedName name="__CC947" localSheetId="11">[8]!Plan1</definedName>
    <definedName name="__CC947" localSheetId="14">[8]!Plan1</definedName>
    <definedName name="__CC947" localSheetId="15">[8]!Plan1</definedName>
    <definedName name="__CC947" localSheetId="13">[8]!Plan1</definedName>
    <definedName name="__CC947" localSheetId="4">#N/A</definedName>
    <definedName name="__CC947" localSheetId="16">[8]!Plan1</definedName>
    <definedName name="__CC947">#REF!</definedName>
    <definedName name="__CCM30">#REF!</definedName>
    <definedName name="__CMM30">#REF!</definedName>
    <definedName name="__Dez1" localSheetId="4">#REF!</definedName>
    <definedName name="__Dez1">#REF!</definedName>
    <definedName name="__DIV1004" localSheetId="4">#REF!</definedName>
    <definedName name="__DIV1004">#REF!</definedName>
    <definedName name="__DIV1015" localSheetId="4">#REF!</definedName>
    <definedName name="__DIV1015">#REF!</definedName>
    <definedName name="__DIV1039" localSheetId="4">#REF!</definedName>
    <definedName name="__DIV1039">#REF!</definedName>
    <definedName name="__DIV1050" localSheetId="4">#REF!</definedName>
    <definedName name="__DIV1050">#REF!</definedName>
    <definedName name="__DIV278" localSheetId="4">#REF!</definedName>
    <definedName name="__DIV278">#REF!</definedName>
    <definedName name="__DIV279" localSheetId="4">#REF!</definedName>
    <definedName name="__DIV279">#REF!</definedName>
    <definedName name="__DIV45" localSheetId="4">#REF!</definedName>
    <definedName name="__DIV45">#REF!</definedName>
    <definedName name="__DIV450" localSheetId="4">#REF!</definedName>
    <definedName name="__DIV450">#REF!</definedName>
    <definedName name="__DIV709" localSheetId="4">#REF!</definedName>
    <definedName name="__DIV709">#REF!</definedName>
    <definedName name="__DIV710" localSheetId="4">#REF!</definedName>
    <definedName name="__DIV710">#REF!</definedName>
    <definedName name="__DIV711" localSheetId="4">#REF!</definedName>
    <definedName name="__DIV711">#REF!</definedName>
    <definedName name="__DIV718" localSheetId="4">#REF!</definedName>
    <definedName name="__DIV718">#REF!</definedName>
    <definedName name="__DIV719" localSheetId="4">#REF!</definedName>
    <definedName name="__DIV719">#REF!</definedName>
    <definedName name="__DIV720" localSheetId="4">#REF!</definedName>
    <definedName name="__DIV720">#REF!</definedName>
    <definedName name="__DIV819" localSheetId="4">#REF!</definedName>
    <definedName name="__DIV819">#REF!</definedName>
    <definedName name="__DIV947" localSheetId="4">#REF!</definedName>
    <definedName name="__DIV947">#REF!</definedName>
    <definedName name="__DND2" localSheetId="11">[8]!Plan1</definedName>
    <definedName name="__DND2" localSheetId="14">[8]!Plan1</definedName>
    <definedName name="__DND2" localSheetId="15">[8]!Plan1</definedName>
    <definedName name="__DND2" localSheetId="13">[8]!Plan1</definedName>
    <definedName name="__DND2" localSheetId="4">#N/A</definedName>
    <definedName name="__DND2" localSheetId="16">[8]!Plan1</definedName>
    <definedName name="__DND2">#REF!</definedName>
    <definedName name="__Ext2">#REF!</definedName>
    <definedName name="__Fev1">#N/A</definedName>
    <definedName name="__HCB5" localSheetId="4">#REF!</definedName>
    <definedName name="__HCB5">#REF!</definedName>
    <definedName name="__Jan1">#N/A</definedName>
    <definedName name="__Jul1" localSheetId="4">#REF!</definedName>
    <definedName name="__Jul1">#REF!</definedName>
    <definedName name="__Jun1" localSheetId="4">#REF!</definedName>
    <definedName name="__Jun1">#REF!</definedName>
    <definedName name="__ki5" localSheetId="4">#REF!</definedName>
    <definedName name="__ki5">#REF!</definedName>
    <definedName name="__KM406407" localSheetId="4">#REF!</definedName>
    <definedName name="__KM406407">#REF!</definedName>
    <definedName name="__la2">#REF!</definedName>
    <definedName name="__LO1004" localSheetId="4">#REF!</definedName>
    <definedName name="__LO1004">#REF!</definedName>
    <definedName name="__LO1015" localSheetId="4">#REF!</definedName>
    <definedName name="__LO1015">#REF!</definedName>
    <definedName name="__LO1039" localSheetId="4">#REF!</definedName>
    <definedName name="__LO1039">#REF!</definedName>
    <definedName name="__LO1050" localSheetId="4">#REF!</definedName>
    <definedName name="__LO1050">#REF!</definedName>
    <definedName name="__LO278" localSheetId="4">#REF!</definedName>
    <definedName name="__LO278">#REF!</definedName>
    <definedName name="__LO279" localSheetId="4">#REF!</definedName>
    <definedName name="__LO279">#REF!</definedName>
    <definedName name="__LO450" localSheetId="4">#REF!</definedName>
    <definedName name="__LO450">#REF!</definedName>
    <definedName name="__LO709" localSheetId="4">#REF!</definedName>
    <definedName name="__LO709">#REF!</definedName>
    <definedName name="__LO710" localSheetId="4">#REF!</definedName>
    <definedName name="__LO710">#REF!</definedName>
    <definedName name="__LO711" localSheetId="4">#REF!</definedName>
    <definedName name="__LO711">#REF!</definedName>
    <definedName name="__LO719" localSheetId="4">#REF!</definedName>
    <definedName name="__LO719">#REF!</definedName>
    <definedName name="__LO720" localSheetId="4">#REF!</definedName>
    <definedName name="__LO720">#REF!</definedName>
    <definedName name="__LO819" localSheetId="4">#REF!</definedName>
    <definedName name="__LO819">#REF!</definedName>
    <definedName name="__LO947" localSheetId="4">#REF!</definedName>
    <definedName name="__LO947">#REF!</definedName>
    <definedName name="__Mai1" localSheetId="4">#REF!</definedName>
    <definedName name="__Mai1">#REF!</definedName>
    <definedName name="__Mar1">#N/A</definedName>
    <definedName name="__ME10005" localSheetId="4">#REF!</definedName>
    <definedName name="__ME10005">#REF!</definedName>
    <definedName name="__ME1004" localSheetId="4">#REF!</definedName>
    <definedName name="__ME1004">#REF!</definedName>
    <definedName name="__ME1015" localSheetId="4">#REF!</definedName>
    <definedName name="__ME1015">#REF!</definedName>
    <definedName name="__ME1039" localSheetId="4">#REF!</definedName>
    <definedName name="__ME1039">#REF!</definedName>
    <definedName name="__ME1050" localSheetId="4">#REF!</definedName>
    <definedName name="__ME1050">#REF!</definedName>
    <definedName name="__ME278" localSheetId="4">#REF!</definedName>
    <definedName name="__ME278">#REF!</definedName>
    <definedName name="__ME279" localSheetId="4">#REF!</definedName>
    <definedName name="__ME279">#REF!</definedName>
    <definedName name="__ME450" localSheetId="4">#REF!</definedName>
    <definedName name="__ME450">#REF!</definedName>
    <definedName name="__ME709" localSheetId="4">#REF!</definedName>
    <definedName name="__ME709">#REF!</definedName>
    <definedName name="__ME710" localSheetId="4">#REF!</definedName>
    <definedName name="__ME710">#REF!</definedName>
    <definedName name="__ME711" localSheetId="4">#REF!</definedName>
    <definedName name="__ME711">#REF!</definedName>
    <definedName name="__ME719" localSheetId="4">#REF!</definedName>
    <definedName name="__ME719">#REF!</definedName>
    <definedName name="__ME720" localSheetId="4">#REF!</definedName>
    <definedName name="__ME720">#REF!</definedName>
    <definedName name="__ME819" localSheetId="4">#REF!</definedName>
    <definedName name="__ME819">#REF!</definedName>
    <definedName name="__ME947" localSheetId="4">#REF!</definedName>
    <definedName name="__ME947">#REF!</definedName>
    <definedName name="__MNS8418" localSheetId="11">[8]!Plan1</definedName>
    <definedName name="__MNS8418" localSheetId="14">[8]!Plan1</definedName>
    <definedName name="__MNS8418" localSheetId="15">[8]!Plan1</definedName>
    <definedName name="__MNS8418" localSheetId="13">[8]!Plan1</definedName>
    <definedName name="__MNS8418" localSheetId="4">#N/A</definedName>
    <definedName name="__MNS8418" localSheetId="16">[8]!Plan1</definedName>
    <definedName name="__MNS8418">#REF!</definedName>
    <definedName name="__MOD01">#N/A</definedName>
    <definedName name="__Nov1" localSheetId="4">#REF!</definedName>
    <definedName name="__Nov1">#REF!</definedName>
    <definedName name="__Obs1" localSheetId="4">#REF!</definedName>
    <definedName name="__Obs1">#REF!</definedName>
    <definedName name="__Obs2" localSheetId="4">#REF!</definedName>
    <definedName name="__Obs2">#REF!</definedName>
    <definedName name="__OR1">#REF!</definedName>
    <definedName name="__OR12">#REF!</definedName>
    <definedName name="__OR13">#REF!</definedName>
    <definedName name="__OR14">#REF!</definedName>
    <definedName name="__OR15">#REF!</definedName>
    <definedName name="__OR16">#REF!</definedName>
    <definedName name="__OR17">#REF!</definedName>
    <definedName name="__OR18">#REF!</definedName>
    <definedName name="__OR19">#REF!</definedName>
    <definedName name="__OR2">#REF!</definedName>
    <definedName name="__OR3">#REF!</definedName>
    <definedName name="__OR4">#REF!</definedName>
    <definedName name="__OR5">#REF!</definedName>
    <definedName name="__OR6">#REF!</definedName>
    <definedName name="__OR7">#REF!</definedName>
    <definedName name="__OR8">#REF!</definedName>
    <definedName name="__OR9">#REF!</definedName>
    <definedName name="__Out1" localSheetId="4">#REF!</definedName>
    <definedName name="__Out1">#REF!</definedName>
    <definedName name="__OUT98" localSheetId="11" hidden="1">{#N/A,#N/A,TRUE,"Serviços"}</definedName>
    <definedName name="__OUT98" localSheetId="14" hidden="1">{#N/A,#N/A,TRUE,"Serviços"}</definedName>
    <definedName name="__OUT98" localSheetId="15" hidden="1">{#N/A,#N/A,TRUE,"Serviços"}</definedName>
    <definedName name="__OUT98" localSheetId="13" hidden="1">{#N/A,#N/A,TRUE,"Serviços"}</definedName>
    <definedName name="__OUT98" localSheetId="6" hidden="1">{#N/A,#N/A,TRUE,"Serviços"}</definedName>
    <definedName name="__OUT98" localSheetId="5" hidden="1">{#N/A,#N/A,TRUE,"Serviços"}</definedName>
    <definedName name="__OUT98" localSheetId="4" hidden="1">{#N/A,#N/A,TRUE,"Serviços"}</definedName>
    <definedName name="__OUT98" localSheetId="16" hidden="1">{#N/A,#N/A,TRUE,"Serviços"}</definedName>
    <definedName name="__OUT98" hidden="1">{#N/A,#N/A,TRUE,"Serviços"}</definedName>
    <definedName name="__OUT988888" localSheetId="6" hidden="1">{#N/A,#N/A,TRUE,"Serviços"}</definedName>
    <definedName name="__OUT988888" localSheetId="5" hidden="1">{#N/A,#N/A,TRUE,"Serviços"}</definedName>
    <definedName name="__OUT988888" localSheetId="4" hidden="1">{#N/A,#N/A,TRUE,"Serviços"}</definedName>
    <definedName name="__OUT988888" hidden="1">{#N/A,#N/A,TRUE,"Serviços"}</definedName>
    <definedName name="__PCM30">#REF!</definedName>
    <definedName name="__PL1" localSheetId="4">#REF!</definedName>
    <definedName name="__PL1">#REF!</definedName>
    <definedName name="__PLA2">#REF!</definedName>
    <definedName name="__PM334" localSheetId="4">#REF!</definedName>
    <definedName name="__PM334">#REF!</definedName>
    <definedName name="__PM335" localSheetId="4">#REF!</definedName>
    <definedName name="__PM335">#REF!</definedName>
    <definedName name="__PM346" localSheetId="4">#REF!</definedName>
    <definedName name="__PM346">#REF!</definedName>
    <definedName name="__PM406" localSheetId="4">#REF!</definedName>
    <definedName name="__PM406">#REF!</definedName>
    <definedName name="__PM412" localSheetId="4">#REF!</definedName>
    <definedName name="__PM412">#REF!</definedName>
    <definedName name="__PM609" localSheetId="4">#REF!</definedName>
    <definedName name="__PM609">#REF!</definedName>
    <definedName name="__PM970" localSheetId="4">#REF!</definedName>
    <definedName name="__PM970">#REF!</definedName>
    <definedName name="__PNV2002" localSheetId="4">#REF!</definedName>
    <definedName name="__PNV2002">#REF!</definedName>
    <definedName name="__PNV2003" localSheetId="4">#REF!</definedName>
    <definedName name="__PNV2003">#REF!</definedName>
    <definedName name="__PNV2009" localSheetId="4">#REF!</definedName>
    <definedName name="__PNV2009">#REF!</definedName>
    <definedName name="__PR1004" localSheetId="4">#REF!</definedName>
    <definedName name="__PR1004">#REF!</definedName>
    <definedName name="__PR1015" localSheetId="4">#REF!</definedName>
    <definedName name="__PR1015">#REF!</definedName>
    <definedName name="__PR1039" localSheetId="4">#REF!</definedName>
    <definedName name="__PR1039">#REF!</definedName>
    <definedName name="__PR1050" localSheetId="4">#REF!</definedName>
    <definedName name="__PR1050">#REF!</definedName>
    <definedName name="__PR278" localSheetId="4">#REF!</definedName>
    <definedName name="__PR278">#REF!</definedName>
    <definedName name="__PR279" localSheetId="4">#REF!</definedName>
    <definedName name="__PR279">#REF!</definedName>
    <definedName name="__PR450" localSheetId="4">#REF!</definedName>
    <definedName name="__PR450">#REF!</definedName>
    <definedName name="__PR709" localSheetId="4">#REF!</definedName>
    <definedName name="__PR709">#REF!</definedName>
    <definedName name="__PR710" localSheetId="4">#REF!</definedName>
    <definedName name="__PR710">#REF!</definedName>
    <definedName name="__PR711" localSheetId="4">#REF!</definedName>
    <definedName name="__PR711">#REF!</definedName>
    <definedName name="__PR719" localSheetId="4">#REF!</definedName>
    <definedName name="__PR719">#REF!</definedName>
    <definedName name="__PR720" localSheetId="4">#REF!</definedName>
    <definedName name="__PR720">#REF!</definedName>
    <definedName name="__PR819" localSheetId="4">#REF!</definedName>
    <definedName name="__PR819">#REF!</definedName>
    <definedName name="__PR947" localSheetId="4">#REF!</definedName>
    <definedName name="__PR947">#REF!</definedName>
    <definedName name="__PTB10">#REF!</definedName>
    <definedName name="__r" localSheetId="4">#REF!</definedName>
    <definedName name="__r">#REF!</definedName>
    <definedName name="__Rbv1" localSheetId="4">#REF!</definedName>
    <definedName name="__Rbv1">#REF!</definedName>
    <definedName name="__RP1">#N/A</definedName>
    <definedName name="__Set1" localSheetId="4">#REF!</definedName>
    <definedName name="__Set1">#REF!</definedName>
    <definedName name="__SL6">NA()</definedName>
    <definedName name="__tab0198">#REF!</definedName>
    <definedName name="__TB10" localSheetId="4">#REF!</definedName>
    <definedName name="__TB10">#REF!</definedName>
    <definedName name="__TCB5">#REF!</definedName>
    <definedName name="__TCM30">#REF!</definedName>
    <definedName name="__TEB4">#REF!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SD2">#REF!</definedName>
    <definedName name="__xlfn_IFNA">#N/A</definedName>
    <definedName name="__xlnm.Extract_1">#N/A</definedName>
    <definedName name="__xlnm.Extract_2">#N/A</definedName>
    <definedName name="__xlnm.Extract_3">#N/A</definedName>
    <definedName name="__xlnm.Extract_5">#N/A</definedName>
    <definedName name="__xlnm.Print_Area_1" localSheetId="4">#REF!</definedName>
    <definedName name="__xlnm.Print_Area_1">#REF!</definedName>
    <definedName name="__xlnm.Print_Area_2" localSheetId="4">#REF!</definedName>
    <definedName name="__xlnm.Print_Area_2">#REF!</definedName>
    <definedName name="__xlnm.Print_Area_3" localSheetId="4">#REF!</definedName>
    <definedName name="__xlnm.Print_Area_3">#REF!</definedName>
    <definedName name="__xlnm.Print_Area_4">NA()</definedName>
    <definedName name="__xlnm.Print_Area_5" localSheetId="4">#REF!</definedName>
    <definedName name="__xlnm.Print_Area_5">#REF!</definedName>
    <definedName name="__xlnm.Print_Area_7" localSheetId="4">#REF!</definedName>
    <definedName name="__xlnm.Print_Area_7">#REF!</definedName>
    <definedName name="__xlnm.Print_Area_8" localSheetId="4">#REF!</definedName>
    <definedName name="__xlnm.Print_Area_8">#REF!</definedName>
    <definedName name="__xlnm.Print_Area_9" localSheetId="4">#REF!</definedName>
    <definedName name="__xlnm.Print_Area_9">#REF!</definedName>
    <definedName name="__xlnm.Print_Titles_1" localSheetId="4">#REF!</definedName>
    <definedName name="__xlnm.Print_Titles_1">#REF!</definedName>
    <definedName name="__xlnm.Print_Titles_2" localSheetId="4">#REF!</definedName>
    <definedName name="__xlnm.Print_Titles_2">#REF!</definedName>
    <definedName name="__xlnm.Print_Titles_3" localSheetId="4">#REF!</definedName>
    <definedName name="__xlnm.Print_Titles_3">#REF!</definedName>
    <definedName name="__xlnm.Print_Titles_5" localSheetId="4">#REF!</definedName>
    <definedName name="__xlnm.Print_Titles_5">#REF!</definedName>
    <definedName name="_0">NA()</definedName>
    <definedName name="_01">#REF!</definedName>
    <definedName name="_01_09_96" localSheetId="4">#REF!</definedName>
    <definedName name="_01_09_96">#REF!</definedName>
    <definedName name="_01_09_96_2">#N/A</definedName>
    <definedName name="_01_09_96_4" localSheetId="4">#REF!</definedName>
    <definedName name="_01_09_96_4">#REF!</definedName>
    <definedName name="_01_09_966" localSheetId="4">#REF!</definedName>
    <definedName name="_01_09_966">#REF!</definedName>
    <definedName name="_02">#REF!</definedName>
    <definedName name="_03">#REF!</definedName>
    <definedName name="_04">#REF!</definedName>
    <definedName name="_05">#REF!</definedName>
    <definedName name="_06">#REF!</definedName>
    <definedName name="_07">#REF!</definedName>
    <definedName name="_08">#REF!</definedName>
    <definedName name="_08.302.01" localSheetId="4">#REF!</definedName>
    <definedName name="_08.302.01">#REF!</definedName>
    <definedName name="_09">#REF!</definedName>
    <definedName name="_1_I_1" localSheetId="4">#REF!</definedName>
    <definedName name="_1_I_1">#REF!</definedName>
    <definedName name="_10">#REF!</definedName>
    <definedName name="_11">#REF!</definedName>
    <definedName name="_12">#REF!</definedName>
    <definedName name="_13">#REF!</definedName>
    <definedName name="_14">#REF!</definedName>
    <definedName name="_15">#REF!</definedName>
    <definedName name="_16">#REF!</definedName>
    <definedName name="_16.3___VEÍCULOS" localSheetId="4">#REF!</definedName>
    <definedName name="_16.3___VEÍCULOS">#REF!</definedName>
    <definedName name="_16.4___COMBÚSTIVEL" localSheetId="4">#REF!</definedName>
    <definedName name="_16.4___COMBÚSTIVEL">#REF!</definedName>
    <definedName name="_16.5___EQUIPAMENTOS_DE_ESCRITÓRIO" localSheetId="4">#REF!</definedName>
    <definedName name="_16.5___EQUIPAMENTOS_DE_ESCRITÓRIO">#REF!</definedName>
    <definedName name="_17">#REF!</definedName>
    <definedName name="_17.1_MENSALISTA" localSheetId="4">#REF!</definedName>
    <definedName name="_17.1_MENSALISTA">#REF!</definedName>
    <definedName name="_17.2___HORISTA" localSheetId="4">#REF!</definedName>
    <definedName name="_17.2___HORISTA">#REF!</definedName>
    <definedName name="_18">#REF!</definedName>
    <definedName name="_18___CANTEIRO___INSTALAÇÃO___MANUTENÇÃO" localSheetId="4">#REF!</definedName>
    <definedName name="_18___CANTEIRO___INSTALAÇÃO___MANUTENÇÃO">#REF!</definedName>
    <definedName name="_1830201">NA()</definedName>
    <definedName name="_1830201_26">NA()</definedName>
    <definedName name="_1830201_27">NA()</definedName>
    <definedName name="_19">#REF!</definedName>
    <definedName name="_1Cons_1_1">NA()</definedName>
    <definedName name="_1Excel_BuiltIn__FilterDatabase_3_1">"#N/A"</definedName>
    <definedName name="_2_S_1">#REF!</definedName>
    <definedName name="_20">#REF!</definedName>
    <definedName name="_21">#REF!</definedName>
    <definedName name="_22">#REF!</definedName>
    <definedName name="_23">#REF!</definedName>
    <definedName name="_24">#REF!</definedName>
    <definedName name="_25">#REF!</definedName>
    <definedName name="_26">#REF!</definedName>
    <definedName name="_27">#REF!</definedName>
    <definedName name="_28">#REF!</definedName>
    <definedName name="_29">#REF!</definedName>
    <definedName name="_2consumo_1_1">NA()</definedName>
    <definedName name="_2Excel_BuiltIn__FilterDatabase_3_1_1">"#N/A"</definedName>
    <definedName name="_30">#REF!</definedName>
    <definedName name="_31">#REF!</definedName>
    <definedName name="_32">#REF!</definedName>
    <definedName name="_33">#REF!</definedName>
    <definedName name="_34">#REF!</definedName>
    <definedName name="_35">#REF!</definedName>
    <definedName name="_36">#REF!</definedName>
    <definedName name="_37">#REF!</definedName>
    <definedName name="_38">#REF!</definedName>
    <definedName name="_39">#REF!</definedName>
    <definedName name="_3Consumodemateriais_1_1">NA()</definedName>
    <definedName name="_3Excel_BuiltIn_Print_Area_5_1_1">NA()</definedName>
    <definedName name="_40">#REF!</definedName>
    <definedName name="_41">#REF!</definedName>
    <definedName name="_42">#REF!</definedName>
    <definedName name="_43">#REF!</definedName>
    <definedName name="_44">#REF!</definedName>
    <definedName name="_45">#REF!</definedName>
    <definedName name="_46">#REF!</definedName>
    <definedName name="_47">#REF!</definedName>
    <definedName name="_48">#REF!</definedName>
    <definedName name="_49">#REF!</definedName>
    <definedName name="_4Consumodemateriais_6_1">NA()</definedName>
    <definedName name="_4Excel_BuiltIn_Print_Area_5_1_1_1">NA()</definedName>
    <definedName name="_50">#REF!</definedName>
    <definedName name="_51">#REF!</definedName>
    <definedName name="_52">#REF!</definedName>
    <definedName name="_53">#REF!</definedName>
    <definedName name="_6Mat_1_1">NA()</definedName>
    <definedName name="_7Materiais_1_1">NA()</definedName>
    <definedName name="_8Materiais2_1_1">NA()</definedName>
    <definedName name="_9Materiais3_1_1">NA()</definedName>
    <definedName name="_a" localSheetId="4">#REF!</definedName>
    <definedName name="_a">#REF!</definedName>
    <definedName name="_A1">#N/A</definedName>
    <definedName name="_A10">#N/A</definedName>
    <definedName name="_A11">#N/A</definedName>
    <definedName name="_A12">#N/A</definedName>
    <definedName name="_A13">#N/A</definedName>
    <definedName name="_A14">#REF!</definedName>
    <definedName name="_A15">#N/A</definedName>
    <definedName name="_A16">#N/A</definedName>
    <definedName name="_A17">#N/A</definedName>
    <definedName name="_A19">#N/A</definedName>
    <definedName name="_A2">#N/A</definedName>
    <definedName name="_A20">#N/A</definedName>
    <definedName name="_A21">#N/A</definedName>
    <definedName name="_A22">#N/A</definedName>
    <definedName name="_A23">#N/A</definedName>
    <definedName name="_A24">#N/A</definedName>
    <definedName name="_A25">#N/A</definedName>
    <definedName name="_A3">#N/A</definedName>
    <definedName name="_A4">#N/A</definedName>
    <definedName name="_A5">#N/A</definedName>
    <definedName name="_A6">#N/A</definedName>
    <definedName name="_A7">#N/A</definedName>
    <definedName name="_A9">#N/A</definedName>
    <definedName name="_Abr1" localSheetId="4">#REF!</definedName>
    <definedName name="_Abr1">#REF!</definedName>
    <definedName name="_ACA25">#REF!</definedName>
    <definedName name="_ACA50">#REF!</definedName>
    <definedName name="_ACM30" localSheetId="4">#REF!</definedName>
    <definedName name="_ACM30">#REF!</definedName>
    <definedName name="_Ago1" localSheetId="4">#REF!</definedName>
    <definedName name="_Ago1">#REF!</definedName>
    <definedName name="_ATD1" localSheetId="4">#REF!</definedName>
    <definedName name="_ATD1">#REF!</definedName>
    <definedName name="_Aut2">#REF!</definedName>
    <definedName name="_brv2" localSheetId="4">#REF!</definedName>
    <definedName name="_brv2">#REF!</definedName>
    <definedName name="_Brz1">#REF!</definedName>
    <definedName name="_Brz2">#REF!</definedName>
    <definedName name="_CAP20" localSheetId="4">#REF!</definedName>
    <definedName name="_CAP20">#REF!</definedName>
    <definedName name="_CC709" localSheetId="11">[8]!Plan1</definedName>
    <definedName name="_CC709" localSheetId="14">[8]!Plan1</definedName>
    <definedName name="_CC709" localSheetId="15">[8]!Plan1</definedName>
    <definedName name="_CC709" localSheetId="13">[8]!Plan1</definedName>
    <definedName name="_CC709" localSheetId="4">#N/A</definedName>
    <definedName name="_CC709" localSheetId="16">[8]!Plan1</definedName>
    <definedName name="_CC709">#REF!</definedName>
    <definedName name="_CC709_10">#N/A</definedName>
    <definedName name="_CC709_11">#N/A</definedName>
    <definedName name="_CC709_12">#N/A</definedName>
    <definedName name="_CC709_13">#N/A</definedName>
    <definedName name="_CC709_14">#N/A</definedName>
    <definedName name="_CC709_15">#N/A</definedName>
    <definedName name="_CC709_16">#N/A</definedName>
    <definedName name="_CC709_17">#N/A</definedName>
    <definedName name="_CC709_18">#N/A</definedName>
    <definedName name="_CC709_5">#N/A</definedName>
    <definedName name="_CC709_6">#N/A</definedName>
    <definedName name="_CC709_7">#N/A</definedName>
    <definedName name="_CC709_8">#N/A</definedName>
    <definedName name="_CC709_9">#N/A</definedName>
    <definedName name="_CC947" localSheetId="11">[8]!Plan1</definedName>
    <definedName name="_CC947" localSheetId="14">[8]!Plan1</definedName>
    <definedName name="_CC947" localSheetId="15">[8]!Plan1</definedName>
    <definedName name="_CC947" localSheetId="13">[8]!Plan1</definedName>
    <definedName name="_CC947" localSheetId="4">#N/A</definedName>
    <definedName name="_CC947" localSheetId="16">[8]!Plan1</definedName>
    <definedName name="_CC947">#REF!</definedName>
    <definedName name="_CCM30" localSheetId="4">#REF!</definedName>
    <definedName name="_CCM30">#REF!</definedName>
    <definedName name="_CMM30">#REF!</definedName>
    <definedName name="_Dez1" localSheetId="4">#REF!</definedName>
    <definedName name="_Dez1">#REF!</definedName>
    <definedName name="_DIV1004" localSheetId="4">#REF!</definedName>
    <definedName name="_DIV1004">#REF!</definedName>
    <definedName name="_DIV1015" localSheetId="4">#REF!</definedName>
    <definedName name="_DIV1015">#REF!</definedName>
    <definedName name="_DIV1039" localSheetId="4">#REF!</definedName>
    <definedName name="_DIV1039">#REF!</definedName>
    <definedName name="_DIV1050" localSheetId="4">#REF!</definedName>
    <definedName name="_DIV1050">#REF!</definedName>
    <definedName name="_DIV278" localSheetId="4">#REF!</definedName>
    <definedName name="_DIV278">#REF!</definedName>
    <definedName name="_DIV279" localSheetId="4">#REF!</definedName>
    <definedName name="_DIV279">#REF!</definedName>
    <definedName name="_DIV45" localSheetId="4">#REF!</definedName>
    <definedName name="_DIV45">#REF!</definedName>
    <definedName name="_DIV450" localSheetId="4">#REF!</definedName>
    <definedName name="_DIV450">#REF!</definedName>
    <definedName name="_DIV709" localSheetId="4">#REF!</definedName>
    <definedName name="_DIV709">#REF!</definedName>
    <definedName name="_DIV710" localSheetId="4">#REF!</definedName>
    <definedName name="_DIV710">#REF!</definedName>
    <definedName name="_DIV711" localSheetId="4">#REF!</definedName>
    <definedName name="_DIV711">#REF!</definedName>
    <definedName name="_DIV718" localSheetId="4">#REF!</definedName>
    <definedName name="_DIV718">#REF!</definedName>
    <definedName name="_DIV719" localSheetId="4">#REF!</definedName>
    <definedName name="_DIV719">#REF!</definedName>
    <definedName name="_DIV720" localSheetId="4">#REF!</definedName>
    <definedName name="_DIV720">#REF!</definedName>
    <definedName name="_DIV819" localSheetId="4">#REF!</definedName>
    <definedName name="_DIV819">#REF!</definedName>
    <definedName name="_DIV947" localSheetId="4">#REF!</definedName>
    <definedName name="_DIV947">#REF!</definedName>
    <definedName name="_DND2" localSheetId="11">[8]!Plan1</definedName>
    <definedName name="_DND2" localSheetId="14">[8]!Plan1</definedName>
    <definedName name="_DND2" localSheetId="15">[8]!Plan1</definedName>
    <definedName name="_DND2" localSheetId="13">[8]!Plan1</definedName>
    <definedName name="_DND2" localSheetId="4">#N/A</definedName>
    <definedName name="_DND2" localSheetId="16">[8]!Plan1</definedName>
    <definedName name="_DND2">#REF!</definedName>
    <definedName name="_DND2_10">#N/A</definedName>
    <definedName name="_DND2_11">#N/A</definedName>
    <definedName name="_DND2_12">#N/A</definedName>
    <definedName name="_DND2_13">#N/A</definedName>
    <definedName name="_DND2_14">#N/A</definedName>
    <definedName name="_DND2_15">#N/A</definedName>
    <definedName name="_DND2_16">#N/A</definedName>
    <definedName name="_DND2_17">#N/A</definedName>
    <definedName name="_DND2_18">#N/A</definedName>
    <definedName name="_DND2_5">#N/A</definedName>
    <definedName name="_DND2_6">#N/A</definedName>
    <definedName name="_DND2_7">#N/A</definedName>
    <definedName name="_DND2_8">#N/A</definedName>
    <definedName name="_DND2_9">#N/A</definedName>
    <definedName name="_e">NA()</definedName>
    <definedName name="_Ext2">#REF!</definedName>
    <definedName name="_Ext2_3">#REF!</definedName>
    <definedName name="_Ext2_4">#REF!</definedName>
    <definedName name="_Ext2_5">#REF!</definedName>
    <definedName name="_Ext22">#REF!</definedName>
    <definedName name="_Fev1" localSheetId="4">#REF!</definedName>
    <definedName name="_Fev1">#REF!</definedName>
    <definedName name="_Fill" localSheetId="11" hidden="1">#REF!</definedName>
    <definedName name="_Fill" localSheetId="4" hidden="1">#REF!</definedName>
    <definedName name="_Fill" localSheetId="16" hidden="1">#REF!</definedName>
    <definedName name="_Fill" hidden="1">#REF!</definedName>
    <definedName name="_xlnm._FilterDatabase" localSheetId="26" hidden="1">'BANCO_CPU - JAN.26'!#REF!</definedName>
    <definedName name="_xlnm._FilterDatabase" localSheetId="4" hidden="1">'CRONO. FIS-FINANC'!$A$10:$D$11</definedName>
    <definedName name="_H111118" localSheetId="4">#REF!</definedName>
    <definedName name="_H111118">#REF!</definedName>
    <definedName name="_H121118" localSheetId="4">#REF!</definedName>
    <definedName name="_H121118">#REF!</definedName>
    <definedName name="_HCB5" localSheetId="4">#REF!</definedName>
    <definedName name="_HCB5">#REF!</definedName>
    <definedName name="_I" localSheetId="4">#REF!</definedName>
    <definedName name="_I">#REF!</definedName>
    <definedName name="_I_1" localSheetId="4">#REF!</definedName>
    <definedName name="_I_1">#REF!</definedName>
    <definedName name="_I_1_1" localSheetId="4">#REF!</definedName>
    <definedName name="_I_1_1">#REF!</definedName>
    <definedName name="_I_1_1_1" localSheetId="4">#REF!</definedName>
    <definedName name="_I_1_1_1">#REF!</definedName>
    <definedName name="_I_1_1_19" localSheetId="4">#REF!</definedName>
    <definedName name="_I_1_1_19">#REF!</definedName>
    <definedName name="_I_1_19" localSheetId="4">#REF!</definedName>
    <definedName name="_I_1_19">#REF!</definedName>
    <definedName name="_I_19" localSheetId="4">#REF!</definedName>
    <definedName name="_I_19">#REF!</definedName>
    <definedName name="_Jan1" localSheetId="4">#REF!</definedName>
    <definedName name="_Jan1">#REF!</definedName>
    <definedName name="_JAN2003" localSheetId="4">#REF!</definedName>
    <definedName name="_JAN2003">#REF!</definedName>
    <definedName name="_Jul1" localSheetId="4">#REF!</definedName>
    <definedName name="_Jul1">#REF!</definedName>
    <definedName name="_Jun1" localSheetId="4">#REF!</definedName>
    <definedName name="_Jun1">#REF!</definedName>
    <definedName name="_Key1" localSheetId="4" hidden="1">#REF!</definedName>
    <definedName name="_Key1" hidden="1">#REF!</definedName>
    <definedName name="_Key2" localSheetId="4" hidden="1">#REF!</definedName>
    <definedName name="_Key2" hidden="1">#REF!</definedName>
    <definedName name="_ki5" localSheetId="4">#REF!</definedName>
    <definedName name="_ki5">#REF!</definedName>
    <definedName name="_ki5_3" localSheetId="4">#REF!</definedName>
    <definedName name="_ki5_3">#REF!</definedName>
    <definedName name="_ki5_4" localSheetId="4">#REF!</definedName>
    <definedName name="_ki5_4">#REF!</definedName>
    <definedName name="_ki5_5" localSheetId="4">#REF!</definedName>
    <definedName name="_ki5_5">#REF!</definedName>
    <definedName name="_kit55" localSheetId="4">#REF!</definedName>
    <definedName name="_kit55">#REF!</definedName>
    <definedName name="_KM406407" localSheetId="4">#REF!</definedName>
    <definedName name="_KM406407">#REF!</definedName>
    <definedName name="_KM406407_10">#N/A</definedName>
    <definedName name="_KM406407_11">#N/A</definedName>
    <definedName name="_KM406407_12">#N/A</definedName>
    <definedName name="_KM406407_13">#N/A</definedName>
    <definedName name="_KM406407_14">#N/A</definedName>
    <definedName name="_KM406407_15">#N/A</definedName>
    <definedName name="_KM406407_16">#N/A</definedName>
    <definedName name="_KM406407_17">#N/A</definedName>
    <definedName name="_KM406407_18">#N/A</definedName>
    <definedName name="_KM406407_5">#N/A</definedName>
    <definedName name="_KM406407_6">#N/A</definedName>
    <definedName name="_KM406407_7">#N/A</definedName>
    <definedName name="_KM406407_8">#N/A</definedName>
    <definedName name="_KM406407_9">#N/A</definedName>
    <definedName name="_la2" localSheetId="4">#REF!</definedName>
    <definedName name="_la2">#REF!</definedName>
    <definedName name="_LO1004" localSheetId="4">#REF!</definedName>
    <definedName name="_LO1004">#REF!</definedName>
    <definedName name="_LO1015" localSheetId="4">#REF!</definedName>
    <definedName name="_LO1015">#REF!</definedName>
    <definedName name="_LO1039" localSheetId="4">#REF!</definedName>
    <definedName name="_LO1039">#REF!</definedName>
    <definedName name="_LO1050" localSheetId="4">#REF!</definedName>
    <definedName name="_LO1050">#REF!</definedName>
    <definedName name="_LO278" localSheetId="4">#REF!</definedName>
    <definedName name="_LO278">#REF!</definedName>
    <definedName name="_LO279" localSheetId="4">#REF!</definedName>
    <definedName name="_LO279">#REF!</definedName>
    <definedName name="_LO450" localSheetId="4">#REF!</definedName>
    <definedName name="_LO450">#REF!</definedName>
    <definedName name="_LO709" localSheetId="4">#REF!</definedName>
    <definedName name="_LO709">#REF!</definedName>
    <definedName name="_LO710" localSheetId="4">#REF!</definedName>
    <definedName name="_LO710">#REF!</definedName>
    <definedName name="_LO711" localSheetId="4">#REF!</definedName>
    <definedName name="_LO711">#REF!</definedName>
    <definedName name="_LO719" localSheetId="4">#REF!</definedName>
    <definedName name="_LO719">#REF!</definedName>
    <definedName name="_LO720" localSheetId="4">#REF!</definedName>
    <definedName name="_LO720">#REF!</definedName>
    <definedName name="_LO819" localSheetId="4">#REF!</definedName>
    <definedName name="_LO819">#REF!</definedName>
    <definedName name="_LO947" localSheetId="4">#REF!</definedName>
    <definedName name="_LO947">#REF!</definedName>
    <definedName name="_Mai1" localSheetId="4">#REF!</definedName>
    <definedName name="_Mai1">#REF!</definedName>
    <definedName name="_Mar1" localSheetId="4">#REF!</definedName>
    <definedName name="_Mar1">#REF!</definedName>
    <definedName name="_ME10005" localSheetId="4">#REF!</definedName>
    <definedName name="_ME10005">#REF!</definedName>
    <definedName name="_ME1004" localSheetId="4">#REF!</definedName>
    <definedName name="_ME1004">#REF!</definedName>
    <definedName name="_ME1015" localSheetId="4">#REF!</definedName>
    <definedName name="_ME1015">#REF!</definedName>
    <definedName name="_ME1039" localSheetId="4">#REF!</definedName>
    <definedName name="_ME1039">#REF!</definedName>
    <definedName name="_ME1050" localSheetId="4">#REF!</definedName>
    <definedName name="_ME1050">#REF!</definedName>
    <definedName name="_ME278" localSheetId="4">#REF!</definedName>
    <definedName name="_ME278">#REF!</definedName>
    <definedName name="_ME279" localSheetId="4">#REF!</definedName>
    <definedName name="_ME279">#REF!</definedName>
    <definedName name="_ME450" localSheetId="4">#REF!</definedName>
    <definedName name="_ME450">#REF!</definedName>
    <definedName name="_ME709" localSheetId="4">#REF!</definedName>
    <definedName name="_ME709">#REF!</definedName>
    <definedName name="_ME710" localSheetId="4">#REF!</definedName>
    <definedName name="_ME710">#REF!</definedName>
    <definedName name="_ME711" localSheetId="4">#REF!</definedName>
    <definedName name="_ME711">#REF!</definedName>
    <definedName name="_ME719" localSheetId="4">#REF!</definedName>
    <definedName name="_ME719">#REF!</definedName>
    <definedName name="_ME720" localSheetId="4">#REF!</definedName>
    <definedName name="_ME720">#REF!</definedName>
    <definedName name="_ME819" localSheetId="4">#REF!</definedName>
    <definedName name="_ME819">#REF!</definedName>
    <definedName name="_ME947" localSheetId="4">#REF!</definedName>
    <definedName name="_ME947">#REF!</definedName>
    <definedName name="_MNS8418" localSheetId="11">[8]!Plan1</definedName>
    <definedName name="_MNS8418" localSheetId="14">[8]!Plan1</definedName>
    <definedName name="_MNS8418" localSheetId="15">[8]!Plan1</definedName>
    <definedName name="_MNS8418" localSheetId="13">[8]!Plan1</definedName>
    <definedName name="_MNS8418" localSheetId="4">#N/A</definedName>
    <definedName name="_MNS8418" localSheetId="16">[8]!Plan1</definedName>
    <definedName name="_MNS8418">#REF!</definedName>
    <definedName name="_MOD01">#N/A</definedName>
    <definedName name="_Nov1" localSheetId="4">#REF!</definedName>
    <definedName name="_Nov1">#REF!</definedName>
    <definedName name="_Obs1" localSheetId="4">#REF!</definedName>
    <definedName name="_Obs1">#REF!</definedName>
    <definedName name="_Obs2" localSheetId="4">#REF!</definedName>
    <definedName name="_Obs2">#REF!</definedName>
    <definedName name="_OR1">#REF!</definedName>
    <definedName name="_OR12">#REF!</definedName>
    <definedName name="_OR13">#REF!</definedName>
    <definedName name="_OR14">#REF!</definedName>
    <definedName name="_OR15">#REF!</definedName>
    <definedName name="_OR16">#REF!</definedName>
    <definedName name="_OR17">#REF!</definedName>
    <definedName name="_OR18">#REF!</definedName>
    <definedName name="_OR19">#REF!</definedName>
    <definedName name="_OR2">#REF!</definedName>
    <definedName name="_OR3">#REF!</definedName>
    <definedName name="_OR4">#REF!</definedName>
    <definedName name="_OR5">#REF!</definedName>
    <definedName name="_OR6">#REF!</definedName>
    <definedName name="_OR7">#REF!</definedName>
    <definedName name="_OR8">#REF!</definedName>
    <definedName name="_OR9">#REF!</definedName>
    <definedName name="_Order1" localSheetId="4" hidden="1">0</definedName>
    <definedName name="_Order1">255</definedName>
    <definedName name="_Order2" localSheetId="4" hidden="1">0</definedName>
    <definedName name="_Order2" hidden="1">255</definedName>
    <definedName name="_Out1" localSheetId="4">#REF!</definedName>
    <definedName name="_Out1">#REF!</definedName>
    <definedName name="_OUT98" localSheetId="11" hidden="1">{#N/A,#N/A,TRUE,"Serviços"}</definedName>
    <definedName name="_OUT98" localSheetId="14" hidden="1">{#N/A,#N/A,TRUE,"Serviços"}</definedName>
    <definedName name="_OUT98" localSheetId="15" hidden="1">{#N/A,#N/A,TRUE,"Serviços"}</definedName>
    <definedName name="_OUT98" localSheetId="13" hidden="1">{#N/A,#N/A,TRUE,"Serviços"}</definedName>
    <definedName name="_OUT98" localSheetId="6" hidden="1">{#N/A,#N/A,TRUE,"Serviços"}</definedName>
    <definedName name="_OUT98" localSheetId="5" hidden="1">{#N/A,#N/A,TRUE,"Serviços"}</definedName>
    <definedName name="_OUT98" localSheetId="4" hidden="1">{#N/A,#N/A,TRUE,"Serviços"}</definedName>
    <definedName name="_OUT98" localSheetId="16" hidden="1">{#N/A,#N/A,TRUE,"Serviços"}</definedName>
    <definedName name="_OUT98" hidden="1">{#N/A,#N/A,TRUE,"Serviços"}</definedName>
    <definedName name="_OUTTTT9888" localSheetId="6" hidden="1">{#N/A,#N/A,TRUE,"Serviços"}</definedName>
    <definedName name="_OUTTTT9888" localSheetId="5" hidden="1">{#N/A,#N/A,TRUE,"Serviços"}</definedName>
    <definedName name="_OUTTTT9888" localSheetId="4" hidden="1">{#N/A,#N/A,TRUE,"Serviços"}</definedName>
    <definedName name="_OUTTTT9888" hidden="1">{#N/A,#N/A,TRUE,"Serviços"}</definedName>
    <definedName name="_PAG1" localSheetId="4">#REF!</definedName>
    <definedName name="_PAG1">#REF!</definedName>
    <definedName name="_PAG10" localSheetId="4">#REF!</definedName>
    <definedName name="_PAG10">#REF!</definedName>
    <definedName name="_PAG11" localSheetId="4">#REF!</definedName>
    <definedName name="_PAG11">#REF!</definedName>
    <definedName name="_PAG12" localSheetId="4">#REF!</definedName>
    <definedName name="_PAG12">#REF!</definedName>
    <definedName name="_PAG13" localSheetId="4">#REF!</definedName>
    <definedName name="_PAG13">#REF!</definedName>
    <definedName name="_PAG2" localSheetId="4">#REF!</definedName>
    <definedName name="_PAG2">#REF!</definedName>
    <definedName name="_PAG3" localSheetId="4">#REF!</definedName>
    <definedName name="_PAG3">#REF!</definedName>
    <definedName name="_PAG4" localSheetId="4">#REF!</definedName>
    <definedName name="_PAG4">#REF!</definedName>
    <definedName name="_PAG5" localSheetId="4">#REF!</definedName>
    <definedName name="_PAG5">#REF!</definedName>
    <definedName name="_PAG6" localSheetId="4">#REF!</definedName>
    <definedName name="_PAG6">#REF!</definedName>
    <definedName name="_PAG7" localSheetId="4">#REF!</definedName>
    <definedName name="_PAG7">#REF!</definedName>
    <definedName name="_PAG8" localSheetId="4">#REF!</definedName>
    <definedName name="_PAG8">#REF!</definedName>
    <definedName name="_PAG9" localSheetId="4">#REF!</definedName>
    <definedName name="_PAG9">#REF!</definedName>
    <definedName name="_PCM30" localSheetId="4">#REF!</definedName>
    <definedName name="_PCM30">#REF!</definedName>
    <definedName name="_PL1" localSheetId="4">#REF!</definedName>
    <definedName name="_PL1">#REF!</definedName>
    <definedName name="_PL1_10">#N/A</definedName>
    <definedName name="_PL1_11">#N/A</definedName>
    <definedName name="_PL1_12">#N/A</definedName>
    <definedName name="_PL1_13">#N/A</definedName>
    <definedName name="_PL1_14">#N/A</definedName>
    <definedName name="_PL1_15">#N/A</definedName>
    <definedName name="_PL1_16">#N/A</definedName>
    <definedName name="_PL1_17">#N/A</definedName>
    <definedName name="_PL1_18">#N/A</definedName>
    <definedName name="_PL1_4" localSheetId="4">#REF!</definedName>
    <definedName name="_PL1_4">#REF!</definedName>
    <definedName name="_PL1_5">#N/A</definedName>
    <definedName name="_PL1_6">#N/A</definedName>
    <definedName name="_PL1_7">#N/A</definedName>
    <definedName name="_PL1_8">#N/A</definedName>
    <definedName name="_PL1_9">#N/A</definedName>
    <definedName name="_PL11" localSheetId="4">#REF!</definedName>
    <definedName name="_PL11">#REF!</definedName>
    <definedName name="_PLA2" localSheetId="4">#REF!</definedName>
    <definedName name="_PLA2">#REF!</definedName>
    <definedName name="_PM334" localSheetId="4">#REF!</definedName>
    <definedName name="_PM334">#REF!</definedName>
    <definedName name="_PM335" localSheetId="4">#REF!</definedName>
    <definedName name="_PM335">#REF!</definedName>
    <definedName name="_PM346" localSheetId="4">#REF!</definedName>
    <definedName name="_PM346">#REF!</definedName>
    <definedName name="_PM406" localSheetId="4">#REF!</definedName>
    <definedName name="_PM406">#REF!</definedName>
    <definedName name="_PM412" localSheetId="4">#REF!</definedName>
    <definedName name="_PM412">#REF!</definedName>
    <definedName name="_PM609" localSheetId="4">#REF!</definedName>
    <definedName name="_PM609">#REF!</definedName>
    <definedName name="_PM970" localSheetId="4">#REF!</definedName>
    <definedName name="_PM970">#REF!</definedName>
    <definedName name="_PNV2002" localSheetId="4">#REF!</definedName>
    <definedName name="_PNV2002">#REF!</definedName>
    <definedName name="_PNV2003" localSheetId="4">#REF!</definedName>
    <definedName name="_PNV2003">#REF!</definedName>
    <definedName name="_PNV2009" localSheetId="4">#REF!</definedName>
    <definedName name="_PNV2009">#REF!</definedName>
    <definedName name="_PR1004" localSheetId="4">#REF!</definedName>
    <definedName name="_PR1004">#REF!</definedName>
    <definedName name="_PR1015" localSheetId="4">#REF!</definedName>
    <definedName name="_PR1015">#REF!</definedName>
    <definedName name="_PR1039" localSheetId="4">#REF!</definedName>
    <definedName name="_PR1039">#REF!</definedName>
    <definedName name="_PR1050" localSheetId="4">#REF!</definedName>
    <definedName name="_PR1050">#REF!</definedName>
    <definedName name="_PR278" localSheetId="4">#REF!</definedName>
    <definedName name="_PR278">#REF!</definedName>
    <definedName name="_PR279" localSheetId="4">#REF!</definedName>
    <definedName name="_PR279">#REF!</definedName>
    <definedName name="_PR450" localSheetId="4">#REF!</definedName>
    <definedName name="_PR450">#REF!</definedName>
    <definedName name="_PR709" localSheetId="4">#REF!</definedName>
    <definedName name="_PR709">#REF!</definedName>
    <definedName name="_PR710" localSheetId="4">#REF!</definedName>
    <definedName name="_PR710">#REF!</definedName>
    <definedName name="_PR711" localSheetId="4">#REF!</definedName>
    <definedName name="_PR711">#REF!</definedName>
    <definedName name="_PR719" localSheetId="4">#REF!</definedName>
    <definedName name="_PR719">#REF!</definedName>
    <definedName name="_PR720" localSheetId="4">#REF!</definedName>
    <definedName name="_PR720">#REF!</definedName>
    <definedName name="_PR819" localSheetId="4">#REF!</definedName>
    <definedName name="_PR819">#REF!</definedName>
    <definedName name="_PR947" localSheetId="4">#REF!</definedName>
    <definedName name="_PR947">#REF!</definedName>
    <definedName name="_PTB10" localSheetId="4">#REF!</definedName>
    <definedName name="_PTB10">#REF!</definedName>
    <definedName name="_r" localSheetId="4">#REF!</definedName>
    <definedName name="_r">#REF!</definedName>
    <definedName name="_Rbv1" localSheetId="4">#REF!</definedName>
    <definedName name="_Rbv1">#REF!</definedName>
    <definedName name="_Regression_Int" hidden="1">1</definedName>
    <definedName name="_RP1">#N/A</definedName>
    <definedName name="_S" localSheetId="4">#REF!</definedName>
    <definedName name="_S">#REF!</definedName>
    <definedName name="_S_1">#REF!</definedName>
    <definedName name="_S_1_1">#REF!</definedName>
    <definedName name="_S_1_1_1">#REF!</definedName>
    <definedName name="_Set1" localSheetId="4">#REF!</definedName>
    <definedName name="_Set1">#REF!</definedName>
    <definedName name="_SL6">NA()</definedName>
    <definedName name="_Sort" localSheetId="4" hidden="1">#REF!</definedName>
    <definedName name="_Sort" hidden="1">#REF!</definedName>
    <definedName name="_tab0198">#REF!</definedName>
    <definedName name="_TB10" localSheetId="4">#REF!</definedName>
    <definedName name="_TB10">#REF!</definedName>
    <definedName name="_tb97" localSheetId="4">#REF!</definedName>
    <definedName name="_tb97">#REF!</definedName>
    <definedName name="_tbw97" localSheetId="4">#REF!</definedName>
    <definedName name="_tbw97">#REF!</definedName>
    <definedName name="_TCB4" localSheetId="4">#REF!</definedName>
    <definedName name="_TCB4">#REF!</definedName>
    <definedName name="_TCB5" localSheetId="4">#REF!</definedName>
    <definedName name="_TCB5">#REF!</definedName>
    <definedName name="_TCM30" localSheetId="4">#REF!</definedName>
    <definedName name="_TCM30">#REF!</definedName>
    <definedName name="_TEB4" localSheetId="4">#REF!</definedName>
    <definedName name="_TEB4">#REF!</definedName>
    <definedName name="_TOT1" localSheetId="4">#REF!</definedName>
    <definedName name="_TOT1">#REF!</definedName>
    <definedName name="_TOT2" localSheetId="4">#REF!</definedName>
    <definedName name="_TOT2">#REF!</definedName>
    <definedName name="_TOT3" localSheetId="4">#REF!</definedName>
    <definedName name="_TOT3">#REF!</definedName>
    <definedName name="_TOT4" localSheetId="4">#REF!</definedName>
    <definedName name="_TOT4">#REF!</definedName>
    <definedName name="_TOT5" localSheetId="4">#REF!</definedName>
    <definedName name="_TOT5">#REF!</definedName>
    <definedName name="_TOT6" localSheetId="4">#REF!</definedName>
    <definedName name="_TOT6">#REF!</definedName>
    <definedName name="_TOT7" localSheetId="4">#REF!</definedName>
    <definedName name="_TOT7">#REF!</definedName>
    <definedName name="_TP10">#REF!</definedName>
    <definedName name="_TP5">#REF!</definedName>
    <definedName name="_TSD2" localSheetId="4">#REF!</definedName>
    <definedName name="_TSD2">#REF!</definedName>
    <definedName name="A" localSheetId="4">#REF!</definedName>
    <definedName name="A">#REF!</definedName>
    <definedName name="A\SFGDGD">#N/A</definedName>
    <definedName name="A_10">#N/A</definedName>
    <definedName name="A_11">#N/A</definedName>
    <definedName name="A_12">#N/A</definedName>
    <definedName name="A_13">#N/A</definedName>
    <definedName name="A_14">#N/A</definedName>
    <definedName name="A_15">#N/A</definedName>
    <definedName name="A_16">#N/A</definedName>
    <definedName name="A_17">#N/A</definedName>
    <definedName name="A_18">#N/A</definedName>
    <definedName name="A_2">#N/A</definedName>
    <definedName name="a_4" localSheetId="4">#REF!</definedName>
    <definedName name="a_4">#REF!</definedName>
    <definedName name="A_5">#N/A</definedName>
    <definedName name="A_6">NA()</definedName>
    <definedName name="A_7">#N/A</definedName>
    <definedName name="A_8">#N/A</definedName>
    <definedName name="A_9">#N/A</definedName>
    <definedName name="A_km">#REF!</definedName>
    <definedName name="a000" localSheetId="4">#REF!</definedName>
    <definedName name="a000">#REF!</definedName>
    <definedName name="AA" localSheetId="11">'ADM-Resumo'!AA</definedName>
    <definedName name="AA" localSheetId="14">'ADM-Variavel'!AA</definedName>
    <definedName name="AA" localSheetId="15">'ADM-Variavel$'!AA</definedName>
    <definedName name="AA" localSheetId="13">'ADM-Vinculada'!AA</definedName>
    <definedName name="AA" localSheetId="4">'CRONO. FIS-FINANC'!AA</definedName>
    <definedName name="AA" localSheetId="16">'MANUTENÇÃO DO CANTEIRO E ACAMP.'!AA</definedName>
    <definedName name="AA">#REF!</definedName>
    <definedName name="AA_1" localSheetId="6">'Composições Canteiro'!AA_1</definedName>
    <definedName name="AA_1" localSheetId="5">'Composições Gerais'!AA_1</definedName>
    <definedName name="AA_1" localSheetId="4">'CRONO. FIS-FINANC'!AA_1</definedName>
    <definedName name="AA_1">AA_1</definedName>
    <definedName name="AA_10" localSheetId="6">'Composições Canteiro'!AA_10</definedName>
    <definedName name="AA_10" localSheetId="5">'Composições Gerais'!AA_10</definedName>
    <definedName name="AA_10" localSheetId="4">'CRONO. FIS-FINANC'!AA_10</definedName>
    <definedName name="AA_10">AA_10</definedName>
    <definedName name="AA_12" localSheetId="6">'Composições Canteiro'!AA_12</definedName>
    <definedName name="AA_12" localSheetId="5">'Composições Gerais'!AA_12</definedName>
    <definedName name="AA_12" localSheetId="4">'CRONO. FIS-FINANC'!AA_12</definedName>
    <definedName name="AA_12">AA_12</definedName>
    <definedName name="AA_13" localSheetId="6">'Composições Canteiro'!AA_13</definedName>
    <definedName name="AA_13" localSheetId="5">'Composições Gerais'!AA_13</definedName>
    <definedName name="AA_13" localSheetId="4">'CRONO. FIS-FINANC'!AA_13</definedName>
    <definedName name="AA_13">AA_13</definedName>
    <definedName name="AA_19" localSheetId="6">'Composições Canteiro'!AA_19</definedName>
    <definedName name="AA_19" localSheetId="5">'Composições Gerais'!AA_19</definedName>
    <definedName name="AA_19" localSheetId="4">'CRONO. FIS-FINANC'!AA_19</definedName>
    <definedName name="AA_19">AA_19</definedName>
    <definedName name="AA_2" localSheetId="6">'Composições Canteiro'!AA_2</definedName>
    <definedName name="AA_2" localSheetId="5">'Composições Gerais'!AA_2</definedName>
    <definedName name="AA_2" localSheetId="4">'CRONO. FIS-FINANC'!AA_2</definedName>
    <definedName name="AA_2">AA_2</definedName>
    <definedName name="AA_21" localSheetId="6">'Composições Canteiro'!AA_21</definedName>
    <definedName name="AA_21" localSheetId="5">'Composições Gerais'!AA_21</definedName>
    <definedName name="AA_21" localSheetId="4">'CRONO. FIS-FINANC'!AA_21</definedName>
    <definedName name="AA_21">AA_21</definedName>
    <definedName name="AA_23" localSheetId="6">'Composições Canteiro'!AA_23</definedName>
    <definedName name="AA_23" localSheetId="5">'Composições Gerais'!AA_23</definedName>
    <definedName name="AA_23" localSheetId="4">'CRONO. FIS-FINANC'!AA_23</definedName>
    <definedName name="AA_23">AA_23</definedName>
    <definedName name="AA_24" localSheetId="6">'Composições Canteiro'!AA_24</definedName>
    <definedName name="AA_24" localSheetId="5">'Composições Gerais'!AA_24</definedName>
    <definedName name="AA_24" localSheetId="4">'CRONO. FIS-FINANC'!AA_24</definedName>
    <definedName name="AA_24">AA_24</definedName>
    <definedName name="AA_26" localSheetId="6">'Composições Canteiro'!AA_26</definedName>
    <definedName name="AA_26" localSheetId="5">'Composições Gerais'!AA_26</definedName>
    <definedName name="AA_26" localSheetId="4">'CRONO. FIS-FINANC'!AA_26</definedName>
    <definedName name="AA_26">AA_26</definedName>
    <definedName name="AA_27" localSheetId="6">'Composições Canteiro'!AA_27</definedName>
    <definedName name="AA_27" localSheetId="5">'Composições Gerais'!AA_27</definedName>
    <definedName name="AA_27" localSheetId="4">'CRONO. FIS-FINANC'!AA_27</definedName>
    <definedName name="AA_27">AA_27</definedName>
    <definedName name="AA_29" localSheetId="6">'Composições Canteiro'!AA_29</definedName>
    <definedName name="AA_29" localSheetId="5">'Composições Gerais'!AA_29</definedName>
    <definedName name="AA_29" localSheetId="4">'CRONO. FIS-FINANC'!AA_29</definedName>
    <definedName name="AA_29">AA_29</definedName>
    <definedName name="AA_30" localSheetId="6">'Composições Canteiro'!AA_30</definedName>
    <definedName name="AA_30" localSheetId="5">'Composições Gerais'!AA_30</definedName>
    <definedName name="AA_30" localSheetId="4">'CRONO. FIS-FINANC'!AA_30</definedName>
    <definedName name="AA_30">AA_30</definedName>
    <definedName name="AA_31" localSheetId="6">'Composições Canteiro'!AA_31</definedName>
    <definedName name="AA_31" localSheetId="5">'Composições Gerais'!AA_31</definedName>
    <definedName name="AA_31" localSheetId="4">'CRONO. FIS-FINANC'!AA_31</definedName>
    <definedName name="AA_31">AA_31</definedName>
    <definedName name="AA_33" localSheetId="6">'Composições Canteiro'!AA_33</definedName>
    <definedName name="AA_33" localSheetId="5">'Composições Gerais'!AA_33</definedName>
    <definedName name="AA_33" localSheetId="4">'CRONO. FIS-FINANC'!AA_33</definedName>
    <definedName name="AA_33">AA_33</definedName>
    <definedName name="AA_34" localSheetId="6">'Composições Canteiro'!AA_34</definedName>
    <definedName name="AA_34" localSheetId="5">'Composições Gerais'!AA_34</definedName>
    <definedName name="AA_34" localSheetId="4">'CRONO. FIS-FINANC'!AA_34</definedName>
    <definedName name="AA_34">AA_34</definedName>
    <definedName name="AA_35" localSheetId="6">'Composições Canteiro'!AA_35</definedName>
    <definedName name="AA_35" localSheetId="5">'Composições Gerais'!AA_35</definedName>
    <definedName name="AA_35" localSheetId="4">'CRONO. FIS-FINANC'!AA_35</definedName>
    <definedName name="AA_35">AA_35</definedName>
    <definedName name="AA_36" localSheetId="6">'Composições Canteiro'!AA_36</definedName>
    <definedName name="AA_36" localSheetId="5">'Composições Gerais'!AA_36</definedName>
    <definedName name="AA_36" localSheetId="4">'CRONO. FIS-FINANC'!AA_36</definedName>
    <definedName name="AA_36">AA_36</definedName>
    <definedName name="AA_37" localSheetId="6">'Composições Canteiro'!AA_37</definedName>
    <definedName name="AA_37" localSheetId="5">'Composições Gerais'!AA_37</definedName>
    <definedName name="AA_37" localSheetId="4">'CRONO. FIS-FINANC'!AA_37</definedName>
    <definedName name="AA_37">AA_37</definedName>
    <definedName name="AA_38" localSheetId="6">'Composições Canteiro'!AA_38</definedName>
    <definedName name="AA_38" localSheetId="5">'Composições Gerais'!AA_38</definedName>
    <definedName name="AA_38" localSheetId="4">'CRONO. FIS-FINANC'!AA_38</definedName>
    <definedName name="AA_38">AA_38</definedName>
    <definedName name="AA_39" localSheetId="6">'Composições Canteiro'!AA_39</definedName>
    <definedName name="AA_39" localSheetId="5">'Composições Gerais'!AA_39</definedName>
    <definedName name="AA_39" localSheetId="4">'CRONO. FIS-FINANC'!AA_39</definedName>
    <definedName name="AA_39">AA_39</definedName>
    <definedName name="AA_4" localSheetId="6">'Composições Canteiro'!AA_4</definedName>
    <definedName name="AA_4" localSheetId="5">'Composições Gerais'!AA_4</definedName>
    <definedName name="AA_4" localSheetId="4">'CRONO. FIS-FINANC'!AA_4</definedName>
    <definedName name="AA_4">AA_4</definedName>
    <definedName name="AA_40" localSheetId="6">'Composições Canteiro'!AA_40</definedName>
    <definedName name="AA_40" localSheetId="5">'Composições Gerais'!AA_40</definedName>
    <definedName name="AA_40" localSheetId="4">'CRONO. FIS-FINANC'!AA_40</definedName>
    <definedName name="AA_40">AA_40</definedName>
    <definedName name="AA_41" localSheetId="6">'Composições Canteiro'!AA_41</definedName>
    <definedName name="AA_41" localSheetId="5">'Composições Gerais'!AA_41</definedName>
    <definedName name="AA_41" localSheetId="4">'CRONO. FIS-FINANC'!AA_41</definedName>
    <definedName name="AA_41">AA_41</definedName>
    <definedName name="AA_42" localSheetId="6">'Composições Canteiro'!AA_42</definedName>
    <definedName name="AA_42" localSheetId="5">'Composições Gerais'!AA_42</definedName>
    <definedName name="AA_42" localSheetId="4">'CRONO. FIS-FINANC'!AA_42</definedName>
    <definedName name="AA_42">AA_42</definedName>
    <definedName name="AA_43" localSheetId="6">'Composições Canteiro'!AA_43</definedName>
    <definedName name="AA_43" localSheetId="5">'Composições Gerais'!AA_43</definedName>
    <definedName name="AA_43" localSheetId="4">'CRONO. FIS-FINANC'!AA_43</definedName>
    <definedName name="AA_43">AA_43</definedName>
    <definedName name="AA_44" localSheetId="6">'Composições Canteiro'!AA_44</definedName>
    <definedName name="AA_44" localSheetId="5">'Composições Gerais'!AA_44</definedName>
    <definedName name="AA_44" localSheetId="4">'CRONO. FIS-FINANC'!AA_44</definedName>
    <definedName name="AA_44">AA_44</definedName>
    <definedName name="AA_45" localSheetId="6">'Composições Canteiro'!AA_45</definedName>
    <definedName name="AA_45" localSheetId="5">'Composições Gerais'!AA_45</definedName>
    <definedName name="AA_45" localSheetId="4">'CRONO. FIS-FINANC'!AA_45</definedName>
    <definedName name="AA_45">AA_45</definedName>
    <definedName name="AA_46" localSheetId="6">'Composições Canteiro'!AA_46</definedName>
    <definedName name="AA_46" localSheetId="5">'Composições Gerais'!AA_46</definedName>
    <definedName name="AA_46" localSheetId="4">'CRONO. FIS-FINANC'!AA_46</definedName>
    <definedName name="AA_46">AA_46</definedName>
    <definedName name="AA_47" localSheetId="6">'Composições Canteiro'!AA_47</definedName>
    <definedName name="AA_47" localSheetId="5">'Composições Gerais'!AA_47</definedName>
    <definedName name="AA_47" localSheetId="4">'CRONO. FIS-FINANC'!AA_47</definedName>
    <definedName name="AA_47">AA_47</definedName>
    <definedName name="AA_48" localSheetId="6">'Composições Canteiro'!AA_48</definedName>
    <definedName name="AA_48" localSheetId="5">'Composições Gerais'!AA_48</definedName>
    <definedName name="AA_48" localSheetId="4">'CRONO. FIS-FINANC'!AA_48</definedName>
    <definedName name="AA_48">AA_48</definedName>
    <definedName name="AA_51" localSheetId="6">'Composições Canteiro'!AA_51</definedName>
    <definedName name="AA_51" localSheetId="5">'Composições Gerais'!AA_51</definedName>
    <definedName name="AA_51" localSheetId="4">'CRONO. FIS-FINANC'!AA_51</definedName>
    <definedName name="AA_51">AA_51</definedName>
    <definedName name="AA_52" localSheetId="6">'Composições Canteiro'!AA_52</definedName>
    <definedName name="AA_52" localSheetId="5">'Composições Gerais'!AA_52</definedName>
    <definedName name="AA_52" localSheetId="4">'CRONO. FIS-FINANC'!AA_52</definedName>
    <definedName name="AA_52">AA_52</definedName>
    <definedName name="AA_53" localSheetId="6">'Composições Canteiro'!AA_53</definedName>
    <definedName name="AA_53" localSheetId="5">'Composições Gerais'!AA_53</definedName>
    <definedName name="AA_53" localSheetId="4">'CRONO. FIS-FINANC'!AA_53</definedName>
    <definedName name="AA_53">AA_53</definedName>
    <definedName name="AA_54" localSheetId="6">'Composições Canteiro'!AA_54</definedName>
    <definedName name="AA_54" localSheetId="5">'Composições Gerais'!AA_54</definedName>
    <definedName name="AA_54" localSheetId="4">'CRONO. FIS-FINANC'!AA_54</definedName>
    <definedName name="AA_54">AA_54</definedName>
    <definedName name="AA_55" localSheetId="6">'Composições Canteiro'!AA_55</definedName>
    <definedName name="AA_55" localSheetId="5">'Composições Gerais'!AA_55</definedName>
    <definedName name="AA_55" localSheetId="4">'CRONO. FIS-FINANC'!AA_55</definedName>
    <definedName name="AA_55">AA_55</definedName>
    <definedName name="AA_56" localSheetId="6">'Composições Canteiro'!AA_56</definedName>
    <definedName name="AA_56" localSheetId="5">'Composições Gerais'!AA_56</definedName>
    <definedName name="AA_56" localSheetId="4">'CRONO. FIS-FINANC'!AA_56</definedName>
    <definedName name="AA_56">AA_56</definedName>
    <definedName name="AA_57" localSheetId="6">'Composições Canteiro'!AA_57</definedName>
    <definedName name="AA_57" localSheetId="5">'Composições Gerais'!AA_57</definedName>
    <definedName name="AA_57" localSheetId="4">'CRONO. FIS-FINANC'!AA_57</definedName>
    <definedName name="AA_57">AA_57</definedName>
    <definedName name="AA_58" localSheetId="6">'Composições Canteiro'!AA_58</definedName>
    <definedName name="AA_58" localSheetId="5">'Composições Gerais'!AA_58</definedName>
    <definedName name="AA_58" localSheetId="4">'CRONO. FIS-FINANC'!AA_58</definedName>
    <definedName name="AA_58">AA_58</definedName>
    <definedName name="AA_59" localSheetId="6">'Composições Canteiro'!AA_59</definedName>
    <definedName name="AA_59" localSheetId="5">'Composições Gerais'!AA_59</definedName>
    <definedName name="AA_59" localSheetId="4">'CRONO. FIS-FINANC'!AA_59</definedName>
    <definedName name="AA_59">AA_59</definedName>
    <definedName name="AA_60" localSheetId="6">'Composições Canteiro'!AA_60</definedName>
    <definedName name="AA_60" localSheetId="5">'Composições Gerais'!AA_60</definedName>
    <definedName name="AA_60" localSheetId="4">'CRONO. FIS-FINANC'!AA_60</definedName>
    <definedName name="AA_60">AA_60</definedName>
    <definedName name="AA_61" localSheetId="6">'Composições Canteiro'!AA_61</definedName>
    <definedName name="AA_61" localSheetId="5">'Composições Gerais'!AA_61</definedName>
    <definedName name="AA_61" localSheetId="4">'CRONO. FIS-FINANC'!AA_61</definedName>
    <definedName name="AA_61">AA_61</definedName>
    <definedName name="AA_62" localSheetId="6">'Composições Canteiro'!AA_62</definedName>
    <definedName name="AA_62" localSheetId="5">'Composições Gerais'!AA_62</definedName>
    <definedName name="AA_62" localSheetId="4">'CRONO. FIS-FINANC'!AA_62</definedName>
    <definedName name="AA_62">AA_62</definedName>
    <definedName name="AA_63" localSheetId="6">'Composições Canteiro'!AA_63</definedName>
    <definedName name="AA_63" localSheetId="5">'Composições Gerais'!AA_63</definedName>
    <definedName name="AA_63" localSheetId="4">'CRONO. FIS-FINANC'!AA_63</definedName>
    <definedName name="AA_63">AA_63</definedName>
    <definedName name="AA_64" localSheetId="6">'Composições Canteiro'!AA_64</definedName>
    <definedName name="AA_64" localSheetId="5">'Composições Gerais'!AA_64</definedName>
    <definedName name="AA_64" localSheetId="4">'CRONO. FIS-FINANC'!AA_64</definedName>
    <definedName name="AA_64">AA_64</definedName>
    <definedName name="AA_65" localSheetId="6">'Composições Canteiro'!AA_65</definedName>
    <definedName name="AA_65" localSheetId="5">'Composições Gerais'!AA_65</definedName>
    <definedName name="AA_65" localSheetId="4">'CRONO. FIS-FINANC'!AA_65</definedName>
    <definedName name="AA_65">AA_65</definedName>
    <definedName name="AA_66" localSheetId="6">'Composições Canteiro'!AA_66</definedName>
    <definedName name="AA_66" localSheetId="5">'Composições Gerais'!AA_66</definedName>
    <definedName name="AA_66" localSheetId="4">'CRONO. FIS-FINANC'!AA_66</definedName>
    <definedName name="AA_66">AA_66</definedName>
    <definedName name="AA_67" localSheetId="6">'Composições Canteiro'!AA_67</definedName>
    <definedName name="AA_67" localSheetId="5">'Composições Gerais'!AA_67</definedName>
    <definedName name="AA_67" localSheetId="4">'CRONO. FIS-FINANC'!AA_67</definedName>
    <definedName name="AA_67">AA_67</definedName>
    <definedName name="AA_68" localSheetId="6">'Composições Canteiro'!AA_68</definedName>
    <definedName name="AA_68" localSheetId="5">'Composições Gerais'!AA_68</definedName>
    <definedName name="AA_68" localSheetId="4">'CRONO. FIS-FINANC'!AA_68</definedName>
    <definedName name="AA_68">AA_68</definedName>
    <definedName name="AA_69" localSheetId="6">'Composições Canteiro'!AA_69</definedName>
    <definedName name="AA_69" localSheetId="5">'Composições Gerais'!AA_69</definedName>
    <definedName name="AA_69" localSheetId="4">'CRONO. FIS-FINANC'!AA_69</definedName>
    <definedName name="AA_69">AA_69</definedName>
    <definedName name="AA_7" localSheetId="6">'Composições Canteiro'!AA_7</definedName>
    <definedName name="AA_7" localSheetId="5">'Composições Gerais'!AA_7</definedName>
    <definedName name="AA_7" localSheetId="4">'CRONO. FIS-FINANC'!AA_7</definedName>
    <definedName name="AA_7">AA_7</definedName>
    <definedName name="AA_70" localSheetId="6">'Composições Canteiro'!AA_70</definedName>
    <definedName name="AA_70" localSheetId="5">'Composições Gerais'!AA_70</definedName>
    <definedName name="AA_70" localSheetId="4">'CRONO. FIS-FINANC'!AA_70</definedName>
    <definedName name="AA_70">AA_70</definedName>
    <definedName name="AA_71" localSheetId="6">'Composições Canteiro'!AA_71</definedName>
    <definedName name="AA_71" localSheetId="5">'Composições Gerais'!AA_71</definedName>
    <definedName name="AA_71" localSheetId="4">'CRONO. FIS-FINANC'!AA_71</definedName>
    <definedName name="AA_71">AA_71</definedName>
    <definedName name="AA_72" localSheetId="6">'Composições Canteiro'!AA_72</definedName>
    <definedName name="AA_72" localSheetId="5">'Composições Gerais'!AA_72</definedName>
    <definedName name="AA_72" localSheetId="4">'CRONO. FIS-FINANC'!AA_72</definedName>
    <definedName name="AA_72">AA_72</definedName>
    <definedName name="AA_8" localSheetId="6">'Composições Canteiro'!AA_8</definedName>
    <definedName name="AA_8" localSheetId="5">'Composições Gerais'!AA_8</definedName>
    <definedName name="AA_8" localSheetId="4">'CRONO. FIS-FINANC'!AA_8</definedName>
    <definedName name="AA_8">AA_8</definedName>
    <definedName name="aaa" localSheetId="4">#REF!</definedName>
    <definedName name="aaa">#REF!</definedName>
    <definedName name="AAA_24">NA()</definedName>
    <definedName name="AAA_25">NA()</definedName>
    <definedName name="AAA_26">NA()</definedName>
    <definedName name="AAA_27">NA()</definedName>
    <definedName name="AAA_28">NA()</definedName>
    <definedName name="AAA_3">NA()</definedName>
    <definedName name="AAA_5">NA()</definedName>
    <definedName name="AAA_6">NA()</definedName>
    <definedName name="AAA_7">NA()</definedName>
    <definedName name="AAAAA" localSheetId="4">'CRONO. FIS-FINANC'!AAAAA</definedName>
    <definedName name="AAAAA">#REF!</definedName>
    <definedName name="AAAAAA">#REF!</definedName>
    <definedName name="AAAAAAA">#N/A</definedName>
    <definedName name="aaaaaaaa">#N/A</definedName>
    <definedName name="aaaaaaaaaaaa">#N/A</definedName>
    <definedName name="AAAAAAAAAAAAA">#N/A</definedName>
    <definedName name="aaaaddd" localSheetId="11">[8]!Plan1</definedName>
    <definedName name="aaaaddd" localSheetId="14">[8]!Plan1</definedName>
    <definedName name="aaaaddd" localSheetId="15">[8]!Plan1</definedName>
    <definedName name="aaaaddd" localSheetId="13">[8]!Plan1</definedName>
    <definedName name="aaaaddd" localSheetId="4">#N/A</definedName>
    <definedName name="aaaaddd" localSheetId="16">[8]!Plan1</definedName>
    <definedName name="aaaaddd">#REF!</definedName>
    <definedName name="aasas" localSheetId="4">#REF!</definedName>
    <definedName name="aasas">#REF!</definedName>
    <definedName name="aauf" localSheetId="4">#REF!</definedName>
    <definedName name="aauf">#REF!</definedName>
    <definedName name="aauf_2">#N/A</definedName>
    <definedName name="aauq" localSheetId="4">#REF!</definedName>
    <definedName name="aauq">#REF!</definedName>
    <definedName name="aauq_2">#N/A</definedName>
    <definedName name="AB" localSheetId="6">'Composições Canteiro'!AB</definedName>
    <definedName name="AB" localSheetId="5">'Composições Gerais'!AB</definedName>
    <definedName name="AB" localSheetId="4">'CRONO. FIS-FINANC'!AB</definedName>
    <definedName name="AB">AB</definedName>
    <definedName name="ABC" localSheetId="4">#REF!</definedName>
    <definedName name="ABC">#REF!</definedName>
    <definedName name="ABRA" localSheetId="4">#REF!</definedName>
    <definedName name="ABRA">#REF!</definedName>
    <definedName name="ABRE_COLUNAS">NA()</definedName>
    <definedName name="ac" localSheetId="11">'ADM-Resumo'!ac</definedName>
    <definedName name="ac" localSheetId="14">'ADM-Variavel'!ac</definedName>
    <definedName name="ac" localSheetId="15">'ADM-Variavel$'!ac</definedName>
    <definedName name="ac" localSheetId="13">'ADM-Vinculada'!ac</definedName>
    <definedName name="ac" localSheetId="16">'MANUTENÇÃO DO CANTEIRO E ACAMP.'!ac</definedName>
    <definedName name="ac">#REF!</definedName>
    <definedName name="ACAP20" localSheetId="4">#REF!</definedName>
    <definedName name="ACAP20">#REF!</definedName>
    <definedName name="ACERTA_TITULOS">NA()</definedName>
    <definedName name="ACRE" localSheetId="4" hidden="1">#REF!</definedName>
    <definedName name="ACRE" hidden="1">#REF!</definedName>
    <definedName name="acumulado" localSheetId="4">#REF!</definedName>
    <definedName name="acumulado">#REF!</definedName>
    <definedName name="acumulado_2">#N/A</definedName>
    <definedName name="acumulado_4" localSheetId="4">#REF!</definedName>
    <definedName name="acumulado_4">#REF!</definedName>
    <definedName name="acumulado_4_2">#N/A</definedName>
    <definedName name="ACVRVBR">#N/A</definedName>
    <definedName name="ADASF">#N/A</definedName>
    <definedName name="ADASFDS">#N/A</definedName>
    <definedName name="ADDa" localSheetId="4">#REF!</definedName>
    <definedName name="ADDa">#REF!</definedName>
    <definedName name="ademir" localSheetId="6" hidden="1">{#N/A,#N/A,FALSE,"Cronograma";#N/A,#N/A,FALSE,"Cronogr. 2"}</definedName>
    <definedName name="ademir" localSheetId="5" hidden="1">{#N/A,#N/A,FALSE,"Cronograma";#N/A,#N/A,FALSE,"Cronogr. 2"}</definedName>
    <definedName name="ademir" localSheetId="4" hidden="1">{#N/A,#N/A,FALSE,"Cronograma";#N/A,#N/A,FALSE,"Cronogr. 2"}</definedName>
    <definedName name="ademir" hidden="1">{#N/A,#N/A,FALSE,"Cronograma";#N/A,#N/A,FALSE,"Cronogr. 2"}</definedName>
    <definedName name="adfedfds" localSheetId="11">'ADM-Resumo'!adfedfds</definedName>
    <definedName name="adfedfds" localSheetId="14">'ADM-Variavel'!adfedfds</definedName>
    <definedName name="adfedfds" localSheetId="15">'ADM-Variavel$'!adfedfds</definedName>
    <definedName name="adfedfds" localSheetId="13">'ADM-Vinculada'!adfedfds</definedName>
    <definedName name="adfedfds" localSheetId="16">'MANUTENÇÃO DO CANTEIRO E ACAMP.'!adfedfds</definedName>
    <definedName name="adfedfds">#REF!</definedName>
    <definedName name="ADFSDA">#N/A</definedName>
    <definedName name="ADFSFSD">#N/A</definedName>
    <definedName name="ADMO" localSheetId="4">#REF!</definedName>
    <definedName name="ADMO">#REF!</definedName>
    <definedName name="AEMUL" localSheetId="4">#REF!</definedName>
    <definedName name="AEMUL">#REF!</definedName>
    <definedName name="AFDD" localSheetId="4">'CRONO. FIS-FINANC'!AFDD</definedName>
    <definedName name="AFDD">#REF!</definedName>
    <definedName name="AFSFS">#N/A</definedName>
    <definedName name="ago" localSheetId="11">[8]!Plan1</definedName>
    <definedName name="ago" localSheetId="14">[8]!Plan1</definedName>
    <definedName name="ago" localSheetId="15">[8]!Plan1</definedName>
    <definedName name="ago" localSheetId="13">[8]!Plan1</definedName>
    <definedName name="ago" localSheetId="4">#N/A</definedName>
    <definedName name="ago" localSheetId="16">[8]!Plan1</definedName>
    <definedName name="ago">#REF!</definedName>
    <definedName name="AGOA" localSheetId="4">#REF!</definedName>
    <definedName name="AGOA">#REF!</definedName>
    <definedName name="AGORA" localSheetId="11" hidden="1">{#N/A,#N/A,FALSE,"SS";#N/A,#N/A,FALSE,"TER1";#N/A,#N/A,FALSE,"TER2";#N/A,#N/A,FALSE,"TER3";#N/A,#N/A,FALSE,"TP1";#N/A,#N/A,FALSE,"TP2";#N/A,#N/A,FALSE,"TP3";#N/A,#N/A,FALSE,"DI1";#N/A,#N/A,FALSE,"DI2";#N/A,#N/A,FALSE,"DI3";#N/A,#N/A,FALSE,"DS1";#N/A,#N/A,FALSE,"DS2";#N/A,#N/A,FALSE,"CM"}</definedName>
    <definedName name="AGORA" localSheetId="14" hidden="1">{#N/A,#N/A,FALSE,"SS";#N/A,#N/A,FALSE,"TER1";#N/A,#N/A,FALSE,"TER2";#N/A,#N/A,FALSE,"TER3";#N/A,#N/A,FALSE,"TP1";#N/A,#N/A,FALSE,"TP2";#N/A,#N/A,FALSE,"TP3";#N/A,#N/A,FALSE,"DI1";#N/A,#N/A,FALSE,"DI2";#N/A,#N/A,FALSE,"DI3";#N/A,#N/A,FALSE,"DS1";#N/A,#N/A,FALSE,"DS2";#N/A,#N/A,FALSE,"CM"}</definedName>
    <definedName name="AGORA" localSheetId="15" hidden="1">{#N/A,#N/A,FALSE,"SS";#N/A,#N/A,FALSE,"TER1";#N/A,#N/A,FALSE,"TER2";#N/A,#N/A,FALSE,"TER3";#N/A,#N/A,FALSE,"TP1";#N/A,#N/A,FALSE,"TP2";#N/A,#N/A,FALSE,"TP3";#N/A,#N/A,FALSE,"DI1";#N/A,#N/A,FALSE,"DI2";#N/A,#N/A,FALSE,"DI3";#N/A,#N/A,FALSE,"DS1";#N/A,#N/A,FALSE,"DS2";#N/A,#N/A,FALSE,"CM"}</definedName>
    <definedName name="AGORA" localSheetId="13" hidden="1">{#N/A,#N/A,FALSE,"SS";#N/A,#N/A,FALSE,"TER1";#N/A,#N/A,FALSE,"TER2";#N/A,#N/A,FALSE,"TER3";#N/A,#N/A,FALSE,"TP1";#N/A,#N/A,FALSE,"TP2";#N/A,#N/A,FALSE,"TP3";#N/A,#N/A,FALSE,"DI1";#N/A,#N/A,FALSE,"DI2";#N/A,#N/A,FALSE,"DI3";#N/A,#N/A,FALSE,"DS1";#N/A,#N/A,FALSE,"DS2";#N/A,#N/A,FALSE,"CM"}</definedName>
    <definedName name="AGORA" localSheetId="16" hidden="1">{#N/A,#N/A,FALSE,"SS";#N/A,#N/A,FALSE,"TER1";#N/A,#N/A,FALSE,"TER2";#N/A,#N/A,FALSE,"TER3";#N/A,#N/A,FALSE,"TP1";#N/A,#N/A,FALSE,"TP2";#N/A,#N/A,FALSE,"TP3";#N/A,#N/A,FALSE,"DI1";#N/A,#N/A,FALSE,"DI2";#N/A,#N/A,FALSE,"DI3";#N/A,#N/A,FALSE,"DS1";#N/A,#N/A,FALSE,"DS2";#N/A,#N/A,FALSE,"CM"}</definedName>
    <definedName name="AGORA" hidden="1">{#N/A,#N/A,FALSE,"SS";#N/A,#N/A,FALSE,"TER1";#N/A,#N/A,FALSE,"TER2";#N/A,#N/A,FALSE,"TER3";#N/A,#N/A,FALSE,"TP1";#N/A,#N/A,FALSE,"TP2";#N/A,#N/A,FALSE,"TP3";#N/A,#N/A,FALSE,"DI1";#N/A,#N/A,FALSE,"DI2";#N/A,#N/A,FALSE,"DI3";#N/A,#N/A,FALSE,"DS1";#N/A,#N/A,FALSE,"DS2";#N/A,#N/A,FALSE,"CM"}</definedName>
    <definedName name="AGORA2" localSheetId="11" hidden="1">{#N/A,#N/A,FALSE,"SS";#N/A,#N/A,FALSE,"TER1";#N/A,#N/A,FALSE,"TER2";#N/A,#N/A,FALSE,"TER3";#N/A,#N/A,FALSE,"TP1";#N/A,#N/A,FALSE,"TP2";#N/A,#N/A,FALSE,"TP3";#N/A,#N/A,FALSE,"DI1";#N/A,#N/A,FALSE,"DI2";#N/A,#N/A,FALSE,"DI3";#N/A,#N/A,FALSE,"DS1";#N/A,#N/A,FALSE,"DS2";#N/A,#N/A,FALSE,"CM"}</definedName>
    <definedName name="AGORA2" localSheetId="14" hidden="1">{#N/A,#N/A,FALSE,"SS";#N/A,#N/A,FALSE,"TER1";#N/A,#N/A,FALSE,"TER2";#N/A,#N/A,FALSE,"TER3";#N/A,#N/A,FALSE,"TP1";#N/A,#N/A,FALSE,"TP2";#N/A,#N/A,FALSE,"TP3";#N/A,#N/A,FALSE,"DI1";#N/A,#N/A,FALSE,"DI2";#N/A,#N/A,FALSE,"DI3";#N/A,#N/A,FALSE,"DS1";#N/A,#N/A,FALSE,"DS2";#N/A,#N/A,FALSE,"CM"}</definedName>
    <definedName name="AGORA2" localSheetId="15" hidden="1">{#N/A,#N/A,FALSE,"SS";#N/A,#N/A,FALSE,"TER1";#N/A,#N/A,FALSE,"TER2";#N/A,#N/A,FALSE,"TER3";#N/A,#N/A,FALSE,"TP1";#N/A,#N/A,FALSE,"TP2";#N/A,#N/A,FALSE,"TP3";#N/A,#N/A,FALSE,"DI1";#N/A,#N/A,FALSE,"DI2";#N/A,#N/A,FALSE,"DI3";#N/A,#N/A,FALSE,"DS1";#N/A,#N/A,FALSE,"DS2";#N/A,#N/A,FALSE,"CM"}</definedName>
    <definedName name="AGORA2" localSheetId="13" hidden="1">{#N/A,#N/A,FALSE,"SS";#N/A,#N/A,FALSE,"TER1";#N/A,#N/A,FALSE,"TER2";#N/A,#N/A,FALSE,"TER3";#N/A,#N/A,FALSE,"TP1";#N/A,#N/A,FALSE,"TP2";#N/A,#N/A,FALSE,"TP3";#N/A,#N/A,FALSE,"DI1";#N/A,#N/A,FALSE,"DI2";#N/A,#N/A,FALSE,"DI3";#N/A,#N/A,FALSE,"DS1";#N/A,#N/A,FALSE,"DS2";#N/A,#N/A,FALSE,"CM"}</definedName>
    <definedName name="AGORA2" localSheetId="16"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REGADO" localSheetId="4">#REF!</definedName>
    <definedName name="AGREGADO">#REF!</definedName>
    <definedName name="AGREGADO_10" localSheetId="4">#REF!</definedName>
    <definedName name="AGREGADO_10">#REF!</definedName>
    <definedName name="AGREGADO_10_19" localSheetId="4">#REF!</definedName>
    <definedName name="AGREGADO_10_19">#REF!</definedName>
    <definedName name="AGREGADO_17" localSheetId="4">#REF!</definedName>
    <definedName name="AGREGADO_17">#REF!</definedName>
    <definedName name="AGREGADO_17_19" localSheetId="4">#REF!</definedName>
    <definedName name="AGREGADO_17_19">#REF!</definedName>
    <definedName name="AGREGADO_19" localSheetId="4">#REF!</definedName>
    <definedName name="AGREGADO_19">#REF!</definedName>
    <definedName name="AGREGADO_6" localSheetId="4">#REF!</definedName>
    <definedName name="AGREGADO_6">#REF!</definedName>
    <definedName name="AGREGADO_6_19" localSheetId="4">#REF!</definedName>
    <definedName name="AGREGADO_6_19">#REF!</definedName>
    <definedName name="AGREGADO_7" localSheetId="4">#REF!</definedName>
    <definedName name="AGREGADO_7">#REF!</definedName>
    <definedName name="AGREGADO_7_19" localSheetId="4">#REF!</definedName>
    <definedName name="AGREGADO_7_19">#REF!</definedName>
    <definedName name="AGREGADO_8" localSheetId="4">#REF!</definedName>
    <definedName name="AGREGADO_8">#REF!</definedName>
    <definedName name="AGREGADO_8_19" localSheetId="4">#REF!</definedName>
    <definedName name="AGREGADO_8_19">#REF!</definedName>
    <definedName name="AGREGADO_9" localSheetId="4">#REF!</definedName>
    <definedName name="AGREGADO_9">#REF!</definedName>
    <definedName name="AGREGADO_9_19" localSheetId="4">#REF!</definedName>
    <definedName name="AGREGADO_9_19">#REF!</definedName>
    <definedName name="AIL" localSheetId="11">[8]!Plan1</definedName>
    <definedName name="AIL" localSheetId="14">[8]!Plan1</definedName>
    <definedName name="AIL" localSheetId="15">[8]!Plan1</definedName>
    <definedName name="AIL" localSheetId="13">[8]!Plan1</definedName>
    <definedName name="AIL" localSheetId="4">#N/A</definedName>
    <definedName name="AIL" localSheetId="16">[8]!Plan1</definedName>
    <definedName name="AIL">#REF!</definedName>
    <definedName name="AILTON" localSheetId="11">[8]!Plan1</definedName>
    <definedName name="AILTON" localSheetId="14">[8]!Plan1</definedName>
    <definedName name="AILTON" localSheetId="15">[8]!Plan1</definedName>
    <definedName name="AILTON" localSheetId="13">[8]!Plan1</definedName>
    <definedName name="AILTON" localSheetId="4">#N/A</definedName>
    <definedName name="AILTON" localSheetId="16">[8]!Plan1</definedName>
    <definedName name="AILTON">#REF!</definedName>
    <definedName name="AJUDA" localSheetId="4">#REF!</definedName>
    <definedName name="AJUDA">#REF!</definedName>
    <definedName name="alcool" localSheetId="4">#REF!</definedName>
    <definedName name="alcool">#REF!</definedName>
    <definedName name="alex" localSheetId="11" hidden="1">{#N/A,#N/A,FALSE,"MO (2)"}</definedName>
    <definedName name="alex" localSheetId="14" hidden="1">{#N/A,#N/A,FALSE,"MO (2)"}</definedName>
    <definedName name="alex" localSheetId="15" hidden="1">{#N/A,#N/A,FALSE,"MO (2)"}</definedName>
    <definedName name="alex" localSheetId="13" hidden="1">{#N/A,#N/A,FALSE,"MO (2)"}</definedName>
    <definedName name="alex" localSheetId="6" hidden="1">{#N/A,#N/A,FALSE,"MO (2)"}</definedName>
    <definedName name="alex" localSheetId="5" hidden="1">{#N/A,#N/A,FALSE,"MO (2)"}</definedName>
    <definedName name="alex" localSheetId="4" hidden="1">{#N/A,#N/A,FALSE,"MO (2)"}</definedName>
    <definedName name="alex" localSheetId="16" hidden="1">{#N/A,#N/A,FALSE,"MO (2)"}</definedName>
    <definedName name="alex" hidden="1">{#N/A,#N/A,FALSE,"MO (2)"}</definedName>
    <definedName name="ALIMENTAÇÃO." localSheetId="11">[8]!Plan1</definedName>
    <definedName name="ALIMENTAÇÃO." localSheetId="14">[8]!Plan1</definedName>
    <definedName name="ALIMENTAÇÃO." localSheetId="15">[8]!Plan1</definedName>
    <definedName name="ALIMENTAÇÃO." localSheetId="13">[8]!Plan1</definedName>
    <definedName name="ALIMENTAÇÃO." localSheetId="4">#N/A</definedName>
    <definedName name="ALIMENTAÇÃO." localSheetId="16">[8]!Plan1</definedName>
    <definedName name="ALIMENTAÇÃO.">#REF!</definedName>
    <definedName name="ALMOÇO101" localSheetId="4">#REF!</definedName>
    <definedName name="ALMOÇO101">#REF!</definedName>
    <definedName name="ALMOÇO110" localSheetId="4">#REF!</definedName>
    <definedName name="ALMOÇO110">#REF!</definedName>
    <definedName name="ALTA_10">#N/A</definedName>
    <definedName name="ALTA_11">#N/A</definedName>
    <definedName name="ALTA_12">#N/A</definedName>
    <definedName name="ALTA_13">#N/A</definedName>
    <definedName name="ALTA_14">#N/A</definedName>
    <definedName name="ALTA_15">#N/A</definedName>
    <definedName name="ALTA_16">#N/A</definedName>
    <definedName name="ALTA_17">#N/A</definedName>
    <definedName name="ALTA_18">#N/A</definedName>
    <definedName name="ALTA_5">#N/A</definedName>
    <definedName name="ALTA_6">#N/A</definedName>
    <definedName name="ALTA_7">#N/A</definedName>
    <definedName name="ALTA_8">#N/A</definedName>
    <definedName name="ALTA_9">#N/A</definedName>
    <definedName name="alteração" localSheetId="4">#REF!</definedName>
    <definedName name="alteração">#REF!</definedName>
    <definedName name="alteração_10">#REF!</definedName>
    <definedName name="alteração_12">#REF!</definedName>
    <definedName name="alteração_13">#REF!</definedName>
    <definedName name="alteração_2">#REF!</definedName>
    <definedName name="alteração_3">#REF!</definedName>
    <definedName name="alteração_5">#REF!</definedName>
    <definedName name="alteração_6">#REF!</definedName>
    <definedName name="alteração2" localSheetId="4">#REF!</definedName>
    <definedName name="alteração2">#REF!</definedName>
    <definedName name="amarela" localSheetId="4">#REF!</definedName>
    <definedName name="amarela">#REF!</definedName>
    <definedName name="amarela_2">#N/A</definedName>
    <definedName name="amarela_4" localSheetId="4">#REF!</definedName>
    <definedName name="amarela_4">#REF!</definedName>
    <definedName name="amarelaa" localSheetId="4">#REF!</definedName>
    <definedName name="amarelaa">#REF!</definedName>
    <definedName name="AMO" localSheetId="4">#REF!</definedName>
    <definedName name="AMO">#REF!</definedName>
    <definedName name="andre" localSheetId="4">#REF!</definedName>
    <definedName name="andre">#REF!</definedName>
    <definedName name="ANEXO_10_MATRIZ_DE_RESPONSABILIDADE" localSheetId="4">#REF!</definedName>
    <definedName name="ANEXO_10_MATRIZ_DE_RESPONSABILIDADE">#REF!</definedName>
    <definedName name="ANO" localSheetId="4">#REF!</definedName>
    <definedName name="ANO">#REF!</definedName>
    <definedName name="ANO_2016">#REF!</definedName>
    <definedName name="anos" localSheetId="4">#REF!</definedName>
    <definedName name="anos">#REF!</definedName>
    <definedName name="anscount">3</definedName>
    <definedName name="ant" localSheetId="11" hidden="1">{#N/A,#N/A,FALSE,"MO (2)"}</definedName>
    <definedName name="ant" localSheetId="14" hidden="1">{#N/A,#N/A,FALSE,"MO (2)"}</definedName>
    <definedName name="ant" localSheetId="15" hidden="1">{#N/A,#N/A,FALSE,"MO (2)"}</definedName>
    <definedName name="ant" localSheetId="13" hidden="1">{#N/A,#N/A,FALSE,"MO (2)"}</definedName>
    <definedName name="ant" localSheetId="6" hidden="1">{#N/A,#N/A,FALSE,"MO (2)"}</definedName>
    <definedName name="ant" localSheetId="5" hidden="1">{#N/A,#N/A,FALSE,"MO (2)"}</definedName>
    <definedName name="ant" localSheetId="4" hidden="1">{#N/A,#N/A,FALSE,"MO (2)"}</definedName>
    <definedName name="ant" localSheetId="16" hidden="1">{#N/A,#N/A,FALSE,"MO (2)"}</definedName>
    <definedName name="ant" hidden="1">{#N/A,#N/A,FALSE,"MO (2)"}</definedName>
    <definedName name="AQCAP20" localSheetId="4">#REF!</definedName>
    <definedName name="AQCAP20">#REF!</definedName>
    <definedName name="AQCM30" localSheetId="4">#REF!</definedName>
    <definedName name="AQCM30">#REF!</definedName>
    <definedName name="AQRM1C" localSheetId="4">#REF!</definedName>
    <definedName name="AQRM1C">#REF!</definedName>
    <definedName name="AQRR1C" localSheetId="4">#REF!</definedName>
    <definedName name="AQRR1C">#REF!</definedName>
    <definedName name="ar" localSheetId="4">#REF!</definedName>
    <definedName name="ar">#REF!</definedName>
    <definedName name="ÀREA">#REF!</definedName>
    <definedName name="ÀREA_ACUM">#REF!</definedName>
    <definedName name="_xlnm.Print_Area" localSheetId="12">'ADM-Fixa'!$A$1:$J$99</definedName>
    <definedName name="_xlnm.Print_Area" localSheetId="11">'ADM-Resumo'!$A$1:$F$35</definedName>
    <definedName name="_xlnm.Print_Area" localSheetId="14">'ADM-Variavel'!$A$1:$G$72</definedName>
    <definedName name="_xlnm.Print_Area" localSheetId="15">'ADM-Variavel$'!$A$1:$J$48</definedName>
    <definedName name="_xlnm.Print_Area" localSheetId="13">'ADM-Vinculada'!$A$1:$J$72</definedName>
    <definedName name="_xlnm.Print_Area" localSheetId="17">ANP!$A$1:$I$91</definedName>
    <definedName name="_xlnm.Print_Area" localSheetId="26">'BANCO_CPU - JAN.26'!$A$1:$D$8</definedName>
    <definedName name="_xlnm.Print_Area" localSheetId="10">'BDI Diferenciado'!$A$1:$F$70</definedName>
    <definedName name="_xlnm.Print_Area" localSheetId="9">'BDI serviços'!$B$2:$G$70</definedName>
    <definedName name="_xlnm.Print_Area" localSheetId="18">Betuminoso!$B$1:$M$144</definedName>
    <definedName name="_xlnm.Print_Area" localSheetId="20">Binômio!$A$1:$M$54</definedName>
    <definedName name="_xlnm.Print_Area" localSheetId="7">'Canteiro de Obras'!$A$1:$K$93</definedName>
    <definedName name="_xlnm.Print_Area" localSheetId="6">'Composições Canteiro'!$A$1:$J$33</definedName>
    <definedName name="_xlnm.Print_Area" localSheetId="4">'CRONO. FIS-FINANC'!$A$1:$G$33</definedName>
    <definedName name="_xlnm.Print_Area" localSheetId="3">'CURVA ABC'!$A$1:$J$45</definedName>
    <definedName name="_xlnm.Print_Area" localSheetId="16">'MANUTENÇÃO DO CANTEIRO E ACAMP.'!$A$1:$G$31</definedName>
    <definedName name="_xlnm.Print_Area" localSheetId="2">'MEMÓRIA DE CÁLCULO'!$A$1:$J$155</definedName>
    <definedName name="_xlnm.Print_Area" localSheetId="8">'Mob e Desmob'!$B$2:$S$73</definedName>
    <definedName name="_xlnm.Print_Area" localSheetId="19">'Pesquisa de Mercado'!$B$1:$K$51</definedName>
    <definedName name="_xlnm.Print_Area" localSheetId="0">RESUMO!$A$1:$F$13</definedName>
    <definedName name="_xlnm.Print_Area" localSheetId="25">'SINAPI JAN.26'!$A$1:$E$12490</definedName>
    <definedName name="_xlnm.Print_Area" localSheetId="1">SINTÉTICO!$A$1:$K$59</definedName>
    <definedName name="_xlnm.Print_Area">#REF!</definedName>
    <definedName name="Área_impressão_IM">#N/A</definedName>
    <definedName name="Área_impressão_IM_4" localSheetId="4">#REF!</definedName>
    <definedName name="Área_impressão_IM_4">#REF!</definedName>
    <definedName name="AREC">#REF!</definedName>
    <definedName name="AREIA">#REF!</definedName>
    <definedName name="AREIACS">#REF!</definedName>
    <definedName name="ARG" localSheetId="4">#REF!</definedName>
    <definedName name="ARG">#REF!</definedName>
    <definedName name="ARI" localSheetId="11">[8]!Plan1</definedName>
    <definedName name="ARI" localSheetId="14">[8]!Plan1</definedName>
    <definedName name="ARI" localSheetId="15">[8]!Plan1</definedName>
    <definedName name="ARI" localSheetId="13">[8]!Plan1</definedName>
    <definedName name="ARI" localSheetId="4">#N/A</definedName>
    <definedName name="ARI" localSheetId="16">[8]!Plan1</definedName>
    <definedName name="ARI">#REF!</definedName>
    <definedName name="ARL1C" localSheetId="4">#REF!</definedName>
    <definedName name="ARL1C">#REF!</definedName>
    <definedName name="ARLIIIIIIIII" localSheetId="11">[8]!Plan1</definedName>
    <definedName name="ARLIIIIIIIII" localSheetId="14">[8]!Plan1</definedName>
    <definedName name="ARLIIIIIIIII" localSheetId="15">[8]!Plan1</definedName>
    <definedName name="ARLIIIIIIIII" localSheetId="13">[8]!Plan1</definedName>
    <definedName name="ARLIIIIIIIII" localSheetId="4">#N/A</definedName>
    <definedName name="ARLIIIIIIIII" localSheetId="16">[8]!Plan1</definedName>
    <definedName name="ARLIIIIIIIII">#REF!</definedName>
    <definedName name="arm">#REF!</definedName>
    <definedName name="ARM1C" localSheetId="4">#REF!</definedName>
    <definedName name="ARM1C">#REF!</definedName>
    <definedName name="ARR1C" localSheetId="4">#REF!</definedName>
    <definedName name="ARR1C">#REF!</definedName>
    <definedName name="ARR2C" localSheetId="4">#REF!</definedName>
    <definedName name="ARR2C">#REF!</definedName>
    <definedName name="Artes" localSheetId="4">#REF!</definedName>
    <definedName name="Artes">#REF!</definedName>
    <definedName name="as" localSheetId="11">[8]!Plan1</definedName>
    <definedName name="as" localSheetId="14">[8]!Plan1</definedName>
    <definedName name="as" localSheetId="15">[8]!Plan1</definedName>
    <definedName name="as" localSheetId="13">[8]!Plan1</definedName>
    <definedName name="as" localSheetId="4">#REF!</definedName>
    <definedName name="as" localSheetId="16">[8]!Plan1</definedName>
    <definedName name="as">#REF!</definedName>
    <definedName name="as_10">#N/A</definedName>
    <definedName name="as_11">#N/A</definedName>
    <definedName name="as_12">#N/A</definedName>
    <definedName name="as_13">#N/A</definedName>
    <definedName name="as_14">#N/A</definedName>
    <definedName name="as_15">#N/A</definedName>
    <definedName name="as_16">#N/A</definedName>
    <definedName name="as_17">#N/A</definedName>
    <definedName name="as_18">#N/A</definedName>
    <definedName name="as_2">#N/A</definedName>
    <definedName name="as_5">#N/A</definedName>
    <definedName name="as_6">#N/A</definedName>
    <definedName name="as_7">#N/A</definedName>
    <definedName name="as_8">#N/A</definedName>
    <definedName name="as_9">#N/A</definedName>
    <definedName name="asas_10">#N/A</definedName>
    <definedName name="asas_11">#N/A</definedName>
    <definedName name="asas_12">#N/A</definedName>
    <definedName name="asas_13">#N/A</definedName>
    <definedName name="asas_14">#N/A</definedName>
    <definedName name="asas_15">#N/A</definedName>
    <definedName name="asas_16">#N/A</definedName>
    <definedName name="asas_17">#N/A</definedName>
    <definedName name="asas_18">#N/A</definedName>
    <definedName name="asas_5">#N/A</definedName>
    <definedName name="asas_6">#N/A</definedName>
    <definedName name="asas_7">#N/A</definedName>
    <definedName name="asas_8">#N/A</definedName>
    <definedName name="asas_9">#N/A</definedName>
    <definedName name="ASASA" localSheetId="4">#REF!</definedName>
    <definedName name="ASASA">#REF!</definedName>
    <definedName name="ASBUILT">'[1]ORÇAMENTO - AS BUILT'!#REF!</definedName>
    <definedName name="asdfghj" localSheetId="11">[8]!Plan1</definedName>
    <definedName name="asdfghj" localSheetId="14">[8]!Plan1</definedName>
    <definedName name="asdfghj" localSheetId="15">[8]!Plan1</definedName>
    <definedName name="asdfghj" localSheetId="13">[8]!Plan1</definedName>
    <definedName name="asdfghj" localSheetId="4">#N/A</definedName>
    <definedName name="asdfghj" localSheetId="16">[8]!Plan1</definedName>
    <definedName name="asdfghj">#REF!</definedName>
    <definedName name="asdfghj_24">NA()</definedName>
    <definedName name="asdfghj_25">NA()</definedName>
    <definedName name="asdfghj_26">NA()</definedName>
    <definedName name="asdfghj_27">NA()</definedName>
    <definedName name="asdfghj_28">NA()</definedName>
    <definedName name="asdfghj_3">NA()</definedName>
    <definedName name="asdfghj_5">NA()</definedName>
    <definedName name="asdfghj_6">NA()</definedName>
    <definedName name="asdfghj_7">NA()</definedName>
    <definedName name="asdfghj2">NA()</definedName>
    <definedName name="ASDFSFDS">#N/A</definedName>
    <definedName name="ASDSAD" localSheetId="11">[8]!Plan1</definedName>
    <definedName name="ASDSAD" localSheetId="14">[8]!Plan1</definedName>
    <definedName name="ASDSAD" localSheetId="15">[8]!Plan1</definedName>
    <definedName name="ASDSAD" localSheetId="13">[8]!Plan1</definedName>
    <definedName name="ASDSAD" localSheetId="4">#N/A</definedName>
    <definedName name="ASDSAD" localSheetId="16">[8]!Plan1</definedName>
    <definedName name="ASDSAD">#REF!</definedName>
    <definedName name="ASDSAD_10">#N/A</definedName>
    <definedName name="ASDSAD_11">#N/A</definedName>
    <definedName name="ASDSAD_12">#N/A</definedName>
    <definedName name="ASDSAD_13">#N/A</definedName>
    <definedName name="ASDSAD_14">#N/A</definedName>
    <definedName name="ASDSAD_15">#N/A</definedName>
    <definedName name="ASDSAD_16">#N/A</definedName>
    <definedName name="ASDSAD_17">#N/A</definedName>
    <definedName name="ASDSAD_18">#N/A</definedName>
    <definedName name="ASDSAD_2">#N/A</definedName>
    <definedName name="ASDSAD_5">#N/A</definedName>
    <definedName name="ASDSAD_6">#N/A</definedName>
    <definedName name="ASDSAD_7">#N/A</definedName>
    <definedName name="ASDSAD_8">#N/A</definedName>
    <definedName name="ASDSAD_9">#N/A</definedName>
    <definedName name="ASFDSFD">#N/A</definedName>
    <definedName name="ASFDSFS">#N/A</definedName>
    <definedName name="ASFS">#N/A</definedName>
    <definedName name="ASFSFA">#N/A</definedName>
    <definedName name="ASFSFDS">#N/A</definedName>
    <definedName name="ASP" localSheetId="4">#REF!</definedName>
    <definedName name="ASP">#REF!</definedName>
    <definedName name="Assina" localSheetId="4">#REF!</definedName>
    <definedName name="Assina">#REF!</definedName>
    <definedName name="assinatura">#REF!</definedName>
    <definedName name="ATA_DE_REUNIÃO" localSheetId="4">#REF!</definedName>
    <definedName name="ATA_DE_REUNIÃO">#REF!</definedName>
    <definedName name="ATUAL" localSheetId="4">#REF!</definedName>
    <definedName name="ATUAL">#REF!</definedName>
    <definedName name="AUREA" localSheetId="11">[8]!Plan1</definedName>
    <definedName name="AUREA" localSheetId="14">[8]!Plan1</definedName>
    <definedName name="AUREA" localSheetId="15">[8]!Plan1</definedName>
    <definedName name="AUREA" localSheetId="13">[8]!Plan1</definedName>
    <definedName name="AUREA" localSheetId="4">#N/A</definedName>
    <definedName name="AUREA" localSheetId="16">[8]!Plan1</definedName>
    <definedName name="AUREA">#REF!</definedName>
    <definedName name="auspicio" localSheetId="4">#REF!</definedName>
    <definedName name="auspicio">#REF!</definedName>
    <definedName name="AUTO" localSheetId="4">#REF!</definedName>
    <definedName name="AUTO">#REF!</definedName>
    <definedName name="AUTOMOVEL" localSheetId="4">#REF!</definedName>
    <definedName name="AUTOMOVEL">#REF!</definedName>
    <definedName name="AUX">[2]CPU_AUX!$B:$I</definedName>
    <definedName name="AUX." localSheetId="4">#REF!</definedName>
    <definedName name="AUX.">#REF!</definedName>
    <definedName name="auxiliar" localSheetId="4">#REF!</definedName>
    <definedName name="auxiliar">#REF!</definedName>
    <definedName name="AUXILIARES" localSheetId="4">#REF!</definedName>
    <definedName name="AUXILIARES">#REF!</definedName>
    <definedName name="Av.Fis.">#N/A</definedName>
    <definedName name="Avanco">#REF!</definedName>
    <definedName name="avanço">#N/A</definedName>
    <definedName name="AVANCOFINANCEIRO">#REF!</definedName>
    <definedName name="AVC" localSheetId="4">'CRONO. FIS-FINANC'!AVC</definedName>
    <definedName name="AVC">#REF!</definedName>
    <definedName name="azul" localSheetId="4">#REF!</definedName>
    <definedName name="azul">#REF!</definedName>
    <definedName name="azul_2">#N/A</definedName>
    <definedName name="azul_4" localSheetId="4">#REF!</definedName>
    <definedName name="azul_4">#REF!</definedName>
    <definedName name="azull" localSheetId="4">#REF!</definedName>
    <definedName name="azull">#REF!</definedName>
    <definedName name="AZULLSINAL" localSheetId="4">#REF!</definedName>
    <definedName name="AZULLSINAL">#REF!</definedName>
    <definedName name="AZULSINAL" localSheetId="4">#REF!</definedName>
    <definedName name="AZULSINAL">#REF!</definedName>
    <definedName name="AZULSINAL_2">#N/A</definedName>
    <definedName name="AZULSINAL_4" localSheetId="4">#REF!</definedName>
    <definedName name="AZULSINAL_4">#REF!</definedName>
    <definedName name="azulsinall" localSheetId="4">#REF!</definedName>
    <definedName name="azulsinall">#REF!</definedName>
    <definedName name="B" localSheetId="4">#REF!</definedName>
    <definedName name="B">#REF!</definedName>
    <definedName name="b_10">#N/A</definedName>
    <definedName name="b_11">#N/A</definedName>
    <definedName name="b_12">#N/A</definedName>
    <definedName name="b_13">#N/A</definedName>
    <definedName name="b_14">#N/A</definedName>
    <definedName name="b_15">#N/A</definedName>
    <definedName name="b_16">#N/A</definedName>
    <definedName name="b_17">#N/A</definedName>
    <definedName name="b_18">#N/A</definedName>
    <definedName name="b_2">#N/A</definedName>
    <definedName name="B_24">NA()</definedName>
    <definedName name="B_25">NA()</definedName>
    <definedName name="B_26">NA()</definedName>
    <definedName name="B_27">NA()</definedName>
    <definedName name="B_28">NA()</definedName>
    <definedName name="B_3">NA()</definedName>
    <definedName name="B_5">NA()</definedName>
    <definedName name="B_6">NA()</definedName>
    <definedName name="B_7">NA()</definedName>
    <definedName name="b_8">#N/A</definedName>
    <definedName name="b_9">#N/A</definedName>
    <definedName name="B_MEC" localSheetId="4">#REF!</definedName>
    <definedName name="B_MEC">#REF!</definedName>
    <definedName name="bacia16" localSheetId="4">#REF!</definedName>
    <definedName name="bacia16">#REF!</definedName>
    <definedName name="BAE" localSheetId="11">[8]!Plan1</definedName>
    <definedName name="BAE" localSheetId="14">[8]!Plan1</definedName>
    <definedName name="BAE" localSheetId="15">[8]!Plan1</definedName>
    <definedName name="BAE" localSheetId="13">[8]!Plan1</definedName>
    <definedName name="BAE" localSheetId="4">#N/A</definedName>
    <definedName name="BAE" localSheetId="16">[8]!Plan1</definedName>
    <definedName name="BAE">#REF!</definedName>
    <definedName name="BANCO">'BANCO_CPU - JAN.26'!$A:$D</definedName>
    <definedName name="_xlnm.Database" localSheetId="4">#REF!</definedName>
    <definedName name="_xlnm.Database">#REF!</definedName>
    <definedName name="Banco_de_dadoss" localSheetId="4">#REF!</definedName>
    <definedName name="Banco_de_dadoss">#REF!</definedName>
    <definedName name="banco2" localSheetId="4">#REF!</definedName>
    <definedName name="banco2">#REF!</definedName>
    <definedName name="banco2_19" localSheetId="4">#REF!</definedName>
    <definedName name="banco2_19">#REF!</definedName>
    <definedName name="bar" localSheetId="11">[8]!Plan1</definedName>
    <definedName name="bar" localSheetId="14">[8]!Plan1</definedName>
    <definedName name="bar" localSheetId="15">[8]!Plan1</definedName>
    <definedName name="bar" localSheetId="13">[8]!Plan1</definedName>
    <definedName name="bar" localSheetId="4">#N/A</definedName>
    <definedName name="bar" localSheetId="16">[8]!Plan1</definedName>
    <definedName name="bar">#REF!</definedName>
    <definedName name="bar_10">#N/A</definedName>
    <definedName name="bar_11">#N/A</definedName>
    <definedName name="bar_12">#N/A</definedName>
    <definedName name="bar_13">#N/A</definedName>
    <definedName name="bar_14">#N/A</definedName>
    <definedName name="bar_15">#N/A</definedName>
    <definedName name="bar_16">#N/A</definedName>
    <definedName name="bar_17">#N/A</definedName>
    <definedName name="bar_18">#N/A</definedName>
    <definedName name="bar_2">#N/A</definedName>
    <definedName name="bar_5">#N/A</definedName>
    <definedName name="bar_6">#N/A</definedName>
    <definedName name="bar_7">#N/A</definedName>
    <definedName name="bar_8">#N/A</definedName>
    <definedName name="bar_9">#N/A</definedName>
    <definedName name="BASE" localSheetId="11">'ADM-Resumo'!BASE</definedName>
    <definedName name="BASE" localSheetId="14">'ADM-Variavel'!BASE</definedName>
    <definedName name="BASE" localSheetId="15">'ADM-Variavel$'!BASE</definedName>
    <definedName name="BASE" localSheetId="13">'ADM-Vinculada'!BASE</definedName>
    <definedName name="BASE" localSheetId="16">'MANUTENÇÃO DO CANTEIRO E ACAMP.'!BASE</definedName>
    <definedName name="BASE">[0]!BASE</definedName>
    <definedName name="batista" localSheetId="11" hidden="1">{#N/A,#N/A,FALSE,"SS 1";#N/A,#N/A,FALSE,"SS 2";#N/A,#N/A,FALSE,"TER 1 (1)";#N/A,#N/A,FALSE,"TER 1 (2)";#N/A,#N/A,FALSE,"TER 2 ";#N/A,#N/A,FALSE,"TP  (1)";#N/A,#N/A,FALSE,"TP  (2)";#N/A,#N/A,FALSE,"CM BAR"}</definedName>
    <definedName name="batista" localSheetId="14" hidden="1">{#N/A,#N/A,FALSE,"SS 1";#N/A,#N/A,FALSE,"SS 2";#N/A,#N/A,FALSE,"TER 1 (1)";#N/A,#N/A,FALSE,"TER 1 (2)";#N/A,#N/A,FALSE,"TER 2 ";#N/A,#N/A,FALSE,"TP  (1)";#N/A,#N/A,FALSE,"TP  (2)";#N/A,#N/A,FALSE,"CM BAR"}</definedName>
    <definedName name="batista" localSheetId="15" hidden="1">{#N/A,#N/A,FALSE,"SS 1";#N/A,#N/A,FALSE,"SS 2";#N/A,#N/A,FALSE,"TER 1 (1)";#N/A,#N/A,FALSE,"TER 1 (2)";#N/A,#N/A,FALSE,"TER 2 ";#N/A,#N/A,FALSE,"TP  (1)";#N/A,#N/A,FALSE,"TP  (2)";#N/A,#N/A,FALSE,"CM BAR"}</definedName>
    <definedName name="batista" localSheetId="13" hidden="1">{#N/A,#N/A,FALSE,"SS 1";#N/A,#N/A,FALSE,"SS 2";#N/A,#N/A,FALSE,"TER 1 (1)";#N/A,#N/A,FALSE,"TER 1 (2)";#N/A,#N/A,FALSE,"TER 2 ";#N/A,#N/A,FALSE,"TP  (1)";#N/A,#N/A,FALSE,"TP  (2)";#N/A,#N/A,FALSE,"CM BAR"}</definedName>
    <definedName name="batista" localSheetId="16" hidden="1">{#N/A,#N/A,FALSE,"SS 1";#N/A,#N/A,FALSE,"SS 2";#N/A,#N/A,FALSE,"TER 1 (1)";#N/A,#N/A,FALSE,"TER 1 (2)";#N/A,#N/A,FALSE,"TER 2 ";#N/A,#N/A,FALSE,"TP  (1)";#N/A,#N/A,FALSE,"TP  (2)";#N/A,#N/A,FALSE,"CM BAR"}</definedName>
    <definedName name="batista" hidden="1">{#N/A,#N/A,FALSE,"SS 1";#N/A,#N/A,FALSE,"SS 2";#N/A,#N/A,FALSE,"TER 1 (1)";#N/A,#N/A,FALSE,"TER 1 (2)";#N/A,#N/A,FALSE,"TER 2 ";#N/A,#N/A,FALSE,"TP  (1)";#N/A,#N/A,FALSE,"TP  (2)";#N/A,#N/A,FALSE,"CM BAR"}</definedName>
    <definedName name="bb" localSheetId="11">'ADM-Resumo'!bb</definedName>
    <definedName name="bb" localSheetId="14">'ADM-Variavel'!bb</definedName>
    <definedName name="bb" localSheetId="15">'ADM-Variavel$'!bb</definedName>
    <definedName name="bb" localSheetId="13">'ADM-Vinculada'!bb</definedName>
    <definedName name="bb" localSheetId="6">'Composições Canteiro'!bb</definedName>
    <definedName name="bb" localSheetId="5">'Composições Gerais'!bb</definedName>
    <definedName name="bb" localSheetId="4">'CRONO. FIS-FINANC'!bb</definedName>
    <definedName name="bb" localSheetId="16">'MANUTENÇÃO DO CANTEIRO E ACAMP.'!bb</definedName>
    <definedName name="bb">bb</definedName>
    <definedName name="bb_38" localSheetId="6">'Composições Canteiro'!bb_38</definedName>
    <definedName name="bb_38" localSheetId="5">'Composições Gerais'!bb_38</definedName>
    <definedName name="bb_38" localSheetId="4">'CRONO. FIS-FINANC'!bb_38</definedName>
    <definedName name="bb_38">bb_38</definedName>
    <definedName name="bbb">#N/A</definedName>
    <definedName name="bbbb" localSheetId="11" hidden="1">{#N/A,#N/A,FALSE,"MO (2)"}</definedName>
    <definedName name="bbbb" localSheetId="14" hidden="1">{#N/A,#N/A,FALSE,"MO (2)"}</definedName>
    <definedName name="bbbb" localSheetId="15" hidden="1">{#N/A,#N/A,FALSE,"MO (2)"}</definedName>
    <definedName name="bbbb" localSheetId="13" hidden="1">{#N/A,#N/A,FALSE,"MO (2)"}</definedName>
    <definedName name="bbbb" localSheetId="6" hidden="1">{#N/A,#N/A,FALSE,"MO (2)"}</definedName>
    <definedName name="bbbb" localSheetId="5" hidden="1">{#N/A,#N/A,FALSE,"MO (2)"}</definedName>
    <definedName name="bbbb" localSheetId="4" hidden="1">{#N/A,#N/A,FALSE,"MO (2)"}</definedName>
    <definedName name="bbbb" localSheetId="16" hidden="1">{#N/A,#N/A,FALSE,"MO (2)"}</definedName>
    <definedName name="bbbb" hidden="1">{#N/A,#N/A,FALSE,"MO (2)"}</definedName>
    <definedName name="bbbbbb" localSheetId="11">'ADM-Resumo'!bbbbbb</definedName>
    <definedName name="bbbbbb" localSheetId="14">'ADM-Variavel'!bbbbbb</definedName>
    <definedName name="bbbbbb" localSheetId="15">'ADM-Variavel$'!bbbbbb</definedName>
    <definedName name="bbbbbb" localSheetId="13">'ADM-Vinculada'!bbbbbb</definedName>
    <definedName name="bbbbbb" localSheetId="16">'MANUTENÇÃO DO CANTEIRO E ACAMP.'!bbbbbb</definedName>
    <definedName name="bbbbbb">[0]!bbbbbb</definedName>
    <definedName name="BDD_01" localSheetId="4">#REF!</definedName>
    <definedName name="BDD_01">#REF!</definedName>
    <definedName name="BDI">#REF!</definedName>
    <definedName name="BDI_10">#N/A</definedName>
    <definedName name="BDI_11">#N/A</definedName>
    <definedName name="BDI_12">#N/A</definedName>
    <definedName name="BDI_13">#N/A</definedName>
    <definedName name="BDI_14">#N/A</definedName>
    <definedName name="BDI_15">#N/A</definedName>
    <definedName name="BDI_16">#N/A</definedName>
    <definedName name="BDI_17">#N/A</definedName>
    <definedName name="BDI_18">#N/A</definedName>
    <definedName name="BDI_2">#N/A</definedName>
    <definedName name="BDI_3" localSheetId="4">#REF!</definedName>
    <definedName name="BDI_3">#REF!</definedName>
    <definedName name="BDI_4" localSheetId="4">#REF!</definedName>
    <definedName name="BDI_4">#REF!</definedName>
    <definedName name="BDI_5" localSheetId="4">#REF!</definedName>
    <definedName name="BDI_5">#REF!</definedName>
    <definedName name="BDI_6">#N/A</definedName>
    <definedName name="BDI_7">#N/A</definedName>
    <definedName name="BDI_8">#N/A</definedName>
    <definedName name="BDI_9">#N/A</definedName>
    <definedName name="BDIM" localSheetId="4">#REF!</definedName>
    <definedName name="BDIM">#REF!</definedName>
    <definedName name="BDIS" localSheetId="4">#REF!</definedName>
    <definedName name="BDIS">#REF!</definedName>
    <definedName name="bebado" localSheetId="4">#REF!</definedName>
    <definedName name="bebado">#REF!</definedName>
    <definedName name="bg" localSheetId="4">#REF!</definedName>
    <definedName name="bg">#REF!</definedName>
    <definedName name="BG_2">#N/A</definedName>
    <definedName name="BG_4" localSheetId="4">#REF!</definedName>
    <definedName name="BG_4">#REF!</definedName>
    <definedName name="bgbg" localSheetId="11">'ADM-Resumo'!bgbg</definedName>
    <definedName name="bgbg" localSheetId="14">'ADM-Variavel'!bgbg</definedName>
    <definedName name="bgbg" localSheetId="15">'ADM-Variavel$'!bgbg</definedName>
    <definedName name="bgbg" localSheetId="13">'ADM-Vinculada'!bgbg</definedName>
    <definedName name="bgbg" localSheetId="16">'MANUTENÇÃO DO CANTEIRO E ACAMP.'!bgbg</definedName>
    <definedName name="bgbg">[0]!bgbg</definedName>
    <definedName name="bgg" localSheetId="4">#REF!</definedName>
    <definedName name="bgg">#REF!</definedName>
    <definedName name="bgh" localSheetId="4">#REF!</definedName>
    <definedName name="bgh">#REF!</definedName>
    <definedName name="BGU" localSheetId="4">#REF!</definedName>
    <definedName name="BGU">#REF!</definedName>
    <definedName name="BGU_2">#N/A</definedName>
    <definedName name="BGU_4" localSheetId="4">#REF!</definedName>
    <definedName name="BGU_4">#REF!</definedName>
    <definedName name="BGUU" localSheetId="4">#REF!</definedName>
    <definedName name="BGUU">#REF!</definedName>
    <definedName name="BI">#REF!:#REF!</definedName>
    <definedName name="Bloco" localSheetId="11" hidden="1">#REF!</definedName>
    <definedName name="Bloco" localSheetId="16" hidden="1">#REF!</definedName>
    <definedName name="BLOCO">#REF!</definedName>
    <definedName name="BLOCO_BEEP">NA()</definedName>
    <definedName name="BLOCO_IMPRESSAO">NA()</definedName>
    <definedName name="BLOCO_SI">NA()</definedName>
    <definedName name="Bloco2" localSheetId="11" hidden="1">#REF!</definedName>
    <definedName name="Bloco2" localSheetId="4" hidden="1">#REF!</definedName>
    <definedName name="Bloco2" localSheetId="16" hidden="1">#REF!</definedName>
    <definedName name="Bloco2" hidden="1">#REF!</definedName>
    <definedName name="BLOCOS" localSheetId="11" hidden="1">{#N/A,#N/A,FALSE,"Plan1"}</definedName>
    <definedName name="BLOCOS" localSheetId="14" hidden="1">{#N/A,#N/A,FALSE,"Plan1"}</definedName>
    <definedName name="BLOCOS" localSheetId="15" hidden="1">{#N/A,#N/A,FALSE,"Plan1"}</definedName>
    <definedName name="BLOCOS" localSheetId="13" hidden="1">{#N/A,#N/A,FALSE,"Plan1"}</definedName>
    <definedName name="BLOCOS" localSheetId="6" hidden="1">{#N/A,#N/A,FALSE,"Plan1"}</definedName>
    <definedName name="BLOCOS" localSheetId="5" hidden="1">{#N/A,#N/A,FALSE,"Plan1"}</definedName>
    <definedName name="BLOCOS" localSheetId="4" hidden="1">{#N/A,#N/A,FALSE,"Plan1"}</definedName>
    <definedName name="BLOCOS" localSheetId="16" hidden="1">{#N/A,#N/A,FALSE,"Plan1"}</definedName>
    <definedName name="BLOCOS" hidden="1">{#N/A,#N/A,FALSE,"Plan1"}</definedName>
    <definedName name="bonificação" localSheetId="4">#REF!</definedName>
    <definedName name="bonificação">#REF!</definedName>
    <definedName name="bonificaçãoo" localSheetId="4">#REF!</definedName>
    <definedName name="bonificaçãoo">#REF!</definedName>
    <definedName name="bosta" localSheetId="6" hidden="1">{#N/A,#N/A,FALSE,"Cronograma";#N/A,#N/A,FALSE,"Cronogr. 2"}</definedName>
    <definedName name="bosta" localSheetId="5" hidden="1">{#N/A,#N/A,FALSE,"Cronograma";#N/A,#N/A,FALSE,"Cronogr. 2"}</definedName>
    <definedName name="bosta" localSheetId="4" hidden="1">{#N/A,#N/A,FALSE,"Cronograma";#N/A,#N/A,FALSE,"Cronogr. 2"}</definedName>
    <definedName name="bosta" hidden="1">{#N/A,#N/A,FALSE,"Cronograma";#N/A,#N/A,FALSE,"Cronogr. 2"}</definedName>
    <definedName name="BR" localSheetId="4">#REF!</definedName>
    <definedName name="BR">#REF!</definedName>
    <definedName name="BRITA">#REF!</definedName>
    <definedName name="BU" localSheetId="4">#REF!</definedName>
    <definedName name="BU">#REF!</definedName>
    <definedName name="bueirodetalhado" localSheetId="4">#REF!</definedName>
    <definedName name="bueirodetalhado">#REF!</definedName>
    <definedName name="BuiltIn_AutoFilter___2" localSheetId="4">#REF!</definedName>
    <definedName name="BuiltIn_AutoFilter___2">#REF!</definedName>
    <definedName name="BuiltIn_AutoFilter___2_1" localSheetId="4">#REF!</definedName>
    <definedName name="BuiltIn_AutoFilter___2_1">#REF!</definedName>
    <definedName name="BuiltIn_AutoFilter___2_2" localSheetId="4">#REF!</definedName>
    <definedName name="BuiltIn_AutoFilter___2_2">#REF!</definedName>
    <definedName name="BuiltIn_AutoFilter___2_3" localSheetId="4">#REF!</definedName>
    <definedName name="BuiltIn_AutoFilter___2_3">#REF!</definedName>
    <definedName name="BuiltIn_AutoFilter___2_4" localSheetId="4">#REF!</definedName>
    <definedName name="BuiltIn_AutoFilter___2_4">#REF!</definedName>
    <definedName name="BuiltIn_AutoFilter___2_5" localSheetId="4">#REF!</definedName>
    <definedName name="BuiltIn_AutoFilter___2_5">#REF!</definedName>
    <definedName name="BuiltIn_AutoFilter___2_6" localSheetId="4">#REF!</definedName>
    <definedName name="BuiltIn_AutoFilter___2_6">#REF!</definedName>
    <definedName name="BuiltIn_AutoFilter___2_7" localSheetId="4">#REF!</definedName>
    <definedName name="BuiltIn_AutoFilter___2_7">#REF!</definedName>
    <definedName name="BuiltIn_AutoFilter___2_8" localSheetId="4">#REF!</definedName>
    <definedName name="BuiltIn_AutoFilter___2_8">#REF!</definedName>
    <definedName name="BuiltIn_AutoFilter___2_9" localSheetId="4">#REF!</definedName>
    <definedName name="BuiltIn_AutoFilter___2_9">#REF!</definedName>
    <definedName name="BuiltIn_Print_Area" localSheetId="4">#REF!</definedName>
    <definedName name="BuiltIn_Print_Area">#REF!</definedName>
    <definedName name="BuiltIn_Print_Area_2" localSheetId="4">#REF!</definedName>
    <definedName name="BuiltIn_Print_Area_2">#REF!</definedName>
    <definedName name="BuiltIn_Print_Area_4" localSheetId="4">#REF!</definedName>
    <definedName name="BuiltIn_Print_Area_4">#REF!</definedName>
    <definedName name="BV" localSheetId="4">#REF!</definedName>
    <definedName name="BV">#REF!</definedName>
    <definedName name="BV_24">NA()</definedName>
    <definedName name="BV_25">NA()</definedName>
    <definedName name="BV_26">NA()</definedName>
    <definedName name="BV_27">NA()</definedName>
    <definedName name="BV_28">NA()</definedName>
    <definedName name="BV_3">NA()</definedName>
    <definedName name="BV_5">NA()</definedName>
    <definedName name="BV_6">NA()</definedName>
    <definedName name="BV_7">NA()</definedName>
    <definedName name="C_">#N/A</definedName>
    <definedName name="C_CUSTO" localSheetId="4">#REF!</definedName>
    <definedName name="C_CUSTO">#REF!</definedName>
    <definedName name="C_Univ">#N/A</definedName>
    <definedName name="CA´L" localSheetId="6" hidden="1">{#N/A,#N/A,FALSE,"Cronograma";#N/A,#N/A,FALSE,"Cronogr. 2"}</definedName>
    <definedName name="CA´L" localSheetId="5" hidden="1">{#N/A,#N/A,FALSE,"Cronograma";#N/A,#N/A,FALSE,"Cronogr. 2"}</definedName>
    <definedName name="CA´L" localSheetId="4" hidden="1">{#N/A,#N/A,FALSE,"Cronograma";#N/A,#N/A,FALSE,"Cronogr. 2"}</definedName>
    <definedName name="CA´L" hidden="1">{#N/A,#N/A,FALSE,"Cronograma";#N/A,#N/A,FALSE,"Cronogr. 2"}</definedName>
    <definedName name="CABE">#REF!</definedName>
    <definedName name="CABEÇA">#N/A</definedName>
    <definedName name="Cadastro">#REF!:#REF!</definedName>
    <definedName name="Cadastro_2">#N/A</definedName>
    <definedName name="Cadastro_Veículos" localSheetId="4">#REF!</definedName>
    <definedName name="Cadastro_Veículos">#REF!</definedName>
    <definedName name="CadIns" localSheetId="11" hidden="1">#REF!</definedName>
    <definedName name="CadIns" localSheetId="4" hidden="1">#REF!</definedName>
    <definedName name="CadIns" localSheetId="16" hidden="1">#REF!</definedName>
    <definedName name="CadIns" hidden="1">#REF!</definedName>
    <definedName name="cadm" localSheetId="4">#REF!</definedName>
    <definedName name="cadm">#REF!</definedName>
    <definedName name="CadSrv" localSheetId="11" hidden="1">#REF!</definedName>
    <definedName name="CadSrv" localSheetId="4" hidden="1">#REF!</definedName>
    <definedName name="CadSrv" localSheetId="16" hidden="1">#REF!</definedName>
    <definedName name="CadSrv" hidden="1">#REF!</definedName>
    <definedName name="CAI" localSheetId="4">#REF!</definedName>
    <definedName name="CAI">#REF!</definedName>
    <definedName name="CAIB">#REF!</definedName>
    <definedName name="CAL">#REF!</definedName>
    <definedName name="CALUMBI">NA()</definedName>
    <definedName name="CAMI" localSheetId="4">#REF!</definedName>
    <definedName name="CAMI">#REF!</definedName>
    <definedName name="CAMINHÃO_PIPA" localSheetId="4">#REF!</definedName>
    <definedName name="CAMINHÃO_PIPA">#REF!</definedName>
    <definedName name="CAP" localSheetId="4">#REF!,#REF!,#REF!,#REF!,#REF!,#REF!,#REF!,#REF!,#REF!,#REF!,#REF!,#REF!,#REF!</definedName>
    <definedName name="CAP">#REF!,#REF!,#REF!,#REF!,#REF!,#REF!,#REF!,#REF!,#REF!,#REF!,#REF!,#REF!,#REF!</definedName>
    <definedName name="CAP20W" localSheetId="4">#REF!</definedName>
    <definedName name="CAP20W">#REF!</definedName>
    <definedName name="CAP20WA" localSheetId="4">#REF!</definedName>
    <definedName name="CAP20WA">#REF!</definedName>
    <definedName name="CAPA" localSheetId="11">'ADM-Resumo'!CAPA</definedName>
    <definedName name="CAPA" localSheetId="14">'ADM-Variavel'!CAPA</definedName>
    <definedName name="CAPA" localSheetId="15">'ADM-Variavel$'!CAPA</definedName>
    <definedName name="CAPA" localSheetId="13">'ADM-Vinculada'!CAPA</definedName>
    <definedName name="CAPA" localSheetId="6" hidden="1">{#N/A,#N/A,TRUE,"Serviços"}</definedName>
    <definedName name="CAPA" localSheetId="5" hidden="1">{#N/A,#N/A,TRUE,"Serviços"}</definedName>
    <definedName name="CAPA" localSheetId="4" hidden="1">{#N/A,#N/A,TRUE,"Serviços"}</definedName>
    <definedName name="CAPA" localSheetId="16">'MANUTENÇÃO DO CANTEIRO E ACAMP.'!CAPA</definedName>
    <definedName name="CAPA" hidden="1">{#N/A,#N/A,TRUE,"Serviços"}</definedName>
    <definedName name="capa1" localSheetId="11" hidden="1">{#N/A,#N/A,TRUE,"Serviços"}</definedName>
    <definedName name="capa1" localSheetId="14" hidden="1">{#N/A,#N/A,TRUE,"Serviços"}</definedName>
    <definedName name="capa1" localSheetId="15" hidden="1">{#N/A,#N/A,TRUE,"Serviços"}</definedName>
    <definedName name="capa1" localSheetId="13" hidden="1">{#N/A,#N/A,TRUE,"Serviços"}</definedName>
    <definedName name="capa1" localSheetId="6" hidden="1">{#N/A,#N/A,TRUE,"Serviços"}</definedName>
    <definedName name="capa1" localSheetId="5" hidden="1">{#N/A,#N/A,TRUE,"Serviços"}</definedName>
    <definedName name="capa1" localSheetId="4" hidden="1">{#N/A,#N/A,TRUE,"Serviços"}</definedName>
    <definedName name="capa1" localSheetId="16" hidden="1">{#N/A,#N/A,TRUE,"Serviços"}</definedName>
    <definedName name="capa1" hidden="1">{#N/A,#N/A,TRUE,"Serviços"}</definedName>
    <definedName name="capa11" localSheetId="6" hidden="1">{#N/A,#N/A,TRUE,"Serviços"}</definedName>
    <definedName name="capa11" localSheetId="5" hidden="1">{#N/A,#N/A,TRUE,"Serviços"}</definedName>
    <definedName name="capa11" localSheetId="4" hidden="1">{#N/A,#N/A,TRUE,"Serviços"}</definedName>
    <definedName name="capa11" hidden="1">{#N/A,#N/A,TRUE,"Serviços"}</definedName>
    <definedName name="capa2" localSheetId="11" hidden="1">{#N/A,#N/A,TRUE,"Serviços"}</definedName>
    <definedName name="capa2" localSheetId="14" hidden="1">{#N/A,#N/A,TRUE,"Serviços"}</definedName>
    <definedName name="capa2" localSheetId="15" hidden="1">{#N/A,#N/A,TRUE,"Serviços"}</definedName>
    <definedName name="capa2" localSheetId="13" hidden="1">{#N/A,#N/A,TRUE,"Serviços"}</definedName>
    <definedName name="capa2" localSheetId="6" hidden="1">{#N/A,#N/A,TRUE,"Serviços"}</definedName>
    <definedName name="capa2" localSheetId="5" hidden="1">{#N/A,#N/A,TRUE,"Serviços"}</definedName>
    <definedName name="capa2" localSheetId="4" hidden="1">{#N/A,#N/A,TRUE,"Serviços"}</definedName>
    <definedName name="capa2" localSheetId="16" hidden="1">{#N/A,#N/A,TRUE,"Serviços"}</definedName>
    <definedName name="capa2" hidden="1">{#N/A,#N/A,TRUE,"Serviços"}</definedName>
    <definedName name="CAPÁ2" localSheetId="11">'ADM-Resumo'!CAPÁ2</definedName>
    <definedName name="CAPÁ2" localSheetId="14">'ADM-Variavel'!CAPÁ2</definedName>
    <definedName name="CAPÁ2" localSheetId="15">'ADM-Variavel$'!CAPÁ2</definedName>
    <definedName name="CAPÁ2" localSheetId="13">'ADM-Vinculada'!CAPÁ2</definedName>
    <definedName name="CAPÁ2" localSheetId="16">'MANUTENÇÃO DO CANTEIRO E ACAMP.'!CAPÁ2</definedName>
    <definedName name="CAPÁ2">[0]!CAPÁ2</definedName>
    <definedName name="capa22" localSheetId="6" hidden="1">{#N/A,#N/A,TRUE,"Serviços"}</definedName>
    <definedName name="capa22" localSheetId="5" hidden="1">{#N/A,#N/A,TRUE,"Serviços"}</definedName>
    <definedName name="capa22" localSheetId="4" hidden="1">{#N/A,#N/A,TRUE,"Serviços"}</definedName>
    <definedName name="capa22" hidden="1">{#N/A,#N/A,TRUE,"Serviços"}</definedName>
    <definedName name="CAPAA" localSheetId="6" hidden="1">{#N/A,#N/A,TRUE,"Serviços"}</definedName>
    <definedName name="CAPAA" localSheetId="5" hidden="1">{#N/A,#N/A,TRUE,"Serviços"}</definedName>
    <definedName name="CAPAA" localSheetId="4" hidden="1">{#N/A,#N/A,TRUE,"Serviços"}</definedName>
    <definedName name="CAPAA" hidden="1">{#N/A,#N/A,TRUE,"Serviços"}</definedName>
    <definedName name="CAPTOTAL" localSheetId="4">#REF!</definedName>
    <definedName name="CAPTOTAL">#REF!</definedName>
    <definedName name="car">#REF!</definedName>
    <definedName name="CARLA" localSheetId="11" hidden="1">{#N/A,#N/A,FALSE,"SS";#N/A,#N/A,FALSE,"TER1";#N/A,#N/A,FALSE,"TER2";#N/A,#N/A,FALSE,"TER3";#N/A,#N/A,FALSE,"TP1";#N/A,#N/A,FALSE,"TP2";#N/A,#N/A,FALSE,"TP3";#N/A,#N/A,FALSE,"DI1";#N/A,#N/A,FALSE,"DI2";#N/A,#N/A,FALSE,"DI3";#N/A,#N/A,FALSE,"DS1";#N/A,#N/A,FALSE,"DS2";#N/A,#N/A,FALSE,"CM"}</definedName>
    <definedName name="CARLA" localSheetId="14" hidden="1">{#N/A,#N/A,FALSE,"SS";#N/A,#N/A,FALSE,"TER1";#N/A,#N/A,FALSE,"TER2";#N/A,#N/A,FALSE,"TER3";#N/A,#N/A,FALSE,"TP1";#N/A,#N/A,FALSE,"TP2";#N/A,#N/A,FALSE,"TP3";#N/A,#N/A,FALSE,"DI1";#N/A,#N/A,FALSE,"DI2";#N/A,#N/A,FALSE,"DI3";#N/A,#N/A,FALSE,"DS1";#N/A,#N/A,FALSE,"DS2";#N/A,#N/A,FALSE,"CM"}</definedName>
    <definedName name="CARLA" localSheetId="15" hidden="1">{#N/A,#N/A,FALSE,"SS";#N/A,#N/A,FALSE,"TER1";#N/A,#N/A,FALSE,"TER2";#N/A,#N/A,FALSE,"TER3";#N/A,#N/A,FALSE,"TP1";#N/A,#N/A,FALSE,"TP2";#N/A,#N/A,FALSE,"TP3";#N/A,#N/A,FALSE,"DI1";#N/A,#N/A,FALSE,"DI2";#N/A,#N/A,FALSE,"DI3";#N/A,#N/A,FALSE,"DS1";#N/A,#N/A,FALSE,"DS2";#N/A,#N/A,FALSE,"CM"}</definedName>
    <definedName name="CARLA" localSheetId="13" hidden="1">{#N/A,#N/A,FALSE,"SS";#N/A,#N/A,FALSE,"TER1";#N/A,#N/A,FALSE,"TER2";#N/A,#N/A,FALSE,"TER3";#N/A,#N/A,FALSE,"TP1";#N/A,#N/A,FALSE,"TP2";#N/A,#N/A,FALSE,"TP3";#N/A,#N/A,FALSE,"DI1";#N/A,#N/A,FALSE,"DI2";#N/A,#N/A,FALSE,"DI3";#N/A,#N/A,FALSE,"DS1";#N/A,#N/A,FALSE,"DS2";#N/A,#N/A,FALSE,"CM"}</definedName>
    <definedName name="CARLA" localSheetId="16" hidden="1">{#N/A,#N/A,FALSE,"SS";#N/A,#N/A,FALSE,"TER1";#N/A,#N/A,FALSE,"TER2";#N/A,#N/A,FALSE,"TER3";#N/A,#N/A,FALSE,"TP1";#N/A,#N/A,FALSE,"TP2";#N/A,#N/A,FALSE,"TP3";#N/A,#N/A,FALSE,"DI1";#N/A,#N/A,FALSE,"DI2";#N/A,#N/A,FALSE,"DI3";#N/A,#N/A,FALSE,"DS1";#N/A,#N/A,FALSE,"DS2";#N/A,#N/A,FALSE,"CM"}</definedName>
    <definedName name="CARLA" hidden="1">{#N/A,#N/A,FALSE,"SS";#N/A,#N/A,FALSE,"TER1";#N/A,#N/A,FALSE,"TER2";#N/A,#N/A,FALSE,"TER3";#N/A,#N/A,FALSE,"TP1";#N/A,#N/A,FALSE,"TP2";#N/A,#N/A,FALSE,"TP3";#N/A,#N/A,FALSE,"DI1";#N/A,#N/A,FALSE,"DI2";#N/A,#N/A,FALSE,"DI3";#N/A,#N/A,FALSE,"DS1";#N/A,#N/A,FALSE,"DS2";#N/A,#N/A,FALSE,"CM"}</definedName>
    <definedName name="carlos">#N/A</definedName>
    <definedName name="CARRETEIRO" localSheetId="11">[8]!Plan1</definedName>
    <definedName name="CARRETEIRO" localSheetId="14">[8]!Plan1</definedName>
    <definedName name="CARRETEIRO" localSheetId="15">[8]!Plan1</definedName>
    <definedName name="CARRETEIRO" localSheetId="13">[8]!Plan1</definedName>
    <definedName name="CARRETEIRO" localSheetId="4">#N/A</definedName>
    <definedName name="CARRETEIRO" localSheetId="16">[8]!Plan1</definedName>
    <definedName name="CARRETEIRO">#REF!</definedName>
    <definedName name="CASH_FLOW" localSheetId="4">#REF!</definedName>
    <definedName name="CASH_FLOW">#REF!</definedName>
    <definedName name="CBU" localSheetId="4">#REF!</definedName>
    <definedName name="CBU">#REF!</definedName>
    <definedName name="CBU_2">#N/A</definedName>
    <definedName name="CBU_4" localSheetId="4">#REF!</definedName>
    <definedName name="CBU_4">#REF!</definedName>
    <definedName name="CBUII" localSheetId="4">#REF!</definedName>
    <definedName name="CBUII">#REF!</definedName>
    <definedName name="CBUII_2">#N/A</definedName>
    <definedName name="CBUII_4" localSheetId="4">#REF!</definedName>
    <definedName name="CBUII_4">#REF!</definedName>
    <definedName name="CBUIII" localSheetId="4">#REF!</definedName>
    <definedName name="CBUIII">#REF!</definedName>
    <definedName name="CBUQ" localSheetId="4">#REF!</definedName>
    <definedName name="CBUQ">#REF!</definedName>
    <definedName name="CBUQ_2">#N/A</definedName>
    <definedName name="CBUQ_H3" localSheetId="4">#REF!</definedName>
    <definedName name="CBUQ_H3">#REF!</definedName>
    <definedName name="CBUQ_H3_2">#N/A</definedName>
    <definedName name="CBUQB" localSheetId="4">#REF!</definedName>
    <definedName name="CBUQB">#REF!</definedName>
    <definedName name="CBUQB_2">#N/A</definedName>
    <definedName name="CBUQB_4" localSheetId="4">#REF!</definedName>
    <definedName name="CBUQB_4">#REF!</definedName>
    <definedName name="CBUQBB" localSheetId="4">#REF!</definedName>
    <definedName name="CBUQBB">#REF!</definedName>
    <definedName name="CBUQc" localSheetId="4">#REF!</definedName>
    <definedName name="CBUQc">#REF!</definedName>
    <definedName name="CBUQc_2">#N/A</definedName>
    <definedName name="CBUQc_4" localSheetId="4">#REF!</definedName>
    <definedName name="CBUQc_4">#REF!</definedName>
    <definedName name="CBUQcc" localSheetId="4">#REF!</definedName>
    <definedName name="CBUQcc">#REF!</definedName>
    <definedName name="CBUU" localSheetId="4">#REF!</definedName>
    <definedName name="CBUU">#REF!</definedName>
    <definedName name="CC" localSheetId="4">#REF!</definedName>
    <definedName name="CC">#REF!</definedName>
    <definedName name="çç" localSheetId="6">'Composições Canteiro'!çç</definedName>
    <definedName name="çç" localSheetId="5">'Composições Gerais'!çç</definedName>
    <definedName name="çç" localSheetId="4">'CRONO. FIS-FINANC'!çç</definedName>
    <definedName name="çç">çç</definedName>
    <definedName name="çç_30" localSheetId="6">'Composições Canteiro'!çç_30</definedName>
    <definedName name="çç_30" localSheetId="5">'Composições Gerais'!çç_30</definedName>
    <definedName name="çç_30" localSheetId="4">'CRONO. FIS-FINANC'!çç_30</definedName>
    <definedName name="çç_30">çç_30</definedName>
    <definedName name="çç_38" localSheetId="6">'Composições Canteiro'!çç_38</definedName>
    <definedName name="çç_38" localSheetId="5">'Composições Gerais'!çç_38</definedName>
    <definedName name="çç_38" localSheetId="4">'CRONO. FIS-FINANC'!çç_38</definedName>
    <definedName name="çç_38">çç_38</definedName>
    <definedName name="CC709_10">#N/A</definedName>
    <definedName name="CC709_11">#N/A</definedName>
    <definedName name="CC709_12">#N/A</definedName>
    <definedName name="CC709_13">#N/A</definedName>
    <definedName name="CC709_14">#N/A</definedName>
    <definedName name="CC709_15">#N/A</definedName>
    <definedName name="CC709_16">#N/A</definedName>
    <definedName name="CC709_17">#N/A</definedName>
    <definedName name="CC709_18">#N/A</definedName>
    <definedName name="CC709_2">#N/A</definedName>
    <definedName name="CC709_5">#N/A</definedName>
    <definedName name="CC709_6">#N/A</definedName>
    <definedName name="CC709_7">#N/A</definedName>
    <definedName name="CC709_8">#N/A</definedName>
    <definedName name="CC709_9">#N/A</definedName>
    <definedName name="CCARR" localSheetId="4">#REF!</definedName>
    <definedName name="CCARR">#REF!</definedName>
    <definedName name="ccc" localSheetId="4">#REF!</definedName>
    <definedName name="ccc">#REF!</definedName>
    <definedName name="CCCCCCC" localSheetId="11">'ADM-Resumo'!CCCCCCC</definedName>
    <definedName name="CCCCCCC" localSheetId="14">'ADM-Variavel'!CCCCCCC</definedName>
    <definedName name="CCCCCCC" localSheetId="15">'ADM-Variavel$'!CCCCCCC</definedName>
    <definedName name="CCCCCCC" localSheetId="13">'ADM-Vinculada'!CCCCCCC</definedName>
    <definedName name="CCCCCCC" localSheetId="16">'MANUTENÇÃO DO CANTEIRO E ACAMP.'!CCCCCCC</definedName>
    <definedName name="CCCCCCC">[0]!CCCCCCC</definedName>
    <definedName name="CCCCCCCC" localSheetId="11" hidden="1">{#N/A,#N/A,FALSE,"Plan1"}</definedName>
    <definedName name="CCCCCCCC" localSheetId="14" hidden="1">{#N/A,#N/A,FALSE,"Plan1"}</definedName>
    <definedName name="CCCCCCCC" localSheetId="15" hidden="1">{#N/A,#N/A,FALSE,"Plan1"}</definedName>
    <definedName name="CCCCCCCC" localSheetId="13" hidden="1">{#N/A,#N/A,FALSE,"Plan1"}</definedName>
    <definedName name="CCCCCCCC" localSheetId="6" hidden="1">{#N/A,#N/A,FALSE,"Plan1"}</definedName>
    <definedName name="CCCCCCCC" localSheetId="5" hidden="1">{#N/A,#N/A,FALSE,"Plan1"}</definedName>
    <definedName name="CCCCCCCC" localSheetId="4" hidden="1">{#N/A,#N/A,FALSE,"Plan1"}</definedName>
    <definedName name="CCCCCCCC" localSheetId="16" hidden="1">{#N/A,#N/A,FALSE,"Plan1"}</definedName>
    <definedName name="CCCCCCCC" hidden="1">{#N/A,#N/A,FALSE,"Plan1"}</definedName>
    <definedName name="cch" hidden="1">#N/A</definedName>
    <definedName name="CCM" localSheetId="4">#REF!</definedName>
    <definedName name="CCM">#REF!</definedName>
    <definedName name="CCP" localSheetId="4">#REF!</definedName>
    <definedName name="CCP">#REF!</definedName>
    <definedName name="CCPW" localSheetId="4">#REF!</definedName>
    <definedName name="CCPW">#REF!</definedName>
    <definedName name="CCPWA" localSheetId="4">#REF!</definedName>
    <definedName name="CCPWA">#REF!</definedName>
    <definedName name="CD" localSheetId="4">#REF!</definedName>
    <definedName name="CD">#REF!</definedName>
    <definedName name="CD110PI" localSheetId="4">#REF!</definedName>
    <definedName name="CD110PI">#REF!</definedName>
    <definedName name="CD110PI_2">#N/A</definedName>
    <definedName name="CD110R" localSheetId="4">#REF!</definedName>
    <definedName name="CD110R">#REF!</definedName>
    <definedName name="CD110R_2">#N/A</definedName>
    <definedName name="CD316PI" localSheetId="4">#REF!</definedName>
    <definedName name="CD316PI">#REF!</definedName>
    <definedName name="CD316PI_2">#N/A</definedName>
    <definedName name="CD316R" localSheetId="4">#REF!</definedName>
    <definedName name="CD316R">#REF!</definedName>
    <definedName name="CD316R_2">#N/A</definedName>
    <definedName name="CD97A" localSheetId="4">#REF!</definedName>
    <definedName name="CD97A">#REF!</definedName>
    <definedName name="CD97AW" localSheetId="4">#REF!</definedName>
    <definedName name="CD97AW">#REF!</definedName>
    <definedName name="CDF" localSheetId="4">#REF!</definedName>
    <definedName name="CDF">#REF!</definedName>
    <definedName name="cdfersfs">#N/A</definedName>
    <definedName name="CDP" localSheetId="4">#REF!</definedName>
    <definedName name="CDP">#REF!</definedName>
    <definedName name="CDPP" localSheetId="4">#REF!</definedName>
    <definedName name="CDPP">#REF!</definedName>
    <definedName name="CdQtEqA" hidden="1">2</definedName>
    <definedName name="CdQtEqP" hidden="1">2</definedName>
    <definedName name="CdQtMoA" hidden="1">2</definedName>
    <definedName name="CdQtMoP" hidden="1">2</definedName>
    <definedName name="CdQtMpA" hidden="1">5</definedName>
    <definedName name="CdQtMpP" hidden="1">5</definedName>
    <definedName name="CdQtTrA" hidden="1">2</definedName>
    <definedName name="CdQtTrP" hidden="1">2</definedName>
    <definedName name="CDW" localSheetId="4">#REF!</definedName>
    <definedName name="CDW">#REF!</definedName>
    <definedName name="CDWA" localSheetId="4">#REF!</definedName>
    <definedName name="CDWA">#REF!</definedName>
    <definedName name="CEOP" localSheetId="4">#REF!</definedName>
    <definedName name="CEOP">#REF!</definedName>
    <definedName name="CERTVRTVBT">#N/A</definedName>
    <definedName name="CERTVRTVRBVTT">#N/A</definedName>
    <definedName name="cfde">#N/A</definedName>
    <definedName name="CGF" localSheetId="11">[8]!Plan1</definedName>
    <definedName name="CGF" localSheetId="14">[8]!Plan1</definedName>
    <definedName name="CGF" localSheetId="15">[8]!Plan1</definedName>
    <definedName name="CGF" localSheetId="13">[8]!Plan1</definedName>
    <definedName name="CGF" localSheetId="4">#N/A</definedName>
    <definedName name="CGF" localSheetId="16">[8]!Plan1</definedName>
    <definedName name="CGF">#REF!</definedName>
    <definedName name="cghvhn">#N/A</definedName>
    <definedName name="Chave" localSheetId="11" hidden="1">#REF!</definedName>
    <definedName name="Chave" localSheetId="4" hidden="1">#REF!</definedName>
    <definedName name="Chave" localSheetId="16" hidden="1">#REF!</definedName>
    <definedName name="Chave" hidden="1">#REF!</definedName>
    <definedName name="Chave1" localSheetId="11" hidden="1">#REF!</definedName>
    <definedName name="Chave1" localSheetId="4" hidden="1">#REF!</definedName>
    <definedName name="Chave1" localSheetId="16" hidden="1">#REF!</definedName>
    <definedName name="Chave1" hidden="1">#REF!</definedName>
    <definedName name="CIA_AEREA" localSheetId="4">#REF!</definedName>
    <definedName name="CIA_AEREA">#REF!</definedName>
    <definedName name="CIFixa" localSheetId="4">#REF!</definedName>
    <definedName name="CIFixa">#REF!</definedName>
    <definedName name="CIM">#REF!</definedName>
    <definedName name="citotal" localSheetId="4">#REF!</definedName>
    <definedName name="citotal">#REF!</definedName>
    <definedName name="CIvar" localSheetId="4">#REF!</definedName>
    <definedName name="CIvar">#REF!</definedName>
    <definedName name="Clas" localSheetId="11" hidden="1">MAX(LEN(#REF!))</definedName>
    <definedName name="Clas" localSheetId="4" hidden="1">MAX(LEN(#REF!))</definedName>
    <definedName name="Clas" localSheetId="16" hidden="1">MAX(LEN(#REF!))</definedName>
    <definedName name="Clas" hidden="1">MAX(LEN(#REF!))</definedName>
    <definedName name="Cliente" localSheetId="4">#REF!</definedName>
    <definedName name="Cliente">#REF!</definedName>
    <definedName name="Cls" hidden="1">#N/A</definedName>
    <definedName name="CM" localSheetId="4">#REF!</definedName>
    <definedName name="CM">#REF!</definedName>
    <definedName name="CM30W" localSheetId="4">#REF!</definedName>
    <definedName name="CM30W">#REF!</definedName>
    <definedName name="CM30WA" localSheetId="4">#REF!</definedName>
    <definedName name="CM30WA">#REF!</definedName>
    <definedName name="CMIMP">#REF!</definedName>
    <definedName name="CMN" localSheetId="4">#REF!</definedName>
    <definedName name="CMN">#REF!</definedName>
    <definedName name="CMTOTAL" localSheetId="4">#REF!</definedName>
    <definedName name="CMTOTAL">#REF!</definedName>
    <definedName name="CMW" localSheetId="4">#REF!</definedName>
    <definedName name="CMW">#REF!</definedName>
    <definedName name="CMWA" localSheetId="4">#REF!</definedName>
    <definedName name="CMWA">#REF!</definedName>
    <definedName name="cnufvtgfdc">#N/A</definedName>
    <definedName name="co" localSheetId="11">#N/A</definedName>
    <definedName name="co" localSheetId="14">#N/A</definedName>
    <definedName name="co" localSheetId="15">#N/A</definedName>
    <definedName name="co" localSheetId="13">#N/A</definedName>
    <definedName name="co" localSheetId="16">#N/A</definedName>
    <definedName name="co">#N/A</definedName>
    <definedName name="Cod" localSheetId="11" hidden="1">#REF!</definedName>
    <definedName name="Cod" localSheetId="4" hidden="1">#REF!</definedName>
    <definedName name="Cod" localSheetId="16" hidden="1">#REF!</definedName>
    <definedName name="Cod" hidden="1">#REF!</definedName>
    <definedName name="cod.1" localSheetId="4">#REF!</definedName>
    <definedName name="cod.1">#REF!</definedName>
    <definedName name="cod.2" localSheetId="4">#REF!</definedName>
    <definedName name="cod.2">#REF!</definedName>
    <definedName name="Cód.3" localSheetId="4">#REF!</definedName>
    <definedName name="Cód.3">#REF!</definedName>
    <definedName name="Cód.Equip." localSheetId="4">#REF!</definedName>
    <definedName name="Cód.Equip.">#REF!</definedName>
    <definedName name="Cod.Modal" localSheetId="4">#REF!</definedName>
    <definedName name="Cod.Modal">#REF!</definedName>
    <definedName name="Cód.serv." localSheetId="4">#REF!</definedName>
    <definedName name="Cód.serv.">#REF!</definedName>
    <definedName name="Codigo" localSheetId="11" hidden="1">#REF!</definedName>
    <definedName name="Codigo" localSheetId="4" hidden="1">#REF!</definedName>
    <definedName name="Codigo" localSheetId="16" hidden="1">#REF!</definedName>
    <definedName name="Codigo" hidden="1">#REF!</definedName>
    <definedName name="Código" localSheetId="4">#REF!</definedName>
    <definedName name="Código">#REF!</definedName>
    <definedName name="CodModal" localSheetId="4">#REF!</definedName>
    <definedName name="CodModal">#REF!</definedName>
    <definedName name="CODOR1">#REF!</definedName>
    <definedName name="CODOR15">#REF!</definedName>
    <definedName name="CODOR17">#REF!</definedName>
    <definedName name="CODOR18">#REF!</definedName>
    <definedName name="CODOR19">#REF!</definedName>
    <definedName name="CODOR2">#REF!</definedName>
    <definedName name="CODOR3">#REF!</definedName>
    <definedName name="CODOR4">#REF!</definedName>
    <definedName name="CODOR5">#REF!</definedName>
    <definedName name="CODOR6">#REF!</definedName>
    <definedName name="CODOR7">#REF!</definedName>
    <definedName name="CODOR8">#REF!</definedName>
    <definedName name="CODOR9">#REF!</definedName>
    <definedName name="COEF" localSheetId="4">#REF!</definedName>
    <definedName name="COEF">#REF!</definedName>
    <definedName name="Col" localSheetId="4">#REF!</definedName>
    <definedName name="Col">#REF!</definedName>
    <definedName name="Coluna" localSheetId="11" hidden="1">#REF!</definedName>
    <definedName name="coluna" localSheetId="4">#REF!</definedName>
    <definedName name="Coluna" localSheetId="16" hidden="1">#REF!</definedName>
    <definedName name="coluna">#REF!</definedName>
    <definedName name="COM" localSheetId="4">#REF!</definedName>
    <definedName name="com">#REF!</definedName>
    <definedName name="COMBUSTIVEL" localSheetId="11">[8]!Plan1</definedName>
    <definedName name="COMBUSTIVEL" localSheetId="14">[8]!Plan1</definedName>
    <definedName name="COMBUSTIVEL" localSheetId="15">[8]!Plan1</definedName>
    <definedName name="COMBUSTIVEL" localSheetId="13">[8]!Plan1</definedName>
    <definedName name="COMBUSTIVEL" localSheetId="4">#N/A</definedName>
    <definedName name="COMBUSTIVEL" localSheetId="16">[8]!Plan1</definedName>
    <definedName name="COMBUSTIVEL">#REF!</definedName>
    <definedName name="COMBUSTIVEL_10">#N/A</definedName>
    <definedName name="COMBUSTIVEL_11">#N/A</definedName>
    <definedName name="COMBUSTIVEL_12">#N/A</definedName>
    <definedName name="COMBUSTIVEL_13">#N/A</definedName>
    <definedName name="COMBUSTIVEL_14">#N/A</definedName>
    <definedName name="COMBUSTIVEL_15">#N/A</definedName>
    <definedName name="COMBUSTIVEL_16">#N/A</definedName>
    <definedName name="COMBUSTIVEL_17">#N/A</definedName>
    <definedName name="COMBUSTIVEL_18">#N/A</definedName>
    <definedName name="COMBUSTIVEL_2">#N/A</definedName>
    <definedName name="COMBUSTIVEL_5">#N/A</definedName>
    <definedName name="COMBUSTIVEL_6">#N/A</definedName>
    <definedName name="COMBUSTIVEL_7">#N/A</definedName>
    <definedName name="COMBUSTIVEL_8">#N/A</definedName>
    <definedName name="COMBUSTIVEL_9">#N/A</definedName>
    <definedName name="COMBUSTIVEL1" localSheetId="11">[8]!Plan1</definedName>
    <definedName name="COMBUSTIVEL1" localSheetId="14">[8]!Plan1</definedName>
    <definedName name="COMBUSTIVEL1" localSheetId="15">[8]!Plan1</definedName>
    <definedName name="COMBUSTIVEL1" localSheetId="13">[8]!Plan1</definedName>
    <definedName name="COMBUSTIVEL1" localSheetId="4">#N/A</definedName>
    <definedName name="COMBUSTIVEL1" localSheetId="16">[8]!Plan1</definedName>
    <definedName name="COMBUSTIVEL1">#REF!</definedName>
    <definedName name="COMBUSTIVEL1_10">#N/A</definedName>
    <definedName name="COMBUSTIVEL1_11">#N/A</definedName>
    <definedName name="COMBUSTIVEL1_12">#N/A</definedName>
    <definedName name="COMBUSTIVEL1_13">#N/A</definedName>
    <definedName name="COMBUSTIVEL1_14">#N/A</definedName>
    <definedName name="COMBUSTIVEL1_15">#N/A</definedName>
    <definedName name="COMBUSTIVEL1_16">#N/A</definedName>
    <definedName name="COMBUSTIVEL1_17">#N/A</definedName>
    <definedName name="COMBUSTIVEL1_18">#N/A</definedName>
    <definedName name="COMBUSTIVEL1_2">#N/A</definedName>
    <definedName name="COMBUSTIVEL1_5">#N/A</definedName>
    <definedName name="COMBUSTIVEL1_6">#N/A</definedName>
    <definedName name="COMBUSTIVEL1_7">#N/A</definedName>
    <definedName name="COMBUSTIVEL1_8">#N/A</definedName>
    <definedName name="COMBUSTIVEL1_9">#N/A</definedName>
    <definedName name="Comp" localSheetId="11" hidden="1">#REF!</definedName>
    <definedName name="Comp" localSheetId="4" hidden="1">#REF!</definedName>
    <definedName name="Comp" localSheetId="16" hidden="1">#REF!</definedName>
    <definedName name="Comp" hidden="1">#REF!</definedName>
    <definedName name="Comp_Área_Vol._2">#N/A</definedName>
    <definedName name="COMP034" localSheetId="4">#REF!</definedName>
    <definedName name="COMP034">#REF!</definedName>
    <definedName name="compeqp" localSheetId="4">#REF!</definedName>
    <definedName name="compeqp">#REF!</definedName>
    <definedName name="COMPOSICAO">#REF!</definedName>
    <definedName name="COMPOSICAORIP" localSheetId="4">#REF!</definedName>
    <definedName name="COMPOSICAORIP">#REF!</definedName>
    <definedName name="COMS">#N/A</definedName>
    <definedName name="COMS_24">NA()</definedName>
    <definedName name="COMS_25">NA()</definedName>
    <definedName name="COMS_26">NA()</definedName>
    <definedName name="COMS_27">NA()</definedName>
    <definedName name="COMS_28">NA()</definedName>
    <definedName name="COMS_3">NA()</definedName>
    <definedName name="COMS_5">NA()</definedName>
    <definedName name="COMS_6">NA()</definedName>
    <definedName name="COMS_7">NA()</definedName>
    <definedName name="CON" localSheetId="4">#REF!</definedName>
    <definedName name="CON">#REF!</definedName>
    <definedName name="CONA">#N/A</definedName>
    <definedName name="CONA_24">NA()</definedName>
    <definedName name="CONA_25">NA()</definedName>
    <definedName name="CONA_26">NA()</definedName>
    <definedName name="CONA_27">NA()</definedName>
    <definedName name="CONA_28">NA()</definedName>
    <definedName name="CONA_3">NA()</definedName>
    <definedName name="CONA_5">NA()</definedName>
    <definedName name="CONA_6">NA()</definedName>
    <definedName name="CONA_7">NA()</definedName>
    <definedName name="CONC_17">NA()</definedName>
    <definedName name="CONC_18">NA()</definedName>
    <definedName name="CONC_19">NA()</definedName>
    <definedName name="CONC_EMI_19">"$#REF!.$#REF!$#REF!:$#REF!$#REF!"</definedName>
    <definedName name="concorrentes" localSheetId="6" hidden="1">{#N/A,#N/A,FALSE,"Cronograma";#N/A,#N/A,FALSE,"Cronogr. 2"}</definedName>
    <definedName name="concorrentes" localSheetId="5" hidden="1">{#N/A,#N/A,FALSE,"Cronograma";#N/A,#N/A,FALSE,"Cronogr. 2"}</definedName>
    <definedName name="concorrentes" localSheetId="4" hidden="1">{#N/A,#N/A,FALSE,"Cronograma";#N/A,#N/A,FALSE,"Cronogr. 2"}</definedName>
    <definedName name="concorrentes" hidden="1">{#N/A,#N/A,FALSE,"Cronograma";#N/A,#N/A,FALSE,"Cronogr. 2"}</definedName>
    <definedName name="CONDUTOR">#REF!</definedName>
    <definedName name="CONDUTORES" localSheetId="4">#REF!</definedName>
    <definedName name="CONDUTORES">#REF!</definedName>
    <definedName name="Cons" localSheetId="11">[8]!Plan1</definedName>
    <definedName name="Cons" localSheetId="14">[8]!Plan1</definedName>
    <definedName name="Cons" localSheetId="15">[8]!Plan1</definedName>
    <definedName name="Cons" localSheetId="13">[8]!Plan1</definedName>
    <definedName name="Cons" localSheetId="4">#N/A</definedName>
    <definedName name="Cons" localSheetId="16">[8]!Plan1</definedName>
    <definedName name="Cons">#REF!</definedName>
    <definedName name="Cons_24">NA()</definedName>
    <definedName name="Cons_25">NA()</definedName>
    <definedName name="Cons_26">NA()</definedName>
    <definedName name="Cons_27">NA()</definedName>
    <definedName name="Cons_28">NA()</definedName>
    <definedName name="Cons_6">NA()</definedName>
    <definedName name="Cons_7">NA()</definedName>
    <definedName name="Cons_8">NA()</definedName>
    <definedName name="CONS1">#N/A</definedName>
    <definedName name="CONS1_24">NA()</definedName>
    <definedName name="CONS1_25">NA()</definedName>
    <definedName name="CONS1_26">NA()</definedName>
    <definedName name="CONS1_27">NA()</definedName>
    <definedName name="CONS1_28">NA()</definedName>
    <definedName name="CONS1_3">NA()</definedName>
    <definedName name="CONS1_5">NA()</definedName>
    <definedName name="CONS1_6">NA()</definedName>
    <definedName name="CONS1_7">NA()</definedName>
    <definedName name="CONSUMO" localSheetId="11">[8]!Plan1</definedName>
    <definedName name="CONSUMO" localSheetId="14">[8]!Plan1</definedName>
    <definedName name="CONSUMO" localSheetId="15">[8]!Plan1</definedName>
    <definedName name="CONSUMO" localSheetId="13">[8]!Plan1</definedName>
    <definedName name="CONSUMO" localSheetId="4">#N/A</definedName>
    <definedName name="CONSUMO" localSheetId="16">[8]!Plan1</definedName>
    <definedName name="CONSUMO">#REF!</definedName>
    <definedName name="consumo.2" localSheetId="4">#REF!</definedName>
    <definedName name="consumo.2">#REF!</definedName>
    <definedName name="CONSUMO_10">#N/A</definedName>
    <definedName name="CONSUMO_11">#N/A</definedName>
    <definedName name="CONSUMO_12">#N/A</definedName>
    <definedName name="CONSUMO_13">#N/A</definedName>
    <definedName name="CONSUMO_14">#N/A</definedName>
    <definedName name="CONSUMO_15">#N/A</definedName>
    <definedName name="CONSUMO_16">#N/A</definedName>
    <definedName name="CONSUMO_17">#N/A</definedName>
    <definedName name="CONSUMO_18">#N/A</definedName>
    <definedName name="CONSUMO_2">#N/A</definedName>
    <definedName name="consumo_24">NA()</definedName>
    <definedName name="consumo_25">NA()</definedName>
    <definedName name="consumo_26">NA()</definedName>
    <definedName name="consumo_27">NA()</definedName>
    <definedName name="consumo_28">NA()</definedName>
    <definedName name="CONSUMO_5">#N/A</definedName>
    <definedName name="consumo_6">NA()</definedName>
    <definedName name="consumo_7">NA()</definedName>
    <definedName name="consumo_8">NA()</definedName>
    <definedName name="CONSUMO_9">#N/A</definedName>
    <definedName name="consumo2" localSheetId="11">[8]!Plan1</definedName>
    <definedName name="consumo2" localSheetId="14">[8]!Plan1</definedName>
    <definedName name="consumo2" localSheetId="15">[8]!Plan1</definedName>
    <definedName name="consumo2" localSheetId="13">[8]!Plan1</definedName>
    <definedName name="consumo2" localSheetId="4">#N/A</definedName>
    <definedName name="consumo2" localSheetId="16">[8]!Plan1</definedName>
    <definedName name="consumo2">#REF!</definedName>
    <definedName name="Consumodemateriais" localSheetId="4">#N/A</definedName>
    <definedName name="Consumodemateriais">#REF!</definedName>
    <definedName name="Consumodemateriais___0">#N/A</definedName>
    <definedName name="Consumodemateriais_10">NA()</definedName>
    <definedName name="Consumodemateriais_11">#N/A</definedName>
    <definedName name="Consumodemateriais_12">NA()</definedName>
    <definedName name="Consumodemateriais_13">NA()</definedName>
    <definedName name="Consumodemateriais_14">NA()</definedName>
    <definedName name="Consumodemateriais_15">#N/A</definedName>
    <definedName name="Consumodemateriais_16">#N/A</definedName>
    <definedName name="Consumodemateriais_17">#N/A</definedName>
    <definedName name="Consumodemateriais_18">#N/A</definedName>
    <definedName name="Consumodemateriais_2">NA()</definedName>
    <definedName name="Consumodemateriais_24">NA()</definedName>
    <definedName name="Consumodemateriais_25">NA()</definedName>
    <definedName name="Consumodemateriais_26">NA()</definedName>
    <definedName name="Consumodemateriais_27">NA()</definedName>
    <definedName name="Consumodemateriais_28">NA()</definedName>
    <definedName name="Consumodemateriais_3">NA()</definedName>
    <definedName name="Consumodemateriais_4">NA()</definedName>
    <definedName name="Consumodemateriais_5">NA()</definedName>
    <definedName name="Consumodemateriais_6">#N/A</definedName>
    <definedName name="Consumodemateriais_7">NA()</definedName>
    <definedName name="Consumodemateriais_8">NA()</definedName>
    <definedName name="Consumodemateriais_9">#N/A</definedName>
    <definedName name="CONT" localSheetId="11">[8]!Plan1</definedName>
    <definedName name="CONT" localSheetId="14">[8]!Plan1</definedName>
    <definedName name="CONT" localSheetId="15">[8]!Plan1</definedName>
    <definedName name="CONT" localSheetId="13">[8]!Plan1</definedName>
    <definedName name="CONT" localSheetId="4">#REF!</definedName>
    <definedName name="CONT" localSheetId="16">[8]!Plan1</definedName>
    <definedName name="CONT">#REF!</definedName>
    <definedName name="CONTA">#N/A</definedName>
    <definedName name="CONTADOR">NA()</definedName>
    <definedName name="Contratada">#REF!</definedName>
    <definedName name="contrato">#REF!</definedName>
    <definedName name="Contrato_Numero">#REF!</definedName>
    <definedName name="ControleCOmb">NA()</definedName>
    <definedName name="Convenio">#REF!</definedName>
    <definedName name="COR" localSheetId="4">#REF!</definedName>
    <definedName name="COR">#REF!</definedName>
    <definedName name="CPAV" localSheetId="4">#REF!</definedName>
    <definedName name="CPAV">#REF!</definedName>
    <definedName name="CPU">[2]CPU!$B:$I</definedName>
    <definedName name="CpuAux" localSheetId="11" hidden="1">#REF!</definedName>
    <definedName name="CpuAux" localSheetId="4" hidden="1">#REF!</definedName>
    <definedName name="CpuAux" localSheetId="16" hidden="1">#REF!</definedName>
    <definedName name="CpuAux" hidden="1">#REF!</definedName>
    <definedName name="CPUBET" localSheetId="4">#REF!</definedName>
    <definedName name="CPUBET">#REF!</definedName>
    <definedName name="CPUOAC" localSheetId="4">#REF!</definedName>
    <definedName name="CPUOAC">#REF!</definedName>
    <definedName name="CPUOAE" localSheetId="4">#REF!</definedName>
    <definedName name="CPUOAE">#REF!</definedName>
    <definedName name="CPUPAV" localSheetId="4">#REF!</definedName>
    <definedName name="CPUPAV">#REF!</definedName>
    <definedName name="CPUs" localSheetId="11" hidden="1">#REF!</definedName>
    <definedName name="CPUs" localSheetId="4" hidden="1">#REF!</definedName>
    <definedName name="CPUs" localSheetId="16" hidden="1">#REF!</definedName>
    <definedName name="CPUs" hidden="1">#REF!</definedName>
    <definedName name="CPUSERCOMPL" localSheetId="4">#REF!</definedName>
    <definedName name="CPUSERCOMPL">#REF!</definedName>
    <definedName name="CPUSIN" localSheetId="4">#REF!</definedName>
    <definedName name="CPUSIN">#REF!</definedName>
    <definedName name="CPUTER" localSheetId="4">#REF!</definedName>
    <definedName name="CPUTER">#REF!</definedName>
    <definedName name="CPUVEIC" localSheetId="4">#REF!</definedName>
    <definedName name="CPUVEIC">#REF!</definedName>
    <definedName name="CRETBVTYBT">#N/A</definedName>
    <definedName name="CRETRBRTTR">#N/A</definedName>
    <definedName name="CRETRBVTBR">#N/A</definedName>
    <definedName name="CRI" localSheetId="4">#REF!</definedName>
    <definedName name="CRI">#REF!</definedName>
    <definedName name="CRIT" localSheetId="11" hidden="1">#REF!</definedName>
    <definedName name="CRIT" localSheetId="4" hidden="1">#REF!</definedName>
    <definedName name="CRIT" localSheetId="16" hidden="1">#REF!</definedName>
    <definedName name="CRIT" hidden="1">#REF!</definedName>
    <definedName name="_xlnm.Criteria" localSheetId="4">#REF!</definedName>
    <definedName name="_xlnm.Criteria">#REF!</definedName>
    <definedName name="Cron" localSheetId="11" hidden="1">{#N/A,#N/A,FALSE,"MO (2)"}</definedName>
    <definedName name="Cron" localSheetId="14" hidden="1">{#N/A,#N/A,FALSE,"MO (2)"}</definedName>
    <definedName name="Cron" localSheetId="15" hidden="1">{#N/A,#N/A,FALSE,"MO (2)"}</definedName>
    <definedName name="Cron" localSheetId="13" hidden="1">{#N/A,#N/A,FALSE,"MO (2)"}</definedName>
    <definedName name="Cron" localSheetId="6" hidden="1">{#N/A,#N/A,FALSE,"MO (2)"}</definedName>
    <definedName name="Cron" localSheetId="5" hidden="1">{#N/A,#N/A,FALSE,"MO (2)"}</definedName>
    <definedName name="Cron" localSheetId="4" hidden="1">{#N/A,#N/A,FALSE,"MO (2)"}</definedName>
    <definedName name="Cron" localSheetId="16" hidden="1">{#N/A,#N/A,FALSE,"MO (2)"}</definedName>
    <definedName name="Cron" hidden="1">{#N/A,#N/A,FALSE,"MO (2)"}</definedName>
    <definedName name="Croquiiii" localSheetId="6">'Composições Canteiro'!Croquiiii</definedName>
    <definedName name="Croquiiii" localSheetId="5">'Composições Gerais'!Croquiiii</definedName>
    <definedName name="Croquiiii" localSheetId="4">'CRONO. FIS-FINANC'!Croquiiii</definedName>
    <definedName name="Croquiiii">Croquiiii</definedName>
    <definedName name="Croquiiii_38" localSheetId="6">'Composições Canteiro'!Croquiiii_38</definedName>
    <definedName name="Croquiiii_38" localSheetId="5">'Composições Gerais'!Croquiiii_38</definedName>
    <definedName name="Croquiiii_38" localSheetId="4">'CRONO. FIS-FINANC'!Croquiiii_38</definedName>
    <definedName name="Croquiiii_38">Croquiiii_38</definedName>
    <definedName name="CRTBRBTY">#N/A</definedName>
    <definedName name="CRTBRTBTY">#N/A</definedName>
    <definedName name="CRTBRTBYT">#N/A</definedName>
    <definedName name="CRTBRTCTRVT">#N/A</definedName>
    <definedName name="CRTRBTBYTRFCR">#N/A</definedName>
    <definedName name="CRTRBTR">#N/A</definedName>
    <definedName name="CRTRBYTY">#N/A</definedName>
    <definedName name="CRTVCR">#N/A</definedName>
    <definedName name="CRTVRVTRTBRTB">#N/A</definedName>
    <definedName name="CRVBRBGT">#N/A</definedName>
    <definedName name="cs_2">#N/A</definedName>
    <definedName name="CS_24">NA()</definedName>
    <definedName name="CS_25">NA()</definedName>
    <definedName name="CS_26">NA()</definedName>
    <definedName name="CS_27">NA()</definedName>
    <definedName name="CS_28">NA()</definedName>
    <definedName name="CS_6">NA()</definedName>
    <definedName name="CS_7">NA()</definedName>
    <definedName name="CS110PI" localSheetId="4">#REF!</definedName>
    <definedName name="CS110PI">#REF!</definedName>
    <definedName name="CS110PI_2">#N/A</definedName>
    <definedName name="CS110R" localSheetId="4">#REF!</definedName>
    <definedName name="CS110R">#REF!</definedName>
    <definedName name="CS110R_2">#N/A</definedName>
    <definedName name="CS316PI" localSheetId="4">#REF!</definedName>
    <definedName name="CS316PI">#REF!</definedName>
    <definedName name="CS316PI_2">#N/A</definedName>
    <definedName name="CS316R" localSheetId="4">#REF!</definedName>
    <definedName name="CS316R">#REF!</definedName>
    <definedName name="CS316R_2">#N/A</definedName>
    <definedName name="CS423PI" localSheetId="4">#REF!</definedName>
    <definedName name="CS423PI">#REF!</definedName>
    <definedName name="CS423PI_2">#N/A</definedName>
    <definedName name="CS423R" localSheetId="4">#REF!</definedName>
    <definedName name="CS423R">#REF!</definedName>
    <definedName name="CS423R_2">#N/A</definedName>
    <definedName name="CSA" localSheetId="4">#REF!</definedName>
    <definedName name="CSA">#REF!</definedName>
    <definedName name="CST" localSheetId="4">#REF!</definedName>
    <definedName name="CST">#REF!</definedName>
    <definedName name="CSV" localSheetId="4">#REF!</definedName>
    <definedName name="CSV">#REF!</definedName>
    <definedName name="ct" localSheetId="4">#REF!</definedName>
    <definedName name="ct">#REF!</definedName>
    <definedName name="ctrvbyb">#N/A</definedName>
    <definedName name="cu" localSheetId="11" hidden="1">{#N/A,#N/A,TRUE,"Serviços"}</definedName>
    <definedName name="cu" localSheetId="14" hidden="1">{#N/A,#N/A,TRUE,"Serviços"}</definedName>
    <definedName name="cu" localSheetId="15" hidden="1">{#N/A,#N/A,TRUE,"Serviços"}</definedName>
    <definedName name="cu" localSheetId="13" hidden="1">{#N/A,#N/A,TRUE,"Serviços"}</definedName>
    <definedName name="cu" localSheetId="4">#REF!</definedName>
    <definedName name="cu" localSheetId="16" hidden="1">{#N/A,#N/A,TRUE,"Serviços"}</definedName>
    <definedName name="cu">#REF!</definedName>
    <definedName name="CUN" localSheetId="4">#REF!</definedName>
    <definedName name="CUN">#REF!</definedName>
    <definedName name="CunEq" localSheetId="11" hidden="1">SUM(IF(#REF! =#REF!,(#REF!)*(#REF!="EQ")))</definedName>
    <definedName name="CunEq" localSheetId="4" hidden="1">SUM(IF(#REF! =#REF!,(#REF!)*(#REF!="EQ")))</definedName>
    <definedName name="CunEq" localSheetId="16" hidden="1">SUM(IF(#REF! =#REF!,(#REF!)*(#REF!="EQ")))</definedName>
    <definedName name="CunEq" hidden="1">SUM(IF(#REF! =#REF!,(#REF!)*(#REF!="EQ")))</definedName>
    <definedName name="CunMo" localSheetId="11" hidden="1">SUM(IF(#REF! =#REF!,(#REF!)*(#REF!="MO")))</definedName>
    <definedName name="CunMo" localSheetId="4" hidden="1">SUM(IF(#REF! =#REF!,(#REF!)*(#REF!="MO")))</definedName>
    <definedName name="CunMo" localSheetId="16" hidden="1">SUM(IF(#REF! =#REF!,(#REF!)*(#REF!="MO")))</definedName>
    <definedName name="CunMo" hidden="1">SUM(IF(#REF! =#REF!,(#REF!)*(#REF!="MO")))</definedName>
    <definedName name="CunMp" localSheetId="11" hidden="1">SUM(IF(#REF! =#REF!,(#REF!)*(#REF!="MP")))</definedName>
    <definedName name="CunMp" localSheetId="4" hidden="1">SUM(IF(#REF! =#REF!,(#REF!)*(#REF!="MP")))</definedName>
    <definedName name="CunMp" localSheetId="16" hidden="1">SUM(IF(#REF! =#REF!,(#REF!)*(#REF!="MP")))</definedName>
    <definedName name="CunMp" hidden="1">SUM(IF(#REF! =#REF!,(#REF!)*(#REF!="MP")))</definedName>
    <definedName name="CURRENCY" localSheetId="4">#REF!</definedName>
    <definedName name="CURRENCY">#REF!</definedName>
    <definedName name="CURRENCYY" localSheetId="4">#REF!</definedName>
    <definedName name="CURRENCYY">#REF!</definedName>
    <definedName name="CURVA" localSheetId="4">#REF!</definedName>
    <definedName name="CURVA">#REF!</definedName>
    <definedName name="custo" localSheetId="4">#REF!</definedName>
    <definedName name="custo">#REF!</definedName>
    <definedName name="CUSTO_10" localSheetId="4">#REF!</definedName>
    <definedName name="CUSTO_10">#REF!</definedName>
    <definedName name="CUSTO_10_19" localSheetId="4">#REF!</definedName>
    <definedName name="CUSTO_10_19">#REF!</definedName>
    <definedName name="CUSTO_17" localSheetId="4">#REF!</definedName>
    <definedName name="CUSTO_17">#REF!</definedName>
    <definedName name="CUSTO_17_19" localSheetId="4">#REF!</definedName>
    <definedName name="CUSTO_17_19">#REF!</definedName>
    <definedName name="CUSTO_19" localSheetId="4">#REF!</definedName>
    <definedName name="CUSTO_19">#REF!</definedName>
    <definedName name="CUSTO_6" localSheetId="4">#REF!</definedName>
    <definedName name="CUSTO_6">#REF!</definedName>
    <definedName name="CUSTO_6_19" localSheetId="4">#REF!</definedName>
    <definedName name="CUSTO_6_19">#REF!</definedName>
    <definedName name="CUSTO_7" localSheetId="4">#REF!</definedName>
    <definedName name="CUSTO_7">#REF!</definedName>
    <definedName name="CUSTO_7_19" localSheetId="4">#REF!</definedName>
    <definedName name="CUSTO_7_19">#REF!</definedName>
    <definedName name="CUSTO_8" localSheetId="4">#REF!</definedName>
    <definedName name="CUSTO_8">#REF!</definedName>
    <definedName name="CUSTO_8_19" localSheetId="4">#REF!</definedName>
    <definedName name="CUSTO_8_19">#REF!</definedName>
    <definedName name="CUSTO_9" localSheetId="4">#REF!</definedName>
    <definedName name="CUSTO_9">#REF!</definedName>
    <definedName name="CUSTO_9_19" localSheetId="4">#REF!</definedName>
    <definedName name="CUSTO_9_19">#REF!</definedName>
    <definedName name="CUSTO_DE_COMBUSTÍVEL_E_LUFRIFICANTES" localSheetId="4">#REF!</definedName>
    <definedName name="CUSTO_DE_COMBUSTÍVEL_E_LUFRIFICANTES">#REF!</definedName>
    <definedName name="Custo_parcial" localSheetId="4">#REF!</definedName>
    <definedName name="Custo_parcial">#REF!</definedName>
    <definedName name="Custo_parcial_2">#N/A</definedName>
    <definedName name="CUSTODIRETO" localSheetId="4">#REF!</definedName>
    <definedName name="CUSTODIRETO">#REF!</definedName>
    <definedName name="CUSTOFIN" localSheetId="4">#REF!</definedName>
    <definedName name="CUSTOFIN">#REF!</definedName>
    <definedName name="CUSTOINDIRETO" localSheetId="4">#REF!</definedName>
    <definedName name="CUSTOINDIRETO">#REF!</definedName>
    <definedName name="custoo" localSheetId="4">#REF!</definedName>
    <definedName name="custoo">#REF!</definedName>
    <definedName name="CVDF">#N/A</definedName>
    <definedName name="cvdfdfd">#N/A</definedName>
    <definedName name="CXRH">#N/A</definedName>
    <definedName name="D" localSheetId="4">#REF!</definedName>
    <definedName name="D">#REF!</definedName>
    <definedName name="d_4" localSheetId="4">#REF!</definedName>
    <definedName name="d_4">#REF!</definedName>
    <definedName name="da" localSheetId="4">'CRONO. FIS-FINANC'!da</definedName>
    <definedName name="da">#REF!</definedName>
    <definedName name="DA_10">#N/A</definedName>
    <definedName name="DA_11">#N/A</definedName>
    <definedName name="DA_12">#N/A</definedName>
    <definedName name="DA_13">#N/A</definedName>
    <definedName name="DA_14">#N/A</definedName>
    <definedName name="DA_15">#N/A</definedName>
    <definedName name="DA_16">#N/A</definedName>
    <definedName name="DA_17">#N/A</definedName>
    <definedName name="DA_18">#N/A</definedName>
    <definedName name="DA_2">#N/A</definedName>
    <definedName name="DA_5">#N/A</definedName>
    <definedName name="DA_6">#N/A</definedName>
    <definedName name="DA_7">#N/A</definedName>
    <definedName name="DA_8">#N/A</definedName>
    <definedName name="DA_9">#N/A</definedName>
    <definedName name="DAC" localSheetId="11">[8]!Plan1</definedName>
    <definedName name="DAC" localSheetId="14">[8]!Plan1</definedName>
    <definedName name="DAC" localSheetId="15">[8]!Plan1</definedName>
    <definedName name="DAC" localSheetId="13">[8]!Plan1</definedName>
    <definedName name="DAC" localSheetId="4">#N/A</definedName>
    <definedName name="DAC" localSheetId="16">[8]!Plan1</definedName>
    <definedName name="DAC">#REF!</definedName>
    <definedName name="dadinho" localSheetId="4">#REF!</definedName>
    <definedName name="dadinho">#REF!</definedName>
    <definedName name="dadinho_11" localSheetId="4">#REF!</definedName>
    <definedName name="dadinho_11">#REF!</definedName>
    <definedName name="dadinho_11_19" localSheetId="4">#REF!</definedName>
    <definedName name="dadinho_11_19">#REF!</definedName>
    <definedName name="dadinho_13" localSheetId="4">#REF!</definedName>
    <definedName name="dadinho_13">#REF!</definedName>
    <definedName name="dadinho_13_1" localSheetId="4">#REF!</definedName>
    <definedName name="dadinho_13_1">#REF!</definedName>
    <definedName name="dadinho_13_19" localSheetId="4">#REF!</definedName>
    <definedName name="dadinho_13_19">#REF!</definedName>
    <definedName name="dadinho_19" localSheetId="4">#REF!</definedName>
    <definedName name="dadinho_19">#REF!</definedName>
    <definedName name="dadinho_21" localSheetId="4">#REF!</definedName>
    <definedName name="dadinho_21">#REF!</definedName>
    <definedName name="dadinho_21_19" localSheetId="4">#REF!</definedName>
    <definedName name="dadinho_21_19">#REF!</definedName>
    <definedName name="dadinho_6" localSheetId="4">#REF!</definedName>
    <definedName name="dadinho_6">#REF!</definedName>
    <definedName name="dadinho_7" localSheetId="4">#REF!</definedName>
    <definedName name="dadinho_7">#REF!</definedName>
    <definedName name="dadinho_8" localSheetId="4">#REF!</definedName>
    <definedName name="dadinho_8">#REF!</definedName>
    <definedName name="dadinho_9" localSheetId="4">#REF!</definedName>
    <definedName name="dadinho_9">#REF!</definedName>
    <definedName name="DADOS" localSheetId="4">#REF!</definedName>
    <definedName name="DADOS">#REF!</definedName>
    <definedName name="DADOS_11" localSheetId="4">#REF!</definedName>
    <definedName name="DADOS_11">#REF!</definedName>
    <definedName name="DADOS_11_19" localSheetId="4">#REF!</definedName>
    <definedName name="DADOS_11_19">#REF!</definedName>
    <definedName name="DADOS_13" localSheetId="4">#REF!</definedName>
    <definedName name="DADOS_13">#REF!</definedName>
    <definedName name="DADOS_13_1" localSheetId="4">#REF!</definedName>
    <definedName name="DADOS_13_1">#REF!</definedName>
    <definedName name="DADOS_13_19" localSheetId="4">#REF!</definedName>
    <definedName name="DADOS_13_19">#REF!</definedName>
    <definedName name="DADOS_14" localSheetId="4">#REF!</definedName>
    <definedName name="DADOS_14">#REF!</definedName>
    <definedName name="DADOS_14_19" localSheetId="4">#REF!</definedName>
    <definedName name="DADOS_14_19">#REF!</definedName>
    <definedName name="DADOS_15" localSheetId="4">#REF!</definedName>
    <definedName name="DADOS_15">#REF!</definedName>
    <definedName name="DADOS_15_19" localSheetId="4">#REF!</definedName>
    <definedName name="DADOS_15_19">#REF!</definedName>
    <definedName name="DADOS_16" localSheetId="4">#REF!</definedName>
    <definedName name="DADOS_16">#REF!</definedName>
    <definedName name="DADOS_16_19" localSheetId="4">#REF!</definedName>
    <definedName name="DADOS_16_19">#REF!</definedName>
    <definedName name="DADOS_19" localSheetId="4">#REF!</definedName>
    <definedName name="DADOS_19">#REF!</definedName>
    <definedName name="DADOS_19_1" localSheetId="4">#REF!</definedName>
    <definedName name="DADOS_19_1">#REF!</definedName>
    <definedName name="DADOS_21" localSheetId="4">#REF!</definedName>
    <definedName name="DADOS_21">#REF!</definedName>
    <definedName name="DADOS_21_19" localSheetId="4">#REF!</definedName>
    <definedName name="DADOS_21_19">#REF!</definedName>
    <definedName name="DADOS_6" localSheetId="4">#REF!</definedName>
    <definedName name="DADOS_6">#REF!</definedName>
    <definedName name="DADOS_7" localSheetId="4">#REF!</definedName>
    <definedName name="DADOS_7">#REF!</definedName>
    <definedName name="DADOS_8" localSheetId="4">#REF!</definedName>
    <definedName name="DADOS_8">#REF!</definedName>
    <definedName name="DADOS_9" localSheetId="4">#REF!</definedName>
    <definedName name="DADOS_9">#REF!</definedName>
    <definedName name="Dados_Britados" localSheetId="4">#REF!</definedName>
    <definedName name="Dados_Britados">#REF!</definedName>
    <definedName name="Dados_MASSA" localSheetId="4">#REF!</definedName>
    <definedName name="Dados_MASSA">#REF!</definedName>
    <definedName name="DADOS_Rebritagem" localSheetId="4">#REF!</definedName>
    <definedName name="DADOS_Rebritagem">#REF!</definedName>
    <definedName name="DADOS1" localSheetId="4">#REF!</definedName>
    <definedName name="DADOS1">#REF!</definedName>
    <definedName name="dadosed" localSheetId="4">#REF!</definedName>
    <definedName name="dadosed">#REF!</definedName>
    <definedName name="DAER1" localSheetId="11" hidden="1">{#N/A,#N/A,TRUE,"Serviços"}</definedName>
    <definedName name="DAER1" localSheetId="14" hidden="1">{#N/A,#N/A,TRUE,"Serviços"}</definedName>
    <definedName name="DAER1" localSheetId="15" hidden="1">{#N/A,#N/A,TRUE,"Serviços"}</definedName>
    <definedName name="DAER1" localSheetId="13" hidden="1">{#N/A,#N/A,TRUE,"Serviços"}</definedName>
    <definedName name="DAER1" localSheetId="6" hidden="1">{#N/A,#N/A,TRUE,"Serviços"}</definedName>
    <definedName name="DAER1" localSheetId="5" hidden="1">{#N/A,#N/A,TRUE,"Serviços"}</definedName>
    <definedName name="DAER1" localSheetId="4" hidden="1">{#N/A,#N/A,TRUE,"Serviços"}</definedName>
    <definedName name="DAER1" localSheetId="16" hidden="1">{#N/A,#N/A,TRUE,"Serviços"}</definedName>
    <definedName name="DAER1" hidden="1">{#N/A,#N/A,TRUE,"Serviços"}</definedName>
    <definedName name="DAER11" localSheetId="6" hidden="1">{#N/A,#N/A,TRUE,"Serviços"}</definedName>
    <definedName name="DAER11" localSheetId="5" hidden="1">{#N/A,#N/A,TRUE,"Serviços"}</definedName>
    <definedName name="DAER11" localSheetId="4" hidden="1">{#N/A,#N/A,TRUE,"Serviços"}</definedName>
    <definedName name="DAER11" hidden="1">{#N/A,#N/A,TRUE,"Serviços"}</definedName>
    <definedName name="danil" localSheetId="4">#REF!</definedName>
    <definedName name="danil">#REF!</definedName>
    <definedName name="DAR" localSheetId="4">#REF!</definedName>
    <definedName name="DAR">#REF!</definedName>
    <definedName name="dat" localSheetId="4">#REF!</definedName>
    <definedName name="dat">#REF!</definedName>
    <definedName name="DATA_BASE" localSheetId="4">#REF!</definedName>
    <definedName name="DATA_BASE">#REF!</definedName>
    <definedName name="Data_de_Inicio">#REF!</definedName>
    <definedName name="DATA_ENTREGA" localSheetId="4">#REF!</definedName>
    <definedName name="DATA_ENTREGA">#REF!</definedName>
    <definedName name="Data_Fecha" localSheetId="4">#REF!</definedName>
    <definedName name="Data_Fecha">#REF!</definedName>
    <definedName name="Data_Final" localSheetId="4">#REF!</definedName>
    <definedName name="Data_Final">#REF!</definedName>
    <definedName name="Data_Final_2">#N/A</definedName>
    <definedName name="Data_Final_4" localSheetId="4">#REF!</definedName>
    <definedName name="Data_Final_4">#REF!</definedName>
    <definedName name="Data_Finall" localSheetId="4">#REF!</definedName>
    <definedName name="Data_Finall">#REF!</definedName>
    <definedName name="Data_Início" localSheetId="4">#REF!</definedName>
    <definedName name="Data_Início">#REF!</definedName>
    <definedName name="Data_Início_2">#N/A</definedName>
    <definedName name="Data_Início_4" localSheetId="4">#REF!</definedName>
    <definedName name="Data_Início_4">#REF!</definedName>
    <definedName name="Data_Inícioo" localSheetId="4">#REF!</definedName>
    <definedName name="Data_Inícioo">#REF!</definedName>
    <definedName name="Data_Termino_Previsto">#REF!</definedName>
    <definedName name="database">#REF!</definedName>
    <definedName name="database1" localSheetId="4">#REF!</definedName>
    <definedName name="database1">#REF!</definedName>
    <definedName name="database2" localSheetId="4">#REF!</definedName>
    <definedName name="database2">#REF!</definedName>
    <definedName name="DATABASE20" localSheetId="4">#REF!</definedName>
    <definedName name="DATABASE20">#REF!</definedName>
    <definedName name="database234" localSheetId="4">#REF!</definedName>
    <definedName name="database234">#REF!</definedName>
    <definedName name="database9" localSheetId="4">#REF!</definedName>
    <definedName name="database9">#REF!</definedName>
    <definedName name="database9_2">#N/A</definedName>
    <definedName name="DataMedicao">#REF!</definedName>
    <definedName name="daV" localSheetId="4">'CRONO. FIS-FINANC'!daV</definedName>
    <definedName name="daV">#REF!</definedName>
    <definedName name="daVIDSON" localSheetId="4">'CRONO. FIS-FINANC'!daVIDSON</definedName>
    <definedName name="daVIDSON">#REF!</definedName>
    <definedName name="DBII" localSheetId="4">#REF!</definedName>
    <definedName name="DBII">#REF!</definedName>
    <definedName name="DBU" localSheetId="4">#REF!</definedName>
    <definedName name="DBU">#REF!</definedName>
    <definedName name="DCA" localSheetId="4">#REF!</definedName>
    <definedName name="DCA">#REF!</definedName>
    <definedName name="DCAN" localSheetId="4">#REF!</definedName>
    <definedName name="DCAN">#REF!</definedName>
    <definedName name="DCAW" localSheetId="4">#REF!</definedName>
    <definedName name="DCAW">#REF!</definedName>
    <definedName name="DCC" localSheetId="4">#REF!</definedName>
    <definedName name="DCC">#REF!</definedName>
    <definedName name="DCFVDSVEBV">#N/A</definedName>
    <definedName name="DCSAFSAD" localSheetId="11">[8]!Plan1</definedName>
    <definedName name="DCSAFSAD" localSheetId="14">[8]!Plan1</definedName>
    <definedName name="DCSAFSAD" localSheetId="15">[8]!Plan1</definedName>
    <definedName name="DCSAFSAD" localSheetId="13">[8]!Plan1</definedName>
    <definedName name="DCSAFSAD" localSheetId="4">#N/A</definedName>
    <definedName name="DCSAFSAD" localSheetId="16">[8]!Plan1</definedName>
    <definedName name="DCSAFSAD">#REF!</definedName>
    <definedName name="DCSAFSAD_10">#N/A</definedName>
    <definedName name="DCSAFSAD_11">#N/A</definedName>
    <definedName name="DCSAFSAD_12">#N/A</definedName>
    <definedName name="DCSAFSAD_13">#N/A</definedName>
    <definedName name="DCSAFSAD_14">#N/A</definedName>
    <definedName name="DCSAFSAD_15">#N/A</definedName>
    <definedName name="DCSAFSAD_16">#N/A</definedName>
    <definedName name="DCSAFSAD_17">#N/A</definedName>
    <definedName name="DCSAFSAD_18">#N/A</definedName>
    <definedName name="DCSAFSAD_2">#N/A</definedName>
    <definedName name="DCSAFSAD_5">#N/A</definedName>
    <definedName name="DCSAFSAD_6">#N/A</definedName>
    <definedName name="DCSAFSAD_7">#N/A</definedName>
    <definedName name="DCSAFSAD_8">#N/A</definedName>
    <definedName name="DCSAFSAD_9">#N/A</definedName>
    <definedName name="dd" localSheetId="4">#REF!</definedName>
    <definedName name="dd">#REF!</definedName>
    <definedName name="DDDD" localSheetId="11">[8]!Plan1</definedName>
    <definedName name="DDDD" localSheetId="14">[8]!Plan1</definedName>
    <definedName name="DDDD" localSheetId="15">[8]!Plan1</definedName>
    <definedName name="DDDD" localSheetId="13">[8]!Plan1</definedName>
    <definedName name="DDDD" localSheetId="16">[8]!Plan1</definedName>
    <definedName name="DDDD">#N/A</definedName>
    <definedName name="DDDDD" localSheetId="11">[8]!Plan1</definedName>
    <definedName name="DDDDD" localSheetId="14">[8]!Plan1</definedName>
    <definedName name="DDDDD" localSheetId="15">[8]!Plan1</definedName>
    <definedName name="DDDDD" localSheetId="13">[8]!Plan1</definedName>
    <definedName name="DDDDD" localSheetId="4">#N/A</definedName>
    <definedName name="DDDDD" localSheetId="16">[8]!Plan1</definedName>
    <definedName name="DDDDD">#REF!</definedName>
    <definedName name="DDDDDD" localSheetId="11">[8]!Plan1</definedName>
    <definedName name="DDDDDD" localSheetId="14">[8]!Plan1</definedName>
    <definedName name="DDDDDD" localSheetId="15">[8]!Plan1</definedName>
    <definedName name="DDDDDD" localSheetId="13">[8]!Plan1</definedName>
    <definedName name="DDDDDD" localSheetId="4">#N/A</definedName>
    <definedName name="DDDDDD" localSheetId="16">[8]!Plan1</definedName>
    <definedName name="DDDDDD">#REF!</definedName>
    <definedName name="ddddddd" localSheetId="11">'ADM-Resumo'!ddddddd</definedName>
    <definedName name="ddddddd" localSheetId="14">'ADM-Variavel'!ddddddd</definedName>
    <definedName name="ddddddd" localSheetId="15">'ADM-Variavel$'!ddddddd</definedName>
    <definedName name="ddddddd" localSheetId="13">'ADM-Vinculada'!ddddddd</definedName>
    <definedName name="DDDDDDD" localSheetId="4">#REF!</definedName>
    <definedName name="ddddddd" localSheetId="16">'MANUTENÇÃO DO CANTEIRO E ACAMP.'!ddddddd</definedName>
    <definedName name="DDDDDDD">#REF!</definedName>
    <definedName name="dddddddddd">#N/A</definedName>
    <definedName name="ddddddddddd">#REF!</definedName>
    <definedName name="DDDDDSAR">#N/A</definedName>
    <definedName name="dddf">#N/A</definedName>
    <definedName name="ddff">#N/A</definedName>
    <definedName name="DDGDGVD">#N/A</definedName>
    <definedName name="DE_km">#REF!</definedName>
    <definedName name="DECOFIN" localSheetId="11">[8]!Plan1</definedName>
    <definedName name="DECOFIN" localSheetId="14">[8]!Plan1</definedName>
    <definedName name="DECOFIN" localSheetId="15">[8]!Plan1</definedName>
    <definedName name="DECOFIN" localSheetId="13">[8]!Plan1</definedName>
    <definedName name="DECOFIN" localSheetId="4">#N/A</definedName>
    <definedName name="DECOFIN" localSheetId="16">[8]!Plan1</definedName>
    <definedName name="DECOFIN">#REF!</definedName>
    <definedName name="DECOFIN_10">#N/A</definedName>
    <definedName name="DECOFIN_11">#N/A</definedName>
    <definedName name="DECOFIN_12">#N/A</definedName>
    <definedName name="DECOFIN_13">#N/A</definedName>
    <definedName name="DECOFIN_14">#N/A</definedName>
    <definedName name="DECOFIN_15">#N/A</definedName>
    <definedName name="DECOFIN_16">#N/A</definedName>
    <definedName name="DECOFIN_17">#N/A</definedName>
    <definedName name="DECOFIN_18">#N/A</definedName>
    <definedName name="DECOFIN_2">#N/A</definedName>
    <definedName name="DECOFIN_5">#N/A</definedName>
    <definedName name="DECOFIN_6">#N/A</definedName>
    <definedName name="DECOFIN_7">#N/A</definedName>
    <definedName name="DECOFIN_8">#N/A</definedName>
    <definedName name="DECOFIN_9">#N/A</definedName>
    <definedName name="DEF_I_U_Q_ATUAL">NA()</definedName>
    <definedName name="DEF_ITEM_ATUAL">NA()</definedName>
    <definedName name="defensa" localSheetId="11">'ADM-Resumo'!defensa</definedName>
    <definedName name="defensa" localSheetId="14">'ADM-Variavel'!defensa</definedName>
    <definedName name="defensa" localSheetId="15">'ADM-Variavel$'!defensa</definedName>
    <definedName name="defensa" localSheetId="13">'ADM-Vinculada'!defensa</definedName>
    <definedName name="defensa" localSheetId="16">'MANUTENÇÃO DO CANTEIRO E ACAMP.'!defensa</definedName>
    <definedName name="defensa">#REF!</definedName>
    <definedName name="DEFINE_COMECO">NA()</definedName>
    <definedName name="DEFINE_Q_ATUAL">NA()</definedName>
    <definedName name="DEFINE_RANGE">NA()</definedName>
    <definedName name="DEFINE_U_ATUAL">NA()</definedName>
    <definedName name="DEL_LINHA">NA()</definedName>
    <definedName name="dele" localSheetId="4">#REF!</definedName>
    <definedName name="dele">#REF!</definedName>
    <definedName name="DEMONSTRATIVO_DO_RESULTADO_GERENCIAL___DGR" localSheetId="4">#REF!</definedName>
    <definedName name="DEMONSTRATIVO_DO_RESULTADO_GERENCIAL___DGR">#REF!</definedName>
    <definedName name="Denominação" localSheetId="4">#REF!</definedName>
    <definedName name="Denominação">#REF!</definedName>
    <definedName name="Densidades" localSheetId="4">#REF!</definedName>
    <definedName name="Densidades">#REF!</definedName>
    <definedName name="DEQUIP" localSheetId="4">#REF!</definedName>
    <definedName name="DEQUIP">#REF!</definedName>
    <definedName name="derd">#N/A</definedName>
    <definedName name="des" localSheetId="11">[8]!Plan1</definedName>
    <definedName name="des" localSheetId="14">[8]!Plan1</definedName>
    <definedName name="des" localSheetId="15">[8]!Plan1</definedName>
    <definedName name="des" localSheetId="13">[8]!Plan1</definedName>
    <definedName name="des" localSheetId="4">#N/A</definedName>
    <definedName name="des" localSheetId="16">[8]!Plan1</definedName>
    <definedName name="des">#REF!</definedName>
    <definedName name="DescAux" hidden="1">#N/A</definedName>
    <definedName name="Descontos" localSheetId="11">[8]!Plan1</definedName>
    <definedName name="Descontos" localSheetId="14">[8]!Plan1</definedName>
    <definedName name="Descontos" localSheetId="15">[8]!Plan1</definedName>
    <definedName name="Descontos" localSheetId="13">[8]!Plan1</definedName>
    <definedName name="Descontos" localSheetId="4">#N/A</definedName>
    <definedName name="Descontos" localSheetId="16">[8]!Plan1</definedName>
    <definedName name="Descontos">#REF!</definedName>
    <definedName name="descricao" localSheetId="4">#REF!</definedName>
    <definedName name="descricao">#REF!</definedName>
    <definedName name="DESCRIÇÃO" localSheetId="4">#REF!</definedName>
    <definedName name="DESCRIÇÃO">#REF!</definedName>
    <definedName name="DESCRICAO_OBRA" localSheetId="4">#REF!</definedName>
    <definedName name="DESCRICAO_OBRA">#REF!</definedName>
    <definedName name="DESCRITIVO1" localSheetId="4">#REF!</definedName>
    <definedName name="DESCRITIVO1">#REF!</definedName>
    <definedName name="DesfazerLimpar">#N/A</definedName>
    <definedName name="DESM">#REF!</definedName>
    <definedName name="deso" localSheetId="4">#REF!</definedName>
    <definedName name="deso">#REF!</definedName>
    <definedName name="DESP.INDIRETAS" localSheetId="11">[8]!Plan1</definedName>
    <definedName name="DESP.INDIRETAS" localSheetId="14">[8]!Plan1</definedName>
    <definedName name="DESP.INDIRETAS" localSheetId="15">[8]!Plan1</definedName>
    <definedName name="DESP.INDIRETAS" localSheetId="13">[8]!Plan1</definedName>
    <definedName name="DESP.INDIRETAS" localSheetId="4">#N/A</definedName>
    <definedName name="DESP.INDIRETAS" localSheetId="16">[8]!Plan1</definedName>
    <definedName name="DESP.INDIRETAS">#REF!</definedName>
    <definedName name="DESP.INDIRETAS_10">#N/A</definedName>
    <definedName name="DESP.INDIRETAS_11">#N/A</definedName>
    <definedName name="DESP.INDIRETAS_12">#N/A</definedName>
    <definedName name="DESP.INDIRETAS_13">#N/A</definedName>
    <definedName name="DESP.INDIRETAS_14">#N/A</definedName>
    <definedName name="DESP.INDIRETAS_15">#N/A</definedName>
    <definedName name="DESP.INDIRETAS_16">#N/A</definedName>
    <definedName name="DESP.INDIRETAS_17">#N/A</definedName>
    <definedName name="DESP.INDIRETAS_18">#N/A</definedName>
    <definedName name="DESP.INDIRETAS_2">#N/A</definedName>
    <definedName name="DESP.INDIRETAS_5">#N/A</definedName>
    <definedName name="DESP.INDIRETAS_6">#N/A</definedName>
    <definedName name="DESP.INDIRETAS_7">#N/A</definedName>
    <definedName name="DESP.INDIRETAS_8">#N/A</definedName>
    <definedName name="DESP.INDIRETAS_9">#N/A</definedName>
    <definedName name="DEZA" localSheetId="4">#REF!</definedName>
    <definedName name="DEZA">#REF!</definedName>
    <definedName name="DFADEXA">#N/A</definedName>
    <definedName name="DFEFDVFDFGFD">#N/A</definedName>
    <definedName name="dfgfgd">#N/A</definedName>
    <definedName name="dfgh" localSheetId="11">[8]!Plan1</definedName>
    <definedName name="dfgh" localSheetId="14">[8]!Plan1</definedName>
    <definedName name="dfgh" localSheetId="15">[8]!Plan1</definedName>
    <definedName name="dfgh" localSheetId="13">[8]!Plan1</definedName>
    <definedName name="dfgh" localSheetId="4">#N/A</definedName>
    <definedName name="dfgh" localSheetId="16">[8]!Plan1</definedName>
    <definedName name="dfgh">#REF!</definedName>
    <definedName name="dfgs" localSheetId="6" hidden="1">{#N/A,#N/A,TRUE,"Serviços"}</definedName>
    <definedName name="dfgs" localSheetId="5" hidden="1">{#N/A,#N/A,TRUE,"Serviços"}</definedName>
    <definedName name="dfgs" localSheetId="4" hidden="1">{#N/A,#N/A,TRUE,"Serviços"}</definedName>
    <definedName name="dfgs" hidden="1">{#N/A,#N/A,TRUE,"Serviços"}</definedName>
    <definedName name="dfgss" localSheetId="6" hidden="1">{#N/A,#N/A,TRUE,"Serviços"}</definedName>
    <definedName name="dfgss" localSheetId="5" hidden="1">{#N/A,#N/A,TRUE,"Serviços"}</definedName>
    <definedName name="dfgss" localSheetId="4" hidden="1">{#N/A,#N/A,TRUE,"Serviços"}</definedName>
    <definedName name="dfgss" hidden="1">{#N/A,#N/A,TRUE,"Serviços"}</definedName>
    <definedName name="dfre">#REF!</definedName>
    <definedName name="DGA_10">#N/A</definedName>
    <definedName name="DGA_11">#N/A</definedName>
    <definedName name="DGA_12">#N/A</definedName>
    <definedName name="DGA_13">#N/A</definedName>
    <definedName name="DGA_14">#N/A</definedName>
    <definedName name="DGA_15">#N/A</definedName>
    <definedName name="DGA_16">#N/A</definedName>
    <definedName name="DGA_17">#N/A</definedName>
    <definedName name="DGA_18">#N/A</definedName>
    <definedName name="DGA_5">#N/A</definedName>
    <definedName name="DGA_6">#N/A</definedName>
    <definedName name="DGA_7">#N/A</definedName>
    <definedName name="DGA_8">#N/A</definedName>
    <definedName name="DGA_9">#N/A</definedName>
    <definedName name="DGF" localSheetId="11" hidden="1">{#N/A,#N/A,FALSE,"MO (2)"}</definedName>
    <definedName name="DGF" localSheetId="14" hidden="1">{#N/A,#N/A,FALSE,"MO (2)"}</definedName>
    <definedName name="DGF" localSheetId="15" hidden="1">{#N/A,#N/A,FALSE,"MO (2)"}</definedName>
    <definedName name="DGF" localSheetId="13" hidden="1">{#N/A,#N/A,FALSE,"MO (2)"}</definedName>
    <definedName name="DGF" localSheetId="6" hidden="1">{#N/A,#N/A,FALSE,"MO (2)"}</definedName>
    <definedName name="DGF" localSheetId="5" hidden="1">{#N/A,#N/A,FALSE,"MO (2)"}</definedName>
    <definedName name="DGF" localSheetId="4" hidden="1">{#N/A,#N/A,FALSE,"MO (2)"}</definedName>
    <definedName name="DGF" localSheetId="16" hidden="1">{#N/A,#N/A,FALSE,"MO (2)"}</definedName>
    <definedName name="DGF" hidden="1">{#N/A,#N/A,FALSE,"MO (2)"}</definedName>
    <definedName name="DIA" localSheetId="4">#REF!</definedName>
    <definedName name="DIA">#REF!</definedName>
    <definedName name="Dia_trab">#N/A</definedName>
    <definedName name="Diagrama" localSheetId="11">'ADM-Resumo'!Diagrama</definedName>
    <definedName name="Diagrama" localSheetId="14">'ADM-Variavel'!Diagrama</definedName>
    <definedName name="Diagrama" localSheetId="15">'ADM-Variavel$'!Diagrama</definedName>
    <definedName name="Diagrama" localSheetId="13">'ADM-Vinculada'!Diagrama</definedName>
    <definedName name="Diagrama" localSheetId="16">'MANUTENÇÃO DO CANTEIRO E ACAMP.'!Diagrama</definedName>
    <definedName name="Diagrama">[0]!Diagrama</definedName>
    <definedName name="DIAM_EMI_19">"$#REF!.$C$18:$C$42"</definedName>
    <definedName name="dias">#N/A</definedName>
    <definedName name="Dias_Decorridos">#REF!</definedName>
    <definedName name="Dif" localSheetId="4">#REF!</definedName>
    <definedName name="Dif">#REF!</definedName>
    <definedName name="difi" localSheetId="4">#REF!</definedName>
    <definedName name="difi">#REF!</definedName>
    <definedName name="DIFIC" localSheetId="4">#REF!</definedName>
    <definedName name="DIFIC">#REF!</definedName>
    <definedName name="DIFIC1" localSheetId="4">#REF!</definedName>
    <definedName name="DIFIC1">#REF!</definedName>
    <definedName name="DIMPAV" localSheetId="4">#REF!</definedName>
    <definedName name="DIMPAV">#REF!</definedName>
    <definedName name="Dir_Tecnico" localSheetId="4">#REF!</definedName>
    <definedName name="Dir_Tecnico">#REF!</definedName>
    <definedName name="DIST" localSheetId="4">#REF!</definedName>
    <definedName name="DIST">#REF!</definedName>
    <definedName name="DIST1" localSheetId="4">#REF!</definedName>
    <definedName name="DIST1">#REF!</definedName>
    <definedName name="DIST10" localSheetId="4">#REF!</definedName>
    <definedName name="DIST10">#REF!</definedName>
    <definedName name="DIST2" localSheetId="4">#REF!</definedName>
    <definedName name="DIST2">#REF!</definedName>
    <definedName name="DISTA" localSheetId="4">#REF!</definedName>
    <definedName name="DISTA">#REF!</definedName>
    <definedName name="DISTC" localSheetId="4">#REF!</definedName>
    <definedName name="DISTC">#REF!</definedName>
    <definedName name="DISTP" localSheetId="4">#REF!</definedName>
    <definedName name="DISTP">#REF!</definedName>
    <definedName name="Div" localSheetId="4">#REF!</definedName>
    <definedName name="Div">#REF!</definedName>
    <definedName name="DJ" localSheetId="4">#REF!</definedName>
    <definedName name="DJ">#REF!</definedName>
    <definedName name="DJ_2">#N/A</definedName>
    <definedName name="DJ_4" localSheetId="4">#REF!</definedName>
    <definedName name="DJ_4">#REF!</definedName>
    <definedName name="DJJ" localSheetId="4">#REF!</definedName>
    <definedName name="DJJ">#REF!</definedName>
    <definedName name="DMB" localSheetId="4">#REF!</definedName>
    <definedName name="DMB">#REF!</definedName>
    <definedName name="dmtr" localSheetId="4">#REF!</definedName>
    <definedName name="dmtr">#REF!</definedName>
    <definedName name="dnd" localSheetId="11">[8]!Plan1</definedName>
    <definedName name="dnd" localSheetId="14">[8]!Plan1</definedName>
    <definedName name="dnd" localSheetId="15">[8]!Plan1</definedName>
    <definedName name="dnd" localSheetId="13">[8]!Plan1</definedName>
    <definedName name="dnd" localSheetId="4">#N/A</definedName>
    <definedName name="dnd" localSheetId="16">[8]!Plan1</definedName>
    <definedName name="dnd">#REF!</definedName>
    <definedName name="dnd_10">#N/A</definedName>
    <definedName name="DND_1007" localSheetId="4">#REF!</definedName>
    <definedName name="DND_1007">#REF!</definedName>
    <definedName name="dnd_11">#N/A</definedName>
    <definedName name="dnd_12">#N/A</definedName>
    <definedName name="dnd_13">#N/A</definedName>
    <definedName name="dnd_14">#N/A</definedName>
    <definedName name="dnd_15">#N/A</definedName>
    <definedName name="dnd_16">#N/A</definedName>
    <definedName name="dnd_17">#N/A</definedName>
    <definedName name="dnd_18">#N/A</definedName>
    <definedName name="dnd_2">#N/A</definedName>
    <definedName name="dnd_5">#N/A</definedName>
    <definedName name="dnd_6">#N/A</definedName>
    <definedName name="dnd_7">#N/A</definedName>
    <definedName name="dnd_8">#N/A</definedName>
    <definedName name="dnd_9">#N/A</definedName>
    <definedName name="DND2_10">#N/A</definedName>
    <definedName name="DND2_11">#N/A</definedName>
    <definedName name="DND2_12">#N/A</definedName>
    <definedName name="DND2_13">#N/A</definedName>
    <definedName name="DND2_14">#N/A</definedName>
    <definedName name="DND2_15">#N/A</definedName>
    <definedName name="DND2_16">#N/A</definedName>
    <definedName name="DND2_17">#N/A</definedName>
    <definedName name="DND2_18">#N/A</definedName>
    <definedName name="DND2_2">#N/A</definedName>
    <definedName name="DND2_5">#N/A</definedName>
    <definedName name="DND2_6">#N/A</definedName>
    <definedName name="DND2_7">#N/A</definedName>
    <definedName name="DND2_8">#N/A</definedName>
    <definedName name="DND2_9">#N/A</definedName>
    <definedName name="Document" localSheetId="4">#REF!</definedName>
    <definedName name="Document">#REF!</definedName>
    <definedName name="dois" localSheetId="11">'ADM-Resumo'!dois</definedName>
    <definedName name="dois" localSheetId="14">'ADM-Variavel'!dois</definedName>
    <definedName name="dois" localSheetId="15">'ADM-Variavel$'!dois</definedName>
    <definedName name="dois" localSheetId="13">'ADM-Vinculada'!dois</definedName>
    <definedName name="dois" localSheetId="16">'MANUTENÇÃO DO CANTEIRO E ACAMP.'!dois</definedName>
    <definedName name="dois">#REF!</definedName>
    <definedName name="Dom_Páscoa">#N/A</definedName>
    <definedName name="DPD" localSheetId="4">#REF!</definedName>
    <definedName name="DPD">#REF!</definedName>
    <definedName name="DPESSO" localSheetId="4">#REF!</definedName>
    <definedName name="DPESSO">#REF!</definedName>
    <definedName name="drenagem" localSheetId="11">[8]!Plan1</definedName>
    <definedName name="drenagem" localSheetId="14">[8]!Plan1</definedName>
    <definedName name="drenagem" localSheetId="15">[8]!Plan1</definedName>
    <definedName name="drenagem" localSheetId="13">[8]!Plan1</definedName>
    <definedName name="drenagem" localSheetId="4">#N/A</definedName>
    <definedName name="drenagem" localSheetId="16">[8]!Plan1</definedName>
    <definedName name="drenagem">#REF!</definedName>
    <definedName name="drenagem2" localSheetId="11">[8]!Plan1</definedName>
    <definedName name="drenagem2" localSheetId="14">[8]!Plan1</definedName>
    <definedName name="drenagem2" localSheetId="15">[8]!Plan1</definedName>
    <definedName name="drenagem2" localSheetId="13">[8]!Plan1</definedName>
    <definedName name="drenagem2" localSheetId="4">#N/A</definedName>
    <definedName name="drenagem2" localSheetId="16">[8]!Plan1</definedName>
    <definedName name="drenagem2">#REF!</definedName>
    <definedName name="DRTVRT">#N/A</definedName>
    <definedName name="ds" localSheetId="4">#REF!</definedName>
    <definedName name="ds">#REF!</definedName>
    <definedName name="Dsc">NA()</definedName>
    <definedName name="Dsc_26">NA()</definedName>
    <definedName name="Dsc_27">NA()</definedName>
    <definedName name="DSF" localSheetId="4">#REF!</definedName>
    <definedName name="DSF">#REF!</definedName>
    <definedName name="DSFDS">#N/A</definedName>
    <definedName name="DSFSA">#N/A</definedName>
    <definedName name="dsolo" localSheetId="4">#REF!</definedName>
    <definedName name="dsolo">#REF!</definedName>
    <definedName name="dsr4g" localSheetId="11">[8]!Plan1</definedName>
    <definedName name="dsr4g" localSheetId="14">[8]!Plan1</definedName>
    <definedName name="dsr4g" localSheetId="15">[8]!Plan1</definedName>
    <definedName name="dsr4g" localSheetId="13">[8]!Plan1</definedName>
    <definedName name="dsr4g" localSheetId="4">#N/A</definedName>
    <definedName name="dsr4g" localSheetId="16">[8]!Plan1</definedName>
    <definedName name="dsr4g">#REF!</definedName>
    <definedName name="DSTSHFD" localSheetId="4">#REF!</definedName>
    <definedName name="DSTSHFD">#REF!</definedName>
    <definedName name="DTMED" localSheetId="4">#REF!</definedName>
    <definedName name="DTMED">#REF!</definedName>
    <definedName name="Dtrecho">#REF!</definedName>
    <definedName name="E" localSheetId="11">[8]!Plan1</definedName>
    <definedName name="E" localSheetId="14">[8]!Plan1</definedName>
    <definedName name="E" localSheetId="15">[8]!Plan1</definedName>
    <definedName name="E" localSheetId="13">[8]!Plan1</definedName>
    <definedName name="e" localSheetId="4">#REF!</definedName>
    <definedName name="E" localSheetId="16">[8]!Plan1</definedName>
    <definedName name="e">#REF!</definedName>
    <definedName name="e__cm">#REF!</definedName>
    <definedName name="E_10">#N/A</definedName>
    <definedName name="E_11">#N/A</definedName>
    <definedName name="E_12">#N/A</definedName>
    <definedName name="E_13">#N/A</definedName>
    <definedName name="E_14">#N/A</definedName>
    <definedName name="E_15">#N/A</definedName>
    <definedName name="E_16">#N/A</definedName>
    <definedName name="E_17">#N/A</definedName>
    <definedName name="E_18">#N/A</definedName>
    <definedName name="E_2">#N/A</definedName>
    <definedName name="E_5">#N/A</definedName>
    <definedName name="E_6">#N/A</definedName>
    <definedName name="E_7">#N/A</definedName>
    <definedName name="E_8">#N/A</definedName>
    <definedName name="E_9">#N/A</definedName>
    <definedName name="E_ESQUERDA">NA()</definedName>
    <definedName name="EA" localSheetId="4">#REF!</definedName>
    <definedName name="EA">#REF!</definedName>
    <definedName name="ECJ" localSheetId="4">#REF!</definedName>
    <definedName name="ECJ">#REF!</definedName>
    <definedName name="ECJ_2">#N/A</definedName>
    <definedName name="ECJ_4" localSheetId="4">#REF!</definedName>
    <definedName name="ECJ_4">#REF!</definedName>
    <definedName name="ECJJ" localSheetId="4">#REF!</definedName>
    <definedName name="ECJJ">#REF!</definedName>
    <definedName name="EDDFR">#N/A</definedName>
    <definedName name="EDDRFR">#N/A</definedName>
    <definedName name="EDECE">#N/A</definedName>
    <definedName name="EDEDFRE">#N/A</definedName>
    <definedName name="EDEFDRF">#N/A</definedName>
    <definedName name="EDEFR">#N/A</definedName>
    <definedName name="Edit" localSheetId="4">#REF!</definedName>
    <definedName name="Edit">#REF!</definedName>
    <definedName name="Edital" localSheetId="4">#REF!</definedName>
    <definedName name="Edital">#REF!</definedName>
    <definedName name="EDRT">#N/A</definedName>
    <definedName name="EDXEC">#N/A</definedName>
    <definedName name="EE" localSheetId="4">#REF!</definedName>
    <definedName name="EE">#REF!</definedName>
    <definedName name="eee">#REF!</definedName>
    <definedName name="eeee">#REF!</definedName>
    <definedName name="eeeee">#N/A</definedName>
    <definedName name="Ef" localSheetId="4">#REF!</definedName>
    <definedName name="Ef">#REF!</definedName>
    <definedName name="Efaixa_1">"'file:///C:/Documents and Settings/mauricio.ferrao/Desktop/ARQUIVOS R96/EXCEL/PATOs/BR153_99.XLS'#$'P A T O  D'.$#REF!$#REF!"</definedName>
    <definedName name="EFFGGRT">#N/A</definedName>
    <definedName name="efrfrf">#N/A</definedName>
    <definedName name="Ei" localSheetId="4">#REF!</definedName>
    <definedName name="Ei">#REF!</definedName>
    <definedName name="EJ" localSheetId="4">#REF!</definedName>
    <definedName name="EJ">#REF!</definedName>
    <definedName name="EJ_2">#N/A</definedName>
    <definedName name="EJ_4" localSheetId="4">#REF!</definedName>
    <definedName name="EJ_4">#REF!</definedName>
    <definedName name="EJJ" localSheetId="4">#REF!</definedName>
    <definedName name="EJJ">#REF!</definedName>
    <definedName name="ELE" localSheetId="4">#REF!</definedName>
    <definedName name="ELE">#REF!</definedName>
    <definedName name="Em" localSheetId="4">#REF!</definedName>
    <definedName name="Em">#REF!</definedName>
    <definedName name="EMEGENCIA" localSheetId="11">[8]!Plan1</definedName>
    <definedName name="EMEGENCIA" localSheetId="14">[8]!Plan1</definedName>
    <definedName name="EMEGENCIA" localSheetId="15">[8]!Plan1</definedName>
    <definedName name="EMEGENCIA" localSheetId="13">[8]!Plan1</definedName>
    <definedName name="EMEGENCIA" localSheetId="4">#N/A</definedName>
    <definedName name="EMEGENCIA" localSheetId="16">[8]!Plan1</definedName>
    <definedName name="EMEGENCIA">#REF!</definedName>
    <definedName name="EMEGENCIA_10">#N/A</definedName>
    <definedName name="EMEGENCIA_11">#N/A</definedName>
    <definedName name="EMEGENCIA_12">#N/A</definedName>
    <definedName name="EMEGENCIA_13">#N/A</definedName>
    <definedName name="EMEGENCIA_14">#N/A</definedName>
    <definedName name="EMEGENCIA_15">#N/A</definedName>
    <definedName name="EMEGENCIA_16">#N/A</definedName>
    <definedName name="EMEGENCIA_17">#N/A</definedName>
    <definedName name="EMEGENCIA_18">#N/A</definedName>
    <definedName name="EMEGENCIA_2">#N/A</definedName>
    <definedName name="EMEGENCIA_5">#N/A</definedName>
    <definedName name="EMEGENCIA_6">#N/A</definedName>
    <definedName name="EMEGENCIA_7">#N/A</definedName>
    <definedName name="EMEGENCIA_8">#N/A</definedName>
    <definedName name="EMEGENCIA_9">#N/A</definedName>
    <definedName name="EMERGENCIA" localSheetId="11">[8]!Plan1</definedName>
    <definedName name="EMERGENCIA" localSheetId="14">[8]!Plan1</definedName>
    <definedName name="EMERGENCIA" localSheetId="15">[8]!Plan1</definedName>
    <definedName name="EMERGENCIA" localSheetId="13">[8]!Plan1</definedName>
    <definedName name="EMERGENCIA" localSheetId="4">#N/A</definedName>
    <definedName name="EMERGENCIA" localSheetId="16">[8]!Plan1</definedName>
    <definedName name="EMERGENCIA">#REF!</definedName>
    <definedName name="EMN" localSheetId="4">#REF!</definedName>
    <definedName name="EMN">#REF!</definedName>
    <definedName name="EmpAux" hidden="1">""</definedName>
    <definedName name="Empr" localSheetId="4">#REF!</definedName>
    <definedName name="Empr">#REF!</definedName>
    <definedName name="EMPRE" localSheetId="4">#REF!</definedName>
    <definedName name="EMPRE">#REF!</definedName>
    <definedName name="Empresa" localSheetId="4">#REF!</definedName>
    <definedName name="Empresa">#REF!</definedName>
    <definedName name="Empresa_Lider">#REF!</definedName>
    <definedName name="EMW" localSheetId="4">#REF!</definedName>
    <definedName name="EMW">#REF!</definedName>
    <definedName name="EMWA" localSheetId="4">#REF!</definedName>
    <definedName name="EMWA">#REF!</definedName>
    <definedName name="ENC" localSheetId="4">#REF!</definedName>
    <definedName name="ENC">#REF!</definedName>
    <definedName name="Entrega" localSheetId="4">#REF!</definedName>
    <definedName name="Entrega">#REF!</definedName>
    <definedName name="ep">#REF!</definedName>
    <definedName name="EQ" localSheetId="11" hidden="1">#REF!</definedName>
    <definedName name="EQ" localSheetId="4" hidden="1">#REF!</definedName>
    <definedName name="EQ" localSheetId="16" hidden="1">#REF!</definedName>
    <definedName name="EQ" hidden="1">#REF!</definedName>
    <definedName name="EQ.SICRO">'EQ. SICRO'!$1:$1048576</definedName>
    <definedName name="EQPTOS" localSheetId="4">#REF!</definedName>
    <definedName name="EQPTOS">#REF!</definedName>
    <definedName name="Equi" localSheetId="4">#REF!</definedName>
    <definedName name="Equi">#REF!</definedName>
    <definedName name="Equip" localSheetId="4">#REF!</definedName>
    <definedName name="Equip">#REF!</definedName>
    <definedName name="equipamento" localSheetId="4">#REF!</definedName>
    <definedName name="equipamento">#REF!</definedName>
    <definedName name="equipamento_4" localSheetId="4">#REF!</definedName>
    <definedName name="equipamento_4">#REF!</definedName>
    <definedName name="equipamento_4_2">#N/A</definedName>
    <definedName name="equipamento_6" localSheetId="4">#REF!</definedName>
    <definedName name="equipamento_6">#REF!</definedName>
    <definedName name="equipamento_6_2">#N/A</definedName>
    <definedName name="equipamento_7" localSheetId="4">#REF!</definedName>
    <definedName name="equipamento_7">#REF!</definedName>
    <definedName name="equipamento_7_2">#N/A</definedName>
    <definedName name="equipamento_8" localSheetId="4">#REF!</definedName>
    <definedName name="equipamento_8">#REF!</definedName>
    <definedName name="equipamento_8_2">#N/A</definedName>
    <definedName name="equipamento_9" localSheetId="4">#REF!</definedName>
    <definedName name="equipamento_9">#REF!</definedName>
    <definedName name="equipamento_9_2">#N/A</definedName>
    <definedName name="equipp" localSheetId="4">#REF!</definedName>
    <definedName name="equipp">#REF!</definedName>
    <definedName name="er" localSheetId="4">#REF!</definedName>
    <definedName name="er">#REF!</definedName>
    <definedName name="erewq" localSheetId="4">#REF!</definedName>
    <definedName name="erewq">#REF!</definedName>
    <definedName name="err">#REF!</definedName>
    <definedName name="ERRO">NA()</definedName>
    <definedName name="ERT" localSheetId="4">#REF!</definedName>
    <definedName name="ERT">#REF!</definedName>
    <definedName name="erttttt">#REF!</definedName>
    <definedName name="ES" localSheetId="4">#REF!</definedName>
    <definedName name="ES">#REF!</definedName>
    <definedName name="ESCADARIA" localSheetId="4">#REF!</definedName>
    <definedName name="ESCADARIA">#REF!</definedName>
    <definedName name="EST" localSheetId="4">#REF!</definedName>
    <definedName name="EST">#REF!</definedName>
    <definedName name="Estabilidade" localSheetId="4">#REF!</definedName>
    <definedName name="Estabilidade">#REF!</definedName>
    <definedName name="ESTADO" localSheetId="4">#REF!</definedName>
    <definedName name="ESTADO">#REF!</definedName>
    <definedName name="ESTADOS" localSheetId="4">#REF!</definedName>
    <definedName name="ESTADOS">#REF!</definedName>
    <definedName name="ESXT2">#REF!</definedName>
    <definedName name="et">#REF!</definedName>
    <definedName name="ETRVRTBRBTRT">#N/A</definedName>
    <definedName name="EU" localSheetId="11" hidden="1">{#N/A,#N/A,FALSE,"MO (2)"}</definedName>
    <definedName name="EU" localSheetId="14" hidden="1">{#N/A,#N/A,FALSE,"MO (2)"}</definedName>
    <definedName name="EU" localSheetId="15" hidden="1">{#N/A,#N/A,FALSE,"MO (2)"}</definedName>
    <definedName name="EU" localSheetId="13" hidden="1">{#N/A,#N/A,FALSE,"MO (2)"}</definedName>
    <definedName name="EU" localSheetId="6" hidden="1">{#N/A,#N/A,FALSE,"MO (2)"}</definedName>
    <definedName name="EU" localSheetId="5" hidden="1">{#N/A,#N/A,FALSE,"MO (2)"}</definedName>
    <definedName name="EU" localSheetId="4" hidden="1">{#N/A,#N/A,FALSE,"MO (2)"}</definedName>
    <definedName name="EU" localSheetId="16" hidden="1">{#N/A,#N/A,FALSE,"MO (2)"}</definedName>
    <definedName name="EU" hidden="1">{#N/A,#N/A,FALSE,"MO (2)"}</definedName>
    <definedName name="EVDCXFDBVGRVF">#N/A</definedName>
    <definedName name="EXA_10">#N/A</definedName>
    <definedName name="EXA_11">#N/A</definedName>
    <definedName name="EXA_12">#N/A</definedName>
    <definedName name="EXA_13">#N/A</definedName>
    <definedName name="EXA_14">#N/A</definedName>
    <definedName name="EXA_15">#N/A</definedName>
    <definedName name="EXA_16">#N/A</definedName>
    <definedName name="EXA_17">#N/A</definedName>
    <definedName name="EXA_18">#N/A</definedName>
    <definedName name="EXA_5">#N/A</definedName>
    <definedName name="EXA_6">#N/A</definedName>
    <definedName name="EXA_7">#N/A</definedName>
    <definedName name="EXA_8">#N/A</definedName>
    <definedName name="EXA_9">#N/A</definedName>
    <definedName name="Excel_BuiltIn__FilterDatabase_1" localSheetId="4">#REF!</definedName>
    <definedName name="Excel_BuiltIn__FilterDatabase_1">#REF!</definedName>
    <definedName name="Excel_BuiltIn__FilterDatabase_1_1" localSheetId="4">#REF!</definedName>
    <definedName name="Excel_BuiltIn__FilterDatabase_1_1">#REF!</definedName>
    <definedName name="Excel_BuiltIn__FilterDatabase_1_10">#N/A</definedName>
    <definedName name="Excel_BuiltIn__FilterDatabase_1_11">#N/A</definedName>
    <definedName name="Excel_BuiltIn__FilterDatabase_1_12">#N/A</definedName>
    <definedName name="Excel_BuiltIn__FilterDatabase_1_13">#N/A</definedName>
    <definedName name="Excel_BuiltIn__FilterDatabase_1_14">#N/A</definedName>
    <definedName name="Excel_BuiltIn__FilterDatabase_1_15">#N/A</definedName>
    <definedName name="Excel_BuiltIn__FilterDatabase_1_16">#N/A</definedName>
    <definedName name="Excel_BuiltIn__FilterDatabase_1_17">#N/A</definedName>
    <definedName name="Excel_BuiltIn__FilterDatabase_1_18">#N/A</definedName>
    <definedName name="Excel_BuiltIn__FilterDatabase_1_5">#N/A</definedName>
    <definedName name="Excel_BuiltIn__FilterDatabase_1_6">#N/A</definedName>
    <definedName name="Excel_BuiltIn__FilterDatabase_1_7">#N/A</definedName>
    <definedName name="Excel_BuiltIn__FilterDatabase_1_8">#N/A</definedName>
    <definedName name="Excel_BuiltIn__FilterDatabase_1_9">#N/A</definedName>
    <definedName name="Excel_BuiltIn__FilterDatabase_11" localSheetId="4">#REF!</definedName>
    <definedName name="Excel_BuiltIn__FilterDatabase_11">#REF!</definedName>
    <definedName name="Excel_BuiltIn__FilterDatabase_12_1_1_1">"'file:///P:/cad/casan/104_11/projeto/orc/ORC%2012052015%20-%20REV-E/C%C3%B3pia%20de%20Planilha%20Or%C3%A7ament%C3%A1ria%20-%20ETE%20Ingleses%20-%2019052015%20-%20REV-E%20-%20Leo%20-%20emerson.xls'#$''.$A$9:$Y$1008"</definedName>
    <definedName name="Excel_BuiltIn__FilterDatabase_12_1_1_1_1_1">"'file:///P:/cad/casan/104_11/projeto/orc/ORC%2012052015%20-%20REV-E/Planilha%20Quantitativos%20Biz%20-%2011.06.2015/Planilha%20Or%C3%A7ament%C3%A1ria%20-%20ETE%20Ingleses%20-%2019052015%20-%20REV-E%20-%20Biz.xls'#$''.$A$9:$Y$11"</definedName>
    <definedName name="Excel_BuiltIn__FilterDatabase_12_1_1_1_1_1_1">"'file:///P:/cad/casan/104_11/projeto/orc/ORC%2012052015%20-%20REV-E/C%C3%B3pia%20de%20Planilha%20Or%C3%A7ament%C3%A1ria%20-%20ETE%20Ingleses%20-%2019052015%20-%20REV-E%20-%20Leo%20-%20emerson.xls'#$''.$A$9:$Y$1008"</definedName>
    <definedName name="Excel_BuiltIn__FilterDatabase_15_1_1_1">"'file:///P:/cad/casan/104_11/projeto/orc/ORC%2012052015%20-%20REV-E/C%C3%B3pia%20de%20Planilha%20Or%C3%A7ament%C3%A1ria%20-%20ETE%20Ingleses%20-%2019052015%20-%20REV-E%20-%20Leo%20-%20emerson.xls'#$''.$A$10:$AE$54"</definedName>
    <definedName name="Excel_BuiltIn__FilterDatabase_15_1_1_1_1_1">"'file:///P:/cad/casan/104_11/projeto/orc/ORC%2012052015%20-%20REV-E/Planilha%20Quantitativos%20Biz%20-%2011.06.2015/Planilha%20Or%C3%A7ament%C3%A1ria%20-%20ETE%20Ingleses%20-%2019052015%20-%20REV-E%20-%20Biz.xls'#$''.$A$10:$AE$11"</definedName>
    <definedName name="Excel_BuiltIn__FilterDatabase_15_1_1_1_1_1_1">"'file:///P:/cad/casan/104_11/projeto/orc/ORC%2012052015%20-%20REV-E/C%C3%B3pia%20de%20Planilha%20Or%C3%A7ament%C3%A1ria%20-%20ETE%20Ingleses%20-%2019052015%20-%20REV-E%20-%20Leo%20-%20emerson.xls'#$''.$A$10:$AE$54"</definedName>
    <definedName name="Excel_BuiltIn__FilterDatabase_15_2_1_1">"'file:///P:/cad/casan/104_11/projeto/orc/ORC%2012052015%20-%20REV-E/C%C3%B3pia%20de%20Planilha%20Or%C3%A7ament%C3%A1ria%20-%20ETE%20Ingleses%20-%2019052015%20-%20REV-E%20-%20Leo%20-%20emerson.xls'#$''.$A$9:$Y$54"</definedName>
    <definedName name="Excel_BuiltIn__FilterDatabase_15_2_1_1_1_1">"'file:///P:/cad/casan/104_11/projeto/orc/ORC%2012052015%20-%20REV-E/Planilha%20Quantitativos%20Biz%20-%2011.06.2015/Planilha%20Or%C3%A7ament%C3%A1ria%20-%20ETE%20Ingleses%20-%2019052015%20-%20REV-E%20-%20Biz.xls'#$''.$A$9:$Y$11"</definedName>
    <definedName name="Excel_BuiltIn__FilterDatabase_15_2_1_1_1_1_1">"'file:///P:/cad/casan/104_11/projeto/orc/ORC%2012052015%20-%20REV-E/C%C3%B3pia%20de%20Planilha%20Or%C3%A7ament%C3%A1ria%20-%20ETE%20Ingleses%20-%2019052015%20-%20REV-E%20-%20Leo%20-%20emerson.xls'#$''.$A$9:$Y$54"</definedName>
    <definedName name="Excel_BuiltIn__FilterDatabase_16_1_1_1">"'file:///P:/cad/casan/104_11/projeto/orc/ORC%2012052015%20-%20REV-E/C%C3%B3pia%20de%20Planilha%20Or%C3%A7ament%C3%A1ria%20-%20ETE%20Ingleses%20-%2019052015%20-%20REV-E%20-%20Leo%20-%20emerson.xls'#$''.$A$10:$AE$16"</definedName>
    <definedName name="Excel_BuiltIn__FilterDatabase_16_1_1_1_1_1">"'file:///P:/cad/casan/104_11/projeto/orc/ORC%2012052015%20-%20REV-E/Planilha%20Quantitativos%20Biz%20-%2011.06.2015/Planilha%20Or%C3%A7ament%C3%A1ria%20-%20ETE%20Ingleses%20-%2019052015%20-%20REV-E%20-%20Biz.xls'#$''.$A$10:$AE$11"</definedName>
    <definedName name="Excel_BuiltIn__FilterDatabase_16_1_1_1_1_1_1">"'file:///P:/cad/casan/104_11/projeto/orc/ORC%2012052015%20-%20REV-E/C%C3%B3pia%20de%20Planilha%20Or%C3%A7ament%C3%A1ria%20-%20ETE%20Ingleses%20-%2019052015%20-%20REV-E%20-%20Leo%20-%20emerson.xls'#$''.$A$10:$AE$16"</definedName>
    <definedName name="Excel_BuiltIn__FilterDatabase_16_2_1_1">"'file:///P:/cad/casan/104_11/projeto/orc/ORC%2012052015%20-%20REV-E/C%C3%B3pia%20de%20Planilha%20Or%C3%A7ament%C3%A1ria%20-%20ETE%20Ingleses%20-%2019052015%20-%20REV-E%20-%20Leo%20-%20emerson.xls'#$''.$A$9:$Y$16"</definedName>
    <definedName name="Excel_BuiltIn__FilterDatabase_16_2_1_1_1_1">"'file:///P:/cad/casan/104_11/projeto/orc/ORC%2012052015%20-%20REV-E/Planilha%20Quantitativos%20Biz%20-%2011.06.2015/Planilha%20Or%C3%A7ament%C3%A1ria%20-%20ETE%20Ingleses%20-%2019052015%20-%20REV-E%20-%20Biz.xls'#$''.$A$9:$Y$11"</definedName>
    <definedName name="Excel_BuiltIn__FilterDatabase_16_2_1_1_1_1_1">"'file:///P:/cad/casan/104_11/projeto/orc/ORC%2012052015%20-%20REV-E/C%C3%B3pia%20de%20Planilha%20Or%C3%A7ament%C3%A1ria%20-%20ETE%20Ingleses%20-%2019052015%20-%20REV-E%20-%20Leo%20-%20emerson.xls'#$''.$A$9:$Y$16"</definedName>
    <definedName name="Excel_BuiltIn__FilterDatabase_2">"#N/A"</definedName>
    <definedName name="Excel_BuiltIn__FilterDatabase_2_1">"#N/A"</definedName>
    <definedName name="Excel_BuiltIn__FilterDatabase_2_1_1" localSheetId="4">#REF!</definedName>
    <definedName name="Excel_BuiltIn__FilterDatabase_2_1_1">#REF!</definedName>
    <definedName name="Excel_BuiltIn__FilterDatabase_2_1_1_1" localSheetId="4">#REF!</definedName>
    <definedName name="Excel_BuiltIn__FilterDatabase_2_1_1_1">#REF!</definedName>
    <definedName name="Excel_BuiltIn__FilterDatabase_3">NA()</definedName>
    <definedName name="Excel_BuiltIn__FilterDatabase_3_1">"#N/A"</definedName>
    <definedName name="Excel_BuiltIn__FilterDatabase_3_1_1">"#N/A"</definedName>
    <definedName name="Excel_BuiltIn__FilterDatabase_3_1_1_1">"#N/A"</definedName>
    <definedName name="Excel_BuiltIn__FilterDatabase_3_1_1_1_1">"#N/A"</definedName>
    <definedName name="Excel_BuiltIn__FilterDatabase_3_1_1_1_1_1">"#N/A"</definedName>
    <definedName name="Excel_BuiltIn__FilterDatabase_3_1_1_1_1_1_1">"#N/A"</definedName>
    <definedName name="Excel_BuiltIn__FilterDatabase_3_1_1_1_1_1_1_1">"#N/A"</definedName>
    <definedName name="Excel_BuiltIn__FilterDatabase_3_1_1_1_1_1_1_1_1">"#N/A"</definedName>
    <definedName name="Excel_BuiltIn__FilterDatabase_3_1_1_1_1_1_1_1_1_1">"#N/A"</definedName>
    <definedName name="Excel_BuiltIn__FilterDatabase_3_1_28">"#N/A"</definedName>
    <definedName name="Excel_BuiltIn__FilterDatabase_4" localSheetId="4">#REF!</definedName>
    <definedName name="Excel_BuiltIn__FilterDatabase_4">#REF!</definedName>
    <definedName name="Excel_BuiltIn__FilterDatabase_4_1" localSheetId="4">#REF!</definedName>
    <definedName name="Excel_BuiltIn__FilterDatabase_4_1">#REF!</definedName>
    <definedName name="Excel_BuiltIn__FilterDatabase_4_1_1" localSheetId="4">#REF!</definedName>
    <definedName name="Excel_BuiltIn__FilterDatabase_4_1_1">#REF!</definedName>
    <definedName name="Excel_BuiltIn__FilterDatabase_4_1_1_1" localSheetId="4">#REF!</definedName>
    <definedName name="Excel_BuiltIn__FilterDatabase_4_1_1_1">#REF!</definedName>
    <definedName name="Excel_BuiltIn__FilterDatabase_4_2" localSheetId="4">#REF!</definedName>
    <definedName name="Excel_BuiltIn__FilterDatabase_4_2">#REF!</definedName>
    <definedName name="Excel_BuiltIn__FilterDatabase_5_1" localSheetId="4">#REF!</definedName>
    <definedName name="Excel_BuiltIn__FilterDatabase_5_1">#REF!</definedName>
    <definedName name="Excel_BuiltIn__FilterDatabase_6" localSheetId="4">#REF!</definedName>
    <definedName name="Excel_BuiltIn__FilterDatabase_6">#REF!</definedName>
    <definedName name="Excel_BuiltIn_Database">NA()</definedName>
    <definedName name="Excel_BuiltIn_Database_1">#N/A</definedName>
    <definedName name="Excel_BuiltIn_Database_2">#N/A</definedName>
    <definedName name="Excel_BuiltIn_Database_2_1">#N/A</definedName>
    <definedName name="Excel_BuiltIn_Database_4" localSheetId="4">#REF!</definedName>
    <definedName name="Excel_BuiltIn_Database_4">#REF!</definedName>
    <definedName name="Excel_BuiltIn_Database_4_2">#N/A</definedName>
    <definedName name="Excel_BuiltIn_Database_6" localSheetId="4">#REF!</definedName>
    <definedName name="Excel_BuiltIn_Database_6">#REF!</definedName>
    <definedName name="Excel_BuiltIn_Database_6_2">#N/A</definedName>
    <definedName name="Excel_BuiltIn_Database_7" localSheetId="4">#REF!</definedName>
    <definedName name="Excel_BuiltIn_Database_7">#REF!</definedName>
    <definedName name="Excel_BuiltIn_Database_7_2">#N/A</definedName>
    <definedName name="Excel_BuiltIn_Database_8" localSheetId="4">#REF!</definedName>
    <definedName name="Excel_BuiltIn_Database_8">#REF!</definedName>
    <definedName name="Excel_BuiltIn_Database_8_2">#N/A</definedName>
    <definedName name="Excel_BuiltIn_Database_9" localSheetId="4">#REF!</definedName>
    <definedName name="Excel_BuiltIn_Database_9">#REF!</definedName>
    <definedName name="Excel_BuiltIn_Database_9_2">#N/A</definedName>
    <definedName name="Excel_BuiltIn_Print_Area_10">#N/A</definedName>
    <definedName name="Excel_BuiltIn_Print_Area_11_1" localSheetId="4">#REF!</definedName>
    <definedName name="Excel_BuiltIn_Print_Area_11_1">#REF!</definedName>
    <definedName name="Excel_BuiltIn_Print_Area_12">#N/A</definedName>
    <definedName name="Excel_BuiltIn_Print_Area_14" localSheetId="4">#REF!</definedName>
    <definedName name="Excel_BuiltIn_Print_Area_14">#REF!</definedName>
    <definedName name="Excel_BuiltIn_Print_Area_15_1" localSheetId="4">#REF!</definedName>
    <definedName name="Excel_BuiltIn_Print_Area_15_1">#REF!</definedName>
    <definedName name="Excel_BuiltIn_Print_Area_16" localSheetId="4">#REF!</definedName>
    <definedName name="Excel_BuiltIn_Print_Area_16">#REF!</definedName>
    <definedName name="Excel_BuiltIn_Print_Area_16_1" localSheetId="4">#REF!</definedName>
    <definedName name="Excel_BuiltIn_Print_Area_16_1">#REF!</definedName>
    <definedName name="Excel_BuiltIn_Print_Area_17_1" localSheetId="4">#REF!</definedName>
    <definedName name="Excel_BuiltIn_Print_Area_17_1">#REF!</definedName>
    <definedName name="Excel_BuiltIn_Print_Area_18">#N/A</definedName>
    <definedName name="Excel_BuiltIn_Print_Area_2_1_1">"'file:///P:/cad/casan/104_11/projeto/orc/ORC%2012052015%20-%20REV-E/Planilha%20Or%C3%A7ament%C3%A1ria%20-%20ETE%20Ingleses%20-%2019052015%20-%20REV-E%20-%20Biz.xls'#$''.$A$1:$B$11"</definedName>
    <definedName name="Excel_BuiltIn_Print_Area_21_1" localSheetId="4">#REF!</definedName>
    <definedName name="Excel_BuiltIn_Print_Area_21_1">#REF!</definedName>
    <definedName name="Excel_BuiltIn_Print_Area_23" localSheetId="4">#REF!</definedName>
    <definedName name="Excel_BuiltIn_Print_Area_23">#REF!</definedName>
    <definedName name="Excel_BuiltIn_Print_Area_26" localSheetId="4">#REF!</definedName>
    <definedName name="Excel_BuiltIn_Print_Area_26">#REF!</definedName>
    <definedName name="Excel_BuiltIn_Print_Area_26_1" localSheetId="4">#REF!</definedName>
    <definedName name="Excel_BuiltIn_Print_Area_26_1">#REF!</definedName>
    <definedName name="Excel_BuiltIn_Print_Area_27">"$#REF!.$A$1:$F$78"</definedName>
    <definedName name="Excel_BuiltIn_Print_Area_27_1" localSheetId="4">#REF!</definedName>
    <definedName name="Excel_BuiltIn_Print_Area_27_1">#REF!</definedName>
    <definedName name="Excel_BuiltIn_Print_Area_29_1" localSheetId="4">#REF!</definedName>
    <definedName name="Excel_BuiltIn_Print_Area_29_1">#REF!</definedName>
    <definedName name="Excel_BuiltIn_Print_Area_30_1" localSheetId="4">#REF!</definedName>
    <definedName name="Excel_BuiltIn_Print_Area_30_1">#REF!</definedName>
    <definedName name="Excel_BuiltIn_Print_Area_31_1" localSheetId="4">#REF!</definedName>
    <definedName name="Excel_BuiltIn_Print_Area_31_1">#REF!</definedName>
    <definedName name="Excel_BuiltIn_Print_Area_4" localSheetId="4">#REF!</definedName>
    <definedName name="Excel_BuiltIn_Print_Area_4">#REF!</definedName>
    <definedName name="Excel_BuiltIn_Print_Area_4_1" localSheetId="4">#REF!</definedName>
    <definedName name="Excel_BuiltIn_Print_Area_4_1">#REF!</definedName>
    <definedName name="Excel_BuiltIn_Print_Area_49" localSheetId="4">#REF!</definedName>
    <definedName name="Excel_BuiltIn_Print_Area_49">#REF!</definedName>
    <definedName name="Excel_BuiltIn_Print_Area_5_1" localSheetId="4">#REF!</definedName>
    <definedName name="Excel_BuiltIn_Print_Area_5_1">#REF!</definedName>
    <definedName name="Excel_BuiltIn_Print_Area_5_1_1">NA()</definedName>
    <definedName name="Excel_BuiltIn_Print_Area_5_1_1_1">NA()</definedName>
    <definedName name="Excel_BuiltIn_Print_Area_5_1_1_1_1">NA()</definedName>
    <definedName name="Excel_BuiltIn_Print_Area_5_1_1_1_1_1">NA()</definedName>
    <definedName name="Excel_BuiltIn_Print_Area_5_1_1_1_1_1_1">NA()</definedName>
    <definedName name="Excel_BuiltIn_Print_Area_5_1_1_1_1_1_1_1">NA()</definedName>
    <definedName name="Excel_BuiltIn_Print_Area_5_1_1_1_1_1_1_1_1">NA()</definedName>
    <definedName name="Excel_BuiltIn_Print_Area_5_1_1_1_1_1_1_1_1_1">NA()</definedName>
    <definedName name="Excel_BuiltIn_Print_Area_5_1_1_1_1_1_1_1_1_1_1">NA()</definedName>
    <definedName name="Excel_BuiltIn_Print_Area_5_1_1_1_1_1_1_1_1_1_1_1">NA()</definedName>
    <definedName name="Excel_BuiltIn_Print_Area_5_1_1_1_1_1_1_1_1_1_1_1_1">NA()</definedName>
    <definedName name="Excel_BuiltIn_Print_Area_5_1_1_28">NA()</definedName>
    <definedName name="Excel_BuiltIn_Print_Area_5_1_28">NA()</definedName>
    <definedName name="Excel_BuiltIn_Print_Area_6">#N/A</definedName>
    <definedName name="Excel_BuiltIn_Print_Area_6_1_1">"'file:///P:/cad/casan/104_11/projeto/orc/ORC%2012052015%20-%20REV-E/Planilha%20Quantitativos%20Biz%20-%2011.06.2015/Planilha%20Or%C3%A7ament%C3%A1ria%20-%20ETE%20Ingleses%20-%20Tanque%20de%20Contato%20.xls'#$''.$A$1:$F$11"</definedName>
    <definedName name="Excel_BuiltIn_Print_Area_6_1_1_1_1">"'file:///P:/cad/casan/104_11/projeto/orc/ORC%2012052015%20-%20REV-E/Planilha%20Quantitativos%20Biz%20-%2011.06.2015/Planilha%20Or%C3%A7ament%C3%A1ria%20-%20ETE%20Ingleses%20-%20Tanque%20de%20Contato%20.xls'#$''.$A$1:$F$11"</definedName>
    <definedName name="Excel_BuiltIn_Print_Area_7" localSheetId="4">#REF!</definedName>
    <definedName name="Excel_BuiltIn_Print_Area_7">#REF!</definedName>
    <definedName name="Excel_BuiltIn_Print_Area_7_1" localSheetId="4">#REF!</definedName>
    <definedName name="Excel_BuiltIn_Print_Area_7_1">#REF!</definedName>
    <definedName name="Excel_BuiltIn_Print_Area_7_1_1" localSheetId="4">#REF!</definedName>
    <definedName name="Excel_BuiltIn_Print_Area_7_1_1">#REF!</definedName>
    <definedName name="Excel_BuiltIn_Print_Area_8">#N/A</definedName>
    <definedName name="Excel_BuiltIn_Print_Area_9_1" localSheetId="4">#REF!</definedName>
    <definedName name="Excel_BuiltIn_Print_Area_9_1">#REF!</definedName>
    <definedName name="Excel_BuiltIn_Print_Titles_1_1" localSheetId="4">#REF!</definedName>
    <definedName name="Excel_BuiltIn_Print_Titles_1_1">#REF!</definedName>
    <definedName name="Excel_BuiltIn_Print_Titles_10" localSheetId="4">#REF!</definedName>
    <definedName name="Excel_BuiltIn_Print_Titles_10">#REF!</definedName>
    <definedName name="Excel_BuiltIn_Print_Titles_12_1_1">"'file:///P:/cad/casan/104_11/projeto/orc/ORC%2012052015%20-%20REV-E/Planilha%20Or%C3%A7ament%C3%A1ria%20-%20ETE%20Ingleses%20-%2019052015%20-%20REV-E%20-%20Roberto.xls'#$''.$A$1:$IR$14"</definedName>
    <definedName name="Excel_BuiltIn_Print_Titles_12_1_1_1">"'file:///P:/cad/casan/104_11/projeto/orc/ORC%2012052015%20-%20REV-E/Planilha%20Or%C3%A7ament%C3%A1ria%20-%20ETE%20Ingleses%20-%2019052015%20-%20REV-E%20-%20Roberto.xls'#$''.$A$1:$IR$14"</definedName>
    <definedName name="Excel_BuiltIn_Print_Titles_14" localSheetId="4">#REF!</definedName>
    <definedName name="Excel_BuiltIn_Print_Titles_14">#REF!</definedName>
    <definedName name="Excel_BuiltIn_Print_Titles_15" localSheetId="4">#REF!</definedName>
    <definedName name="Excel_BuiltIn_Print_Titles_15">#REF!</definedName>
    <definedName name="Excel_BuiltIn_Print_Titles_16" localSheetId="4">#REF!</definedName>
    <definedName name="Excel_BuiltIn_Print_Titles_16">#REF!</definedName>
    <definedName name="Excel_BuiltIn_Print_Titles_27">"$#REF!.$A$1:$IV$7"</definedName>
    <definedName name="Excel_BuiltIn_Print_Titles_3" localSheetId="4">#REF!</definedName>
    <definedName name="Excel_BuiltIn_Print_Titles_3">#REF!</definedName>
    <definedName name="Excel_BuiltIn_Print_Titles_3_1_1">NA()</definedName>
    <definedName name="Excel_BuiltIn_Print_Titles_3_1_1_1">NA()</definedName>
    <definedName name="Excel_BuiltIn_Print_Titles_4" localSheetId="4">#REF!</definedName>
    <definedName name="Excel_BuiltIn_Print_Titles_4">#REF!</definedName>
    <definedName name="Excel_BuiltIn_Print_Titles_7_1" localSheetId="4">#REF!</definedName>
    <definedName name="Excel_BuiltIn_Print_Titles_7_1">#REF!</definedName>
    <definedName name="Excel_BuiltIn_Print_Titles_9_1" localSheetId="4">#REF!</definedName>
    <definedName name="Excel_BuiltIn_Print_Titles_9_1">#REF!</definedName>
    <definedName name="EXDED">#N/A</definedName>
    <definedName name="execução" localSheetId="11">[8]!Plan1</definedName>
    <definedName name="execução" localSheetId="14">[8]!Plan1</definedName>
    <definedName name="execução" localSheetId="15">[8]!Plan1</definedName>
    <definedName name="execução" localSheetId="13">[8]!Plan1</definedName>
    <definedName name="execução" localSheetId="4">#N/A</definedName>
    <definedName name="execução" localSheetId="16">[8]!Plan1</definedName>
    <definedName name="execução">#REF!</definedName>
    <definedName name="Exibir_Dat_Com" localSheetId="4">#REF!</definedName>
    <definedName name="Exibir_Dat_Com">#REF!</definedName>
    <definedName name="Exibir_Fer_EUA" localSheetId="4">#REF!</definedName>
    <definedName name="Exibir_Fer_EUA">#REF!</definedName>
    <definedName name="Exibir_Fer_Nac" localSheetId="4">#REF!</definedName>
    <definedName name="Exibir_Fer_Nac">#REF!</definedName>
    <definedName name="ExibirTudo">#N/A</definedName>
    <definedName name="Ext" localSheetId="4">#REF!</definedName>
    <definedName name="Ext">#REF!</definedName>
    <definedName name="ext." localSheetId="4">#REF!</definedName>
    <definedName name="ext.">#REF!</definedName>
    <definedName name="Ext.__pista_simples" localSheetId="4">#REF!</definedName>
    <definedName name="Ext.__pista_simples">#REF!</definedName>
    <definedName name="Ext._de_pista_dupla" localSheetId="4">#REF!</definedName>
    <definedName name="Ext._de_pista_dupla">#REF!</definedName>
    <definedName name="EXT__m">#REF!</definedName>
    <definedName name="Ext_2">"'file:///A:/ARQUIVOS R96/EXCEL/PATOs/Pato PRRTN - BR476.xls'#$'P A T O 99 B'.$#REF!$#REF!"</definedName>
    <definedName name="ext_29" localSheetId="6">'Composições Canteiro'!ext_29</definedName>
    <definedName name="ext_29" localSheetId="5">'Composições Gerais'!ext_29</definedName>
    <definedName name="ext_29" localSheetId="4">'CRONO. FIS-FINANC'!ext_29</definedName>
    <definedName name="ext_29">ext_29</definedName>
    <definedName name="Ext_6">"$'C _ Transporte'.$#REF!$#REF!"</definedName>
    <definedName name="Ext_7">"$'D _ Material Betuminoso'.$#REF!$#REF!"</definedName>
    <definedName name="Ext_8">"$'E _ Cronograma'.$#REF!$#REF!"</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 localSheetId="4">#REF!</definedName>
    <definedName name="EXTE">#REF!</definedName>
    <definedName name="Extens_1">"'file:///C:/Documents and Settings/mauricio.ferrao/Desktop/ARQUIVOS R-9-6/Excel/PATOs/BR153_98.XLS'#$'P A T O 98 D'.$#REF!$#REF!"</definedName>
    <definedName name="Extensão" localSheetId="4">#REF!</definedName>
    <definedName name="Extensão">#REF!</definedName>
    <definedName name="Extensao_1">"'file:///C:/Documents and Settings/mauricio.ferrao/Desktop/ARQUIVOS R96/EXCEL/PATOs/BR153_99.XLS'#$'P A T O  D'.$#REF!$#REF!"</definedName>
    <definedName name="Extensão_1" localSheetId="4">#REF!</definedName>
    <definedName name="Extensão_1">#REF!</definedName>
    <definedName name="Extensão_14" localSheetId="4">#REF!</definedName>
    <definedName name="Extensão_14">#REF!</definedName>
    <definedName name="Extensão_15" localSheetId="4">#REF!</definedName>
    <definedName name="Extensão_15">#REF!</definedName>
    <definedName name="Extensão_17" localSheetId="4">#REF!</definedName>
    <definedName name="Extensão_17">#REF!</definedName>
    <definedName name="Extensão_2" localSheetId="4">#REF!</definedName>
    <definedName name="Extensão_2">#REF!</definedName>
    <definedName name="Extensão_21" localSheetId="4">#REF!</definedName>
    <definedName name="Extensão_21">#REF!</definedName>
    <definedName name="Extensão_3" localSheetId="4">#REF!</definedName>
    <definedName name="Extensão_3">#REF!</definedName>
    <definedName name="Extensão_4" localSheetId="4">#REF!</definedName>
    <definedName name="Extensão_4">#REF!</definedName>
    <definedName name="Extensão_4_1" localSheetId="4">#REF!</definedName>
    <definedName name="Extensão_4_1">#REF!</definedName>
    <definedName name="Extensão_4_1_2">#N/A</definedName>
    <definedName name="Extensão_8" localSheetId="4">#REF!</definedName>
    <definedName name="Extensão_8">#REF!</definedName>
    <definedName name="Extensão_9" localSheetId="4">#REF!</definedName>
    <definedName name="Extensão_9">#REF!</definedName>
    <definedName name="Extenso" localSheetId="11">'ADM-Resumo'!Extenso</definedName>
    <definedName name="Extenso" localSheetId="14">'ADM-Variavel'!Extenso</definedName>
    <definedName name="Extenso" localSheetId="15">'ADM-Variavel$'!Extenso</definedName>
    <definedName name="Extenso" localSheetId="13">'ADM-Vinculada'!Extenso</definedName>
    <definedName name="Extenso" localSheetId="4">'CRONO. FIS-FINANC'!Extenso</definedName>
    <definedName name="Extenso" localSheetId="16">'MANUTENÇÃO DO CANTEIRO E ACAMP.'!Extenso</definedName>
    <definedName name="Extenso">#REF!</definedName>
    <definedName name="Extenso_1" localSheetId="6">'Composições Canteiro'!Extenso_1</definedName>
    <definedName name="Extenso_1" localSheetId="5">'Composições Gerais'!Extenso_1</definedName>
    <definedName name="Extenso_1" localSheetId="4">'CRONO. FIS-FINANC'!Extenso_1</definedName>
    <definedName name="Extenso_1">Extenso_1</definedName>
    <definedName name="Extenso_10" localSheetId="6">'Composições Canteiro'!Extenso_10</definedName>
    <definedName name="Extenso_10" localSheetId="5">'Composições Gerais'!Extenso_10</definedName>
    <definedName name="Extenso_10" localSheetId="4">'CRONO. FIS-FINANC'!Extenso_10</definedName>
    <definedName name="Extenso_10">Extenso_10</definedName>
    <definedName name="Extenso_12" localSheetId="6">'Composições Canteiro'!Extenso_12</definedName>
    <definedName name="Extenso_12" localSheetId="5">'Composições Gerais'!Extenso_12</definedName>
    <definedName name="Extenso_12" localSheetId="4">'CRONO. FIS-FINANC'!Extenso_12</definedName>
    <definedName name="Extenso_12">Extenso_12</definedName>
    <definedName name="Extenso_13" localSheetId="6">'Composições Canteiro'!Extenso_13</definedName>
    <definedName name="Extenso_13" localSheetId="5">'Composições Gerais'!Extenso_13</definedName>
    <definedName name="Extenso_13" localSheetId="4">'CRONO. FIS-FINANC'!Extenso_13</definedName>
    <definedName name="Extenso_13">Extenso_13</definedName>
    <definedName name="Extenso_19" localSheetId="6">'Composições Canteiro'!Extenso_19</definedName>
    <definedName name="Extenso_19" localSheetId="5">'Composições Gerais'!Extenso_19</definedName>
    <definedName name="Extenso_19" localSheetId="4">'CRONO. FIS-FINANC'!Extenso_19</definedName>
    <definedName name="Extenso_19">Extenso_19</definedName>
    <definedName name="Extenso_2" localSheetId="6">'Composições Canteiro'!Extenso_2</definedName>
    <definedName name="Extenso_2" localSheetId="5">'Composições Gerais'!Extenso_2</definedName>
    <definedName name="Extenso_2" localSheetId="4">'CRONO. FIS-FINANC'!Extenso_2</definedName>
    <definedName name="Extenso_2">Extenso_2</definedName>
    <definedName name="Extenso_21" localSheetId="6">'Composições Canteiro'!Extenso_21</definedName>
    <definedName name="Extenso_21" localSheetId="5">'Composições Gerais'!Extenso_21</definedName>
    <definedName name="Extenso_21" localSheetId="4">'CRONO. FIS-FINANC'!Extenso_21</definedName>
    <definedName name="Extenso_21">Extenso_21</definedName>
    <definedName name="Extenso_23" localSheetId="6">'Composições Canteiro'!Extenso_23</definedName>
    <definedName name="Extenso_23" localSheetId="5">'Composições Gerais'!Extenso_23</definedName>
    <definedName name="Extenso_23" localSheetId="4">'CRONO. FIS-FINANC'!Extenso_23</definedName>
    <definedName name="Extenso_23">Extenso_23</definedName>
    <definedName name="Extenso_24" localSheetId="6">'Composições Canteiro'!Extenso_24</definedName>
    <definedName name="Extenso_24" localSheetId="5">'Composições Gerais'!Extenso_24</definedName>
    <definedName name="Extenso_24" localSheetId="4">'CRONO. FIS-FINANC'!Extenso_24</definedName>
    <definedName name="Extenso_24">Extenso_24</definedName>
    <definedName name="Extenso_26" localSheetId="6">'Composições Canteiro'!Extenso_26</definedName>
    <definedName name="Extenso_26" localSheetId="5">'Composições Gerais'!Extenso_26</definedName>
    <definedName name="Extenso_26" localSheetId="4">'CRONO. FIS-FINANC'!Extenso_26</definedName>
    <definedName name="Extenso_26">Extenso_26</definedName>
    <definedName name="Extenso_27" localSheetId="6">'Composições Canteiro'!Extenso_27</definedName>
    <definedName name="Extenso_27" localSheetId="5">'Composições Gerais'!Extenso_27</definedName>
    <definedName name="Extenso_27" localSheetId="4">'CRONO. FIS-FINANC'!Extenso_27</definedName>
    <definedName name="Extenso_27">Extenso_27</definedName>
    <definedName name="Extenso_29" localSheetId="6">'Composições Canteiro'!Extenso_29</definedName>
    <definedName name="Extenso_29" localSheetId="5">'Composições Gerais'!Extenso_29</definedName>
    <definedName name="Extenso_29" localSheetId="4">'CRONO. FIS-FINANC'!Extenso_29</definedName>
    <definedName name="Extenso_29">Extenso_29</definedName>
    <definedName name="Extenso_30" localSheetId="6">'Composições Canteiro'!Extenso_30</definedName>
    <definedName name="Extenso_30" localSheetId="5">'Composições Gerais'!Extenso_30</definedName>
    <definedName name="Extenso_30" localSheetId="4">'CRONO. FIS-FINANC'!Extenso_30</definedName>
    <definedName name="Extenso_30">Extenso_30</definedName>
    <definedName name="Extenso_31" localSheetId="6">'Composições Canteiro'!Extenso_31</definedName>
    <definedName name="Extenso_31" localSheetId="5">'Composições Gerais'!Extenso_31</definedName>
    <definedName name="Extenso_31" localSheetId="4">'CRONO. FIS-FINANC'!Extenso_31</definedName>
    <definedName name="Extenso_31">Extenso_31</definedName>
    <definedName name="Extenso_33" localSheetId="6">'Composições Canteiro'!Extenso_33</definedName>
    <definedName name="Extenso_33" localSheetId="5">'Composições Gerais'!Extenso_33</definedName>
    <definedName name="Extenso_33" localSheetId="4">'CRONO. FIS-FINANC'!Extenso_33</definedName>
    <definedName name="Extenso_33">Extenso_33</definedName>
    <definedName name="Extenso_34" localSheetId="6">'Composições Canteiro'!Extenso_34</definedName>
    <definedName name="Extenso_34" localSheetId="5">'Composições Gerais'!Extenso_34</definedName>
    <definedName name="Extenso_34" localSheetId="4">'CRONO. FIS-FINANC'!Extenso_34</definedName>
    <definedName name="Extenso_34">Extenso_34</definedName>
    <definedName name="Extenso_35" localSheetId="6">'Composições Canteiro'!Extenso_35</definedName>
    <definedName name="Extenso_35" localSheetId="5">'Composições Gerais'!Extenso_35</definedName>
    <definedName name="Extenso_35" localSheetId="4">'CRONO. FIS-FINANC'!Extenso_35</definedName>
    <definedName name="Extenso_35">Extenso_35</definedName>
    <definedName name="Extenso_36" localSheetId="6">'Composições Canteiro'!Extenso_36</definedName>
    <definedName name="Extenso_36" localSheetId="5">'Composições Gerais'!Extenso_36</definedName>
    <definedName name="Extenso_36" localSheetId="4">'CRONO. FIS-FINANC'!Extenso_36</definedName>
    <definedName name="Extenso_36">Extenso_36</definedName>
    <definedName name="Extenso_37" localSheetId="6">'Composições Canteiro'!Extenso_37</definedName>
    <definedName name="Extenso_37" localSheetId="5">'Composições Gerais'!Extenso_37</definedName>
    <definedName name="Extenso_37" localSheetId="4">'CRONO. FIS-FINANC'!Extenso_37</definedName>
    <definedName name="Extenso_37">Extenso_37</definedName>
    <definedName name="Extenso_38" localSheetId="6">'Composições Canteiro'!Extenso_38</definedName>
    <definedName name="Extenso_38" localSheetId="5">'Composições Gerais'!Extenso_38</definedName>
    <definedName name="Extenso_38" localSheetId="4">'CRONO. FIS-FINANC'!Extenso_38</definedName>
    <definedName name="Extenso_38">Extenso_38</definedName>
    <definedName name="Extenso_39" localSheetId="6">'Composições Canteiro'!Extenso_39</definedName>
    <definedName name="Extenso_39" localSheetId="5">'Composições Gerais'!Extenso_39</definedName>
    <definedName name="Extenso_39" localSheetId="4">'CRONO. FIS-FINANC'!Extenso_39</definedName>
    <definedName name="Extenso_39">Extenso_39</definedName>
    <definedName name="Extenso_4" localSheetId="6">'Composições Canteiro'!Extenso_4</definedName>
    <definedName name="Extenso_4" localSheetId="5">'Composições Gerais'!Extenso_4</definedName>
    <definedName name="Extenso_4" localSheetId="4">'CRONO. FIS-FINANC'!Extenso_4</definedName>
    <definedName name="Extenso_4">Extenso_4</definedName>
    <definedName name="Extenso_40" localSheetId="6">'Composições Canteiro'!Extenso_40</definedName>
    <definedName name="Extenso_40" localSheetId="5">'Composições Gerais'!Extenso_40</definedName>
    <definedName name="Extenso_40" localSheetId="4">'CRONO. FIS-FINANC'!Extenso_40</definedName>
    <definedName name="Extenso_40">Extenso_40</definedName>
    <definedName name="Extenso_41" localSheetId="6">'Composições Canteiro'!Extenso_41</definedName>
    <definedName name="Extenso_41" localSheetId="5">'Composições Gerais'!Extenso_41</definedName>
    <definedName name="Extenso_41" localSheetId="4">'CRONO. FIS-FINANC'!Extenso_41</definedName>
    <definedName name="Extenso_41">Extenso_41</definedName>
    <definedName name="Extenso_42" localSheetId="6">'Composições Canteiro'!Extenso_42</definedName>
    <definedName name="Extenso_42" localSheetId="5">'Composições Gerais'!Extenso_42</definedName>
    <definedName name="Extenso_42" localSheetId="4">'CRONO. FIS-FINANC'!Extenso_42</definedName>
    <definedName name="Extenso_42">Extenso_42</definedName>
    <definedName name="Extenso_43" localSheetId="6">'Composições Canteiro'!Extenso_43</definedName>
    <definedName name="Extenso_43" localSheetId="5">'Composições Gerais'!Extenso_43</definedName>
    <definedName name="Extenso_43" localSheetId="4">'CRONO. FIS-FINANC'!Extenso_43</definedName>
    <definedName name="Extenso_43">Extenso_43</definedName>
    <definedName name="Extenso_44" localSheetId="6">'Composições Canteiro'!Extenso_44</definedName>
    <definedName name="Extenso_44" localSheetId="5">'Composições Gerais'!Extenso_44</definedName>
    <definedName name="Extenso_44" localSheetId="4">'CRONO. FIS-FINANC'!Extenso_44</definedName>
    <definedName name="Extenso_44">Extenso_44</definedName>
    <definedName name="Extenso_45" localSheetId="6">'Composições Canteiro'!Extenso_45</definedName>
    <definedName name="Extenso_45" localSheetId="5">'Composições Gerais'!Extenso_45</definedName>
    <definedName name="Extenso_45" localSheetId="4">'CRONO. FIS-FINANC'!Extenso_45</definedName>
    <definedName name="Extenso_45">Extenso_45</definedName>
    <definedName name="Extenso_46" localSheetId="6">'Composições Canteiro'!Extenso_46</definedName>
    <definedName name="Extenso_46" localSheetId="5">'Composições Gerais'!Extenso_46</definedName>
    <definedName name="Extenso_46" localSheetId="4">'CRONO. FIS-FINANC'!Extenso_46</definedName>
    <definedName name="Extenso_46">Extenso_46</definedName>
    <definedName name="Extenso_47" localSheetId="6">'Composições Canteiro'!Extenso_47</definedName>
    <definedName name="Extenso_47" localSheetId="5">'Composições Gerais'!Extenso_47</definedName>
    <definedName name="Extenso_47" localSheetId="4">'CRONO. FIS-FINANC'!Extenso_47</definedName>
    <definedName name="Extenso_47">Extenso_47</definedName>
    <definedName name="Extenso_48" localSheetId="6">'Composições Canteiro'!Extenso_48</definedName>
    <definedName name="Extenso_48" localSheetId="5">'Composições Gerais'!Extenso_48</definedName>
    <definedName name="Extenso_48" localSheetId="4">'CRONO. FIS-FINANC'!Extenso_48</definedName>
    <definedName name="Extenso_48">Extenso_48</definedName>
    <definedName name="Extenso_51" localSheetId="6">'Composições Canteiro'!Extenso_51</definedName>
    <definedName name="Extenso_51" localSheetId="5">'Composições Gerais'!Extenso_51</definedName>
    <definedName name="Extenso_51" localSheetId="4">'CRONO. FIS-FINANC'!Extenso_51</definedName>
    <definedName name="Extenso_51">Extenso_51</definedName>
    <definedName name="Extenso_52" localSheetId="6">'Composições Canteiro'!Extenso_52</definedName>
    <definedName name="Extenso_52" localSheetId="5">'Composições Gerais'!Extenso_52</definedName>
    <definedName name="Extenso_52" localSheetId="4">'CRONO. FIS-FINANC'!Extenso_52</definedName>
    <definedName name="Extenso_52">Extenso_52</definedName>
    <definedName name="Extenso_53" localSheetId="6">'Composições Canteiro'!Extenso_53</definedName>
    <definedName name="Extenso_53" localSheetId="5">'Composições Gerais'!Extenso_53</definedName>
    <definedName name="Extenso_53" localSheetId="4">'CRONO. FIS-FINANC'!Extenso_53</definedName>
    <definedName name="Extenso_53">Extenso_53</definedName>
    <definedName name="Extenso_54" localSheetId="6">'Composições Canteiro'!Extenso_54</definedName>
    <definedName name="Extenso_54" localSheetId="5">'Composições Gerais'!Extenso_54</definedName>
    <definedName name="Extenso_54" localSheetId="4">'CRONO. FIS-FINANC'!Extenso_54</definedName>
    <definedName name="Extenso_54">Extenso_54</definedName>
    <definedName name="Extenso_55" localSheetId="6">'Composições Canteiro'!Extenso_55</definedName>
    <definedName name="Extenso_55" localSheetId="5">'Composições Gerais'!Extenso_55</definedName>
    <definedName name="Extenso_55" localSheetId="4">'CRONO. FIS-FINANC'!Extenso_55</definedName>
    <definedName name="Extenso_55">Extenso_55</definedName>
    <definedName name="Extenso_56" localSheetId="6">'Composições Canteiro'!Extenso_56</definedName>
    <definedName name="Extenso_56" localSheetId="5">'Composições Gerais'!Extenso_56</definedName>
    <definedName name="Extenso_56" localSheetId="4">'CRONO. FIS-FINANC'!Extenso_56</definedName>
    <definedName name="Extenso_56">Extenso_56</definedName>
    <definedName name="Extenso_57" localSheetId="6">'Composições Canteiro'!Extenso_57</definedName>
    <definedName name="Extenso_57" localSheetId="5">'Composições Gerais'!Extenso_57</definedName>
    <definedName name="Extenso_57" localSheetId="4">'CRONO. FIS-FINANC'!Extenso_57</definedName>
    <definedName name="Extenso_57">Extenso_57</definedName>
    <definedName name="Extenso_58" localSheetId="6">'Composições Canteiro'!Extenso_58</definedName>
    <definedName name="Extenso_58" localSheetId="5">'Composições Gerais'!Extenso_58</definedName>
    <definedName name="Extenso_58" localSheetId="4">'CRONO. FIS-FINANC'!Extenso_58</definedName>
    <definedName name="Extenso_58">Extenso_58</definedName>
    <definedName name="Extenso_59" localSheetId="6">'Composições Canteiro'!Extenso_59</definedName>
    <definedName name="Extenso_59" localSheetId="5">'Composições Gerais'!Extenso_59</definedName>
    <definedName name="Extenso_59" localSheetId="4">'CRONO. FIS-FINANC'!Extenso_59</definedName>
    <definedName name="Extenso_59">Extenso_59</definedName>
    <definedName name="Extenso_60" localSheetId="6">'Composições Canteiro'!Extenso_60</definedName>
    <definedName name="Extenso_60" localSheetId="5">'Composições Gerais'!Extenso_60</definedName>
    <definedName name="Extenso_60" localSheetId="4">'CRONO. FIS-FINANC'!Extenso_60</definedName>
    <definedName name="Extenso_60">Extenso_60</definedName>
    <definedName name="Extenso_61" localSheetId="6">'Composições Canteiro'!Extenso_61</definedName>
    <definedName name="Extenso_61" localSheetId="5">'Composições Gerais'!Extenso_61</definedName>
    <definedName name="Extenso_61" localSheetId="4">'CRONO. FIS-FINANC'!Extenso_61</definedName>
    <definedName name="Extenso_61">Extenso_61</definedName>
    <definedName name="Extenso_62" localSheetId="6">'Composições Canteiro'!Extenso_62</definedName>
    <definedName name="Extenso_62" localSheetId="5">'Composições Gerais'!Extenso_62</definedName>
    <definedName name="Extenso_62" localSheetId="4">'CRONO. FIS-FINANC'!Extenso_62</definedName>
    <definedName name="Extenso_62">Extenso_62</definedName>
    <definedName name="Extenso_63" localSheetId="6">'Composições Canteiro'!Extenso_63</definedName>
    <definedName name="Extenso_63" localSheetId="5">'Composições Gerais'!Extenso_63</definedName>
    <definedName name="Extenso_63" localSheetId="4">'CRONO. FIS-FINANC'!Extenso_63</definedName>
    <definedName name="Extenso_63">Extenso_63</definedName>
    <definedName name="Extenso_64" localSheetId="6">'Composições Canteiro'!Extenso_64</definedName>
    <definedName name="Extenso_64" localSheetId="5">'Composições Gerais'!Extenso_64</definedName>
    <definedName name="Extenso_64" localSheetId="4">'CRONO. FIS-FINANC'!Extenso_64</definedName>
    <definedName name="Extenso_64">Extenso_64</definedName>
    <definedName name="Extenso_65" localSheetId="6">'Composições Canteiro'!Extenso_65</definedName>
    <definedName name="Extenso_65" localSheetId="5">'Composições Gerais'!Extenso_65</definedName>
    <definedName name="Extenso_65" localSheetId="4">'CRONO. FIS-FINANC'!Extenso_65</definedName>
    <definedName name="Extenso_65">Extenso_65</definedName>
    <definedName name="Extenso_66" localSheetId="6">'Composições Canteiro'!Extenso_66</definedName>
    <definedName name="Extenso_66" localSheetId="5">'Composições Gerais'!Extenso_66</definedName>
    <definedName name="Extenso_66" localSheetId="4">'CRONO. FIS-FINANC'!Extenso_66</definedName>
    <definedName name="Extenso_66">Extenso_66</definedName>
    <definedName name="Extenso_67" localSheetId="6">'Composições Canteiro'!Extenso_67</definedName>
    <definedName name="Extenso_67" localSheetId="5">'Composições Gerais'!Extenso_67</definedName>
    <definedName name="Extenso_67" localSheetId="4">'CRONO. FIS-FINANC'!Extenso_67</definedName>
    <definedName name="Extenso_67">Extenso_67</definedName>
    <definedName name="Extenso_68" localSheetId="6">'Composições Canteiro'!Extenso_68</definedName>
    <definedName name="Extenso_68" localSheetId="5">'Composições Gerais'!Extenso_68</definedName>
    <definedName name="Extenso_68" localSheetId="4">'CRONO. FIS-FINANC'!Extenso_68</definedName>
    <definedName name="Extenso_68">Extenso_68</definedName>
    <definedName name="Extenso_69" localSheetId="6">'Composições Canteiro'!Extenso_69</definedName>
    <definedName name="Extenso_69" localSheetId="5">'Composições Gerais'!Extenso_69</definedName>
    <definedName name="Extenso_69" localSheetId="4">'CRONO. FIS-FINANC'!Extenso_69</definedName>
    <definedName name="Extenso_69">Extenso_69</definedName>
    <definedName name="Extenso_7" localSheetId="6">'Composições Canteiro'!Extenso_7</definedName>
    <definedName name="Extenso_7" localSheetId="5">'Composições Gerais'!Extenso_7</definedName>
    <definedName name="Extenso_7" localSheetId="4">'CRONO. FIS-FINANC'!Extenso_7</definedName>
    <definedName name="Extenso_7">Extenso_7</definedName>
    <definedName name="Extenso_70" localSheetId="6">'Composições Canteiro'!Extenso_70</definedName>
    <definedName name="Extenso_70" localSheetId="5">'Composições Gerais'!Extenso_70</definedName>
    <definedName name="Extenso_70" localSheetId="4">'CRONO. FIS-FINANC'!Extenso_70</definedName>
    <definedName name="Extenso_70">Extenso_70</definedName>
    <definedName name="Extenso_71" localSheetId="6">'Composições Canteiro'!Extenso_71</definedName>
    <definedName name="Extenso_71" localSheetId="5">'Composições Gerais'!Extenso_71</definedName>
    <definedName name="Extenso_71" localSheetId="4">'CRONO. FIS-FINANC'!Extenso_71</definedName>
    <definedName name="Extenso_71">Extenso_71</definedName>
    <definedName name="Extenso_72" localSheetId="6">'Composições Canteiro'!Extenso_72</definedName>
    <definedName name="Extenso_72" localSheetId="5">'Composições Gerais'!Extenso_72</definedName>
    <definedName name="Extenso_72" localSheetId="4">'CRONO. FIS-FINANC'!Extenso_72</definedName>
    <definedName name="Extenso_72">Extenso_72</definedName>
    <definedName name="Extenso_8" localSheetId="6">'Composições Canteiro'!Extenso_8</definedName>
    <definedName name="Extenso_8" localSheetId="5">'Composições Gerais'!Extenso_8</definedName>
    <definedName name="Extenso_8" localSheetId="4">'CRONO. FIS-FINANC'!Extenso_8</definedName>
    <definedName name="Extenso_8">Extenso_8</definedName>
    <definedName name="ExtFaixa" localSheetId="4">#REF!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Faixa2_3">#REF!</definedName>
    <definedName name="ExtFaixa2_4">#REF!</definedName>
    <definedName name="ExtFaixa2_5">#REF!</definedName>
    <definedName name="ExtFaixa22">#REF!</definedName>
    <definedName name="EXTRA_CONTRATUAL" localSheetId="4">#REF!</definedName>
    <definedName name="EXTRA_CONTRATUAL">#REF!</definedName>
    <definedName name="EXTRA_CONTRATUAL_10" localSheetId="4">#REF!</definedName>
    <definedName name="EXTRA_CONTRATUAL_10">#REF!</definedName>
    <definedName name="EXTRA_CONTRATUAL_10_19" localSheetId="4">#REF!</definedName>
    <definedName name="EXTRA_CONTRATUAL_10_19">#REF!</definedName>
    <definedName name="EXTRA_CONTRATUAL_17" localSheetId="4">#REF!</definedName>
    <definedName name="EXTRA_CONTRATUAL_17">#REF!</definedName>
    <definedName name="EXTRA_CONTRATUAL_17_19" localSheetId="4">#REF!</definedName>
    <definedName name="EXTRA_CONTRATUAL_17_19">#REF!</definedName>
    <definedName name="EXTRA_CONTRATUAL_19" localSheetId="4">#REF!</definedName>
    <definedName name="EXTRA_CONTRATUAL_19">#REF!</definedName>
    <definedName name="EXTRA_CONTRATUAL_6" localSheetId="4">#REF!</definedName>
    <definedName name="EXTRA_CONTRATUAL_6">#REF!</definedName>
    <definedName name="EXTRA_CONTRATUAL_6_19" localSheetId="4">#REF!</definedName>
    <definedName name="EXTRA_CONTRATUAL_6_19">#REF!</definedName>
    <definedName name="EXTRA_CONTRATUAL_7" localSheetId="4">#REF!</definedName>
    <definedName name="EXTRA_CONTRATUAL_7">#REF!</definedName>
    <definedName name="EXTRA_CONTRATUAL_7_19" localSheetId="4">#REF!</definedName>
    <definedName name="EXTRA_CONTRATUAL_7_19">#REF!</definedName>
    <definedName name="EXTRA_CONTRATUAL_8" localSheetId="4">#REF!</definedName>
    <definedName name="EXTRA_CONTRATUAL_8">#REF!</definedName>
    <definedName name="EXTRA_CONTRATUAL_8_19" localSheetId="4">#REF!</definedName>
    <definedName name="EXTRA_CONTRATUAL_8_19">#REF!</definedName>
    <definedName name="EXTRA_CONTRATUAL_9" localSheetId="4">#REF!</definedName>
    <definedName name="EXTRA_CONTRATUAL_9">#REF!</definedName>
    <definedName name="EXTRA_CONTRATUAL_9_19" localSheetId="4">#REF!</definedName>
    <definedName name="EXTRA_CONTRATUAL_9_19">#REF!</definedName>
    <definedName name="ezfrafrf">#N/A</definedName>
    <definedName name="F" localSheetId="11">[8]!Plan1</definedName>
    <definedName name="F" localSheetId="14">[8]!Plan1</definedName>
    <definedName name="F" localSheetId="15">[8]!Plan1</definedName>
    <definedName name="F" localSheetId="13">[8]!Plan1</definedName>
    <definedName name="F" localSheetId="4">#REF!</definedName>
    <definedName name="F" localSheetId="16">[8]!Plan1</definedName>
    <definedName name="F">#REF!</definedName>
    <definedName name="FA" localSheetId="4">#REF!</definedName>
    <definedName name="FA">#REF!</definedName>
    <definedName name="FABRICIO" localSheetId="11">[8]!Plan1</definedName>
    <definedName name="FABRICIO" localSheetId="14">[8]!Plan1</definedName>
    <definedName name="FABRICIO" localSheetId="15">[8]!Plan1</definedName>
    <definedName name="FABRICIO" localSheetId="13">[8]!Plan1</definedName>
    <definedName name="FABRICIO" localSheetId="4">#N/A</definedName>
    <definedName name="FABRICIO" localSheetId="16">[8]!Plan1</definedName>
    <definedName name="FABRICIO">#REF!</definedName>
    <definedName name="FADO">#REF!</definedName>
    <definedName name="Faixa_1">"'file:///C:/Documents and Settings/mauricio.ferrao/Desktop/ARQUIVOS R-9-6/Excel/PATOs/BR153_98.XLS'#$'P A T O 98 D'.$#REF!$#REF!"</definedName>
    <definedName name="FAL" localSheetId="11">[8]!Plan1</definedName>
    <definedName name="FAL" localSheetId="14">[8]!Plan1</definedName>
    <definedName name="FAL" localSheetId="15">[8]!Plan1</definedName>
    <definedName name="FAL" localSheetId="13">[8]!Plan1</definedName>
    <definedName name="FAL" localSheetId="4">#N/A</definedName>
    <definedName name="FAL" localSheetId="16">[8]!Plan1</definedName>
    <definedName name="FAL">#REF!</definedName>
    <definedName name="FASDFA">#N/A</definedName>
    <definedName name="fator" localSheetId="4">#REF!</definedName>
    <definedName name="fator">#REF!</definedName>
    <definedName name="FATOR_K" localSheetId="4">#REF!</definedName>
    <definedName name="FATOR_K">#REF!</definedName>
    <definedName name="FATURAS2002" localSheetId="11" hidden="1">{#N/A,#N/A,TRUE,"Serviços"}</definedName>
    <definedName name="FATURAS2002" localSheetId="14" hidden="1">{#N/A,#N/A,TRUE,"Serviços"}</definedName>
    <definedName name="FATURAS2002" localSheetId="15" hidden="1">{#N/A,#N/A,TRUE,"Serviços"}</definedName>
    <definedName name="FATURAS2002" localSheetId="13" hidden="1">{#N/A,#N/A,TRUE,"Serviços"}</definedName>
    <definedName name="FATURAS2002" localSheetId="6" hidden="1">{#N/A,#N/A,TRUE,"Serviços"}</definedName>
    <definedName name="FATURAS2002" localSheetId="5" hidden="1">{#N/A,#N/A,TRUE,"Serviços"}</definedName>
    <definedName name="FATURAS2002" localSheetId="4" hidden="1">{#N/A,#N/A,TRUE,"Serviços"}</definedName>
    <definedName name="FATURAS2002" localSheetId="16" hidden="1">{#N/A,#N/A,TRUE,"Serviços"}</definedName>
    <definedName name="FATURAS2002" hidden="1">{#N/A,#N/A,TRUE,"Serviços"}</definedName>
    <definedName name="FATURAS20022" localSheetId="6" hidden="1">{#N/A,#N/A,TRUE,"Serviços"}</definedName>
    <definedName name="FATURAS20022" localSheetId="5" hidden="1">{#N/A,#N/A,TRUE,"Serviços"}</definedName>
    <definedName name="FATURAS20022" localSheetId="4" hidden="1">{#N/A,#N/A,TRUE,"Serviços"}</definedName>
    <definedName name="FATURAS20022" hidden="1">{#N/A,#N/A,TRUE,"Serviços"}</definedName>
    <definedName name="fc1a_10">#N/A</definedName>
    <definedName name="fc1a_11">#N/A</definedName>
    <definedName name="fc1a_12">#N/A</definedName>
    <definedName name="fc1a_13">#N/A</definedName>
    <definedName name="fc1a_14">#N/A</definedName>
    <definedName name="fc1a_15">#N/A</definedName>
    <definedName name="fc1a_16">#N/A</definedName>
    <definedName name="fc1a_17">#N/A</definedName>
    <definedName name="fc1a_18">#N/A</definedName>
    <definedName name="fc1a_5">#N/A</definedName>
    <definedName name="fc1a_6">#N/A</definedName>
    <definedName name="fc1a_7">#N/A</definedName>
    <definedName name="fc1a_8">#N/A</definedName>
    <definedName name="fc1a_9">#N/A</definedName>
    <definedName name="FC2A_10">#N/A</definedName>
    <definedName name="FC2A_11">#N/A</definedName>
    <definedName name="FC2A_12">#N/A</definedName>
    <definedName name="FC2A_13">#N/A</definedName>
    <definedName name="FC2A_14">#N/A</definedName>
    <definedName name="FC2A_15">#N/A</definedName>
    <definedName name="FC2A_16">#N/A</definedName>
    <definedName name="FC2A_17">#N/A</definedName>
    <definedName name="FC2A_18">#N/A</definedName>
    <definedName name="FC2A_5">#N/A</definedName>
    <definedName name="FC2A_6">#N/A</definedName>
    <definedName name="FC2A_7">#N/A</definedName>
    <definedName name="FC2A_8">#N/A</definedName>
    <definedName name="FC2A_9">#N/A</definedName>
    <definedName name="FC3A_10">#N/A</definedName>
    <definedName name="FC3A_11">#N/A</definedName>
    <definedName name="FC3A_12">#N/A</definedName>
    <definedName name="FC3A_13">#N/A</definedName>
    <definedName name="FC3A_14">#N/A</definedName>
    <definedName name="FC3A_15">#N/A</definedName>
    <definedName name="FC3A_16">#N/A</definedName>
    <definedName name="FC3A_17">#N/A</definedName>
    <definedName name="FC3A_18">#N/A</definedName>
    <definedName name="FC3A_5">#N/A</definedName>
    <definedName name="FC3A_6">#N/A</definedName>
    <definedName name="FC3A_7">#N/A</definedName>
    <definedName name="FC3A_8">#N/A</definedName>
    <definedName name="FC3A_9">#N/A</definedName>
    <definedName name="FD" localSheetId="11">[8]!Plan1</definedName>
    <definedName name="FD" localSheetId="14">[8]!Plan1</definedName>
    <definedName name="FD" localSheetId="15">[8]!Plan1</definedName>
    <definedName name="FD" localSheetId="13">[8]!Plan1</definedName>
    <definedName name="fd" localSheetId="4">#REF!</definedName>
    <definedName name="FD" localSheetId="16">[8]!Plan1</definedName>
    <definedName name="fd">#REF!</definedName>
    <definedName name="FDF" localSheetId="11">[8]!Plan1</definedName>
    <definedName name="FDF" localSheetId="14">[8]!Plan1</definedName>
    <definedName name="FDF" localSheetId="15">[8]!Plan1</definedName>
    <definedName name="FDF" localSheetId="13">[8]!Plan1</definedName>
    <definedName name="FDF" localSheetId="4">#N/A</definedName>
    <definedName name="FDF" localSheetId="16">[8]!Plan1</definedName>
    <definedName name="FDF">#REF!</definedName>
    <definedName name="FDF_10">#N/A</definedName>
    <definedName name="FDF_11">#N/A</definedName>
    <definedName name="FDF_12">#N/A</definedName>
    <definedName name="FDF_13">#N/A</definedName>
    <definedName name="FDF_14">#N/A</definedName>
    <definedName name="FDF_15">#N/A</definedName>
    <definedName name="FDF_16">#N/A</definedName>
    <definedName name="FDF_17">#N/A</definedName>
    <definedName name="FDF_18">#N/A</definedName>
    <definedName name="FDF_2">#N/A</definedName>
    <definedName name="FDF_5">#N/A</definedName>
    <definedName name="FDF_6">#N/A</definedName>
    <definedName name="FDF_7">#N/A</definedName>
    <definedName name="FDF_8">#N/A</definedName>
    <definedName name="FDF_9">#N/A</definedName>
    <definedName name="fdfd" localSheetId="4">#REF!</definedName>
    <definedName name="fdfd">#REF!</definedName>
    <definedName name="FDFGS">#N/A</definedName>
    <definedName name="FDFSDFFW">#N/A</definedName>
    <definedName name="FDS" localSheetId="11" hidden="1">{#N/A,#N/A,FALSE,"MO (2)"}</definedName>
    <definedName name="FDS" localSheetId="14" hidden="1">{#N/A,#N/A,FALSE,"MO (2)"}</definedName>
    <definedName name="FDS" localSheetId="15" hidden="1">{#N/A,#N/A,FALSE,"MO (2)"}</definedName>
    <definedName name="FDS" localSheetId="13" hidden="1">{#N/A,#N/A,FALSE,"MO (2)"}</definedName>
    <definedName name="FDS" localSheetId="16" hidden="1">{#N/A,#N/A,FALSE,"MO (2)"}</definedName>
    <definedName name="FDS" hidden="1">{#N/A,#N/A,FALSE,"MO (2)"}</definedName>
    <definedName name="fdsafe" localSheetId="4">#REF!</definedName>
    <definedName name="fdsafe">#REF!</definedName>
    <definedName name="FE" localSheetId="4">#REF!</definedName>
    <definedName name="FE">#REF!</definedName>
    <definedName name="FERE">#N/A</definedName>
    <definedName name="fernando" localSheetId="4">#REF!</definedName>
    <definedName name="fernando">#REF!</definedName>
    <definedName name="FEVA" localSheetId="4">#REF!</definedName>
    <definedName name="FEVA">#REF!</definedName>
    <definedName name="FF" localSheetId="4">#REF!</definedName>
    <definedName name="FF">#REF!</definedName>
    <definedName name="FFDSA" localSheetId="4">#REF!</definedName>
    <definedName name="FFDSA">#REF!</definedName>
    <definedName name="fffff" localSheetId="6" hidden="1">{"'EI 060 02'!$A$1:$K$59"}</definedName>
    <definedName name="fffff" localSheetId="5" hidden="1">{"'EI 060 02'!$A$1:$K$59"}</definedName>
    <definedName name="fffff" localSheetId="4" hidden="1">{"'EI 060 02'!$A$1:$K$59"}</definedName>
    <definedName name="fffff" hidden="1">{"'EI 060 02'!$A$1:$K$59"}</definedName>
    <definedName name="fffffffffffff">#REF!</definedName>
    <definedName name="fffffffffffffff">#N/A</definedName>
    <definedName name="fffg">#N/A</definedName>
    <definedName name="FFVGVBSDAFD">#N/A</definedName>
    <definedName name="fgdfgdfg">#REF!</definedName>
    <definedName name="fge">#REF!</definedName>
    <definedName name="fgff" localSheetId="11" hidden="1">{#N/A,#N/A,FALSE,"MO (2)"}</definedName>
    <definedName name="fgff" localSheetId="14" hidden="1">{#N/A,#N/A,FALSE,"MO (2)"}</definedName>
    <definedName name="fgff" localSheetId="15" hidden="1">{#N/A,#N/A,FALSE,"MO (2)"}</definedName>
    <definedName name="fgff" localSheetId="13" hidden="1">{#N/A,#N/A,FALSE,"MO (2)"}</definedName>
    <definedName name="fgff" localSheetId="6" hidden="1">{#N/A,#N/A,FALSE,"MO (2)"}</definedName>
    <definedName name="fgff" localSheetId="5" hidden="1">{#N/A,#N/A,FALSE,"MO (2)"}</definedName>
    <definedName name="fgff" localSheetId="4" hidden="1">{#N/A,#N/A,FALSE,"MO (2)"}</definedName>
    <definedName name="fgff" localSheetId="16" hidden="1">{#N/A,#N/A,FALSE,"MO (2)"}</definedName>
    <definedName name="fgff" hidden="1">{#N/A,#N/A,FALSE,"MO (2)"}</definedName>
    <definedName name="FGFG" localSheetId="4">#REF!</definedName>
    <definedName name="FGFG">#REF!</definedName>
    <definedName name="FGFGF" localSheetId="11">[8]!Plan1</definedName>
    <definedName name="FGFGF" localSheetId="14">[8]!Plan1</definedName>
    <definedName name="FGFGF" localSheetId="15">[8]!Plan1</definedName>
    <definedName name="FGFGF" localSheetId="13">[8]!Plan1</definedName>
    <definedName name="FGFGF" localSheetId="4">#N/A</definedName>
    <definedName name="FGFGF" localSheetId="16">[8]!Plan1</definedName>
    <definedName name="FGFGF">#REF!</definedName>
    <definedName name="FGFGF_10">#N/A</definedName>
    <definedName name="FGFGF_11">#N/A</definedName>
    <definedName name="FGFGF_12">#N/A</definedName>
    <definedName name="FGFGF_13">#N/A</definedName>
    <definedName name="FGFGF_14">#N/A</definedName>
    <definedName name="FGFGF_15">#N/A</definedName>
    <definedName name="FGFGF_16">#N/A</definedName>
    <definedName name="FGFGF_17">#N/A</definedName>
    <definedName name="FGFGF_18">#N/A</definedName>
    <definedName name="FGFGF_2">#N/A</definedName>
    <definedName name="FGFGF_5">#N/A</definedName>
    <definedName name="FGFGF_6">#N/A</definedName>
    <definedName name="FGFGF_7">#N/A</definedName>
    <definedName name="FGFGF_8">#N/A</definedName>
    <definedName name="FGFGF_9">#N/A</definedName>
    <definedName name="FGGG">#REF!</definedName>
    <definedName name="figura1">"Figura 1"</definedName>
    <definedName name="Finados">#N/A</definedName>
    <definedName name="FINAL">NA()</definedName>
    <definedName name="FINAL_CM" localSheetId="4">#REF!</definedName>
    <definedName name="FINAL_CM">#REF!</definedName>
    <definedName name="FINAL_RCC" localSheetId="4">#REF!</definedName>
    <definedName name="FINAL_RCC">#REF!</definedName>
    <definedName name="FINAL_RM" localSheetId="4">#REF!</definedName>
    <definedName name="FINAL_RM">#REF!</definedName>
    <definedName name="FINAL_RMA" localSheetId="4">#REF!</definedName>
    <definedName name="FINAL_RMA">#REF!</definedName>
    <definedName name="FINAL_RMEC" localSheetId="4">#REF!</definedName>
    <definedName name="FINAL_RMEC">#REF!</definedName>
    <definedName name="FIRMA" localSheetId="4">#REF!</definedName>
    <definedName name="FIRMA">#REF!</definedName>
    <definedName name="firma2" localSheetId="4">#REF!</definedName>
    <definedName name="firma2">#REF!</definedName>
    <definedName name="FLU" localSheetId="4">#REF!</definedName>
    <definedName name="FLU">#REF!</definedName>
    <definedName name="Fluência" localSheetId="4">#REF!</definedName>
    <definedName name="Fluência">#REF!</definedName>
    <definedName name="fluxo_10">#N/A</definedName>
    <definedName name="fluxo_11">#N/A</definedName>
    <definedName name="fluxo_12">#N/A</definedName>
    <definedName name="fluxo_13">#N/A</definedName>
    <definedName name="fluxo_14">#N/A</definedName>
    <definedName name="fluxo_15">#N/A</definedName>
    <definedName name="fluxo_16">#N/A</definedName>
    <definedName name="fluxo_17">#N/A</definedName>
    <definedName name="fluxo_18">#N/A</definedName>
    <definedName name="fluxo_5">#N/A</definedName>
    <definedName name="fluxo_6">#N/A</definedName>
    <definedName name="fluxo_7">#N/A</definedName>
    <definedName name="fluxo_8">#N/A</definedName>
    <definedName name="fluxo_9">#N/A</definedName>
    <definedName name="FM" localSheetId="4">#REF!</definedName>
    <definedName name="FM">#REF!</definedName>
    <definedName name="FMW" localSheetId="4">#REF!</definedName>
    <definedName name="FMW">#REF!</definedName>
    <definedName name="FMWA" localSheetId="4">#REF!</definedName>
    <definedName name="FMWA">#REF!</definedName>
    <definedName name="folha" localSheetId="4">#REF!</definedName>
    <definedName name="folha">#REF!</definedName>
    <definedName name="FOLHA01" localSheetId="11" hidden="1">{#N/A,#N/A,TRUE,"Serviços"}</definedName>
    <definedName name="FOLHA01" localSheetId="14" hidden="1">{#N/A,#N/A,TRUE,"Serviços"}</definedName>
    <definedName name="FOLHA01" localSheetId="15" hidden="1">{#N/A,#N/A,TRUE,"Serviços"}</definedName>
    <definedName name="FOLHA01" localSheetId="13" hidden="1">{#N/A,#N/A,TRUE,"Serviços"}</definedName>
    <definedName name="FOLHA01" localSheetId="6" hidden="1">{#N/A,#N/A,TRUE,"Serviços"}</definedName>
    <definedName name="FOLHA01" localSheetId="5" hidden="1">{#N/A,#N/A,TRUE,"Serviços"}</definedName>
    <definedName name="FOLHA01" localSheetId="4" hidden="1">{#N/A,#N/A,TRUE,"Serviços"}</definedName>
    <definedName name="FOLHA01" localSheetId="16" hidden="1">{#N/A,#N/A,TRUE,"Serviços"}</definedName>
    <definedName name="FOLHA01" hidden="1">{#N/A,#N/A,TRUE,"Serviços"}</definedName>
    <definedName name="FOLHA011" localSheetId="6" hidden="1">{#N/A,#N/A,TRUE,"Serviços"}</definedName>
    <definedName name="FOLHA011" localSheetId="5" hidden="1">{#N/A,#N/A,TRUE,"Serviços"}</definedName>
    <definedName name="FOLHA011" localSheetId="4" hidden="1">{#N/A,#N/A,TRUE,"Serviços"}</definedName>
    <definedName name="FOLHA011" hidden="1">{#N/A,#N/A,TRUE,"Serviços"}</definedName>
    <definedName name="folha1" localSheetId="11" hidden="1">{#N/A,#N/A,TRUE,"Serviços"}</definedName>
    <definedName name="folha1" localSheetId="14" hidden="1">{#N/A,#N/A,TRUE,"Serviços"}</definedName>
    <definedName name="folha1" localSheetId="15" hidden="1">{#N/A,#N/A,TRUE,"Serviços"}</definedName>
    <definedName name="folha1" localSheetId="13" hidden="1">{#N/A,#N/A,TRUE,"Serviços"}</definedName>
    <definedName name="folha1" localSheetId="6" hidden="1">{#N/A,#N/A,TRUE,"Serviços"}</definedName>
    <definedName name="folha1" localSheetId="5" hidden="1">{#N/A,#N/A,TRUE,"Serviços"}</definedName>
    <definedName name="folha1" localSheetId="4" hidden="1">{#N/A,#N/A,TRUE,"Serviços"}</definedName>
    <definedName name="folha1" localSheetId="16" hidden="1">{#N/A,#N/A,TRUE,"Serviços"}</definedName>
    <definedName name="folha1" hidden="1">{#N/A,#N/A,TRUE,"Serviços"}</definedName>
    <definedName name="folha11" localSheetId="6" hidden="1">{#N/A,#N/A,TRUE,"Serviços"}</definedName>
    <definedName name="folha11" localSheetId="5" hidden="1">{#N/A,#N/A,TRUE,"Serviços"}</definedName>
    <definedName name="folha11" localSheetId="4" hidden="1">{#N/A,#N/A,TRUE,"Serviços"}</definedName>
    <definedName name="folha11" hidden="1">{#N/A,#N/A,TRUE,"Serviços"}</definedName>
    <definedName name="FOOR" localSheetId="11" hidden="1">{#N/A,#N/A,FALSE,"Plan1"}</definedName>
    <definedName name="FOOR" localSheetId="14" hidden="1">{#N/A,#N/A,FALSE,"Plan1"}</definedName>
    <definedName name="FOOR" localSheetId="15" hidden="1">{#N/A,#N/A,FALSE,"Plan1"}</definedName>
    <definedName name="FOOR" localSheetId="13" hidden="1">{#N/A,#N/A,FALSE,"Plan1"}</definedName>
    <definedName name="FOOR" localSheetId="6" hidden="1">{#N/A,#N/A,FALSE,"Plan1"}</definedName>
    <definedName name="FOOR" localSheetId="5" hidden="1">{#N/A,#N/A,FALSE,"Plan1"}</definedName>
    <definedName name="FOOR" localSheetId="4" hidden="1">{#N/A,#N/A,FALSE,"Plan1"}</definedName>
    <definedName name="FOOR" localSheetId="16" hidden="1">{#N/A,#N/A,FALSE,"Plan1"}</definedName>
    <definedName name="FOOR" hidden="1">{#N/A,#N/A,FALSE,"Plan1"}</definedName>
    <definedName name="Formatação_Amarelo_comCusto">INDIRECT("'Analítico CCUs'!$W$2:$X$"&amp;'[3]Analítico CCUs'!#REF!)</definedName>
    <definedName name="Formatação_Azul">INDIRECT("'Analítico CCUs'!$P$2:$X$"&amp;'[3]Analítico CCUs'!#REF!)</definedName>
    <definedName name="Formatação_Vermelho">INDIRECT("'Analítico CCUs'!$F$2:$N$"&amp;'[3]Analítico CCUs'!#REF!)</definedName>
    <definedName name="FORMULÁRIO" localSheetId="11" hidden="1">{#N/A,#N/A,FALSE,"Plan1"}</definedName>
    <definedName name="FORMULÁRIO" localSheetId="14" hidden="1">{#N/A,#N/A,FALSE,"Plan1"}</definedName>
    <definedName name="FORMULÁRIO" localSheetId="15" hidden="1">{#N/A,#N/A,FALSE,"Plan1"}</definedName>
    <definedName name="FORMULÁRIO" localSheetId="13" hidden="1">{#N/A,#N/A,FALSE,"Plan1"}</definedName>
    <definedName name="FORMULÁRIO" localSheetId="6" hidden="1">{#N/A,#N/A,FALSE,"Plan1"}</definedName>
    <definedName name="FORMULÁRIO" localSheetId="5" hidden="1">{#N/A,#N/A,FALSE,"Plan1"}</definedName>
    <definedName name="FORMULÁRIO" localSheetId="4" hidden="1">{#N/A,#N/A,FALSE,"Plan1"}</definedName>
    <definedName name="FORMULÁRIO" localSheetId="16" hidden="1">{#N/A,#N/A,FALSE,"Plan1"}</definedName>
    <definedName name="FORMULÁRIO" hidden="1">{#N/A,#N/A,FALSE,"Plan1"}</definedName>
    <definedName name="formulas">'[9]Compactação  botafora'!$B$112,'[9]Compactação  botafora'!$B$50,'[9]Compactação  botafora'!$B$174:$B$177,'[9]Compactação  botafora'!$B$236:$B$239,'[9]Compactação  botafora'!$B$298:$B$301,'[9]Compactação  botafora'!$B$360:$B$362,'[9]Compactação  botafora'!$B$422:$B$424,'[9]Compactação  botafora'!$B$484:$B$486,'[9]Compactação  botafora'!$B$546:$B$547,'[9]Compactação  botafora'!$B$608:$B$609,'[9]Compactação  botafora'!$B$671:$B$672,'[9]Compactação  botafora'!$B$733:$B$734,'[9]Compactação  botafora'!$B$795:$B$796,'[9]Compactação  botafora'!$B$857:$B$858,'[9]Compactação  botafora'!$B$980,'[9]Compactação  botafora'!$B$1042,'[9]Compactação  botafora'!$B$1104,'[9]Compactação  botafora'!$B$1166:$B$1168,'[9]Compactação  botafora'!$B$1228:$B$1230,'[9]Compactação  botafora'!$B$1290:$B$1292</definedName>
    <definedName name="FORNECEDORES" localSheetId="4">#REF!</definedName>
    <definedName name="FORNECEDORES">#REF!</definedName>
    <definedName name="FORRO" localSheetId="11" hidden="1">{#N/A,#N/A,FALSE,"Plan1"}</definedName>
    <definedName name="FORRO" localSheetId="14" hidden="1">{#N/A,#N/A,FALSE,"Plan1"}</definedName>
    <definedName name="FORRO" localSheetId="15" hidden="1">{#N/A,#N/A,FALSE,"Plan1"}</definedName>
    <definedName name="FORRO" localSheetId="13" hidden="1">{#N/A,#N/A,FALSE,"Plan1"}</definedName>
    <definedName name="FORRO" localSheetId="6" hidden="1">{#N/A,#N/A,FALSE,"Plan1"}</definedName>
    <definedName name="FORRO" localSheetId="5" hidden="1">{#N/A,#N/A,FALSE,"Plan1"}</definedName>
    <definedName name="FORRO" localSheetId="4" hidden="1">{#N/A,#N/A,FALSE,"Plan1"}</definedName>
    <definedName name="FORRO" localSheetId="16" hidden="1">{#N/A,#N/A,FALSE,"Plan1"}</definedName>
    <definedName name="FORRO" hidden="1">{#N/A,#N/A,FALSE,"Plan1"}</definedName>
    <definedName name="Fot" localSheetId="6" hidden="1">{"'EI 060 02'!$A$1:$K$59"}</definedName>
    <definedName name="Fot" localSheetId="5" hidden="1">{"'EI 060 02'!$A$1:$K$59"}</definedName>
    <definedName name="Fot" localSheetId="4" hidden="1">{"'EI 060 02'!$A$1:$K$59"}</definedName>
    <definedName name="Fot" hidden="1">{"'EI 060 02'!$A$1:$K$59"}</definedName>
    <definedName name="fr" localSheetId="11">'ADM-Resumo'!fr</definedName>
    <definedName name="fr" localSheetId="14">'ADM-Variavel'!fr</definedName>
    <definedName name="fr" localSheetId="15">'ADM-Variavel$'!fr</definedName>
    <definedName name="fr" localSheetId="13">'ADM-Vinculada'!fr</definedName>
    <definedName name="fr" localSheetId="16">'MANUTENÇÃO DO CANTEIRO E ACAMP.'!fr</definedName>
    <definedName name="fr">#REF!</definedName>
    <definedName name="FRANCISCO" localSheetId="11">[8]!Plan1</definedName>
    <definedName name="FRANCISCO" localSheetId="14">[8]!Plan1</definedName>
    <definedName name="FRANCISCO" localSheetId="15">[8]!Plan1</definedName>
    <definedName name="FRANCISCO" localSheetId="13">[8]!Plan1</definedName>
    <definedName name="FRANCISCO" localSheetId="4">#N/A</definedName>
    <definedName name="FRANCISCO" localSheetId="16">[8]!Plan1</definedName>
    <definedName name="FRANCISCO">#REF!</definedName>
    <definedName name="fre" localSheetId="11">'ADM-Resumo'!fre</definedName>
    <definedName name="fre" localSheetId="14">'ADM-Variavel'!fre</definedName>
    <definedName name="fre" localSheetId="15">'ADM-Variavel$'!fre</definedName>
    <definedName name="fre" localSheetId="13">'ADM-Vinculada'!fre</definedName>
    <definedName name="FRE" localSheetId="4">#REF!</definedName>
    <definedName name="fre" localSheetId="16">'MANUTENÇÃO DO CANTEIRO E ACAMP.'!fre</definedName>
    <definedName name="FRE">#REF!</definedName>
    <definedName name="Fresagem">#N/A</definedName>
    <definedName name="Fresagem01" localSheetId="6" hidden="1">{#N/A,#N/A,TRUE,"Serviços"}</definedName>
    <definedName name="Fresagem01" localSheetId="5" hidden="1">{#N/A,#N/A,TRUE,"Serviços"}</definedName>
    <definedName name="Fresagem01" localSheetId="4" hidden="1">{#N/A,#N/A,TRUE,"Serviços"}</definedName>
    <definedName name="Fresagem01" hidden="1">{#N/A,#N/A,TRUE,"Serviços"}</definedName>
    <definedName name="Fresagem011" localSheetId="6" hidden="1">{#N/A,#N/A,TRUE,"Serviços"}</definedName>
    <definedName name="Fresagem011" localSheetId="5" hidden="1">{#N/A,#N/A,TRUE,"Serviços"}</definedName>
    <definedName name="Fresagem011" localSheetId="4" hidden="1">{#N/A,#N/A,TRUE,"Serviços"}</definedName>
    <definedName name="Fresagem011" hidden="1">{#N/A,#N/A,TRUE,"Serviços"}</definedName>
    <definedName name="FRETE" localSheetId="11">'ADM-Resumo'!FRETE</definedName>
    <definedName name="FRETE" localSheetId="14">'ADM-Variavel'!FRETE</definedName>
    <definedName name="FRETE" localSheetId="15">'ADM-Variavel$'!FRETE</definedName>
    <definedName name="FRETE" localSheetId="13">'ADM-Vinculada'!FRETE</definedName>
    <definedName name="FRETE" localSheetId="16">'MANUTENÇÃO DO CANTEIRO E ACAMP.'!FRETE</definedName>
    <definedName name="FRETE">[0]!FRETE</definedName>
    <definedName name="Fromatação_Amarelo_semCusto">INDIRECT("'Analítico CCUs'!$P$2:$V$"&amp;'[3]Analítico CCUs'!#REF!)</definedName>
    <definedName name="FRR" localSheetId="11" hidden="1">{#N/A,#N/A,FALSE,"Plan1"}</definedName>
    <definedName name="FRR" localSheetId="14" hidden="1">{#N/A,#N/A,FALSE,"Plan1"}</definedName>
    <definedName name="FRR" localSheetId="15" hidden="1">{#N/A,#N/A,FALSE,"Plan1"}</definedName>
    <definedName name="FRR" localSheetId="13" hidden="1">{#N/A,#N/A,FALSE,"Plan1"}</definedName>
    <definedName name="FRR" localSheetId="6" hidden="1">{#N/A,#N/A,FALSE,"Plan1"}</definedName>
    <definedName name="FRR" localSheetId="5" hidden="1">{#N/A,#N/A,FALSE,"Plan1"}</definedName>
    <definedName name="FRR" localSheetId="4" hidden="1">{#N/A,#N/A,FALSE,"Plan1"}</definedName>
    <definedName name="FRR" localSheetId="16" hidden="1">{#N/A,#N/A,FALSE,"Plan1"}</definedName>
    <definedName name="FRR" hidden="1">{#N/A,#N/A,FALSE,"Plan1"}</definedName>
    <definedName name="FS" localSheetId="4">#REF!</definedName>
    <definedName name="FS">#REF!</definedName>
    <definedName name="FSADFD">#N/A</definedName>
    <definedName name="fuel" localSheetId="4">#REF!</definedName>
    <definedName name="fuel">#REF!</definedName>
    <definedName name="FUNCAO">NA()</definedName>
    <definedName name="Função" localSheetId="4">#REF!</definedName>
    <definedName name="Função">#REF!</definedName>
    <definedName name="FUNCAO_1">NA()</definedName>
    <definedName name="FUNCAO_3">NA()</definedName>
    <definedName name="FUNCAO_TITULOS">NA()</definedName>
    <definedName name="g" localSheetId="11">[8]!Plan1</definedName>
    <definedName name="g" localSheetId="14">[8]!Plan1</definedName>
    <definedName name="g" localSheetId="15">[8]!Plan1</definedName>
    <definedName name="g" localSheetId="13">[8]!Plan1</definedName>
    <definedName name="g" localSheetId="16">[8]!Plan1</definedName>
    <definedName name="g">[8]!Plan1</definedName>
    <definedName name="gas" localSheetId="4">#REF!</definedName>
    <definedName name="gas">#REF!</definedName>
    <definedName name="GAST">#REF!</definedName>
    <definedName name="Gastos_Marajó">#N/A</definedName>
    <definedName name="GE" localSheetId="4">#REF!</definedName>
    <definedName name="GE">#REF!</definedName>
    <definedName name="Generos_alimentícios" localSheetId="4">#REF!</definedName>
    <definedName name="Generos_alimentícios">#REF!</definedName>
    <definedName name="Generos_alimentícios_2">#N/A</definedName>
    <definedName name="Ger_Tecnico" localSheetId="4">#REF!</definedName>
    <definedName name="Ger_Tecnico">#REF!</definedName>
    <definedName name="Geral" localSheetId="4">#REF!</definedName>
    <definedName name="Geral">#REF!</definedName>
    <definedName name="GFAGF">#N/A</definedName>
    <definedName name="gfdgfgs">#N/A</definedName>
    <definedName name="GGDGDG" localSheetId="11">[8]!Plan1</definedName>
    <definedName name="GGDGDG" localSheetId="14">[8]!Plan1</definedName>
    <definedName name="GGDGDG" localSheetId="15">[8]!Plan1</definedName>
    <definedName name="GGDGDG" localSheetId="13">[8]!Plan1</definedName>
    <definedName name="GGDGDG" localSheetId="4">#N/A</definedName>
    <definedName name="GGDGDG" localSheetId="16">[8]!Plan1</definedName>
    <definedName name="GGDGDG">#REF!</definedName>
    <definedName name="GGG">#REF!</definedName>
    <definedName name="GGG_10">#N/A</definedName>
    <definedName name="GGG_11">#N/A</definedName>
    <definedName name="GGG_12">#N/A</definedName>
    <definedName name="GGG_13">#N/A</definedName>
    <definedName name="GGG_14">#N/A</definedName>
    <definedName name="GGG_15">#N/A</definedName>
    <definedName name="GGG_16">#N/A</definedName>
    <definedName name="GGG_17">#N/A</definedName>
    <definedName name="GGG_18">#N/A</definedName>
    <definedName name="GGG_5">#N/A</definedName>
    <definedName name="GGG_6">#N/A</definedName>
    <definedName name="GGG_7">#N/A</definedName>
    <definedName name="GGG_8">#N/A</definedName>
    <definedName name="GGG_9">#N/A</definedName>
    <definedName name="ghg" localSheetId="4">#REF!</definedName>
    <definedName name="ghg">#REF!</definedName>
    <definedName name="GHGHHH">#N/A</definedName>
    <definedName name="giu6lkjhlij">#N/A</definedName>
    <definedName name="GP" localSheetId="4">#REF!</definedName>
    <definedName name="GP">#REF!</definedName>
    <definedName name="GRADUADA" localSheetId="4">#REF!</definedName>
    <definedName name="GRADUADA">#REF!</definedName>
    <definedName name="graf_10">#N/A</definedName>
    <definedName name="graf_11">#N/A</definedName>
    <definedName name="graf_12">#N/A</definedName>
    <definedName name="graf_13">#N/A</definedName>
    <definedName name="graf_14">#N/A</definedName>
    <definedName name="graf_15">#N/A</definedName>
    <definedName name="graf_16">#N/A</definedName>
    <definedName name="graf_17">#N/A</definedName>
    <definedName name="graf_18">#N/A</definedName>
    <definedName name="graf_5">#N/A</definedName>
    <definedName name="graf_6">#N/A</definedName>
    <definedName name="graf_7">#N/A</definedName>
    <definedName name="graf_8">#N/A</definedName>
    <definedName name="graf_9">#N/A</definedName>
    <definedName name="_xlnm.Recorder" localSheetId="4">#REF!</definedName>
    <definedName name="_xlnm.Recorder">#REF!</definedName>
    <definedName name="GRGRTR">#N/A</definedName>
    <definedName name="gsdgs" localSheetId="11">[8]!Plan1</definedName>
    <definedName name="gsdgs" localSheetId="14">[8]!Plan1</definedName>
    <definedName name="gsdgs" localSheetId="15">[8]!Plan1</definedName>
    <definedName name="gsdgs" localSheetId="13">[8]!Plan1</definedName>
    <definedName name="gsdgs" localSheetId="4">#N/A</definedName>
    <definedName name="gsdgs" localSheetId="16">[8]!Plan1</definedName>
    <definedName name="gsdgs">#REF!</definedName>
    <definedName name="gsdgs_10">#N/A</definedName>
    <definedName name="gsdgs_11">#N/A</definedName>
    <definedName name="gsdgs_12">#N/A</definedName>
    <definedName name="gsdgs_13">#N/A</definedName>
    <definedName name="gsdgs_14">#N/A</definedName>
    <definedName name="gsdgs_15">#N/A</definedName>
    <definedName name="gsdgs_16">#N/A</definedName>
    <definedName name="gsdgs_17">#N/A</definedName>
    <definedName name="gsdgs_18">#N/A</definedName>
    <definedName name="gsdgs_2">#N/A</definedName>
    <definedName name="gsdgs_5">#N/A</definedName>
    <definedName name="gsdgs_6">#N/A</definedName>
    <definedName name="gsdgs_7">#N/A</definedName>
    <definedName name="gsdgs_8">#N/A</definedName>
    <definedName name="gsdgs_9">#N/A</definedName>
    <definedName name="gt" localSheetId="4">#REF!</definedName>
    <definedName name="gt">#REF!</definedName>
    <definedName name="GTRVGBTRC">#N/A</definedName>
    <definedName name="gtryfj" localSheetId="11" hidden="1">{#N/A,#N/A,TRUE,"Serviços"}</definedName>
    <definedName name="gtryfj" localSheetId="14" hidden="1">{#N/A,#N/A,TRUE,"Serviços"}</definedName>
    <definedName name="gtryfj" localSheetId="15" hidden="1">{#N/A,#N/A,TRUE,"Serviços"}</definedName>
    <definedName name="gtryfj" localSheetId="13" hidden="1">{#N/A,#N/A,TRUE,"Serviços"}</definedName>
    <definedName name="gtryfj" localSheetId="6" hidden="1">{#N/A,#N/A,TRUE,"Serviços"}</definedName>
    <definedName name="gtryfj" localSheetId="5" hidden="1">{#N/A,#N/A,TRUE,"Serviços"}</definedName>
    <definedName name="gtryfj" localSheetId="4" hidden="1">{#N/A,#N/A,TRUE,"Serviços"}</definedName>
    <definedName name="gtryfj" localSheetId="16" hidden="1">{#N/A,#N/A,TRUE,"Serviços"}</definedName>
    <definedName name="gtryfj" hidden="1">{#N/A,#N/A,TRUE,"Serviços"}</definedName>
    <definedName name="gtryfjj" localSheetId="6" hidden="1">{#N/A,#N/A,TRUE,"Serviços"}</definedName>
    <definedName name="gtryfjj" localSheetId="5" hidden="1">{#N/A,#N/A,TRUE,"Serviços"}</definedName>
    <definedName name="gtryfjj" localSheetId="4" hidden="1">{#N/A,#N/A,TRUE,"Serviços"}</definedName>
    <definedName name="gtryfjj" hidden="1">{#N/A,#N/A,TRUE,"Serviços"}</definedName>
    <definedName name="guh">#REF!</definedName>
    <definedName name="Guia">"Figura 1"</definedName>
    <definedName name="H" localSheetId="11">[8]!Plan1</definedName>
    <definedName name="H" localSheetId="14">[8]!Plan1</definedName>
    <definedName name="H" localSheetId="15">[8]!Plan1</definedName>
    <definedName name="H" localSheetId="13">[8]!Plan1</definedName>
    <definedName name="H" localSheetId="16">[8]!Plan1</definedName>
    <definedName name="H">[8]!Plan1</definedName>
    <definedName name="H1112118" localSheetId="4">#REF!</definedName>
    <definedName name="H1112118">#REF!</definedName>
    <definedName name="HENC" localSheetId="4">#REF!</definedName>
    <definedName name="HENC">#REF!</definedName>
    <definedName name="HENRIQUE" localSheetId="11">[8]!Plan1</definedName>
    <definedName name="HENRIQUE" localSheetId="14">[8]!Plan1</definedName>
    <definedName name="HENRIQUE" localSheetId="15">[8]!Plan1</definedName>
    <definedName name="HENRIQUE" localSheetId="13">[8]!Plan1</definedName>
    <definedName name="HENRIQUE" localSheetId="4">#N/A</definedName>
    <definedName name="HENRIQUE" localSheetId="16">[8]!Plan1</definedName>
    <definedName name="HENRIQUE">#REF!</definedName>
    <definedName name="HER" localSheetId="11">[8]!Plan1</definedName>
    <definedName name="HER" localSheetId="14">[8]!Plan1</definedName>
    <definedName name="HER" localSheetId="15">[8]!Plan1</definedName>
    <definedName name="HER" localSheetId="13">[8]!Plan1</definedName>
    <definedName name="HER" localSheetId="4">#N/A</definedName>
    <definedName name="HER" localSheetId="16">[8]!Plan1</definedName>
    <definedName name="HER">#REF!</definedName>
    <definedName name="HGGF" localSheetId="11">[8]!Plan1</definedName>
    <definedName name="HGGF" localSheetId="14">[8]!Plan1</definedName>
    <definedName name="HGGF" localSheetId="15">[8]!Plan1</definedName>
    <definedName name="HGGF" localSheetId="13">[8]!Plan1</definedName>
    <definedName name="HGGF" localSheetId="4">#N/A</definedName>
    <definedName name="HGGF" localSheetId="16">[8]!Plan1</definedName>
    <definedName name="HGGF">#REF!</definedName>
    <definedName name="hghgh">#REF!</definedName>
    <definedName name="hh" localSheetId="4">#REF!</definedName>
    <definedName name="hh">#REF!</definedName>
    <definedName name="HHHHH">#REF!</definedName>
    <definedName name="hhhhhhh">#REF!</definedName>
    <definedName name="hi" localSheetId="4">#REF!</definedName>
    <definedName name="hi">#REF!</definedName>
    <definedName name="hi_10">#N/A</definedName>
    <definedName name="hi_11">#N/A</definedName>
    <definedName name="hi_12">#N/A</definedName>
    <definedName name="hi_13">#N/A</definedName>
    <definedName name="hi_14">#N/A</definedName>
    <definedName name="hi_15">#N/A</definedName>
    <definedName name="hi_16">#N/A</definedName>
    <definedName name="hi_17">#N/A</definedName>
    <definedName name="hi_18">#N/A</definedName>
    <definedName name="hi_2">#N/A</definedName>
    <definedName name="hi_3" localSheetId="4">#REF!</definedName>
    <definedName name="hi_3">#REF!</definedName>
    <definedName name="hi_4" localSheetId="4">#REF!</definedName>
    <definedName name="hi_4">#REF!</definedName>
    <definedName name="hi_5" localSheetId="4">#REF!</definedName>
    <definedName name="hi_5">#REF!</definedName>
    <definedName name="hi_6">#N/A</definedName>
    <definedName name="hi_7">#N/A</definedName>
    <definedName name="hi_8">#N/A</definedName>
    <definedName name="hi_9">#N/A</definedName>
    <definedName name="hii" localSheetId="4">#REF!</definedName>
    <definedName name="hii">#REF!</definedName>
    <definedName name="HJHB" localSheetId="4">#REF!</definedName>
    <definedName name="HJHB">#REF!</definedName>
    <definedName name="hmngj">#N/A</definedName>
    <definedName name="HMOTO" localSheetId="4">#REF!</definedName>
    <definedName name="HMOTO">#REF!</definedName>
    <definedName name="HOM.7314" localSheetId="11">[8]!Plan1</definedName>
    <definedName name="HOM.7314" localSheetId="14">[8]!Plan1</definedName>
    <definedName name="HOM.7314" localSheetId="15">[8]!Plan1</definedName>
    <definedName name="HOM.7314" localSheetId="13">[8]!Plan1</definedName>
    <definedName name="HOM.7314" localSheetId="4">#N/A</definedName>
    <definedName name="HOM.7314" localSheetId="16">[8]!Plan1</definedName>
    <definedName name="HOM.7314">#REF!</definedName>
    <definedName name="hora" localSheetId="4">#REF!</definedName>
    <definedName name="hora">#REF!</definedName>
    <definedName name="horaam" localSheetId="4">#REF!</definedName>
    <definedName name="horaam">#REF!</definedName>
    <definedName name="horaenc" localSheetId="4">#REF!</definedName>
    <definedName name="horaenc">#REF!</definedName>
    <definedName name="horaseven" localSheetId="4">#REF!</definedName>
    <definedName name="horaseven">#REF!</definedName>
    <definedName name="HP" localSheetId="4">#REF!</definedName>
    <definedName name="HP">#REF!</definedName>
    <definedName name="HP.1" localSheetId="4">#REF!</definedName>
    <definedName name="HP.1">#REF!</definedName>
    <definedName name="hrdb" localSheetId="11">[8]!Plan1</definedName>
    <definedName name="hrdb" localSheetId="14">[8]!Plan1</definedName>
    <definedName name="hrdb" localSheetId="15">[8]!Plan1</definedName>
    <definedName name="hrdb" localSheetId="13">[8]!Plan1</definedName>
    <definedName name="hrdb" localSheetId="4">#N/A</definedName>
    <definedName name="hrdb" localSheetId="16">[8]!Plan1</definedName>
    <definedName name="hrdb">#REF!</definedName>
    <definedName name="hrf" localSheetId="11">'ADM-Resumo'!hrf</definedName>
    <definedName name="hrf" localSheetId="14">'ADM-Variavel'!hrf</definedName>
    <definedName name="hrf" localSheetId="15">'ADM-Variavel$'!hrf</definedName>
    <definedName name="hrf" localSheetId="13">'ADM-Vinculada'!hrf</definedName>
    <definedName name="hrf" localSheetId="16">'MANUTENÇÃO DO CANTEIRO E ACAMP.'!hrf</definedName>
    <definedName name="hrf">#REF!</definedName>
    <definedName name="HSDFHD" localSheetId="11">[8]!Plan1</definedName>
    <definedName name="HSDFHD" localSheetId="14">[8]!Plan1</definedName>
    <definedName name="HSDFHD" localSheetId="15">[8]!Plan1</definedName>
    <definedName name="HSDFHD" localSheetId="13">[8]!Plan1</definedName>
    <definedName name="HSDFHD" localSheetId="4">#N/A</definedName>
    <definedName name="HSDFHD" localSheetId="16">[8]!Plan1</definedName>
    <definedName name="HSDFHD">#REF!</definedName>
    <definedName name="hsdjsg" localSheetId="4">#REF!</definedName>
    <definedName name="hsdjsg">#REF!</definedName>
    <definedName name="HSERV" localSheetId="4">#REF!</definedName>
    <definedName name="HSERV">#REF!</definedName>
    <definedName name="HTIODCIWJRP23" localSheetId="4">#REF!</definedName>
    <definedName name="HTIODCIWJRP23">#REF!</definedName>
    <definedName name="HTML_CodePage" hidden="1">1252</definedName>
    <definedName name="HTML_Control" localSheetId="6" hidden="1">{"'1'!$A$2:$G$13"}</definedName>
    <definedName name="HTML_Control" localSheetId="5" hidden="1">{"'1'!$A$2:$G$13"}</definedName>
    <definedName name="HTML_Control" localSheetId="4" hidden="1">{"'1'!$A$2:$G$13"}</definedName>
    <definedName name="HTML_Control" hidden="1">{"'1'!$A$2:$G$13"}</definedName>
    <definedName name="HTML_Description" hidden="1">""</definedName>
    <definedName name="HTML_Email" hidden="1">"marcos@highway.com.br"</definedName>
    <definedName name="HTML_Header" hidden="1">"1"</definedName>
    <definedName name="HTML_LastUpdate" hidden="1">"15/08/97"</definedName>
    <definedName name="HTML_LineAfter" hidden="1">TRUE</definedName>
    <definedName name="HTML_LineBefore" hidden="1">TRUE</definedName>
    <definedName name="HTML_Name" hidden="1">"PCRJ-SMO-CGC"</definedName>
    <definedName name="HTML_OBDlg2" hidden="1">TRUE</definedName>
    <definedName name="HTML_OBDlg4" hidden="1">TRUE</definedName>
    <definedName name="HTML_OS" hidden="1">0</definedName>
    <definedName name="HTML_PathFile" hidden="1">"C:\0marcos\MeuHTML.htm"</definedName>
    <definedName name="HTML_Title" hidden="1">"factoring"</definedName>
    <definedName name="HY" localSheetId="11">[8]!Plan1</definedName>
    <definedName name="HY" localSheetId="14">[8]!Plan1</definedName>
    <definedName name="HY" localSheetId="15">[8]!Plan1</definedName>
    <definedName name="HY" localSheetId="13">[8]!Plan1</definedName>
    <definedName name="HY" localSheetId="4">#REF!</definedName>
    <definedName name="HY" localSheetId="16">[8]!Plan1</definedName>
    <definedName name="HY">#REF!</definedName>
    <definedName name="HY_10">#N/A</definedName>
    <definedName name="HY_11">#N/A</definedName>
    <definedName name="HY_12">#N/A</definedName>
    <definedName name="HY_13">#N/A</definedName>
    <definedName name="HY_14">#N/A</definedName>
    <definedName name="HY_15">#N/A</definedName>
    <definedName name="HY_16">#N/A</definedName>
    <definedName name="HY_17">#N/A</definedName>
    <definedName name="HY_18">#N/A</definedName>
    <definedName name="HY_2">#N/A</definedName>
    <definedName name="HY_5">#N/A</definedName>
    <definedName name="HY_6">#N/A</definedName>
    <definedName name="HY_7">#N/A</definedName>
    <definedName name="HY_8">#N/A</definedName>
    <definedName name="HY_9">#N/A</definedName>
    <definedName name="I" localSheetId="4">#REF!</definedName>
    <definedName name="I">#REF!</definedName>
    <definedName name="I_10">#N/A</definedName>
    <definedName name="I_11">#N/A</definedName>
    <definedName name="I_12">#N/A</definedName>
    <definedName name="I_13">#N/A</definedName>
    <definedName name="I_14">#N/A</definedName>
    <definedName name="I_15">#N/A</definedName>
    <definedName name="I_16">#N/A</definedName>
    <definedName name="I_17">#N/A</definedName>
    <definedName name="I_18">#N/A</definedName>
    <definedName name="I_2">#N/A</definedName>
    <definedName name="I_5">#N/A</definedName>
    <definedName name="I_6">#N/A</definedName>
    <definedName name="I_7">#N/A</definedName>
    <definedName name="I_8">#N/A</definedName>
    <definedName name="I_9">#N/A</definedName>
    <definedName name="IA">NA()</definedName>
    <definedName name="II">#REF!</definedName>
    <definedName name="III">#REF!</definedName>
    <definedName name="IM" localSheetId="4">#REF!</definedName>
    <definedName name="IM">#REF!</definedName>
    <definedName name="IM_2">#N/A</definedName>
    <definedName name="IM_4" localSheetId="4">#REF!</definedName>
    <definedName name="IM_4">#REF!</definedName>
    <definedName name="IMM" localSheetId="4">#REF!</definedName>
    <definedName name="IMM">#REF!</definedName>
    <definedName name="IMP" localSheetId="4">#REF!</definedName>
    <definedName name="IMP">#REF!</definedName>
    <definedName name="IMP_2" localSheetId="4">#REF!</definedName>
    <definedName name="IMP_2">#REF!</definedName>
    <definedName name="IMP_2_1">#N/A</definedName>
    <definedName name="IMP_2_2">#N/A</definedName>
    <definedName name="impress" localSheetId="4">#REF!</definedName>
    <definedName name="impress">#REF!</definedName>
    <definedName name="IMPRESSÃO" localSheetId="4">#REF!</definedName>
    <definedName name="IMPRESSÃO">#REF!</definedName>
    <definedName name="Impresso">#N/A</definedName>
    <definedName name="IMPRIMAÇÃO" localSheetId="11">'ADM-Resumo'!IMPRIMAÇÃO</definedName>
    <definedName name="IMPRIMAÇÃO" localSheetId="14">'ADM-Variavel'!IMPRIMAÇÃO</definedName>
    <definedName name="IMPRIMAÇÃO" localSheetId="15">'ADM-Variavel$'!IMPRIMAÇÃO</definedName>
    <definedName name="IMPRIMAÇÃO" localSheetId="13">'ADM-Vinculada'!IMPRIMAÇÃO</definedName>
    <definedName name="IMPRIMAÇÃO" localSheetId="16">'MANUTENÇÃO DO CANTEIRO E ACAMP.'!IMPRIMAÇÃO</definedName>
    <definedName name="IMPRIMAÇÃO">[0]!IMPRIMAÇÃO</definedName>
    <definedName name="Indep_Nac">#N/A</definedName>
    <definedName name="InhaltsvezSUMMEN" localSheetId="4">#REF!</definedName>
    <definedName name="InhaltsvezSUMMEN">#REF!</definedName>
    <definedName name="iniaterro" localSheetId="4">#REF!</definedName>
    <definedName name="iniaterro">#REF!</definedName>
    <definedName name="inicio">#REF!</definedName>
    <definedName name="INS.SICRO">'INS. SICRO'!$1:$1048576</definedName>
    <definedName name="INSS" localSheetId="4">#REF!</definedName>
    <definedName name="INSS">#REF!</definedName>
    <definedName name="Insumos" localSheetId="11" hidden="1">#REF!</definedName>
    <definedName name="Insumos" localSheetId="16" hidden="1">#REF!</definedName>
    <definedName name="Insumos">#REF!</definedName>
    <definedName name="IOUIOHIO">#N/A</definedName>
    <definedName name="ISSQN">#N/A</definedName>
    <definedName name="ITALO" localSheetId="11">[8]!ITALO</definedName>
    <definedName name="ITALO" localSheetId="14">[8]!ITALO</definedName>
    <definedName name="ITALO" localSheetId="15">[8]!ITALO</definedName>
    <definedName name="ITALO" localSheetId="13">[8]!ITALO</definedName>
    <definedName name="ITALO" localSheetId="16">[8]!ITALO</definedName>
    <definedName name="ITALO">#REF!</definedName>
    <definedName name="Item" localSheetId="4">#REF!</definedName>
    <definedName name="Item">#REF!</definedName>
    <definedName name="Itemm" localSheetId="4">#REF!</definedName>
    <definedName name="Itemm">#REF!</definedName>
    <definedName name="Itens" localSheetId="11" hidden="1">#REF!</definedName>
    <definedName name="Itens" localSheetId="4" hidden="1">#REF!</definedName>
    <definedName name="Itens" localSheetId="16" hidden="1">#REF!</definedName>
    <definedName name="Itens" hidden="1">#REF!</definedName>
    <definedName name="j" localSheetId="11">[8]!Plan1</definedName>
    <definedName name="j" localSheetId="14">[8]!Plan1</definedName>
    <definedName name="j" localSheetId="15">[8]!Plan1</definedName>
    <definedName name="j" localSheetId="13">[8]!Plan1</definedName>
    <definedName name="J" localSheetId="4">#REF!</definedName>
    <definedName name="j" localSheetId="16">[8]!Plan1</definedName>
    <definedName name="J">#REF!</definedName>
    <definedName name="j_10">#N/A</definedName>
    <definedName name="j_11">#N/A</definedName>
    <definedName name="j_12">#N/A</definedName>
    <definedName name="j_13">#N/A</definedName>
    <definedName name="j_14">#N/A</definedName>
    <definedName name="j_15">#N/A</definedName>
    <definedName name="j_16">#N/A</definedName>
    <definedName name="j_17">#N/A</definedName>
    <definedName name="j_18">#N/A</definedName>
    <definedName name="j_2">#N/A</definedName>
    <definedName name="j_5">#N/A</definedName>
    <definedName name="j_6">#N/A</definedName>
    <definedName name="j_7">#N/A</definedName>
    <definedName name="j_8">#N/A</definedName>
    <definedName name="j_9">#N/A</definedName>
    <definedName name="JAMESON" localSheetId="11">[8]!Plan1</definedName>
    <definedName name="JAMESON" localSheetId="14">[8]!Plan1</definedName>
    <definedName name="JAMESON" localSheetId="15">[8]!Plan1</definedName>
    <definedName name="JAMESON" localSheetId="13">[8]!Plan1</definedName>
    <definedName name="JAMESON" localSheetId="4">#N/A</definedName>
    <definedName name="JAMESON" localSheetId="16">[8]!Plan1</definedName>
    <definedName name="JAMESON">#REF!</definedName>
    <definedName name="JANA" localSheetId="4">#REF!</definedName>
    <definedName name="JANA">#REF!</definedName>
    <definedName name="Janeiro">#N/A</definedName>
    <definedName name="JANEIRO2003" localSheetId="11" hidden="1">{#N/A,#N/A,TRUE,"Serviços"}</definedName>
    <definedName name="JANEIRO2003" localSheetId="14" hidden="1">{#N/A,#N/A,TRUE,"Serviços"}</definedName>
    <definedName name="JANEIRO2003" localSheetId="15" hidden="1">{#N/A,#N/A,TRUE,"Serviços"}</definedName>
    <definedName name="JANEIRO2003" localSheetId="13" hidden="1">{#N/A,#N/A,TRUE,"Serviços"}</definedName>
    <definedName name="JANEIRO2003" localSheetId="6" hidden="1">{#N/A,#N/A,TRUE,"Serviços"}</definedName>
    <definedName name="JANEIRO2003" localSheetId="5" hidden="1">{#N/A,#N/A,TRUE,"Serviços"}</definedName>
    <definedName name="JANEIRO2003" localSheetId="4" hidden="1">{#N/A,#N/A,TRUE,"Serviços"}</definedName>
    <definedName name="JANEIRO2003" localSheetId="16" hidden="1">{#N/A,#N/A,TRUE,"Serviços"}</definedName>
    <definedName name="JANEIRO2003" hidden="1">{#N/A,#N/A,TRUE,"Serviços"}</definedName>
    <definedName name="JANEIRO20033" localSheetId="6" hidden="1">{#N/A,#N/A,TRUE,"Serviços"}</definedName>
    <definedName name="JANEIRO20033" localSheetId="5" hidden="1">{#N/A,#N/A,TRUE,"Serviços"}</definedName>
    <definedName name="JANEIRO20033" localSheetId="4" hidden="1">{#N/A,#N/A,TRUE,"Serviços"}</definedName>
    <definedName name="JANEIRO20033" hidden="1">{#N/A,#N/A,TRUE,"Serviços"}</definedName>
    <definedName name="JDJKNK" localSheetId="11">[8]!Plan1</definedName>
    <definedName name="JDJKNK" localSheetId="14">[8]!Plan1</definedName>
    <definedName name="JDJKNK" localSheetId="15">[8]!Plan1</definedName>
    <definedName name="JDJKNK" localSheetId="13">[8]!Plan1</definedName>
    <definedName name="JDJKNK" localSheetId="4">#N/A</definedName>
    <definedName name="JDJKNK" localSheetId="16">[8]!Plan1</definedName>
    <definedName name="JDJKNK">#REF!</definedName>
    <definedName name="JEAN" localSheetId="11">[8]!Plan1</definedName>
    <definedName name="JEAN" localSheetId="14">[8]!Plan1</definedName>
    <definedName name="JEAN" localSheetId="15">[8]!Plan1</definedName>
    <definedName name="JEAN" localSheetId="13">[8]!Plan1</definedName>
    <definedName name="JEAN" localSheetId="4">#N/A</definedName>
    <definedName name="JEAN" localSheetId="16">[8]!Plan1</definedName>
    <definedName name="JEAN">#REF!</definedName>
    <definedName name="jhjdf">#REF!</definedName>
    <definedName name="jjjjj">#REF!</definedName>
    <definedName name="jjjjjjjjj" localSheetId="4">#REF!</definedName>
    <definedName name="jjjjjjjjj">#REF!</definedName>
    <definedName name="jkl" localSheetId="4">#REF!</definedName>
    <definedName name="jkl">#REF!</definedName>
    <definedName name="joa" localSheetId="4">#REF!</definedName>
    <definedName name="joa">#REF!</definedName>
    <definedName name="JOAO" localSheetId="11" hidden="1">{#N/A,#N/A,FALSE,"SS 1";#N/A,#N/A,FALSE,"SS 2";#N/A,#N/A,FALSE,"TER 1 (1)";#N/A,#N/A,FALSE,"TER 1 (2)";#N/A,#N/A,FALSE,"TER 2 ";#N/A,#N/A,FALSE,"TP  (1)";#N/A,#N/A,FALSE,"TP  (2)";#N/A,#N/A,FALSE,"CM BAR"}</definedName>
    <definedName name="JOAO" localSheetId="14" hidden="1">{#N/A,#N/A,FALSE,"SS 1";#N/A,#N/A,FALSE,"SS 2";#N/A,#N/A,FALSE,"TER 1 (1)";#N/A,#N/A,FALSE,"TER 1 (2)";#N/A,#N/A,FALSE,"TER 2 ";#N/A,#N/A,FALSE,"TP  (1)";#N/A,#N/A,FALSE,"TP  (2)";#N/A,#N/A,FALSE,"CM BAR"}</definedName>
    <definedName name="JOAO" localSheetId="15" hidden="1">{#N/A,#N/A,FALSE,"SS 1";#N/A,#N/A,FALSE,"SS 2";#N/A,#N/A,FALSE,"TER 1 (1)";#N/A,#N/A,FALSE,"TER 1 (2)";#N/A,#N/A,FALSE,"TER 2 ";#N/A,#N/A,FALSE,"TP  (1)";#N/A,#N/A,FALSE,"TP  (2)";#N/A,#N/A,FALSE,"CM BAR"}</definedName>
    <definedName name="JOAO" localSheetId="13" hidden="1">{#N/A,#N/A,FALSE,"SS 1";#N/A,#N/A,FALSE,"SS 2";#N/A,#N/A,FALSE,"TER 1 (1)";#N/A,#N/A,FALSE,"TER 1 (2)";#N/A,#N/A,FALSE,"TER 2 ";#N/A,#N/A,FALSE,"TP  (1)";#N/A,#N/A,FALSE,"TP  (2)";#N/A,#N/A,FALSE,"CM BAR"}</definedName>
    <definedName name="JOAO" localSheetId="16" hidden="1">{#N/A,#N/A,FALSE,"SS 1";#N/A,#N/A,FALSE,"SS 2";#N/A,#N/A,FALSE,"TER 1 (1)";#N/A,#N/A,FALSE,"TER 1 (2)";#N/A,#N/A,FALSE,"TER 2 ";#N/A,#N/A,FALSE,"TP  (1)";#N/A,#N/A,FALSE,"TP  (2)";#N/A,#N/A,FALSE,"CM BAR"}</definedName>
    <definedName name="JOAO" hidden="1">{#N/A,#N/A,FALSE,"SS 1";#N/A,#N/A,FALSE,"SS 2";#N/A,#N/A,FALSE,"TER 1 (1)";#N/A,#N/A,FALSE,"TER 1 (2)";#N/A,#N/A,FALSE,"TER 2 ";#N/A,#N/A,FALSE,"TP  (1)";#N/A,#N/A,FALSE,"TP  (2)";#N/A,#N/A,FALSE,"CM BAR"}</definedName>
    <definedName name="JOAO1" localSheetId="11" hidden="1">{#N/A,#N/A,FALSE,"LEVFER V2 P";#N/A,#N/A,FALSE,"LEVFER V2 P10%"}</definedName>
    <definedName name="JOAO1" localSheetId="14" hidden="1">{#N/A,#N/A,FALSE,"LEVFER V2 P";#N/A,#N/A,FALSE,"LEVFER V2 P10%"}</definedName>
    <definedName name="JOAO1" localSheetId="15" hidden="1">{#N/A,#N/A,FALSE,"LEVFER V2 P";#N/A,#N/A,FALSE,"LEVFER V2 P10%"}</definedName>
    <definedName name="JOAO1" localSheetId="13" hidden="1">{#N/A,#N/A,FALSE,"LEVFER V2 P";#N/A,#N/A,FALSE,"LEVFER V2 P10%"}</definedName>
    <definedName name="JOAO1" localSheetId="16" hidden="1">{#N/A,#N/A,FALSE,"LEVFER V2 P";#N/A,#N/A,FALSE,"LEVFER V2 P10%"}</definedName>
    <definedName name="JOAO1" hidden="1">{#N/A,#N/A,FALSE,"LEVFER V2 P";#N/A,#N/A,FALSE,"LEVFER V2 P10%"}</definedName>
    <definedName name="JOI" localSheetId="4">#REF!</definedName>
    <definedName name="JOI">#REF!</definedName>
    <definedName name="JOSE" localSheetId="11">[8]!Plan1</definedName>
    <definedName name="JOSE" localSheetId="14">[8]!Plan1</definedName>
    <definedName name="JOSE" localSheetId="15">[8]!Plan1</definedName>
    <definedName name="JOSE" localSheetId="13">[8]!Plan1</definedName>
    <definedName name="JOSE" localSheetId="4">#REF!</definedName>
    <definedName name="JOSE" localSheetId="16">[8]!Plan1</definedName>
    <definedName name="JOSE">#REF!</definedName>
    <definedName name="jruj5" localSheetId="4">#REF!</definedName>
    <definedName name="jruj5">#REF!</definedName>
    <definedName name="JSHDFBDS">#N/A</definedName>
    <definedName name="juca" localSheetId="11" hidden="1">{#N/A,#N/A,FALSE,"SS 1";#N/A,#N/A,FALSE,"TER 1 (A)";#N/A,#N/A,FALSE,"SS 2";#N/A,#N/A,FALSE,"TER 1 (B)";#N/A,#N/A,FALSE,"TER 1 (C)";#N/A,#N/A,FALSE,"TER 1 (D)";#N/A,#N/A,FALSE,"TER 1 (E)";#N/A,#N/A,FALSE,"TER 2 "}</definedName>
    <definedName name="juca" localSheetId="14" hidden="1">{#N/A,#N/A,FALSE,"SS 1";#N/A,#N/A,FALSE,"TER 1 (A)";#N/A,#N/A,FALSE,"SS 2";#N/A,#N/A,FALSE,"TER 1 (B)";#N/A,#N/A,FALSE,"TER 1 (C)";#N/A,#N/A,FALSE,"TER 1 (D)";#N/A,#N/A,FALSE,"TER 1 (E)";#N/A,#N/A,FALSE,"TER 2 "}</definedName>
    <definedName name="juca" localSheetId="15" hidden="1">{#N/A,#N/A,FALSE,"SS 1";#N/A,#N/A,FALSE,"TER 1 (A)";#N/A,#N/A,FALSE,"SS 2";#N/A,#N/A,FALSE,"TER 1 (B)";#N/A,#N/A,FALSE,"TER 1 (C)";#N/A,#N/A,FALSE,"TER 1 (D)";#N/A,#N/A,FALSE,"TER 1 (E)";#N/A,#N/A,FALSE,"TER 2 "}</definedName>
    <definedName name="juca" localSheetId="13" hidden="1">{#N/A,#N/A,FALSE,"SS 1";#N/A,#N/A,FALSE,"TER 1 (A)";#N/A,#N/A,FALSE,"SS 2";#N/A,#N/A,FALSE,"TER 1 (B)";#N/A,#N/A,FALSE,"TER 1 (C)";#N/A,#N/A,FALSE,"TER 1 (D)";#N/A,#N/A,FALSE,"TER 1 (E)";#N/A,#N/A,FALSE,"TER 2 "}</definedName>
    <definedName name="juca" localSheetId="16" hidden="1">{#N/A,#N/A,FALSE,"SS 1";#N/A,#N/A,FALSE,"TER 1 (A)";#N/A,#N/A,FALSE,"SS 2";#N/A,#N/A,FALSE,"TER 1 (B)";#N/A,#N/A,FALSE,"TER 1 (C)";#N/A,#N/A,FALSE,"TER 1 (D)";#N/A,#N/A,FALSE,"TER 1 (E)";#N/A,#N/A,FALSE,"TER 2 "}</definedName>
    <definedName name="juca" hidden="1">{#N/A,#N/A,FALSE,"SS 1";#N/A,#N/A,FALSE,"TER 1 (A)";#N/A,#N/A,FALSE,"SS 2";#N/A,#N/A,FALSE,"TER 1 (B)";#N/A,#N/A,FALSE,"TER 1 (C)";#N/A,#N/A,FALSE,"TER 1 (D)";#N/A,#N/A,FALSE,"TER 1 (E)";#N/A,#N/A,FALSE,"TER 2 "}</definedName>
    <definedName name="JUGBNK" localSheetId="11">[8]!Plan1</definedName>
    <definedName name="JUGBNK" localSheetId="14">[8]!Plan1</definedName>
    <definedName name="JUGBNK" localSheetId="15">[8]!Plan1</definedName>
    <definedName name="JUGBNK" localSheetId="13">[8]!Plan1</definedName>
    <definedName name="JUGBNK" localSheetId="4">#N/A</definedName>
    <definedName name="JUGBNK" localSheetId="16">[8]!Plan1</definedName>
    <definedName name="JUGBNK">#REF!</definedName>
    <definedName name="JULA" localSheetId="4">#REF!</definedName>
    <definedName name="JULA">#REF!</definedName>
    <definedName name="JUNA" localSheetId="4">#REF!</definedName>
    <definedName name="JUNA">#REF!</definedName>
    <definedName name="JUNIOR">#N/A</definedName>
    <definedName name="k" localSheetId="4">#REF!</definedName>
    <definedName name="k">#REF!</definedName>
    <definedName name="KDI..8807" localSheetId="11">[8]!Plan1</definedName>
    <definedName name="KDI..8807" localSheetId="14">[8]!Plan1</definedName>
    <definedName name="KDI..8807" localSheetId="15">[8]!Plan1</definedName>
    <definedName name="KDI..8807" localSheetId="13">[8]!Plan1</definedName>
    <definedName name="KDI..8807" localSheetId="4">#N/A</definedName>
    <definedName name="KDI..8807" localSheetId="16">[8]!Plan1</definedName>
    <definedName name="KDI..8807">#REF!</definedName>
    <definedName name="KI" localSheetId="11">[8]!Plan1</definedName>
    <definedName name="KI" localSheetId="14">[8]!Plan1</definedName>
    <definedName name="KI" localSheetId="15">[8]!Plan1</definedName>
    <definedName name="KI" localSheetId="13">[8]!Plan1</definedName>
    <definedName name="ki" localSheetId="4">#REF!</definedName>
    <definedName name="KI" localSheetId="16">[8]!Plan1</definedName>
    <definedName name="ki">#REF!</definedName>
    <definedName name="kj" localSheetId="4">#REF!</definedName>
    <definedName name="kj">#REF!</definedName>
    <definedName name="kk" localSheetId="4">#REF!</definedName>
    <definedName name="kk">#REF!</definedName>
    <definedName name="KKKKK" localSheetId="4">#REF!</definedName>
    <definedName name="KKKKK">#REF!</definedName>
    <definedName name="kkkkkkkkk">#N/A</definedName>
    <definedName name="KLKLK" localSheetId="11">[8]!KLKLK</definedName>
    <definedName name="KLKLK" localSheetId="14">[8]!KLKLK</definedName>
    <definedName name="KLKLK" localSheetId="15">[8]!KLKLK</definedName>
    <definedName name="KLKLK" localSheetId="13">[8]!KLKLK</definedName>
    <definedName name="KLKLK" localSheetId="16">[8]!KLKLK</definedName>
    <definedName name="KLKLK">#REF!</definedName>
    <definedName name="KLKLK_2">NA()</definedName>
    <definedName name="km" localSheetId="4">#REF!</definedName>
    <definedName name="km">#REF!</definedName>
    <definedName name="KM.406.407" localSheetId="4">#REF!</definedName>
    <definedName name="KM.406.407">#REF!</definedName>
    <definedName name="kwh" localSheetId="4">#REF!</definedName>
    <definedName name="kwh">#REF!</definedName>
    <definedName name="L_">NA()</definedName>
    <definedName name="la" localSheetId="11" hidden="1">{#N/A,#N/A,FALSE,"MO (2)"}</definedName>
    <definedName name="la" localSheetId="14" hidden="1">{#N/A,#N/A,FALSE,"MO (2)"}</definedName>
    <definedName name="la" localSheetId="15" hidden="1">{#N/A,#N/A,FALSE,"MO (2)"}</definedName>
    <definedName name="la" localSheetId="13" hidden="1">{#N/A,#N/A,FALSE,"MO (2)"}</definedName>
    <definedName name="la" localSheetId="6" hidden="1">{#N/A,#N/A,FALSE,"MO (2)"}</definedName>
    <definedName name="la" localSheetId="5" hidden="1">{#N/A,#N/A,FALSE,"MO (2)"}</definedName>
    <definedName name="la" localSheetId="4" hidden="1">{#N/A,#N/A,FALSE,"MO (2)"}</definedName>
    <definedName name="la" localSheetId="16" hidden="1">{#N/A,#N/A,FALSE,"MO (2)"}</definedName>
    <definedName name="la" hidden="1">{#N/A,#N/A,FALSE,"MO (2)"}</definedName>
    <definedName name="lab" localSheetId="6" hidden="1">{#N/A,#N/A,TRUE,"Serviços"}</definedName>
    <definedName name="lab" localSheetId="5" hidden="1">{#N/A,#N/A,TRUE,"Serviços"}</definedName>
    <definedName name="lab" localSheetId="4" hidden="1">{#N/A,#N/A,TRUE,"Serviços"}</definedName>
    <definedName name="lab" hidden="1">{#N/A,#N/A,TRUE,"Serviços"}</definedName>
    <definedName name="labb" localSheetId="6" hidden="1">{#N/A,#N/A,TRUE,"Serviços"}</definedName>
    <definedName name="labb" localSheetId="5" hidden="1">{#N/A,#N/A,TRUE,"Serviços"}</definedName>
    <definedName name="labb" localSheetId="4" hidden="1">{#N/A,#N/A,TRUE,"Serviços"}</definedName>
    <definedName name="labb" hidden="1">{#N/A,#N/A,TRUE,"Serviços"}</definedName>
    <definedName name="LADO">#REF!</definedName>
    <definedName name="LAG" localSheetId="4">#REF!</definedName>
    <definedName name="LAG">#REF!</definedName>
    <definedName name="LAG_2">#N/A</definedName>
    <definedName name="LAMAG" localSheetId="4">#REF!</definedName>
    <definedName name="LAMAG">#REF!</definedName>
    <definedName name="LARG">#REF!</definedName>
    <definedName name="Largura_da_Faixa_de_Tráfego___..........." localSheetId="4">#REF!</definedName>
    <definedName name="Largura_da_Faixa_de_Tráfego___...........">#REF!</definedName>
    <definedName name="LBU" localSheetId="4">#REF!</definedName>
    <definedName name="LBU">#REF!</definedName>
    <definedName name="LD">#REF!</definedName>
    <definedName name="LDA" localSheetId="4">#REF!</definedName>
    <definedName name="LDA">#REF!</definedName>
    <definedName name="LDI" localSheetId="4">#REF!</definedName>
    <definedName name="LDI">#REF!</definedName>
    <definedName name="ldnfkljsndf" localSheetId="4">#REF!</definedName>
    <definedName name="ldnfkljsndf">#REF!</definedName>
    <definedName name="lias" localSheetId="11">'ADM-Resumo'!lias</definedName>
    <definedName name="lias" localSheetId="14">'ADM-Variavel'!lias</definedName>
    <definedName name="lias" localSheetId="15">'ADM-Variavel$'!lias</definedName>
    <definedName name="lias" localSheetId="13">'ADM-Vinculada'!lias</definedName>
    <definedName name="lias" localSheetId="16">'MANUTENÇÃO DO CANTEIRO E ACAMP.'!lias</definedName>
    <definedName name="lias">#REF!</definedName>
    <definedName name="Lider_Oper" localSheetId="4">#REF!</definedName>
    <definedName name="Lider_Oper">#REF!</definedName>
    <definedName name="LILASDRENA" localSheetId="4">#REF!</definedName>
    <definedName name="LILASDRENA">#REF!</definedName>
    <definedName name="LILASDRENA_2">#N/A</definedName>
    <definedName name="LILASDRENA_4" localSheetId="4">#REF!</definedName>
    <definedName name="LILASDRENA_4">#REF!</definedName>
    <definedName name="LILASDRENAA" localSheetId="4">#REF!</definedName>
    <definedName name="LILASDRENAA">#REF!</definedName>
    <definedName name="lim" localSheetId="11">#N/A</definedName>
    <definedName name="lim" localSheetId="14">#N/A</definedName>
    <definedName name="lim" localSheetId="15">#N/A</definedName>
    <definedName name="lim" localSheetId="13">#N/A</definedName>
    <definedName name="lim" localSheetId="16">#N/A</definedName>
    <definedName name="lim">#N/A</definedName>
    <definedName name="LIMITADOR" localSheetId="4">#REF!</definedName>
    <definedName name="LIMITADOR">#REF!</definedName>
    <definedName name="Limpeza">#N/A</definedName>
    <definedName name="LINE" localSheetId="4">#REF!</definedName>
    <definedName name="LINE">#REF!</definedName>
    <definedName name="LINHA" localSheetId="4">#REF!</definedName>
    <definedName name="LINHA">#REF!</definedName>
    <definedName name="linha2" localSheetId="4">#REF!</definedName>
    <definedName name="linha2">#REF!</definedName>
    <definedName name="ljashdkj" localSheetId="4">#REF!</definedName>
    <definedName name="ljashdkj">#REF!</definedName>
    <definedName name="LK" localSheetId="11">[8]!Plan1</definedName>
    <definedName name="LK" localSheetId="14">[8]!Plan1</definedName>
    <definedName name="LK" localSheetId="15">[8]!Plan1</definedName>
    <definedName name="LK" localSheetId="13">[8]!Plan1</definedName>
    <definedName name="lk" localSheetId="4">#REF!</definedName>
    <definedName name="LK" localSheetId="16">[8]!Plan1</definedName>
    <definedName name="lk">#REF!</definedName>
    <definedName name="LO" localSheetId="11">[8]!Plan1</definedName>
    <definedName name="LO" localSheetId="14">[8]!Plan1</definedName>
    <definedName name="LO" localSheetId="15">[8]!Plan1</definedName>
    <definedName name="LO" localSheetId="13">[8]!Plan1</definedName>
    <definedName name="lo" localSheetId="4">#REF!</definedName>
    <definedName name="LO" localSheetId="16">[8]!Plan1</definedName>
    <definedName name="lo">#REF!</definedName>
    <definedName name="LOC" localSheetId="4">#REF!</definedName>
    <definedName name="LOC">#REF!</definedName>
    <definedName name="LOCALOBRA" localSheetId="4">#REF!</definedName>
    <definedName name="LOCALOBRA">#REF!</definedName>
    <definedName name="lot" localSheetId="4">#REF!</definedName>
    <definedName name="lot">#REF!</definedName>
    <definedName name="Lote" localSheetId="4">#REF!</definedName>
    <definedName name="Lote">#REF!</definedName>
    <definedName name="LP" localSheetId="4">#REF!</definedName>
    <definedName name="LP">#REF!</definedName>
    <definedName name="LPTE" localSheetId="4">#REF!</definedName>
    <definedName name="LPTE">#REF!</definedName>
    <definedName name="LPW" localSheetId="4">#REF!</definedName>
    <definedName name="LPW">#REF!</definedName>
    <definedName name="LPWA" localSheetId="4">#REF!</definedName>
    <definedName name="LPWA">#REF!</definedName>
    <definedName name="LS">#REF!</definedName>
    <definedName name="LSIND" localSheetId="4">#REF!</definedName>
    <definedName name="LSIND">#REF!</definedName>
    <definedName name="LSMF" localSheetId="4">#REF!</definedName>
    <definedName name="LSMF">#REF!</definedName>
    <definedName name="LSW" localSheetId="4">#REF!</definedName>
    <definedName name="LSW">#REF!</definedName>
    <definedName name="LSWA" localSheetId="4">#REF!</definedName>
    <definedName name="LSWA">#REF!</definedName>
    <definedName name="LUCRO" localSheetId="4">#REF!</definedName>
    <definedName name="LUCRO">#REF!</definedName>
    <definedName name="LVC" localSheetId="4">#REF!</definedName>
    <definedName name="LVC">#REF!</definedName>
    <definedName name="LVD" localSheetId="4">#REF!</definedName>
    <definedName name="LVD">#REF!</definedName>
    <definedName name="M">#REF!</definedName>
    <definedName name="MAIA" localSheetId="4">#REF!</definedName>
    <definedName name="MAIA">#REF!</definedName>
    <definedName name="mais" localSheetId="4">#REF!</definedName>
    <definedName name="mais">#REF!</definedName>
    <definedName name="MANOS">#REF!</definedName>
    <definedName name="MAPA" localSheetId="11">'ADM-Resumo'!MAPA</definedName>
    <definedName name="MAPA" localSheetId="14">'ADM-Variavel'!MAPA</definedName>
    <definedName name="MAPA" localSheetId="15">'ADM-Variavel$'!MAPA</definedName>
    <definedName name="MAPA" localSheetId="13">'ADM-Vinculada'!MAPA</definedName>
    <definedName name="MAPA" localSheetId="16">'MANUTENÇÃO DO CANTEIRO E ACAMP.'!MAPA</definedName>
    <definedName name="MAPA">[2]MAPA!$A:$E</definedName>
    <definedName name="Mapas" localSheetId="11">'ADM-Resumo'!Mapas</definedName>
    <definedName name="Mapas" localSheetId="14">'ADM-Variavel'!Mapas</definedName>
    <definedName name="Mapas" localSheetId="15">'ADM-Variavel$'!Mapas</definedName>
    <definedName name="Mapas" localSheetId="13">'ADM-Vinculada'!Mapas</definedName>
    <definedName name="Mapas" localSheetId="16">'MANUTENÇÃO DO CANTEIRO E ACAMP.'!Mapas</definedName>
    <definedName name="Mapas">[0]!Mapas</definedName>
    <definedName name="MARA" localSheetId="4">#REF!</definedName>
    <definedName name="MARA">#REF!</definedName>
    <definedName name="MARCA">#REF!</definedName>
    <definedName name="MARCA_MOD">#REF!</definedName>
    <definedName name="MARCAMOD" localSheetId="4">#REF!</definedName>
    <definedName name="MARCAMOD">#REF!</definedName>
    <definedName name="marcos" localSheetId="11">'ADM-Resumo'!marcos</definedName>
    <definedName name="marcos" localSheetId="14">'ADM-Variavel'!marcos</definedName>
    <definedName name="marcos" localSheetId="15">'ADM-Variavel$'!marcos</definedName>
    <definedName name="marcos" localSheetId="13">'ADM-Vinculada'!marcos</definedName>
    <definedName name="marcos" localSheetId="16">'MANUTENÇÃO DO CANTEIRO E ACAMP.'!marcos</definedName>
    <definedName name="marcos">[0]!marcos</definedName>
    <definedName name="Massa" localSheetId="4">#REF!</definedName>
    <definedName name="Massa">#REF!</definedName>
    <definedName name="Mat" localSheetId="11">[8]!Plan1</definedName>
    <definedName name="Mat" localSheetId="14">[8]!Plan1</definedName>
    <definedName name="Mat" localSheetId="15">[8]!Plan1</definedName>
    <definedName name="Mat" localSheetId="13">[8]!Plan1</definedName>
    <definedName name="Mat" localSheetId="16">[8]!Plan1</definedName>
    <definedName name="Mat">[8]!Plan1</definedName>
    <definedName name="MAT.SICRO">'INS. SICRO'!$1:$1048576</definedName>
    <definedName name="Mat_24">NA()</definedName>
    <definedName name="Mat_25">NA()</definedName>
    <definedName name="Mat_26">NA()</definedName>
    <definedName name="Mat_27">NA()</definedName>
    <definedName name="Mat_28">NA()</definedName>
    <definedName name="Mat_6">NA()</definedName>
    <definedName name="Mat_7">NA()</definedName>
    <definedName name="Mat_8">NA()</definedName>
    <definedName name="MATERIAIS" localSheetId="4">#REF!</definedName>
    <definedName name="MATERIAIS">#REF!</definedName>
    <definedName name="Materiais_10">NA()</definedName>
    <definedName name="Materiais_12">NA()</definedName>
    <definedName name="Materiais_13">NA()</definedName>
    <definedName name="Materiais_14">NA()</definedName>
    <definedName name="Materiais_2">NA()</definedName>
    <definedName name="Materiais_24">NA()</definedName>
    <definedName name="Materiais_25">NA()</definedName>
    <definedName name="Materiais_26">NA()</definedName>
    <definedName name="Materiais_27">NA()</definedName>
    <definedName name="Materiais_28">NA()</definedName>
    <definedName name="Materiais_3">NA()</definedName>
    <definedName name="Materiais_5">NA()</definedName>
    <definedName name="Materiais_6">NA()</definedName>
    <definedName name="Materiais_7">NA()</definedName>
    <definedName name="Materiais_8">NA()</definedName>
    <definedName name="Materiais2" localSheetId="4">#N/A</definedName>
    <definedName name="Materiais2">#REF!</definedName>
    <definedName name="Materiais2_10">NA()</definedName>
    <definedName name="Materiais2_12">NA()</definedName>
    <definedName name="Materiais2_13">NA()</definedName>
    <definedName name="Materiais2_14">NA()</definedName>
    <definedName name="Materiais2_2">NA()</definedName>
    <definedName name="Materiais2_24">NA()</definedName>
    <definedName name="Materiais2_25">NA()</definedName>
    <definedName name="Materiais2_26">NA()</definedName>
    <definedName name="Materiais2_27">NA()</definedName>
    <definedName name="Materiais2_28">NA()</definedName>
    <definedName name="Materiais2_3">NA()</definedName>
    <definedName name="Materiais2_5">NA()</definedName>
    <definedName name="Materiais2_6">NA()</definedName>
    <definedName name="Materiais2_7">NA()</definedName>
    <definedName name="Materiais2_8">NA()</definedName>
    <definedName name="Materiais3" localSheetId="4">#N/A</definedName>
    <definedName name="Materiais3">#REF!</definedName>
    <definedName name="Materiais3_10">NA()</definedName>
    <definedName name="Materiais3_12">NA()</definedName>
    <definedName name="Materiais3_13">NA()</definedName>
    <definedName name="Materiais3_14">NA()</definedName>
    <definedName name="Materiais3_2">NA()</definedName>
    <definedName name="Materiais3_24">NA()</definedName>
    <definedName name="Materiais3_25">NA()</definedName>
    <definedName name="Materiais3_26">NA()</definedName>
    <definedName name="Materiais3_27">NA()</definedName>
    <definedName name="Materiais3_28">NA()</definedName>
    <definedName name="Materiais3_3">NA()</definedName>
    <definedName name="Materiais3_5">NA()</definedName>
    <definedName name="Materiais3_6">NA()</definedName>
    <definedName name="Materiais3_7">NA()</definedName>
    <definedName name="Materiais3_8">NA()</definedName>
    <definedName name="MATERIAL" localSheetId="4">#REF!</definedName>
    <definedName name="MATERIAL">#REF!</definedName>
    <definedName name="material_4" localSheetId="4">#REF!</definedName>
    <definedName name="material_4">#REF!</definedName>
    <definedName name="material_4_2">#N/A</definedName>
    <definedName name="material_6" localSheetId="4">#REF!</definedName>
    <definedName name="material_6">#REF!</definedName>
    <definedName name="material_6_2">#N/A</definedName>
    <definedName name="material_7" localSheetId="4">#REF!</definedName>
    <definedName name="material_7">#REF!</definedName>
    <definedName name="material_7_2">#N/A</definedName>
    <definedName name="material_8" localSheetId="4">#REF!</definedName>
    <definedName name="material_8">#REF!</definedName>
    <definedName name="material_8_2">#N/A</definedName>
    <definedName name="material_9" localSheetId="4">#REF!</definedName>
    <definedName name="material_9">#REF!</definedName>
    <definedName name="material_9_2">#N/A</definedName>
    <definedName name="MATERIAS">#N/A</definedName>
    <definedName name="MATRIZ_DE_RESPONSABILIDADE" localSheetId="4">#REF!</definedName>
    <definedName name="MATRIZ_DE_RESPONSABILIDADE">#REF!</definedName>
    <definedName name="MATRIZ_ÍNDICES">#REF!</definedName>
    <definedName name="MATRIZlimpa" localSheetId="4">#REF!</definedName>
    <definedName name="MATRIZlimpa">#REF!</definedName>
    <definedName name="Max" localSheetId="11" hidden="1">COUNTIF(#REF!,"&lt;&gt;0")+3</definedName>
    <definedName name="Max" localSheetId="4" hidden="1">COUNTIF(#REF!,"&lt;&gt;0")+3</definedName>
    <definedName name="Max" localSheetId="16" hidden="1">COUNTIF(#REF!,"&lt;&gt;0")+3</definedName>
    <definedName name="Max" hidden="1">COUNTIF(#REF!,"&lt;&gt;0")+3</definedName>
    <definedName name="MB" localSheetId="4">#REF!</definedName>
    <definedName name="MB">#REF!</definedName>
    <definedName name="MBF" localSheetId="4">#REF!</definedName>
    <definedName name="MBF">#REF!</definedName>
    <definedName name="MBQ" localSheetId="4">#REF!</definedName>
    <definedName name="MBQ">#REF!</definedName>
    <definedName name="MBQA" localSheetId="4">#REF!</definedName>
    <definedName name="MBQA">#REF!</definedName>
    <definedName name="MBQT" localSheetId="4">#REF!</definedName>
    <definedName name="MBQT">#REF!</definedName>
    <definedName name="MBR" localSheetId="4">#REF!</definedName>
    <definedName name="MBR">#REF!</definedName>
    <definedName name="MBUF" localSheetId="4">#REF!</definedName>
    <definedName name="MBUF">#REF!</definedName>
    <definedName name="MBUFW" localSheetId="4">#REF!</definedName>
    <definedName name="MBUFW">#REF!</definedName>
    <definedName name="MBUFWA" localSheetId="4">#REF!</definedName>
    <definedName name="MBUFWA">#REF!</definedName>
    <definedName name="mbuq" localSheetId="4">#REF!</definedName>
    <definedName name="mbuq">#REF!</definedName>
    <definedName name="MBUQW" localSheetId="4">#REF!</definedName>
    <definedName name="MBUQW">#REF!</definedName>
    <definedName name="MBUQWA" localSheetId="4">#REF!</definedName>
    <definedName name="MBUQWA">#REF!</definedName>
    <definedName name="MC">'MEMÓRIA DE CÁLCULO'!$A:$J</definedName>
    <definedName name="MD" localSheetId="4">#REF!</definedName>
    <definedName name="MD">#REF!</definedName>
    <definedName name="MED" localSheetId="4">#REF!</definedName>
    <definedName name="MED">#REF!</definedName>
    <definedName name="MEDD" localSheetId="4">#REF!</definedName>
    <definedName name="MEDD">#REF!</definedName>
    <definedName name="Medição" localSheetId="4">#REF!</definedName>
    <definedName name="Medição">#REF!</definedName>
    <definedName name="Medição_2">#N/A</definedName>
    <definedName name="Medição_4" localSheetId="4">#REF!</definedName>
    <definedName name="Medição_4">#REF!</definedName>
    <definedName name="MEDICAO7">#N/A</definedName>
    <definedName name="Mediçãoo" localSheetId="4">#REF!</definedName>
    <definedName name="Mediçãoo">#REF!</definedName>
    <definedName name="medidas" localSheetId="4">#REF!</definedName>
    <definedName name="medidas">#REF!</definedName>
    <definedName name="MedMês95">#N/A</definedName>
    <definedName name="melhoria" localSheetId="11" hidden="1">{#N/A,#N/A,FALSE,"Plan1"}</definedName>
    <definedName name="melhoria" localSheetId="14" hidden="1">{#N/A,#N/A,FALSE,"Plan1"}</definedName>
    <definedName name="melhoria" localSheetId="15" hidden="1">{#N/A,#N/A,FALSE,"Plan1"}</definedName>
    <definedName name="melhoria" localSheetId="13" hidden="1">{#N/A,#N/A,FALSE,"Plan1"}</definedName>
    <definedName name="melhoria" localSheetId="6" hidden="1">{#N/A,#N/A,FALSE,"Plan1"}</definedName>
    <definedName name="melhoria" localSheetId="5" hidden="1">{#N/A,#N/A,FALSE,"Plan1"}</definedName>
    <definedName name="melhoria" localSheetId="4" hidden="1">{#N/A,#N/A,FALSE,"Plan1"}</definedName>
    <definedName name="melhoria" localSheetId="16" hidden="1">{#N/A,#N/A,FALSE,"Plan1"}</definedName>
    <definedName name="melhoria" hidden="1">{#N/A,#N/A,FALSE,"Plan1"}</definedName>
    <definedName name="menos" localSheetId="4">#REF!</definedName>
    <definedName name="menos">#REF!</definedName>
    <definedName name="MENSAGEM">NA()</definedName>
    <definedName name="MENSSAGEM_ERRO">NA()</definedName>
    <definedName name="mês" localSheetId="4">#REF!</definedName>
    <definedName name="mês">#REF!</definedName>
    <definedName name="Meses" localSheetId="4">#REF!,#REF!,#REF!,#REF!,#REF!,#REF!,#REF!,#REF!,#REF!,#REF!,#REF!,#REF!</definedName>
    <definedName name="Meses">#REF!,#REF!,#REF!,#REF!,#REF!,#REF!,#REF!,#REF!,#REF!,#REF!,#REF!,#REF!</definedName>
    <definedName name="Meu" localSheetId="4">#REF!</definedName>
    <definedName name="Meu">#REF!</definedName>
    <definedName name="MF" localSheetId="4">#REF!</definedName>
    <definedName name="MF">#REF!</definedName>
    <definedName name="MG" localSheetId="4">#REF!</definedName>
    <definedName name="MG">#REF!</definedName>
    <definedName name="MGUG" localSheetId="11">[8]!Plan1</definedName>
    <definedName name="MGUG" localSheetId="14">[8]!Plan1</definedName>
    <definedName name="MGUG" localSheetId="15">[8]!Plan1</definedName>
    <definedName name="MGUG" localSheetId="13">[8]!Plan1</definedName>
    <definedName name="MGUG" localSheetId="4">#N/A</definedName>
    <definedName name="MGUG" localSheetId="16">[8]!Plan1</definedName>
    <definedName name="MGUG">#REF!</definedName>
    <definedName name="MGUG_10">#N/A</definedName>
    <definedName name="MGUG_11">#N/A</definedName>
    <definedName name="MGUG_12">#N/A</definedName>
    <definedName name="MGUG_13">#N/A</definedName>
    <definedName name="MGUG_14">#N/A</definedName>
    <definedName name="MGUG_15">#N/A</definedName>
    <definedName name="MGUG_16">#N/A</definedName>
    <definedName name="MGUG_17">#N/A</definedName>
    <definedName name="MGUG_18">#N/A</definedName>
    <definedName name="MGUG_2">#N/A</definedName>
    <definedName name="MGUG_5">#N/A</definedName>
    <definedName name="MGUG_6">#N/A</definedName>
    <definedName name="MGUG_7">#N/A</definedName>
    <definedName name="MGUG_8">#N/A</definedName>
    <definedName name="MGUG_9">#N/A</definedName>
    <definedName name="Micro" localSheetId="4">#REF!</definedName>
    <definedName name="Micro">#REF!</definedName>
    <definedName name="MIOJUF" localSheetId="4">#REF!</definedName>
    <definedName name="MIOJUF">#REF!</definedName>
    <definedName name="mmmm" localSheetId="11">'ADM-Resumo'!mmmm</definedName>
    <definedName name="mmmm" localSheetId="14">'ADM-Variavel'!mmmm</definedName>
    <definedName name="mmmm" localSheetId="15">'ADM-Variavel$'!mmmm</definedName>
    <definedName name="mmmm" localSheetId="13">'ADM-Vinculada'!mmmm</definedName>
    <definedName name="mmmm" localSheetId="16">'MANUTENÇÃO DO CANTEIRO E ACAMP.'!mmmm</definedName>
    <definedName name="mmmm">[0]!mmmm</definedName>
    <definedName name="MMMMM" localSheetId="11">'ADM-Resumo'!MMMMM</definedName>
    <definedName name="MMMMM" localSheetId="14">'ADM-Variavel'!MMMMM</definedName>
    <definedName name="MMMMM" localSheetId="15">'ADM-Variavel$'!MMMMM</definedName>
    <definedName name="MMMMM" localSheetId="13">'ADM-Vinculada'!MMMMM</definedName>
    <definedName name="MMMMM" localSheetId="16">'MANUTENÇÃO DO CANTEIRO E ACAMP.'!MMMMM</definedName>
    <definedName name="MMMMM">[0]!MMMMM</definedName>
    <definedName name="MMMMMM" localSheetId="11">'ADM-Resumo'!MMMMMM</definedName>
    <definedName name="MMMMMM" localSheetId="14">'ADM-Variavel'!MMMMMM</definedName>
    <definedName name="MMMMMM" localSheetId="15">'ADM-Variavel$'!MMMMMM</definedName>
    <definedName name="MMMMMM" localSheetId="13">'ADM-Vinculada'!MMMMMM</definedName>
    <definedName name="MMMMMM" localSheetId="16">'MANUTENÇÃO DO CANTEIRO E ACAMP.'!MMMMMM</definedName>
    <definedName name="MMMMMM">[0]!MMMMMM</definedName>
    <definedName name="MNCDF" localSheetId="11">[8]!Plan1</definedName>
    <definedName name="MNCDF" localSheetId="14">[8]!Plan1</definedName>
    <definedName name="MNCDF" localSheetId="15">[8]!Plan1</definedName>
    <definedName name="MNCDF" localSheetId="13">[8]!Plan1</definedName>
    <definedName name="MNCDF" localSheetId="4">#N/A</definedName>
    <definedName name="MNCDF" localSheetId="16">[8]!Plan1</definedName>
    <definedName name="MNCDF">#REF!</definedName>
    <definedName name="MNM" localSheetId="4">#REF!</definedName>
    <definedName name="MNM">#REF!</definedName>
    <definedName name="MO" localSheetId="11" hidden="1">#REF!</definedName>
    <definedName name="MO" localSheetId="4" hidden="1">#REF!</definedName>
    <definedName name="MO" localSheetId="16" hidden="1">#REF!</definedName>
    <definedName name="MO" hidden="1">#REF!</definedName>
    <definedName name="MO.SICRO">'MO SICRO'!$1:$1048576</definedName>
    <definedName name="Mob" localSheetId="4">#REF!</definedName>
    <definedName name="Mob">#REF!</definedName>
    <definedName name="Mod.Contr.COmb.Posto" localSheetId="11">[8]!Plan1</definedName>
    <definedName name="Mod.Contr.COmb.Posto" localSheetId="14">[8]!Plan1</definedName>
    <definedName name="Mod.Contr.COmb.Posto" localSheetId="15">[8]!Plan1</definedName>
    <definedName name="Mod.Contr.COmb.Posto" localSheetId="13">[8]!Plan1</definedName>
    <definedName name="Mod.Contr.COmb.Posto" localSheetId="4">#N/A</definedName>
    <definedName name="Mod.Contr.COmb.Posto" localSheetId="16">[8]!Plan1</definedName>
    <definedName name="Mod.Contr.COmb.Posto">#REF!</definedName>
    <definedName name="mod1.ext" localSheetId="6">'Composições Canteiro'!mod1.ext</definedName>
    <definedName name="mod1.ext" localSheetId="5">'Composições Gerais'!mod1.ext</definedName>
    <definedName name="mod1.ext" localSheetId="4">'CRONO. FIS-FINANC'!mod1.ext</definedName>
    <definedName name="mod1.ext">mod1.ext</definedName>
    <definedName name="mod1.ext_38" localSheetId="6">'Composições Canteiro'!mod1.ext_38</definedName>
    <definedName name="mod1.ext_38" localSheetId="5">'Composições Gerais'!mod1.ext_38</definedName>
    <definedName name="mod1.ext_38" localSheetId="4">'CRONO. FIS-FINANC'!mod1.ext_38</definedName>
    <definedName name="mod1.ext_38">mod1.ext_38</definedName>
    <definedName name="Modelo" localSheetId="11" hidden="1">#REF!</definedName>
    <definedName name="Modelo" localSheetId="4" hidden="1">#REF!</definedName>
    <definedName name="Modelo" localSheetId="16" hidden="1">#REF!</definedName>
    <definedName name="Modelo" hidden="1">#REF!</definedName>
    <definedName name="módulo1.Extenso" localSheetId="11">'ADM-Resumo'!módulo1.Extenso</definedName>
    <definedName name="módulo1.Extenso" localSheetId="14">'ADM-Variavel'!módulo1.Extenso</definedName>
    <definedName name="módulo1.Extenso" localSheetId="15">'ADM-Variavel$'!módulo1.Extenso</definedName>
    <definedName name="módulo1.Extenso" localSheetId="13">'ADM-Vinculada'!módulo1.Extenso</definedName>
    <definedName name="módulo1.Extenso" localSheetId="4">'CRONO. FIS-FINANC'!módulo1.Extenso</definedName>
    <definedName name="módulo1.Extenso" localSheetId="16">'MANUTENÇÃO DO CANTEIRO E ACAMP.'!módulo1.Extenso</definedName>
    <definedName name="módulo1.Extenso">#REF!</definedName>
    <definedName name="módulo1.Extenso_1" localSheetId="6">'Composições Canteiro'!módulo1.Extenso_1</definedName>
    <definedName name="módulo1.Extenso_1" localSheetId="5">'Composições Gerais'!módulo1.Extenso_1</definedName>
    <definedName name="módulo1.Extenso_1" localSheetId="4">'CRONO. FIS-FINANC'!módulo1.Extenso_1</definedName>
    <definedName name="módulo1.Extenso_1">módulo1.Extenso_1</definedName>
    <definedName name="módulo1.Extenso_10" localSheetId="6">'Composições Canteiro'!módulo1.Extenso_10</definedName>
    <definedName name="módulo1.Extenso_10" localSheetId="5">'Composições Gerais'!módulo1.Extenso_10</definedName>
    <definedName name="módulo1.Extenso_10" localSheetId="4">'CRONO. FIS-FINANC'!módulo1.Extenso_10</definedName>
    <definedName name="módulo1.Extenso_10">módulo1.Extenso_10</definedName>
    <definedName name="módulo1.Extenso_12" localSheetId="6">'Composições Canteiro'!módulo1.Extenso_12</definedName>
    <definedName name="módulo1.Extenso_12" localSheetId="5">'Composições Gerais'!módulo1.Extenso_12</definedName>
    <definedName name="módulo1.Extenso_12" localSheetId="4">'CRONO. FIS-FINANC'!módulo1.Extenso_12</definedName>
    <definedName name="módulo1.Extenso_12">módulo1.Extenso_12</definedName>
    <definedName name="módulo1.Extenso_13" localSheetId="6">'Composições Canteiro'!módulo1.Extenso_13</definedName>
    <definedName name="módulo1.Extenso_13" localSheetId="5">'Composições Gerais'!módulo1.Extenso_13</definedName>
    <definedName name="módulo1.Extenso_13" localSheetId="4">'CRONO. FIS-FINANC'!módulo1.Extenso_13</definedName>
    <definedName name="módulo1.Extenso_13">módulo1.Extenso_13</definedName>
    <definedName name="módulo1.Extenso_19" localSheetId="6">'Composições Canteiro'!módulo1.Extenso_19</definedName>
    <definedName name="módulo1.Extenso_19" localSheetId="5">'Composições Gerais'!módulo1.Extenso_19</definedName>
    <definedName name="módulo1.Extenso_19" localSheetId="4">'CRONO. FIS-FINANC'!módulo1.Extenso_19</definedName>
    <definedName name="módulo1.Extenso_19">módulo1.Extenso_19</definedName>
    <definedName name="módulo1.Extenso_2" localSheetId="6">'Composições Canteiro'!módulo1.Extenso_2</definedName>
    <definedName name="módulo1.Extenso_2" localSheetId="5">'Composições Gerais'!módulo1.Extenso_2</definedName>
    <definedName name="módulo1.Extenso_2" localSheetId="4">'CRONO. FIS-FINANC'!módulo1.Extenso_2</definedName>
    <definedName name="módulo1.Extenso_2">módulo1.Extenso_2</definedName>
    <definedName name="módulo1.Extenso_21" localSheetId="6">'Composições Canteiro'!módulo1.Extenso_21</definedName>
    <definedName name="módulo1.Extenso_21" localSheetId="5">'Composições Gerais'!módulo1.Extenso_21</definedName>
    <definedName name="módulo1.Extenso_21" localSheetId="4">'CRONO. FIS-FINANC'!módulo1.Extenso_21</definedName>
    <definedName name="módulo1.Extenso_21">módulo1.Extenso_21</definedName>
    <definedName name="módulo1.Extenso_23" localSheetId="6">'Composições Canteiro'!módulo1.Extenso_23</definedName>
    <definedName name="módulo1.Extenso_23" localSheetId="5">'Composições Gerais'!módulo1.Extenso_23</definedName>
    <definedName name="módulo1.Extenso_23" localSheetId="4">'CRONO. FIS-FINANC'!módulo1.Extenso_23</definedName>
    <definedName name="módulo1.Extenso_23">módulo1.Extenso_23</definedName>
    <definedName name="módulo1.Extenso_24" localSheetId="6">'Composições Canteiro'!módulo1.Extenso_24</definedName>
    <definedName name="módulo1.Extenso_24" localSheetId="5">'Composições Gerais'!módulo1.Extenso_24</definedName>
    <definedName name="módulo1.Extenso_24" localSheetId="4">'CRONO. FIS-FINANC'!módulo1.Extenso_24</definedName>
    <definedName name="módulo1.Extenso_24">módulo1.Extenso_24</definedName>
    <definedName name="módulo1.Extenso_26" localSheetId="6">'Composições Canteiro'!módulo1.Extenso_26</definedName>
    <definedName name="módulo1.Extenso_26" localSheetId="5">'Composições Gerais'!módulo1.Extenso_26</definedName>
    <definedName name="módulo1.Extenso_26" localSheetId="4">'CRONO. FIS-FINANC'!módulo1.Extenso_26</definedName>
    <definedName name="módulo1.Extenso_26">módulo1.Extenso_26</definedName>
    <definedName name="módulo1.Extenso_27" localSheetId="6">'Composições Canteiro'!módulo1.Extenso_27</definedName>
    <definedName name="módulo1.Extenso_27" localSheetId="5">'Composições Gerais'!módulo1.Extenso_27</definedName>
    <definedName name="módulo1.Extenso_27" localSheetId="4">'CRONO. FIS-FINANC'!módulo1.Extenso_27</definedName>
    <definedName name="módulo1.Extenso_27">módulo1.Extenso_27</definedName>
    <definedName name="módulo1.Extenso_29" localSheetId="6">'Composições Canteiro'!módulo1.Extenso_29</definedName>
    <definedName name="módulo1.Extenso_29" localSheetId="5">'Composições Gerais'!módulo1.Extenso_29</definedName>
    <definedName name="módulo1.Extenso_29" localSheetId="4">'CRONO. FIS-FINANC'!módulo1.Extenso_29</definedName>
    <definedName name="módulo1.Extenso_29">módulo1.Extenso_29</definedName>
    <definedName name="módulo1.Extenso_30" localSheetId="6">'Composições Canteiro'!módulo1.Extenso_30</definedName>
    <definedName name="módulo1.Extenso_30" localSheetId="5">'Composições Gerais'!módulo1.Extenso_30</definedName>
    <definedName name="módulo1.Extenso_30" localSheetId="4">'CRONO. FIS-FINANC'!módulo1.Extenso_30</definedName>
    <definedName name="módulo1.Extenso_30">módulo1.Extenso_30</definedName>
    <definedName name="módulo1.Extenso_31" localSheetId="6">'Composições Canteiro'!módulo1.Extenso_31</definedName>
    <definedName name="módulo1.Extenso_31" localSheetId="5">'Composições Gerais'!módulo1.Extenso_31</definedName>
    <definedName name="módulo1.Extenso_31" localSheetId="4">'CRONO. FIS-FINANC'!módulo1.Extenso_31</definedName>
    <definedName name="módulo1.Extenso_31">módulo1.Extenso_31</definedName>
    <definedName name="módulo1.Extenso_33" localSheetId="6">'Composições Canteiro'!módulo1.Extenso_33</definedName>
    <definedName name="módulo1.Extenso_33" localSheetId="5">'Composições Gerais'!módulo1.Extenso_33</definedName>
    <definedName name="módulo1.Extenso_33" localSheetId="4">'CRONO. FIS-FINANC'!módulo1.Extenso_33</definedName>
    <definedName name="módulo1.Extenso_33">módulo1.Extenso_33</definedName>
    <definedName name="módulo1.Extenso_34" localSheetId="6">'Composições Canteiro'!módulo1.Extenso_34</definedName>
    <definedName name="módulo1.Extenso_34" localSheetId="5">'Composições Gerais'!módulo1.Extenso_34</definedName>
    <definedName name="módulo1.Extenso_34" localSheetId="4">'CRONO. FIS-FINANC'!módulo1.Extenso_34</definedName>
    <definedName name="módulo1.Extenso_34">módulo1.Extenso_34</definedName>
    <definedName name="módulo1.Extenso_35" localSheetId="6">'Composições Canteiro'!módulo1.Extenso_35</definedName>
    <definedName name="módulo1.Extenso_35" localSheetId="5">'Composições Gerais'!módulo1.Extenso_35</definedName>
    <definedName name="módulo1.Extenso_35" localSheetId="4">'CRONO. FIS-FINANC'!módulo1.Extenso_35</definedName>
    <definedName name="módulo1.Extenso_35">módulo1.Extenso_35</definedName>
    <definedName name="módulo1.Extenso_36" localSheetId="6">'Composições Canteiro'!módulo1.Extenso_36</definedName>
    <definedName name="módulo1.Extenso_36" localSheetId="5">'Composições Gerais'!módulo1.Extenso_36</definedName>
    <definedName name="módulo1.Extenso_36" localSheetId="4">'CRONO. FIS-FINANC'!módulo1.Extenso_36</definedName>
    <definedName name="módulo1.Extenso_36">módulo1.Extenso_36</definedName>
    <definedName name="módulo1.Extenso_37" localSheetId="6">'Composições Canteiro'!módulo1.Extenso_37</definedName>
    <definedName name="módulo1.Extenso_37" localSheetId="5">'Composições Gerais'!módulo1.Extenso_37</definedName>
    <definedName name="módulo1.Extenso_37" localSheetId="4">'CRONO. FIS-FINANC'!módulo1.Extenso_37</definedName>
    <definedName name="módulo1.Extenso_37">módulo1.Extenso_37</definedName>
    <definedName name="módulo1.Extenso_38" localSheetId="6">'Composições Canteiro'!módulo1.Extenso_38</definedName>
    <definedName name="módulo1.Extenso_38" localSheetId="5">'Composições Gerais'!módulo1.Extenso_38</definedName>
    <definedName name="módulo1.Extenso_38" localSheetId="4">'CRONO. FIS-FINANC'!módulo1.Extenso_38</definedName>
    <definedName name="módulo1.Extenso_38">módulo1.Extenso_38</definedName>
    <definedName name="módulo1.Extenso_39" localSheetId="6">'Composições Canteiro'!módulo1.Extenso_39</definedName>
    <definedName name="módulo1.Extenso_39" localSheetId="5">'Composições Gerais'!módulo1.Extenso_39</definedName>
    <definedName name="módulo1.Extenso_39" localSheetId="4">'CRONO. FIS-FINANC'!módulo1.Extenso_39</definedName>
    <definedName name="módulo1.Extenso_39">módulo1.Extenso_39</definedName>
    <definedName name="módulo1.Extenso_4" localSheetId="6">'Composições Canteiro'!módulo1.Extenso_4</definedName>
    <definedName name="módulo1.Extenso_4" localSheetId="5">'Composições Gerais'!módulo1.Extenso_4</definedName>
    <definedName name="módulo1.Extenso_4" localSheetId="4">'CRONO. FIS-FINANC'!módulo1.Extenso_4</definedName>
    <definedName name="módulo1.Extenso_4">módulo1.Extenso_4</definedName>
    <definedName name="módulo1.Extenso_40" localSheetId="6">'Composições Canteiro'!módulo1.Extenso_40</definedName>
    <definedName name="módulo1.Extenso_40" localSheetId="5">'Composições Gerais'!módulo1.Extenso_40</definedName>
    <definedName name="módulo1.Extenso_40" localSheetId="4">'CRONO. FIS-FINANC'!módulo1.Extenso_40</definedName>
    <definedName name="módulo1.Extenso_40">módulo1.Extenso_40</definedName>
    <definedName name="módulo1.Extenso_41" localSheetId="6">'Composições Canteiro'!módulo1.Extenso_41</definedName>
    <definedName name="módulo1.Extenso_41" localSheetId="5">'Composições Gerais'!módulo1.Extenso_41</definedName>
    <definedName name="módulo1.Extenso_41" localSheetId="4">'CRONO. FIS-FINANC'!módulo1.Extenso_41</definedName>
    <definedName name="módulo1.Extenso_41">módulo1.Extenso_41</definedName>
    <definedName name="módulo1.Extenso_42" localSheetId="6">'Composições Canteiro'!módulo1.Extenso_42</definedName>
    <definedName name="módulo1.Extenso_42" localSheetId="5">'Composições Gerais'!módulo1.Extenso_42</definedName>
    <definedName name="módulo1.Extenso_42" localSheetId="4">'CRONO. FIS-FINANC'!módulo1.Extenso_42</definedName>
    <definedName name="módulo1.Extenso_42">módulo1.Extenso_42</definedName>
    <definedName name="módulo1.Extenso_43" localSheetId="6">'Composições Canteiro'!módulo1.Extenso_43</definedName>
    <definedName name="módulo1.Extenso_43" localSheetId="5">'Composições Gerais'!módulo1.Extenso_43</definedName>
    <definedName name="módulo1.Extenso_43" localSheetId="4">'CRONO. FIS-FINANC'!módulo1.Extenso_43</definedName>
    <definedName name="módulo1.Extenso_43">módulo1.Extenso_43</definedName>
    <definedName name="módulo1.Extenso_44" localSheetId="6">'Composições Canteiro'!módulo1.Extenso_44</definedName>
    <definedName name="módulo1.Extenso_44" localSheetId="5">'Composições Gerais'!módulo1.Extenso_44</definedName>
    <definedName name="módulo1.Extenso_44" localSheetId="4">'CRONO. FIS-FINANC'!módulo1.Extenso_44</definedName>
    <definedName name="módulo1.Extenso_44">módulo1.Extenso_44</definedName>
    <definedName name="módulo1.Extenso_45" localSheetId="6">'Composições Canteiro'!módulo1.Extenso_45</definedName>
    <definedName name="módulo1.Extenso_45" localSheetId="5">'Composições Gerais'!módulo1.Extenso_45</definedName>
    <definedName name="módulo1.Extenso_45" localSheetId="4">'CRONO. FIS-FINANC'!módulo1.Extenso_45</definedName>
    <definedName name="módulo1.Extenso_45">módulo1.Extenso_45</definedName>
    <definedName name="módulo1.Extenso_46" localSheetId="6">'Composições Canteiro'!módulo1.Extenso_46</definedName>
    <definedName name="módulo1.Extenso_46" localSheetId="5">'Composições Gerais'!módulo1.Extenso_46</definedName>
    <definedName name="módulo1.Extenso_46" localSheetId="4">'CRONO. FIS-FINANC'!módulo1.Extenso_46</definedName>
    <definedName name="módulo1.Extenso_46">módulo1.Extenso_46</definedName>
    <definedName name="módulo1.Extenso_47" localSheetId="6">'Composições Canteiro'!módulo1.Extenso_47</definedName>
    <definedName name="módulo1.Extenso_47" localSheetId="5">'Composições Gerais'!módulo1.Extenso_47</definedName>
    <definedName name="módulo1.Extenso_47" localSheetId="4">'CRONO. FIS-FINANC'!módulo1.Extenso_47</definedName>
    <definedName name="módulo1.Extenso_47">módulo1.Extenso_47</definedName>
    <definedName name="módulo1.Extenso_48" localSheetId="6">'Composições Canteiro'!módulo1.Extenso_48</definedName>
    <definedName name="módulo1.Extenso_48" localSheetId="5">'Composições Gerais'!módulo1.Extenso_48</definedName>
    <definedName name="módulo1.Extenso_48" localSheetId="4">'CRONO. FIS-FINANC'!módulo1.Extenso_48</definedName>
    <definedName name="módulo1.Extenso_48">módulo1.Extenso_48</definedName>
    <definedName name="módulo1.Extenso_51" localSheetId="6">'Composições Canteiro'!módulo1.Extenso_51</definedName>
    <definedName name="módulo1.Extenso_51" localSheetId="5">'Composições Gerais'!módulo1.Extenso_51</definedName>
    <definedName name="módulo1.Extenso_51" localSheetId="4">'CRONO. FIS-FINANC'!módulo1.Extenso_51</definedName>
    <definedName name="módulo1.Extenso_51">módulo1.Extenso_51</definedName>
    <definedName name="módulo1.Extenso_52" localSheetId="6">'Composições Canteiro'!módulo1.Extenso_52</definedName>
    <definedName name="módulo1.Extenso_52" localSheetId="5">'Composições Gerais'!módulo1.Extenso_52</definedName>
    <definedName name="módulo1.Extenso_52" localSheetId="4">'CRONO. FIS-FINANC'!módulo1.Extenso_52</definedName>
    <definedName name="módulo1.Extenso_52">módulo1.Extenso_52</definedName>
    <definedName name="módulo1.Extenso_53" localSheetId="6">'Composições Canteiro'!módulo1.Extenso_53</definedName>
    <definedName name="módulo1.Extenso_53" localSheetId="5">'Composições Gerais'!módulo1.Extenso_53</definedName>
    <definedName name="módulo1.Extenso_53" localSheetId="4">'CRONO. FIS-FINANC'!módulo1.Extenso_53</definedName>
    <definedName name="módulo1.Extenso_53">módulo1.Extenso_53</definedName>
    <definedName name="módulo1.Extenso_54" localSheetId="6">'Composições Canteiro'!módulo1.Extenso_54</definedName>
    <definedName name="módulo1.Extenso_54" localSheetId="5">'Composições Gerais'!módulo1.Extenso_54</definedName>
    <definedName name="módulo1.Extenso_54" localSheetId="4">'CRONO. FIS-FINANC'!módulo1.Extenso_54</definedName>
    <definedName name="módulo1.Extenso_54">módulo1.Extenso_54</definedName>
    <definedName name="módulo1.Extenso_55" localSheetId="6">'Composições Canteiro'!módulo1.Extenso_55</definedName>
    <definedName name="módulo1.Extenso_55" localSheetId="5">'Composições Gerais'!módulo1.Extenso_55</definedName>
    <definedName name="módulo1.Extenso_55" localSheetId="4">'CRONO. FIS-FINANC'!módulo1.Extenso_55</definedName>
    <definedName name="módulo1.Extenso_55">módulo1.Extenso_55</definedName>
    <definedName name="módulo1.Extenso_56" localSheetId="6">'Composições Canteiro'!módulo1.Extenso_56</definedName>
    <definedName name="módulo1.Extenso_56" localSheetId="5">'Composições Gerais'!módulo1.Extenso_56</definedName>
    <definedName name="módulo1.Extenso_56" localSheetId="4">'CRONO. FIS-FINANC'!módulo1.Extenso_56</definedName>
    <definedName name="módulo1.Extenso_56">módulo1.Extenso_56</definedName>
    <definedName name="módulo1.Extenso_57" localSheetId="6">'Composições Canteiro'!módulo1.Extenso_57</definedName>
    <definedName name="módulo1.Extenso_57" localSheetId="5">'Composições Gerais'!módulo1.Extenso_57</definedName>
    <definedName name="módulo1.Extenso_57" localSheetId="4">'CRONO. FIS-FINANC'!módulo1.Extenso_57</definedName>
    <definedName name="módulo1.Extenso_57">módulo1.Extenso_57</definedName>
    <definedName name="módulo1.Extenso_58" localSheetId="6">'Composições Canteiro'!módulo1.Extenso_58</definedName>
    <definedName name="módulo1.Extenso_58" localSheetId="5">'Composições Gerais'!módulo1.Extenso_58</definedName>
    <definedName name="módulo1.Extenso_58" localSheetId="4">'CRONO. FIS-FINANC'!módulo1.Extenso_58</definedName>
    <definedName name="módulo1.Extenso_58">módulo1.Extenso_58</definedName>
    <definedName name="módulo1.Extenso_59" localSheetId="6">'Composições Canteiro'!módulo1.Extenso_59</definedName>
    <definedName name="módulo1.Extenso_59" localSheetId="5">'Composições Gerais'!módulo1.Extenso_59</definedName>
    <definedName name="módulo1.Extenso_59" localSheetId="4">'CRONO. FIS-FINANC'!módulo1.Extenso_59</definedName>
    <definedName name="módulo1.Extenso_59">módulo1.Extenso_59</definedName>
    <definedName name="módulo1.Extenso_60" localSheetId="6">'Composições Canteiro'!módulo1.Extenso_60</definedName>
    <definedName name="módulo1.Extenso_60" localSheetId="5">'Composições Gerais'!módulo1.Extenso_60</definedName>
    <definedName name="módulo1.Extenso_60" localSheetId="4">'CRONO. FIS-FINANC'!módulo1.Extenso_60</definedName>
    <definedName name="módulo1.Extenso_60">módulo1.Extenso_60</definedName>
    <definedName name="módulo1.Extenso_61" localSheetId="6">'Composições Canteiro'!módulo1.Extenso_61</definedName>
    <definedName name="módulo1.Extenso_61" localSheetId="5">'Composições Gerais'!módulo1.Extenso_61</definedName>
    <definedName name="módulo1.Extenso_61" localSheetId="4">'CRONO. FIS-FINANC'!módulo1.Extenso_61</definedName>
    <definedName name="módulo1.Extenso_61">módulo1.Extenso_61</definedName>
    <definedName name="módulo1.Extenso_62" localSheetId="6">'Composições Canteiro'!módulo1.Extenso_62</definedName>
    <definedName name="módulo1.Extenso_62" localSheetId="5">'Composições Gerais'!módulo1.Extenso_62</definedName>
    <definedName name="módulo1.Extenso_62" localSheetId="4">'CRONO. FIS-FINANC'!módulo1.Extenso_62</definedName>
    <definedName name="módulo1.Extenso_62">módulo1.Extenso_62</definedName>
    <definedName name="módulo1.Extenso_63" localSheetId="6">'Composições Canteiro'!módulo1.Extenso_63</definedName>
    <definedName name="módulo1.Extenso_63" localSheetId="5">'Composições Gerais'!módulo1.Extenso_63</definedName>
    <definedName name="módulo1.Extenso_63" localSheetId="4">'CRONO. FIS-FINANC'!módulo1.Extenso_63</definedName>
    <definedName name="módulo1.Extenso_63">módulo1.Extenso_63</definedName>
    <definedName name="módulo1.Extenso_64" localSheetId="6">'Composições Canteiro'!módulo1.Extenso_64</definedName>
    <definedName name="módulo1.Extenso_64" localSheetId="5">'Composições Gerais'!módulo1.Extenso_64</definedName>
    <definedName name="módulo1.Extenso_64" localSheetId="4">'CRONO. FIS-FINANC'!módulo1.Extenso_64</definedName>
    <definedName name="módulo1.Extenso_64">módulo1.Extenso_64</definedName>
    <definedName name="módulo1.Extenso_65" localSheetId="6">'Composições Canteiro'!módulo1.Extenso_65</definedName>
    <definedName name="módulo1.Extenso_65" localSheetId="5">'Composições Gerais'!módulo1.Extenso_65</definedName>
    <definedName name="módulo1.Extenso_65" localSheetId="4">'CRONO. FIS-FINANC'!módulo1.Extenso_65</definedName>
    <definedName name="módulo1.Extenso_65">módulo1.Extenso_65</definedName>
    <definedName name="módulo1.Extenso_66" localSheetId="6">'Composições Canteiro'!módulo1.Extenso_66</definedName>
    <definedName name="módulo1.Extenso_66" localSheetId="5">'Composições Gerais'!módulo1.Extenso_66</definedName>
    <definedName name="módulo1.Extenso_66" localSheetId="4">'CRONO. FIS-FINANC'!módulo1.Extenso_66</definedName>
    <definedName name="módulo1.Extenso_66">módulo1.Extenso_66</definedName>
    <definedName name="módulo1.Extenso_67" localSheetId="6">'Composições Canteiro'!módulo1.Extenso_67</definedName>
    <definedName name="módulo1.Extenso_67" localSheetId="5">'Composições Gerais'!módulo1.Extenso_67</definedName>
    <definedName name="módulo1.Extenso_67" localSheetId="4">'CRONO. FIS-FINANC'!módulo1.Extenso_67</definedName>
    <definedName name="módulo1.Extenso_67">módulo1.Extenso_67</definedName>
    <definedName name="módulo1.Extenso_68" localSheetId="6">'Composições Canteiro'!módulo1.Extenso_68</definedName>
    <definedName name="módulo1.Extenso_68" localSheetId="5">'Composições Gerais'!módulo1.Extenso_68</definedName>
    <definedName name="módulo1.Extenso_68" localSheetId="4">'CRONO. FIS-FINANC'!módulo1.Extenso_68</definedName>
    <definedName name="módulo1.Extenso_68">módulo1.Extenso_68</definedName>
    <definedName name="módulo1.Extenso_69" localSheetId="6">'Composições Canteiro'!módulo1.Extenso_69</definedName>
    <definedName name="módulo1.Extenso_69" localSheetId="5">'Composições Gerais'!módulo1.Extenso_69</definedName>
    <definedName name="módulo1.Extenso_69" localSheetId="4">'CRONO. FIS-FINANC'!módulo1.Extenso_69</definedName>
    <definedName name="módulo1.Extenso_69">módulo1.Extenso_69</definedName>
    <definedName name="módulo1.Extenso_7" localSheetId="6">'Composições Canteiro'!módulo1.Extenso_7</definedName>
    <definedName name="módulo1.Extenso_7" localSheetId="5">'Composições Gerais'!módulo1.Extenso_7</definedName>
    <definedName name="módulo1.Extenso_7" localSheetId="4">'CRONO. FIS-FINANC'!módulo1.Extenso_7</definedName>
    <definedName name="módulo1.Extenso_7">módulo1.Extenso_7</definedName>
    <definedName name="módulo1.Extenso_70" localSheetId="6">'Composições Canteiro'!módulo1.Extenso_70</definedName>
    <definedName name="módulo1.Extenso_70" localSheetId="5">'Composições Gerais'!módulo1.Extenso_70</definedName>
    <definedName name="módulo1.Extenso_70" localSheetId="4">'CRONO. FIS-FINANC'!módulo1.Extenso_70</definedName>
    <definedName name="módulo1.Extenso_70">módulo1.Extenso_70</definedName>
    <definedName name="módulo1.Extenso_71" localSheetId="6">'Composições Canteiro'!módulo1.Extenso_71</definedName>
    <definedName name="módulo1.Extenso_71" localSheetId="5">'Composições Gerais'!módulo1.Extenso_71</definedName>
    <definedName name="módulo1.Extenso_71" localSheetId="4">'CRONO. FIS-FINANC'!módulo1.Extenso_71</definedName>
    <definedName name="módulo1.Extenso_71">módulo1.Extenso_71</definedName>
    <definedName name="módulo1.Extenso_72" localSheetId="6">'Composições Canteiro'!módulo1.Extenso_72</definedName>
    <definedName name="módulo1.Extenso_72" localSheetId="5">'Composições Gerais'!módulo1.Extenso_72</definedName>
    <definedName name="módulo1.Extenso_72" localSheetId="4">'CRONO. FIS-FINANC'!módulo1.Extenso_72</definedName>
    <definedName name="módulo1.Extenso_72">módulo1.Extenso_72</definedName>
    <definedName name="módulo1.Extenso_8" localSheetId="6">'Composições Canteiro'!módulo1.Extenso_8</definedName>
    <definedName name="módulo1.Extenso_8" localSheetId="5">'Composições Gerais'!módulo1.Extenso_8</definedName>
    <definedName name="módulo1.Extenso_8" localSheetId="4">'CRONO. FIS-FINANC'!módulo1.Extenso_8</definedName>
    <definedName name="módulo1.Extenso_8">módulo1.Extenso_8</definedName>
    <definedName name="módulo1_Extenso">NA()</definedName>
    <definedName name="Moeda" localSheetId="4">#REF!</definedName>
    <definedName name="Moeda">#REF!</definedName>
    <definedName name="MoedaVal" localSheetId="4">#REF!</definedName>
    <definedName name="MoedaVal">#REF!</definedName>
    <definedName name="MOME">#N/A</definedName>
    <definedName name="MOME_2">NA()</definedName>
    <definedName name="mon">#REF!</definedName>
    <definedName name="MOTONIVELADORA" localSheetId="11">[8]!Plan1</definedName>
    <definedName name="MOTONIVELADORA" localSheetId="14">[8]!Plan1</definedName>
    <definedName name="MOTONIVELADORA" localSheetId="15">[8]!Plan1</definedName>
    <definedName name="MOTONIVELADORA" localSheetId="13">[8]!Plan1</definedName>
    <definedName name="MOTONIVELADORA" localSheetId="4">#N/A</definedName>
    <definedName name="MOTONIVELADORA" localSheetId="16">[8]!Plan1</definedName>
    <definedName name="MOTONIVELADORA">#REF!</definedName>
    <definedName name="MOTORISTA" localSheetId="4">#REF!</definedName>
    <definedName name="MOTORISTA">#REF!</definedName>
    <definedName name="Movimento" localSheetId="4">#REF!</definedName>
    <definedName name="Movimento">#REF!</definedName>
    <definedName name="Movimento_2">#N/A</definedName>
    <definedName name="MP" localSheetId="11" hidden="1">#REF!</definedName>
    <definedName name="MP" localSheetId="4" hidden="1">#REF!</definedName>
    <definedName name="MP" localSheetId="16" hidden="1">#REF!</definedName>
    <definedName name="MP" hidden="1">#REF!</definedName>
    <definedName name="MRIA" localSheetId="4">#REF!</definedName>
    <definedName name="MRIA">#REF!</definedName>
    <definedName name="MSICRO" localSheetId="4">#REF!</definedName>
    <definedName name="MSICRO">#REF!</definedName>
    <definedName name="MT__DEPARTAMENTO_NACIONAL_DE_ESTRADAS_DE_RODAGEM" localSheetId="4">#REF!</definedName>
    <definedName name="MT__DEPARTAMENTO_NACIONAL_DE_ESTRADAS_DE_RODAGEM">#REF!</definedName>
    <definedName name="muni">NA()</definedName>
    <definedName name="municipio">NA()</definedName>
    <definedName name="municipioselecionado">NA()</definedName>
    <definedName name="n" localSheetId="11">'ADM-Resumo'!n</definedName>
    <definedName name="n" localSheetId="14">'ADM-Variavel'!n</definedName>
    <definedName name="n" localSheetId="15">'ADM-Variavel$'!n</definedName>
    <definedName name="n" localSheetId="13">'ADM-Vinculada'!n</definedName>
    <definedName name="N" localSheetId="4">#REF!</definedName>
    <definedName name="n" localSheetId="16">'MANUTENÇÃO DO CANTEIRO E ACAMP.'!n</definedName>
    <definedName name="N">#REF!</definedName>
    <definedName name="N." localSheetId="4">#REF!</definedName>
    <definedName name="N.">#REF!</definedName>
    <definedName name="N.." localSheetId="4">#REF!</definedName>
    <definedName name="N..">#REF!</definedName>
    <definedName name="N__EPC" localSheetId="4">#REF!</definedName>
    <definedName name="N__EPC">#REF!</definedName>
    <definedName name="N_FOLHAS">NA()</definedName>
    <definedName name="N0p" localSheetId="4">#REF!</definedName>
    <definedName name="N0p">#REF!</definedName>
    <definedName name="N28JANTA" localSheetId="4">#REF!</definedName>
    <definedName name="N28JANTA">#REF!</definedName>
    <definedName name="naoselecionado">NA()</definedName>
    <definedName name="NARCISO" localSheetId="4">#REF!</definedName>
    <definedName name="NARCISO">#REF!</definedName>
    <definedName name="Natal">#N/A</definedName>
    <definedName name="NATUREZA" localSheetId="4">#REF!</definedName>
    <definedName name="Natureza" localSheetId="22">'[4]Lista suspensa'!$A$2:$A$4</definedName>
    <definedName name="NATUREZA">#REF!</definedName>
    <definedName name="NEIDE" localSheetId="11">'ADM-Resumo'!NEIDE</definedName>
    <definedName name="NEIDE" localSheetId="14">'ADM-Variavel'!NEIDE</definedName>
    <definedName name="NEIDE" localSheetId="15">'ADM-Variavel$'!NEIDE</definedName>
    <definedName name="NEIDE" localSheetId="13">'ADM-Vinculada'!NEIDE</definedName>
    <definedName name="NEIDE" localSheetId="6">'Composições Canteiro'!NEIDE</definedName>
    <definedName name="NEIDE" localSheetId="5">'Composições Gerais'!NEIDE</definedName>
    <definedName name="NEIDE" localSheetId="4">'CRONO. FIS-FINANC'!NEIDE</definedName>
    <definedName name="NEIDE" localSheetId="16">'MANUTENÇÃO DO CANTEIRO E ACAMP.'!NEIDE</definedName>
    <definedName name="NEIDE">NEIDE</definedName>
    <definedName name="NLEq" hidden="1">4</definedName>
    <definedName name="NLMo" hidden="1">6</definedName>
    <definedName name="NLMp" hidden="1">5</definedName>
    <definedName name="NLTr" hidden="1">3</definedName>
    <definedName name="NN">#REF!</definedName>
    <definedName name="nnn">#REF!</definedName>
    <definedName name="nnnn">#REF!</definedName>
    <definedName name="NNNNN">#REF!</definedName>
    <definedName name="NOME">#N/A</definedName>
    <definedName name="NOMEOBRA" localSheetId="4">#REF!</definedName>
    <definedName name="NOMEOBRA">#REF!</definedName>
    <definedName name="Nomes" localSheetId="4">#REF!</definedName>
    <definedName name="Nomes">#REF!</definedName>
    <definedName name="NOp" localSheetId="4">#REF!</definedName>
    <definedName name="NOp">#REF!</definedName>
    <definedName name="NOQ_4348" localSheetId="4">#REF!</definedName>
    <definedName name="NOQ_4348">#REF!</definedName>
    <definedName name="Nossa_Senhora">#N/A</definedName>
    <definedName name="NOVA" localSheetId="4">#REF!</definedName>
    <definedName name="NOVA">#REF!</definedName>
    <definedName name="NTEI_10">#N/A</definedName>
    <definedName name="NTEI_11">#N/A</definedName>
    <definedName name="NTEI_12">#N/A</definedName>
    <definedName name="NTEI_13">#N/A</definedName>
    <definedName name="NTEI_14">#N/A</definedName>
    <definedName name="NTEI_15">#N/A</definedName>
    <definedName name="NTEI_16">#N/A</definedName>
    <definedName name="NTEI_17">#N/A</definedName>
    <definedName name="NTEI_18">#N/A</definedName>
    <definedName name="NTEI_5">#N/A</definedName>
    <definedName name="NTEI_6">#N/A</definedName>
    <definedName name="NTEI_7">#N/A</definedName>
    <definedName name="NTEI_8">#N/A</definedName>
    <definedName name="NTEI_9">#N/A</definedName>
    <definedName name="NUMED" localSheetId="4">#REF!</definedName>
    <definedName name="NUMED">#REF!</definedName>
    <definedName name="Numero_de_Ordem">#REF!</definedName>
    <definedName name="NUMOBRA" localSheetId="4">#REF!</definedName>
    <definedName name="NUMOBRA">#REF!</definedName>
    <definedName name="o" localSheetId="11">[8]!Plan1</definedName>
    <definedName name="o" localSheetId="14">[8]!Plan1</definedName>
    <definedName name="o" localSheetId="15">[8]!Plan1</definedName>
    <definedName name="o" localSheetId="13">[8]!Plan1</definedName>
    <definedName name="o" localSheetId="4">#N/A</definedName>
    <definedName name="o" localSheetId="16">[8]!Plan1</definedName>
    <definedName name="o">#REF!</definedName>
    <definedName name="o_10">#N/A</definedName>
    <definedName name="o_11">#N/A</definedName>
    <definedName name="o_12">#N/A</definedName>
    <definedName name="o_13">#N/A</definedName>
    <definedName name="o_14">#N/A</definedName>
    <definedName name="o_15">#N/A</definedName>
    <definedName name="o_16">#N/A</definedName>
    <definedName name="o_17">#N/A</definedName>
    <definedName name="o_18">#N/A</definedName>
    <definedName name="o_2">#N/A</definedName>
    <definedName name="o_5">#N/A</definedName>
    <definedName name="o_6">#N/A</definedName>
    <definedName name="o_7">#N/A</definedName>
    <definedName name="o_8">#N/A</definedName>
    <definedName name="o_9">#N/A</definedName>
    <definedName name="Obra" hidden="1">""</definedName>
    <definedName name="OI" localSheetId="11">[8]!Plan1</definedName>
    <definedName name="OI" localSheetId="14">[8]!Plan1</definedName>
    <definedName name="OI" localSheetId="15">[8]!Plan1</definedName>
    <definedName name="OI" localSheetId="13">[8]!Plan1</definedName>
    <definedName name="OI" localSheetId="4">#N/A</definedName>
    <definedName name="OI" localSheetId="16">[8]!Plan1</definedName>
    <definedName name="OI">#REF!</definedName>
    <definedName name="ola" localSheetId="11">[8]!Plan1</definedName>
    <definedName name="ola" localSheetId="14">[8]!Plan1</definedName>
    <definedName name="ola" localSheetId="15">[8]!Plan1</definedName>
    <definedName name="ola" localSheetId="13">[8]!Plan1</definedName>
    <definedName name="ola" localSheetId="4">#N/A</definedName>
    <definedName name="ola" localSheetId="16">[8]!Plan1</definedName>
    <definedName name="ola">#REF!</definedName>
    <definedName name="OLEO">#REF!</definedName>
    <definedName name="OLIMPIO" localSheetId="11">[8]!Plan1</definedName>
    <definedName name="OLIMPIO" localSheetId="14">[8]!Plan1</definedName>
    <definedName name="OLIMPIO" localSheetId="15">[8]!Plan1</definedName>
    <definedName name="OLIMPIO" localSheetId="13">[8]!Plan1</definedName>
    <definedName name="OLIMPIO" localSheetId="4">#N/A</definedName>
    <definedName name="OLIMPIO" localSheetId="16">[8]!Plan1</definedName>
    <definedName name="OLIMPIO">#REF!</definedName>
    <definedName name="ONIAS" localSheetId="11">[8]!ONIAS</definedName>
    <definedName name="ONIAS" localSheetId="14">[8]!ONIAS</definedName>
    <definedName name="ONIAS" localSheetId="15">[8]!ONIAS</definedName>
    <definedName name="ONIAS" localSheetId="13">[8]!ONIAS</definedName>
    <definedName name="ONIAS" localSheetId="16">[8]!ONIAS</definedName>
    <definedName name="ONIAS">#REF!</definedName>
    <definedName name="ONIAS_2">NA()</definedName>
    <definedName name="onibus" localSheetId="11">[8]!Plan1</definedName>
    <definedName name="onibus" localSheetId="14">[8]!Plan1</definedName>
    <definedName name="onibus" localSheetId="15">[8]!Plan1</definedName>
    <definedName name="onibus" localSheetId="13">[8]!Plan1</definedName>
    <definedName name="onibus" localSheetId="16">[8]!Plan1</definedName>
    <definedName name="onibus">#N/A</definedName>
    <definedName name="OnOff" hidden="1">"ON"</definedName>
    <definedName name="OOOOOOO">#REF!</definedName>
    <definedName name="OPA_10">#N/A</definedName>
    <definedName name="OPA_11">#N/A</definedName>
    <definedName name="OPA_12">#N/A</definedName>
    <definedName name="OPA_13">#N/A</definedName>
    <definedName name="OPA_14">#N/A</definedName>
    <definedName name="OPA_15">#N/A</definedName>
    <definedName name="OPA_16">#N/A</definedName>
    <definedName name="OPA_17">#N/A</definedName>
    <definedName name="OPA_18">#N/A</definedName>
    <definedName name="OPA_5">#N/A</definedName>
    <definedName name="OPA_6">#N/A</definedName>
    <definedName name="OPA_7">#N/A</definedName>
    <definedName name="OPA_8">#N/A</definedName>
    <definedName name="OPA_9">#N/A</definedName>
    <definedName name="ope">#REF!</definedName>
    <definedName name="oracle" localSheetId="4">#REF!</definedName>
    <definedName name="oracle">#REF!</definedName>
    <definedName name="oracle_2">#N/A</definedName>
    <definedName name="Orcamen" localSheetId="4">#REF!</definedName>
    <definedName name="Orcamen">#REF!</definedName>
    <definedName name="orcamento" localSheetId="4">#REF!</definedName>
    <definedName name="orcamento">#REF!</definedName>
    <definedName name="orçamrest" localSheetId="11" hidden="1">{#N/A,#N/A,TRUE,"Serviços"}</definedName>
    <definedName name="orçamrest" localSheetId="14" hidden="1">{#N/A,#N/A,TRUE,"Serviços"}</definedName>
    <definedName name="orçamrest" localSheetId="15" hidden="1">{#N/A,#N/A,TRUE,"Serviços"}</definedName>
    <definedName name="orçamrest" localSheetId="13" hidden="1">{#N/A,#N/A,TRUE,"Serviços"}</definedName>
    <definedName name="orçamrest" localSheetId="6" hidden="1">{#N/A,#N/A,TRUE,"Serviços"}</definedName>
    <definedName name="orçamrest" localSheetId="5" hidden="1">{#N/A,#N/A,TRUE,"Serviços"}</definedName>
    <definedName name="orçamrest" localSheetId="4" hidden="1">{#N/A,#N/A,TRUE,"Serviços"}</definedName>
    <definedName name="orçamrest" localSheetId="16" hidden="1">{#N/A,#N/A,TRUE,"Serviços"}</definedName>
    <definedName name="orçamrest" hidden="1">{#N/A,#N/A,TRUE,"Serviços"}</definedName>
    <definedName name="orçamrestt" localSheetId="6" hidden="1">{#N/A,#N/A,TRUE,"Serviços"}</definedName>
    <definedName name="orçamrestt" localSheetId="5" hidden="1">{#N/A,#N/A,TRUE,"Serviços"}</definedName>
    <definedName name="orçamrestt" localSheetId="4" hidden="1">{#N/A,#N/A,TRUE,"Serviços"}</definedName>
    <definedName name="orçamrestt" hidden="1">{#N/A,#N/A,TRUE,"Serviços"}</definedName>
    <definedName name="orcrig" localSheetId="4">#REF!</definedName>
    <definedName name="orcrig">#REF!</definedName>
    <definedName name="Ordem" localSheetId="11" hidden="1">#REF!</definedName>
    <definedName name="Ordem" localSheetId="4" hidden="1">#REF!</definedName>
    <definedName name="Ordem" localSheetId="16" hidden="1">#REF!</definedName>
    <definedName name="Ordem" hidden="1">#REF!</definedName>
    <definedName name="Origem" localSheetId="11" hidden="1">#REF!</definedName>
    <definedName name="Origem" localSheetId="4" hidden="1">#REF!</definedName>
    <definedName name="Origem" localSheetId="16" hidden="1">#REF!</definedName>
    <definedName name="Origem" hidden="1">#REF!</definedName>
    <definedName name="OUTA" localSheetId="4">#REF!</definedName>
    <definedName name="OUTA">#REF!</definedName>
    <definedName name="OUTR" localSheetId="4">#REF!</definedName>
    <definedName name="OUTR">#REF!</definedName>
    <definedName name="OUTUBRO" localSheetId="11">[8]!Plan1</definedName>
    <definedName name="OUTUBRO" localSheetId="14">[8]!Plan1</definedName>
    <definedName name="OUTUBRO" localSheetId="15">[8]!Plan1</definedName>
    <definedName name="OUTUBRO" localSheetId="13">[8]!Plan1</definedName>
    <definedName name="OUTUBRO" localSheetId="4">#N/A</definedName>
    <definedName name="OUTUBRO" localSheetId="16">[8]!Plan1</definedName>
    <definedName name="OUTUBRO">#REF!</definedName>
    <definedName name="OUTUBRO_10">#N/A</definedName>
    <definedName name="OUTUBRO_11">#N/A</definedName>
    <definedName name="OUTUBRO_12">#N/A</definedName>
    <definedName name="OUTUBRO_13">#N/A</definedName>
    <definedName name="OUTUBRO_14">#N/A</definedName>
    <definedName name="OUTUBRO_15">#N/A</definedName>
    <definedName name="OUTUBRO_16">#N/A</definedName>
    <definedName name="OUTUBRO_17">#N/A</definedName>
    <definedName name="OUTUBRO_18">#N/A</definedName>
    <definedName name="OUTUBRO_2">#N/A</definedName>
    <definedName name="OUTUBRO_5">#N/A</definedName>
    <definedName name="OUTUBRO_6">#N/A</definedName>
    <definedName name="OUTUBRO_7">#N/A</definedName>
    <definedName name="OUTUBRO_8">#N/A</definedName>
    <definedName name="OUTUBRO_9">#N/A</definedName>
    <definedName name="OVER_FINAN" localSheetId="4">#REF!</definedName>
    <definedName name="OVER_FINAN">#REF!</definedName>
    <definedName name="P.Aparente" localSheetId="4">#REF!</definedName>
    <definedName name="P.Aparente">#REF!</definedName>
    <definedName name="P.Reatia" localSheetId="4">#REF!</definedName>
    <definedName name="P.Reatia">#REF!</definedName>
    <definedName name="p_24">NA()</definedName>
    <definedName name="p_25">NA()</definedName>
    <definedName name="p_26">NA()</definedName>
    <definedName name="p_27">NA()</definedName>
    <definedName name="p_28">NA()</definedName>
    <definedName name="p_7">NA()</definedName>
    <definedName name="P_Cristo" localSheetId="6">Dom_Páscoa-2</definedName>
    <definedName name="P_Cristo" localSheetId="5">Dom_Páscoa-2</definedName>
    <definedName name="P_Cristo" localSheetId="4">Dom_Páscoa-2</definedName>
    <definedName name="P_Cristo">Dom_Páscoa-2</definedName>
    <definedName name="P_Rep">#N/A</definedName>
    <definedName name="PACAP20MBQ" localSheetId="4">#REF!</definedName>
    <definedName name="PACAP20MBQ">#REF!</definedName>
    <definedName name="PACM30IMP" localSheetId="4">#REF!</definedName>
    <definedName name="PACM30IMP">#REF!</definedName>
    <definedName name="PACM30RP" localSheetId="4">#REF!</definedName>
    <definedName name="PACM30RP">#REF!</definedName>
    <definedName name="PACM30TB" localSheetId="4">#REF!</definedName>
    <definedName name="PACM30TB">#REF!</definedName>
    <definedName name="PAEMULCS" localSheetId="4">#REF!</definedName>
    <definedName name="PAEMULCS">#REF!</definedName>
    <definedName name="PAEMULTSD" localSheetId="4">#REF!</definedName>
    <definedName name="PAEMULTSD">#REF!</definedName>
    <definedName name="PAEMULTSS" localSheetId="4">#REF!</definedName>
    <definedName name="PAEMULTSS">#REF!</definedName>
    <definedName name="PANTANAL" localSheetId="11">[8]!Plan1</definedName>
    <definedName name="PANTANAL" localSheetId="14">[8]!Plan1</definedName>
    <definedName name="PANTANAL" localSheetId="15">[8]!Plan1</definedName>
    <definedName name="PANTANAL" localSheetId="13">[8]!Plan1</definedName>
    <definedName name="PANTANAL" localSheetId="4">#N/A</definedName>
    <definedName name="PANTANAL" localSheetId="16">[8]!Plan1</definedName>
    <definedName name="PANTANAL">#REF!</definedName>
    <definedName name="PARALELO">'[5]MEMÓRIA DE CÁLCULO'!$A:$J</definedName>
    <definedName name="parametros" localSheetId="4">#REF!</definedName>
    <definedName name="parametros">#REF!</definedName>
    <definedName name="parametross" localSheetId="4">#REF!</definedName>
    <definedName name="parametross">#REF!</definedName>
    <definedName name="PARG" localSheetId="4">#REF!</definedName>
    <definedName name="PARG">#REF!</definedName>
    <definedName name="PARL1CLAMAG" localSheetId="4">#REF!</definedName>
    <definedName name="PARL1CLAMAG">#REF!</definedName>
    <definedName name="PARL1CMBF" localSheetId="4">#REF!</definedName>
    <definedName name="PARL1CMBF">#REF!</definedName>
    <definedName name="PARR1CPL" localSheetId="4">#REF!</definedName>
    <definedName name="PARR1CPL">#REF!</definedName>
    <definedName name="PARR1CST" localSheetId="4">#REF!</definedName>
    <definedName name="PARR1CST">#REF!</definedName>
    <definedName name="Páscoa">#REF!</definedName>
    <definedName name="pass" localSheetId="11">'ADM-Resumo'!pass</definedName>
    <definedName name="pass" localSheetId="14">'ADM-Variavel'!pass</definedName>
    <definedName name="pass" localSheetId="15">'ADM-Variavel$'!pass</definedName>
    <definedName name="pass" localSheetId="13">'ADM-Vinculada'!pass</definedName>
    <definedName name="pass" localSheetId="16">'MANUTENÇÃO DO CANTEIRO E ACAMP.'!pass</definedName>
    <definedName name="pass">#REF!</definedName>
    <definedName name="PassaExtenso">#REF!</definedName>
    <definedName name="PassaExtenso___0">NA()</definedName>
    <definedName name="PassaExtenso___3">NA()</definedName>
    <definedName name="PassaExtenso_10">#N/A</definedName>
    <definedName name="PassaExtenso_10_16" localSheetId="11">'ADM-Resumo'!PassaExtenso_10_16</definedName>
    <definedName name="PassaExtenso_10_16" localSheetId="14">'ADM-Variavel'!PassaExtenso_10_16</definedName>
    <definedName name="PassaExtenso_10_16" localSheetId="15">'ADM-Variavel$'!PassaExtenso_10_16</definedName>
    <definedName name="PassaExtenso_10_16" localSheetId="13">'ADM-Vinculada'!PassaExtenso_10_16</definedName>
    <definedName name="PassaExtenso_10_16" localSheetId="16">'MANUTENÇÃO DO CANTEIRO E ACAMP.'!PassaExtenso_10_16</definedName>
    <definedName name="PassaExtenso_10_16">[0]!PassaExtenso_10_16</definedName>
    <definedName name="PassaExtenso_11">#N/A</definedName>
    <definedName name="PassaExtenso_11_16" localSheetId="11">'ADM-Resumo'!PassaExtenso_11_16</definedName>
    <definedName name="PassaExtenso_11_16" localSheetId="14">'ADM-Variavel'!PassaExtenso_11_16</definedName>
    <definedName name="PassaExtenso_11_16" localSheetId="15">'ADM-Variavel$'!PassaExtenso_11_16</definedName>
    <definedName name="PassaExtenso_11_16" localSheetId="13">'ADM-Vinculada'!PassaExtenso_11_16</definedName>
    <definedName name="PassaExtenso_11_16" localSheetId="16">'MANUTENÇÃO DO CANTEIRO E ACAMP.'!PassaExtenso_11_16</definedName>
    <definedName name="PassaExtenso_11_16">[0]!PassaExtenso_11_16</definedName>
    <definedName name="PassaExtenso_12">#N/A</definedName>
    <definedName name="PassaExtenso_13">#N/A</definedName>
    <definedName name="PassaExtenso_13_16" localSheetId="11">'ADM-Resumo'!PassaExtenso_13_16</definedName>
    <definedName name="PassaExtenso_13_16" localSheetId="14">'ADM-Variavel'!PassaExtenso_13_16</definedName>
    <definedName name="PassaExtenso_13_16" localSheetId="15">'ADM-Variavel$'!PassaExtenso_13_16</definedName>
    <definedName name="PassaExtenso_13_16" localSheetId="13">'ADM-Vinculada'!PassaExtenso_13_16</definedName>
    <definedName name="PassaExtenso_13_16" localSheetId="16">'MANUTENÇÃO DO CANTEIRO E ACAMP.'!PassaExtenso_13_16</definedName>
    <definedName name="PassaExtenso_13_16">[0]!PassaExtenso_13_16</definedName>
    <definedName name="PassaExtenso_14">#N/A</definedName>
    <definedName name="PassaExtenso_14_16" localSheetId="11">[0]!PassaExtenso</definedName>
    <definedName name="PassaExtenso_14_16" localSheetId="14">[0]!PassaExtenso</definedName>
    <definedName name="PassaExtenso_14_16" localSheetId="15">[0]!PassaExtenso</definedName>
    <definedName name="PassaExtenso_14_16" localSheetId="13">[0]!PassaExtenso</definedName>
    <definedName name="PassaExtenso_14_16" localSheetId="16">[0]!PassaExtenso</definedName>
    <definedName name="PassaExtenso_14_16">[0]!PassaExtenso</definedName>
    <definedName name="PassaExtenso_15">#N/A</definedName>
    <definedName name="PassaExtenso_16">#N/A</definedName>
    <definedName name="PassaExtenso_17">#N/A</definedName>
    <definedName name="PassaExtenso_18">#N/A</definedName>
    <definedName name="PassaExtenso_19" localSheetId="11">'ADM-Resumo'!PassaExtenso_19</definedName>
    <definedName name="PassaExtenso_19" localSheetId="14">'ADM-Variavel'!PassaExtenso_19</definedName>
    <definedName name="PassaExtenso_19" localSheetId="15">'ADM-Variavel$'!PassaExtenso_19</definedName>
    <definedName name="PassaExtenso_19" localSheetId="13">'ADM-Vinculada'!PassaExtenso_19</definedName>
    <definedName name="PassaExtenso_19" localSheetId="16">'MANUTENÇÃO DO CANTEIRO E ACAMP.'!PassaExtenso_19</definedName>
    <definedName name="PassaExtenso_19">#N/A</definedName>
    <definedName name="PassaExtenso_19_16" localSheetId="11">'ADM-Resumo'!PassaExtenso_19_16</definedName>
    <definedName name="PassaExtenso_19_16" localSheetId="14">'ADM-Variavel'!PassaExtenso_19_16</definedName>
    <definedName name="PassaExtenso_19_16" localSheetId="15">'ADM-Variavel$'!PassaExtenso_19_16</definedName>
    <definedName name="PassaExtenso_19_16" localSheetId="13">'ADM-Vinculada'!PassaExtenso_19_16</definedName>
    <definedName name="PassaExtenso_19_16" localSheetId="16">'MANUTENÇÃO DO CANTEIRO E ACAMP.'!PassaExtenso_19_16</definedName>
    <definedName name="PassaExtenso_19_16">[0]!PassaExtenso_19_16</definedName>
    <definedName name="PassaExtenso_21" localSheetId="11">'ADM-Resumo'!PassaExtenso_21</definedName>
    <definedName name="PassaExtenso_21" localSheetId="14">'ADM-Variavel'!PassaExtenso_21</definedName>
    <definedName name="PassaExtenso_21" localSheetId="15">'ADM-Variavel$'!PassaExtenso_21</definedName>
    <definedName name="PassaExtenso_21" localSheetId="13">'ADM-Vinculada'!PassaExtenso_21</definedName>
    <definedName name="PassaExtenso_21" localSheetId="16">'MANUTENÇÃO DO CANTEIRO E ACAMP.'!PassaExtenso_21</definedName>
    <definedName name="PassaExtenso_21">#N/A</definedName>
    <definedName name="PassaExtenso_21_11" localSheetId="11">'ADM-Resumo'!PassaExtenso_21_11</definedName>
    <definedName name="PassaExtenso_21_11" localSheetId="14">'ADM-Variavel'!PassaExtenso_21_11</definedName>
    <definedName name="PassaExtenso_21_11" localSheetId="15">'ADM-Variavel$'!PassaExtenso_21_11</definedName>
    <definedName name="PassaExtenso_21_11" localSheetId="13">'ADM-Vinculada'!PassaExtenso_21_11</definedName>
    <definedName name="PassaExtenso_21_11" localSheetId="16">'MANUTENÇÃO DO CANTEIRO E ACAMP.'!PassaExtenso_21_11</definedName>
    <definedName name="PassaExtenso_21_11">#N/A</definedName>
    <definedName name="PassaExtenso_21_11_16" localSheetId="11">'ADM-Resumo'!PassaExtenso_21_11_16</definedName>
    <definedName name="PassaExtenso_21_11_16" localSheetId="14">'ADM-Variavel'!PassaExtenso_21_11_16</definedName>
    <definedName name="PassaExtenso_21_11_16" localSheetId="15">'ADM-Variavel$'!PassaExtenso_21_11_16</definedName>
    <definedName name="PassaExtenso_21_11_16" localSheetId="13">'ADM-Vinculada'!PassaExtenso_21_11_16</definedName>
    <definedName name="PassaExtenso_21_11_16" localSheetId="16">'MANUTENÇÃO DO CANTEIRO E ACAMP.'!PassaExtenso_21_11_16</definedName>
    <definedName name="PassaExtenso_21_11_16">[0]!PassaExtenso_21_11_16</definedName>
    <definedName name="PassaExtenso_21_13" localSheetId="11">'ADM-Resumo'!PassaExtenso_21_13</definedName>
    <definedName name="PassaExtenso_21_13" localSheetId="14">'ADM-Variavel'!PassaExtenso_21_13</definedName>
    <definedName name="PassaExtenso_21_13" localSheetId="15">'ADM-Variavel$'!PassaExtenso_21_13</definedName>
    <definedName name="PassaExtenso_21_13" localSheetId="13">'ADM-Vinculada'!PassaExtenso_21_13</definedName>
    <definedName name="PassaExtenso_21_13" localSheetId="16">'MANUTENÇÃO DO CANTEIRO E ACAMP.'!PassaExtenso_21_13</definedName>
    <definedName name="PassaExtenso_21_13">#N/A</definedName>
    <definedName name="PassaExtenso_21_13_16" localSheetId="11">'ADM-Resumo'!PassaExtenso_21_13_16</definedName>
    <definedName name="PassaExtenso_21_13_16" localSheetId="14">'ADM-Variavel'!PassaExtenso_21_13_16</definedName>
    <definedName name="PassaExtenso_21_13_16" localSheetId="15">'ADM-Variavel$'!PassaExtenso_21_13_16</definedName>
    <definedName name="PassaExtenso_21_13_16" localSheetId="13">'ADM-Vinculada'!PassaExtenso_21_13_16</definedName>
    <definedName name="PassaExtenso_21_13_16" localSheetId="16">'MANUTENÇÃO DO CANTEIRO E ACAMP.'!PassaExtenso_21_13_16</definedName>
    <definedName name="PassaExtenso_21_13_16">[0]!PassaExtenso_21_13_16</definedName>
    <definedName name="PassaExtenso_21_16" localSheetId="11">'ADM-Resumo'!PassaExtenso_21_16</definedName>
    <definedName name="PassaExtenso_21_16" localSheetId="14">'ADM-Variavel'!PassaExtenso_21_16</definedName>
    <definedName name="PassaExtenso_21_16" localSheetId="15">'ADM-Variavel$'!PassaExtenso_21_16</definedName>
    <definedName name="PassaExtenso_21_16" localSheetId="13">'ADM-Vinculada'!PassaExtenso_21_16</definedName>
    <definedName name="PassaExtenso_21_16" localSheetId="16">'MANUTENÇÃO DO CANTEIRO E ACAMP.'!PassaExtenso_21_16</definedName>
    <definedName name="PassaExtenso_21_16">[0]!PassaExtenso_21_16</definedName>
    <definedName name="PassaExtenso_21_19" localSheetId="11">'ADM-Resumo'!PassaExtenso_21_19</definedName>
    <definedName name="PassaExtenso_21_19" localSheetId="14">'ADM-Variavel'!PassaExtenso_21_19</definedName>
    <definedName name="PassaExtenso_21_19" localSheetId="15">'ADM-Variavel$'!PassaExtenso_21_19</definedName>
    <definedName name="PassaExtenso_21_19" localSheetId="13">'ADM-Vinculada'!PassaExtenso_21_19</definedName>
    <definedName name="PassaExtenso_21_19" localSheetId="16">'MANUTENÇÃO DO CANTEIRO E ACAMP.'!PassaExtenso_21_19</definedName>
    <definedName name="PassaExtenso_21_19">#N/A</definedName>
    <definedName name="PassaExtenso_21_19_16" localSheetId="11">'ADM-Resumo'!PassaExtenso_21_19_16</definedName>
    <definedName name="PassaExtenso_21_19_16" localSheetId="14">'ADM-Variavel'!PassaExtenso_21_19_16</definedName>
    <definedName name="PassaExtenso_21_19_16" localSheetId="15">'ADM-Variavel$'!PassaExtenso_21_19_16</definedName>
    <definedName name="PassaExtenso_21_19_16" localSheetId="13">'ADM-Vinculada'!PassaExtenso_21_19_16</definedName>
    <definedName name="PassaExtenso_21_19_16" localSheetId="16">'MANUTENÇÃO DO CANTEIRO E ACAMP.'!PassaExtenso_21_19_16</definedName>
    <definedName name="PassaExtenso_21_19_16">[0]!PassaExtenso_21_19_16</definedName>
    <definedName name="PassaExtenso_21_2" localSheetId="11">'ADM-Resumo'!PassaExtenso_21_2</definedName>
    <definedName name="PassaExtenso_21_2" localSheetId="14">'ADM-Variavel'!PassaExtenso_21_2</definedName>
    <definedName name="PassaExtenso_21_2" localSheetId="15">'ADM-Variavel$'!PassaExtenso_21_2</definedName>
    <definedName name="PassaExtenso_21_2" localSheetId="13">'ADM-Vinculada'!PassaExtenso_21_2</definedName>
    <definedName name="PassaExtenso_21_2" localSheetId="16">'MANUTENÇÃO DO CANTEIRO E ACAMP.'!PassaExtenso_21_2</definedName>
    <definedName name="PassaExtenso_21_2">#N/A</definedName>
    <definedName name="PassaExtenso_21_2_16" localSheetId="11">'ADM-Resumo'!PassaExtenso_21_2_16</definedName>
    <definedName name="PassaExtenso_21_2_16" localSheetId="14">'ADM-Variavel'!PassaExtenso_21_2_16</definedName>
    <definedName name="PassaExtenso_21_2_16" localSheetId="15">'ADM-Variavel$'!PassaExtenso_21_2_16</definedName>
    <definedName name="PassaExtenso_21_2_16" localSheetId="13">'ADM-Vinculada'!PassaExtenso_21_2_16</definedName>
    <definedName name="PassaExtenso_21_2_16" localSheetId="16">'MANUTENÇÃO DO CANTEIRO E ACAMP.'!PassaExtenso_21_2_16</definedName>
    <definedName name="PassaExtenso_21_2_16">[0]!PassaExtenso_21_2_16</definedName>
    <definedName name="PassaExtenso_21_3" localSheetId="11">'ADM-Resumo'!PassaExtenso_21_3</definedName>
    <definedName name="PassaExtenso_21_3" localSheetId="14">'ADM-Variavel'!PassaExtenso_21_3</definedName>
    <definedName name="PassaExtenso_21_3" localSheetId="15">'ADM-Variavel$'!PassaExtenso_21_3</definedName>
    <definedName name="PassaExtenso_21_3" localSheetId="13">'ADM-Vinculada'!PassaExtenso_21_3</definedName>
    <definedName name="PassaExtenso_21_3" localSheetId="16">'MANUTENÇÃO DO CANTEIRO E ACAMP.'!PassaExtenso_21_3</definedName>
    <definedName name="PassaExtenso_21_3">#N/A</definedName>
    <definedName name="PassaExtenso_21_3_16" localSheetId="11">'ADM-Resumo'!PassaExtenso_21_3_16</definedName>
    <definedName name="PassaExtenso_21_3_16" localSheetId="14">'ADM-Variavel'!PassaExtenso_21_3_16</definedName>
    <definedName name="PassaExtenso_21_3_16" localSheetId="15">'ADM-Variavel$'!PassaExtenso_21_3_16</definedName>
    <definedName name="PassaExtenso_21_3_16" localSheetId="13">'ADM-Vinculada'!PassaExtenso_21_3_16</definedName>
    <definedName name="PassaExtenso_21_3_16" localSheetId="16">'MANUTENÇÃO DO CANTEIRO E ACAMP.'!PassaExtenso_21_3_16</definedName>
    <definedName name="PassaExtenso_21_3_16">[0]!PassaExtenso_21_3_16</definedName>
    <definedName name="PassaExtenso_21_4" localSheetId="11">'ADM-Resumo'!PassaExtenso_21_4</definedName>
    <definedName name="PassaExtenso_21_4" localSheetId="14">'ADM-Variavel'!PassaExtenso_21_4</definedName>
    <definedName name="PassaExtenso_21_4" localSheetId="15">'ADM-Variavel$'!PassaExtenso_21_4</definedName>
    <definedName name="PassaExtenso_21_4" localSheetId="13">'ADM-Vinculada'!PassaExtenso_21_4</definedName>
    <definedName name="PassaExtenso_21_4" localSheetId="16">'MANUTENÇÃO DO CANTEIRO E ACAMP.'!PassaExtenso_21_4</definedName>
    <definedName name="PassaExtenso_21_4">#N/A</definedName>
    <definedName name="PassaExtenso_21_4_16" localSheetId="11">'ADM-Resumo'!PassaExtenso_21_4_16</definedName>
    <definedName name="PassaExtenso_21_4_16" localSheetId="14">'ADM-Variavel'!PassaExtenso_21_4_16</definedName>
    <definedName name="PassaExtenso_21_4_16" localSheetId="15">'ADM-Variavel$'!PassaExtenso_21_4_16</definedName>
    <definedName name="PassaExtenso_21_4_16" localSheetId="13">'ADM-Vinculada'!PassaExtenso_21_4_16</definedName>
    <definedName name="PassaExtenso_21_4_16" localSheetId="16">'MANUTENÇÃO DO CANTEIRO E ACAMP.'!PassaExtenso_21_4_16</definedName>
    <definedName name="PassaExtenso_21_4_16">[0]!PassaExtenso_21_4_16</definedName>
    <definedName name="PassaExtenso_21_4_19" localSheetId="11">'ADM-Resumo'!PassaExtenso_21_4_19</definedName>
    <definedName name="PassaExtenso_21_4_19" localSheetId="14">'ADM-Variavel'!PassaExtenso_21_4_19</definedName>
    <definedName name="PassaExtenso_21_4_19" localSheetId="15">'ADM-Variavel$'!PassaExtenso_21_4_19</definedName>
    <definedName name="PassaExtenso_21_4_19" localSheetId="13">'ADM-Vinculada'!PassaExtenso_21_4_19</definedName>
    <definedName name="PassaExtenso_21_4_19" localSheetId="16">'MANUTENÇÃO DO CANTEIRO E ACAMP.'!PassaExtenso_21_4_19</definedName>
    <definedName name="PassaExtenso_21_4_19">#N/A</definedName>
    <definedName name="PassaExtenso_21_4_19_16" localSheetId="11">'ADM-Resumo'!PassaExtenso_21_4_19_16</definedName>
    <definedName name="PassaExtenso_21_4_19_16" localSheetId="14">'ADM-Variavel'!PassaExtenso_21_4_19_16</definedName>
    <definedName name="PassaExtenso_21_4_19_16" localSheetId="15">'ADM-Variavel$'!PassaExtenso_21_4_19_16</definedName>
    <definedName name="PassaExtenso_21_4_19_16" localSheetId="13">'ADM-Vinculada'!PassaExtenso_21_4_19_16</definedName>
    <definedName name="PassaExtenso_21_4_19_16" localSheetId="16">'MANUTENÇÃO DO CANTEIRO E ACAMP.'!PassaExtenso_21_4_19_16</definedName>
    <definedName name="PassaExtenso_21_4_19_16">[0]!PassaExtenso_21_4_19_16</definedName>
    <definedName name="PassaExtenso_21_7" localSheetId="11">'ADM-Resumo'!PassaExtenso_21_7</definedName>
    <definedName name="PassaExtenso_21_7" localSheetId="14">'ADM-Variavel'!PassaExtenso_21_7</definedName>
    <definedName name="PassaExtenso_21_7" localSheetId="15">'ADM-Variavel$'!PassaExtenso_21_7</definedName>
    <definedName name="PassaExtenso_21_7" localSheetId="13">'ADM-Vinculada'!PassaExtenso_21_7</definedName>
    <definedName name="PassaExtenso_21_7" localSheetId="16">'MANUTENÇÃO DO CANTEIRO E ACAMP.'!PassaExtenso_21_7</definedName>
    <definedName name="PassaExtenso_21_7">#N/A</definedName>
    <definedName name="PassaExtenso_21_7_16" localSheetId="11">'ADM-Resumo'!PassaExtenso_21_7_16</definedName>
    <definedName name="PassaExtenso_21_7_16" localSheetId="14">'ADM-Variavel'!PassaExtenso_21_7_16</definedName>
    <definedName name="PassaExtenso_21_7_16" localSheetId="15">'ADM-Variavel$'!PassaExtenso_21_7_16</definedName>
    <definedName name="PassaExtenso_21_7_16" localSheetId="13">'ADM-Vinculada'!PassaExtenso_21_7_16</definedName>
    <definedName name="PassaExtenso_21_7_16" localSheetId="16">'MANUTENÇÃO DO CANTEIRO E ACAMP.'!PassaExtenso_21_7_16</definedName>
    <definedName name="PassaExtenso_21_7_16">[0]!PassaExtenso_21_7_16</definedName>
    <definedName name="PassaExtenso_25" localSheetId="11">'ADM-Resumo'!PassaExtenso_25</definedName>
    <definedName name="PassaExtenso_25" localSheetId="14">'ADM-Variavel'!PassaExtenso_25</definedName>
    <definedName name="PassaExtenso_25" localSheetId="15">'ADM-Variavel$'!PassaExtenso_25</definedName>
    <definedName name="PassaExtenso_25" localSheetId="13">'ADM-Vinculada'!PassaExtenso_25</definedName>
    <definedName name="PassaExtenso_25" localSheetId="16">'MANUTENÇÃO DO CANTEIRO E ACAMP.'!PassaExtenso_25</definedName>
    <definedName name="PassaExtenso_25">#N/A</definedName>
    <definedName name="PassaExtenso_25_11" localSheetId="11">'ADM-Resumo'!PassaExtenso_25_11</definedName>
    <definedName name="PassaExtenso_25_11" localSheetId="14">'ADM-Variavel'!PassaExtenso_25_11</definedName>
    <definedName name="PassaExtenso_25_11" localSheetId="15">'ADM-Variavel$'!PassaExtenso_25_11</definedName>
    <definedName name="PassaExtenso_25_11" localSheetId="13">'ADM-Vinculada'!PassaExtenso_25_11</definedName>
    <definedName name="PassaExtenso_25_11" localSheetId="16">'MANUTENÇÃO DO CANTEIRO E ACAMP.'!PassaExtenso_25_11</definedName>
    <definedName name="PassaExtenso_25_11">#N/A</definedName>
    <definedName name="PassaExtenso_25_11_16" localSheetId="11">'ADM-Resumo'!PassaExtenso_25_11_16</definedName>
    <definedName name="PassaExtenso_25_11_16" localSheetId="14">'ADM-Variavel'!PassaExtenso_25_11_16</definedName>
    <definedName name="PassaExtenso_25_11_16" localSheetId="15">'ADM-Variavel$'!PassaExtenso_25_11_16</definedName>
    <definedName name="PassaExtenso_25_11_16" localSheetId="13">'ADM-Vinculada'!PassaExtenso_25_11_16</definedName>
    <definedName name="PassaExtenso_25_11_16" localSheetId="16">'MANUTENÇÃO DO CANTEIRO E ACAMP.'!PassaExtenso_25_11_16</definedName>
    <definedName name="PassaExtenso_25_11_16">[0]!PassaExtenso_25_11_16</definedName>
    <definedName name="PassaExtenso_25_13" localSheetId="11">'ADM-Resumo'!PassaExtenso_25_13</definedName>
    <definedName name="PassaExtenso_25_13" localSheetId="14">'ADM-Variavel'!PassaExtenso_25_13</definedName>
    <definedName name="PassaExtenso_25_13" localSheetId="15">'ADM-Variavel$'!PassaExtenso_25_13</definedName>
    <definedName name="PassaExtenso_25_13" localSheetId="13">'ADM-Vinculada'!PassaExtenso_25_13</definedName>
    <definedName name="PassaExtenso_25_13" localSheetId="16">'MANUTENÇÃO DO CANTEIRO E ACAMP.'!PassaExtenso_25_13</definedName>
    <definedName name="PassaExtenso_25_13">#N/A</definedName>
    <definedName name="PassaExtenso_25_13_16" localSheetId="11">'ADM-Resumo'!PassaExtenso_25_13_16</definedName>
    <definedName name="PassaExtenso_25_13_16" localSheetId="14">'ADM-Variavel'!PassaExtenso_25_13_16</definedName>
    <definedName name="PassaExtenso_25_13_16" localSheetId="15">'ADM-Variavel$'!PassaExtenso_25_13_16</definedName>
    <definedName name="PassaExtenso_25_13_16" localSheetId="13">'ADM-Vinculada'!PassaExtenso_25_13_16</definedName>
    <definedName name="PassaExtenso_25_13_16" localSheetId="16">'MANUTENÇÃO DO CANTEIRO E ACAMP.'!PassaExtenso_25_13_16</definedName>
    <definedName name="PassaExtenso_25_13_16">[0]!PassaExtenso_25_13_16</definedName>
    <definedName name="PassaExtenso_25_16" localSheetId="11">'ADM-Resumo'!PassaExtenso_25_16</definedName>
    <definedName name="PassaExtenso_25_16" localSheetId="14">'ADM-Variavel'!PassaExtenso_25_16</definedName>
    <definedName name="PassaExtenso_25_16" localSheetId="15">'ADM-Variavel$'!PassaExtenso_25_16</definedName>
    <definedName name="PassaExtenso_25_16" localSheetId="13">'ADM-Vinculada'!PassaExtenso_25_16</definedName>
    <definedName name="PassaExtenso_25_16" localSheetId="16">'MANUTENÇÃO DO CANTEIRO E ACAMP.'!PassaExtenso_25_16</definedName>
    <definedName name="PassaExtenso_25_16">[0]!PassaExtenso_25_16</definedName>
    <definedName name="PassaExtenso_25_19" localSheetId="11">'ADM-Resumo'!PassaExtenso_25_19</definedName>
    <definedName name="PassaExtenso_25_19" localSheetId="14">'ADM-Variavel'!PassaExtenso_25_19</definedName>
    <definedName name="PassaExtenso_25_19" localSheetId="15">'ADM-Variavel$'!PassaExtenso_25_19</definedName>
    <definedName name="PassaExtenso_25_19" localSheetId="13">'ADM-Vinculada'!PassaExtenso_25_19</definedName>
    <definedName name="PassaExtenso_25_19" localSheetId="16">'MANUTENÇÃO DO CANTEIRO E ACAMP.'!PassaExtenso_25_19</definedName>
    <definedName name="PassaExtenso_25_19">#N/A</definedName>
    <definedName name="PassaExtenso_25_19_16" localSheetId="11">'ADM-Resumo'!PassaExtenso_25_19_16</definedName>
    <definedName name="PassaExtenso_25_19_16" localSheetId="14">'ADM-Variavel'!PassaExtenso_25_19_16</definedName>
    <definedName name="PassaExtenso_25_19_16" localSheetId="15">'ADM-Variavel$'!PassaExtenso_25_19_16</definedName>
    <definedName name="PassaExtenso_25_19_16" localSheetId="13">'ADM-Vinculada'!PassaExtenso_25_19_16</definedName>
    <definedName name="PassaExtenso_25_19_16" localSheetId="16">'MANUTENÇÃO DO CANTEIRO E ACAMP.'!PassaExtenso_25_19_16</definedName>
    <definedName name="PassaExtenso_25_19_16">[0]!PassaExtenso_25_19_16</definedName>
    <definedName name="PassaExtenso_25_2" localSheetId="11">'ADM-Resumo'!PassaExtenso_25_2</definedName>
    <definedName name="PassaExtenso_25_2" localSheetId="14">'ADM-Variavel'!PassaExtenso_25_2</definedName>
    <definedName name="PassaExtenso_25_2" localSheetId="15">'ADM-Variavel$'!PassaExtenso_25_2</definedName>
    <definedName name="PassaExtenso_25_2" localSheetId="13">'ADM-Vinculada'!PassaExtenso_25_2</definedName>
    <definedName name="PassaExtenso_25_2" localSheetId="16">'MANUTENÇÃO DO CANTEIRO E ACAMP.'!PassaExtenso_25_2</definedName>
    <definedName name="PassaExtenso_25_2">#N/A</definedName>
    <definedName name="PassaExtenso_25_2_16" localSheetId="11">'ADM-Resumo'!PassaExtenso_25_2_16</definedName>
    <definedName name="PassaExtenso_25_2_16" localSheetId="14">'ADM-Variavel'!PassaExtenso_25_2_16</definedName>
    <definedName name="PassaExtenso_25_2_16" localSheetId="15">'ADM-Variavel$'!PassaExtenso_25_2_16</definedName>
    <definedName name="PassaExtenso_25_2_16" localSheetId="13">'ADM-Vinculada'!PassaExtenso_25_2_16</definedName>
    <definedName name="PassaExtenso_25_2_16" localSheetId="16">'MANUTENÇÃO DO CANTEIRO E ACAMP.'!PassaExtenso_25_2_16</definedName>
    <definedName name="PassaExtenso_25_2_16">[0]!PassaExtenso_25_2_16</definedName>
    <definedName name="PassaExtenso_25_3" localSheetId="11">'ADM-Resumo'!PassaExtenso_25_3</definedName>
    <definedName name="PassaExtenso_25_3" localSheetId="14">'ADM-Variavel'!PassaExtenso_25_3</definedName>
    <definedName name="PassaExtenso_25_3" localSheetId="15">'ADM-Variavel$'!PassaExtenso_25_3</definedName>
    <definedName name="PassaExtenso_25_3" localSheetId="13">'ADM-Vinculada'!PassaExtenso_25_3</definedName>
    <definedName name="PassaExtenso_25_3" localSheetId="16">'MANUTENÇÃO DO CANTEIRO E ACAMP.'!PassaExtenso_25_3</definedName>
    <definedName name="PassaExtenso_25_3">#N/A</definedName>
    <definedName name="PassaExtenso_25_3_16" localSheetId="11">'ADM-Resumo'!PassaExtenso_25_3_16</definedName>
    <definedName name="PassaExtenso_25_3_16" localSheetId="14">'ADM-Variavel'!PassaExtenso_25_3_16</definedName>
    <definedName name="PassaExtenso_25_3_16" localSheetId="15">'ADM-Variavel$'!PassaExtenso_25_3_16</definedName>
    <definedName name="PassaExtenso_25_3_16" localSheetId="13">'ADM-Vinculada'!PassaExtenso_25_3_16</definedName>
    <definedName name="PassaExtenso_25_3_16" localSheetId="16">'MANUTENÇÃO DO CANTEIRO E ACAMP.'!PassaExtenso_25_3_16</definedName>
    <definedName name="PassaExtenso_25_3_16">[0]!PassaExtenso_25_3_16</definedName>
    <definedName name="PassaExtenso_25_4" localSheetId="11">'ADM-Resumo'!PassaExtenso_25_4</definedName>
    <definedName name="PassaExtenso_25_4" localSheetId="14">'ADM-Variavel'!PassaExtenso_25_4</definedName>
    <definedName name="PassaExtenso_25_4" localSheetId="15">'ADM-Variavel$'!PassaExtenso_25_4</definedName>
    <definedName name="PassaExtenso_25_4" localSheetId="13">'ADM-Vinculada'!PassaExtenso_25_4</definedName>
    <definedName name="PassaExtenso_25_4" localSheetId="16">'MANUTENÇÃO DO CANTEIRO E ACAMP.'!PassaExtenso_25_4</definedName>
    <definedName name="PassaExtenso_25_4">#N/A</definedName>
    <definedName name="PassaExtenso_25_4_16" localSheetId="11">'ADM-Resumo'!PassaExtenso_25_4_16</definedName>
    <definedName name="PassaExtenso_25_4_16" localSheetId="14">'ADM-Variavel'!PassaExtenso_25_4_16</definedName>
    <definedName name="PassaExtenso_25_4_16" localSheetId="15">'ADM-Variavel$'!PassaExtenso_25_4_16</definedName>
    <definedName name="PassaExtenso_25_4_16" localSheetId="13">'ADM-Vinculada'!PassaExtenso_25_4_16</definedName>
    <definedName name="PassaExtenso_25_4_16" localSheetId="16">'MANUTENÇÃO DO CANTEIRO E ACAMP.'!PassaExtenso_25_4_16</definedName>
    <definedName name="PassaExtenso_25_4_16">[0]!PassaExtenso_25_4_16</definedName>
    <definedName name="PassaExtenso_25_4_19" localSheetId="11">'ADM-Resumo'!PassaExtenso_25_4_19</definedName>
    <definedName name="PassaExtenso_25_4_19" localSheetId="14">'ADM-Variavel'!PassaExtenso_25_4_19</definedName>
    <definedName name="PassaExtenso_25_4_19" localSheetId="15">'ADM-Variavel$'!PassaExtenso_25_4_19</definedName>
    <definedName name="PassaExtenso_25_4_19" localSheetId="13">'ADM-Vinculada'!PassaExtenso_25_4_19</definedName>
    <definedName name="PassaExtenso_25_4_19" localSheetId="16">'MANUTENÇÃO DO CANTEIRO E ACAMP.'!PassaExtenso_25_4_19</definedName>
    <definedName name="PassaExtenso_25_4_19">#N/A</definedName>
    <definedName name="PassaExtenso_25_4_19_16" localSheetId="11">'ADM-Resumo'!PassaExtenso_25_4_19_16</definedName>
    <definedName name="PassaExtenso_25_4_19_16" localSheetId="14">'ADM-Variavel'!PassaExtenso_25_4_19_16</definedName>
    <definedName name="PassaExtenso_25_4_19_16" localSheetId="15">'ADM-Variavel$'!PassaExtenso_25_4_19_16</definedName>
    <definedName name="PassaExtenso_25_4_19_16" localSheetId="13">'ADM-Vinculada'!PassaExtenso_25_4_19_16</definedName>
    <definedName name="PassaExtenso_25_4_19_16" localSheetId="16">'MANUTENÇÃO DO CANTEIRO E ACAMP.'!PassaExtenso_25_4_19_16</definedName>
    <definedName name="PassaExtenso_25_4_19_16">[0]!PassaExtenso_25_4_19_16</definedName>
    <definedName name="PassaExtenso_25_7" localSheetId="11">'ADM-Resumo'!PassaExtenso_25_7</definedName>
    <definedName name="PassaExtenso_25_7" localSheetId="14">'ADM-Variavel'!PassaExtenso_25_7</definedName>
    <definedName name="PassaExtenso_25_7" localSheetId="15">'ADM-Variavel$'!PassaExtenso_25_7</definedName>
    <definedName name="PassaExtenso_25_7" localSheetId="13">'ADM-Vinculada'!PassaExtenso_25_7</definedName>
    <definedName name="PassaExtenso_25_7" localSheetId="16">'MANUTENÇÃO DO CANTEIRO E ACAMP.'!PassaExtenso_25_7</definedName>
    <definedName name="PassaExtenso_25_7">#N/A</definedName>
    <definedName name="PassaExtenso_25_7_16" localSheetId="11">'ADM-Resumo'!PassaExtenso_25_7_16</definedName>
    <definedName name="PassaExtenso_25_7_16" localSheetId="14">'ADM-Variavel'!PassaExtenso_25_7_16</definedName>
    <definedName name="PassaExtenso_25_7_16" localSheetId="15">'ADM-Variavel$'!PassaExtenso_25_7_16</definedName>
    <definedName name="PassaExtenso_25_7_16" localSheetId="13">'ADM-Vinculada'!PassaExtenso_25_7_16</definedName>
    <definedName name="PassaExtenso_25_7_16" localSheetId="16">'MANUTENÇÃO DO CANTEIRO E ACAMP.'!PassaExtenso_25_7_16</definedName>
    <definedName name="PassaExtenso_25_7_16">[0]!PassaExtenso_25_7_16</definedName>
    <definedName name="PassaExtenso_34" localSheetId="11">'ADM-Resumo'!PassaExtenso_34</definedName>
    <definedName name="PassaExtenso_34" localSheetId="14">'ADM-Variavel'!PassaExtenso_34</definedName>
    <definedName name="PassaExtenso_34" localSheetId="15">'ADM-Variavel$'!PassaExtenso_34</definedName>
    <definedName name="PassaExtenso_34" localSheetId="13">'ADM-Vinculada'!PassaExtenso_34</definedName>
    <definedName name="PassaExtenso_34" localSheetId="16">'MANUTENÇÃO DO CANTEIRO E ACAMP.'!PassaExtenso_34</definedName>
    <definedName name="PassaExtenso_34">#N/A</definedName>
    <definedName name="PassaExtenso_34_11" localSheetId="11">'ADM-Resumo'!PassaExtenso_34_11</definedName>
    <definedName name="PassaExtenso_34_11" localSheetId="14">'ADM-Variavel'!PassaExtenso_34_11</definedName>
    <definedName name="PassaExtenso_34_11" localSheetId="15">'ADM-Variavel$'!PassaExtenso_34_11</definedName>
    <definedName name="PassaExtenso_34_11" localSheetId="13">'ADM-Vinculada'!PassaExtenso_34_11</definedName>
    <definedName name="PassaExtenso_34_11" localSheetId="16">'MANUTENÇÃO DO CANTEIRO E ACAMP.'!PassaExtenso_34_11</definedName>
    <definedName name="PassaExtenso_34_11">#N/A</definedName>
    <definedName name="PassaExtenso_34_11_16" localSheetId="11">'ADM-Resumo'!PassaExtenso_34_11_16</definedName>
    <definedName name="PassaExtenso_34_11_16" localSheetId="14">'ADM-Variavel'!PassaExtenso_34_11_16</definedName>
    <definedName name="PassaExtenso_34_11_16" localSheetId="15">'ADM-Variavel$'!PassaExtenso_34_11_16</definedName>
    <definedName name="PassaExtenso_34_11_16" localSheetId="13">'ADM-Vinculada'!PassaExtenso_34_11_16</definedName>
    <definedName name="PassaExtenso_34_11_16" localSheetId="16">'MANUTENÇÃO DO CANTEIRO E ACAMP.'!PassaExtenso_34_11_16</definedName>
    <definedName name="PassaExtenso_34_11_16">[0]!PassaExtenso_34_11_16</definedName>
    <definedName name="PassaExtenso_34_13" localSheetId="11">'ADM-Resumo'!PassaExtenso_34_13</definedName>
    <definedName name="PassaExtenso_34_13" localSheetId="14">'ADM-Variavel'!PassaExtenso_34_13</definedName>
    <definedName name="PassaExtenso_34_13" localSheetId="15">'ADM-Variavel$'!PassaExtenso_34_13</definedName>
    <definedName name="PassaExtenso_34_13" localSheetId="13">'ADM-Vinculada'!PassaExtenso_34_13</definedName>
    <definedName name="PassaExtenso_34_13" localSheetId="16">'MANUTENÇÃO DO CANTEIRO E ACAMP.'!PassaExtenso_34_13</definedName>
    <definedName name="PassaExtenso_34_13">#N/A</definedName>
    <definedName name="PassaExtenso_34_13_16" localSheetId="11">'ADM-Resumo'!PassaExtenso_34_13_16</definedName>
    <definedName name="PassaExtenso_34_13_16" localSheetId="14">'ADM-Variavel'!PassaExtenso_34_13_16</definedName>
    <definedName name="PassaExtenso_34_13_16" localSheetId="15">'ADM-Variavel$'!PassaExtenso_34_13_16</definedName>
    <definedName name="PassaExtenso_34_13_16" localSheetId="13">'ADM-Vinculada'!PassaExtenso_34_13_16</definedName>
    <definedName name="PassaExtenso_34_13_16" localSheetId="16">'MANUTENÇÃO DO CANTEIRO E ACAMP.'!PassaExtenso_34_13_16</definedName>
    <definedName name="PassaExtenso_34_13_16">[0]!PassaExtenso_34_13_16</definedName>
    <definedName name="PassaExtenso_34_16" localSheetId="11">'ADM-Resumo'!PassaExtenso_34_16</definedName>
    <definedName name="PassaExtenso_34_16" localSheetId="14">'ADM-Variavel'!PassaExtenso_34_16</definedName>
    <definedName name="PassaExtenso_34_16" localSheetId="15">'ADM-Variavel$'!PassaExtenso_34_16</definedName>
    <definedName name="PassaExtenso_34_16" localSheetId="13">'ADM-Vinculada'!PassaExtenso_34_16</definedName>
    <definedName name="PassaExtenso_34_16" localSheetId="16">'MANUTENÇÃO DO CANTEIRO E ACAMP.'!PassaExtenso_34_16</definedName>
    <definedName name="PassaExtenso_34_16">[0]!PassaExtenso_34_16</definedName>
    <definedName name="PassaExtenso_34_19" localSheetId="11">'ADM-Resumo'!PassaExtenso_34_19</definedName>
    <definedName name="PassaExtenso_34_19" localSheetId="14">'ADM-Variavel'!PassaExtenso_34_19</definedName>
    <definedName name="PassaExtenso_34_19" localSheetId="15">'ADM-Variavel$'!PassaExtenso_34_19</definedName>
    <definedName name="PassaExtenso_34_19" localSheetId="13">'ADM-Vinculada'!PassaExtenso_34_19</definedName>
    <definedName name="PassaExtenso_34_19" localSheetId="16">'MANUTENÇÃO DO CANTEIRO E ACAMP.'!PassaExtenso_34_19</definedName>
    <definedName name="PassaExtenso_34_19">#N/A</definedName>
    <definedName name="PassaExtenso_34_19_16" localSheetId="11">'ADM-Resumo'!PassaExtenso_34_19_16</definedName>
    <definedName name="PassaExtenso_34_19_16" localSheetId="14">'ADM-Variavel'!PassaExtenso_34_19_16</definedName>
    <definedName name="PassaExtenso_34_19_16" localSheetId="15">'ADM-Variavel$'!PassaExtenso_34_19_16</definedName>
    <definedName name="PassaExtenso_34_19_16" localSheetId="13">'ADM-Vinculada'!PassaExtenso_34_19_16</definedName>
    <definedName name="PassaExtenso_34_19_16" localSheetId="16">'MANUTENÇÃO DO CANTEIRO E ACAMP.'!PassaExtenso_34_19_16</definedName>
    <definedName name="PassaExtenso_34_19_16">[0]!PassaExtenso_34_19_16</definedName>
    <definedName name="PassaExtenso_34_2" localSheetId="11">'ADM-Resumo'!PassaExtenso_34_2</definedName>
    <definedName name="PassaExtenso_34_2" localSheetId="14">'ADM-Variavel'!PassaExtenso_34_2</definedName>
    <definedName name="PassaExtenso_34_2" localSheetId="15">'ADM-Variavel$'!PassaExtenso_34_2</definedName>
    <definedName name="PassaExtenso_34_2" localSheetId="13">'ADM-Vinculada'!PassaExtenso_34_2</definedName>
    <definedName name="PassaExtenso_34_2" localSheetId="16">'MANUTENÇÃO DO CANTEIRO E ACAMP.'!PassaExtenso_34_2</definedName>
    <definedName name="PassaExtenso_34_2">#N/A</definedName>
    <definedName name="PassaExtenso_34_2_16" localSheetId="11">'ADM-Resumo'!PassaExtenso_34_2_16</definedName>
    <definedName name="PassaExtenso_34_2_16" localSheetId="14">'ADM-Variavel'!PassaExtenso_34_2_16</definedName>
    <definedName name="PassaExtenso_34_2_16" localSheetId="15">'ADM-Variavel$'!PassaExtenso_34_2_16</definedName>
    <definedName name="PassaExtenso_34_2_16" localSheetId="13">'ADM-Vinculada'!PassaExtenso_34_2_16</definedName>
    <definedName name="PassaExtenso_34_2_16" localSheetId="16">'MANUTENÇÃO DO CANTEIRO E ACAMP.'!PassaExtenso_34_2_16</definedName>
    <definedName name="PassaExtenso_34_2_16">[0]!PassaExtenso_34_2_16</definedName>
    <definedName name="PassaExtenso_34_3" localSheetId="11">'ADM-Resumo'!PassaExtenso_34_3</definedName>
    <definedName name="PassaExtenso_34_3" localSheetId="14">'ADM-Variavel'!PassaExtenso_34_3</definedName>
    <definedName name="PassaExtenso_34_3" localSheetId="15">'ADM-Variavel$'!PassaExtenso_34_3</definedName>
    <definedName name="PassaExtenso_34_3" localSheetId="13">'ADM-Vinculada'!PassaExtenso_34_3</definedName>
    <definedName name="PassaExtenso_34_3" localSheetId="16">'MANUTENÇÃO DO CANTEIRO E ACAMP.'!PassaExtenso_34_3</definedName>
    <definedName name="PassaExtenso_34_3">#N/A</definedName>
    <definedName name="PassaExtenso_34_3_16" localSheetId="11">'ADM-Resumo'!PassaExtenso_34_3_16</definedName>
    <definedName name="PassaExtenso_34_3_16" localSheetId="14">'ADM-Variavel'!PassaExtenso_34_3_16</definedName>
    <definedName name="PassaExtenso_34_3_16" localSheetId="15">'ADM-Variavel$'!PassaExtenso_34_3_16</definedName>
    <definedName name="PassaExtenso_34_3_16" localSheetId="13">'ADM-Vinculada'!PassaExtenso_34_3_16</definedName>
    <definedName name="PassaExtenso_34_3_16" localSheetId="16">'MANUTENÇÃO DO CANTEIRO E ACAMP.'!PassaExtenso_34_3_16</definedName>
    <definedName name="PassaExtenso_34_3_16">[0]!PassaExtenso_34_3_16</definedName>
    <definedName name="PassaExtenso_34_4" localSheetId="11">'ADM-Resumo'!PassaExtenso_34_4</definedName>
    <definedName name="PassaExtenso_34_4" localSheetId="14">'ADM-Variavel'!PassaExtenso_34_4</definedName>
    <definedName name="PassaExtenso_34_4" localSheetId="15">'ADM-Variavel$'!PassaExtenso_34_4</definedName>
    <definedName name="PassaExtenso_34_4" localSheetId="13">'ADM-Vinculada'!PassaExtenso_34_4</definedName>
    <definedName name="PassaExtenso_34_4" localSheetId="16">'MANUTENÇÃO DO CANTEIRO E ACAMP.'!PassaExtenso_34_4</definedName>
    <definedName name="PassaExtenso_34_4">#N/A</definedName>
    <definedName name="PassaExtenso_34_4_16" localSheetId="11">'ADM-Resumo'!PassaExtenso_34_4_16</definedName>
    <definedName name="PassaExtenso_34_4_16" localSheetId="14">'ADM-Variavel'!PassaExtenso_34_4_16</definedName>
    <definedName name="PassaExtenso_34_4_16" localSheetId="15">'ADM-Variavel$'!PassaExtenso_34_4_16</definedName>
    <definedName name="PassaExtenso_34_4_16" localSheetId="13">'ADM-Vinculada'!PassaExtenso_34_4_16</definedName>
    <definedName name="PassaExtenso_34_4_16" localSheetId="16">'MANUTENÇÃO DO CANTEIRO E ACAMP.'!PassaExtenso_34_4_16</definedName>
    <definedName name="PassaExtenso_34_4_16">[0]!PassaExtenso_34_4_16</definedName>
    <definedName name="PassaExtenso_34_4_19" localSheetId="11">'ADM-Resumo'!PassaExtenso_34_4_19</definedName>
    <definedName name="PassaExtenso_34_4_19" localSheetId="14">'ADM-Variavel'!PassaExtenso_34_4_19</definedName>
    <definedName name="PassaExtenso_34_4_19" localSheetId="15">'ADM-Variavel$'!PassaExtenso_34_4_19</definedName>
    <definedName name="PassaExtenso_34_4_19" localSheetId="13">'ADM-Vinculada'!PassaExtenso_34_4_19</definedName>
    <definedName name="PassaExtenso_34_4_19" localSheetId="16">'MANUTENÇÃO DO CANTEIRO E ACAMP.'!PassaExtenso_34_4_19</definedName>
    <definedName name="PassaExtenso_34_4_19">#N/A</definedName>
    <definedName name="PassaExtenso_34_4_19_16" localSheetId="11">'ADM-Resumo'!PassaExtenso_34_4_19_16</definedName>
    <definedName name="PassaExtenso_34_4_19_16" localSheetId="14">'ADM-Variavel'!PassaExtenso_34_4_19_16</definedName>
    <definedName name="PassaExtenso_34_4_19_16" localSheetId="15">'ADM-Variavel$'!PassaExtenso_34_4_19_16</definedName>
    <definedName name="PassaExtenso_34_4_19_16" localSheetId="13">'ADM-Vinculada'!PassaExtenso_34_4_19_16</definedName>
    <definedName name="PassaExtenso_34_4_19_16" localSheetId="16">'MANUTENÇÃO DO CANTEIRO E ACAMP.'!PassaExtenso_34_4_19_16</definedName>
    <definedName name="PassaExtenso_34_4_19_16">[0]!PassaExtenso_34_4_19_16</definedName>
    <definedName name="PassaExtenso_34_7" localSheetId="11">'ADM-Resumo'!PassaExtenso_34_7</definedName>
    <definedName name="PassaExtenso_34_7" localSheetId="14">'ADM-Variavel'!PassaExtenso_34_7</definedName>
    <definedName name="PassaExtenso_34_7" localSheetId="15">'ADM-Variavel$'!PassaExtenso_34_7</definedName>
    <definedName name="PassaExtenso_34_7" localSheetId="13">'ADM-Vinculada'!PassaExtenso_34_7</definedName>
    <definedName name="PassaExtenso_34_7" localSheetId="16">'MANUTENÇÃO DO CANTEIRO E ACAMP.'!PassaExtenso_34_7</definedName>
    <definedName name="PassaExtenso_34_7">#N/A</definedName>
    <definedName name="PassaExtenso_34_7_16" localSheetId="11">'ADM-Resumo'!PassaExtenso_34_7_16</definedName>
    <definedName name="PassaExtenso_34_7_16" localSheetId="14">'ADM-Variavel'!PassaExtenso_34_7_16</definedName>
    <definedName name="PassaExtenso_34_7_16" localSheetId="15">'ADM-Variavel$'!PassaExtenso_34_7_16</definedName>
    <definedName name="PassaExtenso_34_7_16" localSheetId="13">'ADM-Vinculada'!PassaExtenso_34_7_16</definedName>
    <definedName name="PassaExtenso_34_7_16" localSheetId="16">'MANUTENÇÃO DO CANTEIRO E ACAMP.'!PassaExtenso_34_7_16</definedName>
    <definedName name="PassaExtenso_34_7_16">[0]!PassaExtenso_34_7_16</definedName>
    <definedName name="PassaExtenso_38" localSheetId="11">'ADM-Resumo'!PassaExtenso_38</definedName>
    <definedName name="PassaExtenso_38" localSheetId="14">'ADM-Variavel'!PassaExtenso_38</definedName>
    <definedName name="PassaExtenso_38" localSheetId="15">'ADM-Variavel$'!PassaExtenso_38</definedName>
    <definedName name="PassaExtenso_38" localSheetId="13">'ADM-Vinculada'!PassaExtenso_38</definedName>
    <definedName name="PassaExtenso_38" localSheetId="16">'MANUTENÇÃO DO CANTEIRO E ACAMP.'!PassaExtenso_38</definedName>
    <definedName name="PassaExtenso_38">#N/A</definedName>
    <definedName name="PassaExtenso_38_11" localSheetId="11">'ADM-Resumo'!PassaExtenso_38_11</definedName>
    <definedName name="PassaExtenso_38_11" localSheetId="14">'ADM-Variavel'!PassaExtenso_38_11</definedName>
    <definedName name="PassaExtenso_38_11" localSheetId="15">'ADM-Variavel$'!PassaExtenso_38_11</definedName>
    <definedName name="PassaExtenso_38_11" localSheetId="13">'ADM-Vinculada'!PassaExtenso_38_11</definedName>
    <definedName name="PassaExtenso_38_11" localSheetId="16">'MANUTENÇÃO DO CANTEIRO E ACAMP.'!PassaExtenso_38_11</definedName>
    <definedName name="PassaExtenso_38_11">#N/A</definedName>
    <definedName name="PassaExtenso_38_11_16" localSheetId="11">'ADM-Resumo'!PassaExtenso_38_11_16</definedName>
    <definedName name="PassaExtenso_38_11_16" localSheetId="14">'ADM-Variavel'!PassaExtenso_38_11_16</definedName>
    <definedName name="PassaExtenso_38_11_16" localSheetId="15">'ADM-Variavel$'!PassaExtenso_38_11_16</definedName>
    <definedName name="PassaExtenso_38_11_16" localSheetId="13">'ADM-Vinculada'!PassaExtenso_38_11_16</definedName>
    <definedName name="PassaExtenso_38_11_16" localSheetId="16">'MANUTENÇÃO DO CANTEIRO E ACAMP.'!PassaExtenso_38_11_16</definedName>
    <definedName name="PassaExtenso_38_11_16">[0]!PassaExtenso_38_11_16</definedName>
    <definedName name="PassaExtenso_38_13" localSheetId="11">'ADM-Resumo'!PassaExtenso_38_13</definedName>
    <definedName name="PassaExtenso_38_13" localSheetId="14">'ADM-Variavel'!PassaExtenso_38_13</definedName>
    <definedName name="PassaExtenso_38_13" localSheetId="15">'ADM-Variavel$'!PassaExtenso_38_13</definedName>
    <definedName name="PassaExtenso_38_13" localSheetId="13">'ADM-Vinculada'!PassaExtenso_38_13</definedName>
    <definedName name="PassaExtenso_38_13" localSheetId="16">'MANUTENÇÃO DO CANTEIRO E ACAMP.'!PassaExtenso_38_13</definedName>
    <definedName name="PassaExtenso_38_13">#N/A</definedName>
    <definedName name="PassaExtenso_38_13_16" localSheetId="11">'ADM-Resumo'!PassaExtenso_38_13_16</definedName>
    <definedName name="PassaExtenso_38_13_16" localSheetId="14">'ADM-Variavel'!PassaExtenso_38_13_16</definedName>
    <definedName name="PassaExtenso_38_13_16" localSheetId="15">'ADM-Variavel$'!PassaExtenso_38_13_16</definedName>
    <definedName name="PassaExtenso_38_13_16" localSheetId="13">'ADM-Vinculada'!PassaExtenso_38_13_16</definedName>
    <definedName name="PassaExtenso_38_13_16" localSheetId="16">'MANUTENÇÃO DO CANTEIRO E ACAMP.'!PassaExtenso_38_13_16</definedName>
    <definedName name="PassaExtenso_38_13_16">[0]!PassaExtenso_38_13_16</definedName>
    <definedName name="PassaExtenso_38_16" localSheetId="11">'ADM-Resumo'!PassaExtenso_38_16</definedName>
    <definedName name="PassaExtenso_38_16" localSheetId="14">'ADM-Variavel'!PassaExtenso_38_16</definedName>
    <definedName name="PassaExtenso_38_16" localSheetId="15">'ADM-Variavel$'!PassaExtenso_38_16</definedName>
    <definedName name="PassaExtenso_38_16" localSheetId="13">'ADM-Vinculada'!PassaExtenso_38_16</definedName>
    <definedName name="PassaExtenso_38_16" localSheetId="16">'MANUTENÇÃO DO CANTEIRO E ACAMP.'!PassaExtenso_38_16</definedName>
    <definedName name="PassaExtenso_38_16">[0]!PassaExtenso_38_16</definedName>
    <definedName name="PassaExtenso_38_19" localSheetId="11">'ADM-Resumo'!PassaExtenso_38_19</definedName>
    <definedName name="PassaExtenso_38_19" localSheetId="14">'ADM-Variavel'!PassaExtenso_38_19</definedName>
    <definedName name="PassaExtenso_38_19" localSheetId="15">'ADM-Variavel$'!PassaExtenso_38_19</definedName>
    <definedName name="PassaExtenso_38_19" localSheetId="13">'ADM-Vinculada'!PassaExtenso_38_19</definedName>
    <definedName name="PassaExtenso_38_19" localSheetId="16">'MANUTENÇÃO DO CANTEIRO E ACAMP.'!PassaExtenso_38_19</definedName>
    <definedName name="PassaExtenso_38_19">#N/A</definedName>
    <definedName name="PassaExtenso_38_19_16" localSheetId="11">'ADM-Resumo'!PassaExtenso_38_19_16</definedName>
    <definedName name="PassaExtenso_38_19_16" localSheetId="14">'ADM-Variavel'!PassaExtenso_38_19_16</definedName>
    <definedName name="PassaExtenso_38_19_16" localSheetId="15">'ADM-Variavel$'!PassaExtenso_38_19_16</definedName>
    <definedName name="PassaExtenso_38_19_16" localSheetId="13">'ADM-Vinculada'!PassaExtenso_38_19_16</definedName>
    <definedName name="PassaExtenso_38_19_16" localSheetId="16">'MANUTENÇÃO DO CANTEIRO E ACAMP.'!PassaExtenso_38_19_16</definedName>
    <definedName name="PassaExtenso_38_19_16">[0]!PassaExtenso_38_19_16</definedName>
    <definedName name="PassaExtenso_38_2" localSheetId="11">'ADM-Resumo'!PassaExtenso_38_2</definedName>
    <definedName name="PassaExtenso_38_2" localSheetId="14">'ADM-Variavel'!PassaExtenso_38_2</definedName>
    <definedName name="PassaExtenso_38_2" localSheetId="15">'ADM-Variavel$'!PassaExtenso_38_2</definedName>
    <definedName name="PassaExtenso_38_2" localSheetId="13">'ADM-Vinculada'!PassaExtenso_38_2</definedName>
    <definedName name="PassaExtenso_38_2" localSheetId="16">'MANUTENÇÃO DO CANTEIRO E ACAMP.'!PassaExtenso_38_2</definedName>
    <definedName name="PassaExtenso_38_2">#N/A</definedName>
    <definedName name="PassaExtenso_38_2_16" localSheetId="11">'ADM-Resumo'!PassaExtenso_38_2_16</definedName>
    <definedName name="PassaExtenso_38_2_16" localSheetId="14">'ADM-Variavel'!PassaExtenso_38_2_16</definedName>
    <definedName name="PassaExtenso_38_2_16" localSheetId="15">'ADM-Variavel$'!PassaExtenso_38_2_16</definedName>
    <definedName name="PassaExtenso_38_2_16" localSheetId="13">'ADM-Vinculada'!PassaExtenso_38_2_16</definedName>
    <definedName name="PassaExtenso_38_2_16" localSheetId="16">'MANUTENÇÃO DO CANTEIRO E ACAMP.'!PassaExtenso_38_2_16</definedName>
    <definedName name="PassaExtenso_38_2_16">[0]!PassaExtenso_38_2_16</definedName>
    <definedName name="PassaExtenso_38_3" localSheetId="11">'ADM-Resumo'!PassaExtenso_38_3</definedName>
    <definedName name="PassaExtenso_38_3" localSheetId="14">'ADM-Variavel'!PassaExtenso_38_3</definedName>
    <definedName name="PassaExtenso_38_3" localSheetId="15">'ADM-Variavel$'!PassaExtenso_38_3</definedName>
    <definedName name="PassaExtenso_38_3" localSheetId="13">'ADM-Vinculada'!PassaExtenso_38_3</definedName>
    <definedName name="PassaExtenso_38_3" localSheetId="16">'MANUTENÇÃO DO CANTEIRO E ACAMP.'!PassaExtenso_38_3</definedName>
    <definedName name="PassaExtenso_38_3">#N/A</definedName>
    <definedName name="PassaExtenso_38_3_16" localSheetId="11">'ADM-Resumo'!PassaExtenso_38_3_16</definedName>
    <definedName name="PassaExtenso_38_3_16" localSheetId="14">'ADM-Variavel'!PassaExtenso_38_3_16</definedName>
    <definedName name="PassaExtenso_38_3_16" localSheetId="15">'ADM-Variavel$'!PassaExtenso_38_3_16</definedName>
    <definedName name="PassaExtenso_38_3_16" localSheetId="13">'ADM-Vinculada'!PassaExtenso_38_3_16</definedName>
    <definedName name="PassaExtenso_38_3_16" localSheetId="16">'MANUTENÇÃO DO CANTEIRO E ACAMP.'!PassaExtenso_38_3_16</definedName>
    <definedName name="PassaExtenso_38_3_16">[0]!PassaExtenso_38_3_16</definedName>
    <definedName name="PassaExtenso_38_4" localSheetId="11">'ADM-Resumo'!PassaExtenso_38_4</definedName>
    <definedName name="PassaExtenso_38_4" localSheetId="14">'ADM-Variavel'!PassaExtenso_38_4</definedName>
    <definedName name="PassaExtenso_38_4" localSheetId="15">'ADM-Variavel$'!PassaExtenso_38_4</definedName>
    <definedName name="PassaExtenso_38_4" localSheetId="13">'ADM-Vinculada'!PassaExtenso_38_4</definedName>
    <definedName name="PassaExtenso_38_4" localSheetId="16">'MANUTENÇÃO DO CANTEIRO E ACAMP.'!PassaExtenso_38_4</definedName>
    <definedName name="PassaExtenso_38_4">#N/A</definedName>
    <definedName name="PassaExtenso_38_4_16" localSheetId="11">'ADM-Resumo'!PassaExtenso_38_4_16</definedName>
    <definedName name="PassaExtenso_38_4_16" localSheetId="14">'ADM-Variavel'!PassaExtenso_38_4_16</definedName>
    <definedName name="PassaExtenso_38_4_16" localSheetId="15">'ADM-Variavel$'!PassaExtenso_38_4_16</definedName>
    <definedName name="PassaExtenso_38_4_16" localSheetId="13">'ADM-Vinculada'!PassaExtenso_38_4_16</definedName>
    <definedName name="PassaExtenso_38_4_16" localSheetId="16">'MANUTENÇÃO DO CANTEIRO E ACAMP.'!PassaExtenso_38_4_16</definedName>
    <definedName name="PassaExtenso_38_4_16">[0]!PassaExtenso_38_4_16</definedName>
    <definedName name="PassaExtenso_38_4_19" localSheetId="11">'ADM-Resumo'!PassaExtenso_38_4_19</definedName>
    <definedName name="PassaExtenso_38_4_19" localSheetId="14">'ADM-Variavel'!PassaExtenso_38_4_19</definedName>
    <definedName name="PassaExtenso_38_4_19" localSheetId="15">'ADM-Variavel$'!PassaExtenso_38_4_19</definedName>
    <definedName name="PassaExtenso_38_4_19" localSheetId="13">'ADM-Vinculada'!PassaExtenso_38_4_19</definedName>
    <definedName name="PassaExtenso_38_4_19" localSheetId="16">'MANUTENÇÃO DO CANTEIRO E ACAMP.'!PassaExtenso_38_4_19</definedName>
    <definedName name="PassaExtenso_38_4_19">#N/A</definedName>
    <definedName name="PassaExtenso_38_4_19_16" localSheetId="11">'ADM-Resumo'!PassaExtenso_38_4_19_16</definedName>
    <definedName name="PassaExtenso_38_4_19_16" localSheetId="14">'ADM-Variavel'!PassaExtenso_38_4_19_16</definedName>
    <definedName name="PassaExtenso_38_4_19_16" localSheetId="15">'ADM-Variavel$'!PassaExtenso_38_4_19_16</definedName>
    <definedName name="PassaExtenso_38_4_19_16" localSheetId="13">'ADM-Vinculada'!PassaExtenso_38_4_19_16</definedName>
    <definedName name="PassaExtenso_38_4_19_16" localSheetId="16">'MANUTENÇÃO DO CANTEIRO E ACAMP.'!PassaExtenso_38_4_19_16</definedName>
    <definedName name="PassaExtenso_38_4_19_16">[0]!PassaExtenso_38_4_19_16</definedName>
    <definedName name="PassaExtenso_38_7" localSheetId="11">'ADM-Resumo'!PassaExtenso_38_7</definedName>
    <definedName name="PassaExtenso_38_7" localSheetId="14">'ADM-Variavel'!PassaExtenso_38_7</definedName>
    <definedName name="PassaExtenso_38_7" localSheetId="15">'ADM-Variavel$'!PassaExtenso_38_7</definedName>
    <definedName name="PassaExtenso_38_7" localSheetId="13">'ADM-Vinculada'!PassaExtenso_38_7</definedName>
    <definedName name="PassaExtenso_38_7" localSheetId="16">'MANUTENÇÃO DO CANTEIRO E ACAMP.'!PassaExtenso_38_7</definedName>
    <definedName name="PassaExtenso_38_7">#N/A</definedName>
    <definedName name="PassaExtenso_38_7_16" localSheetId="11">'ADM-Resumo'!PassaExtenso_38_7_16</definedName>
    <definedName name="PassaExtenso_38_7_16" localSheetId="14">'ADM-Variavel'!PassaExtenso_38_7_16</definedName>
    <definedName name="PassaExtenso_38_7_16" localSheetId="15">'ADM-Variavel$'!PassaExtenso_38_7_16</definedName>
    <definedName name="PassaExtenso_38_7_16" localSheetId="13">'ADM-Vinculada'!PassaExtenso_38_7_16</definedName>
    <definedName name="PassaExtenso_38_7_16" localSheetId="16">'MANUTENÇÃO DO CANTEIRO E ACAMP.'!PassaExtenso_38_7_16</definedName>
    <definedName name="PassaExtenso_38_7_16">[0]!PassaExtenso_38_7_16</definedName>
    <definedName name="PassaExtenso_5">#N/A</definedName>
    <definedName name="PassaExtenso_6">#N/A</definedName>
    <definedName name="PassaExtenso_7">#N/A</definedName>
    <definedName name="PassaExtenso_8">#N/A</definedName>
    <definedName name="PassaExtenso_9">#N/A</definedName>
    <definedName name="PassaExtenso_9_16" localSheetId="11">'ADM-Resumo'!PassaExtenso_9_16</definedName>
    <definedName name="PassaExtenso_9_16" localSheetId="14">'ADM-Variavel'!PassaExtenso_9_16</definedName>
    <definedName name="PassaExtenso_9_16" localSheetId="15">'ADM-Variavel$'!PassaExtenso_9_16</definedName>
    <definedName name="PassaExtenso_9_16" localSheetId="13">'ADM-Vinculada'!PassaExtenso_9_16</definedName>
    <definedName name="PassaExtenso_9_16" localSheetId="16">'MANUTENÇÃO DO CANTEIRO E ACAMP.'!PassaExtenso_9_16</definedName>
    <definedName name="PassaExtenso_9_16">[0]!PassaExtenso_9_16</definedName>
    <definedName name="PASSAGEIROS" localSheetId="4">#REF!</definedName>
    <definedName name="PASSAGEIROS">#REF!</definedName>
    <definedName name="Páteocoberto" localSheetId="4">#REF!</definedName>
    <definedName name="Páteocoberto">#REF!</definedName>
    <definedName name="pativar" localSheetId="4">#REF!</definedName>
    <definedName name="pativar">#REF!</definedName>
    <definedName name="pato" localSheetId="4">#REF!</definedName>
    <definedName name="pato">#REF!</definedName>
    <definedName name="PAULO" localSheetId="11">[8]!Plan1</definedName>
    <definedName name="PAULO" localSheetId="14">[8]!Plan1</definedName>
    <definedName name="PAULO" localSheetId="15">[8]!Plan1</definedName>
    <definedName name="PAULO" localSheetId="13">[8]!Plan1</definedName>
    <definedName name="PAULO" localSheetId="4">#N/A</definedName>
    <definedName name="PAULO" localSheetId="16">[8]!Plan1</definedName>
    <definedName name="PAULO">#REF!</definedName>
    <definedName name="PAUTO" localSheetId="4">#REF!</definedName>
    <definedName name="PAUTO">#REF!</definedName>
    <definedName name="PCAI" localSheetId="4">#REF!</definedName>
    <definedName name="PCAI">#REF!</definedName>
    <definedName name="PCAP20" localSheetId="4">#REF!</definedName>
    <definedName name="PCAP20">#REF!</definedName>
    <definedName name="PCCARR" localSheetId="4">#REF!</definedName>
    <definedName name="PCCARR">#REF!</definedName>
    <definedName name="PCCP" localSheetId="4">#REF!</definedName>
    <definedName name="PCCP">#REF!</definedName>
    <definedName name="PCD" localSheetId="4">#REF!</definedName>
    <definedName name="PCD">#REF!</definedName>
    <definedName name="PCDF" localSheetId="4">#REF!</definedName>
    <definedName name="PCDF">#REF!</definedName>
    <definedName name="PCMN" localSheetId="4">#REF!</definedName>
    <definedName name="PCMN">#REF!</definedName>
    <definedName name="PCS" localSheetId="4">#REF!</definedName>
    <definedName name="PCS">#REF!</definedName>
    <definedName name="PCSA" localSheetId="4">#REF!</definedName>
    <definedName name="PCSA">#REF!</definedName>
    <definedName name="PCST" localSheetId="4">#REF!</definedName>
    <definedName name="PCST">#REF!</definedName>
    <definedName name="PDBU" localSheetId="4">#REF!</definedName>
    <definedName name="PDBU">#REF!</definedName>
    <definedName name="PDCA" localSheetId="4">#REF!</definedName>
    <definedName name="PDCA">#REF!</definedName>
    <definedName name="PDM">#REF!</definedName>
    <definedName name="PEA" localSheetId="4">#REF!</definedName>
    <definedName name="PEA">#REF!</definedName>
    <definedName name="ped">#REF!</definedName>
    <definedName name="pEDRO" localSheetId="4">#REF!</definedName>
    <definedName name="pEDRO">#REF!</definedName>
    <definedName name="PEJ" localSheetId="4">#REF!</definedName>
    <definedName name="PEJ">#REF!</definedName>
    <definedName name="PEMN" localSheetId="4">#REF!</definedName>
    <definedName name="PEMN">#REF!</definedName>
    <definedName name="PEN" localSheetId="4">#REF!</definedName>
    <definedName name="PEN">#REF!</definedName>
    <definedName name="PercResid." localSheetId="4">#REF!</definedName>
    <definedName name="PercResid.">#REF!</definedName>
    <definedName name="Periodo_Acumulado">#REF!</definedName>
    <definedName name="Periodo_Liquido">#REF!</definedName>
    <definedName name="PERNANBUCO" localSheetId="11">[8]!PERNANBUCO</definedName>
    <definedName name="PERNANBUCO" localSheetId="14">[8]!PERNANBUCO</definedName>
    <definedName name="PERNANBUCO" localSheetId="15">[8]!PERNANBUCO</definedName>
    <definedName name="PERNANBUCO" localSheetId="13">[8]!PERNANBUCO</definedName>
    <definedName name="PERNANBUCO" localSheetId="16">[8]!PERNANBUCO</definedName>
    <definedName name="PERNANBUCO">#REF!</definedName>
    <definedName name="pesquisa" localSheetId="4">#REF!</definedName>
    <definedName name="pesquisa">#REF!</definedName>
    <definedName name="pesquisa_2">#N/A</definedName>
    <definedName name="pesquisa_4" localSheetId="4">#REF!</definedName>
    <definedName name="pesquisa_4">#REF!</definedName>
    <definedName name="pesquisa1" localSheetId="4">#REF!</definedName>
    <definedName name="pesquisa1">#REF!</definedName>
    <definedName name="pesquisaa" localSheetId="4">#REF!</definedName>
    <definedName name="pesquisaa">#REF!</definedName>
    <definedName name="PESSO" localSheetId="4">#REF!</definedName>
    <definedName name="PESSO">#REF!</definedName>
    <definedName name="pessoal" localSheetId="4">#REF!</definedName>
    <definedName name="pessoal">#REF!</definedName>
    <definedName name="PG" localSheetId="4">#REF!</definedName>
    <definedName name="PG">#REF!</definedName>
    <definedName name="PGP" localSheetId="4">#REF!</definedName>
    <definedName name="PGP">#REF!</definedName>
    <definedName name="picole" localSheetId="11">[8]!Plan1</definedName>
    <definedName name="picole" localSheetId="14">[8]!Plan1</definedName>
    <definedName name="picole" localSheetId="15">[8]!Plan1</definedName>
    <definedName name="picole" localSheetId="13">[8]!Plan1</definedName>
    <definedName name="picole" localSheetId="4">#N/A</definedName>
    <definedName name="picole" localSheetId="16">[8]!Plan1</definedName>
    <definedName name="picole">#REF!</definedName>
    <definedName name="PINTLIG" localSheetId="11">'ADM-Resumo'!PINTLIG</definedName>
    <definedName name="PINTLIG" localSheetId="14">'ADM-Variavel'!PINTLIG</definedName>
    <definedName name="PINTLIG" localSheetId="15">'ADM-Variavel$'!PINTLIG</definedName>
    <definedName name="PINTLIG" localSheetId="13">'ADM-Vinculada'!PINTLIG</definedName>
    <definedName name="PINTLIG" localSheetId="16">'MANUTENÇÃO DO CANTEIRO E ACAMP.'!PINTLIG</definedName>
    <definedName name="PINTLIG">[0]!PINTLIG</definedName>
    <definedName name="Pintura" localSheetId="4">#REF!</definedName>
    <definedName name="Pintura">#REF!</definedName>
    <definedName name="pipa" localSheetId="11">[8]!Plan1</definedName>
    <definedName name="pipa" localSheetId="14">[8]!Plan1</definedName>
    <definedName name="pipa" localSheetId="15">[8]!Plan1</definedName>
    <definedName name="pipa" localSheetId="13">[8]!Plan1</definedName>
    <definedName name="pipa" localSheetId="4">#N/A</definedName>
    <definedName name="pipa" localSheetId="16">[8]!Plan1</definedName>
    <definedName name="pipa">#REF!</definedName>
    <definedName name="pk" localSheetId="11">[8]!Plan1</definedName>
    <definedName name="pk" localSheetId="14">[8]!Plan1</definedName>
    <definedName name="pk" localSheetId="15">[8]!Plan1</definedName>
    <definedName name="pk" localSheetId="13">[8]!Plan1</definedName>
    <definedName name="pk" localSheetId="4">#N/A</definedName>
    <definedName name="pk" localSheetId="16">[8]!Plan1</definedName>
    <definedName name="pk">#REF!</definedName>
    <definedName name="pk_10">#N/A</definedName>
    <definedName name="pk_11">#N/A</definedName>
    <definedName name="pk_12">#N/A</definedName>
    <definedName name="pk_13">#N/A</definedName>
    <definedName name="pk_14">#N/A</definedName>
    <definedName name="pk_15">#N/A</definedName>
    <definedName name="pk_16">#N/A</definedName>
    <definedName name="pk_17">#N/A</definedName>
    <definedName name="pk_18">#N/A</definedName>
    <definedName name="pk_2">#N/A</definedName>
    <definedName name="pk_5">#N/A</definedName>
    <definedName name="pk_6">#N/A</definedName>
    <definedName name="pk_7">#N/A</definedName>
    <definedName name="pk_8">#N/A</definedName>
    <definedName name="pk_9">#N/A</definedName>
    <definedName name="PL" localSheetId="4">#REF!</definedName>
    <definedName name="PL">#REF!</definedName>
    <definedName name="PL_10">#N/A</definedName>
    <definedName name="PL_11">#N/A</definedName>
    <definedName name="PL_12">#N/A</definedName>
    <definedName name="PL_13">#N/A</definedName>
    <definedName name="PL_14">#N/A</definedName>
    <definedName name="PL_15">#N/A</definedName>
    <definedName name="PL_16">#N/A</definedName>
    <definedName name="PL_17">#N/A</definedName>
    <definedName name="PL_18">#N/A</definedName>
    <definedName name="PL_2">#N/A</definedName>
    <definedName name="PL_4" localSheetId="4">#REF!</definedName>
    <definedName name="PL_4">#REF!</definedName>
    <definedName name="PL_5">#N/A</definedName>
    <definedName name="PL_6">#N/A</definedName>
    <definedName name="PL_7">#N/A</definedName>
    <definedName name="PL_8">#N/A</definedName>
    <definedName name="PL_9">#N/A</definedName>
    <definedName name="PL1_2">#N/A</definedName>
    <definedName name="PLA" localSheetId="4">#REF!</definedName>
    <definedName name="PLA">#REF!</definedName>
    <definedName name="PLA_6">"plan1"</definedName>
    <definedName name="PLA_7">"plan1"</definedName>
    <definedName name="PLA_8">"plan1"</definedName>
    <definedName name="PLACA" localSheetId="4">#REF!</definedName>
    <definedName name="PLACA">#REF!</definedName>
    <definedName name="placas" localSheetId="11">'ADM-Resumo'!placas</definedName>
    <definedName name="placas" localSheetId="14">'ADM-Variavel'!placas</definedName>
    <definedName name="placas" localSheetId="15">'ADM-Variavel$'!placas</definedName>
    <definedName name="placas" localSheetId="13">'ADM-Vinculada'!placas</definedName>
    <definedName name="placas" localSheetId="16">'MANUTENÇÃO DO CANTEIRO E ACAMP.'!placas</definedName>
    <definedName name="placas">#REF!</definedName>
    <definedName name="PLAN">#N/A</definedName>
    <definedName name="Plan1" localSheetId="4" hidden="1">#REF!</definedName>
    <definedName name="Plan1" hidden="1">#REF!</definedName>
    <definedName name="PLANEJADA" localSheetId="4">#REF!</definedName>
    <definedName name="PLANEJADA">#REF!</definedName>
    <definedName name="Planilha" localSheetId="4">#REF!</definedName>
    <definedName name="PLANILHA" localSheetId="3">'CURVA ABC'!$A:$H</definedName>
    <definedName name="Planilha" localSheetId="0">#REF!</definedName>
    <definedName name="PLANILHA">#REF!</definedName>
    <definedName name="PLBU" localSheetId="4">#REF!</definedName>
    <definedName name="PLBU">#REF!</definedName>
    <definedName name="PLCD" localSheetId="4">#REF!</definedName>
    <definedName name="PLCD">#REF!</definedName>
    <definedName name="PLCD97" localSheetId="4">#REF!</definedName>
    <definedName name="PLCD97">#REF!</definedName>
    <definedName name="PLDA" localSheetId="4">#REF!</definedName>
    <definedName name="PLDA">#REF!</definedName>
    <definedName name="PLIQ" localSheetId="4">#REF!</definedName>
    <definedName name="PLIQ">#REF!</definedName>
    <definedName name="pliq1" localSheetId="4">#REF!</definedName>
    <definedName name="pliq1">#REF!</definedName>
    <definedName name="PLL" localSheetId="4">#REF!</definedName>
    <definedName name="PLL">#REF!</definedName>
    <definedName name="PLMBUQ" localSheetId="4">#REF!</definedName>
    <definedName name="PLMBUQ">#REF!</definedName>
    <definedName name="PLPTE" localSheetId="4">#REF!</definedName>
    <definedName name="PLPTE">#REF!</definedName>
    <definedName name="PLSM" localSheetId="4">#REF!</definedName>
    <definedName name="PLSM">#REF!</definedName>
    <definedName name="PLT" localSheetId="4">#REF!</definedName>
    <definedName name="PLT">#REF!</definedName>
    <definedName name="PLVC" localSheetId="4">#REF!</definedName>
    <definedName name="PLVC">#REF!</definedName>
    <definedName name="PLVD" localSheetId="4">#REF!</definedName>
    <definedName name="PLVD">#REF!</definedName>
    <definedName name="PLW" localSheetId="4">#REF!</definedName>
    <definedName name="PLW">#REF!</definedName>
    <definedName name="PLWA" localSheetId="4">#REF!</definedName>
    <definedName name="PLWA">#REF!</definedName>
    <definedName name="pm">#REF!</definedName>
    <definedName name="PMBF" localSheetId="4">#REF!</definedName>
    <definedName name="PMBF">#REF!</definedName>
    <definedName name="PMBQ" localSheetId="4">#REF!</definedName>
    <definedName name="PMBQ">#REF!</definedName>
    <definedName name="PMBQA" localSheetId="4">#REF!</definedName>
    <definedName name="PMBQA">#REF!</definedName>
    <definedName name="PMBQT" localSheetId="4">#REF!</definedName>
    <definedName name="PMBQT">#REF!</definedName>
    <definedName name="PMD" localSheetId="4">#REF!</definedName>
    <definedName name="PMD">#REF!</definedName>
    <definedName name="po" localSheetId="4">#REF!</definedName>
    <definedName name="po">#REF!</definedName>
    <definedName name="Ponte" localSheetId="4">'CRONO. FIS-FINANC'!Ponte</definedName>
    <definedName name="Ponte">#REF!</definedName>
    <definedName name="Ponte_10" localSheetId="6">'Composições Canteiro'!Ponte_10</definedName>
    <definedName name="Ponte_10" localSheetId="5">'Composições Gerais'!Ponte_10</definedName>
    <definedName name="Ponte_10" localSheetId="4">'CRONO. FIS-FINANC'!Ponte_10</definedName>
    <definedName name="Ponte_10">Ponte_10</definedName>
    <definedName name="Ponte_12" localSheetId="6">'Composições Canteiro'!Ponte_12</definedName>
    <definedName name="Ponte_12" localSheetId="5">'Composições Gerais'!Ponte_12</definedName>
    <definedName name="Ponte_12" localSheetId="4">'CRONO. FIS-FINANC'!Ponte_12</definedName>
    <definedName name="Ponte_12">Ponte_12</definedName>
    <definedName name="Ponte_19" localSheetId="6">'Composições Canteiro'!Ponte_19</definedName>
    <definedName name="Ponte_19" localSheetId="5">'Composições Gerais'!Ponte_19</definedName>
    <definedName name="Ponte_19" localSheetId="4">'CRONO. FIS-FINANC'!Ponte_19</definedName>
    <definedName name="Ponte_19">Ponte_19</definedName>
    <definedName name="Ponte_2" localSheetId="6">'Composições Canteiro'!Ponte_2</definedName>
    <definedName name="Ponte_2" localSheetId="5">'Composições Gerais'!Ponte_2</definedName>
    <definedName name="Ponte_2" localSheetId="4">'CRONO. FIS-FINANC'!Ponte_2</definedName>
    <definedName name="Ponte_2">Ponte_2</definedName>
    <definedName name="Ponte_21" localSheetId="6">'Composições Canteiro'!Ponte_21</definedName>
    <definedName name="Ponte_21" localSheetId="5">'Composições Gerais'!Ponte_21</definedName>
    <definedName name="Ponte_21" localSheetId="4">'CRONO. FIS-FINANC'!Ponte_21</definedName>
    <definedName name="Ponte_21">Ponte_21</definedName>
    <definedName name="Ponte_23" localSheetId="6">'Composições Canteiro'!Ponte_23</definedName>
    <definedName name="Ponte_23" localSheetId="5">'Composições Gerais'!Ponte_23</definedName>
    <definedName name="Ponte_23" localSheetId="4">'CRONO. FIS-FINANC'!Ponte_23</definedName>
    <definedName name="Ponte_23">Ponte_23</definedName>
    <definedName name="Ponte_24" localSheetId="6">'Composições Canteiro'!Ponte_24</definedName>
    <definedName name="Ponte_24" localSheetId="5">'Composições Gerais'!Ponte_24</definedName>
    <definedName name="Ponte_24" localSheetId="4">'CRONO. FIS-FINANC'!Ponte_24</definedName>
    <definedName name="Ponte_24">Ponte_24</definedName>
    <definedName name="Ponte_26" localSheetId="6">'Composições Canteiro'!Ponte_26</definedName>
    <definedName name="Ponte_26" localSheetId="5">'Composições Gerais'!Ponte_26</definedName>
    <definedName name="Ponte_26" localSheetId="4">'CRONO. FIS-FINANC'!Ponte_26</definedName>
    <definedName name="Ponte_26">Ponte_26</definedName>
    <definedName name="Ponte_27" localSheetId="6">'Composições Canteiro'!Ponte_27</definedName>
    <definedName name="Ponte_27" localSheetId="5">'Composições Gerais'!Ponte_27</definedName>
    <definedName name="Ponte_27" localSheetId="4">'CRONO. FIS-FINANC'!Ponte_27</definedName>
    <definedName name="Ponte_27">Ponte_27</definedName>
    <definedName name="Ponte_29" localSheetId="6">'Composições Canteiro'!Ponte_29</definedName>
    <definedName name="Ponte_29" localSheetId="5">'Composições Gerais'!Ponte_29</definedName>
    <definedName name="Ponte_29" localSheetId="4">'CRONO. FIS-FINANC'!Ponte_29</definedName>
    <definedName name="Ponte_29">Ponte_29</definedName>
    <definedName name="Ponte_30" localSheetId="6">'Composições Canteiro'!Ponte_30</definedName>
    <definedName name="Ponte_30" localSheetId="5">'Composições Gerais'!Ponte_30</definedName>
    <definedName name="Ponte_30" localSheetId="4">'CRONO. FIS-FINANC'!Ponte_30</definedName>
    <definedName name="Ponte_30">Ponte_30</definedName>
    <definedName name="Ponte_31" localSheetId="6">'Composições Canteiro'!Ponte_31</definedName>
    <definedName name="Ponte_31" localSheetId="5">'Composições Gerais'!Ponte_31</definedName>
    <definedName name="Ponte_31" localSheetId="4">'CRONO. FIS-FINANC'!Ponte_31</definedName>
    <definedName name="Ponte_31">Ponte_31</definedName>
    <definedName name="Ponte_33" localSheetId="6">'Composições Canteiro'!Ponte_33</definedName>
    <definedName name="Ponte_33" localSheetId="5">'Composições Gerais'!Ponte_33</definedName>
    <definedName name="Ponte_33" localSheetId="4">'CRONO. FIS-FINANC'!Ponte_33</definedName>
    <definedName name="Ponte_33">Ponte_33</definedName>
    <definedName name="Ponte_34" localSheetId="6">'Composições Canteiro'!Ponte_34</definedName>
    <definedName name="Ponte_34" localSheetId="5">'Composições Gerais'!Ponte_34</definedName>
    <definedName name="Ponte_34" localSheetId="4">'CRONO. FIS-FINANC'!Ponte_34</definedName>
    <definedName name="Ponte_34">Ponte_34</definedName>
    <definedName name="Ponte_35" localSheetId="6">'Composições Canteiro'!Ponte_35</definedName>
    <definedName name="Ponte_35" localSheetId="5">'Composições Gerais'!Ponte_35</definedName>
    <definedName name="Ponte_35" localSheetId="4">'CRONO. FIS-FINANC'!Ponte_35</definedName>
    <definedName name="Ponte_35">Ponte_35</definedName>
    <definedName name="Ponte_36" localSheetId="6">'Composições Canteiro'!Ponte_36</definedName>
    <definedName name="Ponte_36" localSheetId="5">'Composições Gerais'!Ponte_36</definedName>
    <definedName name="Ponte_36" localSheetId="4">'CRONO. FIS-FINANC'!Ponte_36</definedName>
    <definedName name="Ponte_36">Ponte_36</definedName>
    <definedName name="Ponte_37" localSheetId="6">'Composições Canteiro'!Ponte_37</definedName>
    <definedName name="Ponte_37" localSheetId="5">'Composições Gerais'!Ponte_37</definedName>
    <definedName name="Ponte_37" localSheetId="4">'CRONO. FIS-FINANC'!Ponte_37</definedName>
    <definedName name="Ponte_37">Ponte_37</definedName>
    <definedName name="Ponte_38" localSheetId="6">'Composições Canteiro'!Ponte_38</definedName>
    <definedName name="Ponte_38" localSheetId="5">'Composições Gerais'!Ponte_38</definedName>
    <definedName name="Ponte_38" localSheetId="4">'CRONO. FIS-FINANC'!Ponte_38</definedName>
    <definedName name="Ponte_38">Ponte_38</definedName>
    <definedName name="Ponte_39" localSheetId="6">'Composições Canteiro'!Ponte_39</definedName>
    <definedName name="Ponte_39" localSheetId="5">'Composições Gerais'!Ponte_39</definedName>
    <definedName name="Ponte_39" localSheetId="4">'CRONO. FIS-FINANC'!Ponte_39</definedName>
    <definedName name="Ponte_39">Ponte_39</definedName>
    <definedName name="Ponte_4" localSheetId="6">'Composições Canteiro'!Ponte_4</definedName>
    <definedName name="Ponte_4" localSheetId="5">'Composições Gerais'!Ponte_4</definedName>
    <definedName name="Ponte_4" localSheetId="4">'CRONO. FIS-FINANC'!Ponte_4</definedName>
    <definedName name="Ponte_4">Ponte_4</definedName>
    <definedName name="Ponte_40" localSheetId="6">'Composições Canteiro'!Ponte_40</definedName>
    <definedName name="Ponte_40" localSheetId="5">'Composições Gerais'!Ponte_40</definedName>
    <definedName name="Ponte_40" localSheetId="4">'CRONO. FIS-FINANC'!Ponte_40</definedName>
    <definedName name="Ponte_40">Ponte_40</definedName>
    <definedName name="Ponte_41" localSheetId="6">'Composições Canteiro'!Ponte_41</definedName>
    <definedName name="Ponte_41" localSheetId="5">'Composições Gerais'!Ponte_41</definedName>
    <definedName name="Ponte_41" localSheetId="4">'CRONO. FIS-FINANC'!Ponte_41</definedName>
    <definedName name="Ponte_41">Ponte_41</definedName>
    <definedName name="Ponte_42" localSheetId="6">'Composições Canteiro'!Ponte_42</definedName>
    <definedName name="Ponte_42" localSheetId="5">'Composições Gerais'!Ponte_42</definedName>
    <definedName name="Ponte_42" localSheetId="4">'CRONO. FIS-FINANC'!Ponte_42</definedName>
    <definedName name="Ponte_42">Ponte_42</definedName>
    <definedName name="Ponte_43" localSheetId="6">'Composições Canteiro'!Ponte_43</definedName>
    <definedName name="Ponte_43" localSheetId="5">'Composições Gerais'!Ponte_43</definedName>
    <definedName name="Ponte_43" localSheetId="4">'CRONO. FIS-FINANC'!Ponte_43</definedName>
    <definedName name="Ponte_43">Ponte_43</definedName>
    <definedName name="Ponte_44" localSheetId="6">'Composições Canteiro'!Ponte_44</definedName>
    <definedName name="Ponte_44" localSheetId="5">'Composições Gerais'!Ponte_44</definedName>
    <definedName name="Ponte_44" localSheetId="4">'CRONO. FIS-FINANC'!Ponte_44</definedName>
    <definedName name="Ponte_44">Ponte_44</definedName>
    <definedName name="Ponte_45" localSheetId="6">'Composições Canteiro'!Ponte_45</definedName>
    <definedName name="Ponte_45" localSheetId="5">'Composições Gerais'!Ponte_45</definedName>
    <definedName name="Ponte_45" localSheetId="4">'CRONO. FIS-FINANC'!Ponte_45</definedName>
    <definedName name="Ponte_45">Ponte_45</definedName>
    <definedName name="Ponte_46" localSheetId="6">'Composições Canteiro'!Ponte_46</definedName>
    <definedName name="Ponte_46" localSheetId="5">'Composições Gerais'!Ponte_46</definedName>
    <definedName name="Ponte_46" localSheetId="4">'CRONO. FIS-FINANC'!Ponte_46</definedName>
    <definedName name="Ponte_46">Ponte_46</definedName>
    <definedName name="Ponte_47" localSheetId="6">'Composições Canteiro'!Ponte_47</definedName>
    <definedName name="Ponte_47" localSheetId="5">'Composições Gerais'!Ponte_47</definedName>
    <definedName name="Ponte_47" localSheetId="4">'CRONO. FIS-FINANC'!Ponte_47</definedName>
    <definedName name="Ponte_47">Ponte_47</definedName>
    <definedName name="Ponte_48" localSheetId="6">'Composições Canteiro'!Ponte_48</definedName>
    <definedName name="Ponte_48" localSheetId="5">'Composições Gerais'!Ponte_48</definedName>
    <definedName name="Ponte_48" localSheetId="4">'CRONO. FIS-FINANC'!Ponte_48</definedName>
    <definedName name="Ponte_48">Ponte_48</definedName>
    <definedName name="Ponte_51" localSheetId="6">'Composições Canteiro'!Ponte_51</definedName>
    <definedName name="Ponte_51" localSheetId="5">'Composições Gerais'!Ponte_51</definedName>
    <definedName name="Ponte_51" localSheetId="4">'CRONO. FIS-FINANC'!Ponte_51</definedName>
    <definedName name="Ponte_51">Ponte_51</definedName>
    <definedName name="Ponte_52" localSheetId="6">'Composições Canteiro'!Ponte_52</definedName>
    <definedName name="Ponte_52" localSheetId="5">'Composições Gerais'!Ponte_52</definedName>
    <definedName name="Ponte_52" localSheetId="4">'CRONO. FIS-FINANC'!Ponte_52</definedName>
    <definedName name="Ponte_52">Ponte_52</definedName>
    <definedName name="Ponte_53" localSheetId="6">'Composições Canteiro'!Ponte_53</definedName>
    <definedName name="Ponte_53" localSheetId="5">'Composições Gerais'!Ponte_53</definedName>
    <definedName name="Ponte_53" localSheetId="4">'CRONO. FIS-FINANC'!Ponte_53</definedName>
    <definedName name="Ponte_53">Ponte_53</definedName>
    <definedName name="Ponte_55" localSheetId="6">'Composições Canteiro'!Ponte_55</definedName>
    <definedName name="Ponte_55" localSheetId="5">'Composições Gerais'!Ponte_55</definedName>
    <definedName name="Ponte_55" localSheetId="4">'CRONO. FIS-FINANC'!Ponte_55</definedName>
    <definedName name="Ponte_55">Ponte_55</definedName>
    <definedName name="Ponte_58" localSheetId="6">'Composições Canteiro'!Ponte_58</definedName>
    <definedName name="Ponte_58" localSheetId="5">'Composições Gerais'!Ponte_58</definedName>
    <definedName name="Ponte_58" localSheetId="4">'CRONO. FIS-FINANC'!Ponte_58</definedName>
    <definedName name="Ponte_58">Ponte_58</definedName>
    <definedName name="Ponte_59" localSheetId="6">'Composições Canteiro'!Ponte_59</definedName>
    <definedName name="Ponte_59" localSheetId="5">'Composições Gerais'!Ponte_59</definedName>
    <definedName name="Ponte_59" localSheetId="4">'CRONO. FIS-FINANC'!Ponte_59</definedName>
    <definedName name="Ponte_59">Ponte_59</definedName>
    <definedName name="Ponte_60" localSheetId="6">'Composições Canteiro'!Ponte_60</definedName>
    <definedName name="Ponte_60" localSheetId="5">'Composições Gerais'!Ponte_60</definedName>
    <definedName name="Ponte_60" localSheetId="4">'CRONO. FIS-FINANC'!Ponte_60</definedName>
    <definedName name="Ponte_60">Ponte_60</definedName>
    <definedName name="Ponte_61" localSheetId="6">'Composições Canteiro'!Ponte_61</definedName>
    <definedName name="Ponte_61" localSheetId="5">'Composições Gerais'!Ponte_61</definedName>
    <definedName name="Ponte_61" localSheetId="4">'CRONO. FIS-FINANC'!Ponte_61</definedName>
    <definedName name="Ponte_61">Ponte_61</definedName>
    <definedName name="Ponte_62" localSheetId="6">'Composições Canteiro'!Ponte_62</definedName>
    <definedName name="Ponte_62" localSheetId="5">'Composições Gerais'!Ponte_62</definedName>
    <definedName name="Ponte_62" localSheetId="4">'CRONO. FIS-FINANC'!Ponte_62</definedName>
    <definedName name="Ponte_62">Ponte_62</definedName>
    <definedName name="Ponte_63" localSheetId="6">'Composições Canteiro'!Ponte_63</definedName>
    <definedName name="Ponte_63" localSheetId="5">'Composições Gerais'!Ponte_63</definedName>
    <definedName name="Ponte_63" localSheetId="4">'CRONO. FIS-FINANC'!Ponte_63</definedName>
    <definedName name="Ponte_63">Ponte_63</definedName>
    <definedName name="Ponte_64" localSheetId="6">'Composições Canteiro'!Ponte_64</definedName>
    <definedName name="Ponte_64" localSheetId="5">'Composições Gerais'!Ponte_64</definedName>
    <definedName name="Ponte_64" localSheetId="4">'CRONO. FIS-FINANC'!Ponte_64</definedName>
    <definedName name="Ponte_64">Ponte_64</definedName>
    <definedName name="Ponte_65" localSheetId="6">'Composições Canteiro'!Ponte_65</definedName>
    <definedName name="Ponte_65" localSheetId="5">'Composições Gerais'!Ponte_65</definedName>
    <definedName name="Ponte_65" localSheetId="4">'CRONO. FIS-FINANC'!Ponte_65</definedName>
    <definedName name="Ponte_65">Ponte_65</definedName>
    <definedName name="Ponte_66" localSheetId="6">'Composições Canteiro'!Ponte_66</definedName>
    <definedName name="Ponte_66" localSheetId="5">'Composições Gerais'!Ponte_66</definedName>
    <definedName name="Ponte_66" localSheetId="4">'CRONO. FIS-FINANC'!Ponte_66</definedName>
    <definedName name="Ponte_66">Ponte_66</definedName>
    <definedName name="Ponte_67" localSheetId="6">'Composições Canteiro'!Ponte_67</definedName>
    <definedName name="Ponte_67" localSheetId="5">'Composições Gerais'!Ponte_67</definedName>
    <definedName name="Ponte_67" localSheetId="4">'CRONO. FIS-FINANC'!Ponte_67</definedName>
    <definedName name="Ponte_67">Ponte_67</definedName>
    <definedName name="Ponte_68" localSheetId="6">'Composições Canteiro'!Ponte_68</definedName>
    <definedName name="Ponte_68" localSheetId="5">'Composições Gerais'!Ponte_68</definedName>
    <definedName name="Ponte_68" localSheetId="4">'CRONO. FIS-FINANC'!Ponte_68</definedName>
    <definedName name="Ponte_68">Ponte_68</definedName>
    <definedName name="Ponte_69" localSheetId="6">'Composições Canteiro'!Ponte_69</definedName>
    <definedName name="Ponte_69" localSheetId="5">'Composições Gerais'!Ponte_69</definedName>
    <definedName name="Ponte_69" localSheetId="4">'CRONO. FIS-FINANC'!Ponte_69</definedName>
    <definedName name="Ponte_69">Ponte_69</definedName>
    <definedName name="Ponte_70" localSheetId="6">'Composições Canteiro'!Ponte_70</definedName>
    <definedName name="Ponte_70" localSheetId="5">'Composições Gerais'!Ponte_70</definedName>
    <definedName name="Ponte_70" localSheetId="4">'CRONO. FIS-FINANC'!Ponte_70</definedName>
    <definedName name="Ponte_70">Ponte_70</definedName>
    <definedName name="Ponte_71" localSheetId="6">'Composições Canteiro'!Ponte_71</definedName>
    <definedName name="Ponte_71" localSheetId="5">'Composições Gerais'!Ponte_71</definedName>
    <definedName name="Ponte_71" localSheetId="4">'CRONO. FIS-FINANC'!Ponte_71</definedName>
    <definedName name="Ponte_71">Ponte_71</definedName>
    <definedName name="Ponte_72" localSheetId="6">'Composições Canteiro'!Ponte_72</definedName>
    <definedName name="Ponte_72" localSheetId="5">'Composições Gerais'!Ponte_72</definedName>
    <definedName name="Ponte_72" localSheetId="4">'CRONO. FIS-FINANC'!Ponte_72</definedName>
    <definedName name="Ponte_72">Ponte_72</definedName>
    <definedName name="Ponte_8" localSheetId="6">'Composições Canteiro'!Ponte_8</definedName>
    <definedName name="Ponte_8" localSheetId="5">'Composições Gerais'!Ponte_8</definedName>
    <definedName name="Ponte_8" localSheetId="4">'CRONO. FIS-FINANC'!Ponte_8</definedName>
    <definedName name="Ponte_8">Ponte_8</definedName>
    <definedName name="ponto">#N/A</definedName>
    <definedName name="Popular" localSheetId="6" hidden="1">{#N/A,#N/A,FALSE,"Cronograma";#N/A,#N/A,FALSE,"Cronogr. 2"}</definedName>
    <definedName name="Popular" localSheetId="5" hidden="1">{#N/A,#N/A,FALSE,"Cronograma";#N/A,#N/A,FALSE,"Cronogr. 2"}</definedName>
    <definedName name="Popular" localSheetId="4" hidden="1">{#N/A,#N/A,FALSE,"Cronograma";#N/A,#N/A,FALSE,"Cronogr. 2"}</definedName>
    <definedName name="Popular" hidden="1">{#N/A,#N/A,FALSE,"Cronograma";#N/A,#N/A,FALSE,"Cronogr. 2"}</definedName>
    <definedName name="portugal" localSheetId="4">#REF!</definedName>
    <definedName name="portugal">#REF!</definedName>
    <definedName name="Posição" localSheetId="11" hidden="1">#REF!</definedName>
    <definedName name="Posição" localSheetId="4" hidden="1">#REF!</definedName>
    <definedName name="Posição" localSheetId="16" hidden="1">#REF!</definedName>
    <definedName name="Posição" hidden="1">#REF!</definedName>
    <definedName name="POSTO" localSheetId="11">[8]!POSTO</definedName>
    <definedName name="POSTO" localSheetId="14">[8]!POSTO</definedName>
    <definedName name="POSTO" localSheetId="15">[8]!POSTO</definedName>
    <definedName name="POSTO" localSheetId="13">[8]!POSTO</definedName>
    <definedName name="POSTO" localSheetId="16">[8]!POSTO</definedName>
    <definedName name="POSTO">#REF!</definedName>
    <definedName name="POSTO1" localSheetId="11">[8]!Plan1</definedName>
    <definedName name="POSTO1" localSheetId="14">[8]!Plan1</definedName>
    <definedName name="POSTO1" localSheetId="15">[8]!Plan1</definedName>
    <definedName name="POSTO1" localSheetId="13">[8]!Plan1</definedName>
    <definedName name="POSTO1" localSheetId="4">'CRONO. FIS-FINANC'!Plan1</definedName>
    <definedName name="POSTO1" localSheetId="16">[8]!Plan1</definedName>
    <definedName name="POSTO1">#REF!</definedName>
    <definedName name="Potencia" localSheetId="4">#REF!</definedName>
    <definedName name="Potencia">#REF!</definedName>
    <definedName name="PPEN" localSheetId="4">#REF!</definedName>
    <definedName name="PPEN">#REF!</definedName>
    <definedName name="PPL" localSheetId="4">#REF!</definedName>
    <definedName name="PPL">#REF!</definedName>
    <definedName name="PPLA" localSheetId="4">#REF!</definedName>
    <definedName name="PPLA">#REF!</definedName>
    <definedName name="PPLT" localSheetId="4">#REF!</definedName>
    <definedName name="PPLT">#REF!</definedName>
    <definedName name="PPP" localSheetId="4">#REF!</definedName>
    <definedName name="PPP">#REF!</definedName>
    <definedName name="PQWOINNE" localSheetId="4">#REF!</definedName>
    <definedName name="PQWOINNE">#REF!</definedName>
    <definedName name="Pr" localSheetId="4">#REF!</definedName>
    <definedName name="Pr">#REF!</definedName>
    <definedName name="PRA" localSheetId="4">#REF!</definedName>
    <definedName name="PRA">#REF!</definedName>
    <definedName name="Prazo" localSheetId="4">#REF!</definedName>
    <definedName name="Prazo">#REF!</definedName>
    <definedName name="Prazo_de_Execucao">#REF!</definedName>
    <definedName name="PRAZO_EDITAL" localSheetId="4">#REF!</definedName>
    <definedName name="PRAZO_EDITAL">#REF!</definedName>
    <definedName name="PRAZO_ORC" localSheetId="4">#REF!</definedName>
    <definedName name="PRAZO_ORC">#REF!</definedName>
    <definedName name="PRBQ" localSheetId="4">#REF!</definedName>
    <definedName name="PRBQ">#REF!</definedName>
    <definedName name="PRCB" localSheetId="4">#REF!</definedName>
    <definedName name="PRCB">#REF!</definedName>
    <definedName name="PRCC" localSheetId="4">#REF!</definedName>
    <definedName name="PRCC">#REF!</definedName>
    <definedName name="PRCCL" localSheetId="4">#REF!</definedName>
    <definedName name="PRCCL">#REF!</definedName>
    <definedName name="Prd" hidden="1">#N/A</definedName>
    <definedName name="PrdAux" hidden="1">#N/A</definedName>
    <definedName name="PRDM" localSheetId="4">#REF!</definedName>
    <definedName name="PRDM">#REF!</definedName>
    <definedName name="Pre" localSheetId="4">#REF!</definedName>
    <definedName name="Pre">#REF!</definedName>
    <definedName name="Preço_Improd." localSheetId="4">#REF!</definedName>
    <definedName name="Preço_Improd.">#REF!</definedName>
    <definedName name="Preço_prod." localSheetId="4">#REF!</definedName>
    <definedName name="Preço_prod.">#REF!</definedName>
    <definedName name="preco1" localSheetId="4">#REF!</definedName>
    <definedName name="preco1">#REF!</definedName>
    <definedName name="PREÇOS" localSheetId="4">#REF!</definedName>
    <definedName name="PREÇOS">#REF!</definedName>
    <definedName name="PREÇOS_10" localSheetId="4">#REF!</definedName>
    <definedName name="PREÇOS_10">#REF!</definedName>
    <definedName name="PREÇOS_17" localSheetId="4">#REF!</definedName>
    <definedName name="PREÇOS_17">#REF!</definedName>
    <definedName name="Preços_2anosarrumada" localSheetId="4">#REF!</definedName>
    <definedName name="Preços_2anosarrumada">#REF!</definedName>
    <definedName name="PREÇOS_6" localSheetId="4">#REF!</definedName>
    <definedName name="PREÇOS_6">#REF!</definedName>
    <definedName name="PREÇOS_7" localSheetId="4">#REF!</definedName>
    <definedName name="PREÇOS_7">#REF!</definedName>
    <definedName name="PREÇOS_8" localSheetId="4">#REF!</definedName>
    <definedName name="PREÇOS_8">#REF!</definedName>
    <definedName name="PREÇOS_9" localSheetId="4">#REF!</definedName>
    <definedName name="PREÇOS_9">#REF!</definedName>
    <definedName name="PRECP" localSheetId="4">#REF!</definedName>
    <definedName name="PRECP">#REF!</definedName>
    <definedName name="PRECREV" localSheetId="4">#REF!</definedName>
    <definedName name="PRECREV">#REF!</definedName>
    <definedName name="PREGO">#REF!</definedName>
    <definedName name="PREMN" localSheetId="4">#REF!</definedName>
    <definedName name="PREMN">#REF!</definedName>
    <definedName name="PRGC" localSheetId="4">#REF!</definedName>
    <definedName name="PRGC">#REF!</definedName>
    <definedName name="primeira" localSheetId="4">#REF!</definedName>
    <definedName name="primeira">#REF!</definedName>
    <definedName name="primeira_3" localSheetId="4">#REF!</definedName>
    <definedName name="primeira_3">#REF!</definedName>
    <definedName name="primeira_4" localSheetId="4">#REF!</definedName>
    <definedName name="primeira_4">#REF!</definedName>
    <definedName name="primeira_5" localSheetId="4">#REF!</definedName>
    <definedName name="primeira_5">#REF!</definedName>
    <definedName name="primeiraa" localSheetId="4">#REF!</definedName>
    <definedName name="primeiraa">#REF!</definedName>
    <definedName name="PRINC." localSheetId="4">#REF!</definedName>
    <definedName name="PRINC.">#REF!</definedName>
    <definedName name="Print_Area_MI">NA()</definedName>
    <definedName name="Print_Area_MI_19" localSheetId="4">#REF!</definedName>
    <definedName name="Print_Area_MI_19">#REF!</definedName>
    <definedName name="Print_Area_MI_2">NA()</definedName>
    <definedName name="Print_Area_MI_21" localSheetId="4">#REF!</definedName>
    <definedName name="Print_Area_MI_21">#REF!</definedName>
    <definedName name="Print_Area_MI_21_19" localSheetId="4">#REF!</definedName>
    <definedName name="Print_Area_MI_21_19">#REF!</definedName>
    <definedName name="Print_Area_MI_4" localSheetId="4">#REF!</definedName>
    <definedName name="Print_Area_MI_4">#REF!</definedName>
    <definedName name="Print_Area_MII" localSheetId="4">#REF!</definedName>
    <definedName name="Print_Area_MII">#REF!</definedName>
    <definedName name="Print_Titles_MI">NA()</definedName>
    <definedName name="PRINT_TITLES_MI_19" localSheetId="4">#REF!</definedName>
    <definedName name="PRINT_TITLES_MI_19">#REF!</definedName>
    <definedName name="PRINT_TITLES_MI_2">NA()</definedName>
    <definedName name="PRINT_TITLES_MI_4" localSheetId="4">#REF!</definedName>
    <definedName name="PRINT_TITLES_MI_4">#REF!</definedName>
    <definedName name="PRINT_TITLES_MII" localSheetId="4">#REF!</definedName>
    <definedName name="PRINT_TITLES_MII">#REF!</definedName>
    <definedName name="PRM1C" localSheetId="4">#REF!</definedName>
    <definedName name="PRM1C">#REF!</definedName>
    <definedName name="PRMN" localSheetId="4">#REF!</definedName>
    <definedName name="PRMN">#REF!</definedName>
    <definedName name="proc">#REF!</definedName>
    <definedName name="PROD_1" localSheetId="11" hidden="1">{#N/A,#N/A,TRUE,"Serviços"}</definedName>
    <definedName name="PROD_1" localSheetId="14" hidden="1">{#N/A,#N/A,TRUE,"Serviços"}</definedName>
    <definedName name="PROD_1" localSheetId="15" hidden="1">{#N/A,#N/A,TRUE,"Serviços"}</definedName>
    <definedName name="PROD_1" localSheetId="13" hidden="1">{#N/A,#N/A,TRUE,"Serviços"}</definedName>
    <definedName name="PROD_1" localSheetId="6" hidden="1">{#N/A,#N/A,TRUE,"Serviços"}</definedName>
    <definedName name="PROD_1" localSheetId="5" hidden="1">{#N/A,#N/A,TRUE,"Serviços"}</definedName>
    <definedName name="PROD_1" localSheetId="4" hidden="1">{#N/A,#N/A,TRUE,"Serviços"}</definedName>
    <definedName name="PROD_1" localSheetId="16" hidden="1">{#N/A,#N/A,TRUE,"Serviços"}</definedName>
    <definedName name="PROD_1" hidden="1">{#N/A,#N/A,TRUE,"Serviços"}</definedName>
    <definedName name="PROD_11" localSheetId="6" hidden="1">{#N/A,#N/A,TRUE,"Serviços"}</definedName>
    <definedName name="PROD_11" localSheetId="5" hidden="1">{#N/A,#N/A,TRUE,"Serviços"}</definedName>
    <definedName name="PROD_11" localSheetId="4" hidden="1">{#N/A,#N/A,TRUE,"Serviços"}</definedName>
    <definedName name="PROD_11" hidden="1">{#N/A,#N/A,TRUE,"Serviços"}</definedName>
    <definedName name="ProdAnexo" localSheetId="4">#REF!</definedName>
    <definedName name="ProdAnexo">#REF!</definedName>
    <definedName name="ProdNome" localSheetId="4">#REF!</definedName>
    <definedName name="ProdNome">#REF!</definedName>
    <definedName name="Produção" localSheetId="11">[8]!Plan1</definedName>
    <definedName name="Produção" localSheetId="14">[8]!Plan1</definedName>
    <definedName name="Produção" localSheetId="15">[8]!Plan1</definedName>
    <definedName name="Produção" localSheetId="13">[8]!Plan1</definedName>
    <definedName name="produção" localSheetId="4">#REF!</definedName>
    <definedName name="Produção" localSheetId="16">[8]!Plan1</definedName>
    <definedName name="produção">#REF!</definedName>
    <definedName name="PRODUÇÃO.JAN" localSheetId="11">[8]!Plan1</definedName>
    <definedName name="PRODUÇÃO.JAN" localSheetId="14">[8]!Plan1</definedName>
    <definedName name="PRODUÇÃO.JAN" localSheetId="15">[8]!Plan1</definedName>
    <definedName name="PRODUÇÃO.JAN" localSheetId="13">[8]!Plan1</definedName>
    <definedName name="PRODUÇÃO.JAN" localSheetId="4">'CRONO. FIS-FINANC'!Plan1</definedName>
    <definedName name="PRODUÇÃO.JAN" localSheetId="16">[8]!Plan1</definedName>
    <definedName name="PRODUÇÃO.JAN">#REF!</definedName>
    <definedName name="PRODUÇÃO.JAN_10" localSheetId="11">[8]!Plan1</definedName>
    <definedName name="PRODUÇÃO.JAN_10" localSheetId="14">[8]!Plan1</definedName>
    <definedName name="PRODUÇÃO.JAN_10" localSheetId="15">[8]!Plan1</definedName>
    <definedName name="PRODUÇÃO.JAN_10" localSheetId="13">[8]!Plan1</definedName>
    <definedName name="PRODUÇÃO.JAN_10" localSheetId="4">'CRONO. FIS-FINANC'!Plan1</definedName>
    <definedName name="PRODUÇÃO.JAN_10" localSheetId="16">[8]!Plan1</definedName>
    <definedName name="PRODUÇÃO.JAN_10">#REF!</definedName>
    <definedName name="PRODUÇÃO.JAN_11" localSheetId="11">[8]!Plan1</definedName>
    <definedName name="PRODUÇÃO.JAN_11" localSheetId="14">[8]!Plan1</definedName>
    <definedName name="PRODUÇÃO.JAN_11" localSheetId="15">[8]!Plan1</definedName>
    <definedName name="PRODUÇÃO.JAN_11" localSheetId="13">[8]!Plan1</definedName>
    <definedName name="PRODUÇÃO.JAN_11" localSheetId="4">'CRONO. FIS-FINANC'!Plan1</definedName>
    <definedName name="PRODUÇÃO.JAN_11" localSheetId="16">[8]!Plan1</definedName>
    <definedName name="PRODUÇÃO.JAN_11">#REF!</definedName>
    <definedName name="PRODUÇÃO.JAN_12" localSheetId="11">[8]!Plan1</definedName>
    <definedName name="PRODUÇÃO.JAN_12" localSheetId="14">[8]!Plan1</definedName>
    <definedName name="PRODUÇÃO.JAN_12" localSheetId="15">[8]!Plan1</definedName>
    <definedName name="PRODUÇÃO.JAN_12" localSheetId="13">[8]!Plan1</definedName>
    <definedName name="PRODUÇÃO.JAN_12" localSheetId="4">'CRONO. FIS-FINANC'!Plan1</definedName>
    <definedName name="PRODUÇÃO.JAN_12" localSheetId="16">[8]!Plan1</definedName>
    <definedName name="PRODUÇÃO.JAN_12">#REF!</definedName>
    <definedName name="PRODUÇÃO.JAN_13" localSheetId="11">[8]!Plan1</definedName>
    <definedName name="PRODUÇÃO.JAN_13" localSheetId="14">[8]!Plan1</definedName>
    <definedName name="PRODUÇÃO.JAN_13" localSheetId="15">[8]!Plan1</definedName>
    <definedName name="PRODUÇÃO.JAN_13" localSheetId="13">[8]!Plan1</definedName>
    <definedName name="PRODUÇÃO.JAN_13" localSheetId="4">'CRONO. FIS-FINANC'!Plan1</definedName>
    <definedName name="PRODUÇÃO.JAN_13" localSheetId="16">[8]!Plan1</definedName>
    <definedName name="PRODUÇÃO.JAN_13">#REF!</definedName>
    <definedName name="PRODUÇÃO.JAN_14" localSheetId="11">[8]!Plan1</definedName>
    <definedName name="PRODUÇÃO.JAN_14" localSheetId="14">[8]!Plan1</definedName>
    <definedName name="PRODUÇÃO.JAN_14" localSheetId="15">[8]!Plan1</definedName>
    <definedName name="PRODUÇÃO.JAN_14" localSheetId="13">[8]!Plan1</definedName>
    <definedName name="PRODUÇÃO.JAN_14" localSheetId="4">'CRONO. FIS-FINANC'!Plan1</definedName>
    <definedName name="PRODUÇÃO.JAN_14" localSheetId="16">[8]!Plan1</definedName>
    <definedName name="PRODUÇÃO.JAN_14">#REF!</definedName>
    <definedName name="PRODUÇÃO.JAN_15" localSheetId="11">[8]!Plan1</definedName>
    <definedName name="PRODUÇÃO.JAN_15" localSheetId="14">[8]!Plan1</definedName>
    <definedName name="PRODUÇÃO.JAN_15" localSheetId="15">[8]!Plan1</definedName>
    <definedName name="PRODUÇÃO.JAN_15" localSheetId="13">[8]!Plan1</definedName>
    <definedName name="PRODUÇÃO.JAN_15" localSheetId="4">'CRONO. FIS-FINANC'!Plan1</definedName>
    <definedName name="PRODUÇÃO.JAN_15" localSheetId="16">[8]!Plan1</definedName>
    <definedName name="PRODUÇÃO.JAN_15">#REF!</definedName>
    <definedName name="PRODUÇÃO.JAN_16" localSheetId="11">[8]!Plan1</definedName>
    <definedName name="PRODUÇÃO.JAN_16" localSheetId="14">[8]!Plan1</definedName>
    <definedName name="PRODUÇÃO.JAN_16" localSheetId="15">[8]!Plan1</definedName>
    <definedName name="PRODUÇÃO.JAN_16" localSheetId="13">[8]!Plan1</definedName>
    <definedName name="PRODUÇÃO.JAN_16" localSheetId="4">'CRONO. FIS-FINANC'!Plan1</definedName>
    <definedName name="PRODUÇÃO.JAN_16" localSheetId="16">[8]!Plan1</definedName>
    <definedName name="PRODUÇÃO.JAN_16">#REF!</definedName>
    <definedName name="PRODUÇÃO.JAN_17" localSheetId="11">[8]!Plan1</definedName>
    <definedName name="PRODUÇÃO.JAN_17" localSheetId="14">[8]!Plan1</definedName>
    <definedName name="PRODUÇÃO.JAN_17" localSheetId="15">[8]!Plan1</definedName>
    <definedName name="PRODUÇÃO.JAN_17" localSheetId="13">[8]!Plan1</definedName>
    <definedName name="PRODUÇÃO.JAN_17" localSheetId="4">'CRONO. FIS-FINANC'!Plan1</definedName>
    <definedName name="PRODUÇÃO.JAN_17" localSheetId="16">[8]!Plan1</definedName>
    <definedName name="PRODUÇÃO.JAN_17">#REF!</definedName>
    <definedName name="PRODUÇÃO.JAN_18" localSheetId="11">[8]!Plan1</definedName>
    <definedName name="PRODUÇÃO.JAN_18" localSheetId="14">[8]!Plan1</definedName>
    <definedName name="PRODUÇÃO.JAN_18" localSheetId="15">[8]!Plan1</definedName>
    <definedName name="PRODUÇÃO.JAN_18" localSheetId="13">[8]!Plan1</definedName>
    <definedName name="PRODUÇÃO.JAN_18" localSheetId="4">'CRONO. FIS-FINANC'!Plan1</definedName>
    <definedName name="PRODUÇÃO.JAN_18" localSheetId="16">[8]!Plan1</definedName>
    <definedName name="PRODUÇÃO.JAN_18">#REF!</definedName>
    <definedName name="PRODUÇÃO.JAN_2" localSheetId="11">[8]!Plan1</definedName>
    <definedName name="PRODUÇÃO.JAN_2" localSheetId="14">[8]!Plan1</definedName>
    <definedName name="PRODUÇÃO.JAN_2" localSheetId="15">[8]!Plan1</definedName>
    <definedName name="PRODUÇÃO.JAN_2" localSheetId="13">[8]!Plan1</definedName>
    <definedName name="PRODUÇÃO.JAN_2" localSheetId="4">'CRONO. FIS-FINANC'!Plan1</definedName>
    <definedName name="PRODUÇÃO.JAN_2" localSheetId="16">[8]!Plan1</definedName>
    <definedName name="PRODUÇÃO.JAN_2">#REF!</definedName>
    <definedName name="PRODUÇÃO.JAN_5" localSheetId="11">[8]!Plan1</definedName>
    <definedName name="PRODUÇÃO.JAN_5" localSheetId="14">[8]!Plan1</definedName>
    <definedName name="PRODUÇÃO.JAN_5" localSheetId="15">[8]!Plan1</definedName>
    <definedName name="PRODUÇÃO.JAN_5" localSheetId="13">[8]!Plan1</definedName>
    <definedName name="PRODUÇÃO.JAN_5" localSheetId="4">'CRONO. FIS-FINANC'!Plan1</definedName>
    <definedName name="PRODUÇÃO.JAN_5" localSheetId="16">[8]!Plan1</definedName>
    <definedName name="PRODUÇÃO.JAN_5">#REF!</definedName>
    <definedName name="PRODUÇÃO.JAN_6" localSheetId="11">[8]!Plan1</definedName>
    <definedName name="PRODUÇÃO.JAN_6" localSheetId="14">[8]!Plan1</definedName>
    <definedName name="PRODUÇÃO.JAN_6" localSheetId="15">[8]!Plan1</definedName>
    <definedName name="PRODUÇÃO.JAN_6" localSheetId="13">[8]!Plan1</definedName>
    <definedName name="PRODUÇÃO.JAN_6" localSheetId="4">'CRONO. FIS-FINANC'!Plan1</definedName>
    <definedName name="PRODUÇÃO.JAN_6" localSheetId="16">[8]!Plan1</definedName>
    <definedName name="PRODUÇÃO.JAN_6">#REF!</definedName>
    <definedName name="PRODUÇÃO.JAN_7" localSheetId="11">[8]!Plan1</definedName>
    <definedName name="PRODUÇÃO.JAN_7" localSheetId="14">[8]!Plan1</definedName>
    <definedName name="PRODUÇÃO.JAN_7" localSheetId="15">[8]!Plan1</definedName>
    <definedName name="PRODUÇÃO.JAN_7" localSheetId="13">[8]!Plan1</definedName>
    <definedName name="PRODUÇÃO.JAN_7" localSheetId="4">'CRONO. FIS-FINANC'!Plan1</definedName>
    <definedName name="PRODUÇÃO.JAN_7" localSheetId="16">[8]!Plan1</definedName>
    <definedName name="PRODUÇÃO.JAN_7">#REF!</definedName>
    <definedName name="PRODUÇÃO.JAN_8" localSheetId="11">[8]!Plan1</definedName>
    <definedName name="PRODUÇÃO.JAN_8" localSheetId="14">[8]!Plan1</definedName>
    <definedName name="PRODUÇÃO.JAN_8" localSheetId="15">[8]!Plan1</definedName>
    <definedName name="PRODUÇÃO.JAN_8" localSheetId="13">[8]!Plan1</definedName>
    <definedName name="PRODUÇÃO.JAN_8" localSheetId="4">'CRONO. FIS-FINANC'!Plan1</definedName>
    <definedName name="PRODUÇÃO.JAN_8" localSheetId="16">[8]!Plan1</definedName>
    <definedName name="PRODUÇÃO.JAN_8">#REF!</definedName>
    <definedName name="PRODUÇÃO.JAN_9" localSheetId="11">[8]!Plan1</definedName>
    <definedName name="PRODUÇÃO.JAN_9" localSheetId="14">[8]!Plan1</definedName>
    <definedName name="PRODUÇÃO.JAN_9" localSheetId="15">[8]!Plan1</definedName>
    <definedName name="PRODUÇÃO.JAN_9" localSheetId="13">[8]!Plan1</definedName>
    <definedName name="PRODUÇÃO.JAN_9" localSheetId="4">'CRONO. FIS-FINANC'!Plan1</definedName>
    <definedName name="PRODUÇÃO.JAN_9" localSheetId="16">[8]!Plan1</definedName>
    <definedName name="PRODUÇÃO.JAN_9">#REF!</definedName>
    <definedName name="Produção_10" localSheetId="11">[8]!Plan1</definedName>
    <definedName name="Produção_10" localSheetId="14">[8]!Plan1</definedName>
    <definedName name="Produção_10" localSheetId="15">[8]!Plan1</definedName>
    <definedName name="Produção_10" localSheetId="13">[8]!Plan1</definedName>
    <definedName name="Produção_10" localSheetId="4">'CRONO. FIS-FINANC'!Plan1</definedName>
    <definedName name="Produção_10" localSheetId="16">[8]!Plan1</definedName>
    <definedName name="Produção_10">#REF!</definedName>
    <definedName name="Produção_11" localSheetId="11">[8]!Plan1</definedName>
    <definedName name="Produção_11" localSheetId="14">[8]!Plan1</definedName>
    <definedName name="Produção_11" localSheetId="15">[8]!Plan1</definedName>
    <definedName name="Produção_11" localSheetId="13">[8]!Plan1</definedName>
    <definedName name="Produção_11" localSheetId="4">'CRONO. FIS-FINANC'!Plan1</definedName>
    <definedName name="Produção_11" localSheetId="16">[8]!Plan1</definedName>
    <definedName name="Produção_11">#REF!</definedName>
    <definedName name="Produção_12" localSheetId="11">[8]!Plan1</definedName>
    <definedName name="Produção_12" localSheetId="14">[8]!Plan1</definedName>
    <definedName name="Produção_12" localSheetId="15">[8]!Plan1</definedName>
    <definedName name="Produção_12" localSheetId="13">[8]!Plan1</definedName>
    <definedName name="Produção_12" localSheetId="4">'CRONO. FIS-FINANC'!Plan1</definedName>
    <definedName name="Produção_12" localSheetId="16">[8]!Plan1</definedName>
    <definedName name="Produção_12">#REF!</definedName>
    <definedName name="Produção_13">#NAME?</definedName>
    <definedName name="Produção_14" localSheetId="11">[8]!Plan1</definedName>
    <definedName name="Produção_14" localSheetId="14">[8]!Plan1</definedName>
    <definedName name="Produção_14" localSheetId="15">[8]!Plan1</definedName>
    <definedName name="Produção_14" localSheetId="13">[8]!Plan1</definedName>
    <definedName name="Produção_14" localSheetId="4">'CRONO. FIS-FINANC'!Plan1</definedName>
    <definedName name="Produção_14" localSheetId="16">[8]!Plan1</definedName>
    <definedName name="Produção_14">#REF!</definedName>
    <definedName name="Produção_15" localSheetId="11">[8]!Plan1</definedName>
    <definedName name="Produção_15" localSheetId="14">[8]!Plan1</definedName>
    <definedName name="Produção_15" localSheetId="15">[8]!Plan1</definedName>
    <definedName name="Produção_15" localSheetId="13">[8]!Plan1</definedName>
    <definedName name="Produção_15" localSheetId="4">'CRONO. FIS-FINANC'!Plan1</definedName>
    <definedName name="Produção_15" localSheetId="16">[8]!Plan1</definedName>
    <definedName name="Produção_15">#REF!</definedName>
    <definedName name="Produção_16" localSheetId="11">[8]!Plan1</definedName>
    <definedName name="Produção_16" localSheetId="14">[8]!Plan1</definedName>
    <definedName name="Produção_16" localSheetId="15">[8]!Plan1</definedName>
    <definedName name="Produção_16" localSheetId="13">[8]!Plan1</definedName>
    <definedName name="Produção_16" localSheetId="4">'CRONO. FIS-FINANC'!Plan1</definedName>
    <definedName name="Produção_16" localSheetId="16">[8]!Plan1</definedName>
    <definedName name="Produção_16">#REF!</definedName>
    <definedName name="Produção_17" localSheetId="11">[8]!Plan1</definedName>
    <definedName name="Produção_17" localSheetId="14">[8]!Plan1</definedName>
    <definedName name="Produção_17" localSheetId="15">[8]!Plan1</definedName>
    <definedName name="Produção_17" localSheetId="13">[8]!Plan1</definedName>
    <definedName name="Produção_17" localSheetId="4">'CRONO. FIS-FINANC'!Plan1</definedName>
    <definedName name="Produção_17" localSheetId="16">[8]!Plan1</definedName>
    <definedName name="Produção_17">#REF!</definedName>
    <definedName name="Produção_18" localSheetId="11">[8]!Plan1</definedName>
    <definedName name="Produção_18" localSheetId="14">[8]!Plan1</definedName>
    <definedName name="Produção_18" localSheetId="15">[8]!Plan1</definedName>
    <definedName name="Produção_18" localSheetId="13">[8]!Plan1</definedName>
    <definedName name="Produção_18" localSheetId="4">'CRONO. FIS-FINANC'!Plan1</definedName>
    <definedName name="Produção_18" localSheetId="16">[8]!Plan1</definedName>
    <definedName name="Produção_18">#REF!</definedName>
    <definedName name="Produção_2" localSheetId="11">[8]!Plan1</definedName>
    <definedName name="Produção_2" localSheetId="14">[8]!Plan1</definedName>
    <definedName name="Produção_2" localSheetId="15">[8]!Plan1</definedName>
    <definedName name="Produção_2" localSheetId="13">[8]!Plan1</definedName>
    <definedName name="Produção_2" localSheetId="4">'CRONO. FIS-FINANC'!Plan1</definedName>
    <definedName name="Produção_2" localSheetId="16">[8]!Plan1</definedName>
    <definedName name="Produção_2">#REF!</definedName>
    <definedName name="Produção_5" localSheetId="11">[8]!Plan1</definedName>
    <definedName name="Produção_5" localSheetId="14">[8]!Plan1</definedName>
    <definedName name="Produção_5" localSheetId="15">[8]!Plan1</definedName>
    <definedName name="Produção_5" localSheetId="13">[8]!Plan1</definedName>
    <definedName name="Produção_5" localSheetId="4">'CRONO. FIS-FINANC'!Plan1</definedName>
    <definedName name="Produção_5" localSheetId="16">[8]!Plan1</definedName>
    <definedName name="Produção_5">#REF!</definedName>
    <definedName name="Produção_6" localSheetId="11">[8]!Plan1</definedName>
    <definedName name="Produção_6" localSheetId="14">[8]!Plan1</definedName>
    <definedName name="Produção_6" localSheetId="15">[8]!Plan1</definedName>
    <definedName name="Produção_6" localSheetId="13">[8]!Plan1</definedName>
    <definedName name="Produção_6" localSheetId="4">'CRONO. FIS-FINANC'!Plan1</definedName>
    <definedName name="Produção_6" localSheetId="16">[8]!Plan1</definedName>
    <definedName name="Produção_6">#REF!</definedName>
    <definedName name="Produção_7" localSheetId="11">[8]!Plan1</definedName>
    <definedName name="Produção_7" localSheetId="14">[8]!Plan1</definedName>
    <definedName name="Produção_7" localSheetId="15">[8]!Plan1</definedName>
    <definedName name="Produção_7" localSheetId="13">[8]!Plan1</definedName>
    <definedName name="Produção_7" localSheetId="4">'CRONO. FIS-FINANC'!Plan1</definedName>
    <definedName name="Produção_7" localSheetId="16">[8]!Plan1</definedName>
    <definedName name="Produção_7">#REF!</definedName>
    <definedName name="Produção_8" localSheetId="11">[8]!Plan1</definedName>
    <definedName name="Produção_8" localSheetId="14">[8]!Plan1</definedName>
    <definedName name="Produção_8" localSheetId="15">[8]!Plan1</definedName>
    <definedName name="Produção_8" localSheetId="13">[8]!Plan1</definedName>
    <definedName name="Produção_8" localSheetId="4">'CRONO. FIS-FINANC'!Plan1</definedName>
    <definedName name="Produção_8" localSheetId="16">[8]!Plan1</definedName>
    <definedName name="Produção_8">#REF!</definedName>
    <definedName name="Produção_9" localSheetId="11">[8]!Plan1</definedName>
    <definedName name="Produção_9" localSheetId="14">[8]!Plan1</definedName>
    <definedName name="Produção_9" localSheetId="15">[8]!Plan1</definedName>
    <definedName name="Produção_9" localSheetId="13">[8]!Plan1</definedName>
    <definedName name="Produção_9" localSheetId="4">'CRONO. FIS-FINANC'!Plan1</definedName>
    <definedName name="Produção_9" localSheetId="16">[8]!Plan1</definedName>
    <definedName name="Produção_9">#REF!</definedName>
    <definedName name="produçao1" localSheetId="4">#REF!</definedName>
    <definedName name="produçao1">#REF!</definedName>
    <definedName name="proj" localSheetId="4">#REF!</definedName>
    <definedName name="proj">#REF!</definedName>
    <definedName name="proj_2" localSheetId="4">#REF!</definedName>
    <definedName name="proj_2">#REF!</definedName>
    <definedName name="PROJETO">#REF!</definedName>
    <definedName name="PROMZ" localSheetId="4">#REF!</definedName>
    <definedName name="PROMZ">#REF!</definedName>
    <definedName name="proposta">#REF!</definedName>
    <definedName name="PROPRIETARIO" localSheetId="4">#REF!</definedName>
    <definedName name="PROPRIETARIO">#REF!</definedName>
    <definedName name="PRP" localSheetId="4">#REF!</definedName>
    <definedName name="PRP">#REF!</definedName>
    <definedName name="PRPA" localSheetId="4">#REF!</definedName>
    <definedName name="PRPA">#REF!</definedName>
    <definedName name="PRPL" localSheetId="4">#REF!</definedName>
    <definedName name="PRPL">#REF!</definedName>
    <definedName name="PRPT" localSheetId="4">#REF!</definedName>
    <definedName name="PRPT">#REF!</definedName>
    <definedName name="PRR1C" localSheetId="4">#REF!</definedName>
    <definedName name="PRR1C">#REF!</definedName>
    <definedName name="PRRP" localSheetId="4">#REF!</definedName>
    <definedName name="PRRP">#REF!</definedName>
    <definedName name="PRZ" localSheetId="4">#REF!</definedName>
    <definedName name="PRZ">#REF!</definedName>
    <definedName name="PrzO" localSheetId="4">#REF!</definedName>
    <definedName name="PrzO">#REF!</definedName>
    <definedName name="PSCB" localSheetId="4">#REF!</definedName>
    <definedName name="PSCB">#REF!</definedName>
    <definedName name="PSERVIÇOS" localSheetId="4">#REF!</definedName>
    <definedName name="PSERVIÇOS">#REF!</definedName>
    <definedName name="PSINAL" localSheetId="4">#REF!</definedName>
    <definedName name="PSINAL">#REF!</definedName>
    <definedName name="PST" localSheetId="4">#REF!</definedName>
    <definedName name="PST">#REF!</definedName>
    <definedName name="PTB" localSheetId="4">#REF!</definedName>
    <definedName name="PTB">#REF!</definedName>
    <definedName name="PTBA" localSheetId="4">#REF!</definedName>
    <definedName name="PTBA">#REF!</definedName>
    <definedName name="PTBT" localSheetId="4">#REF!</definedName>
    <definedName name="PTBT">#REF!</definedName>
    <definedName name="PTCAP20" localSheetId="4">#REF!</definedName>
    <definedName name="PTCAP20">#REF!</definedName>
    <definedName name="PTCAP20MBQ" localSheetId="4">#REF!</definedName>
    <definedName name="PTCAP20MBQ">#REF!</definedName>
    <definedName name="PTCB4" localSheetId="4">#REF!</definedName>
    <definedName name="PTCB4">#REF!</definedName>
    <definedName name="PTCC4" localSheetId="4">#REF!</definedName>
    <definedName name="PTCC4">#REF!</definedName>
    <definedName name="PTCCB10" localSheetId="4">#REF!</definedName>
    <definedName name="PTCCB10">#REF!</definedName>
    <definedName name="PTCM30" localSheetId="4">#REF!</definedName>
    <definedName name="PTCM30">#REF!</definedName>
    <definedName name="PTCM30IMP" localSheetId="4">#REF!</definedName>
    <definedName name="PTCM30IMP">#REF!</definedName>
    <definedName name="PTCM30RP" localSheetId="4">#REF!</definedName>
    <definedName name="PTCM30RP">#REF!</definedName>
    <definedName name="PTCM30TB" localSheetId="4">#REF!</definedName>
    <definedName name="PTCM30TB">#REF!</definedName>
    <definedName name="pte" localSheetId="6">'Composições Canteiro'!pte</definedName>
    <definedName name="pte" localSheetId="5">'Composições Gerais'!pte</definedName>
    <definedName name="pte" localSheetId="4">'CRONO. FIS-FINANC'!pte</definedName>
    <definedName name="pte">pte</definedName>
    <definedName name="pte_38" localSheetId="6">'Composições Canteiro'!pte_38</definedName>
    <definedName name="pte_38" localSheetId="5">'Composições Gerais'!pte_38</definedName>
    <definedName name="pte_38" localSheetId="4">'CRONO. FIS-FINANC'!pte_38</definedName>
    <definedName name="pte_38">pte_38</definedName>
    <definedName name="PTEB4" localSheetId="4">#REF!</definedName>
    <definedName name="PTEB4">#REF!</definedName>
    <definedName name="PTEMULCS" localSheetId="4">#REF!</definedName>
    <definedName name="PTEMULCS">#REF!</definedName>
    <definedName name="PTEMULTSD" localSheetId="4">#REF!</definedName>
    <definedName name="PTEMULTSD">#REF!</definedName>
    <definedName name="PTEMULTSS" localSheetId="4">#REF!</definedName>
    <definedName name="PTEMULTSS">#REF!</definedName>
    <definedName name="PTLCB10" localSheetId="4">#REF!</definedName>
    <definedName name="PTLCB10">#REF!</definedName>
    <definedName name="PTLMB" localSheetId="4">#REF!</definedName>
    <definedName name="PTLMB">#REF!</definedName>
    <definedName name="Pto" localSheetId="4">ROUND(#REF!*#REF!,2)</definedName>
    <definedName name="Pto">ROUND(#REF!*#REF!,2)</definedName>
    <definedName name="Ptotal" localSheetId="11">ROUND(#REF!*#REF!,2)</definedName>
    <definedName name="Ptotal" localSheetId="4">ROUND(#REF!*#REF!,2)</definedName>
    <definedName name="Ptotal" localSheetId="16">ROUND(#REF!*#REF!,2)</definedName>
    <definedName name="Ptotal">ROUND(#REF!*#REF!,2)</definedName>
    <definedName name="PTRL1CLAMAG" localSheetId="4">#REF!</definedName>
    <definedName name="PTRL1CLAMAG">#REF!</definedName>
    <definedName name="PTRL1CMBF" localSheetId="4">#REF!</definedName>
    <definedName name="PTRL1CMBF">#REF!</definedName>
    <definedName name="PTRM1C" localSheetId="4">#REF!</definedName>
    <definedName name="PTRM1C">#REF!</definedName>
    <definedName name="PTRR1C" localSheetId="4">#REF!</definedName>
    <definedName name="PTRR1C">#REF!</definedName>
    <definedName name="PTRR1CPL" localSheetId="4">#REF!</definedName>
    <definedName name="PTRR1CPL">#REF!</definedName>
    <definedName name="PTRR1CST" localSheetId="4">#REF!</definedName>
    <definedName name="PTRR1CST">#REF!</definedName>
    <definedName name="PTSD" localSheetId="4">#REF!</definedName>
    <definedName name="PTSD">#REF!</definedName>
    <definedName name="PTSD2" localSheetId="4">#REF!</definedName>
    <definedName name="PTSD2">#REF!</definedName>
    <definedName name="Pun">NA()</definedName>
    <definedName name="Pun_26">NA()</definedName>
    <definedName name="Pun_27">NA()</definedName>
    <definedName name="punit" localSheetId="4">#REF!</definedName>
    <definedName name="punit">#REF!</definedName>
    <definedName name="PUNIT1" localSheetId="4">#REF!</definedName>
    <definedName name="PUNIT1">#REF!</definedName>
    <definedName name="PUnit10" localSheetId="4">#REF!*#REF!</definedName>
    <definedName name="PUnit10">#REF!*#REF!</definedName>
    <definedName name="PUnit11" localSheetId="4">#REF!*#REF!</definedName>
    <definedName name="PUnit11">#REF!*#REF!</definedName>
    <definedName name="PUnit12" localSheetId="4">#REF!*#REF!</definedName>
    <definedName name="PUnit12">#REF!*#REF!</definedName>
    <definedName name="PUNIT3" localSheetId="4">#REF!</definedName>
    <definedName name="PUNIT3">#REF!</definedName>
    <definedName name="PUPA" localSheetId="4">#REF!</definedName>
    <definedName name="PUPA">#REF!</definedName>
    <definedName name="PUPJ" localSheetId="4">#REF!</definedName>
    <definedName name="PUPJ">#REF!</definedName>
    <definedName name="Q">#REF!</definedName>
    <definedName name="QA">NA()</definedName>
    <definedName name="QD" localSheetId="11" hidden="1">#REF!</definedName>
    <definedName name="QD" localSheetId="4" hidden="1">#REF!</definedName>
    <definedName name="QD" localSheetId="16" hidden="1">#REF!</definedName>
    <definedName name="QD" hidden="1">#REF!</definedName>
    <definedName name="Qd.Comp.Miranda" localSheetId="11">[8]!Plan1</definedName>
    <definedName name="Qd.Comp.Miranda" localSheetId="14">[8]!Plan1</definedName>
    <definedName name="Qd.Comp.Miranda" localSheetId="15">[8]!Plan1</definedName>
    <definedName name="Qd.Comp.Miranda" localSheetId="13">[8]!Plan1</definedName>
    <definedName name="Qd.Comp.Miranda" localSheetId="4">'CRONO. FIS-FINANC'!Plan1</definedName>
    <definedName name="Qd.Comp.Miranda" localSheetId="16">[8]!Plan1</definedName>
    <definedName name="Qd.Comp.Miranda">#REF!</definedName>
    <definedName name="Qd.Comp.Miranda_10" localSheetId="11">[8]!Plan1</definedName>
    <definedName name="Qd.Comp.Miranda_10" localSheetId="14">[8]!Plan1</definedName>
    <definedName name="Qd.Comp.Miranda_10" localSheetId="15">[8]!Plan1</definedName>
    <definedName name="Qd.Comp.Miranda_10" localSheetId="13">[8]!Plan1</definedName>
    <definedName name="Qd.Comp.Miranda_10" localSheetId="4">'CRONO. FIS-FINANC'!Plan1</definedName>
    <definedName name="Qd.Comp.Miranda_10" localSheetId="16">[8]!Plan1</definedName>
    <definedName name="Qd.Comp.Miranda_10">#REF!</definedName>
    <definedName name="Qd.Comp.Miranda_11" localSheetId="11">[8]!Plan1</definedName>
    <definedName name="Qd.Comp.Miranda_11" localSheetId="14">[8]!Plan1</definedName>
    <definedName name="Qd.Comp.Miranda_11" localSheetId="15">[8]!Plan1</definedName>
    <definedName name="Qd.Comp.Miranda_11" localSheetId="13">[8]!Plan1</definedName>
    <definedName name="Qd.Comp.Miranda_11" localSheetId="4">'CRONO. FIS-FINANC'!Plan1</definedName>
    <definedName name="Qd.Comp.Miranda_11" localSheetId="16">[8]!Plan1</definedName>
    <definedName name="Qd.Comp.Miranda_11">#REF!</definedName>
    <definedName name="Qd.Comp.Miranda_12" localSheetId="11">[8]!Plan1</definedName>
    <definedName name="Qd.Comp.Miranda_12" localSheetId="14">[8]!Plan1</definedName>
    <definedName name="Qd.Comp.Miranda_12" localSheetId="15">[8]!Plan1</definedName>
    <definedName name="Qd.Comp.Miranda_12" localSheetId="13">[8]!Plan1</definedName>
    <definedName name="Qd.Comp.Miranda_12" localSheetId="4">'CRONO. FIS-FINANC'!Plan1</definedName>
    <definedName name="Qd.Comp.Miranda_12" localSheetId="16">[8]!Plan1</definedName>
    <definedName name="Qd.Comp.Miranda_12">#REF!</definedName>
    <definedName name="Qd.Comp.Miranda_13" localSheetId="11">[8]!Plan1</definedName>
    <definedName name="Qd.Comp.Miranda_13" localSheetId="14">[8]!Plan1</definedName>
    <definedName name="Qd.Comp.Miranda_13" localSheetId="15">[8]!Plan1</definedName>
    <definedName name="Qd.Comp.Miranda_13" localSheetId="13">[8]!Plan1</definedName>
    <definedName name="Qd.Comp.Miranda_13" localSheetId="4">'CRONO. FIS-FINANC'!Plan1</definedName>
    <definedName name="Qd.Comp.Miranda_13" localSheetId="16">[8]!Plan1</definedName>
    <definedName name="Qd.Comp.Miranda_13">#REF!</definedName>
    <definedName name="Qd.Comp.Miranda_14" localSheetId="11">[8]!Plan1</definedName>
    <definedName name="Qd.Comp.Miranda_14" localSheetId="14">[8]!Plan1</definedName>
    <definedName name="Qd.Comp.Miranda_14" localSheetId="15">[8]!Plan1</definedName>
    <definedName name="Qd.Comp.Miranda_14" localSheetId="13">[8]!Plan1</definedName>
    <definedName name="Qd.Comp.Miranda_14" localSheetId="4">'CRONO. FIS-FINANC'!Plan1</definedName>
    <definedName name="Qd.Comp.Miranda_14" localSheetId="16">[8]!Plan1</definedName>
    <definedName name="Qd.Comp.Miranda_14">#REF!</definedName>
    <definedName name="Qd.Comp.Miranda_15" localSheetId="11">[8]!Plan1</definedName>
    <definedName name="Qd.Comp.Miranda_15" localSheetId="14">[8]!Plan1</definedName>
    <definedName name="Qd.Comp.Miranda_15" localSheetId="15">[8]!Plan1</definedName>
    <definedName name="Qd.Comp.Miranda_15" localSheetId="13">[8]!Plan1</definedName>
    <definedName name="Qd.Comp.Miranda_15" localSheetId="4">'CRONO. FIS-FINANC'!Plan1</definedName>
    <definedName name="Qd.Comp.Miranda_15" localSheetId="16">[8]!Plan1</definedName>
    <definedName name="Qd.Comp.Miranda_15">#REF!</definedName>
    <definedName name="Qd.Comp.Miranda_16" localSheetId="11">[8]!Plan1</definedName>
    <definedName name="Qd.Comp.Miranda_16" localSheetId="14">[8]!Plan1</definedName>
    <definedName name="Qd.Comp.Miranda_16" localSheetId="15">[8]!Plan1</definedName>
    <definedName name="Qd.Comp.Miranda_16" localSheetId="13">[8]!Plan1</definedName>
    <definedName name="Qd.Comp.Miranda_16" localSheetId="4">'CRONO. FIS-FINANC'!Plan1</definedName>
    <definedName name="Qd.Comp.Miranda_16" localSheetId="16">[8]!Plan1</definedName>
    <definedName name="Qd.Comp.Miranda_16">#REF!</definedName>
    <definedName name="Qd.Comp.Miranda_17" localSheetId="11">[8]!Plan1</definedName>
    <definedName name="Qd.Comp.Miranda_17" localSheetId="14">[8]!Plan1</definedName>
    <definedName name="Qd.Comp.Miranda_17" localSheetId="15">[8]!Plan1</definedName>
    <definedName name="Qd.Comp.Miranda_17" localSheetId="13">[8]!Plan1</definedName>
    <definedName name="Qd.Comp.Miranda_17" localSheetId="4">'CRONO. FIS-FINANC'!Plan1</definedName>
    <definedName name="Qd.Comp.Miranda_17" localSheetId="16">[8]!Plan1</definedName>
    <definedName name="Qd.Comp.Miranda_17">#REF!</definedName>
    <definedName name="Qd.Comp.Miranda_18" localSheetId="11">[8]!Plan1</definedName>
    <definedName name="Qd.Comp.Miranda_18" localSheetId="14">[8]!Plan1</definedName>
    <definedName name="Qd.Comp.Miranda_18" localSheetId="15">[8]!Plan1</definedName>
    <definedName name="Qd.Comp.Miranda_18" localSheetId="13">[8]!Plan1</definedName>
    <definedName name="Qd.Comp.Miranda_18" localSheetId="4">'CRONO. FIS-FINANC'!Plan1</definedName>
    <definedName name="Qd.Comp.Miranda_18" localSheetId="16">[8]!Plan1</definedName>
    <definedName name="Qd.Comp.Miranda_18">#REF!</definedName>
    <definedName name="Qd.Comp.Miranda_2" localSheetId="11">[8]!Plan1</definedName>
    <definedName name="Qd.Comp.Miranda_2" localSheetId="14">[8]!Plan1</definedName>
    <definedName name="Qd.Comp.Miranda_2" localSheetId="15">[8]!Plan1</definedName>
    <definedName name="Qd.Comp.Miranda_2" localSheetId="13">[8]!Plan1</definedName>
    <definedName name="Qd.Comp.Miranda_2" localSheetId="4">'CRONO. FIS-FINANC'!Plan1</definedName>
    <definedName name="Qd.Comp.Miranda_2" localSheetId="16">[8]!Plan1</definedName>
    <definedName name="Qd.Comp.Miranda_2">#REF!</definedName>
    <definedName name="Qd.Comp.Miranda_4" localSheetId="11">[8]!Plan1</definedName>
    <definedName name="Qd.Comp.Miranda_4" localSheetId="14">[8]!Plan1</definedName>
    <definedName name="Qd.Comp.Miranda_4" localSheetId="15">[8]!Plan1</definedName>
    <definedName name="Qd.Comp.Miranda_4" localSheetId="13">[8]!Plan1</definedName>
    <definedName name="Qd.Comp.Miranda_4" localSheetId="4">'CRONO. FIS-FINANC'!Plan1</definedName>
    <definedName name="Qd.Comp.Miranda_4" localSheetId="16">[8]!Plan1</definedName>
    <definedName name="Qd.Comp.Miranda_4">#REF!</definedName>
    <definedName name="Qd.Comp.Miranda_5" localSheetId="11">[8]!Plan1</definedName>
    <definedName name="Qd.Comp.Miranda_5" localSheetId="14">[8]!Plan1</definedName>
    <definedName name="Qd.Comp.Miranda_5" localSheetId="15">[8]!Plan1</definedName>
    <definedName name="Qd.Comp.Miranda_5" localSheetId="13">[8]!Plan1</definedName>
    <definedName name="Qd.Comp.Miranda_5" localSheetId="4">'CRONO. FIS-FINANC'!Plan1</definedName>
    <definedName name="Qd.Comp.Miranda_5" localSheetId="16">[8]!Plan1</definedName>
    <definedName name="Qd.Comp.Miranda_5">#REF!</definedName>
    <definedName name="Qd.Comp.Miranda_6" localSheetId="11">[8]!Plan1</definedName>
    <definedName name="Qd.Comp.Miranda_6" localSheetId="14">[8]!Plan1</definedName>
    <definedName name="Qd.Comp.Miranda_6" localSheetId="15">[8]!Plan1</definedName>
    <definedName name="Qd.Comp.Miranda_6" localSheetId="13">[8]!Plan1</definedName>
    <definedName name="Qd.Comp.Miranda_6" localSheetId="4">'CRONO. FIS-FINANC'!Plan1</definedName>
    <definedName name="Qd.Comp.Miranda_6" localSheetId="16">[8]!Plan1</definedName>
    <definedName name="Qd.Comp.Miranda_6">#REF!</definedName>
    <definedName name="Qd.Comp.Miranda_7" localSheetId="11">[8]!Plan1</definedName>
    <definedName name="Qd.Comp.Miranda_7" localSheetId="14">[8]!Plan1</definedName>
    <definedName name="Qd.Comp.Miranda_7" localSheetId="15">[8]!Plan1</definedName>
    <definedName name="Qd.Comp.Miranda_7" localSheetId="13">[8]!Plan1</definedName>
    <definedName name="Qd.Comp.Miranda_7" localSheetId="4">'CRONO. FIS-FINANC'!Plan1</definedName>
    <definedName name="Qd.Comp.Miranda_7" localSheetId="16">[8]!Plan1</definedName>
    <definedName name="Qd.Comp.Miranda_7">#REF!</definedName>
    <definedName name="Qd.Comp.Miranda_8" localSheetId="11">[8]!Plan1</definedName>
    <definedName name="Qd.Comp.Miranda_8" localSheetId="14">[8]!Plan1</definedName>
    <definedName name="Qd.Comp.Miranda_8" localSheetId="15">[8]!Plan1</definedName>
    <definedName name="Qd.Comp.Miranda_8" localSheetId="13">[8]!Plan1</definedName>
    <definedName name="Qd.Comp.Miranda_8" localSheetId="4">'CRONO. FIS-FINANC'!Plan1</definedName>
    <definedName name="Qd.Comp.Miranda_8" localSheetId="16">[8]!Plan1</definedName>
    <definedName name="Qd.Comp.Miranda_8">#REF!</definedName>
    <definedName name="Qd.Comp.Miranda_9" localSheetId="11">[8]!Plan1</definedName>
    <definedName name="Qd.Comp.Miranda_9" localSheetId="14">[8]!Plan1</definedName>
    <definedName name="Qd.Comp.Miranda_9" localSheetId="15">[8]!Plan1</definedName>
    <definedName name="Qd.Comp.Miranda_9" localSheetId="13">[8]!Plan1</definedName>
    <definedName name="Qd.Comp.Miranda_9" localSheetId="4">'CRONO. FIS-FINANC'!Plan1</definedName>
    <definedName name="Qd.Comp.Miranda_9" localSheetId="16">[8]!Plan1</definedName>
    <definedName name="Qd.Comp.Miranda_9">#REF!</definedName>
    <definedName name="qq" localSheetId="4">'CRONO. FIS-FINANC'!qq</definedName>
    <definedName name="qq">#REF!</definedName>
    <definedName name="QQ_2" localSheetId="11">'ADM-Resumo'!QQ_2</definedName>
    <definedName name="QQ_2" localSheetId="14">'ADM-Variavel'!QQ_2</definedName>
    <definedName name="QQ_2" localSheetId="15">'ADM-Variavel$'!QQ_2</definedName>
    <definedName name="QQ_2" localSheetId="13">'ADM-Vinculada'!QQ_2</definedName>
    <definedName name="QQ_2" localSheetId="4">'CRONO. FIS-FINANC'!QQ_2</definedName>
    <definedName name="QQ_2" localSheetId="16">'MANUTENÇÃO DO CANTEIRO E ACAMP.'!QQ_2</definedName>
    <definedName name="QQ_2">#REF!</definedName>
    <definedName name="qq_2_" localSheetId="6">'Composições Canteiro'!qq_2_</definedName>
    <definedName name="qq_2_" localSheetId="5">'Composições Gerais'!qq_2_</definedName>
    <definedName name="qq_2_" localSheetId="4">'CRONO. FIS-FINANC'!qq_2_</definedName>
    <definedName name="qq_2_">qq_2_</definedName>
    <definedName name="qq_2__38" localSheetId="6">'Composições Canteiro'!qq_2__38</definedName>
    <definedName name="qq_2__38" localSheetId="5">'Composições Gerais'!qq_2__38</definedName>
    <definedName name="qq_2__38" localSheetId="4">'CRONO. FIS-FINANC'!qq_2__38</definedName>
    <definedName name="qq_2__38">qq_2__38</definedName>
    <definedName name="QQ_2_1" localSheetId="6">'Composições Canteiro'!QQ_2_1</definedName>
    <definedName name="QQ_2_1" localSheetId="5">'Composições Gerais'!QQ_2_1</definedName>
    <definedName name="QQ_2_1" localSheetId="4">'CRONO. FIS-FINANC'!QQ_2_1</definedName>
    <definedName name="QQ_2_1">QQ_2_1</definedName>
    <definedName name="QQ_2_10" localSheetId="6">'Composições Canteiro'!QQ_2_10</definedName>
    <definedName name="QQ_2_10" localSheetId="5">'Composições Gerais'!QQ_2_10</definedName>
    <definedName name="QQ_2_10" localSheetId="4">'CRONO. FIS-FINANC'!QQ_2_10</definedName>
    <definedName name="QQ_2_10">QQ_2_10</definedName>
    <definedName name="QQ_2_12" localSheetId="6">'Composições Canteiro'!QQ_2_12</definedName>
    <definedName name="QQ_2_12" localSheetId="5">'Composições Gerais'!QQ_2_12</definedName>
    <definedName name="QQ_2_12" localSheetId="4">'CRONO. FIS-FINANC'!QQ_2_12</definedName>
    <definedName name="QQ_2_12">QQ_2_12</definedName>
    <definedName name="QQ_2_13" localSheetId="6">'Composições Canteiro'!QQ_2_13</definedName>
    <definedName name="QQ_2_13" localSheetId="5">'Composições Gerais'!QQ_2_13</definedName>
    <definedName name="QQ_2_13" localSheetId="4">'CRONO. FIS-FINANC'!QQ_2_13</definedName>
    <definedName name="QQ_2_13">QQ_2_13</definedName>
    <definedName name="QQ_2_19" localSheetId="6">'Composições Canteiro'!QQ_2_19</definedName>
    <definedName name="QQ_2_19" localSheetId="5">'Composições Gerais'!QQ_2_19</definedName>
    <definedName name="QQ_2_19" localSheetId="4">'CRONO. FIS-FINANC'!QQ_2_19</definedName>
    <definedName name="QQ_2_19">QQ_2_19</definedName>
    <definedName name="QQ_2_2" localSheetId="6">'Composições Canteiro'!QQ_2_2</definedName>
    <definedName name="QQ_2_2" localSheetId="5">'Composições Gerais'!QQ_2_2</definedName>
    <definedName name="QQ_2_2" localSheetId="4">'CRONO. FIS-FINANC'!QQ_2_2</definedName>
    <definedName name="QQ_2_2">QQ_2_2</definedName>
    <definedName name="QQ_2_21" localSheetId="6">'Composições Canteiro'!QQ_2_21</definedName>
    <definedName name="QQ_2_21" localSheetId="5">'Composições Gerais'!QQ_2_21</definedName>
    <definedName name="QQ_2_21" localSheetId="4">'CRONO. FIS-FINANC'!QQ_2_21</definedName>
    <definedName name="QQ_2_21">QQ_2_21</definedName>
    <definedName name="QQ_2_23" localSheetId="6">'Composições Canteiro'!QQ_2_23</definedName>
    <definedName name="QQ_2_23" localSheetId="5">'Composições Gerais'!QQ_2_23</definedName>
    <definedName name="QQ_2_23" localSheetId="4">'CRONO. FIS-FINANC'!QQ_2_23</definedName>
    <definedName name="QQ_2_23">QQ_2_23</definedName>
    <definedName name="QQ_2_24" localSheetId="6">'Composições Canteiro'!QQ_2_24</definedName>
    <definedName name="QQ_2_24" localSheetId="5">'Composições Gerais'!QQ_2_24</definedName>
    <definedName name="QQ_2_24" localSheetId="4">'CRONO. FIS-FINANC'!QQ_2_24</definedName>
    <definedName name="QQ_2_24">QQ_2_24</definedName>
    <definedName name="QQ_2_26" localSheetId="6">'Composições Canteiro'!QQ_2_26</definedName>
    <definedName name="QQ_2_26" localSheetId="5">'Composições Gerais'!QQ_2_26</definedName>
    <definedName name="QQ_2_26" localSheetId="4">'CRONO. FIS-FINANC'!QQ_2_26</definedName>
    <definedName name="QQ_2_26">QQ_2_26</definedName>
    <definedName name="QQ_2_27" localSheetId="6">'Composições Canteiro'!QQ_2_27</definedName>
    <definedName name="QQ_2_27" localSheetId="5">'Composições Gerais'!QQ_2_27</definedName>
    <definedName name="QQ_2_27" localSheetId="4">'CRONO. FIS-FINANC'!QQ_2_27</definedName>
    <definedName name="QQ_2_27">QQ_2_27</definedName>
    <definedName name="QQ_2_29" localSheetId="6">'Composições Canteiro'!QQ_2_29</definedName>
    <definedName name="QQ_2_29" localSheetId="5">'Composições Gerais'!QQ_2_29</definedName>
    <definedName name="QQ_2_29" localSheetId="4">'CRONO. FIS-FINANC'!QQ_2_29</definedName>
    <definedName name="QQ_2_29">QQ_2_29</definedName>
    <definedName name="QQ_2_30" localSheetId="6">'Composições Canteiro'!QQ_2_30</definedName>
    <definedName name="QQ_2_30" localSheetId="5">'Composições Gerais'!QQ_2_30</definedName>
    <definedName name="QQ_2_30" localSheetId="4">'CRONO. FIS-FINANC'!QQ_2_30</definedName>
    <definedName name="QQ_2_30">QQ_2_30</definedName>
    <definedName name="QQ_2_31" localSheetId="6">'Composições Canteiro'!QQ_2_31</definedName>
    <definedName name="QQ_2_31" localSheetId="5">'Composições Gerais'!QQ_2_31</definedName>
    <definedName name="QQ_2_31" localSheetId="4">'CRONO. FIS-FINANC'!QQ_2_31</definedName>
    <definedName name="QQ_2_31">QQ_2_31</definedName>
    <definedName name="QQ_2_33" localSheetId="6">'Composições Canteiro'!QQ_2_33</definedName>
    <definedName name="QQ_2_33" localSheetId="5">'Composições Gerais'!QQ_2_33</definedName>
    <definedName name="QQ_2_33" localSheetId="4">'CRONO. FIS-FINANC'!QQ_2_33</definedName>
    <definedName name="QQ_2_33">QQ_2_33</definedName>
    <definedName name="QQ_2_34" localSheetId="6">'Composições Canteiro'!QQ_2_34</definedName>
    <definedName name="QQ_2_34" localSheetId="5">'Composições Gerais'!QQ_2_34</definedName>
    <definedName name="QQ_2_34" localSheetId="4">'CRONO. FIS-FINANC'!QQ_2_34</definedName>
    <definedName name="QQ_2_34">QQ_2_34</definedName>
    <definedName name="QQ_2_35" localSheetId="6">'Composições Canteiro'!QQ_2_35</definedName>
    <definedName name="QQ_2_35" localSheetId="5">'Composições Gerais'!QQ_2_35</definedName>
    <definedName name="QQ_2_35" localSheetId="4">'CRONO. FIS-FINANC'!QQ_2_35</definedName>
    <definedName name="QQ_2_35">QQ_2_35</definedName>
    <definedName name="QQ_2_36" localSheetId="6">'Composições Canteiro'!QQ_2_36</definedName>
    <definedName name="QQ_2_36" localSheetId="5">'Composições Gerais'!QQ_2_36</definedName>
    <definedName name="QQ_2_36" localSheetId="4">'CRONO. FIS-FINANC'!QQ_2_36</definedName>
    <definedName name="QQ_2_36">QQ_2_36</definedName>
    <definedName name="QQ_2_37" localSheetId="6">'Composições Canteiro'!QQ_2_37</definedName>
    <definedName name="QQ_2_37" localSheetId="5">'Composições Gerais'!QQ_2_37</definedName>
    <definedName name="QQ_2_37" localSheetId="4">'CRONO. FIS-FINANC'!QQ_2_37</definedName>
    <definedName name="QQ_2_37">QQ_2_37</definedName>
    <definedName name="QQ_2_38" localSheetId="6">'Composições Canteiro'!QQ_2_38</definedName>
    <definedName name="QQ_2_38" localSheetId="5">'Composições Gerais'!QQ_2_38</definedName>
    <definedName name="QQ_2_38" localSheetId="4">'CRONO. FIS-FINANC'!QQ_2_38</definedName>
    <definedName name="QQ_2_38">QQ_2_38</definedName>
    <definedName name="QQ_2_39" localSheetId="6">'Composições Canteiro'!QQ_2_39</definedName>
    <definedName name="QQ_2_39" localSheetId="5">'Composições Gerais'!QQ_2_39</definedName>
    <definedName name="QQ_2_39" localSheetId="4">'CRONO. FIS-FINANC'!QQ_2_39</definedName>
    <definedName name="QQ_2_39">QQ_2_39</definedName>
    <definedName name="QQ_2_4" localSheetId="6">'Composições Canteiro'!QQ_2_4</definedName>
    <definedName name="QQ_2_4" localSheetId="5">'Composições Gerais'!QQ_2_4</definedName>
    <definedName name="QQ_2_4" localSheetId="4">'CRONO. FIS-FINANC'!QQ_2_4</definedName>
    <definedName name="QQ_2_4">QQ_2_4</definedName>
    <definedName name="QQ_2_40" localSheetId="6">'Composições Canteiro'!QQ_2_40</definedName>
    <definedName name="QQ_2_40" localSheetId="5">'Composições Gerais'!QQ_2_40</definedName>
    <definedName name="QQ_2_40" localSheetId="4">'CRONO. FIS-FINANC'!QQ_2_40</definedName>
    <definedName name="QQ_2_40">QQ_2_40</definedName>
    <definedName name="QQ_2_41" localSheetId="6">'Composições Canteiro'!QQ_2_41</definedName>
    <definedName name="QQ_2_41" localSheetId="5">'Composições Gerais'!QQ_2_41</definedName>
    <definedName name="QQ_2_41" localSheetId="4">'CRONO. FIS-FINANC'!QQ_2_41</definedName>
    <definedName name="QQ_2_41">QQ_2_41</definedName>
    <definedName name="QQ_2_42" localSheetId="6">'Composições Canteiro'!QQ_2_42</definedName>
    <definedName name="QQ_2_42" localSheetId="5">'Composições Gerais'!QQ_2_42</definedName>
    <definedName name="QQ_2_42" localSheetId="4">'CRONO. FIS-FINANC'!QQ_2_42</definedName>
    <definedName name="QQ_2_42">QQ_2_42</definedName>
    <definedName name="QQ_2_43" localSheetId="6">'Composições Canteiro'!QQ_2_43</definedName>
    <definedName name="QQ_2_43" localSheetId="5">'Composições Gerais'!QQ_2_43</definedName>
    <definedName name="QQ_2_43" localSheetId="4">'CRONO. FIS-FINANC'!QQ_2_43</definedName>
    <definedName name="QQ_2_43">QQ_2_43</definedName>
    <definedName name="QQ_2_44" localSheetId="6">'Composições Canteiro'!QQ_2_44</definedName>
    <definedName name="QQ_2_44" localSheetId="5">'Composições Gerais'!QQ_2_44</definedName>
    <definedName name="QQ_2_44" localSheetId="4">'CRONO. FIS-FINANC'!QQ_2_44</definedName>
    <definedName name="QQ_2_44">QQ_2_44</definedName>
    <definedName name="QQ_2_45" localSheetId="6">'Composições Canteiro'!QQ_2_45</definedName>
    <definedName name="QQ_2_45" localSheetId="5">'Composições Gerais'!QQ_2_45</definedName>
    <definedName name="QQ_2_45" localSheetId="4">'CRONO. FIS-FINANC'!QQ_2_45</definedName>
    <definedName name="QQ_2_45">QQ_2_45</definedName>
    <definedName name="QQ_2_46" localSheetId="6">'Composições Canteiro'!QQ_2_46</definedName>
    <definedName name="QQ_2_46" localSheetId="5">'Composições Gerais'!QQ_2_46</definedName>
    <definedName name="QQ_2_46" localSheetId="4">'CRONO. FIS-FINANC'!QQ_2_46</definedName>
    <definedName name="QQ_2_46">QQ_2_46</definedName>
    <definedName name="QQ_2_47" localSheetId="6">'Composições Canteiro'!QQ_2_47</definedName>
    <definedName name="QQ_2_47" localSheetId="5">'Composições Gerais'!QQ_2_47</definedName>
    <definedName name="QQ_2_47" localSheetId="4">'CRONO. FIS-FINANC'!QQ_2_47</definedName>
    <definedName name="QQ_2_47">QQ_2_47</definedName>
    <definedName name="QQ_2_48" localSheetId="6">'Composições Canteiro'!QQ_2_48</definedName>
    <definedName name="QQ_2_48" localSheetId="5">'Composições Gerais'!QQ_2_48</definedName>
    <definedName name="QQ_2_48" localSheetId="4">'CRONO. FIS-FINANC'!QQ_2_48</definedName>
    <definedName name="QQ_2_48">QQ_2_48</definedName>
    <definedName name="QQ_2_51" localSheetId="6">'Composições Canteiro'!QQ_2_51</definedName>
    <definedName name="QQ_2_51" localSheetId="5">'Composições Gerais'!QQ_2_51</definedName>
    <definedName name="QQ_2_51" localSheetId="4">'CRONO. FIS-FINANC'!QQ_2_51</definedName>
    <definedName name="QQ_2_51">QQ_2_51</definedName>
    <definedName name="QQ_2_52" localSheetId="6">'Composições Canteiro'!QQ_2_52</definedName>
    <definedName name="QQ_2_52" localSheetId="5">'Composições Gerais'!QQ_2_52</definedName>
    <definedName name="QQ_2_52" localSheetId="4">'CRONO. FIS-FINANC'!QQ_2_52</definedName>
    <definedName name="QQ_2_52">QQ_2_52</definedName>
    <definedName name="QQ_2_53" localSheetId="6">'Composições Canteiro'!QQ_2_53</definedName>
    <definedName name="QQ_2_53" localSheetId="5">'Composições Gerais'!QQ_2_53</definedName>
    <definedName name="QQ_2_53" localSheetId="4">'CRONO. FIS-FINANC'!QQ_2_53</definedName>
    <definedName name="QQ_2_53">QQ_2_53</definedName>
    <definedName name="QQ_2_54" localSheetId="6">'Composições Canteiro'!QQ_2_54</definedName>
    <definedName name="QQ_2_54" localSheetId="5">'Composições Gerais'!QQ_2_54</definedName>
    <definedName name="QQ_2_54" localSheetId="4">'CRONO. FIS-FINANC'!QQ_2_54</definedName>
    <definedName name="QQ_2_54">QQ_2_54</definedName>
    <definedName name="QQ_2_55" localSheetId="6">'Composições Canteiro'!QQ_2_55</definedName>
    <definedName name="QQ_2_55" localSheetId="5">'Composições Gerais'!QQ_2_55</definedName>
    <definedName name="QQ_2_55" localSheetId="4">'CRONO. FIS-FINANC'!QQ_2_55</definedName>
    <definedName name="QQ_2_55">QQ_2_55</definedName>
    <definedName name="QQ_2_56" localSheetId="6">'Composições Canteiro'!QQ_2_56</definedName>
    <definedName name="QQ_2_56" localSheetId="5">'Composições Gerais'!QQ_2_56</definedName>
    <definedName name="QQ_2_56" localSheetId="4">'CRONO. FIS-FINANC'!QQ_2_56</definedName>
    <definedName name="QQ_2_56">QQ_2_56</definedName>
    <definedName name="QQ_2_57" localSheetId="6">'Composições Canteiro'!QQ_2_57</definedName>
    <definedName name="QQ_2_57" localSheetId="5">'Composições Gerais'!QQ_2_57</definedName>
    <definedName name="QQ_2_57" localSheetId="4">'CRONO. FIS-FINANC'!QQ_2_57</definedName>
    <definedName name="QQ_2_57">QQ_2_57</definedName>
    <definedName name="QQ_2_58" localSheetId="6">'Composições Canteiro'!QQ_2_58</definedName>
    <definedName name="QQ_2_58" localSheetId="5">'Composições Gerais'!QQ_2_58</definedName>
    <definedName name="QQ_2_58" localSheetId="4">'CRONO. FIS-FINANC'!QQ_2_58</definedName>
    <definedName name="QQ_2_58">QQ_2_58</definedName>
    <definedName name="QQ_2_59" localSheetId="6">'Composições Canteiro'!QQ_2_59</definedName>
    <definedName name="QQ_2_59" localSheetId="5">'Composições Gerais'!QQ_2_59</definedName>
    <definedName name="QQ_2_59" localSheetId="4">'CRONO. FIS-FINANC'!QQ_2_59</definedName>
    <definedName name="QQ_2_59">QQ_2_59</definedName>
    <definedName name="QQ_2_60" localSheetId="6">'Composições Canteiro'!QQ_2_60</definedName>
    <definedName name="QQ_2_60" localSheetId="5">'Composições Gerais'!QQ_2_60</definedName>
    <definedName name="QQ_2_60" localSheetId="4">'CRONO. FIS-FINANC'!QQ_2_60</definedName>
    <definedName name="QQ_2_60">QQ_2_60</definedName>
    <definedName name="QQ_2_61" localSheetId="6">'Composições Canteiro'!QQ_2_61</definedName>
    <definedName name="QQ_2_61" localSheetId="5">'Composições Gerais'!QQ_2_61</definedName>
    <definedName name="QQ_2_61" localSheetId="4">'CRONO. FIS-FINANC'!QQ_2_61</definedName>
    <definedName name="QQ_2_61">QQ_2_61</definedName>
    <definedName name="QQ_2_62" localSheetId="6">'Composições Canteiro'!QQ_2_62</definedName>
    <definedName name="QQ_2_62" localSheetId="5">'Composições Gerais'!QQ_2_62</definedName>
    <definedName name="QQ_2_62" localSheetId="4">'CRONO. FIS-FINANC'!QQ_2_62</definedName>
    <definedName name="QQ_2_62">QQ_2_62</definedName>
    <definedName name="QQ_2_63" localSheetId="6">'Composições Canteiro'!QQ_2_63</definedName>
    <definedName name="QQ_2_63" localSheetId="5">'Composições Gerais'!QQ_2_63</definedName>
    <definedName name="QQ_2_63" localSheetId="4">'CRONO. FIS-FINANC'!QQ_2_63</definedName>
    <definedName name="QQ_2_63">QQ_2_63</definedName>
    <definedName name="QQ_2_64" localSheetId="6">'Composições Canteiro'!QQ_2_64</definedName>
    <definedName name="QQ_2_64" localSheetId="5">'Composições Gerais'!QQ_2_64</definedName>
    <definedName name="QQ_2_64" localSheetId="4">'CRONO. FIS-FINANC'!QQ_2_64</definedName>
    <definedName name="QQ_2_64">QQ_2_64</definedName>
    <definedName name="QQ_2_65" localSheetId="6">'Composições Canteiro'!QQ_2_65</definedName>
    <definedName name="QQ_2_65" localSheetId="5">'Composições Gerais'!QQ_2_65</definedName>
    <definedName name="QQ_2_65" localSheetId="4">'CRONO. FIS-FINANC'!QQ_2_65</definedName>
    <definedName name="QQ_2_65">QQ_2_65</definedName>
    <definedName name="QQ_2_66" localSheetId="6">'Composições Canteiro'!QQ_2_66</definedName>
    <definedName name="QQ_2_66" localSheetId="5">'Composições Gerais'!QQ_2_66</definedName>
    <definedName name="QQ_2_66" localSheetId="4">'CRONO. FIS-FINANC'!QQ_2_66</definedName>
    <definedName name="QQ_2_66">QQ_2_66</definedName>
    <definedName name="QQ_2_67" localSheetId="6">'Composições Canteiro'!QQ_2_67</definedName>
    <definedName name="QQ_2_67" localSheetId="5">'Composições Gerais'!QQ_2_67</definedName>
    <definedName name="QQ_2_67" localSheetId="4">'CRONO. FIS-FINANC'!QQ_2_67</definedName>
    <definedName name="QQ_2_67">QQ_2_67</definedName>
    <definedName name="QQ_2_68" localSheetId="6">'Composições Canteiro'!QQ_2_68</definedName>
    <definedName name="QQ_2_68" localSheetId="5">'Composições Gerais'!QQ_2_68</definedName>
    <definedName name="QQ_2_68" localSheetId="4">'CRONO. FIS-FINANC'!QQ_2_68</definedName>
    <definedName name="QQ_2_68">QQ_2_68</definedName>
    <definedName name="QQ_2_69" localSheetId="6">'Composições Canteiro'!QQ_2_69</definedName>
    <definedName name="QQ_2_69" localSheetId="5">'Composições Gerais'!QQ_2_69</definedName>
    <definedName name="QQ_2_69" localSheetId="4">'CRONO. FIS-FINANC'!QQ_2_69</definedName>
    <definedName name="QQ_2_69">QQ_2_69</definedName>
    <definedName name="QQ_2_7" localSheetId="6">'Composições Canteiro'!QQ_2_7</definedName>
    <definedName name="QQ_2_7" localSheetId="5">'Composições Gerais'!QQ_2_7</definedName>
    <definedName name="QQ_2_7" localSheetId="4">'CRONO. FIS-FINANC'!QQ_2_7</definedName>
    <definedName name="QQ_2_7">QQ_2_7</definedName>
    <definedName name="QQ_2_70" localSheetId="6">'Composições Canteiro'!QQ_2_70</definedName>
    <definedName name="QQ_2_70" localSheetId="5">'Composições Gerais'!QQ_2_70</definedName>
    <definedName name="QQ_2_70" localSheetId="4">'CRONO. FIS-FINANC'!QQ_2_70</definedName>
    <definedName name="QQ_2_70">QQ_2_70</definedName>
    <definedName name="QQ_2_71" localSheetId="6">'Composições Canteiro'!QQ_2_71</definedName>
    <definedName name="QQ_2_71" localSheetId="5">'Composições Gerais'!QQ_2_71</definedName>
    <definedName name="QQ_2_71" localSheetId="4">'CRONO. FIS-FINANC'!QQ_2_71</definedName>
    <definedName name="QQ_2_71">QQ_2_71</definedName>
    <definedName name="QQ_2_72" localSheetId="6">'Composições Canteiro'!QQ_2_72</definedName>
    <definedName name="QQ_2_72" localSheetId="5">'Composições Gerais'!QQ_2_72</definedName>
    <definedName name="QQ_2_72" localSheetId="4">'CRONO. FIS-FINANC'!QQ_2_72</definedName>
    <definedName name="QQ_2_72">QQ_2_72</definedName>
    <definedName name="QQ_2_8" localSheetId="6">'Composições Canteiro'!QQ_2_8</definedName>
    <definedName name="QQ_2_8" localSheetId="5">'Composições Gerais'!QQ_2_8</definedName>
    <definedName name="QQ_2_8" localSheetId="4">'CRONO. FIS-FINANC'!QQ_2_8</definedName>
    <definedName name="QQ_2_8">QQ_2_8</definedName>
    <definedName name="qqe">#REF!</definedName>
    <definedName name="qqqqqqq">#N/A</definedName>
    <definedName name="QQQQQQQQQQ" localSheetId="11">[8]!Plan1</definedName>
    <definedName name="QQQQQQQQQQ" localSheetId="14">[8]!Plan1</definedName>
    <definedName name="QQQQQQQQQQ" localSheetId="15">[8]!Plan1</definedName>
    <definedName name="QQQQQQQQQQ" localSheetId="13">[8]!Plan1</definedName>
    <definedName name="QQQQQQQQQQ" localSheetId="4">'CRONO. FIS-FINANC'!Plan1</definedName>
    <definedName name="QQQQQQQQQQ" localSheetId="16">[8]!Plan1</definedName>
    <definedName name="QQQQQQQQQQ">#REF!</definedName>
    <definedName name="QTD" localSheetId="11" hidden="1">#REF!</definedName>
    <definedName name="QTD" localSheetId="4" hidden="1">#REF!</definedName>
    <definedName name="QTD" localSheetId="16" hidden="1">#REF!</definedName>
    <definedName name="QTD" hidden="1">#REF!</definedName>
    <definedName name="QtEq" localSheetId="11" hidden="1">#REF!</definedName>
    <definedName name="QtEq" localSheetId="4" hidden="1">#REF!</definedName>
    <definedName name="QtEq" localSheetId="16" hidden="1">#REF!</definedName>
    <definedName name="QtEq" hidden="1">#REF!</definedName>
    <definedName name="QtMo" localSheetId="11" hidden="1">#REF!</definedName>
    <definedName name="QtMo" localSheetId="4" hidden="1">#REF!</definedName>
    <definedName name="QtMo" localSheetId="16" hidden="1">#REF!</definedName>
    <definedName name="QtMo" hidden="1">#REF!</definedName>
    <definedName name="QtMp" localSheetId="11" hidden="1">#REF!</definedName>
    <definedName name="QtMp" localSheetId="4" hidden="1">#REF!</definedName>
    <definedName name="QtMp" localSheetId="16" hidden="1">#REF!</definedName>
    <definedName name="QtMp" hidden="1">#REF!</definedName>
    <definedName name="QtTr" localSheetId="11" hidden="1">#REF!</definedName>
    <definedName name="QtTr" localSheetId="4" hidden="1">#REF!</definedName>
    <definedName name="QtTr" localSheetId="16" hidden="1">#REF!</definedName>
    <definedName name="QtTr" hidden="1">#REF!</definedName>
    <definedName name="QUADRO">#REF!</definedName>
    <definedName name="QUANT" localSheetId="4">#REF!</definedName>
    <definedName name="QUANT">#REF!</definedName>
    <definedName name="Quant." localSheetId="4">#REF!</definedName>
    <definedName name="Quant.">#REF!</definedName>
    <definedName name="Quant.1" localSheetId="4">#REF!</definedName>
    <definedName name="Quant.1">#REF!</definedName>
    <definedName name="QUANTIDADE" localSheetId="4">#REF!</definedName>
    <definedName name="QUANTIDADE">#REF!</definedName>
    <definedName name="QUANTIDADE_10" localSheetId="4">#REF!</definedName>
    <definedName name="QUANTIDADE_10">#REF!</definedName>
    <definedName name="QUANTIDADE_10_19" localSheetId="4">#REF!</definedName>
    <definedName name="QUANTIDADE_10_19">#REF!</definedName>
    <definedName name="QUANTIDADE_17" localSheetId="4">#REF!</definedName>
    <definedName name="QUANTIDADE_17">#REF!</definedName>
    <definedName name="QUANTIDADE_17_19" localSheetId="4">#REF!</definedName>
    <definedName name="QUANTIDADE_17_19">#REF!</definedName>
    <definedName name="QUANTIDADE_19" localSheetId="4">#REF!</definedName>
    <definedName name="QUANTIDADE_19">#REF!</definedName>
    <definedName name="QUANTIDADE_6" localSheetId="4">#REF!</definedName>
    <definedName name="QUANTIDADE_6">#REF!</definedName>
    <definedName name="QUANTIDADE_6_19" localSheetId="4">#REF!</definedName>
    <definedName name="QUANTIDADE_6_19">#REF!</definedName>
    <definedName name="QUANTIDADE_7" localSheetId="4">#REF!</definedName>
    <definedName name="QUANTIDADE_7">#REF!</definedName>
    <definedName name="QUANTIDADE_7_19" localSheetId="4">#REF!</definedName>
    <definedName name="QUANTIDADE_7_19">#REF!</definedName>
    <definedName name="QUANTIDADE_8" localSheetId="4">#REF!</definedName>
    <definedName name="QUANTIDADE_8">#REF!</definedName>
    <definedName name="QUANTIDADE_8_19" localSheetId="4">#REF!</definedName>
    <definedName name="QUANTIDADE_8_19">#REF!</definedName>
    <definedName name="QUANTIDADE_9" localSheetId="4">#REF!</definedName>
    <definedName name="QUANTIDADE_9">#REF!</definedName>
    <definedName name="QUANTIDADE_9_19" localSheetId="4">#REF!</definedName>
    <definedName name="QUANTIDADE_9_19">#REF!</definedName>
    <definedName name="QUANTIDADES" localSheetId="11">'ADM-Resumo'!QUANTIDADES</definedName>
    <definedName name="QUANTIDADES" localSheetId="14">'ADM-Variavel'!QUANTIDADES</definedName>
    <definedName name="QUANTIDADES" localSheetId="15">'ADM-Variavel$'!QUANTIDADES</definedName>
    <definedName name="QUANTIDADES" localSheetId="13">'ADM-Vinculada'!QUANTIDADES</definedName>
    <definedName name="QUANTIDADES" localSheetId="16">'MANUTENÇÃO DO CANTEIRO E ACAMP.'!QUANTIDADES</definedName>
    <definedName name="QUANTIDADES">[0]!QUANTIDADES</definedName>
    <definedName name="QuantPreços_2anosarrumada" localSheetId="4">#REF!</definedName>
    <definedName name="QuantPreços_2anosarrumada">#REF!</definedName>
    <definedName name="QuantPreços_2anosf" localSheetId="4">#REF!</definedName>
    <definedName name="QuantPreços_2anosf">#REF!</definedName>
    <definedName name="QuantPreçosUnitFinal" localSheetId="4">#REF!</definedName>
    <definedName name="QuantPreçosUnitFinal">#REF!</definedName>
    <definedName name="quilometros" localSheetId="4">#REF!</definedName>
    <definedName name="quilometros">#REF!</definedName>
    <definedName name="QW" localSheetId="11">[8]!Plan1</definedName>
    <definedName name="QW" localSheetId="14">[8]!Plan1</definedName>
    <definedName name="QW" localSheetId="15">[8]!Plan1</definedName>
    <definedName name="QW" localSheetId="13">[8]!Plan1</definedName>
    <definedName name="QW" localSheetId="4">'CRONO. FIS-FINANC'!Plan1</definedName>
    <definedName name="QW" localSheetId="16">[8]!Plan1</definedName>
    <definedName name="QW">#REF!</definedName>
    <definedName name="qwe" localSheetId="4">#REF!</definedName>
    <definedName name="qwe">#REF!</definedName>
    <definedName name="r_2">NA()</definedName>
    <definedName name="RA" localSheetId="4">#REF!</definedName>
    <definedName name="RA">#REF!</definedName>
    <definedName name="rach" localSheetId="6">'Composições Canteiro'!rach</definedName>
    <definedName name="rach" localSheetId="5">'Composições Gerais'!rach</definedName>
    <definedName name="rach" localSheetId="4">'CRONO. FIS-FINANC'!rach</definedName>
    <definedName name="rach">rach</definedName>
    <definedName name="rach_38" localSheetId="6">'Composições Canteiro'!rach_38</definedName>
    <definedName name="rach_38" localSheetId="5">'Composições Gerais'!rach_38</definedName>
    <definedName name="rach_38" localSheetId="4">'CRONO. FIS-FINANC'!rach_38</definedName>
    <definedName name="rach_38">rach_38</definedName>
    <definedName name="Rachão" localSheetId="6">'Composições Canteiro'!Rachão</definedName>
    <definedName name="Rachão" localSheetId="5">'Composições Gerais'!Rachão</definedName>
    <definedName name="Rachão" localSheetId="4">'CRONO. FIS-FINANC'!Rachão</definedName>
    <definedName name="Rachão">Rachão</definedName>
    <definedName name="Rachão_10" localSheetId="6">'Composições Canteiro'!Rachão_10</definedName>
    <definedName name="Rachão_10" localSheetId="5">'Composições Gerais'!Rachão_10</definedName>
    <definedName name="Rachão_10" localSheetId="4">'CRONO. FIS-FINANC'!Rachão_10</definedName>
    <definedName name="Rachão_10">Rachão_10</definedName>
    <definedName name="Rachão_2" localSheetId="6">'Composições Canteiro'!Rachão_2</definedName>
    <definedName name="Rachão_2" localSheetId="5">'Composições Gerais'!Rachão_2</definedName>
    <definedName name="Rachão_2" localSheetId="4">'CRONO. FIS-FINANC'!Rachão_2</definedName>
    <definedName name="Rachão_2">Rachão_2</definedName>
    <definedName name="Rachão_23" localSheetId="6">'Composições Canteiro'!Rachão_23</definedName>
    <definedName name="Rachão_23" localSheetId="5">'Composições Gerais'!Rachão_23</definedName>
    <definedName name="Rachão_23" localSheetId="4">'CRONO. FIS-FINANC'!Rachão_23</definedName>
    <definedName name="Rachão_23">Rachão_23</definedName>
    <definedName name="Rachão_24" localSheetId="6">'Composições Canteiro'!Rachão_24</definedName>
    <definedName name="Rachão_24" localSheetId="5">'Composições Gerais'!Rachão_24</definedName>
    <definedName name="Rachão_24" localSheetId="4">'CRONO. FIS-FINANC'!Rachão_24</definedName>
    <definedName name="Rachão_24">Rachão_24</definedName>
    <definedName name="Rachão_26" localSheetId="6">'Composições Canteiro'!Rachão_26</definedName>
    <definedName name="Rachão_26" localSheetId="5">'Composições Gerais'!Rachão_26</definedName>
    <definedName name="Rachão_26" localSheetId="4">'CRONO. FIS-FINANC'!Rachão_26</definedName>
    <definedName name="Rachão_26">Rachão_26</definedName>
    <definedName name="Rachão_27" localSheetId="6">'Composições Canteiro'!Rachão_27</definedName>
    <definedName name="Rachão_27" localSheetId="5">'Composições Gerais'!Rachão_27</definedName>
    <definedName name="Rachão_27" localSheetId="4">'CRONO. FIS-FINANC'!Rachão_27</definedName>
    <definedName name="Rachão_27">Rachão_27</definedName>
    <definedName name="Rachão_29" localSheetId="6">'Composições Canteiro'!Rachão_29</definedName>
    <definedName name="Rachão_29" localSheetId="5">'Composições Gerais'!Rachão_29</definedName>
    <definedName name="Rachão_29" localSheetId="4">'CRONO. FIS-FINANC'!Rachão_29</definedName>
    <definedName name="Rachão_29">Rachão_29</definedName>
    <definedName name="Rachão_30" localSheetId="6">'Composições Canteiro'!Rachão_30</definedName>
    <definedName name="Rachão_30" localSheetId="5">'Composições Gerais'!Rachão_30</definedName>
    <definedName name="Rachão_30" localSheetId="4">'CRONO. FIS-FINANC'!Rachão_30</definedName>
    <definedName name="Rachão_30">Rachão_30</definedName>
    <definedName name="Rachão_36" localSheetId="6">'Composições Canteiro'!Rachão_36</definedName>
    <definedName name="Rachão_36" localSheetId="5">'Composições Gerais'!Rachão_36</definedName>
    <definedName name="Rachão_36" localSheetId="4">'CRONO. FIS-FINANC'!Rachão_36</definedName>
    <definedName name="Rachão_36">Rachão_36</definedName>
    <definedName name="Rachão_37" localSheetId="6">'Composições Canteiro'!Rachão_37</definedName>
    <definedName name="Rachão_37" localSheetId="5">'Composições Gerais'!Rachão_37</definedName>
    <definedName name="Rachão_37" localSheetId="4">'CRONO. FIS-FINANC'!Rachão_37</definedName>
    <definedName name="Rachão_37">Rachão_37</definedName>
    <definedName name="Rachão_38" localSheetId="6">'Composições Canteiro'!Rachão_38</definedName>
    <definedName name="Rachão_38" localSheetId="5">'Composições Gerais'!Rachão_38</definedName>
    <definedName name="Rachão_38" localSheetId="4">'CRONO. FIS-FINANC'!Rachão_38</definedName>
    <definedName name="Rachão_38">Rachão_38</definedName>
    <definedName name="Rachão_4" localSheetId="6">'Composições Canteiro'!Rachão_4</definedName>
    <definedName name="Rachão_4" localSheetId="5">'Composições Gerais'!Rachão_4</definedName>
    <definedName name="Rachão_4" localSheetId="4">'CRONO. FIS-FINANC'!Rachão_4</definedName>
    <definedName name="Rachão_4">Rachão_4</definedName>
    <definedName name="Rachão_48" localSheetId="6">'Composições Canteiro'!Rachão_48</definedName>
    <definedName name="Rachão_48" localSheetId="5">'Composições Gerais'!Rachão_48</definedName>
    <definedName name="Rachão_48" localSheetId="4">'CRONO. FIS-FINANC'!Rachão_48</definedName>
    <definedName name="Rachão_48">Rachão_48</definedName>
    <definedName name="Rachão_51" localSheetId="6">'Composições Canteiro'!Rachão_51</definedName>
    <definedName name="Rachão_51" localSheetId="5">'Composições Gerais'!Rachão_51</definedName>
    <definedName name="Rachão_51" localSheetId="4">'CRONO. FIS-FINANC'!Rachão_51</definedName>
    <definedName name="Rachão_51">Rachão_51</definedName>
    <definedName name="Rachão_52" localSheetId="6">'Composições Canteiro'!Rachão_52</definedName>
    <definedName name="Rachão_52" localSheetId="5">'Composições Gerais'!Rachão_52</definedName>
    <definedName name="Rachão_52" localSheetId="4">'CRONO. FIS-FINANC'!Rachão_52</definedName>
    <definedName name="Rachão_52">Rachão_52</definedName>
    <definedName name="Rachão_53" localSheetId="6">'Composições Canteiro'!Rachão_53</definedName>
    <definedName name="Rachão_53" localSheetId="5">'Composições Gerais'!Rachão_53</definedName>
    <definedName name="Rachão_53" localSheetId="4">'CRONO. FIS-FINANC'!Rachão_53</definedName>
    <definedName name="Rachão_53">Rachão_53</definedName>
    <definedName name="Rachão_55" localSheetId="6">'Composições Canteiro'!Rachão_55</definedName>
    <definedName name="Rachão_55" localSheetId="5">'Composições Gerais'!Rachão_55</definedName>
    <definedName name="Rachão_55" localSheetId="4">'CRONO. FIS-FINANC'!Rachão_55</definedName>
    <definedName name="Rachão_55">Rachão_55</definedName>
    <definedName name="Rachão_67" localSheetId="6">'Composições Canteiro'!Rachão_67</definedName>
    <definedName name="Rachão_67" localSheetId="5">'Composições Gerais'!Rachão_67</definedName>
    <definedName name="Rachão_67" localSheetId="4">'CRONO. FIS-FINANC'!Rachão_67</definedName>
    <definedName name="Rachão_67">Rachão_67</definedName>
    <definedName name="Rachão_68" localSheetId="6">'Composições Canteiro'!Rachão_68</definedName>
    <definedName name="Rachão_68" localSheetId="5">'Composições Gerais'!Rachão_68</definedName>
    <definedName name="Rachão_68" localSheetId="4">'CRONO. FIS-FINANC'!Rachão_68</definedName>
    <definedName name="Rachão_68">Rachão_68</definedName>
    <definedName name="Rachão_69" localSheetId="6">'Composições Canteiro'!Rachão_69</definedName>
    <definedName name="Rachão_69" localSheetId="5">'Composições Gerais'!Rachão_69</definedName>
    <definedName name="Rachão_69" localSheetId="4">'CRONO. FIS-FINANC'!Rachão_69</definedName>
    <definedName name="Rachão_69">Rachão_69</definedName>
    <definedName name="Rachão_70" localSheetId="6">'Composições Canteiro'!Rachão_70</definedName>
    <definedName name="Rachão_70" localSheetId="5">'Composições Gerais'!Rachão_70</definedName>
    <definedName name="Rachão_70" localSheetId="4">'CRONO. FIS-FINANC'!Rachão_70</definedName>
    <definedName name="Rachão_70">Rachão_70</definedName>
    <definedName name="Rachão_71" localSheetId="6">'Composições Canteiro'!Rachão_71</definedName>
    <definedName name="Rachão_71" localSheetId="5">'Composições Gerais'!Rachão_71</definedName>
    <definedName name="Rachão_71" localSheetId="4">'CRONO. FIS-FINANC'!Rachão_71</definedName>
    <definedName name="Rachão_71">Rachão_71</definedName>
    <definedName name="Rachão_72" localSheetId="6">'Composições Canteiro'!Rachão_72</definedName>
    <definedName name="Rachão_72" localSheetId="5">'Composições Gerais'!Rachão_72</definedName>
    <definedName name="Rachão_72" localSheetId="4">'CRONO. FIS-FINANC'!Rachão_72</definedName>
    <definedName name="Rachão_72">Rachão_72</definedName>
    <definedName name="RBQ" localSheetId="4">#REF!</definedName>
    <definedName name="RBQ">#REF!</definedName>
    <definedName name="RCB" localSheetId="4">#REF!</definedName>
    <definedName name="RCB">#REF!</definedName>
    <definedName name="RCC" localSheetId="4">#REF!</definedName>
    <definedName name="RCC">#REF!</definedName>
    <definedName name="RCCL" localSheetId="4">#REF!</definedName>
    <definedName name="RCCL">#REF!</definedName>
    <definedName name="RCGP" localSheetId="4">#REF!</definedName>
    <definedName name="RCGP">#REF!</definedName>
    <definedName name="rcgp_2">#N/A</definedName>
    <definedName name="RCH" localSheetId="4">#REF!</definedName>
    <definedName name="RCH">#REF!</definedName>
    <definedName name="RCR" localSheetId="4">#REF!</definedName>
    <definedName name="RCR">#REF!</definedName>
    <definedName name="rD" localSheetId="4">'CRONO. FIS-FINANC'!rD</definedName>
    <definedName name="rD">#REF!</definedName>
    <definedName name="RDM" localSheetId="4">#REF!</definedName>
    <definedName name="RDM">#REF!</definedName>
    <definedName name="RE" localSheetId="11">#N/A</definedName>
    <definedName name="RE" localSheetId="14">#N/A</definedName>
    <definedName name="RE" localSheetId="15">#N/A</definedName>
    <definedName name="RE" localSheetId="13">#N/A</definedName>
    <definedName name="re" localSheetId="4">#REF!</definedName>
    <definedName name="RE" localSheetId="16">#N/A</definedName>
    <definedName name="re">#REF!</definedName>
    <definedName name="REAJ" localSheetId="4">#REF!</definedName>
    <definedName name="REAJ">#REF!</definedName>
    <definedName name="rearos2" localSheetId="11">'ADM-Resumo'!rearos2</definedName>
    <definedName name="rearos2" localSheetId="14">'ADM-Variavel'!rearos2</definedName>
    <definedName name="rearos2" localSheetId="15">'ADM-Variavel$'!rearos2</definedName>
    <definedName name="rearos2" localSheetId="13">'ADM-Vinculada'!rearos2</definedName>
    <definedName name="rearos2" localSheetId="16">'MANUTENÇÃO DO CANTEIRO E ACAMP.'!rearos2</definedName>
    <definedName name="rearos2">[0]!rearos2</definedName>
    <definedName name="REATERRO" localSheetId="11">[8]!REATERRO</definedName>
    <definedName name="REATERRO" localSheetId="14">[8]!REATERRO</definedName>
    <definedName name="REATERRO" localSheetId="15">[8]!REATERRO</definedName>
    <definedName name="REATERRO" localSheetId="13">[8]!REATERRO</definedName>
    <definedName name="REATERRO" localSheetId="16">[8]!REATERRO</definedName>
    <definedName name="REATERRO">#REF!</definedName>
    <definedName name="REBOQUE" localSheetId="4">#REF!</definedName>
    <definedName name="REBOQUE">#REF!</definedName>
    <definedName name="rec" localSheetId="6">'Composições Canteiro'!rec</definedName>
    <definedName name="rec" localSheetId="5">'Composições Gerais'!rec</definedName>
    <definedName name="rec" localSheetId="4">'CRONO. FIS-FINANC'!rec</definedName>
    <definedName name="rec">rec</definedName>
    <definedName name="rec_10" localSheetId="6">'Composições Canteiro'!rec_10</definedName>
    <definedName name="rec_10" localSheetId="5">'Composições Gerais'!rec_10</definedName>
    <definedName name="rec_10" localSheetId="4">'CRONO. FIS-FINANC'!rec_10</definedName>
    <definedName name="rec_10">rec_10</definedName>
    <definedName name="rec_2" localSheetId="6">'Composições Canteiro'!rec_2</definedName>
    <definedName name="rec_2" localSheetId="5">'Composições Gerais'!rec_2</definedName>
    <definedName name="rec_2" localSheetId="4">'CRONO. FIS-FINANC'!rec_2</definedName>
    <definedName name="rec_2">rec_2</definedName>
    <definedName name="rec_23" localSheetId="6">'Composições Canteiro'!rec_23</definedName>
    <definedName name="rec_23" localSheetId="5">'Composições Gerais'!rec_23</definedName>
    <definedName name="rec_23" localSheetId="4">'CRONO. FIS-FINANC'!rec_23</definedName>
    <definedName name="rec_23">rec_23</definedName>
    <definedName name="rec_24" localSheetId="6">'Composições Canteiro'!rec_24</definedName>
    <definedName name="rec_24" localSheetId="5">'Composições Gerais'!rec_24</definedName>
    <definedName name="rec_24" localSheetId="4">'CRONO. FIS-FINANC'!rec_24</definedName>
    <definedName name="rec_24">rec_24</definedName>
    <definedName name="rec_26" localSheetId="6">'Composições Canteiro'!rec_26</definedName>
    <definedName name="rec_26" localSheetId="5">'Composições Gerais'!rec_26</definedName>
    <definedName name="rec_26" localSheetId="4">'CRONO. FIS-FINANC'!rec_26</definedName>
    <definedName name="rec_26">rec_26</definedName>
    <definedName name="rec_27" localSheetId="6">'Composições Canteiro'!rec_27</definedName>
    <definedName name="rec_27" localSheetId="5">'Composições Gerais'!rec_27</definedName>
    <definedName name="rec_27" localSheetId="4">'CRONO. FIS-FINANC'!rec_27</definedName>
    <definedName name="rec_27">rec_27</definedName>
    <definedName name="rec_29" localSheetId="6">'Composições Canteiro'!rec_29</definedName>
    <definedName name="rec_29" localSheetId="5">'Composições Gerais'!rec_29</definedName>
    <definedName name="rec_29" localSheetId="4">'CRONO. FIS-FINANC'!rec_29</definedName>
    <definedName name="rec_29">rec_29</definedName>
    <definedName name="rec_30" localSheetId="6">'Composições Canteiro'!rec_30</definedName>
    <definedName name="rec_30" localSheetId="5">'Composições Gerais'!rec_30</definedName>
    <definedName name="rec_30" localSheetId="4">'CRONO. FIS-FINANC'!rec_30</definedName>
    <definedName name="rec_30">rec_30</definedName>
    <definedName name="rec_36" localSheetId="6">'Composições Canteiro'!rec_36</definedName>
    <definedName name="rec_36" localSheetId="5">'Composições Gerais'!rec_36</definedName>
    <definedName name="rec_36" localSheetId="4">'CRONO. FIS-FINANC'!rec_36</definedName>
    <definedName name="rec_36">rec_36</definedName>
    <definedName name="rec_37" localSheetId="6">'Composições Canteiro'!rec_37</definedName>
    <definedName name="rec_37" localSheetId="5">'Composições Gerais'!rec_37</definedName>
    <definedName name="rec_37" localSheetId="4">'CRONO. FIS-FINANC'!rec_37</definedName>
    <definedName name="rec_37">rec_37</definedName>
    <definedName name="rec_38" localSheetId="6">'Composições Canteiro'!rec_38</definedName>
    <definedName name="rec_38" localSheetId="5">'Composições Gerais'!rec_38</definedName>
    <definedName name="rec_38" localSheetId="4">'CRONO. FIS-FINANC'!rec_38</definedName>
    <definedName name="rec_38">rec_38</definedName>
    <definedName name="rec_4" localSheetId="6">'Composições Canteiro'!rec_4</definedName>
    <definedName name="rec_4" localSheetId="5">'Composições Gerais'!rec_4</definedName>
    <definedName name="rec_4" localSheetId="4">'CRONO. FIS-FINANC'!rec_4</definedName>
    <definedName name="rec_4">rec_4</definedName>
    <definedName name="rec_48" localSheetId="6">'Composições Canteiro'!rec_48</definedName>
    <definedName name="rec_48" localSheetId="5">'Composições Gerais'!rec_48</definedName>
    <definedName name="rec_48" localSheetId="4">'CRONO. FIS-FINANC'!rec_48</definedName>
    <definedName name="rec_48">rec_48</definedName>
    <definedName name="rec_51" localSheetId="6">'Composições Canteiro'!rec_51</definedName>
    <definedName name="rec_51" localSheetId="5">'Composições Gerais'!rec_51</definedName>
    <definedName name="rec_51" localSheetId="4">'CRONO. FIS-FINANC'!rec_51</definedName>
    <definedName name="rec_51">rec_51</definedName>
    <definedName name="rec_52" localSheetId="6">'Composições Canteiro'!rec_52</definedName>
    <definedName name="rec_52" localSheetId="5">'Composições Gerais'!rec_52</definedName>
    <definedName name="rec_52" localSheetId="4">'CRONO. FIS-FINANC'!rec_52</definedName>
    <definedName name="rec_52">rec_52</definedName>
    <definedName name="rec_53" localSheetId="6">'Composições Canteiro'!rec_53</definedName>
    <definedName name="rec_53" localSheetId="5">'Composições Gerais'!rec_53</definedName>
    <definedName name="rec_53" localSheetId="4">'CRONO. FIS-FINANC'!rec_53</definedName>
    <definedName name="rec_53">rec_53</definedName>
    <definedName name="rec_55" localSheetId="6">'Composições Canteiro'!rec_55</definedName>
    <definedName name="rec_55" localSheetId="5">'Composições Gerais'!rec_55</definedName>
    <definedName name="rec_55" localSheetId="4">'CRONO. FIS-FINANC'!rec_55</definedName>
    <definedName name="rec_55">rec_55</definedName>
    <definedName name="rec_67" localSheetId="6">'Composições Canteiro'!rec_67</definedName>
    <definedName name="rec_67" localSheetId="5">'Composições Gerais'!rec_67</definedName>
    <definedName name="rec_67" localSheetId="4">'CRONO. FIS-FINANC'!rec_67</definedName>
    <definedName name="rec_67">rec_67</definedName>
    <definedName name="rec_68" localSheetId="6">'Composições Canteiro'!rec_68</definedName>
    <definedName name="rec_68" localSheetId="5">'Composições Gerais'!rec_68</definedName>
    <definedName name="rec_68" localSheetId="4">'CRONO. FIS-FINANC'!rec_68</definedName>
    <definedName name="rec_68">rec_68</definedName>
    <definedName name="rec_69" localSheetId="6">'Composições Canteiro'!rec_69</definedName>
    <definedName name="rec_69" localSheetId="5">'Composições Gerais'!rec_69</definedName>
    <definedName name="rec_69" localSheetId="4">'CRONO. FIS-FINANC'!rec_69</definedName>
    <definedName name="rec_69">rec_69</definedName>
    <definedName name="rec_70" localSheetId="6">'Composições Canteiro'!rec_70</definedName>
    <definedName name="rec_70" localSheetId="5">'Composições Gerais'!rec_70</definedName>
    <definedName name="rec_70" localSheetId="4">'CRONO. FIS-FINANC'!rec_70</definedName>
    <definedName name="rec_70">rec_70</definedName>
    <definedName name="rec_71" localSheetId="6">'Composições Canteiro'!rec_71</definedName>
    <definedName name="rec_71" localSheetId="5">'Composições Gerais'!rec_71</definedName>
    <definedName name="rec_71" localSheetId="4">'CRONO. FIS-FINANC'!rec_71</definedName>
    <definedName name="rec_71">rec_71</definedName>
    <definedName name="rec_72" localSheetId="6">'Composições Canteiro'!rec_72</definedName>
    <definedName name="rec_72" localSheetId="5">'Composições Gerais'!rec_72</definedName>
    <definedName name="rec_72" localSheetId="4">'CRONO. FIS-FINANC'!rec_72</definedName>
    <definedName name="rec_72">rec_72</definedName>
    <definedName name="REC_BRITA" localSheetId="4">#REF!</definedName>
    <definedName name="REC_BRITA">#REF!</definedName>
    <definedName name="REC_BRITA_2">#N/A</definedName>
    <definedName name="REC_SEM_BRITA" localSheetId="4">#REF!</definedName>
    <definedName name="REC_SEM_BRITA">#REF!</definedName>
    <definedName name="REC_SEM_BRITA_2">#N/A</definedName>
    <definedName name="REC110PI" localSheetId="4">#REF!</definedName>
    <definedName name="REC110PI">#REF!</definedName>
    <definedName name="REC110PI_2">#N/A</definedName>
    <definedName name="REC110R" localSheetId="4">#REF!</definedName>
    <definedName name="REC110R">#REF!</definedName>
    <definedName name="REC110R_2">#N/A</definedName>
    <definedName name="REC316PI" localSheetId="4">#REF!</definedName>
    <definedName name="REC316PI">#REF!</definedName>
    <definedName name="REC316PI_2">#N/A</definedName>
    <definedName name="REC316R" localSheetId="4">#REF!</definedName>
    <definedName name="REC316R">#REF!</definedName>
    <definedName name="REC316R_2">#N/A</definedName>
    <definedName name="RECAPEAMENTO" localSheetId="11">'ADM-Resumo'!RECAPEAMENTO</definedName>
    <definedName name="RECAPEAMENTO" localSheetId="14">'ADM-Variavel'!RECAPEAMENTO</definedName>
    <definedName name="RECAPEAMENTO" localSheetId="15">'ADM-Variavel$'!RECAPEAMENTO</definedName>
    <definedName name="RECAPEAMENTO" localSheetId="13">'ADM-Vinculada'!RECAPEAMENTO</definedName>
    <definedName name="RECAPEAMENTO" localSheetId="16">'MANUTENÇÃO DO CANTEIRO E ACAMP.'!RECAPEAMENTO</definedName>
    <definedName name="RECAPEAMENTO">[0]!RECAPEAMENTO</definedName>
    <definedName name="recc" localSheetId="6">'Composições Canteiro'!recc</definedName>
    <definedName name="recc" localSheetId="5">'Composições Gerais'!recc</definedName>
    <definedName name="recc" localSheetId="4">'CRONO. FIS-FINANC'!recc</definedName>
    <definedName name="recc">recc</definedName>
    <definedName name="recc_38" localSheetId="6">'Composições Canteiro'!recc_38</definedName>
    <definedName name="recc_38" localSheetId="5">'Composições Gerais'!recc_38</definedName>
    <definedName name="recc_38" localSheetId="4">'CRONO. FIS-FINANC'!recc_38</definedName>
    <definedName name="recc_38">recc_38</definedName>
    <definedName name="recomposicao" localSheetId="11">[8]!Plan1</definedName>
    <definedName name="recomposicao" localSheetId="14">[8]!Plan1</definedName>
    <definedName name="recomposicao" localSheetId="15">[8]!Plan1</definedName>
    <definedName name="recomposicao" localSheetId="13">[8]!Plan1</definedName>
    <definedName name="recomposicao" localSheetId="4">'CRONO. FIS-FINANC'!Plan1</definedName>
    <definedName name="recomposicao" localSheetId="16">[8]!Plan1</definedName>
    <definedName name="recomposicao">#REF!</definedName>
    <definedName name="RECONFORMAÇÃO" localSheetId="11">[8]!Plan1</definedName>
    <definedName name="RECONFORMAÇÃO" localSheetId="14">[8]!Plan1</definedName>
    <definedName name="RECONFORMAÇÃO" localSheetId="15">[8]!Plan1</definedName>
    <definedName name="RECONFORMAÇÃO" localSheetId="13">[8]!Plan1</definedName>
    <definedName name="RECONFORMAÇÃO" localSheetId="4">'CRONO. FIS-FINANC'!Plan1</definedName>
    <definedName name="RECONFORMAÇÃO" localSheetId="16">[8]!Plan1</definedName>
    <definedName name="RECONFORMAÇÃO">#REF!</definedName>
    <definedName name="RECP" localSheetId="4">#REF!</definedName>
    <definedName name="RECP">#REF!</definedName>
    <definedName name="RECREV" localSheetId="4">#REF!</definedName>
    <definedName name="RECREV">#REF!</definedName>
    <definedName name="recrevcbuq" localSheetId="4">#REF!</definedName>
    <definedName name="recrevcbuq">#REF!</definedName>
    <definedName name="REE" localSheetId="4">#REF!</definedName>
    <definedName name="REE">#REF!</definedName>
    <definedName name="REE_2">#N/A</definedName>
    <definedName name="reec" localSheetId="4">#REF!</definedName>
    <definedName name="reec">#REF!</definedName>
    <definedName name="reec_2">#N/A</definedName>
    <definedName name="REFEITO" localSheetId="11" hidden="1">{#N/A,#N/A,FALSE,"Plan1"}</definedName>
    <definedName name="REFEITO" localSheetId="14" hidden="1">{#N/A,#N/A,FALSE,"Plan1"}</definedName>
    <definedName name="REFEITO" localSheetId="15" hidden="1">{#N/A,#N/A,FALSE,"Plan1"}</definedName>
    <definedName name="REFEITO" localSheetId="13" hidden="1">{#N/A,#N/A,FALSE,"Plan1"}</definedName>
    <definedName name="REFEITO" localSheetId="6" hidden="1">{#N/A,#N/A,FALSE,"Plan1"}</definedName>
    <definedName name="REFEITO" localSheetId="5" hidden="1">{#N/A,#N/A,FALSE,"Plan1"}</definedName>
    <definedName name="REFEITO" localSheetId="4" hidden="1">{#N/A,#N/A,FALSE,"Plan1"}</definedName>
    <definedName name="REFEITO" localSheetId="16" hidden="1">{#N/A,#N/A,FALSE,"Plan1"}</definedName>
    <definedName name="REFEITO" hidden="1">{#N/A,#N/A,FALSE,"Plan1"}</definedName>
    <definedName name="Reforma" localSheetId="4">#REF!</definedName>
    <definedName name="Reforma">#REF!</definedName>
    <definedName name="REG" localSheetId="4">#REF!</definedName>
    <definedName name="REG">#REF!</definedName>
    <definedName name="REG_2">#N/A</definedName>
    <definedName name="REG_4" localSheetId="4">#REF!</definedName>
    <definedName name="REG_4">#REF!</definedName>
    <definedName name="REGG" localSheetId="4">#REF!</definedName>
    <definedName name="REGG">#REF!</definedName>
    <definedName name="REGISTRO">#REF!</definedName>
    <definedName name="REGULA" localSheetId="4">#REF!</definedName>
    <definedName name="REGULA">#REF!</definedName>
    <definedName name="REGULA_10">#N/A</definedName>
    <definedName name="REGULA_11">#N/A</definedName>
    <definedName name="REGULA_12">#N/A</definedName>
    <definedName name="REGULA_13">#N/A</definedName>
    <definedName name="REGULA_14">#N/A</definedName>
    <definedName name="REGULA_15">#N/A</definedName>
    <definedName name="REGULA_16">#N/A</definedName>
    <definedName name="REGULA_17">#N/A</definedName>
    <definedName name="REGULA_18">#N/A</definedName>
    <definedName name="REGULA_2">#N/A</definedName>
    <definedName name="REGULA_3" localSheetId="4">#REF!</definedName>
    <definedName name="REGULA_3">#REF!</definedName>
    <definedName name="REGULA_4" localSheetId="4">#REF!</definedName>
    <definedName name="REGULA_4">#REF!</definedName>
    <definedName name="REGULA_5" localSheetId="4">#REF!</definedName>
    <definedName name="REGULA_5">#REF!</definedName>
    <definedName name="REGULA_6">#N/A</definedName>
    <definedName name="REGULA_7">#N/A</definedName>
    <definedName name="REGULA_8">#N/A</definedName>
    <definedName name="REGULA_9">#N/A</definedName>
    <definedName name="REGULAA" localSheetId="4">#REF!</definedName>
    <definedName name="REGULAA">#REF!</definedName>
    <definedName name="REL" localSheetId="11" hidden="1">{#N/A,#N/A,TRUE,"Serviços"}</definedName>
    <definedName name="REL" localSheetId="14" hidden="1">{#N/A,#N/A,TRUE,"Serviços"}</definedName>
    <definedName name="REL" localSheetId="15" hidden="1">{#N/A,#N/A,TRUE,"Serviços"}</definedName>
    <definedName name="REL" localSheetId="13" hidden="1">{#N/A,#N/A,TRUE,"Serviços"}</definedName>
    <definedName name="REL" localSheetId="6" hidden="1">{#N/A,#N/A,TRUE,"Serviços"}</definedName>
    <definedName name="REL" localSheetId="5" hidden="1">{#N/A,#N/A,TRUE,"Serviços"}</definedName>
    <definedName name="REL" localSheetId="4" hidden="1">{#N/A,#N/A,TRUE,"Serviços"}</definedName>
    <definedName name="REL" localSheetId="16" hidden="1">{#N/A,#N/A,TRUE,"Serviços"}</definedName>
    <definedName name="REL" hidden="1">{#N/A,#N/A,TRUE,"Serviços"}</definedName>
    <definedName name="Relaçao" localSheetId="4">#REF!</definedName>
    <definedName name="Relaçao">#REF!</definedName>
    <definedName name="Relat" localSheetId="11" hidden="1">#REF!</definedName>
    <definedName name="Relat" localSheetId="4" hidden="1">#REF!</definedName>
    <definedName name="Relat" localSheetId="16" hidden="1">#REF!</definedName>
    <definedName name="Relat" hidden="1">#REF!</definedName>
    <definedName name="relatorio" localSheetId="11">'ADM-Resumo'!relatorio</definedName>
    <definedName name="relatorio" localSheetId="14">'ADM-Variavel'!relatorio</definedName>
    <definedName name="relatorio" localSheetId="15">'ADM-Variavel$'!relatorio</definedName>
    <definedName name="relatorio" localSheetId="13">'ADM-Vinculada'!relatorio</definedName>
    <definedName name="relatorio" localSheetId="16">'MANUTENÇÃO DO CANTEIRO E ACAMP.'!relatorio</definedName>
    <definedName name="relatorio">#REF!</definedName>
    <definedName name="relequip" localSheetId="4">#REF!</definedName>
    <definedName name="relequip">#REF!</definedName>
    <definedName name="RELL" localSheetId="6" hidden="1">{#N/A,#N/A,TRUE,"Serviços"}</definedName>
    <definedName name="RELL" localSheetId="5" hidden="1">{#N/A,#N/A,TRUE,"Serviços"}</definedName>
    <definedName name="RELL" localSheetId="4" hidden="1">{#N/A,#N/A,TRUE,"Serviços"}</definedName>
    <definedName name="RELL" hidden="1">{#N/A,#N/A,TRUE,"Serviços"}</definedName>
    <definedName name="RELMOBRA" localSheetId="11" hidden="1">{#N/A,#N/A,FALSE,"SS";#N/A,#N/A,FALSE,"TER1";#N/A,#N/A,FALSE,"TER2";#N/A,#N/A,FALSE,"TER3";#N/A,#N/A,FALSE,"TP1";#N/A,#N/A,FALSE,"TP2";#N/A,#N/A,FALSE,"TP3";#N/A,#N/A,FALSE,"DI1";#N/A,#N/A,FALSE,"DI2";#N/A,#N/A,FALSE,"DI3";#N/A,#N/A,FALSE,"DS1";#N/A,#N/A,FALSE,"DS2";#N/A,#N/A,FALSE,"CM"}</definedName>
    <definedName name="RELMOBRA" localSheetId="14" hidden="1">{#N/A,#N/A,FALSE,"SS";#N/A,#N/A,FALSE,"TER1";#N/A,#N/A,FALSE,"TER2";#N/A,#N/A,FALSE,"TER3";#N/A,#N/A,FALSE,"TP1";#N/A,#N/A,FALSE,"TP2";#N/A,#N/A,FALSE,"TP3";#N/A,#N/A,FALSE,"DI1";#N/A,#N/A,FALSE,"DI2";#N/A,#N/A,FALSE,"DI3";#N/A,#N/A,FALSE,"DS1";#N/A,#N/A,FALSE,"DS2";#N/A,#N/A,FALSE,"CM"}</definedName>
    <definedName name="RELMOBRA" localSheetId="15" hidden="1">{#N/A,#N/A,FALSE,"SS";#N/A,#N/A,FALSE,"TER1";#N/A,#N/A,FALSE,"TER2";#N/A,#N/A,FALSE,"TER3";#N/A,#N/A,FALSE,"TP1";#N/A,#N/A,FALSE,"TP2";#N/A,#N/A,FALSE,"TP3";#N/A,#N/A,FALSE,"DI1";#N/A,#N/A,FALSE,"DI2";#N/A,#N/A,FALSE,"DI3";#N/A,#N/A,FALSE,"DS1";#N/A,#N/A,FALSE,"DS2";#N/A,#N/A,FALSE,"CM"}</definedName>
    <definedName name="RELMOBRA" localSheetId="13" hidden="1">{#N/A,#N/A,FALSE,"SS";#N/A,#N/A,FALSE,"TER1";#N/A,#N/A,FALSE,"TER2";#N/A,#N/A,FALSE,"TER3";#N/A,#N/A,FALSE,"TP1";#N/A,#N/A,FALSE,"TP2";#N/A,#N/A,FALSE,"TP3";#N/A,#N/A,FALSE,"DI1";#N/A,#N/A,FALSE,"DI2";#N/A,#N/A,FALSE,"DI3";#N/A,#N/A,FALSE,"DS1";#N/A,#N/A,FALSE,"DS2";#N/A,#N/A,FALSE,"CM"}</definedName>
    <definedName name="RELMOBRA" localSheetId="16" hidden="1">{#N/A,#N/A,FALSE,"SS";#N/A,#N/A,FALSE,"TER1";#N/A,#N/A,FALSE,"TER2";#N/A,#N/A,FALSE,"TER3";#N/A,#N/A,FALSE,"TP1";#N/A,#N/A,FALSE,"TP2";#N/A,#N/A,FALSE,"TP3";#N/A,#N/A,FALSE,"DI1";#N/A,#N/A,FALSE,"DI2";#N/A,#N/A,FALSE,"DI3";#N/A,#N/A,FALSE,"DS1";#N/A,#N/A,FALSE,"DS2";#N/A,#N/A,FALSE,"CM"}</definedName>
    <definedName name="RELMOBRA" hidden="1">{#N/A,#N/A,FALSE,"SS";#N/A,#N/A,FALSE,"TER1";#N/A,#N/A,FALSE,"TER2";#N/A,#N/A,FALSE,"TER3";#N/A,#N/A,FALSE,"TP1";#N/A,#N/A,FALSE,"TP2";#N/A,#N/A,FALSE,"TP3";#N/A,#N/A,FALSE,"DI1";#N/A,#N/A,FALSE,"DI2";#N/A,#N/A,FALSE,"DI3";#N/A,#N/A,FALSE,"DS1";#N/A,#N/A,FALSE,"DS2";#N/A,#N/A,FALSE,"CM"}</definedName>
    <definedName name="REM" localSheetId="11">#N/A</definedName>
    <definedName name="REM" localSheetId="14">#N/A</definedName>
    <definedName name="REM" localSheetId="15">#N/A</definedName>
    <definedName name="REM" localSheetId="13">#N/A</definedName>
    <definedName name="REM" localSheetId="16">#N/A</definedName>
    <definedName name="REM">#N/A</definedName>
    <definedName name="REMB">#REF!</definedName>
    <definedName name="REMB_10">#N/A</definedName>
    <definedName name="REMB_11">#N/A</definedName>
    <definedName name="REMB_12">#N/A</definedName>
    <definedName name="REMB_13">#N/A</definedName>
    <definedName name="REMB_14">#N/A</definedName>
    <definedName name="REMB_15">#N/A</definedName>
    <definedName name="REMB_16">#N/A</definedName>
    <definedName name="REMB_17">#N/A</definedName>
    <definedName name="REMB_18">#N/A</definedName>
    <definedName name="REMB_5">#N/A</definedName>
    <definedName name="REMB_6">#N/A</definedName>
    <definedName name="REMB_7">#N/A</definedName>
    <definedName name="REMB_8">#N/A</definedName>
    <definedName name="REMB_9">#N/A</definedName>
    <definedName name="remesas" localSheetId="4">#REF!</definedName>
    <definedName name="remesas">#REF!</definedName>
    <definedName name="REMN" localSheetId="4">#REF!</definedName>
    <definedName name="REMN">#REF!</definedName>
    <definedName name="REMP">#REF!</definedName>
    <definedName name="REMP_10">#N/A</definedName>
    <definedName name="REMP_11">#N/A</definedName>
    <definedName name="REMP_12">#N/A</definedName>
    <definedName name="REMP_13">#N/A</definedName>
    <definedName name="REMP_14">#N/A</definedName>
    <definedName name="REMP_15">#N/A</definedName>
    <definedName name="REMP_16">#N/A</definedName>
    <definedName name="REMP_17">#N/A</definedName>
    <definedName name="REMP_18">#N/A</definedName>
    <definedName name="REMP_5">#N/A</definedName>
    <definedName name="REMP_6">#N/A</definedName>
    <definedName name="REMP_7">#N/A</definedName>
    <definedName name="REMP_8">#N/A</definedName>
    <definedName name="REMP_9">#N/A</definedName>
    <definedName name="Rendimento" localSheetId="4">#REF!</definedName>
    <definedName name="Rendimento">#REF!</definedName>
    <definedName name="RERSA" localSheetId="4">#REF!</definedName>
    <definedName name="RERSA">#REF!</definedName>
    <definedName name="res" localSheetId="6">'Composições Canteiro'!res</definedName>
    <definedName name="res" localSheetId="5">'Composições Gerais'!res</definedName>
    <definedName name="res" localSheetId="4">'CRONO. FIS-FINANC'!res</definedName>
    <definedName name="res">res</definedName>
    <definedName name="res_38" localSheetId="6">'Composições Canteiro'!res_38</definedName>
    <definedName name="res_38" localSheetId="5">'Composições Gerais'!res_38</definedName>
    <definedName name="res_38" localSheetId="4">'CRONO. FIS-FINANC'!res_38</definedName>
    <definedName name="res_38">res_38</definedName>
    <definedName name="restau" localSheetId="4">#REF!</definedName>
    <definedName name="restau">#REF!</definedName>
    <definedName name="RESTAURANTE">#REF!</definedName>
    <definedName name="resultadorendimento" localSheetId="4">#REF!</definedName>
    <definedName name="resultadorendimento">#REF!</definedName>
    <definedName name="RESUMO" localSheetId="11">'ADM-Resumo'!RESUMO</definedName>
    <definedName name="RESUMO" localSheetId="14">'ADM-Variavel'!RESUMO</definedName>
    <definedName name="RESUMO" localSheetId="15">'ADM-Variavel$'!RESUMO</definedName>
    <definedName name="RESUMO" localSheetId="13">'ADM-Vinculada'!RESUMO</definedName>
    <definedName name="RESUMO" localSheetId="4">'CRONO. FIS-FINANC'!RESUMO</definedName>
    <definedName name="RESUMO" localSheetId="16">'MANUTENÇÃO DO CANTEIRO E ACAMP.'!RESUMO</definedName>
    <definedName name="RESUMO">#REF!</definedName>
    <definedName name="RESUMO_1" localSheetId="6">'Composições Canteiro'!RESUMO_1</definedName>
    <definedName name="RESUMO_1" localSheetId="5">'Composições Gerais'!RESUMO_1</definedName>
    <definedName name="RESUMO_1" localSheetId="4">'CRONO. FIS-FINANC'!RESUMO_1</definedName>
    <definedName name="RESUMO_1">RESUMO_1</definedName>
    <definedName name="RESUMO_10" localSheetId="6">'Composições Canteiro'!RESUMO_10</definedName>
    <definedName name="RESUMO_10" localSheetId="5">'Composições Gerais'!RESUMO_10</definedName>
    <definedName name="RESUMO_10" localSheetId="4">'CRONO. FIS-FINANC'!RESUMO_10</definedName>
    <definedName name="RESUMO_10">RESUMO_10</definedName>
    <definedName name="RESUMO_12" localSheetId="6">'Composições Canteiro'!RESUMO_12</definedName>
    <definedName name="RESUMO_12" localSheetId="5">'Composições Gerais'!RESUMO_12</definedName>
    <definedName name="RESUMO_12" localSheetId="4">'CRONO. FIS-FINANC'!RESUMO_12</definedName>
    <definedName name="RESUMO_12">RESUMO_12</definedName>
    <definedName name="RESUMO_13" localSheetId="6">'Composições Canteiro'!RESUMO_13</definedName>
    <definedName name="RESUMO_13" localSheetId="5">'Composições Gerais'!RESUMO_13</definedName>
    <definedName name="RESUMO_13" localSheetId="4">'CRONO. FIS-FINANC'!RESUMO_13</definedName>
    <definedName name="RESUMO_13">RESUMO_13</definedName>
    <definedName name="RESUMO_19" localSheetId="6">'Composições Canteiro'!RESUMO_19</definedName>
    <definedName name="RESUMO_19" localSheetId="5">'Composições Gerais'!RESUMO_19</definedName>
    <definedName name="RESUMO_19" localSheetId="4">'CRONO. FIS-FINANC'!RESUMO_19</definedName>
    <definedName name="RESUMO_19">RESUMO_19</definedName>
    <definedName name="RESUMO_2" localSheetId="6">'Composições Canteiro'!RESUMO_2</definedName>
    <definedName name="RESUMO_2" localSheetId="5">'Composições Gerais'!RESUMO_2</definedName>
    <definedName name="RESUMO_2" localSheetId="4">'CRONO. FIS-FINANC'!RESUMO_2</definedName>
    <definedName name="RESUMO_2">RESUMO_2</definedName>
    <definedName name="RESUMO_21" localSheetId="6">'Composições Canteiro'!RESUMO_21</definedName>
    <definedName name="RESUMO_21" localSheetId="5">'Composições Gerais'!RESUMO_21</definedName>
    <definedName name="RESUMO_21" localSheetId="4">'CRONO. FIS-FINANC'!RESUMO_21</definedName>
    <definedName name="RESUMO_21">RESUMO_21</definedName>
    <definedName name="RESUMO_23" localSheetId="6">'Composições Canteiro'!RESUMO_23</definedName>
    <definedName name="RESUMO_23" localSheetId="5">'Composições Gerais'!RESUMO_23</definedName>
    <definedName name="RESUMO_23" localSheetId="4">'CRONO. FIS-FINANC'!RESUMO_23</definedName>
    <definedName name="RESUMO_23">RESUMO_23</definedName>
    <definedName name="RESUMO_24" localSheetId="6">'Composições Canteiro'!RESUMO_24</definedName>
    <definedName name="RESUMO_24" localSheetId="5">'Composições Gerais'!RESUMO_24</definedName>
    <definedName name="RESUMO_24" localSheetId="4">'CRONO. FIS-FINANC'!RESUMO_24</definedName>
    <definedName name="RESUMO_24">RESUMO_24</definedName>
    <definedName name="RESUMO_26" localSheetId="6">'Composições Canteiro'!RESUMO_26</definedName>
    <definedName name="RESUMO_26" localSheetId="5">'Composições Gerais'!RESUMO_26</definedName>
    <definedName name="RESUMO_26" localSheetId="4">'CRONO. FIS-FINANC'!RESUMO_26</definedName>
    <definedName name="RESUMO_26">RESUMO_26</definedName>
    <definedName name="RESUMO_27" localSheetId="6">'Composições Canteiro'!RESUMO_27</definedName>
    <definedName name="RESUMO_27" localSheetId="5">'Composições Gerais'!RESUMO_27</definedName>
    <definedName name="RESUMO_27" localSheetId="4">'CRONO. FIS-FINANC'!RESUMO_27</definedName>
    <definedName name="RESUMO_27">RESUMO_27</definedName>
    <definedName name="RESUMO_29" localSheetId="6">'Composições Canteiro'!RESUMO_29</definedName>
    <definedName name="RESUMO_29" localSheetId="5">'Composições Gerais'!RESUMO_29</definedName>
    <definedName name="RESUMO_29" localSheetId="4">'CRONO. FIS-FINANC'!RESUMO_29</definedName>
    <definedName name="RESUMO_29">RESUMO_29</definedName>
    <definedName name="RESUMO_30" localSheetId="6">'Composições Canteiro'!RESUMO_30</definedName>
    <definedName name="RESUMO_30" localSheetId="5">'Composições Gerais'!RESUMO_30</definedName>
    <definedName name="RESUMO_30" localSheetId="4">'CRONO. FIS-FINANC'!RESUMO_30</definedName>
    <definedName name="RESUMO_30">RESUMO_30</definedName>
    <definedName name="RESUMO_31" localSheetId="6">'Composições Canteiro'!RESUMO_31</definedName>
    <definedName name="RESUMO_31" localSheetId="5">'Composições Gerais'!RESUMO_31</definedName>
    <definedName name="RESUMO_31" localSheetId="4">'CRONO. FIS-FINANC'!RESUMO_31</definedName>
    <definedName name="RESUMO_31">RESUMO_31</definedName>
    <definedName name="RESUMO_33" localSheetId="6">'Composições Canteiro'!RESUMO_33</definedName>
    <definedName name="RESUMO_33" localSheetId="5">'Composições Gerais'!RESUMO_33</definedName>
    <definedName name="RESUMO_33" localSheetId="4">'CRONO. FIS-FINANC'!RESUMO_33</definedName>
    <definedName name="RESUMO_33">RESUMO_33</definedName>
    <definedName name="RESUMO_34" localSheetId="6">'Composições Canteiro'!RESUMO_34</definedName>
    <definedName name="RESUMO_34" localSheetId="5">'Composições Gerais'!RESUMO_34</definedName>
    <definedName name="RESUMO_34" localSheetId="4">'CRONO. FIS-FINANC'!RESUMO_34</definedName>
    <definedName name="RESUMO_34">RESUMO_34</definedName>
    <definedName name="RESUMO_35" localSheetId="6">'Composições Canteiro'!RESUMO_35</definedName>
    <definedName name="RESUMO_35" localSheetId="5">'Composições Gerais'!RESUMO_35</definedName>
    <definedName name="RESUMO_35" localSheetId="4">'CRONO. FIS-FINANC'!RESUMO_35</definedName>
    <definedName name="RESUMO_35">RESUMO_35</definedName>
    <definedName name="RESUMO_36" localSheetId="6">'Composições Canteiro'!RESUMO_36</definedName>
    <definedName name="RESUMO_36" localSheetId="5">'Composições Gerais'!RESUMO_36</definedName>
    <definedName name="RESUMO_36" localSheetId="4">'CRONO. FIS-FINANC'!RESUMO_36</definedName>
    <definedName name="RESUMO_36">RESUMO_36</definedName>
    <definedName name="RESUMO_37" localSheetId="6">'Composições Canteiro'!RESUMO_37</definedName>
    <definedName name="RESUMO_37" localSheetId="5">'Composições Gerais'!RESUMO_37</definedName>
    <definedName name="RESUMO_37" localSheetId="4">'CRONO. FIS-FINANC'!RESUMO_37</definedName>
    <definedName name="RESUMO_37">RESUMO_37</definedName>
    <definedName name="RESUMO_38" localSheetId="6">'Composições Canteiro'!RESUMO_38</definedName>
    <definedName name="RESUMO_38" localSheetId="5">'Composições Gerais'!RESUMO_38</definedName>
    <definedName name="RESUMO_38" localSheetId="4">'CRONO. FIS-FINANC'!RESUMO_38</definedName>
    <definedName name="RESUMO_38">RESUMO_38</definedName>
    <definedName name="RESUMO_39" localSheetId="6">'Composições Canteiro'!RESUMO_39</definedName>
    <definedName name="RESUMO_39" localSheetId="5">'Composições Gerais'!RESUMO_39</definedName>
    <definedName name="RESUMO_39" localSheetId="4">'CRONO. FIS-FINANC'!RESUMO_39</definedName>
    <definedName name="RESUMO_39">RESUMO_39</definedName>
    <definedName name="RESUMO_4" localSheetId="6">'Composições Canteiro'!RESUMO_4</definedName>
    <definedName name="RESUMO_4" localSheetId="5">'Composições Gerais'!RESUMO_4</definedName>
    <definedName name="RESUMO_4" localSheetId="4">'CRONO. FIS-FINANC'!RESUMO_4</definedName>
    <definedName name="RESUMO_4">RESUMO_4</definedName>
    <definedName name="RESUMO_40" localSheetId="6">'Composições Canteiro'!RESUMO_40</definedName>
    <definedName name="RESUMO_40" localSheetId="5">'Composições Gerais'!RESUMO_40</definedName>
    <definedName name="RESUMO_40" localSheetId="4">'CRONO. FIS-FINANC'!RESUMO_40</definedName>
    <definedName name="RESUMO_40">RESUMO_40</definedName>
    <definedName name="RESUMO_41" localSheetId="6">'Composições Canteiro'!RESUMO_41</definedName>
    <definedName name="RESUMO_41" localSheetId="5">'Composições Gerais'!RESUMO_41</definedName>
    <definedName name="RESUMO_41" localSheetId="4">'CRONO. FIS-FINANC'!RESUMO_41</definedName>
    <definedName name="RESUMO_41">RESUMO_41</definedName>
    <definedName name="RESUMO_42" localSheetId="6">'Composições Canteiro'!RESUMO_42</definedName>
    <definedName name="RESUMO_42" localSheetId="5">'Composições Gerais'!RESUMO_42</definedName>
    <definedName name="RESUMO_42" localSheetId="4">'CRONO. FIS-FINANC'!RESUMO_42</definedName>
    <definedName name="RESUMO_42">RESUMO_42</definedName>
    <definedName name="RESUMO_43" localSheetId="6">'Composições Canteiro'!RESUMO_43</definedName>
    <definedName name="RESUMO_43" localSheetId="5">'Composições Gerais'!RESUMO_43</definedName>
    <definedName name="RESUMO_43" localSheetId="4">'CRONO. FIS-FINANC'!RESUMO_43</definedName>
    <definedName name="RESUMO_43">RESUMO_43</definedName>
    <definedName name="RESUMO_44" localSheetId="6">'Composições Canteiro'!RESUMO_44</definedName>
    <definedName name="RESUMO_44" localSheetId="5">'Composições Gerais'!RESUMO_44</definedName>
    <definedName name="RESUMO_44" localSheetId="4">'CRONO. FIS-FINANC'!RESUMO_44</definedName>
    <definedName name="RESUMO_44">RESUMO_44</definedName>
    <definedName name="RESUMO_45" localSheetId="6">'Composições Canteiro'!RESUMO_45</definedName>
    <definedName name="RESUMO_45" localSheetId="5">'Composições Gerais'!RESUMO_45</definedName>
    <definedName name="RESUMO_45" localSheetId="4">'CRONO. FIS-FINANC'!RESUMO_45</definedName>
    <definedName name="RESUMO_45">RESUMO_45</definedName>
    <definedName name="RESUMO_46" localSheetId="6">'Composições Canteiro'!RESUMO_46</definedName>
    <definedName name="RESUMO_46" localSheetId="5">'Composições Gerais'!RESUMO_46</definedName>
    <definedName name="RESUMO_46" localSheetId="4">'CRONO. FIS-FINANC'!RESUMO_46</definedName>
    <definedName name="RESUMO_46">RESUMO_46</definedName>
    <definedName name="RESUMO_47" localSheetId="6">'Composições Canteiro'!RESUMO_47</definedName>
    <definedName name="RESUMO_47" localSheetId="5">'Composições Gerais'!RESUMO_47</definedName>
    <definedName name="RESUMO_47" localSheetId="4">'CRONO. FIS-FINANC'!RESUMO_47</definedName>
    <definedName name="RESUMO_47">RESUMO_47</definedName>
    <definedName name="RESUMO_48" localSheetId="6">'Composições Canteiro'!RESUMO_48</definedName>
    <definedName name="RESUMO_48" localSheetId="5">'Composições Gerais'!RESUMO_48</definedName>
    <definedName name="RESUMO_48" localSheetId="4">'CRONO. FIS-FINANC'!RESUMO_48</definedName>
    <definedName name="RESUMO_48">RESUMO_48</definedName>
    <definedName name="RESUMO_51" localSheetId="6">'Composições Canteiro'!RESUMO_51</definedName>
    <definedName name="RESUMO_51" localSheetId="5">'Composições Gerais'!RESUMO_51</definedName>
    <definedName name="RESUMO_51" localSheetId="4">'CRONO. FIS-FINANC'!RESUMO_51</definedName>
    <definedName name="RESUMO_51">RESUMO_51</definedName>
    <definedName name="RESUMO_52" localSheetId="6">'Composições Canteiro'!RESUMO_52</definedName>
    <definedName name="RESUMO_52" localSheetId="5">'Composições Gerais'!RESUMO_52</definedName>
    <definedName name="RESUMO_52" localSheetId="4">'CRONO. FIS-FINANC'!RESUMO_52</definedName>
    <definedName name="RESUMO_52">RESUMO_52</definedName>
    <definedName name="RESUMO_53" localSheetId="6">'Composições Canteiro'!RESUMO_53</definedName>
    <definedName name="RESUMO_53" localSheetId="5">'Composições Gerais'!RESUMO_53</definedName>
    <definedName name="RESUMO_53" localSheetId="4">'CRONO. FIS-FINANC'!RESUMO_53</definedName>
    <definedName name="RESUMO_53">RESUMO_53</definedName>
    <definedName name="RESUMO_54" localSheetId="6">'Composições Canteiro'!RESUMO_54</definedName>
    <definedName name="RESUMO_54" localSheetId="5">'Composições Gerais'!RESUMO_54</definedName>
    <definedName name="RESUMO_54" localSheetId="4">'CRONO. FIS-FINANC'!RESUMO_54</definedName>
    <definedName name="RESUMO_54">RESUMO_54</definedName>
    <definedName name="RESUMO_55" localSheetId="6">'Composições Canteiro'!RESUMO_55</definedName>
    <definedName name="RESUMO_55" localSheetId="5">'Composições Gerais'!RESUMO_55</definedName>
    <definedName name="RESUMO_55" localSheetId="4">'CRONO. FIS-FINANC'!RESUMO_55</definedName>
    <definedName name="RESUMO_55">RESUMO_55</definedName>
    <definedName name="RESUMO_56" localSheetId="6">'Composições Canteiro'!RESUMO_56</definedName>
    <definedName name="RESUMO_56" localSheetId="5">'Composições Gerais'!RESUMO_56</definedName>
    <definedName name="RESUMO_56" localSheetId="4">'CRONO. FIS-FINANC'!RESUMO_56</definedName>
    <definedName name="RESUMO_56">RESUMO_56</definedName>
    <definedName name="RESUMO_57" localSheetId="6">'Composições Canteiro'!RESUMO_57</definedName>
    <definedName name="RESUMO_57" localSheetId="5">'Composições Gerais'!RESUMO_57</definedName>
    <definedName name="RESUMO_57" localSheetId="4">'CRONO. FIS-FINANC'!RESUMO_57</definedName>
    <definedName name="RESUMO_57">RESUMO_57</definedName>
    <definedName name="RESUMO_58" localSheetId="6">'Composições Canteiro'!RESUMO_58</definedName>
    <definedName name="RESUMO_58" localSheetId="5">'Composições Gerais'!RESUMO_58</definedName>
    <definedName name="RESUMO_58" localSheetId="4">'CRONO. FIS-FINANC'!RESUMO_58</definedName>
    <definedName name="RESUMO_58">RESUMO_58</definedName>
    <definedName name="RESUMO_59" localSheetId="6">'Composições Canteiro'!RESUMO_59</definedName>
    <definedName name="RESUMO_59" localSheetId="5">'Composições Gerais'!RESUMO_59</definedName>
    <definedName name="RESUMO_59" localSheetId="4">'CRONO. FIS-FINANC'!RESUMO_59</definedName>
    <definedName name="RESUMO_59">RESUMO_59</definedName>
    <definedName name="RESUMO_60" localSheetId="6">'Composições Canteiro'!RESUMO_60</definedName>
    <definedName name="RESUMO_60" localSheetId="5">'Composições Gerais'!RESUMO_60</definedName>
    <definedName name="RESUMO_60" localSheetId="4">'CRONO. FIS-FINANC'!RESUMO_60</definedName>
    <definedName name="RESUMO_60">RESUMO_60</definedName>
    <definedName name="RESUMO_61" localSheetId="6">'Composições Canteiro'!RESUMO_61</definedName>
    <definedName name="RESUMO_61" localSheetId="5">'Composições Gerais'!RESUMO_61</definedName>
    <definedName name="RESUMO_61" localSheetId="4">'CRONO. FIS-FINANC'!RESUMO_61</definedName>
    <definedName name="RESUMO_61">RESUMO_61</definedName>
    <definedName name="RESUMO_62" localSheetId="6">'Composições Canteiro'!RESUMO_62</definedName>
    <definedName name="RESUMO_62" localSheetId="5">'Composições Gerais'!RESUMO_62</definedName>
    <definedName name="RESUMO_62" localSheetId="4">'CRONO. FIS-FINANC'!RESUMO_62</definedName>
    <definedName name="RESUMO_62">RESUMO_62</definedName>
    <definedName name="RESUMO_63" localSheetId="6">'Composições Canteiro'!RESUMO_63</definedName>
    <definedName name="RESUMO_63" localSheetId="5">'Composições Gerais'!RESUMO_63</definedName>
    <definedName name="RESUMO_63" localSheetId="4">'CRONO. FIS-FINANC'!RESUMO_63</definedName>
    <definedName name="RESUMO_63">RESUMO_63</definedName>
    <definedName name="RESUMO_64" localSheetId="6">'Composições Canteiro'!RESUMO_64</definedName>
    <definedName name="RESUMO_64" localSheetId="5">'Composições Gerais'!RESUMO_64</definedName>
    <definedName name="RESUMO_64" localSheetId="4">'CRONO. FIS-FINANC'!RESUMO_64</definedName>
    <definedName name="RESUMO_64">RESUMO_64</definedName>
    <definedName name="RESUMO_65" localSheetId="6">'Composições Canteiro'!RESUMO_65</definedName>
    <definedName name="RESUMO_65" localSheetId="5">'Composições Gerais'!RESUMO_65</definedName>
    <definedName name="RESUMO_65" localSheetId="4">'CRONO. FIS-FINANC'!RESUMO_65</definedName>
    <definedName name="RESUMO_65">RESUMO_65</definedName>
    <definedName name="RESUMO_66" localSheetId="6">'Composições Canteiro'!RESUMO_66</definedName>
    <definedName name="RESUMO_66" localSheetId="5">'Composições Gerais'!RESUMO_66</definedName>
    <definedName name="RESUMO_66" localSheetId="4">'CRONO. FIS-FINANC'!RESUMO_66</definedName>
    <definedName name="RESUMO_66">RESUMO_66</definedName>
    <definedName name="RESUMO_67" localSheetId="6">'Composições Canteiro'!RESUMO_67</definedName>
    <definedName name="RESUMO_67" localSheetId="5">'Composições Gerais'!RESUMO_67</definedName>
    <definedName name="RESUMO_67" localSheetId="4">'CRONO. FIS-FINANC'!RESUMO_67</definedName>
    <definedName name="RESUMO_67">RESUMO_67</definedName>
    <definedName name="RESUMO_68" localSheetId="6">'Composições Canteiro'!RESUMO_68</definedName>
    <definedName name="RESUMO_68" localSheetId="5">'Composições Gerais'!RESUMO_68</definedName>
    <definedName name="RESUMO_68" localSheetId="4">'CRONO. FIS-FINANC'!RESUMO_68</definedName>
    <definedName name="RESUMO_68">RESUMO_68</definedName>
    <definedName name="RESUMO_69" localSheetId="6">'Composições Canteiro'!RESUMO_69</definedName>
    <definedName name="RESUMO_69" localSheetId="5">'Composições Gerais'!RESUMO_69</definedName>
    <definedName name="RESUMO_69" localSheetId="4">'CRONO. FIS-FINANC'!RESUMO_69</definedName>
    <definedName name="RESUMO_69">RESUMO_69</definedName>
    <definedName name="RESUMO_7" localSheetId="6">'Composições Canteiro'!RESUMO_7</definedName>
    <definedName name="RESUMO_7" localSheetId="5">'Composições Gerais'!RESUMO_7</definedName>
    <definedName name="RESUMO_7" localSheetId="4">'CRONO. FIS-FINANC'!RESUMO_7</definedName>
    <definedName name="RESUMO_7">RESUMO_7</definedName>
    <definedName name="RESUMO_70" localSheetId="6">'Composições Canteiro'!RESUMO_70</definedName>
    <definedName name="RESUMO_70" localSheetId="5">'Composições Gerais'!RESUMO_70</definedName>
    <definedName name="RESUMO_70" localSheetId="4">'CRONO. FIS-FINANC'!RESUMO_70</definedName>
    <definedName name="RESUMO_70">RESUMO_70</definedName>
    <definedName name="RESUMO_71" localSheetId="6">'Composições Canteiro'!RESUMO_71</definedName>
    <definedName name="RESUMO_71" localSheetId="5">'Composições Gerais'!RESUMO_71</definedName>
    <definedName name="RESUMO_71" localSheetId="4">'CRONO. FIS-FINANC'!RESUMO_71</definedName>
    <definedName name="RESUMO_71">RESUMO_71</definedName>
    <definedName name="RESUMO_72" localSheetId="6">'Composições Canteiro'!RESUMO_72</definedName>
    <definedName name="RESUMO_72" localSheetId="5">'Composições Gerais'!RESUMO_72</definedName>
    <definedName name="RESUMO_72" localSheetId="4">'CRONO. FIS-FINANC'!RESUMO_72</definedName>
    <definedName name="RESUMO_72">RESUMO_72</definedName>
    <definedName name="RESUMO_8" localSheetId="6">'Composições Canteiro'!RESUMO_8</definedName>
    <definedName name="RESUMO_8" localSheetId="5">'Composições Gerais'!RESUMO_8</definedName>
    <definedName name="RESUMO_8" localSheetId="4">'CRONO. FIS-FINANC'!RESUMO_8</definedName>
    <definedName name="RESUMO_8">RESUMO_8</definedName>
    <definedName name="Resumo_dados" localSheetId="4">#REF!</definedName>
    <definedName name="Resumo_dados">#REF!</definedName>
    <definedName name="RESUMO1">#REF!</definedName>
    <definedName name="resumo2" localSheetId="4">#REF!</definedName>
    <definedName name="resumo2">#REF!</definedName>
    <definedName name="resumo2_2">#N/A</definedName>
    <definedName name="resumo2_4" localSheetId="4">#REF!</definedName>
    <definedName name="resumo2_4">#REF!</definedName>
    <definedName name="resumo2_4_2">#N/A</definedName>
    <definedName name="RETORNA_CURSOR">NA()</definedName>
    <definedName name="REV">#REF!</definedName>
    <definedName name="REV." localSheetId="4">#REF!</definedName>
    <definedName name="REV.">#REF!</definedName>
    <definedName name="REV_10">#N/A</definedName>
    <definedName name="REV_11">#N/A</definedName>
    <definedName name="REV_12">#N/A</definedName>
    <definedName name="REV_13">#N/A</definedName>
    <definedName name="REV_14">#N/A</definedName>
    <definedName name="REV_15">#N/A</definedName>
    <definedName name="REV_16">#N/A</definedName>
    <definedName name="REV_17">#N/A</definedName>
    <definedName name="REV_18">#N/A</definedName>
    <definedName name="REV_5">#N/A</definedName>
    <definedName name="REV_6">#N/A</definedName>
    <definedName name="REV_7">#N/A</definedName>
    <definedName name="REV_8">#N/A</definedName>
    <definedName name="REV_9">#N/A</definedName>
    <definedName name="RFL" localSheetId="4">#REF!</definedName>
    <definedName name="RFL">#REF!</definedName>
    <definedName name="RG" localSheetId="4">#REF!</definedName>
    <definedName name="RG">#REF!</definedName>
    <definedName name="RGC" localSheetId="4">#REF!</definedName>
    <definedName name="RGC">#REF!</definedName>
    <definedName name="RIJ" localSheetId="4">#REF!</definedName>
    <definedName name="RIJ">#REF!</definedName>
    <definedName name="rio" localSheetId="6" hidden="1">{#N/A,#N/A,FALSE,"Cronograma";#N/A,#N/A,FALSE,"Cronogr. 2"}</definedName>
    <definedName name="rio" localSheetId="5" hidden="1">{#N/A,#N/A,FALSE,"Cronograma";#N/A,#N/A,FALSE,"Cronogr. 2"}</definedName>
    <definedName name="rio" localSheetId="4" hidden="1">{#N/A,#N/A,FALSE,"Cronograma";#N/A,#N/A,FALSE,"Cronogr. 2"}</definedName>
    <definedName name="rio" hidden="1">{#N/A,#N/A,FALSE,"Cronograma";#N/A,#N/A,FALSE,"Cronogr. 2"}</definedName>
    <definedName name="Risco" localSheetId="4">#REF!</definedName>
    <definedName name="Risco">#REF!</definedName>
    <definedName name="RJO" localSheetId="4">#REF!</definedName>
    <definedName name="RJO">#REF!</definedName>
    <definedName name="RLA" localSheetId="4">#REF!</definedName>
    <definedName name="RLA">#REF!</definedName>
    <definedName name="RM" localSheetId="4">#REF!</definedName>
    <definedName name="RM">#REF!</definedName>
    <definedName name="RM1C" localSheetId="4">#REF!</definedName>
    <definedName name="RM1C">#REF!</definedName>
    <definedName name="RM1CW" localSheetId="4">#REF!</definedName>
    <definedName name="RM1CW">#REF!</definedName>
    <definedName name="RM1CWA" localSheetId="4">#REF!</definedName>
    <definedName name="RM1CWA">#REF!</definedName>
    <definedName name="RMA_10">#N/A</definedName>
    <definedName name="RMA_11">#N/A</definedName>
    <definedName name="RMA_12">#N/A</definedName>
    <definedName name="RMA_13">#N/A</definedName>
    <definedName name="RMA_14">#N/A</definedName>
    <definedName name="RMA_15">#N/A</definedName>
    <definedName name="RMA_16">#N/A</definedName>
    <definedName name="RMA_17">#N/A</definedName>
    <definedName name="RMA_18">#N/A</definedName>
    <definedName name="RMA_5">#N/A</definedName>
    <definedName name="RMA_6">#N/A</definedName>
    <definedName name="RMA_7">#N/A</definedName>
    <definedName name="RMA_8">#N/A</definedName>
    <definedName name="RMA_9">#N/A</definedName>
    <definedName name="RMAN" localSheetId="4">#REF!</definedName>
    <definedName name="RMAN">#REF!</definedName>
    <definedName name="RMAW" localSheetId="4">#REF!</definedName>
    <definedName name="RMAW">#REF!</definedName>
    <definedName name="RMAWA" localSheetId="4">#REF!</definedName>
    <definedName name="RMAWA">#REF!</definedName>
    <definedName name="RMCC" localSheetId="4">#REF!</definedName>
    <definedName name="RMCC">#REF!</definedName>
    <definedName name="RMCCW" localSheetId="4">#REF!</definedName>
    <definedName name="RMCCW">#REF!</definedName>
    <definedName name="RMCCWA" localSheetId="4">#REF!</definedName>
    <definedName name="RMCCWA">#REF!</definedName>
    <definedName name="RMEC" localSheetId="4">#REF!</definedName>
    <definedName name="RMEC">#REF!</definedName>
    <definedName name="RMN" localSheetId="4">#REF!</definedName>
    <definedName name="RMN">#REF!</definedName>
    <definedName name="RMRB" localSheetId="4">#REF!</definedName>
    <definedName name="RMRB">#REF!</definedName>
    <definedName name="RMRP">#REF!</definedName>
    <definedName name="RMTB">#REF!</definedName>
    <definedName name="RMTOTAL" localSheetId="4">#REF!</definedName>
    <definedName name="RMTOTAL">#REF!</definedName>
    <definedName name="RMW" localSheetId="4">#REF!</definedName>
    <definedName name="RMW">#REF!</definedName>
    <definedName name="RMWA" localSheetId="4">#REF!</definedName>
    <definedName name="RMWA">#REF!</definedName>
    <definedName name="RMZ" localSheetId="4">#REF!</definedName>
    <definedName name="RMZ">#REF!</definedName>
    <definedName name="RMZW" localSheetId="4">#REF!</definedName>
    <definedName name="RMZW">#REF!</definedName>
    <definedName name="RMZWA" localSheetId="4">#REF!</definedName>
    <definedName name="RMZWA">#REF!</definedName>
    <definedName name="ROÇO1" localSheetId="11">[8]!Plan1</definedName>
    <definedName name="ROÇO1" localSheetId="14">[8]!Plan1</definedName>
    <definedName name="ROÇO1" localSheetId="15">[8]!Plan1</definedName>
    <definedName name="ROÇO1" localSheetId="13">[8]!Plan1</definedName>
    <definedName name="ROÇO1" localSheetId="4">'CRONO. FIS-FINANC'!Plan1</definedName>
    <definedName name="ROÇO1" localSheetId="16">[8]!Plan1</definedName>
    <definedName name="ROÇO1">#REF!</definedName>
    <definedName name="ROÇO1_10" localSheetId="11">[8]!Plan1</definedName>
    <definedName name="ROÇO1_10" localSheetId="14">[8]!Plan1</definedName>
    <definedName name="ROÇO1_10" localSheetId="15">[8]!Plan1</definedName>
    <definedName name="ROÇO1_10" localSheetId="13">[8]!Plan1</definedName>
    <definedName name="ROÇO1_10" localSheetId="4">'CRONO. FIS-FINANC'!Plan1</definedName>
    <definedName name="ROÇO1_10" localSheetId="16">[8]!Plan1</definedName>
    <definedName name="ROÇO1_10">#REF!</definedName>
    <definedName name="ROÇO1_11" localSheetId="11">[8]!Plan1</definedName>
    <definedName name="ROÇO1_11" localSheetId="14">[8]!Plan1</definedName>
    <definedName name="ROÇO1_11" localSheetId="15">[8]!Plan1</definedName>
    <definedName name="ROÇO1_11" localSheetId="13">[8]!Plan1</definedName>
    <definedName name="ROÇO1_11" localSheetId="4">'CRONO. FIS-FINANC'!Plan1</definedName>
    <definedName name="ROÇO1_11" localSheetId="16">[8]!Plan1</definedName>
    <definedName name="ROÇO1_11">#REF!</definedName>
    <definedName name="ROÇO1_12" localSheetId="11">[8]!Plan1</definedName>
    <definedName name="ROÇO1_12" localSheetId="14">[8]!Plan1</definedName>
    <definedName name="ROÇO1_12" localSheetId="15">[8]!Plan1</definedName>
    <definedName name="ROÇO1_12" localSheetId="13">[8]!Plan1</definedName>
    <definedName name="ROÇO1_12" localSheetId="4">'CRONO. FIS-FINANC'!Plan1</definedName>
    <definedName name="ROÇO1_12" localSheetId="16">[8]!Plan1</definedName>
    <definedName name="ROÇO1_12">#REF!</definedName>
    <definedName name="ROÇO1_13" localSheetId="11">[8]!Plan1</definedName>
    <definedName name="ROÇO1_13" localSheetId="14">[8]!Plan1</definedName>
    <definedName name="ROÇO1_13" localSheetId="15">[8]!Plan1</definedName>
    <definedName name="ROÇO1_13" localSheetId="13">[8]!Plan1</definedName>
    <definedName name="ROÇO1_13" localSheetId="4">'CRONO. FIS-FINANC'!Plan1</definedName>
    <definedName name="ROÇO1_13" localSheetId="16">[8]!Plan1</definedName>
    <definedName name="ROÇO1_13">#REF!</definedName>
    <definedName name="ROÇO1_14" localSheetId="11">[8]!Plan1</definedName>
    <definedName name="ROÇO1_14" localSheetId="14">[8]!Plan1</definedName>
    <definedName name="ROÇO1_14" localSheetId="15">[8]!Plan1</definedName>
    <definedName name="ROÇO1_14" localSheetId="13">[8]!Plan1</definedName>
    <definedName name="ROÇO1_14" localSheetId="4">'CRONO. FIS-FINANC'!Plan1</definedName>
    <definedName name="ROÇO1_14" localSheetId="16">[8]!Plan1</definedName>
    <definedName name="ROÇO1_14">#REF!</definedName>
    <definedName name="ROÇO1_15" localSheetId="11">[8]!Plan1</definedName>
    <definedName name="ROÇO1_15" localSheetId="14">[8]!Plan1</definedName>
    <definedName name="ROÇO1_15" localSheetId="15">[8]!Plan1</definedName>
    <definedName name="ROÇO1_15" localSheetId="13">[8]!Plan1</definedName>
    <definedName name="ROÇO1_15" localSheetId="4">'CRONO. FIS-FINANC'!Plan1</definedName>
    <definedName name="ROÇO1_15" localSheetId="16">[8]!Plan1</definedName>
    <definedName name="ROÇO1_15">#REF!</definedName>
    <definedName name="ROÇO1_16" localSheetId="11">[8]!Plan1</definedName>
    <definedName name="ROÇO1_16" localSheetId="14">[8]!Plan1</definedName>
    <definedName name="ROÇO1_16" localSheetId="15">[8]!Plan1</definedName>
    <definedName name="ROÇO1_16" localSheetId="13">[8]!Plan1</definedName>
    <definedName name="ROÇO1_16" localSheetId="4">'CRONO. FIS-FINANC'!Plan1</definedName>
    <definedName name="ROÇO1_16" localSheetId="16">[8]!Plan1</definedName>
    <definedName name="ROÇO1_16">#REF!</definedName>
    <definedName name="ROÇO1_17" localSheetId="11">[8]!Plan1</definedName>
    <definedName name="ROÇO1_17" localSheetId="14">[8]!Plan1</definedName>
    <definedName name="ROÇO1_17" localSheetId="15">[8]!Plan1</definedName>
    <definedName name="ROÇO1_17" localSheetId="13">[8]!Plan1</definedName>
    <definedName name="ROÇO1_17" localSheetId="4">'CRONO. FIS-FINANC'!Plan1</definedName>
    <definedName name="ROÇO1_17" localSheetId="16">[8]!Plan1</definedName>
    <definedName name="ROÇO1_17">#REF!</definedName>
    <definedName name="ROÇO1_18" localSheetId="11">[8]!Plan1</definedName>
    <definedName name="ROÇO1_18" localSheetId="14">[8]!Plan1</definedName>
    <definedName name="ROÇO1_18" localSheetId="15">[8]!Plan1</definedName>
    <definedName name="ROÇO1_18" localSheetId="13">[8]!Plan1</definedName>
    <definedName name="ROÇO1_18" localSheetId="4">'CRONO. FIS-FINANC'!Plan1</definedName>
    <definedName name="ROÇO1_18" localSheetId="16">[8]!Plan1</definedName>
    <definedName name="ROÇO1_18">#REF!</definedName>
    <definedName name="ROÇO1_2" localSheetId="11">[8]!Plan1</definedName>
    <definedName name="ROÇO1_2" localSheetId="14">[8]!Plan1</definedName>
    <definedName name="ROÇO1_2" localSheetId="15">[8]!Plan1</definedName>
    <definedName name="ROÇO1_2" localSheetId="13">[8]!Plan1</definedName>
    <definedName name="ROÇO1_2" localSheetId="4">'CRONO. FIS-FINANC'!Plan1</definedName>
    <definedName name="ROÇO1_2" localSheetId="16">[8]!Plan1</definedName>
    <definedName name="ROÇO1_2">#REF!</definedName>
    <definedName name="ROÇO1_5" localSheetId="11">[8]!Plan1</definedName>
    <definedName name="ROÇO1_5" localSheetId="14">[8]!Plan1</definedName>
    <definedName name="ROÇO1_5" localSheetId="15">[8]!Plan1</definedName>
    <definedName name="ROÇO1_5" localSheetId="13">[8]!Plan1</definedName>
    <definedName name="ROÇO1_5" localSheetId="4">'CRONO. FIS-FINANC'!Plan1</definedName>
    <definedName name="ROÇO1_5" localSheetId="16">[8]!Plan1</definedName>
    <definedName name="ROÇO1_5">#REF!</definedName>
    <definedName name="ROÇO1_6" localSheetId="11">[8]!Plan1</definedName>
    <definedName name="ROÇO1_6" localSheetId="14">[8]!Plan1</definedName>
    <definedName name="ROÇO1_6" localSheetId="15">[8]!Plan1</definedName>
    <definedName name="ROÇO1_6" localSheetId="13">[8]!Plan1</definedName>
    <definedName name="ROÇO1_6" localSheetId="4">'CRONO. FIS-FINANC'!Plan1</definedName>
    <definedName name="ROÇO1_6" localSheetId="16">[8]!Plan1</definedName>
    <definedName name="ROÇO1_6">#REF!</definedName>
    <definedName name="ROÇO1_7" localSheetId="11">[8]!Plan1</definedName>
    <definedName name="ROÇO1_7" localSheetId="14">[8]!Plan1</definedName>
    <definedName name="ROÇO1_7" localSheetId="15">[8]!Plan1</definedName>
    <definedName name="ROÇO1_7" localSheetId="13">[8]!Plan1</definedName>
    <definedName name="ROÇO1_7" localSheetId="4">'CRONO. FIS-FINANC'!Plan1</definedName>
    <definedName name="ROÇO1_7" localSheetId="16">[8]!Plan1</definedName>
    <definedName name="ROÇO1_7">#REF!</definedName>
    <definedName name="ROÇO1_8" localSheetId="11">[8]!Plan1</definedName>
    <definedName name="ROÇO1_8" localSheetId="14">[8]!Plan1</definedName>
    <definedName name="ROÇO1_8" localSheetId="15">[8]!Plan1</definedName>
    <definedName name="ROÇO1_8" localSheetId="13">[8]!Plan1</definedName>
    <definedName name="ROÇO1_8" localSheetId="4">'CRONO. FIS-FINANC'!Plan1</definedName>
    <definedName name="ROÇO1_8" localSheetId="16">[8]!Plan1</definedName>
    <definedName name="ROÇO1_8">#REF!</definedName>
    <definedName name="ROÇO1_9" localSheetId="11">[8]!Plan1</definedName>
    <definedName name="ROÇO1_9" localSheetId="14">[8]!Plan1</definedName>
    <definedName name="ROÇO1_9" localSheetId="15">[8]!Plan1</definedName>
    <definedName name="ROÇO1_9" localSheetId="13">[8]!Plan1</definedName>
    <definedName name="ROÇO1_9" localSheetId="4">'CRONO. FIS-FINANC'!Plan1</definedName>
    <definedName name="ROÇO1_9" localSheetId="16">[8]!Plan1</definedName>
    <definedName name="ROÇO1_9">#REF!</definedName>
    <definedName name="Rod" localSheetId="4">#REF!</definedName>
    <definedName name="Rod">#REF!</definedName>
    <definedName name="rodo" localSheetId="4">#REF!</definedName>
    <definedName name="rodo">#REF!</definedName>
    <definedName name="Rodovia" localSheetId="4">#REF!</definedName>
    <definedName name="Rodovia">#REF!</definedName>
    <definedName name="Rodovia___................" localSheetId="4">#REF!</definedName>
    <definedName name="Rodovia___................">#REF!</definedName>
    <definedName name="ROMZ" localSheetId="4">#REF!</definedName>
    <definedName name="ROMZ">#REF!</definedName>
    <definedName name="RP" localSheetId="4">#REF!</definedName>
    <definedName name="RP">#REF!</definedName>
    <definedName name="rp_2">#N/A</definedName>
    <definedName name="RP110PI" localSheetId="4">#REF!</definedName>
    <definedName name="RP110PI">#REF!</definedName>
    <definedName name="RP110PI_2">#N/A</definedName>
    <definedName name="RP110R" localSheetId="4">#REF!</definedName>
    <definedName name="RP110R">#REF!</definedName>
    <definedName name="RP110R_2">#N/A</definedName>
    <definedName name="RP316PI" localSheetId="4">#REF!</definedName>
    <definedName name="RP316PI">#REF!</definedName>
    <definedName name="RP316PI_2">#N/A</definedName>
    <definedName name="RP316R" localSheetId="4">#REF!</definedName>
    <definedName name="RP316R">#REF!</definedName>
    <definedName name="RP316R_2">#N/A</definedName>
    <definedName name="RP423PI" localSheetId="4">#REF!</definedName>
    <definedName name="RP423PI">#REF!</definedName>
    <definedName name="RP423PI_2">#N/A</definedName>
    <definedName name="RP423R" localSheetId="4">#REF!</definedName>
    <definedName name="RP423R">#REF!</definedName>
    <definedName name="RP423R_2">#N/A</definedName>
    <definedName name="RPA" localSheetId="4">#REF!</definedName>
    <definedName name="RPA">#REF!</definedName>
    <definedName name="RPL" localSheetId="4">#REF!</definedName>
    <definedName name="RPL">#REF!</definedName>
    <definedName name="RPMAN" localSheetId="4">#REF!</definedName>
    <definedName name="RPMAN">#REF!</definedName>
    <definedName name="RPMEC" localSheetId="4">#REF!</definedName>
    <definedName name="RPMEC">#REF!</definedName>
    <definedName name="RPS" localSheetId="4">#REF!</definedName>
    <definedName name="RPS">#REF!</definedName>
    <definedName name="RPT" localSheetId="4">#REF!</definedName>
    <definedName name="RPT">#REF!</definedName>
    <definedName name="RPW" localSheetId="4">#REF!</definedName>
    <definedName name="RPW">#REF!</definedName>
    <definedName name="RPWA" localSheetId="4">#REF!</definedName>
    <definedName name="RPWA">#REF!</definedName>
    <definedName name="RPZ" localSheetId="4">#REF!</definedName>
    <definedName name="RPZ">#REF!</definedName>
    <definedName name="rr" localSheetId="6" hidden="1">{#N/A,#N/A,TRUE,"Serviços"}</definedName>
    <definedName name="rr" localSheetId="5" hidden="1">{#N/A,#N/A,TRUE,"Serviços"}</definedName>
    <definedName name="rr" localSheetId="4" hidden="1">{#N/A,#N/A,TRUE,"Serviços"}</definedName>
    <definedName name="rr" hidden="1">{#N/A,#N/A,TRUE,"Serviços"}</definedName>
    <definedName name="rr_2">NA()</definedName>
    <definedName name="RR1C" localSheetId="4">#REF!</definedName>
    <definedName name="RR1C">#REF!</definedName>
    <definedName name="RR1CW" localSheetId="4">#REF!</definedName>
    <definedName name="RR1CW">#REF!</definedName>
    <definedName name="RR1CWA" localSheetId="4">#REF!</definedName>
    <definedName name="RR1CWA">#REF!</definedName>
    <definedName name="RR2C">#REF!</definedName>
    <definedName name="rraauf" localSheetId="4">#REF!</definedName>
    <definedName name="rraauf">#REF!</definedName>
    <definedName name="rraauf_2">#N/A</definedName>
    <definedName name="rraauq" localSheetId="4">#REF!</definedName>
    <definedName name="rraauq">#REF!</definedName>
    <definedName name="rraauq_2">#N/A</definedName>
    <definedName name="rrff" localSheetId="11" hidden="1">{#N/A,#N/A,TRUE,"Serviços"}</definedName>
    <definedName name="rrff" localSheetId="14" hidden="1">{#N/A,#N/A,TRUE,"Serviços"}</definedName>
    <definedName name="rrff" localSheetId="15" hidden="1">{#N/A,#N/A,TRUE,"Serviços"}</definedName>
    <definedName name="rrff" localSheetId="13" hidden="1">{#N/A,#N/A,TRUE,"Serviços"}</definedName>
    <definedName name="rrff" localSheetId="6" hidden="1">{#N/A,#N/A,TRUE,"Serviços"}</definedName>
    <definedName name="rrff" localSheetId="5" hidden="1">{#N/A,#N/A,TRUE,"Serviços"}</definedName>
    <definedName name="rrff" localSheetId="4" hidden="1">{#N/A,#N/A,TRUE,"Serviços"}</definedName>
    <definedName name="rrff" localSheetId="16" hidden="1">{#N/A,#N/A,TRUE,"Serviços"}</definedName>
    <definedName name="rrff" hidden="1">{#N/A,#N/A,TRUE,"Serviços"}</definedName>
    <definedName name="rrfff" localSheetId="6" hidden="1">{#N/A,#N/A,TRUE,"Serviços"}</definedName>
    <definedName name="rrfff" localSheetId="5" hidden="1">{#N/A,#N/A,TRUE,"Serviços"}</definedName>
    <definedName name="rrfff" localSheetId="4" hidden="1">{#N/A,#N/A,TRUE,"Serviços"}</definedName>
    <definedName name="rrfff" hidden="1">{#N/A,#N/A,TRUE,"Serviços"}</definedName>
    <definedName name="RRMBUQ" localSheetId="4">#REF!</definedName>
    <definedName name="RRMBUQ">#REF!</definedName>
    <definedName name="RRMBUQW" localSheetId="4">#REF!</definedName>
    <definedName name="RRMBUQW">#REF!</definedName>
    <definedName name="RRMBUQWA" localSheetId="4">#REF!</definedName>
    <definedName name="RRMBUQWA">#REF!</definedName>
    <definedName name="RRP" localSheetId="4">#REF!</definedName>
    <definedName name="RRP">#REF!</definedName>
    <definedName name="RRPL">#REF!</definedName>
    <definedName name="RRPL_10">#N/A</definedName>
    <definedName name="RRPL_11">#N/A</definedName>
    <definedName name="RRPL_12">#N/A</definedName>
    <definedName name="RRPL_13">#N/A</definedName>
    <definedName name="RRPL_14">#N/A</definedName>
    <definedName name="RRPL_15">#N/A</definedName>
    <definedName name="RRPL_16">#N/A</definedName>
    <definedName name="RRPL_17">#N/A</definedName>
    <definedName name="RRPL_18">#N/A</definedName>
    <definedName name="RRPL_5">#N/A</definedName>
    <definedName name="RRPL_6">#N/A</definedName>
    <definedName name="RRPL_7">#N/A</definedName>
    <definedName name="RRPL_8">#N/A</definedName>
    <definedName name="RRPL_9">#N/A</definedName>
    <definedName name="RRQ" localSheetId="4">#REF!</definedName>
    <definedName name="RRQ">#REF!</definedName>
    <definedName name="rrr" localSheetId="6" hidden="1">{#N/A,#N/A,TRUE,"Serviços"}</definedName>
    <definedName name="rrr" localSheetId="5" hidden="1">{#N/A,#N/A,TRUE,"Serviços"}</definedName>
    <definedName name="rrr" localSheetId="4" hidden="1">{#N/A,#N/A,TRUE,"Serviços"}</definedName>
    <definedName name="rrr" hidden="1">{#N/A,#N/A,TRUE,"Serviços"}</definedName>
    <definedName name="RRRP">#REF!</definedName>
    <definedName name="RRS" localSheetId="4">#REF!</definedName>
    <definedName name="RRS">#REF!</definedName>
    <definedName name="RRTB">#REF!</definedName>
    <definedName name="RRTOTAL" localSheetId="4">#REF!</definedName>
    <definedName name="RRTOTAL">#REF!</definedName>
    <definedName name="RRTSD">#REF!</definedName>
    <definedName name="RRVQ" localSheetId="4">#REF!</definedName>
    <definedName name="RRVQ">#REF!</definedName>
    <definedName name="RS" localSheetId="4">#REF!</definedName>
    <definedName name="RS">#REF!</definedName>
    <definedName name="RS_2">#N/A</definedName>
    <definedName name="RS_4" localSheetId="4">#REF!</definedName>
    <definedName name="RS_4">#REF!</definedName>
    <definedName name="rsa" localSheetId="4">#REF!</definedName>
    <definedName name="rsa">#REF!</definedName>
    <definedName name="RSM" localSheetId="4">#REF!</definedName>
    <definedName name="RSM">#REF!</definedName>
    <definedName name="RSS" localSheetId="4">#REF!</definedName>
    <definedName name="RSS">#REF!</definedName>
    <definedName name="RTB" localSheetId="4">#REF!</definedName>
    <definedName name="RTB">#REF!</definedName>
    <definedName name="RTE" localSheetId="11">[8]!Plan1</definedName>
    <definedName name="RTE" localSheetId="14">[8]!Plan1</definedName>
    <definedName name="RTE" localSheetId="15">[8]!Plan1</definedName>
    <definedName name="RTE" localSheetId="13">[8]!Plan1</definedName>
    <definedName name="RTE" localSheetId="4">'CRONO. FIS-FINANC'!Plan1</definedName>
    <definedName name="RTE" localSheetId="16">[8]!Plan1</definedName>
    <definedName name="RTE">#REF!</definedName>
    <definedName name="rube" localSheetId="11">{"um","mil","um milhão","um bilhão","um trilhão"}</definedName>
    <definedName name="rube" localSheetId="14">{"um","mil","um milhão","um bilhão","um trilhão"}</definedName>
    <definedName name="rube" localSheetId="15">{"um","mil","um milhão","um bilhão","um trilhão"}</definedName>
    <definedName name="rube" localSheetId="13">{"um","mil","um milhão","um bilhão","um trilhão"}</definedName>
    <definedName name="rube" localSheetId="6">{"um","mil","um milhão","um bilhão","um trilhão"}</definedName>
    <definedName name="rube" localSheetId="5">{"um","mil","um milhão","um bilhão","um trilhão"}</definedName>
    <definedName name="rube" localSheetId="4">{"um","mil","um milhão","um bilhão","um trilhão"}</definedName>
    <definedName name="rube" localSheetId="16">{"um","mil","um milhão","um bilhão","um trilhão"}</definedName>
    <definedName name="rube">{"um","mil","um milhão","um bilhão","um trilhão"}</definedName>
    <definedName name="RVI" localSheetId="4">#REF!</definedName>
    <definedName name="RVI">#REF!</definedName>
    <definedName name="RZ" localSheetId="4">#REF!</definedName>
    <definedName name="RZ">#REF!</definedName>
    <definedName name="S" localSheetId="11">[8]!Plan1</definedName>
    <definedName name="S" localSheetId="14">[8]!Plan1</definedName>
    <definedName name="S" localSheetId="15">[8]!Plan1</definedName>
    <definedName name="S" localSheetId="13">[8]!Plan1</definedName>
    <definedName name="s" localSheetId="4">#REF!</definedName>
    <definedName name="S" localSheetId="16">[8]!Plan1</definedName>
    <definedName name="s">#REF!</definedName>
    <definedName name="S_10" localSheetId="11">[8]!Plan1</definedName>
    <definedName name="S_10" localSheetId="14">[8]!Plan1</definedName>
    <definedName name="S_10" localSheetId="15">[8]!Plan1</definedName>
    <definedName name="S_10" localSheetId="13">[8]!Plan1</definedName>
    <definedName name="S_10" localSheetId="4">'CRONO. FIS-FINANC'!Plan1</definedName>
    <definedName name="S_10" localSheetId="16">[8]!Plan1</definedName>
    <definedName name="S_10">#REF!</definedName>
    <definedName name="S_11" localSheetId="11">[8]!Plan1</definedName>
    <definedName name="S_11" localSheetId="14">[8]!Plan1</definedName>
    <definedName name="S_11" localSheetId="15">[8]!Plan1</definedName>
    <definedName name="S_11" localSheetId="13">[8]!Plan1</definedName>
    <definedName name="S_11" localSheetId="4">'CRONO. FIS-FINANC'!Plan1</definedName>
    <definedName name="S_11" localSheetId="16">[8]!Plan1</definedName>
    <definedName name="S_11">#REF!</definedName>
    <definedName name="S_12" localSheetId="11">[8]!Plan1</definedName>
    <definedName name="S_12" localSheetId="14">[8]!Plan1</definedName>
    <definedName name="S_12" localSheetId="15">[8]!Plan1</definedName>
    <definedName name="S_12" localSheetId="13">[8]!Plan1</definedName>
    <definedName name="S_12" localSheetId="4">'CRONO. FIS-FINANC'!Plan1</definedName>
    <definedName name="S_12" localSheetId="16">[8]!Plan1</definedName>
    <definedName name="S_12">#REF!</definedName>
    <definedName name="S_13" localSheetId="11">[8]!Plan1</definedName>
    <definedName name="S_13" localSheetId="14">[8]!Plan1</definedName>
    <definedName name="S_13" localSheetId="15">[8]!Plan1</definedName>
    <definedName name="S_13" localSheetId="13">[8]!Plan1</definedName>
    <definedName name="S_13" localSheetId="4">'CRONO. FIS-FINANC'!Plan1</definedName>
    <definedName name="S_13" localSheetId="16">[8]!Plan1</definedName>
    <definedName name="S_13">#REF!</definedName>
    <definedName name="S_14" localSheetId="11">[8]!Plan1</definedName>
    <definedName name="S_14" localSheetId="14">[8]!Plan1</definedName>
    <definedName name="S_14" localSheetId="15">[8]!Plan1</definedName>
    <definedName name="S_14" localSheetId="13">[8]!Plan1</definedName>
    <definedName name="S_14" localSheetId="4">'CRONO. FIS-FINANC'!Plan1</definedName>
    <definedName name="S_14" localSheetId="16">[8]!Plan1</definedName>
    <definedName name="S_14">#REF!</definedName>
    <definedName name="S_15" localSheetId="11">[8]!Plan1</definedName>
    <definedName name="S_15" localSheetId="14">[8]!Plan1</definedName>
    <definedName name="S_15" localSheetId="15">[8]!Plan1</definedName>
    <definedName name="S_15" localSheetId="13">[8]!Plan1</definedName>
    <definedName name="S_15" localSheetId="4">'CRONO. FIS-FINANC'!Plan1</definedName>
    <definedName name="S_15" localSheetId="16">[8]!Plan1</definedName>
    <definedName name="S_15">#REF!</definedName>
    <definedName name="S_16" localSheetId="11">[8]!Plan1</definedName>
    <definedName name="S_16" localSheetId="14">[8]!Plan1</definedName>
    <definedName name="S_16" localSheetId="15">[8]!Plan1</definedName>
    <definedName name="S_16" localSheetId="13">[8]!Plan1</definedName>
    <definedName name="S_16" localSheetId="4">'CRONO. FIS-FINANC'!Plan1</definedName>
    <definedName name="S_16" localSheetId="16">[8]!Plan1</definedName>
    <definedName name="S_16">#REF!</definedName>
    <definedName name="S_17" localSheetId="11">[8]!Plan1</definedName>
    <definedName name="S_17" localSheetId="14">[8]!Plan1</definedName>
    <definedName name="S_17" localSheetId="15">[8]!Plan1</definedName>
    <definedName name="S_17" localSheetId="13">[8]!Plan1</definedName>
    <definedName name="S_17" localSheetId="4">'CRONO. FIS-FINANC'!Plan1</definedName>
    <definedName name="S_17" localSheetId="16">[8]!Plan1</definedName>
    <definedName name="S_17">#REF!</definedName>
    <definedName name="S_18" localSheetId="11">[8]!Plan1</definedName>
    <definedName name="S_18" localSheetId="14">[8]!Plan1</definedName>
    <definedName name="S_18" localSheetId="15">[8]!Plan1</definedName>
    <definedName name="S_18" localSheetId="13">[8]!Plan1</definedName>
    <definedName name="S_18" localSheetId="4">'CRONO. FIS-FINANC'!Plan1</definedName>
    <definedName name="S_18" localSheetId="16">[8]!Plan1</definedName>
    <definedName name="S_18">#REF!</definedName>
    <definedName name="S_2" localSheetId="11">[8]!Plan1</definedName>
    <definedName name="S_2" localSheetId="14">[8]!Plan1</definedName>
    <definedName name="S_2" localSheetId="15">[8]!Plan1</definedName>
    <definedName name="S_2" localSheetId="13">[8]!Plan1</definedName>
    <definedName name="S_2" localSheetId="4">'CRONO. FIS-FINANC'!Plan1</definedName>
    <definedName name="S_2" localSheetId="16">[8]!Plan1</definedName>
    <definedName name="S_2">#REF!</definedName>
    <definedName name="S_5" localSheetId="11">[8]!Plan1</definedName>
    <definedName name="S_5" localSheetId="14">[8]!Plan1</definedName>
    <definedName name="S_5" localSheetId="15">[8]!Plan1</definedName>
    <definedName name="S_5" localSheetId="13">[8]!Plan1</definedName>
    <definedName name="S_5" localSheetId="4">'CRONO. FIS-FINANC'!Plan1</definedName>
    <definedName name="S_5" localSheetId="16">[8]!Plan1</definedName>
    <definedName name="S_5">#REF!</definedName>
    <definedName name="S_6" localSheetId="11">[8]!Plan1</definedName>
    <definedName name="S_6" localSheetId="14">[8]!Plan1</definedName>
    <definedName name="S_6" localSheetId="15">[8]!Plan1</definedName>
    <definedName name="S_6" localSheetId="13">[8]!Plan1</definedName>
    <definedName name="S_6" localSheetId="4">'CRONO. FIS-FINANC'!Plan1</definedName>
    <definedName name="S_6" localSheetId="16">[8]!Plan1</definedName>
    <definedName name="S_6">#REF!</definedName>
    <definedName name="S_7" localSheetId="11">[8]!Plan1</definedName>
    <definedName name="S_7" localSheetId="14">[8]!Plan1</definedName>
    <definedName name="S_7" localSheetId="15">[8]!Plan1</definedName>
    <definedName name="S_7" localSheetId="13">[8]!Plan1</definedName>
    <definedName name="S_7" localSheetId="4">'CRONO. FIS-FINANC'!Plan1</definedName>
    <definedName name="S_7" localSheetId="16">[8]!Plan1</definedName>
    <definedName name="S_7">#REF!</definedName>
    <definedName name="S_8" localSheetId="11">[8]!Plan1</definedName>
    <definedName name="S_8" localSheetId="14">[8]!Plan1</definedName>
    <definedName name="S_8" localSheetId="15">[8]!Plan1</definedName>
    <definedName name="S_8" localSheetId="13">[8]!Plan1</definedName>
    <definedName name="S_8" localSheetId="4">'CRONO. FIS-FINANC'!Plan1</definedName>
    <definedName name="S_8" localSheetId="16">[8]!Plan1</definedName>
    <definedName name="S_8">#REF!</definedName>
    <definedName name="S_9" localSheetId="11">[8]!Plan1</definedName>
    <definedName name="S_9" localSheetId="14">[8]!Plan1</definedName>
    <definedName name="S_9" localSheetId="15">[8]!Plan1</definedName>
    <definedName name="S_9" localSheetId="13">[8]!Plan1</definedName>
    <definedName name="S_9" localSheetId="4">'CRONO. FIS-FINANC'!Plan1</definedName>
    <definedName name="S_9" localSheetId="16">[8]!Plan1</definedName>
    <definedName name="S_9">#REF!</definedName>
    <definedName name="sabor" localSheetId="11">[8]!Plan1</definedName>
    <definedName name="sabor" localSheetId="14">[8]!Plan1</definedName>
    <definedName name="sabor" localSheetId="15">[8]!Plan1</definedName>
    <definedName name="sabor" localSheetId="13">[8]!Plan1</definedName>
    <definedName name="sabor" localSheetId="4">'CRONO. FIS-FINANC'!Plan1</definedName>
    <definedName name="sabor" localSheetId="16">[8]!Plan1</definedName>
    <definedName name="sabor">#REF!</definedName>
    <definedName name="SALARIO" localSheetId="4">#REF!</definedName>
    <definedName name="SALARIO">#REF!</definedName>
    <definedName name="SALARIOS" localSheetId="4">#REF!</definedName>
    <definedName name="SALARIOS">#REF!</definedName>
    <definedName name="Salas" localSheetId="4">#REF!</definedName>
    <definedName name="Salas">#REF!</definedName>
    <definedName name="SAO" localSheetId="4">#REF!</definedName>
    <definedName name="SAO">#REF!</definedName>
    <definedName name="SAO_11">"$#REF!.$#REF!$#REF!"</definedName>
    <definedName name="SAO_12">"$#REF!.#REF!#REF!"</definedName>
    <definedName name="SAO_13">"$#REF!.#REF!#REF!"</definedName>
    <definedName name="SAO_14">"$#REF!.#REF!#REF!"</definedName>
    <definedName name="SAO_15">"$#REF!.#REF!#REF!"</definedName>
    <definedName name="SAO_19">"$#REF!.$#REF!$#REF!"</definedName>
    <definedName name="SAO_19_1">"$#REF!.$#REF!$#REF!"</definedName>
    <definedName name="sarjeta" localSheetId="11">[8]!Plan1</definedName>
    <definedName name="sarjeta" localSheetId="14">[8]!Plan1</definedName>
    <definedName name="sarjeta" localSheetId="15">[8]!Plan1</definedName>
    <definedName name="sarjeta" localSheetId="13">[8]!Plan1</definedName>
    <definedName name="sarjeta" localSheetId="16">[8]!Plan1</definedName>
    <definedName name="Sarjeta">#N/A</definedName>
    <definedName name="SASASA" localSheetId="11" hidden="1">{#N/A,#N/A,FALSE,"MO (2)"}</definedName>
    <definedName name="SASASA" localSheetId="14" hidden="1">{#N/A,#N/A,FALSE,"MO (2)"}</definedName>
    <definedName name="SASASA" localSheetId="15" hidden="1">{#N/A,#N/A,FALSE,"MO (2)"}</definedName>
    <definedName name="SASASA" localSheetId="13" hidden="1">{#N/A,#N/A,FALSE,"MO (2)"}</definedName>
    <definedName name="SASASA" localSheetId="6" hidden="1">{#N/A,#N/A,FALSE,"MO (2)"}</definedName>
    <definedName name="SASASA" localSheetId="5" hidden="1">{#N/A,#N/A,FALSE,"MO (2)"}</definedName>
    <definedName name="SASASA" localSheetId="4" hidden="1">{#N/A,#N/A,FALSE,"MO (2)"}</definedName>
    <definedName name="SASASA" localSheetId="16" hidden="1">{#N/A,#N/A,FALSE,"MO (2)"}</definedName>
    <definedName name="SASASA" hidden="1">{#N/A,#N/A,FALSE,"MO (2)"}</definedName>
    <definedName name="sasda" localSheetId="6" hidden="1">{#N/A,#N/A,TRUE,"Serviços"}</definedName>
    <definedName name="sasda" localSheetId="5" hidden="1">{#N/A,#N/A,TRUE,"Serviços"}</definedName>
    <definedName name="sasda" localSheetId="4" hidden="1">{#N/A,#N/A,TRUE,"Serviços"}</definedName>
    <definedName name="sasda" hidden="1">{#N/A,#N/A,TRUE,"Serviços"}</definedName>
    <definedName name="sasdaa" localSheetId="6" hidden="1">{#N/A,#N/A,TRUE,"Serviços"}</definedName>
    <definedName name="sasdaa" localSheetId="5" hidden="1">{#N/A,#N/A,TRUE,"Serviços"}</definedName>
    <definedName name="sasdaa" localSheetId="4" hidden="1">{#N/A,#N/A,TRUE,"Serviços"}</definedName>
    <definedName name="sasdaa" hidden="1">{#N/A,#N/A,TRUE,"Serviços"}</definedName>
    <definedName name="SB" localSheetId="4">#REF!</definedName>
    <definedName name="SB">#REF!</definedName>
    <definedName name="sb_2">#N/A</definedName>
    <definedName name="sbg" localSheetId="4">#REF!</definedName>
    <definedName name="sbg">#REF!</definedName>
    <definedName name="sbg_2">#N/A</definedName>
    <definedName name="sbg_4" localSheetId="4">#REF!</definedName>
    <definedName name="sbg_4">#REF!</definedName>
    <definedName name="sbgg" localSheetId="4">#REF!</definedName>
    <definedName name="sbgg">#REF!</definedName>
    <definedName name="SBL" localSheetId="4">#REF!</definedName>
    <definedName name="SBL">#REF!</definedName>
    <definedName name="SBRP" localSheetId="4">#REF!</definedName>
    <definedName name="SBRP">#REF!</definedName>
    <definedName name="sbrp." localSheetId="4">#REF!</definedName>
    <definedName name="sbrp.">#REF!</definedName>
    <definedName name="SBRP_2">#N/A</definedName>
    <definedName name="SBTC" localSheetId="4">#REF!</definedName>
    <definedName name="SBTC">#REF!</definedName>
    <definedName name="SBTC_2">#N/A</definedName>
    <definedName name="SBTC_4" localSheetId="4">#REF!</definedName>
    <definedName name="SBTC_4">#REF!</definedName>
    <definedName name="SBTCC" localSheetId="4">#REF!</definedName>
    <definedName name="SBTCC">#REF!</definedName>
    <definedName name="SC" localSheetId="4">#REF!</definedName>
    <definedName name="SC">#REF!</definedName>
    <definedName name="SCB" localSheetId="4">#REF!</definedName>
    <definedName name="SCB">#REF!</definedName>
    <definedName name="sdfs">#REF!</definedName>
    <definedName name="sdfsd" localSheetId="4">#REF!</definedName>
    <definedName name="sdfsd">#REF!</definedName>
    <definedName name="sdfsdf">#REF!</definedName>
    <definedName name="sdsd" localSheetId="4">#REF!</definedName>
    <definedName name="sdsd">#REF!</definedName>
    <definedName name="SE" localSheetId="11" hidden="1">#REF!</definedName>
    <definedName name="SE" localSheetId="4" hidden="1">#REF!</definedName>
    <definedName name="SE" localSheetId="16" hidden="1">#REF!</definedName>
    <definedName name="SE" hidden="1">#REF!</definedName>
    <definedName name="seg" localSheetId="4">#REF!</definedName>
    <definedName name="seg">#REF!</definedName>
    <definedName name="Seg_Carna" localSheetId="6">Dom_Páscoa-48</definedName>
    <definedName name="Seg_Carna" localSheetId="5">Dom_Páscoa-48</definedName>
    <definedName name="Seg_Carna" localSheetId="4">Dom_Páscoa-48</definedName>
    <definedName name="Seg_Carna">Dom_Páscoa-48</definedName>
    <definedName name="Segmento" localSheetId="4">#REF!</definedName>
    <definedName name="Segmento">#REF!</definedName>
    <definedName name="selecionado">NA()</definedName>
    <definedName name="SemanaTerminando">#REF!</definedName>
    <definedName name="sencount">1</definedName>
    <definedName name="ser">#REF!</definedName>
    <definedName name="sertânia">NA()</definedName>
    <definedName name="SERV" localSheetId="4">#REF!</definedName>
    <definedName name="SERV">#REF!</definedName>
    <definedName name="Serv_prev" localSheetId="4">#REF!</definedName>
    <definedName name="Serv_prev">#REF!</definedName>
    <definedName name="Serv_prev_4" localSheetId="4">#REF!</definedName>
    <definedName name="Serv_prev_4">#REF!</definedName>
    <definedName name="Serv_prevv" localSheetId="4">#REF!</definedName>
    <definedName name="Serv_prevv">#REF!</definedName>
    <definedName name="servDNER">#REF!:#REF!</definedName>
    <definedName name="servico" localSheetId="4">#REF!</definedName>
    <definedName name="servico">#REF!</definedName>
    <definedName name="serviço" localSheetId="4">#REF!</definedName>
    <definedName name="serviço">#REF!</definedName>
    <definedName name="servico_4" localSheetId="4">#REF!</definedName>
    <definedName name="servico_4">#REF!</definedName>
    <definedName name="servico_4_2">#N/A</definedName>
    <definedName name="servico_6" localSheetId="4">#REF!</definedName>
    <definedName name="servico_6">#REF!</definedName>
    <definedName name="servico_6_2">#N/A</definedName>
    <definedName name="servico_7_2">#N/A</definedName>
    <definedName name="servico_8" localSheetId="4">#REF!</definedName>
    <definedName name="servico_8">#REF!</definedName>
    <definedName name="servico_8_2">#N/A</definedName>
    <definedName name="servico_9" localSheetId="4">#REF!</definedName>
    <definedName name="servico_9">#REF!</definedName>
    <definedName name="servico_9_2">#N/A</definedName>
    <definedName name="serviço1" localSheetId="4">#REF!</definedName>
    <definedName name="serviço1">#REF!</definedName>
    <definedName name="set" localSheetId="11">[8]!Plan1</definedName>
    <definedName name="set" localSheetId="14">[8]!Plan1</definedName>
    <definedName name="set" localSheetId="15">[8]!Plan1</definedName>
    <definedName name="set" localSheetId="13">[8]!Plan1</definedName>
    <definedName name="SET" localSheetId="4">#REF!</definedName>
    <definedName name="set" localSheetId="16">[8]!Plan1</definedName>
    <definedName name="SET">#REF!</definedName>
    <definedName name="SETA" localSheetId="4">#REF!</definedName>
    <definedName name="SETA">#REF!</definedName>
    <definedName name="SETEMBRO" localSheetId="11" hidden="1">{#N/A,#N/A,TRUE,"Serviços"}</definedName>
    <definedName name="SETEMBRO" localSheetId="14" hidden="1">{#N/A,#N/A,TRUE,"Serviços"}</definedName>
    <definedName name="SETEMBRO" localSheetId="15" hidden="1">{#N/A,#N/A,TRUE,"Serviços"}</definedName>
    <definedName name="SETEMBRO" localSheetId="13" hidden="1">{#N/A,#N/A,TRUE,"Serviços"}</definedName>
    <definedName name="SETEMBRO" localSheetId="6" hidden="1">{#N/A,#N/A,TRUE,"Serviços"}</definedName>
    <definedName name="SETEMBRO" localSheetId="5" hidden="1">{#N/A,#N/A,TRUE,"Serviços"}</definedName>
    <definedName name="SETEMBRO" localSheetId="4" hidden="1">{#N/A,#N/A,TRUE,"Serviços"}</definedName>
    <definedName name="SETEMBRO" localSheetId="16" hidden="1">{#N/A,#N/A,TRUE,"Serviços"}</definedName>
    <definedName name="SETEMBRO" hidden="1">{#N/A,#N/A,TRUE,"Serviços"}</definedName>
    <definedName name="SETEMBROO" localSheetId="6" hidden="1">{#N/A,#N/A,TRUE,"Serviços"}</definedName>
    <definedName name="SETEMBROO" localSheetId="5" hidden="1">{#N/A,#N/A,TRUE,"Serviços"}</definedName>
    <definedName name="SETEMBROO" localSheetId="4" hidden="1">{#N/A,#N/A,TRUE,"Serviços"}</definedName>
    <definedName name="SETEMBROO" hidden="1">{#N/A,#N/A,TRUE,"Serviços"}</definedName>
    <definedName name="SEVE" localSheetId="4">#REF!</definedName>
    <definedName name="SEVE">#REF!</definedName>
    <definedName name="seven" localSheetId="4">#REF!</definedName>
    <definedName name="seven">#REF!</definedName>
    <definedName name="sfds" localSheetId="4">#REF!</definedName>
    <definedName name="sfds">#REF!</definedName>
    <definedName name="SICRO">'SICRO JAN2026'!$1:$1048576</definedName>
    <definedName name="SINAL" localSheetId="4">#REF!</definedName>
    <definedName name="SINAL">#REF!</definedName>
    <definedName name="SINAPI">'SINAPI JAN.26'!$A:$E</definedName>
    <definedName name="SINAPI_AC" localSheetId="4" hidden="1">#REF!</definedName>
    <definedName name="SINAPI_AC" hidden="1">#REF!</definedName>
    <definedName name="SINTETICO" localSheetId="11" hidden="1">{#N/A,#N/A,TRUE,"TER  EXT";#N/A,#N/A,TRUE,"TER  EXT";#N/A,#N/A,TRUE,"LAT  ESQ";#N/A,#N/A,TRUE,"FRONTAL";#N/A,#N/A,TRUE,"POST";#N/A,#N/A,TRUE,"LAT  DIR"}</definedName>
    <definedName name="SINTETICO" localSheetId="14" hidden="1">{#N/A,#N/A,TRUE,"TER  EXT";#N/A,#N/A,TRUE,"TER  EXT";#N/A,#N/A,TRUE,"LAT  ESQ";#N/A,#N/A,TRUE,"FRONTAL";#N/A,#N/A,TRUE,"POST";#N/A,#N/A,TRUE,"LAT  DIR"}</definedName>
    <definedName name="SINTETICO" localSheetId="15" hidden="1">{#N/A,#N/A,TRUE,"TER  EXT";#N/A,#N/A,TRUE,"TER  EXT";#N/A,#N/A,TRUE,"LAT  ESQ";#N/A,#N/A,TRUE,"FRONTAL";#N/A,#N/A,TRUE,"POST";#N/A,#N/A,TRUE,"LAT  DIR"}</definedName>
    <definedName name="SINTETICO" localSheetId="13" hidden="1">{#N/A,#N/A,TRUE,"TER  EXT";#N/A,#N/A,TRUE,"TER  EXT";#N/A,#N/A,TRUE,"LAT  ESQ";#N/A,#N/A,TRUE,"FRONTAL";#N/A,#N/A,TRUE,"POST";#N/A,#N/A,TRUE,"LAT  DIR"}</definedName>
    <definedName name="SINTETICO" localSheetId="16" hidden="1">{#N/A,#N/A,TRUE,"TER  EXT";#N/A,#N/A,TRUE,"TER  EXT";#N/A,#N/A,TRUE,"LAT  ESQ";#N/A,#N/A,TRUE,"FRONTAL";#N/A,#N/A,TRUE,"POST";#N/A,#N/A,TRUE,"LAT  DIR"}</definedName>
    <definedName name="SINTETICO" hidden="1">{#N/A,#N/A,TRUE,"TER  EXT";#N/A,#N/A,TRUE,"TER  EXT";#N/A,#N/A,TRUE,"LAT  ESQ";#N/A,#N/A,TRUE,"FRONTAL";#N/A,#N/A,TRUE,"POST";#N/A,#N/A,TRUE,"LAT  DIR"}</definedName>
    <definedName name="SJ" localSheetId="4">#REF!</definedName>
    <definedName name="SJ">#REF!</definedName>
    <definedName name="SM" localSheetId="4">#REF!</definedName>
    <definedName name="SM">#REF!</definedName>
    <definedName name="SMW" localSheetId="4">#REF!</definedName>
    <definedName name="SMW">#REF!</definedName>
    <definedName name="SMWA" localSheetId="4">#REF!</definedName>
    <definedName name="SMWA">#REF!</definedName>
    <definedName name="SOBE_ATE_I_0">NA()</definedName>
    <definedName name="SOLICI" localSheetId="11">[8]!Plan1</definedName>
    <definedName name="SOLICI" localSheetId="14">[8]!Plan1</definedName>
    <definedName name="SOLICI" localSheetId="15">[8]!Plan1</definedName>
    <definedName name="SOLICI" localSheetId="13">[8]!Plan1</definedName>
    <definedName name="SOLICI" localSheetId="4">'CRONO. FIS-FINANC'!Plan1</definedName>
    <definedName name="SOLICI" localSheetId="16">[8]!Plan1</definedName>
    <definedName name="SOLICI">#REF!</definedName>
    <definedName name="solver_cvg_12">0.0001</definedName>
    <definedName name="solver_cvg_14">0.0001</definedName>
    <definedName name="solver_cvg_15">0.0001</definedName>
    <definedName name="solver_cvg_16">0.0001</definedName>
    <definedName name="solver_cvg_17">0.0001</definedName>
    <definedName name="solver_cvg_18">0.0001</definedName>
    <definedName name="solver_cvg_19">0.0001</definedName>
    <definedName name="solver_cvg_20">0.0001</definedName>
    <definedName name="solver_cvg_21">0.0001</definedName>
    <definedName name="solver_cvg_23">0.0001</definedName>
    <definedName name="solver_cvg_24">0.0001</definedName>
    <definedName name="solver_cvg_25">0.0001</definedName>
    <definedName name="solver_cvg_42">0.0001</definedName>
    <definedName name="solver_cvg_43">0.0001</definedName>
    <definedName name="solver_drv_12">1</definedName>
    <definedName name="solver_drv_14">1</definedName>
    <definedName name="solver_drv_15">1</definedName>
    <definedName name="solver_drv_16">1</definedName>
    <definedName name="solver_drv_17">1</definedName>
    <definedName name="solver_drv_18">1</definedName>
    <definedName name="solver_drv_19">1</definedName>
    <definedName name="solver_drv_20">1</definedName>
    <definedName name="solver_drv_21">1</definedName>
    <definedName name="solver_drv_23">1</definedName>
    <definedName name="solver_drv_24">1</definedName>
    <definedName name="solver_drv_25">1</definedName>
    <definedName name="solver_drv_42">1</definedName>
    <definedName name="solver_drv_43">1</definedName>
    <definedName name="solver_est_12">1</definedName>
    <definedName name="solver_est_14">1</definedName>
    <definedName name="solver_est_15">1</definedName>
    <definedName name="solver_est_16">1</definedName>
    <definedName name="solver_est_17">1</definedName>
    <definedName name="solver_est_18">1</definedName>
    <definedName name="solver_est_19">1</definedName>
    <definedName name="solver_est_20">1</definedName>
    <definedName name="solver_est_21">1</definedName>
    <definedName name="solver_est_23">1</definedName>
    <definedName name="solver_est_24">1</definedName>
    <definedName name="solver_est_25">1</definedName>
    <definedName name="solver_est_42">1</definedName>
    <definedName name="solver_est_43">1</definedName>
    <definedName name="solver_itr_12">100</definedName>
    <definedName name="solver_itr_14">100</definedName>
    <definedName name="solver_itr_15">100</definedName>
    <definedName name="solver_itr_16">100</definedName>
    <definedName name="solver_itr_17">100</definedName>
    <definedName name="solver_itr_18">100</definedName>
    <definedName name="solver_itr_19">100</definedName>
    <definedName name="solver_itr_20">100</definedName>
    <definedName name="solver_itr_21">100</definedName>
    <definedName name="solver_itr_23">100</definedName>
    <definedName name="solver_itr_24">100</definedName>
    <definedName name="solver_itr_25">100</definedName>
    <definedName name="solver_itr_42">100</definedName>
    <definedName name="solver_itr_43">100</definedName>
    <definedName name="solver_lin" hidden="1">0</definedName>
    <definedName name="solver_lin_12">2</definedName>
    <definedName name="solver_lin_14">2</definedName>
    <definedName name="solver_lin_15">2</definedName>
    <definedName name="solver_lin_16">2</definedName>
    <definedName name="solver_lin_17">2</definedName>
    <definedName name="solver_lin_18">2</definedName>
    <definedName name="solver_lin_19">2</definedName>
    <definedName name="solver_lin_20">2</definedName>
    <definedName name="solver_lin_21">2</definedName>
    <definedName name="solver_lin_23">2</definedName>
    <definedName name="solver_lin_24">2</definedName>
    <definedName name="solver_lin_25">2</definedName>
    <definedName name="solver_lin_42">2</definedName>
    <definedName name="solver_lin_43">2</definedName>
    <definedName name="solver_neg_12">2</definedName>
    <definedName name="solver_neg_14">2</definedName>
    <definedName name="solver_neg_15">2</definedName>
    <definedName name="solver_neg_16">2</definedName>
    <definedName name="solver_neg_17">2</definedName>
    <definedName name="solver_neg_18">2</definedName>
    <definedName name="solver_neg_19">2</definedName>
    <definedName name="solver_neg_20">2</definedName>
    <definedName name="solver_neg_21">2</definedName>
    <definedName name="solver_neg_23">2</definedName>
    <definedName name="solver_neg_24">2</definedName>
    <definedName name="solver_neg_25">2</definedName>
    <definedName name="solver_neg_42">2</definedName>
    <definedName name="solver_neg_43">2</definedName>
    <definedName name="solver_num" hidden="1">0</definedName>
    <definedName name="solver_num_12">1</definedName>
    <definedName name="solver_num_14">1</definedName>
    <definedName name="solver_num_15">1</definedName>
    <definedName name="solver_num_16">1</definedName>
    <definedName name="solver_num_17">1</definedName>
    <definedName name="solver_num_18">1</definedName>
    <definedName name="solver_num_19">1</definedName>
    <definedName name="solver_num_20">1</definedName>
    <definedName name="solver_num_21">1</definedName>
    <definedName name="solver_num_23">1</definedName>
    <definedName name="solver_num_24">1</definedName>
    <definedName name="solver_num_25">1</definedName>
    <definedName name="solver_num_42">1</definedName>
    <definedName name="solver_num_43">1</definedName>
    <definedName name="solver_nwt_12">1</definedName>
    <definedName name="solver_nwt_14">1</definedName>
    <definedName name="solver_nwt_15">1</definedName>
    <definedName name="solver_nwt_16">1</definedName>
    <definedName name="solver_nwt_17">1</definedName>
    <definedName name="solver_nwt_18">1</definedName>
    <definedName name="solver_nwt_19">1</definedName>
    <definedName name="solver_nwt_20">1</definedName>
    <definedName name="solver_nwt_21">1</definedName>
    <definedName name="solver_nwt_23">1</definedName>
    <definedName name="solver_nwt_24">1</definedName>
    <definedName name="solver_nwt_25">1</definedName>
    <definedName name="solver_nwt_42">1</definedName>
    <definedName name="solver_nwt_43">1</definedName>
    <definedName name="solver_pre_12">0.000001</definedName>
    <definedName name="solver_pre_14">0.000001</definedName>
    <definedName name="solver_pre_15">0.000001</definedName>
    <definedName name="solver_pre_16">0.000001</definedName>
    <definedName name="solver_pre_17">0.000001</definedName>
    <definedName name="solver_pre_18">0.000001</definedName>
    <definedName name="solver_pre_19">0.000001</definedName>
    <definedName name="solver_pre_20">0.000001</definedName>
    <definedName name="solver_pre_21">0.000001</definedName>
    <definedName name="solver_pre_23">0.000001</definedName>
    <definedName name="solver_pre_24">0.000001</definedName>
    <definedName name="solver_pre_25">0.000001</definedName>
    <definedName name="solver_pre_42">0.000001</definedName>
    <definedName name="solver_pre_43">0.000001</definedName>
    <definedName name="solver_rel1_12">1</definedName>
    <definedName name="solver_rel1_14">1</definedName>
    <definedName name="solver_rel1_15">1</definedName>
    <definedName name="solver_rel1_16">1</definedName>
    <definedName name="solver_rel1_17">1</definedName>
    <definedName name="solver_rel1_18">1</definedName>
    <definedName name="solver_rel1_19">1</definedName>
    <definedName name="solver_rel1_20">1</definedName>
    <definedName name="solver_rel1_21">1</definedName>
    <definedName name="solver_rel1_23">1</definedName>
    <definedName name="solver_rel1_24">1</definedName>
    <definedName name="solver_rel1_25">1</definedName>
    <definedName name="solver_rel1_42">1</definedName>
    <definedName name="solver_rel1_43">1</definedName>
    <definedName name="solver_rhs1_12">1.25</definedName>
    <definedName name="solver_rhs1_14">1.25</definedName>
    <definedName name="solver_rhs1_15">1.25</definedName>
    <definedName name="solver_rhs1_16">1.25</definedName>
    <definedName name="solver_rhs1_17">1.25</definedName>
    <definedName name="solver_rhs1_18">1.25</definedName>
    <definedName name="solver_rhs1_19">1.25</definedName>
    <definedName name="solver_rhs1_20">1.25</definedName>
    <definedName name="solver_rhs1_21">1.25</definedName>
    <definedName name="solver_rhs1_23">1.25</definedName>
    <definedName name="solver_rhs1_24">1.25</definedName>
    <definedName name="solver_rhs1_25">1.25</definedName>
    <definedName name="solver_rhs1_42">1.25</definedName>
    <definedName name="solver_rhs1_43">1.25</definedName>
    <definedName name="solver_scl_12">2</definedName>
    <definedName name="solver_scl_14">2</definedName>
    <definedName name="solver_scl_15">2</definedName>
    <definedName name="solver_scl_16">2</definedName>
    <definedName name="solver_scl_17">2</definedName>
    <definedName name="solver_scl_18">2</definedName>
    <definedName name="solver_scl_19">2</definedName>
    <definedName name="solver_scl_20">2</definedName>
    <definedName name="solver_scl_21">2</definedName>
    <definedName name="solver_scl_23">2</definedName>
    <definedName name="solver_scl_24">2</definedName>
    <definedName name="solver_scl_25">2</definedName>
    <definedName name="solver_scl_42">2</definedName>
    <definedName name="solver_scl_43">2</definedName>
    <definedName name="solver_sho_12">2</definedName>
    <definedName name="solver_sho_14">2</definedName>
    <definedName name="solver_sho_15">2</definedName>
    <definedName name="solver_sho_16">2</definedName>
    <definedName name="solver_sho_17">2</definedName>
    <definedName name="solver_sho_18">2</definedName>
    <definedName name="solver_sho_19">2</definedName>
    <definedName name="solver_sho_20">2</definedName>
    <definedName name="solver_sho_21">2</definedName>
    <definedName name="solver_sho_23">2</definedName>
    <definedName name="solver_sho_24">2</definedName>
    <definedName name="solver_sho_25">2</definedName>
    <definedName name="solver_sho_42">2</definedName>
    <definedName name="solver_sho_43">2</definedName>
    <definedName name="solver_tim_12">100</definedName>
    <definedName name="solver_tim_14">100</definedName>
    <definedName name="solver_tim_15">100</definedName>
    <definedName name="solver_tim_16">100</definedName>
    <definedName name="solver_tim_17">100</definedName>
    <definedName name="solver_tim_18">100</definedName>
    <definedName name="solver_tim_19">100</definedName>
    <definedName name="solver_tim_20">100</definedName>
    <definedName name="solver_tim_21">100</definedName>
    <definedName name="solver_tim_23">100</definedName>
    <definedName name="solver_tim_24">100</definedName>
    <definedName name="solver_tim_25">100</definedName>
    <definedName name="solver_tim_42">100</definedName>
    <definedName name="solver_tim_43">100</definedName>
    <definedName name="solver_tol_12">0.05</definedName>
    <definedName name="solver_tol_14">0.05</definedName>
    <definedName name="solver_tol_15">0.05</definedName>
    <definedName name="solver_tol_16">0.05</definedName>
    <definedName name="solver_tol_17">0.05</definedName>
    <definedName name="solver_tol_18">0.05</definedName>
    <definedName name="solver_tol_19">0.05</definedName>
    <definedName name="solver_tol_20">0.05</definedName>
    <definedName name="solver_tol_21">0.05</definedName>
    <definedName name="solver_tol_23">0.05</definedName>
    <definedName name="solver_tol_24">0.05</definedName>
    <definedName name="solver_tol_25">0.05</definedName>
    <definedName name="solver_tol_42">0.05</definedName>
    <definedName name="solver_tol_43">0.05</definedName>
    <definedName name="solver_typ" hidden="1">1</definedName>
    <definedName name="solver_typ_12">1</definedName>
    <definedName name="solver_typ_14">1</definedName>
    <definedName name="solver_typ_15">1</definedName>
    <definedName name="solver_typ_16">1</definedName>
    <definedName name="solver_typ_17">1</definedName>
    <definedName name="solver_typ_18">1</definedName>
    <definedName name="solver_typ_19">1</definedName>
    <definedName name="solver_typ_20">1</definedName>
    <definedName name="solver_typ_21">1</definedName>
    <definedName name="solver_typ_23">1</definedName>
    <definedName name="solver_typ_24">1</definedName>
    <definedName name="solver_typ_25">1</definedName>
    <definedName name="solver_typ_42">1</definedName>
    <definedName name="solver_typ_43">1</definedName>
    <definedName name="solver_val" hidden="1">0</definedName>
    <definedName name="solver_val_12">0</definedName>
    <definedName name="solver_val_14">0</definedName>
    <definedName name="solver_val_15">0</definedName>
    <definedName name="solver_val_16">0</definedName>
    <definedName name="solver_val_17">0</definedName>
    <definedName name="solver_val_18">0</definedName>
    <definedName name="solver_val_19">0</definedName>
    <definedName name="solver_val_20">0</definedName>
    <definedName name="solver_val_21">0</definedName>
    <definedName name="solver_val_23">0</definedName>
    <definedName name="solver_val_24">0</definedName>
    <definedName name="solver_val_25">0</definedName>
    <definedName name="solver_val_42">0</definedName>
    <definedName name="solver_val_43">0</definedName>
    <definedName name="SomaMedAtual" localSheetId="11">SUM(IF(#REF!=#REF!,IF(#REF!=#REF!,#REF!)))</definedName>
    <definedName name="SomaMedAtual" localSheetId="4">SUM(IF(#REF!=#REF!,IF(#REF!=#REF!,#REF!)))</definedName>
    <definedName name="SomaMedAtual" localSheetId="16">SUM(IF(#REF!=#REF!,IF(#REF!=#REF!,#REF!)))</definedName>
    <definedName name="SomaMedAtual">SUM(IF(#REF!=#REF!,IF(#REF!=#REF!,#REF!)))</definedName>
    <definedName name="souza" localSheetId="4">#REF!</definedName>
    <definedName name="souza">#REF!</definedName>
    <definedName name="SRV" localSheetId="11" hidden="1">#REF!</definedName>
    <definedName name="SRV" localSheetId="4" hidden="1">#REF!</definedName>
    <definedName name="SRV" localSheetId="16" hidden="1">#REF!</definedName>
    <definedName name="SRV" hidden="1">#REF!</definedName>
    <definedName name="ss" localSheetId="6" hidden="1">{#N/A,#N/A,FALSE,"Cronograma";#N/A,#N/A,FALSE,"Cronogr. 2"}</definedName>
    <definedName name="ss" localSheetId="5" hidden="1">{#N/A,#N/A,FALSE,"Cronograma";#N/A,#N/A,FALSE,"Cronogr. 2"}</definedName>
    <definedName name="ss" localSheetId="4" hidden="1">{#N/A,#N/A,FALSE,"Cronograma";#N/A,#N/A,FALSE,"Cronogr. 2"}</definedName>
    <definedName name="ss" hidden="1">{#N/A,#N/A,FALSE,"Cronograma";#N/A,#N/A,FALSE,"Cronogr. 2"}</definedName>
    <definedName name="SSD" localSheetId="11">[8]!Plan1</definedName>
    <definedName name="SSD" localSheetId="14">[8]!Plan1</definedName>
    <definedName name="SSD" localSheetId="15">[8]!Plan1</definedName>
    <definedName name="SSD" localSheetId="13">[8]!Plan1</definedName>
    <definedName name="SSD" localSheetId="4">'CRONO. FIS-FINANC'!Plan1</definedName>
    <definedName name="SSD" localSheetId="16">[8]!Plan1</definedName>
    <definedName name="SSD">#REF!</definedName>
    <definedName name="SSS" localSheetId="11" hidden="1">{#N/A,#N/A,FALSE,"MO (2)"}</definedName>
    <definedName name="SSS" localSheetId="14" hidden="1">{#N/A,#N/A,FALSE,"MO (2)"}</definedName>
    <definedName name="SSS" localSheetId="15" hidden="1">{#N/A,#N/A,FALSE,"MO (2)"}</definedName>
    <definedName name="SSS" localSheetId="13" hidden="1">{#N/A,#N/A,FALSE,"MO (2)"}</definedName>
    <definedName name="SSS" localSheetId="4">#REF!</definedName>
    <definedName name="SSS" localSheetId="16" hidden="1">{#N/A,#N/A,FALSE,"MO (2)"}</definedName>
    <definedName name="SSS">#REF!</definedName>
    <definedName name="sssa" localSheetId="11">'ADM-Resumo'!sssa</definedName>
    <definedName name="sssa" localSheetId="14">'ADM-Variavel'!sssa</definedName>
    <definedName name="sssa" localSheetId="15">'ADM-Variavel$'!sssa</definedName>
    <definedName name="sssa" localSheetId="13">'ADM-Vinculada'!sssa</definedName>
    <definedName name="sssa" localSheetId="16">'MANUTENÇÃO DO CANTEIRO E ACAMP.'!sssa</definedName>
    <definedName name="sssa">#REF!</definedName>
    <definedName name="sssd">#N/A</definedName>
    <definedName name="ssss">#N/A</definedName>
    <definedName name="SSSSSSSSSSS" localSheetId="11">#N/A</definedName>
    <definedName name="SSSSSSSSSSS" localSheetId="14">#N/A</definedName>
    <definedName name="SSSSSSSSSSS" localSheetId="15">#N/A</definedName>
    <definedName name="SSSSSSSSSSS" localSheetId="13">#N/A</definedName>
    <definedName name="SSSSSSSSSSS" localSheetId="16">#N/A</definedName>
    <definedName name="SSSSSSSSSSS">#N/A</definedName>
    <definedName name="sssssssssssssssssssss" localSheetId="11" hidden="1">{#N/A,#N/A,TRUE,"Plan1"}</definedName>
    <definedName name="sssssssssssssssssssss" localSheetId="14" hidden="1">{#N/A,#N/A,TRUE,"Plan1"}</definedName>
    <definedName name="sssssssssssssssssssss" localSheetId="15" hidden="1">{#N/A,#N/A,TRUE,"Plan1"}</definedName>
    <definedName name="sssssssssssssssssssss" localSheetId="13" hidden="1">{#N/A,#N/A,TRUE,"Plan1"}</definedName>
    <definedName name="sssssssssssssssssssss" localSheetId="6" hidden="1">{#N/A,#N/A,TRUE,"Plan1"}</definedName>
    <definedName name="sssssssssssssssssssss" localSheetId="5" hidden="1">{#N/A,#N/A,TRUE,"Plan1"}</definedName>
    <definedName name="sssssssssssssssssssss" localSheetId="4" hidden="1">{#N/A,#N/A,TRUE,"Plan1"}</definedName>
    <definedName name="sssssssssssssssssssss" localSheetId="16" hidden="1">{#N/A,#N/A,TRUE,"Plan1"}</definedName>
    <definedName name="sssssssssssssssssssss" hidden="1">{#N/A,#N/A,TRUE,"Plan1"}</definedName>
    <definedName name="ST" localSheetId="4">#REF!</definedName>
    <definedName name="ST">#REF!</definedName>
    <definedName name="STOP">NA()</definedName>
    <definedName name="STOP_3">NA()</definedName>
    <definedName name="STR" localSheetId="4">#REF!</definedName>
    <definedName name="STR">#REF!</definedName>
    <definedName name="sub" localSheetId="4">#REF!</definedName>
    <definedName name="sub">#REF!</definedName>
    <definedName name="Sub__trecho" localSheetId="4">#REF!</definedName>
    <definedName name="Sub__trecho">#REF!</definedName>
    <definedName name="SUB_91">NA()</definedName>
    <definedName name="SUB_92">NA()</definedName>
    <definedName name="SUB_93">NA()</definedName>
    <definedName name="SUB_94">NA()</definedName>
    <definedName name="SUB_95">NA()</definedName>
    <definedName name="SUB_96">NA()</definedName>
    <definedName name="SUB_97">NA()</definedName>
    <definedName name="SUB_SI">NA()</definedName>
    <definedName name="SUB_TRECHO" localSheetId="4">#REF!</definedName>
    <definedName name="SUB_TRECHO">#REF!</definedName>
    <definedName name="Subestação" localSheetId="4">#REF!</definedName>
    <definedName name="Subestação">#REF!</definedName>
    <definedName name="Subt" localSheetId="4">#REF!</definedName>
    <definedName name="Subt">#REF!</definedName>
    <definedName name="Subtrecho" localSheetId="4">#REF!</definedName>
    <definedName name="Subtrecho">#REF!</definedName>
    <definedName name="SUMMERY" localSheetId="4">#REF!</definedName>
    <definedName name="SUMMERY">#REF!</definedName>
    <definedName name="SUMMERYY" localSheetId="4">#REF!</definedName>
    <definedName name="SUMMERYY">#REF!</definedName>
    <definedName name="TA" localSheetId="4">#REF!</definedName>
    <definedName name="TA">#REF!</definedName>
    <definedName name="tab" localSheetId="4">#REF!</definedName>
    <definedName name="tab">#REF!</definedName>
    <definedName name="Tab_Serv." localSheetId="4">#REF!</definedName>
    <definedName name="Tab_Serv.">#REF!</definedName>
    <definedName name="Tab_Serviços" localSheetId="4">#REF!</definedName>
    <definedName name="Tab_Serviços">#REF!</definedName>
    <definedName name="TABELA">#REF!</definedName>
    <definedName name="Tabela_2">#N/A</definedName>
    <definedName name="tabelaDenominação" localSheetId="4">#REF!</definedName>
    <definedName name="tabelaDenominação">#REF!</definedName>
    <definedName name="TableName">"Dummy"</definedName>
    <definedName name="TABMAT" localSheetId="4">#REF!</definedName>
    <definedName name="TABMAT">#REF!</definedName>
    <definedName name="TABREC" localSheetId="4">#REF!</definedName>
    <definedName name="TABREC">#REF!</definedName>
    <definedName name="tabserv" localSheetId="4">#REF!</definedName>
    <definedName name="tabserv">#REF!</definedName>
    <definedName name="TABUA">#REF!</definedName>
    <definedName name="Tachas" localSheetId="11" hidden="1">{#N/A,#N/A,TRUE,"Plan1"}</definedName>
    <definedName name="Tachas" localSheetId="14" hidden="1">{#N/A,#N/A,TRUE,"Plan1"}</definedName>
    <definedName name="Tachas" localSheetId="15" hidden="1">{#N/A,#N/A,TRUE,"Plan1"}</definedName>
    <definedName name="Tachas" localSheetId="13" hidden="1">{#N/A,#N/A,TRUE,"Plan1"}</definedName>
    <definedName name="Tachas" localSheetId="6" hidden="1">{#N/A,#N/A,TRUE,"Plan1"}</definedName>
    <definedName name="Tachas" localSheetId="5" hidden="1">{#N/A,#N/A,TRUE,"Plan1"}</definedName>
    <definedName name="Tachas" localSheetId="4" hidden="1">{#N/A,#N/A,TRUE,"Plan1"}</definedName>
    <definedName name="Tachas" localSheetId="16" hidden="1">{#N/A,#N/A,TRUE,"Plan1"}</definedName>
    <definedName name="Tachas" hidden="1">{#N/A,#N/A,TRUE,"Plan1"}</definedName>
    <definedName name="Tag_Carga" localSheetId="4">#REF!</definedName>
    <definedName name="Tag_Carga">#REF!</definedName>
    <definedName name="Tag_CCM" localSheetId="4">#REF!</definedName>
    <definedName name="Tag_CCM">#REF!</definedName>
    <definedName name="TAM" localSheetId="4">#REF!</definedName>
    <definedName name="TAM">#REF!</definedName>
    <definedName name="tapaburac06" localSheetId="11">[8]!Plan1</definedName>
    <definedName name="tapaburac06" localSheetId="14">[8]!Plan1</definedName>
    <definedName name="tapaburac06" localSheetId="15">[8]!Plan1</definedName>
    <definedName name="tapaburac06" localSheetId="13">[8]!Plan1</definedName>
    <definedName name="tapaburac06" localSheetId="4">'CRONO. FIS-FINANC'!Plan1</definedName>
    <definedName name="tapaburac06" localSheetId="16">[8]!Plan1</definedName>
    <definedName name="tapaburac06">#REF!</definedName>
    <definedName name="TaxaJuros" localSheetId="4">#REF!</definedName>
    <definedName name="TaxaJuros">#REF!</definedName>
    <definedName name="TB" localSheetId="4">#REF!</definedName>
    <definedName name="TB">#REF!</definedName>
    <definedName name="tb_2">#N/A</definedName>
    <definedName name="TB110PI" localSheetId="4">#REF!</definedName>
    <definedName name="TB110PI">#REF!</definedName>
    <definedName name="TB110PI_2">#N/A</definedName>
    <definedName name="TB110R" localSheetId="4">#REF!</definedName>
    <definedName name="TB110R">#REF!</definedName>
    <definedName name="TB110R_2">#N/A</definedName>
    <definedName name="TB316PI" localSheetId="4">#REF!</definedName>
    <definedName name="TB316PI">#REF!</definedName>
    <definedName name="TB316PI_2">#N/A</definedName>
    <definedName name="TB316R" localSheetId="4">#REF!</definedName>
    <definedName name="TB316R">#REF!</definedName>
    <definedName name="TB316R_2">#N/A</definedName>
    <definedName name="TB423PI" localSheetId="4">#REF!</definedName>
    <definedName name="TB423PI">#REF!</definedName>
    <definedName name="TB423PI_2">#N/A</definedName>
    <definedName name="TB423R" localSheetId="4">#REF!</definedName>
    <definedName name="TB423R">#REF!</definedName>
    <definedName name="TB423R_2">#N/A</definedName>
    <definedName name="TBA" localSheetId="4">#REF!</definedName>
    <definedName name="TBA">#REF!</definedName>
    <definedName name="tbasdsdsdd" localSheetId="11">[8]!Plan1</definedName>
    <definedName name="tbasdsdsdd" localSheetId="14">[8]!Plan1</definedName>
    <definedName name="tbasdsdsdd" localSheetId="15">[8]!Plan1</definedName>
    <definedName name="tbasdsdsdd" localSheetId="13">[8]!Plan1</definedName>
    <definedName name="tbasdsdsdd" localSheetId="4">'CRONO. FIS-FINANC'!Plan1</definedName>
    <definedName name="tbasdsdsdd" localSheetId="16">[8]!Plan1</definedName>
    <definedName name="tbasdsdsdd">#REF!</definedName>
    <definedName name="TBT" localSheetId="4">#REF!</definedName>
    <definedName name="TBT">#REF!</definedName>
    <definedName name="TBW" localSheetId="4">#REF!</definedName>
    <definedName name="TBW">#REF!</definedName>
    <definedName name="TBWA" localSheetId="4">#REF!</definedName>
    <definedName name="TBWA">#REF!</definedName>
    <definedName name="TCAP20" localSheetId="4">#REF!</definedName>
    <definedName name="TCAP20">#REF!</definedName>
    <definedName name="TCB" localSheetId="4">#REF!</definedName>
    <definedName name="TCB">#REF!</definedName>
    <definedName name="TCB5M3" localSheetId="4">#REF!</definedName>
    <definedName name="TCB5M3">#REF!</definedName>
    <definedName name="TCBMBUQ" localSheetId="4">#REF!</definedName>
    <definedName name="TCBMBUQ">#REF!</definedName>
    <definedName name="TCBW" localSheetId="4">#REF!</definedName>
    <definedName name="TCBW">#REF!</definedName>
    <definedName name="TCBWA" localSheetId="4">#REF!</definedName>
    <definedName name="TCBWA">#REF!</definedName>
    <definedName name="TCC" localSheetId="4">#REF!</definedName>
    <definedName name="TCC">#REF!</definedName>
    <definedName name="TCC4TCONCR" localSheetId="4">#REF!</definedName>
    <definedName name="TCC4TCONCR">#REF!</definedName>
    <definedName name="TCC4TFORMA" localSheetId="4">#REF!</definedName>
    <definedName name="TCC4TFORMA">#REF!</definedName>
    <definedName name="TCCB10" localSheetId="4">#REF!</definedName>
    <definedName name="TCCB10">#REF!</definedName>
    <definedName name="TCCBRMZ" localSheetId="4">#REF!</definedName>
    <definedName name="TCCBRMZ">#REF!</definedName>
    <definedName name="TCCW" localSheetId="4">#REF!</definedName>
    <definedName name="TCCW">#REF!</definedName>
    <definedName name="TCCWA" localSheetId="4">#REF!</definedName>
    <definedName name="TCCWA">#REF!</definedName>
    <definedName name="TCMIMP">#REF!</definedName>
    <definedName name="TEB" localSheetId="4">#REF!</definedName>
    <definedName name="TEB">#REF!</definedName>
    <definedName name="TEBW" localSheetId="4">#REF!</definedName>
    <definedName name="TEBW">#REF!</definedName>
    <definedName name="TEBWA" localSheetId="4">#REF!</definedName>
    <definedName name="TEBWA">#REF!</definedName>
    <definedName name="TECD" localSheetId="4">#REF!</definedName>
    <definedName name="TECD">#REF!</definedName>
    <definedName name="TECD97" localSheetId="4">#REF!</definedName>
    <definedName name="TECD97">#REF!</definedName>
    <definedName name="TELGM" localSheetId="11">[8]!Plan1</definedName>
    <definedName name="TELGM" localSheetId="14">[8]!Plan1</definedName>
    <definedName name="TELGM" localSheetId="15">[8]!Plan1</definedName>
    <definedName name="TELGM" localSheetId="13">[8]!Plan1</definedName>
    <definedName name="TELGM" localSheetId="4">'CRONO. FIS-FINANC'!Plan1</definedName>
    <definedName name="TELGM" localSheetId="16">[8]!Plan1</definedName>
    <definedName name="TELGM">#REF!</definedName>
    <definedName name="temul" localSheetId="4">#REF!</definedName>
    <definedName name="temul">#REF!</definedName>
    <definedName name="Teor1" localSheetId="4">#REF!</definedName>
    <definedName name="Teor1">#REF!</definedName>
    <definedName name="ter" localSheetId="4">#REF!</definedName>
    <definedName name="ter">#REF!</definedName>
    <definedName name="Ter_Carna" localSheetId="6">Dom_Páscoa-47</definedName>
    <definedName name="Ter_Carna" localSheetId="5">Dom_Páscoa-47</definedName>
    <definedName name="Ter_Carna" localSheetId="4">Dom_Páscoa-47</definedName>
    <definedName name="Ter_Carna">Dom_Páscoa-47</definedName>
    <definedName name="TERESINA" localSheetId="11">[8]!Plan1</definedName>
    <definedName name="TERESINA" localSheetId="14">[8]!Plan1</definedName>
    <definedName name="TERESINA" localSheetId="15">[8]!Plan1</definedName>
    <definedName name="TERESINA" localSheetId="13">[8]!Plan1</definedName>
    <definedName name="TERESINA" localSheetId="4">'CRONO. FIS-FINANC'!Plan1</definedName>
    <definedName name="TERESINA" localSheetId="16">[8]!Plan1</definedName>
    <definedName name="TERESINA">#REF!</definedName>
    <definedName name="TERP" localSheetId="4">#REF!</definedName>
    <definedName name="TERP">#REF!</definedName>
    <definedName name="TESM" localSheetId="4">#REF!</definedName>
    <definedName name="TESM">#REF!</definedName>
    <definedName name="teste" localSheetId="4">#REF!</definedName>
    <definedName name="teste">#REF!</definedName>
    <definedName name="teste1" localSheetId="4">#REF!</definedName>
    <definedName name="teste1">#REF!</definedName>
    <definedName name="teste2" localSheetId="4">#REF!</definedName>
    <definedName name="teste2">#REF!</definedName>
    <definedName name="teste3" localSheetId="4">#REF!</definedName>
    <definedName name="teste3">#REF!</definedName>
    <definedName name="TETB" localSheetId="4">#REF!</definedName>
    <definedName name="TETB">#REF!</definedName>
    <definedName name="TETB97" localSheetId="4">#REF!</definedName>
    <definedName name="TETB97">#REF!</definedName>
    <definedName name="THE" localSheetId="11">[8]!Plan1</definedName>
    <definedName name="THE" localSheetId="14">[8]!Plan1</definedName>
    <definedName name="THE" localSheetId="15">[8]!Plan1</definedName>
    <definedName name="THE" localSheetId="13">[8]!Plan1</definedName>
    <definedName name="THE" localSheetId="4">'CRONO. FIS-FINANC'!Plan1</definedName>
    <definedName name="THE" localSheetId="16">[8]!Plan1</definedName>
    <definedName name="THE">#REF!</definedName>
    <definedName name="Tiradentes">#N/A</definedName>
    <definedName name="TITULO" localSheetId="4">#REF!</definedName>
    <definedName name="TITULO">#REF!</definedName>
    <definedName name="_xlnm.Print_Titles" localSheetId="12">'ADM-Fixa'!$1:$13</definedName>
    <definedName name="_xlnm.Print_Titles" localSheetId="14">'ADM-Variavel'!$1:$16</definedName>
    <definedName name="_xlnm.Print_Titles" localSheetId="15">'ADM-Variavel$'!$5:$8</definedName>
    <definedName name="_xlnm.Print_Titles" localSheetId="13">'ADM-Vinculada'!$1:$15</definedName>
    <definedName name="_xlnm.Print_Titles" localSheetId="18">Betuminoso!$1:$11</definedName>
    <definedName name="_xlnm.Print_Titles" localSheetId="6">'Composições Canteiro'!$1:$4</definedName>
    <definedName name="_xlnm.Print_Titles" localSheetId="5">'Composições Gerais'!$1:$3</definedName>
    <definedName name="_xlnm.Print_Titles" localSheetId="3">'CURVA ABC'!$1:$5</definedName>
    <definedName name="_xlnm.Print_Titles" localSheetId="2">'MEMÓRIA DE CÁLCULO'!$1:$6</definedName>
    <definedName name="_xlnm.Print_Titles" localSheetId="22">'MO SICRO'!$A:$D,'MO SICRO'!$1:$1</definedName>
    <definedName name="_xlnm.Print_Titles" localSheetId="8">'Mob e Desmob'!$2:$9</definedName>
    <definedName name="_xlnm.Print_Titles" localSheetId="1">SINTÉTICO!$1:$5</definedName>
    <definedName name="_xlnm.Print_Titles">#REF!</definedName>
    <definedName name="TLCC4" localSheetId="4">#REF!</definedName>
    <definedName name="TLCC4">#REF!</definedName>
    <definedName name="TLMB" localSheetId="4">#REF!</definedName>
    <definedName name="TLMB">#REF!</definedName>
    <definedName name="TMR">#REF!</definedName>
    <definedName name="tom" localSheetId="4">#REF!</definedName>
    <definedName name="tom">#REF!</definedName>
    <definedName name="TOP" localSheetId="4">#REF!</definedName>
    <definedName name="TOP">#REF!</definedName>
    <definedName name="TOT" localSheetId="4" hidden="1">#REF!</definedName>
    <definedName name="TOT" hidden="1">#REF!</definedName>
    <definedName name="total" localSheetId="4">#REF!</definedName>
    <definedName name="total">#REF!</definedName>
    <definedName name="total_19" localSheetId="4">#REF!</definedName>
    <definedName name="total_19">#REF!</definedName>
    <definedName name="total1" localSheetId="4">#REF!</definedName>
    <definedName name="total1">#REF!</definedName>
    <definedName name="total2" localSheetId="4">#REF!</definedName>
    <definedName name="total2">#REF!</definedName>
    <definedName name="total3" localSheetId="4">#REF!</definedName>
    <definedName name="total3">#REF!</definedName>
    <definedName name="total4" localSheetId="4">#REF!</definedName>
    <definedName name="total4">#REF!</definedName>
    <definedName name="total5" localSheetId="4">#REF!</definedName>
    <definedName name="total5">#REF!</definedName>
    <definedName name="total6" localSheetId="4">#REF!</definedName>
    <definedName name="total6">#REF!</definedName>
    <definedName name="TOTALSAIBRO" localSheetId="4">#REF!</definedName>
    <definedName name="TOTALSAIBRO">#REF!</definedName>
    <definedName name="TOTPAA">#N/A</definedName>
    <definedName name="TOTPAA_1">#N/A</definedName>
    <definedName name="TOTPAA_10">#N/A</definedName>
    <definedName name="TOTPAA_11">#N/A</definedName>
    <definedName name="TOTPAA_12">#N/A</definedName>
    <definedName name="TOTPAA_13">#N/A</definedName>
    <definedName name="TOTPAA_2">#N/A</definedName>
    <definedName name="TOTPAA_3">#N/A</definedName>
    <definedName name="TOTPAA_4">#N/A</definedName>
    <definedName name="TOTPAA_5">#N/A</definedName>
    <definedName name="TOTPAA_6">#N/A</definedName>
    <definedName name="TOTPAA_7">#N/A</definedName>
    <definedName name="TOTPAA_8">#N/A</definedName>
    <definedName name="TOTPAA_9">#N/A</definedName>
    <definedName name="TOTSERV" localSheetId="4">#REF!</definedName>
    <definedName name="TOTSERV">#REF!</definedName>
    <definedName name="TPA">#REF!</definedName>
    <definedName name="TPC">#REF!</definedName>
    <definedName name="TPC_10">#N/A</definedName>
    <definedName name="TPC_11">#N/A</definedName>
    <definedName name="TPC_12">#N/A</definedName>
    <definedName name="TPC_13">#N/A</definedName>
    <definedName name="TPC_14">#N/A</definedName>
    <definedName name="TPC_15">#N/A</definedName>
    <definedName name="TPC_16">#N/A</definedName>
    <definedName name="TPC_17">#N/A</definedName>
    <definedName name="TPC_18">#N/A</definedName>
    <definedName name="TPC_5">#N/A</definedName>
    <definedName name="TPC_6">#N/A</definedName>
    <definedName name="TPC_7">#N/A</definedName>
    <definedName name="TPC_8">#N/A</definedName>
    <definedName name="TPC_9">#N/A</definedName>
    <definedName name="TPM" localSheetId="4">#REF!</definedName>
    <definedName name="TPM">#REF!</definedName>
    <definedName name="TPM_2">#N/A</definedName>
    <definedName name="TPM_4" localSheetId="4">#REF!</definedName>
    <definedName name="TPM_4">#REF!</definedName>
    <definedName name="TPMM" localSheetId="4">#REF!</definedName>
    <definedName name="TPMM">#REF!</definedName>
    <definedName name="TR" localSheetId="4">#REF!</definedName>
    <definedName name="TR">#REF!</definedName>
    <definedName name="TRABALHO" localSheetId="4">#REF!</definedName>
    <definedName name="TRABALHO">#REF!</definedName>
    <definedName name="TrabAnual" localSheetId="4">#REF!</definedName>
    <definedName name="TrabAnual">#REF!</definedName>
    <definedName name="transporte" localSheetId="4">#REF!</definedName>
    <definedName name="transporte">#REF!</definedName>
    <definedName name="TRCAP20" localSheetId="4">#REF!</definedName>
    <definedName name="TRCAP20">#REF!</definedName>
    <definedName name="TRCM30" localSheetId="4">#REF!</definedName>
    <definedName name="TRCM30">#REF!</definedName>
    <definedName name="tre" localSheetId="4">#REF!</definedName>
    <definedName name="tre">#REF!</definedName>
    <definedName name="Trec" localSheetId="4">#REF!</definedName>
    <definedName name="Trec">#REF!</definedName>
    <definedName name="Trecho" localSheetId="4">#REF!</definedName>
    <definedName name="Trecho">#REF!</definedName>
    <definedName name="Trev" localSheetId="4">#REF!</definedName>
    <definedName name="Trev">#REF!</definedName>
    <definedName name="TRL1C" localSheetId="4">#REF!</definedName>
    <definedName name="TRL1C">#REF!</definedName>
    <definedName name="TRM1C" localSheetId="4">#REF!</definedName>
    <definedName name="TRM1C">#REF!</definedName>
    <definedName name="TRMRP">#REF!</definedName>
    <definedName name="TRMTB">#REF!</definedName>
    <definedName name="TRR1C" localSheetId="4">#REF!</definedName>
    <definedName name="TRR1C">#REF!</definedName>
    <definedName name="TRR2C" localSheetId="4">#REF!</definedName>
    <definedName name="TRR2C">#REF!</definedName>
    <definedName name="TRRM1C" localSheetId="4">#REF!</definedName>
    <definedName name="TRRM1C">#REF!</definedName>
    <definedName name="TRRPL">#REF!</definedName>
    <definedName name="TRRPL_10">#N/A</definedName>
    <definedName name="TRRPL_11">#N/A</definedName>
    <definedName name="TRRPL_12">#N/A</definedName>
    <definedName name="TRRPL_13">#N/A</definedName>
    <definedName name="TRRPL_14">#N/A</definedName>
    <definedName name="TRRPL_15">#N/A</definedName>
    <definedName name="TRRPL_16">#N/A</definedName>
    <definedName name="TRRPL_17">#N/A</definedName>
    <definedName name="TRRPL_18">#N/A</definedName>
    <definedName name="TRRPL_5">#N/A</definedName>
    <definedName name="TRRPL_6">#N/A</definedName>
    <definedName name="TRRPL_7">#N/A</definedName>
    <definedName name="TRRPL_8">#N/A</definedName>
    <definedName name="TRRPL_9">#N/A</definedName>
    <definedName name="TRRR1C" localSheetId="4">#REF!</definedName>
    <definedName name="TRRR1C">#REF!</definedName>
    <definedName name="TRRRP">#REF!</definedName>
    <definedName name="TRRTB">#REF!</definedName>
    <definedName name="TRRTSD">#REF!</definedName>
    <definedName name="TS" localSheetId="4">#REF!</definedName>
    <definedName name="TS">#REF!</definedName>
    <definedName name="TSD" localSheetId="4">#REF!</definedName>
    <definedName name="TSD">#REF!</definedName>
    <definedName name="TSDB" localSheetId="4">#REF!</definedName>
    <definedName name="TSDB">#REF!</definedName>
    <definedName name="TSS" localSheetId="4">#REF!</definedName>
    <definedName name="TSS">#REF!</definedName>
    <definedName name="TSSB" localSheetId="4">#REF!</definedName>
    <definedName name="TSSB">#REF!</definedName>
    <definedName name="tssp" localSheetId="4">#REF!</definedName>
    <definedName name="tssp">#REF!</definedName>
    <definedName name="tssp_2">#N/A</definedName>
    <definedName name="TT">#REF!</definedName>
    <definedName name="tudo" localSheetId="4">#REF!</definedName>
    <definedName name="tudo">#REF!</definedName>
    <definedName name="tvbbb" localSheetId="4">#REF!</definedName>
    <definedName name="tvbbb">#REF!</definedName>
    <definedName name="TYUIO" localSheetId="11" hidden="1">{#N/A,#N/A,TRUE,"Serviços"}</definedName>
    <definedName name="TYUIO" localSheetId="14" hidden="1">{#N/A,#N/A,TRUE,"Serviços"}</definedName>
    <definedName name="TYUIO" localSheetId="15" hidden="1">{#N/A,#N/A,TRUE,"Serviços"}</definedName>
    <definedName name="TYUIO" localSheetId="13" hidden="1">{#N/A,#N/A,TRUE,"Serviços"}</definedName>
    <definedName name="TYUIO" localSheetId="6" hidden="1">{#N/A,#N/A,TRUE,"Serviços"}</definedName>
    <definedName name="TYUIO" localSheetId="5" hidden="1">{#N/A,#N/A,TRUE,"Serviços"}</definedName>
    <definedName name="TYUIO" localSheetId="4" hidden="1">{#N/A,#N/A,TRUE,"Serviços"}</definedName>
    <definedName name="TYUIO" localSheetId="16" hidden="1">{#N/A,#N/A,TRUE,"Serviços"}</definedName>
    <definedName name="TYUIO" hidden="1">{#N/A,#N/A,TRUE,"Serviços"}</definedName>
    <definedName name="TYUIOO" localSheetId="6" hidden="1">{#N/A,#N/A,TRUE,"Serviços"}</definedName>
    <definedName name="TYUIOO" localSheetId="5" hidden="1">{#N/A,#N/A,TRUE,"Serviços"}</definedName>
    <definedName name="TYUIOO" localSheetId="4" hidden="1">{#N/A,#N/A,TRUE,"Serviços"}</definedName>
    <definedName name="TYUIOO" hidden="1">{#N/A,#N/A,TRUE,"Serviços"}</definedName>
    <definedName name="U" localSheetId="11">[8]!Plan1</definedName>
    <definedName name="U" localSheetId="14">[8]!Plan1</definedName>
    <definedName name="U" localSheetId="15">[8]!Plan1</definedName>
    <definedName name="U" localSheetId="13">[8]!Plan1</definedName>
    <definedName name="U" localSheetId="4">#REF!</definedName>
    <definedName name="U" localSheetId="16">[8]!Plan1</definedName>
    <definedName name="U">#REF!</definedName>
    <definedName name="UA">NA()</definedName>
    <definedName name="UL" localSheetId="4">#REF!</definedName>
    <definedName name="UL">#REF!</definedName>
    <definedName name="um" localSheetId="11">'ADM-Resumo'!um</definedName>
    <definedName name="um" localSheetId="14">'ADM-Variavel'!um</definedName>
    <definedName name="um" localSheetId="15">'ADM-Variavel$'!um</definedName>
    <definedName name="um" localSheetId="13">'ADM-Vinculada'!um</definedName>
    <definedName name="UM" localSheetId="4">#REF!</definedName>
    <definedName name="um" localSheetId="16">'MANUTENÇÃO DO CANTEIRO E ACAMP.'!um</definedName>
    <definedName name="UM">#REF!</definedName>
    <definedName name="un" hidden="1">#N/A</definedName>
    <definedName name="Und">NA()</definedName>
    <definedName name="Und_26">NA()</definedName>
    <definedName name="Und_27">NA()</definedName>
    <definedName name="unid.2" localSheetId="4">#REF!</definedName>
    <definedName name="unid.2">#REF!</definedName>
    <definedName name="Unidade1" localSheetId="4">#REF!</definedName>
    <definedName name="Unidade1">#REF!</definedName>
    <definedName name="UnidAux" hidden="1">#N/A</definedName>
    <definedName name="UNIT" localSheetId="4">#REF!</definedName>
    <definedName name="UNIT">#REF!</definedName>
    <definedName name="UnitAnexo" localSheetId="4">#REF!</definedName>
    <definedName name="UnitAnexo">#REF!</definedName>
    <definedName name="UNITÁRIO" localSheetId="4">#REF!</definedName>
    <definedName name="UNITÁRIO">#REF!</definedName>
    <definedName name="UnitNome" localSheetId="4">#REF!</definedName>
    <definedName name="UnitNome">#REF!</definedName>
    <definedName name="USA">#REF!</definedName>
    <definedName name="uuuuuty" localSheetId="11">'ADM-Resumo'!uuuuuty</definedName>
    <definedName name="uuuuuty" localSheetId="14">'ADM-Variavel'!uuuuuty</definedName>
    <definedName name="uuuuuty" localSheetId="15">'ADM-Variavel$'!uuuuuty</definedName>
    <definedName name="uuuuuty" localSheetId="13">'ADM-Vinculada'!uuuuuty</definedName>
    <definedName name="uuuuuty" localSheetId="16">'MANUTENÇÃO DO CANTEIRO E ACAMP.'!uuuuuty</definedName>
    <definedName name="uuuuuty">#REF!</definedName>
    <definedName name="UYHU" localSheetId="11">[8]!Plan1</definedName>
    <definedName name="UYHU" localSheetId="14">[8]!Plan1</definedName>
    <definedName name="UYHU" localSheetId="15">[8]!Plan1</definedName>
    <definedName name="UYHU" localSheetId="13">[8]!Plan1</definedName>
    <definedName name="UYHU" localSheetId="4">'CRONO. FIS-FINANC'!Plan1</definedName>
    <definedName name="UYHU" localSheetId="16">[8]!Plan1</definedName>
    <definedName name="UYHU">#REF!</definedName>
    <definedName name="v" localSheetId="4">#REF!</definedName>
    <definedName name="v">#REF!</definedName>
    <definedName name="V_VENDA" localSheetId="4">#REF!</definedName>
    <definedName name="V_VENDA">#REF!</definedName>
    <definedName name="VACAP" localSheetId="4">#REF!</definedName>
    <definedName name="VACAP">#REF!</definedName>
    <definedName name="VACM" localSheetId="4">#REF!</definedName>
    <definedName name="VACM">#REF!</definedName>
    <definedName name="VALAS_17">NA()</definedName>
    <definedName name="VALAS_18">NA()</definedName>
    <definedName name="VALAS_19">NA()</definedName>
    <definedName name="VALAS_EMI_19">"$#REF!.$#REF!$#REF!:$#REF!$#REF!"</definedName>
    <definedName name="VALOR">NA()</definedName>
    <definedName name="VALOR_1">NA()</definedName>
    <definedName name="VALOR_2">NA()</definedName>
    <definedName name="VAM" localSheetId="4">#REF!</definedName>
    <definedName name="VAM">#REF!</definedName>
    <definedName name="VAMM" localSheetId="4">#REF!</definedName>
    <definedName name="VAMM">#REF!</definedName>
    <definedName name="VARM" localSheetId="4">#REF!</definedName>
    <definedName name="VARM">#REF!</definedName>
    <definedName name="VARR" localSheetId="4">#REF!</definedName>
    <definedName name="VARR">#REF!</definedName>
    <definedName name="Vazio1" localSheetId="4">#REF!</definedName>
    <definedName name="Vazio1">#REF!</definedName>
    <definedName name="VCANT" localSheetId="4">#REF!</definedName>
    <definedName name="VCANT">#REF!</definedName>
    <definedName name="VEICULO" localSheetId="4">#REF!</definedName>
    <definedName name="VEICULO">#REF!</definedName>
    <definedName name="VENDA_ADOTADA" localSheetId="4">#REF!</definedName>
    <definedName name="VENDA_ADOTADA">#REF!</definedName>
    <definedName name="verde" localSheetId="4">#REF!</definedName>
    <definedName name="verde">#REF!</definedName>
    <definedName name="verde_2">#N/A</definedName>
    <definedName name="verde_4" localSheetId="4">#REF!</definedName>
    <definedName name="verde_4">#REF!</definedName>
    <definedName name="verdee" localSheetId="4">#REF!</definedName>
    <definedName name="verdee">#REF!</definedName>
    <definedName name="verdepav" localSheetId="4">#REF!</definedName>
    <definedName name="verdepav">#REF!</definedName>
    <definedName name="verdepav_2">#N/A</definedName>
    <definedName name="verdepav_4" localSheetId="4">#REF!</definedName>
    <definedName name="verdepav_4">#REF!</definedName>
    <definedName name="verdepavv" localSheetId="4">#REF!</definedName>
    <definedName name="verdepavv">#REF!</definedName>
    <definedName name="VERIFICA_SI">NA()</definedName>
    <definedName name="vfvr" localSheetId="11">'ADM-Resumo'!vfvr</definedName>
    <definedName name="vfvr" localSheetId="14">'ADM-Variavel'!vfvr</definedName>
    <definedName name="vfvr" localSheetId="15">'ADM-Variavel$'!vfvr</definedName>
    <definedName name="vfvr" localSheetId="13">'ADM-Vinculada'!vfvr</definedName>
    <definedName name="vfvr" localSheetId="16">'MANUTENÇÃO DO CANTEIRO E ACAMP.'!vfvr</definedName>
    <definedName name="vfvr">#REF!</definedName>
    <definedName name="viado" localSheetId="11">[8]!Plan1</definedName>
    <definedName name="viado" localSheetId="14">[8]!Plan1</definedName>
    <definedName name="viado" localSheetId="15">[8]!Plan1</definedName>
    <definedName name="viado" localSheetId="13">[8]!Plan1</definedName>
    <definedName name="viado" localSheetId="4">'CRONO. FIS-FINANC'!Plan1</definedName>
    <definedName name="viado" localSheetId="16">[8]!Plan1</definedName>
    <definedName name="viado">#REF!</definedName>
    <definedName name="VidaAnos" localSheetId="4">#REF!</definedName>
    <definedName name="VidaAnos">#REF!</definedName>
    <definedName name="Vidahoras" localSheetId="4">#REF!</definedName>
    <definedName name="Vidahoras">#REF!</definedName>
    <definedName name="VLM" localSheetId="4">#REF!</definedName>
    <definedName name="VLM">#REF!</definedName>
    <definedName name="VLPI" localSheetId="4">#REF!</definedName>
    <definedName name="VLPI">#REF!</definedName>
    <definedName name="VLREAJ" localSheetId="4">#REF!</definedName>
    <definedName name="VLREAJ">#REF!</definedName>
    <definedName name="VMOB" localSheetId="4">#REF!</definedName>
    <definedName name="VMOB">#REF!</definedName>
    <definedName name="voce" localSheetId="4">#REF!</definedName>
    <definedName name="voce">#REF!</definedName>
    <definedName name="VOL_ACUM">#REF!</definedName>
    <definedName name="VOLUM_TUBO_EMI_19">"$#REF!.$D$18:$D$42"</definedName>
    <definedName name="VOLUME">#REF!</definedName>
    <definedName name="VR" localSheetId="4">#REF!</definedName>
    <definedName name="VR">#REF!</definedName>
    <definedName name="VSR" localSheetId="4">#REF!</definedName>
    <definedName name="VSR">#REF!</definedName>
    <definedName name="vv">#REF!</definedName>
    <definedName name="vvv" localSheetId="11" hidden="1">{#N/A,#N/A,FALSE,"MO (2)"}</definedName>
    <definedName name="vvv" localSheetId="14" hidden="1">{#N/A,#N/A,FALSE,"MO (2)"}</definedName>
    <definedName name="vvv" localSheetId="15" hidden="1">{#N/A,#N/A,FALSE,"MO (2)"}</definedName>
    <definedName name="vvv" localSheetId="13" hidden="1">{#N/A,#N/A,FALSE,"MO (2)"}</definedName>
    <definedName name="vvv" localSheetId="6" hidden="1">{#N/A,#N/A,FALSE,"MO (2)"}</definedName>
    <definedName name="vvv" localSheetId="5" hidden="1">{#N/A,#N/A,FALSE,"MO (2)"}</definedName>
    <definedName name="vvv" localSheetId="4" hidden="1">{#N/A,#N/A,FALSE,"MO (2)"}</definedName>
    <definedName name="vvv" localSheetId="16" hidden="1">{#N/A,#N/A,FALSE,"MO (2)"}</definedName>
    <definedName name="vvv" hidden="1">{#N/A,#N/A,FALSE,"MO (2)"}</definedName>
    <definedName name="w" localSheetId="11">'ADM-Resumo'!w</definedName>
    <definedName name="w" localSheetId="14">'ADM-Variavel'!w</definedName>
    <definedName name="w" localSheetId="15">'ADM-Variavel$'!w</definedName>
    <definedName name="w" localSheetId="13">'ADM-Vinculada'!w</definedName>
    <definedName name="w" localSheetId="16">'MANUTENÇÃO DO CANTEIRO E ACAMP.'!w</definedName>
    <definedName name="w">#REF!</definedName>
    <definedName name="W_10" localSheetId="11">[8]!Plan1</definedName>
    <definedName name="W_10" localSheetId="14">[8]!Plan1</definedName>
    <definedName name="W_10" localSheetId="15">[8]!Plan1</definedName>
    <definedName name="W_10" localSheetId="13">[8]!Plan1</definedName>
    <definedName name="W_10" localSheetId="4">'CRONO. FIS-FINANC'!Plan1</definedName>
    <definedName name="W_10" localSheetId="16">[8]!Plan1</definedName>
    <definedName name="W_10">#REF!</definedName>
    <definedName name="W_11" localSheetId="11">[8]!Plan1</definedName>
    <definedName name="W_11" localSheetId="14">[8]!Plan1</definedName>
    <definedName name="W_11" localSheetId="15">[8]!Plan1</definedName>
    <definedName name="W_11" localSheetId="13">[8]!Plan1</definedName>
    <definedName name="W_11" localSheetId="4">'CRONO. FIS-FINANC'!Plan1</definedName>
    <definedName name="W_11" localSheetId="16">[8]!Plan1</definedName>
    <definedName name="W_11">#REF!</definedName>
    <definedName name="W_12" localSheetId="11">[8]!Plan1</definedName>
    <definedName name="W_12" localSheetId="14">[8]!Plan1</definedName>
    <definedName name="W_12" localSheetId="15">[8]!Plan1</definedName>
    <definedName name="W_12" localSheetId="13">[8]!Plan1</definedName>
    <definedName name="W_12" localSheetId="4">'CRONO. FIS-FINANC'!Plan1</definedName>
    <definedName name="W_12" localSheetId="16">[8]!Plan1</definedName>
    <definedName name="W_12">#REF!</definedName>
    <definedName name="W_13" localSheetId="11">[8]!Plan1</definedName>
    <definedName name="W_13" localSheetId="14">[8]!Plan1</definedName>
    <definedName name="W_13" localSheetId="15">[8]!Plan1</definedName>
    <definedName name="W_13" localSheetId="13">[8]!Plan1</definedName>
    <definedName name="W_13" localSheetId="4">'CRONO. FIS-FINANC'!Plan1</definedName>
    <definedName name="W_13" localSheetId="16">[8]!Plan1</definedName>
    <definedName name="W_13">#REF!</definedName>
    <definedName name="W_14" localSheetId="11">[8]!Plan1</definedName>
    <definedName name="W_14" localSheetId="14">[8]!Plan1</definedName>
    <definedName name="W_14" localSheetId="15">[8]!Plan1</definedName>
    <definedName name="W_14" localSheetId="13">[8]!Plan1</definedName>
    <definedName name="W_14" localSheetId="4">'CRONO. FIS-FINANC'!Plan1</definedName>
    <definedName name="W_14" localSheetId="16">[8]!Plan1</definedName>
    <definedName name="W_14">#REF!</definedName>
    <definedName name="W_15" localSheetId="11">[8]!Plan1</definedName>
    <definedName name="W_15" localSheetId="14">[8]!Plan1</definedName>
    <definedName name="W_15" localSheetId="15">[8]!Plan1</definedName>
    <definedName name="W_15" localSheetId="13">[8]!Plan1</definedName>
    <definedName name="W_15" localSheetId="4">'CRONO. FIS-FINANC'!Plan1</definedName>
    <definedName name="W_15" localSheetId="16">[8]!Plan1</definedName>
    <definedName name="W_15">#REF!</definedName>
    <definedName name="W_16" localSheetId="11">[8]!Plan1</definedName>
    <definedName name="W_16" localSheetId="14">[8]!Plan1</definedName>
    <definedName name="W_16" localSheetId="15">[8]!Plan1</definedName>
    <definedName name="W_16" localSheetId="13">[8]!Plan1</definedName>
    <definedName name="W_16" localSheetId="4">'CRONO. FIS-FINANC'!Plan1</definedName>
    <definedName name="W_16" localSheetId="16">[8]!Plan1</definedName>
    <definedName name="W_16">#REF!</definedName>
    <definedName name="W_17" localSheetId="11">[8]!Plan1</definedName>
    <definedName name="W_17" localSheetId="14">[8]!Plan1</definedName>
    <definedName name="W_17" localSheetId="15">[8]!Plan1</definedName>
    <definedName name="W_17" localSheetId="13">[8]!Plan1</definedName>
    <definedName name="W_17" localSheetId="4">'CRONO. FIS-FINANC'!Plan1</definedName>
    <definedName name="W_17" localSheetId="16">[8]!Plan1</definedName>
    <definedName name="W_17">#REF!</definedName>
    <definedName name="W_18" localSheetId="11">[8]!Plan1</definedName>
    <definedName name="W_18" localSheetId="14">[8]!Plan1</definedName>
    <definedName name="W_18" localSheetId="15">[8]!Plan1</definedName>
    <definedName name="W_18" localSheetId="13">[8]!Plan1</definedName>
    <definedName name="W_18" localSheetId="4">'CRONO. FIS-FINANC'!Plan1</definedName>
    <definedName name="W_18" localSheetId="16">[8]!Plan1</definedName>
    <definedName name="W_18">#REF!</definedName>
    <definedName name="W_2" localSheetId="11">[8]!Plan1</definedName>
    <definedName name="W_2" localSheetId="14">[8]!Plan1</definedName>
    <definedName name="W_2" localSheetId="15">[8]!Plan1</definedName>
    <definedName name="W_2" localSheetId="13">[8]!Plan1</definedName>
    <definedName name="W_2" localSheetId="4">'CRONO. FIS-FINANC'!Plan1</definedName>
    <definedName name="W_2" localSheetId="16">[8]!Plan1</definedName>
    <definedName name="W_2">#REF!</definedName>
    <definedName name="W_5" localSheetId="11">[8]!Plan1</definedName>
    <definedName name="W_5" localSheetId="14">[8]!Plan1</definedName>
    <definedName name="W_5" localSheetId="15">[8]!Plan1</definedName>
    <definedName name="W_5" localSheetId="13">[8]!Plan1</definedName>
    <definedName name="W_5" localSheetId="4">'CRONO. FIS-FINANC'!Plan1</definedName>
    <definedName name="W_5" localSheetId="16">[8]!Plan1</definedName>
    <definedName name="W_5">#REF!</definedName>
    <definedName name="W_6" localSheetId="11">[8]!Plan1</definedName>
    <definedName name="W_6" localSheetId="14">[8]!Plan1</definedName>
    <definedName name="W_6" localSheetId="15">[8]!Plan1</definedName>
    <definedName name="W_6" localSheetId="13">[8]!Plan1</definedName>
    <definedName name="W_6" localSheetId="4">'CRONO. FIS-FINANC'!Plan1</definedName>
    <definedName name="W_6" localSheetId="16">[8]!Plan1</definedName>
    <definedName name="W_6">#REF!</definedName>
    <definedName name="W_7" localSheetId="11">[8]!Plan1</definedName>
    <definedName name="W_7" localSheetId="14">[8]!Plan1</definedName>
    <definedName name="W_7" localSheetId="15">[8]!Plan1</definedName>
    <definedName name="W_7" localSheetId="13">[8]!Plan1</definedName>
    <definedName name="W_7" localSheetId="4">'CRONO. FIS-FINANC'!Plan1</definedName>
    <definedName name="W_7" localSheetId="16">[8]!Plan1</definedName>
    <definedName name="W_7">#REF!</definedName>
    <definedName name="W_8" localSheetId="11">[8]!Plan1</definedName>
    <definedName name="W_8" localSheetId="14">[8]!Plan1</definedName>
    <definedName name="W_8" localSheetId="15">[8]!Plan1</definedName>
    <definedName name="W_8" localSheetId="13">[8]!Plan1</definedName>
    <definedName name="W_8" localSheetId="4">'CRONO. FIS-FINANC'!Plan1</definedName>
    <definedName name="W_8" localSheetId="16">[8]!Plan1</definedName>
    <definedName name="W_8">#REF!</definedName>
    <definedName name="W_9" localSheetId="11">[8]!Plan1</definedName>
    <definedName name="W_9" localSheetId="14">[8]!Plan1</definedName>
    <definedName name="W_9" localSheetId="15">[8]!Plan1</definedName>
    <definedName name="W_9" localSheetId="13">[8]!Plan1</definedName>
    <definedName name="W_9" localSheetId="4">'CRONO. FIS-FINANC'!Plan1</definedName>
    <definedName name="W_9" localSheetId="16">[8]!Plan1</definedName>
    <definedName name="W_9">#REF!</definedName>
    <definedName name="WEFAS" localSheetId="11">[8]!Plan1</definedName>
    <definedName name="WEFAS" localSheetId="14">[8]!Plan1</definedName>
    <definedName name="WEFAS" localSheetId="15">[8]!Plan1</definedName>
    <definedName name="WEFAS" localSheetId="13">[8]!Plan1</definedName>
    <definedName name="WEFAS" localSheetId="4">'CRONO. FIS-FINANC'!Plan1</definedName>
    <definedName name="WEFAS" localSheetId="16">[8]!Plan1</definedName>
    <definedName name="WEFAS">#REF!</definedName>
    <definedName name="WEFWEF" localSheetId="4">#REF!</definedName>
    <definedName name="WEFWEF">#REF!</definedName>
    <definedName name="wer" localSheetId="11">'ADM-Resumo'!wer</definedName>
    <definedName name="wer" localSheetId="14">'ADM-Variavel'!wer</definedName>
    <definedName name="wer" localSheetId="15">'ADM-Variavel$'!wer</definedName>
    <definedName name="wer" localSheetId="13">'ADM-Vinculada'!wer</definedName>
    <definedName name="wer" localSheetId="16">'MANUTENÇÃO DO CANTEIRO E ACAMP.'!wer</definedName>
    <definedName name="wer">#REF!</definedName>
    <definedName name="wer_10" localSheetId="11">[8]!Plan1</definedName>
    <definedName name="wer_10" localSheetId="14">[8]!Plan1</definedName>
    <definedName name="wer_10" localSheetId="15">[8]!Plan1</definedName>
    <definedName name="wer_10" localSheetId="13">[8]!Plan1</definedName>
    <definedName name="wer_10" localSheetId="4">'CRONO. FIS-FINANC'!Plan1</definedName>
    <definedName name="wer_10" localSheetId="16">[8]!Plan1</definedName>
    <definedName name="wer_10">#REF!</definedName>
    <definedName name="wer_11" localSheetId="11">[8]!Plan1</definedName>
    <definedName name="wer_11" localSheetId="14">[8]!Plan1</definedName>
    <definedName name="wer_11" localSheetId="15">[8]!Plan1</definedName>
    <definedName name="wer_11" localSheetId="13">[8]!Plan1</definedName>
    <definedName name="wer_11" localSheetId="4">'CRONO. FIS-FINANC'!Plan1</definedName>
    <definedName name="wer_11" localSheetId="16">[8]!Plan1</definedName>
    <definedName name="wer_11">#REF!</definedName>
    <definedName name="wer_12" localSheetId="11">[8]!Plan1</definedName>
    <definedName name="wer_12" localSheetId="14">[8]!Plan1</definedName>
    <definedName name="wer_12" localSheetId="15">[8]!Plan1</definedName>
    <definedName name="wer_12" localSheetId="13">[8]!Plan1</definedName>
    <definedName name="wer_12" localSheetId="4">'CRONO. FIS-FINANC'!Plan1</definedName>
    <definedName name="wer_12" localSheetId="16">[8]!Plan1</definedName>
    <definedName name="wer_12">#REF!</definedName>
    <definedName name="wer_13" localSheetId="11">[8]!Plan1</definedName>
    <definedName name="wer_13" localSheetId="14">[8]!Plan1</definedName>
    <definedName name="wer_13" localSheetId="15">[8]!Plan1</definedName>
    <definedName name="wer_13" localSheetId="13">[8]!Plan1</definedName>
    <definedName name="wer_13" localSheetId="4">'CRONO. FIS-FINANC'!Plan1</definedName>
    <definedName name="wer_13" localSheetId="16">[8]!Plan1</definedName>
    <definedName name="wer_13">#REF!</definedName>
    <definedName name="wer_14" localSheetId="11">[8]!Plan1</definedName>
    <definedName name="wer_14" localSheetId="14">[8]!Plan1</definedName>
    <definedName name="wer_14" localSheetId="15">[8]!Plan1</definedName>
    <definedName name="wer_14" localSheetId="13">[8]!Plan1</definedName>
    <definedName name="wer_14" localSheetId="4">'CRONO. FIS-FINANC'!Plan1</definedName>
    <definedName name="wer_14" localSheetId="16">[8]!Plan1</definedName>
    <definedName name="wer_14">#REF!</definedName>
    <definedName name="wer_15" localSheetId="11">[8]!Plan1</definedName>
    <definedName name="wer_15" localSheetId="14">[8]!Plan1</definedName>
    <definedName name="wer_15" localSheetId="15">[8]!Plan1</definedName>
    <definedName name="wer_15" localSheetId="13">[8]!Plan1</definedName>
    <definedName name="wer_15" localSheetId="4">'CRONO. FIS-FINANC'!Plan1</definedName>
    <definedName name="wer_15" localSheetId="16">[8]!Plan1</definedName>
    <definedName name="wer_15">#REF!</definedName>
    <definedName name="wer_16" localSheetId="11">[8]!Plan1</definedName>
    <definedName name="wer_16" localSheetId="14">[8]!Plan1</definedName>
    <definedName name="wer_16" localSheetId="15">[8]!Plan1</definedName>
    <definedName name="wer_16" localSheetId="13">[8]!Plan1</definedName>
    <definedName name="wer_16" localSheetId="4">'CRONO. FIS-FINANC'!Plan1</definedName>
    <definedName name="wer_16" localSheetId="16">[8]!Plan1</definedName>
    <definedName name="wer_16">#REF!</definedName>
    <definedName name="wer_17" localSheetId="11">[8]!Plan1</definedName>
    <definedName name="wer_17" localSheetId="14">[8]!Plan1</definedName>
    <definedName name="wer_17" localSheetId="15">[8]!Plan1</definedName>
    <definedName name="wer_17" localSheetId="13">[8]!Plan1</definedName>
    <definedName name="wer_17" localSheetId="4">'CRONO. FIS-FINANC'!Plan1</definedName>
    <definedName name="wer_17" localSheetId="16">[8]!Plan1</definedName>
    <definedName name="wer_17">#REF!</definedName>
    <definedName name="wer_18" localSheetId="11">[8]!Plan1</definedName>
    <definedName name="wer_18" localSheetId="14">[8]!Plan1</definedName>
    <definedName name="wer_18" localSheetId="15">[8]!Plan1</definedName>
    <definedName name="wer_18" localSheetId="13">[8]!Plan1</definedName>
    <definedName name="wer_18" localSheetId="4">'CRONO. FIS-FINANC'!Plan1</definedName>
    <definedName name="wer_18" localSheetId="16">[8]!Plan1</definedName>
    <definedName name="wer_18">#REF!</definedName>
    <definedName name="wer_2" localSheetId="11">[8]!Plan1</definedName>
    <definedName name="wer_2" localSheetId="14">[8]!Plan1</definedName>
    <definedName name="wer_2" localSheetId="15">[8]!Plan1</definedName>
    <definedName name="wer_2" localSheetId="13">[8]!Plan1</definedName>
    <definedName name="wer_2" localSheetId="4">'CRONO. FIS-FINANC'!Plan1</definedName>
    <definedName name="wer_2" localSheetId="16">[8]!Plan1</definedName>
    <definedName name="wer_2">#REF!</definedName>
    <definedName name="wer_5" localSheetId="11">[8]!Plan1</definedName>
    <definedName name="wer_5" localSheetId="14">[8]!Plan1</definedName>
    <definedName name="wer_5" localSheetId="15">[8]!Plan1</definedName>
    <definedName name="wer_5" localSheetId="13">[8]!Plan1</definedName>
    <definedName name="wer_5" localSheetId="4">'CRONO. FIS-FINANC'!Plan1</definedName>
    <definedName name="wer_5" localSheetId="16">[8]!Plan1</definedName>
    <definedName name="wer_5">#REF!</definedName>
    <definedName name="wer_6" localSheetId="11">[8]!Plan1</definedName>
    <definedName name="wer_6" localSheetId="14">[8]!Plan1</definedName>
    <definedName name="wer_6" localSheetId="15">[8]!Plan1</definedName>
    <definedName name="wer_6" localSheetId="13">[8]!Plan1</definedName>
    <definedName name="wer_6" localSheetId="4">'CRONO. FIS-FINANC'!Plan1</definedName>
    <definedName name="wer_6" localSheetId="16">[8]!Plan1</definedName>
    <definedName name="wer_6">#REF!</definedName>
    <definedName name="wer_7" localSheetId="11">[8]!Plan1</definedName>
    <definedName name="wer_7" localSheetId="14">[8]!Plan1</definedName>
    <definedName name="wer_7" localSheetId="15">[8]!Plan1</definedName>
    <definedName name="wer_7" localSheetId="13">[8]!Plan1</definedName>
    <definedName name="wer_7" localSheetId="4">'CRONO. FIS-FINANC'!Plan1</definedName>
    <definedName name="wer_7" localSheetId="16">[8]!Plan1</definedName>
    <definedName name="wer_7">#REF!</definedName>
    <definedName name="wer_8" localSheetId="11">[8]!Plan1</definedName>
    <definedName name="wer_8" localSheetId="14">[8]!Plan1</definedName>
    <definedName name="wer_8" localSheetId="15">[8]!Plan1</definedName>
    <definedName name="wer_8" localSheetId="13">[8]!Plan1</definedName>
    <definedName name="wer_8" localSheetId="4">'CRONO. FIS-FINANC'!Plan1</definedName>
    <definedName name="wer_8" localSheetId="16">[8]!Plan1</definedName>
    <definedName name="wer_8">#REF!</definedName>
    <definedName name="wer_9" localSheetId="11">[8]!Plan1</definedName>
    <definedName name="wer_9" localSheetId="14">[8]!Plan1</definedName>
    <definedName name="wer_9" localSheetId="15">[8]!Plan1</definedName>
    <definedName name="wer_9" localSheetId="13">[8]!Plan1</definedName>
    <definedName name="wer_9" localSheetId="4">'CRONO. FIS-FINANC'!Plan1</definedName>
    <definedName name="wer_9" localSheetId="16">[8]!Plan1</definedName>
    <definedName name="wer_9">#REF!</definedName>
    <definedName name="wew" localSheetId="6">'Composições Canteiro'!wew</definedName>
    <definedName name="wew" localSheetId="5">'Composições Gerais'!wew</definedName>
    <definedName name="wew" localSheetId="4">'CRONO. FIS-FINANC'!wew</definedName>
    <definedName name="wew">wew</definedName>
    <definedName name="wew_38" localSheetId="6">'Composições Canteiro'!wew_38</definedName>
    <definedName name="wew_38" localSheetId="5">'Composições Gerais'!wew_38</definedName>
    <definedName name="wew_38" localSheetId="4">'CRONO. FIS-FINANC'!wew_38</definedName>
    <definedName name="wew_38">wew_38</definedName>
    <definedName name="WEWRWR" localSheetId="11">'ADM-Resumo'!WEWRWR</definedName>
    <definedName name="WEWRWR" localSheetId="14">'ADM-Variavel'!WEWRWR</definedName>
    <definedName name="WEWRWR" localSheetId="15">'ADM-Variavel$'!WEWRWR</definedName>
    <definedName name="WEWRWR" localSheetId="13">'ADM-Vinculada'!WEWRWR</definedName>
    <definedName name="WEWRWR" localSheetId="4">'CRONO. FIS-FINANC'!WEWRWR</definedName>
    <definedName name="WEWRWR" localSheetId="16">'MANUTENÇÃO DO CANTEIRO E ACAMP.'!WEWRWR</definedName>
    <definedName name="WEWRWR">#REF!</definedName>
    <definedName name="WEWRWR_1" localSheetId="6">'Composições Canteiro'!WEWRWR_1</definedName>
    <definedName name="WEWRWR_1" localSheetId="5">'Composições Gerais'!WEWRWR_1</definedName>
    <definedName name="WEWRWR_1" localSheetId="4">'CRONO. FIS-FINANC'!WEWRWR_1</definedName>
    <definedName name="WEWRWR_1">WEWRWR_1</definedName>
    <definedName name="WEWRWR_10" localSheetId="6">'Composições Canteiro'!WEWRWR_10</definedName>
    <definedName name="WEWRWR_10" localSheetId="5">'Composições Gerais'!WEWRWR_10</definedName>
    <definedName name="WEWRWR_10" localSheetId="4">'CRONO. FIS-FINANC'!WEWRWR_10</definedName>
    <definedName name="WEWRWR_10">WEWRWR_10</definedName>
    <definedName name="WEWRWR_12" localSheetId="6">'Composições Canteiro'!WEWRWR_12</definedName>
    <definedName name="WEWRWR_12" localSheetId="5">'Composições Gerais'!WEWRWR_12</definedName>
    <definedName name="WEWRWR_12" localSheetId="4">'CRONO. FIS-FINANC'!WEWRWR_12</definedName>
    <definedName name="WEWRWR_12">WEWRWR_12</definedName>
    <definedName name="WEWRWR_13" localSheetId="6">'Composições Canteiro'!WEWRWR_13</definedName>
    <definedName name="WEWRWR_13" localSheetId="5">'Composições Gerais'!WEWRWR_13</definedName>
    <definedName name="WEWRWR_13" localSheetId="4">'CRONO. FIS-FINANC'!WEWRWR_13</definedName>
    <definedName name="WEWRWR_13">WEWRWR_13</definedName>
    <definedName name="WEWRWR_19" localSheetId="6">'Composições Canteiro'!WEWRWR_19</definedName>
    <definedName name="WEWRWR_19" localSheetId="5">'Composições Gerais'!WEWRWR_19</definedName>
    <definedName name="WEWRWR_19" localSheetId="4">'CRONO. FIS-FINANC'!WEWRWR_19</definedName>
    <definedName name="WEWRWR_19">WEWRWR_19</definedName>
    <definedName name="WEWRWR_2" localSheetId="6">'Composições Canteiro'!WEWRWR_2</definedName>
    <definedName name="WEWRWR_2" localSheetId="5">'Composições Gerais'!WEWRWR_2</definedName>
    <definedName name="WEWRWR_2" localSheetId="4">'CRONO. FIS-FINANC'!WEWRWR_2</definedName>
    <definedName name="WEWRWR_2">WEWRWR_2</definedName>
    <definedName name="WEWRWR_21" localSheetId="6">'Composições Canteiro'!WEWRWR_21</definedName>
    <definedName name="WEWRWR_21" localSheetId="5">'Composições Gerais'!WEWRWR_21</definedName>
    <definedName name="WEWRWR_21" localSheetId="4">'CRONO. FIS-FINANC'!WEWRWR_21</definedName>
    <definedName name="WEWRWR_21">WEWRWR_21</definedName>
    <definedName name="WEWRWR_23" localSheetId="6">'Composições Canteiro'!WEWRWR_23</definedName>
    <definedName name="WEWRWR_23" localSheetId="5">'Composições Gerais'!WEWRWR_23</definedName>
    <definedName name="WEWRWR_23" localSheetId="4">'CRONO. FIS-FINANC'!WEWRWR_23</definedName>
    <definedName name="WEWRWR_23">WEWRWR_23</definedName>
    <definedName name="WEWRWR_24" localSheetId="6">'Composições Canteiro'!WEWRWR_24</definedName>
    <definedName name="WEWRWR_24" localSheetId="5">'Composições Gerais'!WEWRWR_24</definedName>
    <definedName name="WEWRWR_24" localSheetId="4">'CRONO. FIS-FINANC'!WEWRWR_24</definedName>
    <definedName name="WEWRWR_24">WEWRWR_24</definedName>
    <definedName name="WEWRWR_26" localSheetId="6">'Composições Canteiro'!WEWRWR_26</definedName>
    <definedName name="WEWRWR_26" localSheetId="5">'Composições Gerais'!WEWRWR_26</definedName>
    <definedName name="WEWRWR_26" localSheetId="4">'CRONO. FIS-FINANC'!WEWRWR_26</definedName>
    <definedName name="WEWRWR_26">WEWRWR_26</definedName>
    <definedName name="WEWRWR_27" localSheetId="6">'Composições Canteiro'!WEWRWR_27</definedName>
    <definedName name="WEWRWR_27" localSheetId="5">'Composições Gerais'!WEWRWR_27</definedName>
    <definedName name="WEWRWR_27" localSheetId="4">'CRONO. FIS-FINANC'!WEWRWR_27</definedName>
    <definedName name="WEWRWR_27">WEWRWR_27</definedName>
    <definedName name="WEWRWR_29" localSheetId="6">'Composições Canteiro'!WEWRWR_29</definedName>
    <definedName name="WEWRWR_29" localSheetId="5">'Composições Gerais'!WEWRWR_29</definedName>
    <definedName name="WEWRWR_29" localSheetId="4">'CRONO. FIS-FINANC'!WEWRWR_29</definedName>
    <definedName name="WEWRWR_29">WEWRWR_29</definedName>
    <definedName name="WEWRWR_30" localSheetId="6">'Composições Canteiro'!WEWRWR_30</definedName>
    <definedName name="WEWRWR_30" localSheetId="5">'Composições Gerais'!WEWRWR_30</definedName>
    <definedName name="WEWRWR_30" localSheetId="4">'CRONO. FIS-FINANC'!WEWRWR_30</definedName>
    <definedName name="WEWRWR_30">WEWRWR_30</definedName>
    <definedName name="WEWRWR_31" localSheetId="6">'Composições Canteiro'!WEWRWR_31</definedName>
    <definedName name="WEWRWR_31" localSheetId="5">'Composições Gerais'!WEWRWR_31</definedName>
    <definedName name="WEWRWR_31" localSheetId="4">'CRONO. FIS-FINANC'!WEWRWR_31</definedName>
    <definedName name="WEWRWR_31">WEWRWR_31</definedName>
    <definedName name="WEWRWR_33" localSheetId="6">'Composições Canteiro'!WEWRWR_33</definedName>
    <definedName name="WEWRWR_33" localSheetId="5">'Composições Gerais'!WEWRWR_33</definedName>
    <definedName name="WEWRWR_33" localSheetId="4">'CRONO. FIS-FINANC'!WEWRWR_33</definedName>
    <definedName name="WEWRWR_33">WEWRWR_33</definedName>
    <definedName name="WEWRWR_34" localSheetId="6">'Composições Canteiro'!WEWRWR_34</definedName>
    <definedName name="WEWRWR_34" localSheetId="5">'Composições Gerais'!WEWRWR_34</definedName>
    <definedName name="WEWRWR_34" localSheetId="4">'CRONO. FIS-FINANC'!WEWRWR_34</definedName>
    <definedName name="WEWRWR_34">WEWRWR_34</definedName>
    <definedName name="WEWRWR_35" localSheetId="6">'Composições Canteiro'!WEWRWR_35</definedName>
    <definedName name="WEWRWR_35" localSheetId="5">'Composições Gerais'!WEWRWR_35</definedName>
    <definedName name="WEWRWR_35" localSheetId="4">'CRONO. FIS-FINANC'!WEWRWR_35</definedName>
    <definedName name="WEWRWR_35">WEWRWR_35</definedName>
    <definedName name="WEWRWR_36" localSheetId="6">'Composições Canteiro'!WEWRWR_36</definedName>
    <definedName name="WEWRWR_36" localSheetId="5">'Composições Gerais'!WEWRWR_36</definedName>
    <definedName name="WEWRWR_36" localSheetId="4">'CRONO. FIS-FINANC'!WEWRWR_36</definedName>
    <definedName name="WEWRWR_36">WEWRWR_36</definedName>
    <definedName name="WEWRWR_37" localSheetId="6">'Composições Canteiro'!WEWRWR_37</definedName>
    <definedName name="WEWRWR_37" localSheetId="5">'Composições Gerais'!WEWRWR_37</definedName>
    <definedName name="WEWRWR_37" localSheetId="4">'CRONO. FIS-FINANC'!WEWRWR_37</definedName>
    <definedName name="WEWRWR_37">WEWRWR_37</definedName>
    <definedName name="WEWRWR_38" localSheetId="6">'Composições Canteiro'!WEWRWR_38</definedName>
    <definedName name="WEWRWR_38" localSheetId="5">'Composições Gerais'!WEWRWR_38</definedName>
    <definedName name="WEWRWR_38" localSheetId="4">'CRONO. FIS-FINANC'!WEWRWR_38</definedName>
    <definedName name="WEWRWR_38">WEWRWR_38</definedName>
    <definedName name="WEWRWR_39" localSheetId="6">'Composições Canteiro'!WEWRWR_39</definedName>
    <definedName name="WEWRWR_39" localSheetId="5">'Composições Gerais'!WEWRWR_39</definedName>
    <definedName name="WEWRWR_39" localSheetId="4">'CRONO. FIS-FINANC'!WEWRWR_39</definedName>
    <definedName name="WEWRWR_39">WEWRWR_39</definedName>
    <definedName name="WEWRWR_4" localSheetId="6">'Composições Canteiro'!WEWRWR_4</definedName>
    <definedName name="WEWRWR_4" localSheetId="5">'Composições Gerais'!WEWRWR_4</definedName>
    <definedName name="WEWRWR_4" localSheetId="4">'CRONO. FIS-FINANC'!WEWRWR_4</definedName>
    <definedName name="WEWRWR_4">WEWRWR_4</definedName>
    <definedName name="WEWRWR_40" localSheetId="6">'Composições Canteiro'!WEWRWR_40</definedName>
    <definedName name="WEWRWR_40" localSheetId="5">'Composições Gerais'!WEWRWR_40</definedName>
    <definedName name="WEWRWR_40" localSheetId="4">'CRONO. FIS-FINANC'!WEWRWR_40</definedName>
    <definedName name="WEWRWR_40">WEWRWR_40</definedName>
    <definedName name="WEWRWR_41" localSheetId="6">'Composições Canteiro'!WEWRWR_41</definedName>
    <definedName name="WEWRWR_41" localSheetId="5">'Composições Gerais'!WEWRWR_41</definedName>
    <definedName name="WEWRWR_41" localSheetId="4">'CRONO. FIS-FINANC'!WEWRWR_41</definedName>
    <definedName name="WEWRWR_41">WEWRWR_41</definedName>
    <definedName name="WEWRWR_42" localSheetId="6">'Composições Canteiro'!WEWRWR_42</definedName>
    <definedName name="WEWRWR_42" localSheetId="5">'Composições Gerais'!WEWRWR_42</definedName>
    <definedName name="WEWRWR_42" localSheetId="4">'CRONO. FIS-FINANC'!WEWRWR_42</definedName>
    <definedName name="WEWRWR_42">WEWRWR_42</definedName>
    <definedName name="WEWRWR_43" localSheetId="6">'Composições Canteiro'!WEWRWR_43</definedName>
    <definedName name="WEWRWR_43" localSheetId="5">'Composições Gerais'!WEWRWR_43</definedName>
    <definedName name="WEWRWR_43" localSheetId="4">'CRONO. FIS-FINANC'!WEWRWR_43</definedName>
    <definedName name="WEWRWR_43">WEWRWR_43</definedName>
    <definedName name="WEWRWR_44" localSheetId="6">'Composições Canteiro'!WEWRWR_44</definedName>
    <definedName name="WEWRWR_44" localSheetId="5">'Composições Gerais'!WEWRWR_44</definedName>
    <definedName name="WEWRWR_44" localSheetId="4">'CRONO. FIS-FINANC'!WEWRWR_44</definedName>
    <definedName name="WEWRWR_44">WEWRWR_44</definedName>
    <definedName name="WEWRWR_45" localSheetId="6">'Composições Canteiro'!WEWRWR_45</definedName>
    <definedName name="WEWRWR_45" localSheetId="5">'Composições Gerais'!WEWRWR_45</definedName>
    <definedName name="WEWRWR_45" localSheetId="4">'CRONO. FIS-FINANC'!WEWRWR_45</definedName>
    <definedName name="WEWRWR_45">WEWRWR_45</definedName>
    <definedName name="WEWRWR_46" localSheetId="6">'Composições Canteiro'!WEWRWR_46</definedName>
    <definedName name="WEWRWR_46" localSheetId="5">'Composições Gerais'!WEWRWR_46</definedName>
    <definedName name="WEWRWR_46" localSheetId="4">'CRONO. FIS-FINANC'!WEWRWR_46</definedName>
    <definedName name="WEWRWR_46">WEWRWR_46</definedName>
    <definedName name="WEWRWR_47" localSheetId="6">'Composições Canteiro'!WEWRWR_47</definedName>
    <definedName name="WEWRWR_47" localSheetId="5">'Composições Gerais'!WEWRWR_47</definedName>
    <definedName name="WEWRWR_47" localSheetId="4">'CRONO. FIS-FINANC'!WEWRWR_47</definedName>
    <definedName name="WEWRWR_47">WEWRWR_47</definedName>
    <definedName name="WEWRWR_48" localSheetId="6">'Composições Canteiro'!WEWRWR_48</definedName>
    <definedName name="WEWRWR_48" localSheetId="5">'Composições Gerais'!WEWRWR_48</definedName>
    <definedName name="WEWRWR_48" localSheetId="4">'CRONO. FIS-FINANC'!WEWRWR_48</definedName>
    <definedName name="WEWRWR_48">WEWRWR_48</definedName>
    <definedName name="WEWRWR_51" localSheetId="6">'Composições Canteiro'!WEWRWR_51</definedName>
    <definedName name="WEWRWR_51" localSheetId="5">'Composições Gerais'!WEWRWR_51</definedName>
    <definedName name="WEWRWR_51" localSheetId="4">'CRONO. FIS-FINANC'!WEWRWR_51</definedName>
    <definedName name="WEWRWR_51">WEWRWR_51</definedName>
    <definedName name="WEWRWR_52" localSheetId="6">'Composições Canteiro'!WEWRWR_52</definedName>
    <definedName name="WEWRWR_52" localSheetId="5">'Composições Gerais'!WEWRWR_52</definedName>
    <definedName name="WEWRWR_52" localSheetId="4">'CRONO. FIS-FINANC'!WEWRWR_52</definedName>
    <definedName name="WEWRWR_52">WEWRWR_52</definedName>
    <definedName name="WEWRWR_53" localSheetId="6">'Composições Canteiro'!WEWRWR_53</definedName>
    <definedName name="WEWRWR_53" localSheetId="5">'Composições Gerais'!WEWRWR_53</definedName>
    <definedName name="WEWRWR_53" localSheetId="4">'CRONO. FIS-FINANC'!WEWRWR_53</definedName>
    <definedName name="WEWRWR_53">WEWRWR_53</definedName>
    <definedName name="WEWRWR_54" localSheetId="6">'Composições Canteiro'!WEWRWR_54</definedName>
    <definedName name="WEWRWR_54" localSheetId="5">'Composições Gerais'!WEWRWR_54</definedName>
    <definedName name="WEWRWR_54" localSheetId="4">'CRONO. FIS-FINANC'!WEWRWR_54</definedName>
    <definedName name="WEWRWR_54">WEWRWR_54</definedName>
    <definedName name="WEWRWR_55" localSheetId="6">'Composições Canteiro'!WEWRWR_55</definedName>
    <definedName name="WEWRWR_55" localSheetId="5">'Composições Gerais'!WEWRWR_55</definedName>
    <definedName name="WEWRWR_55" localSheetId="4">'CRONO. FIS-FINANC'!WEWRWR_55</definedName>
    <definedName name="WEWRWR_55">WEWRWR_55</definedName>
    <definedName name="WEWRWR_56" localSheetId="6">'Composições Canteiro'!WEWRWR_56</definedName>
    <definedName name="WEWRWR_56" localSheetId="5">'Composições Gerais'!WEWRWR_56</definedName>
    <definedName name="WEWRWR_56" localSheetId="4">'CRONO. FIS-FINANC'!WEWRWR_56</definedName>
    <definedName name="WEWRWR_56">WEWRWR_56</definedName>
    <definedName name="WEWRWR_57" localSheetId="6">'Composições Canteiro'!WEWRWR_57</definedName>
    <definedName name="WEWRWR_57" localSheetId="5">'Composições Gerais'!WEWRWR_57</definedName>
    <definedName name="WEWRWR_57" localSheetId="4">'CRONO. FIS-FINANC'!WEWRWR_57</definedName>
    <definedName name="WEWRWR_57">WEWRWR_57</definedName>
    <definedName name="WEWRWR_58" localSheetId="6">'Composições Canteiro'!WEWRWR_58</definedName>
    <definedName name="WEWRWR_58" localSheetId="5">'Composições Gerais'!WEWRWR_58</definedName>
    <definedName name="WEWRWR_58" localSheetId="4">'CRONO. FIS-FINANC'!WEWRWR_58</definedName>
    <definedName name="WEWRWR_58">WEWRWR_58</definedName>
    <definedName name="WEWRWR_59" localSheetId="6">'Composições Canteiro'!WEWRWR_59</definedName>
    <definedName name="WEWRWR_59" localSheetId="5">'Composições Gerais'!WEWRWR_59</definedName>
    <definedName name="WEWRWR_59" localSheetId="4">'CRONO. FIS-FINANC'!WEWRWR_59</definedName>
    <definedName name="WEWRWR_59">WEWRWR_59</definedName>
    <definedName name="WEWRWR_60" localSheetId="6">'Composições Canteiro'!WEWRWR_60</definedName>
    <definedName name="WEWRWR_60" localSheetId="5">'Composições Gerais'!WEWRWR_60</definedName>
    <definedName name="WEWRWR_60" localSheetId="4">'CRONO. FIS-FINANC'!WEWRWR_60</definedName>
    <definedName name="WEWRWR_60">WEWRWR_60</definedName>
    <definedName name="WEWRWR_61" localSheetId="6">'Composições Canteiro'!WEWRWR_61</definedName>
    <definedName name="WEWRWR_61" localSheetId="5">'Composições Gerais'!WEWRWR_61</definedName>
    <definedName name="WEWRWR_61" localSheetId="4">'CRONO. FIS-FINANC'!WEWRWR_61</definedName>
    <definedName name="WEWRWR_61">WEWRWR_61</definedName>
    <definedName name="WEWRWR_62" localSheetId="6">'Composições Canteiro'!WEWRWR_62</definedName>
    <definedName name="WEWRWR_62" localSheetId="5">'Composições Gerais'!WEWRWR_62</definedName>
    <definedName name="WEWRWR_62" localSheetId="4">'CRONO. FIS-FINANC'!WEWRWR_62</definedName>
    <definedName name="WEWRWR_62">WEWRWR_62</definedName>
    <definedName name="WEWRWR_63" localSheetId="6">'Composições Canteiro'!WEWRWR_63</definedName>
    <definedName name="WEWRWR_63" localSheetId="5">'Composições Gerais'!WEWRWR_63</definedName>
    <definedName name="WEWRWR_63" localSheetId="4">'CRONO. FIS-FINANC'!WEWRWR_63</definedName>
    <definedName name="WEWRWR_63">WEWRWR_63</definedName>
    <definedName name="WEWRWR_64" localSheetId="6">'Composições Canteiro'!WEWRWR_64</definedName>
    <definedName name="WEWRWR_64" localSheetId="5">'Composições Gerais'!WEWRWR_64</definedName>
    <definedName name="WEWRWR_64" localSheetId="4">'CRONO. FIS-FINANC'!WEWRWR_64</definedName>
    <definedName name="WEWRWR_64">WEWRWR_64</definedName>
    <definedName name="WEWRWR_65" localSheetId="6">'Composições Canteiro'!WEWRWR_65</definedName>
    <definedName name="WEWRWR_65" localSheetId="5">'Composições Gerais'!WEWRWR_65</definedName>
    <definedName name="WEWRWR_65" localSheetId="4">'CRONO. FIS-FINANC'!WEWRWR_65</definedName>
    <definedName name="WEWRWR_65">WEWRWR_65</definedName>
    <definedName name="WEWRWR_66" localSheetId="6">'Composições Canteiro'!WEWRWR_66</definedName>
    <definedName name="WEWRWR_66" localSheetId="5">'Composições Gerais'!WEWRWR_66</definedName>
    <definedName name="WEWRWR_66" localSheetId="4">'CRONO. FIS-FINANC'!WEWRWR_66</definedName>
    <definedName name="WEWRWR_66">WEWRWR_66</definedName>
    <definedName name="WEWRWR_67" localSheetId="6">'Composições Canteiro'!WEWRWR_67</definedName>
    <definedName name="WEWRWR_67" localSheetId="5">'Composições Gerais'!WEWRWR_67</definedName>
    <definedName name="WEWRWR_67" localSheetId="4">'CRONO. FIS-FINANC'!WEWRWR_67</definedName>
    <definedName name="WEWRWR_67">WEWRWR_67</definedName>
    <definedName name="WEWRWR_68" localSheetId="6">'Composições Canteiro'!WEWRWR_68</definedName>
    <definedName name="WEWRWR_68" localSheetId="5">'Composições Gerais'!WEWRWR_68</definedName>
    <definedName name="WEWRWR_68" localSheetId="4">'CRONO. FIS-FINANC'!WEWRWR_68</definedName>
    <definedName name="WEWRWR_68">WEWRWR_68</definedName>
    <definedName name="WEWRWR_69" localSheetId="6">'Composições Canteiro'!WEWRWR_69</definedName>
    <definedName name="WEWRWR_69" localSheetId="5">'Composições Gerais'!WEWRWR_69</definedName>
    <definedName name="WEWRWR_69" localSheetId="4">'CRONO. FIS-FINANC'!WEWRWR_69</definedName>
    <definedName name="WEWRWR_69">WEWRWR_69</definedName>
    <definedName name="WEWRWR_7" localSheetId="6">'Composições Canteiro'!WEWRWR_7</definedName>
    <definedName name="WEWRWR_7" localSheetId="5">'Composições Gerais'!WEWRWR_7</definedName>
    <definedName name="WEWRWR_7" localSheetId="4">'CRONO. FIS-FINANC'!WEWRWR_7</definedName>
    <definedName name="WEWRWR_7">WEWRWR_7</definedName>
    <definedName name="WEWRWR_70" localSheetId="6">'Composições Canteiro'!WEWRWR_70</definedName>
    <definedName name="WEWRWR_70" localSheetId="5">'Composições Gerais'!WEWRWR_70</definedName>
    <definedName name="WEWRWR_70" localSheetId="4">'CRONO. FIS-FINANC'!WEWRWR_70</definedName>
    <definedName name="WEWRWR_70">WEWRWR_70</definedName>
    <definedName name="WEWRWR_71" localSheetId="6">'Composições Canteiro'!WEWRWR_71</definedName>
    <definedName name="WEWRWR_71" localSheetId="5">'Composições Gerais'!WEWRWR_71</definedName>
    <definedName name="WEWRWR_71" localSheetId="4">'CRONO. FIS-FINANC'!WEWRWR_71</definedName>
    <definedName name="WEWRWR_71">WEWRWR_71</definedName>
    <definedName name="WEWRWR_72" localSheetId="6">'Composições Canteiro'!WEWRWR_72</definedName>
    <definedName name="WEWRWR_72" localSheetId="5">'Composições Gerais'!WEWRWR_72</definedName>
    <definedName name="WEWRWR_72" localSheetId="4">'CRONO. FIS-FINANC'!WEWRWR_72</definedName>
    <definedName name="WEWRWR_72">WEWRWR_72</definedName>
    <definedName name="WEWRWR_8" localSheetId="6">'Composições Canteiro'!WEWRWR_8</definedName>
    <definedName name="WEWRWR_8" localSheetId="5">'Composições Gerais'!WEWRWR_8</definedName>
    <definedName name="WEWRWR_8" localSheetId="4">'CRONO. FIS-FINANC'!WEWRWR_8</definedName>
    <definedName name="WEWRWR_8">WEWRWR_8</definedName>
    <definedName name="WEWRWRE">#REF!</definedName>
    <definedName name="whashintom" localSheetId="4">#REF!</definedName>
    <definedName name="whashintom">#REF!</definedName>
    <definedName name="wrn.ACABINT." localSheetId="11" hidden="1">{#N/A,#N/A,FALSE,"SS";#N/A,#N/A,FALSE,"TER1";#N/A,#N/A,FALSE,"TER2";#N/A,#N/A,FALSE,"TER3";#N/A,#N/A,FALSE,"TP1";#N/A,#N/A,FALSE,"TP2";#N/A,#N/A,FALSE,"TP3";#N/A,#N/A,FALSE,"DI1";#N/A,#N/A,FALSE,"DI2";#N/A,#N/A,FALSE,"DI3";#N/A,#N/A,FALSE,"DS1";#N/A,#N/A,FALSE,"DS2";#N/A,#N/A,FALSE,"CM"}</definedName>
    <definedName name="wrn.ACABINT." localSheetId="14" hidden="1">{#N/A,#N/A,FALSE,"SS";#N/A,#N/A,FALSE,"TER1";#N/A,#N/A,FALSE,"TER2";#N/A,#N/A,FALSE,"TER3";#N/A,#N/A,FALSE,"TP1";#N/A,#N/A,FALSE,"TP2";#N/A,#N/A,FALSE,"TP3";#N/A,#N/A,FALSE,"DI1";#N/A,#N/A,FALSE,"DI2";#N/A,#N/A,FALSE,"DI3";#N/A,#N/A,FALSE,"DS1";#N/A,#N/A,FALSE,"DS2";#N/A,#N/A,FALSE,"CM"}</definedName>
    <definedName name="wrn.ACABINT." localSheetId="15" hidden="1">{#N/A,#N/A,FALSE,"SS";#N/A,#N/A,FALSE,"TER1";#N/A,#N/A,FALSE,"TER2";#N/A,#N/A,FALSE,"TER3";#N/A,#N/A,FALSE,"TP1";#N/A,#N/A,FALSE,"TP2";#N/A,#N/A,FALSE,"TP3";#N/A,#N/A,FALSE,"DI1";#N/A,#N/A,FALSE,"DI2";#N/A,#N/A,FALSE,"DI3";#N/A,#N/A,FALSE,"DS1";#N/A,#N/A,FALSE,"DS2";#N/A,#N/A,FALSE,"CM"}</definedName>
    <definedName name="wrn.ACABINT." localSheetId="13" hidden="1">{#N/A,#N/A,FALSE,"SS";#N/A,#N/A,FALSE,"TER1";#N/A,#N/A,FALSE,"TER2";#N/A,#N/A,FALSE,"TER3";#N/A,#N/A,FALSE,"TP1";#N/A,#N/A,FALSE,"TP2";#N/A,#N/A,FALSE,"TP3";#N/A,#N/A,FALSE,"DI1";#N/A,#N/A,FALSE,"DI2";#N/A,#N/A,FALSE,"DI3";#N/A,#N/A,FALSE,"DS1";#N/A,#N/A,FALSE,"DS2";#N/A,#N/A,FALSE,"CM"}</definedName>
    <definedName name="wrn.ACABINT." localSheetId="16" hidden="1">{#N/A,#N/A,FALSE,"SS";#N/A,#N/A,FALSE,"TER1";#N/A,#N/A,FALSE,"TER2";#N/A,#N/A,FALSE,"TER3";#N/A,#N/A,FALSE,"TP1";#N/A,#N/A,FALSE,"TP2";#N/A,#N/A,FALSE,"TP3";#N/A,#N/A,FALSE,"DI1";#N/A,#N/A,FALSE,"DI2";#N/A,#N/A,FALSE,"DI3";#N/A,#N/A,FALSE,"DS1";#N/A,#N/A,FALSE,"DS2";#N/A,#N/A,FALSE,"CM"}</definedName>
    <definedName name="wrn.ACABINT." hidden="1">{#N/A,#N/A,FALSE,"SS";#N/A,#N/A,FALSE,"TER1";#N/A,#N/A,FALSE,"TER2";#N/A,#N/A,FALSE,"TER3";#N/A,#N/A,FALSE,"TP1";#N/A,#N/A,FALSE,"TP2";#N/A,#N/A,FALSE,"TP3";#N/A,#N/A,FALSE,"DI1";#N/A,#N/A,FALSE,"DI2";#N/A,#N/A,FALSE,"DI3";#N/A,#N/A,FALSE,"DS1";#N/A,#N/A,FALSE,"DS2";#N/A,#N/A,FALSE,"CM"}</definedName>
    <definedName name="wrn.ACABINT._.TOT." localSheetId="11" hidden="1">{#N/A,#N/A,FALSE,"SS 1";#N/A,#N/A,FALSE,"TER 1 (A)";#N/A,#N/A,FALSE,"SS 2";#N/A,#N/A,FALSE,"TER 1 (B)";#N/A,#N/A,FALSE,"TER 1 (C)";#N/A,#N/A,FALSE,"TER 1 (D)";#N/A,#N/A,FALSE,"TER 1 (E)";#N/A,#N/A,FALSE,"TER 2 "}</definedName>
    <definedName name="wrn.ACABINT._.TOT." localSheetId="14" hidden="1">{#N/A,#N/A,FALSE,"SS 1";#N/A,#N/A,FALSE,"TER 1 (A)";#N/A,#N/A,FALSE,"SS 2";#N/A,#N/A,FALSE,"TER 1 (B)";#N/A,#N/A,FALSE,"TER 1 (C)";#N/A,#N/A,FALSE,"TER 1 (D)";#N/A,#N/A,FALSE,"TER 1 (E)";#N/A,#N/A,FALSE,"TER 2 "}</definedName>
    <definedName name="wrn.ACABINT._.TOT." localSheetId="15" hidden="1">{#N/A,#N/A,FALSE,"SS 1";#N/A,#N/A,FALSE,"TER 1 (A)";#N/A,#N/A,FALSE,"SS 2";#N/A,#N/A,FALSE,"TER 1 (B)";#N/A,#N/A,FALSE,"TER 1 (C)";#N/A,#N/A,FALSE,"TER 1 (D)";#N/A,#N/A,FALSE,"TER 1 (E)";#N/A,#N/A,FALSE,"TER 2 "}</definedName>
    <definedName name="wrn.ACABINT._.TOT." localSheetId="13" hidden="1">{#N/A,#N/A,FALSE,"SS 1";#N/A,#N/A,FALSE,"TER 1 (A)";#N/A,#N/A,FALSE,"SS 2";#N/A,#N/A,FALSE,"TER 1 (B)";#N/A,#N/A,FALSE,"TER 1 (C)";#N/A,#N/A,FALSE,"TER 1 (D)";#N/A,#N/A,FALSE,"TER 1 (E)";#N/A,#N/A,FALSE,"TER 2 "}</definedName>
    <definedName name="wrn.ACABINT._.TOT." localSheetId="16" hidden="1">{#N/A,#N/A,FALSE,"SS 1";#N/A,#N/A,FALSE,"TER 1 (A)";#N/A,#N/A,FALSE,"SS 2";#N/A,#N/A,FALSE,"TER 1 (B)";#N/A,#N/A,FALSE,"TER 1 (C)";#N/A,#N/A,FALSE,"TER 1 (D)";#N/A,#N/A,FALSE,"TER 1 (E)";#N/A,#N/A,FALSE,"TER 2 "}</definedName>
    <definedName name="wrn.ACABINT._.TOT." hidden="1">{#N/A,#N/A,FALSE,"SS 1";#N/A,#N/A,FALSE,"TER 1 (A)";#N/A,#N/A,FALSE,"SS 2";#N/A,#N/A,FALSE,"TER 1 (B)";#N/A,#N/A,FALSE,"TER 1 (C)";#N/A,#N/A,FALSE,"TER 1 (D)";#N/A,#N/A,FALSE,"TER 1 (E)";#N/A,#N/A,FALSE,"TER 2 "}</definedName>
    <definedName name="wrn.Cronograma." localSheetId="6" hidden="1">{#N/A,#N/A,FALSE,"Cronograma";#N/A,#N/A,FALSE,"Cronogr. 2"}</definedName>
    <definedName name="wrn.Cronograma." localSheetId="5" hidden="1">{#N/A,#N/A,FALSE,"Cronograma";#N/A,#N/A,FALSE,"Cronogr. 2"}</definedName>
    <definedName name="wrn.Cronograma." localSheetId="4" hidden="1">{#N/A,#N/A,FALSE,"Cronograma";#N/A,#N/A,FALSE,"Cronogr. 2"}</definedName>
    <definedName name="wrn.Cronograma." hidden="1">{#N/A,#N/A,FALSE,"Cronograma";#N/A,#N/A,FALSE,"Cronogr. 2"}</definedName>
    <definedName name="wrn.FACHADA." localSheetId="11" hidden="1">{#N/A,#N/A,TRUE,"TER  EXT";#N/A,#N/A,TRUE,"TER  EXT";#N/A,#N/A,TRUE,"LAT  ESQ";#N/A,#N/A,TRUE,"FRONTAL";#N/A,#N/A,TRUE,"POST";#N/A,#N/A,TRUE,"LAT  DIR"}</definedName>
    <definedName name="wrn.FACHADA." localSheetId="14" hidden="1">{#N/A,#N/A,TRUE,"TER  EXT";#N/A,#N/A,TRUE,"TER  EXT";#N/A,#N/A,TRUE,"LAT  ESQ";#N/A,#N/A,TRUE,"FRONTAL";#N/A,#N/A,TRUE,"POST";#N/A,#N/A,TRUE,"LAT  DIR"}</definedName>
    <definedName name="wrn.FACHADA." localSheetId="15" hidden="1">{#N/A,#N/A,TRUE,"TER  EXT";#N/A,#N/A,TRUE,"TER  EXT";#N/A,#N/A,TRUE,"LAT  ESQ";#N/A,#N/A,TRUE,"FRONTAL";#N/A,#N/A,TRUE,"POST";#N/A,#N/A,TRUE,"LAT  DIR"}</definedName>
    <definedName name="wrn.FACHADA." localSheetId="13" hidden="1">{#N/A,#N/A,TRUE,"TER  EXT";#N/A,#N/A,TRUE,"TER  EXT";#N/A,#N/A,TRUE,"LAT  ESQ";#N/A,#N/A,TRUE,"FRONTAL";#N/A,#N/A,TRUE,"POST";#N/A,#N/A,TRUE,"LAT  DIR"}</definedName>
    <definedName name="wrn.FACHADA." localSheetId="16" hidden="1">{#N/A,#N/A,TRUE,"TER  EXT";#N/A,#N/A,TRUE,"TER  EXT";#N/A,#N/A,TRUE,"LAT  ESQ";#N/A,#N/A,TRUE,"FRONTAL";#N/A,#N/A,TRUE,"POST";#N/A,#N/A,TRUE,"LAT  DIR"}</definedName>
    <definedName name="wrn.FACHADA." hidden="1">{#N/A,#N/A,TRUE,"TER  EXT";#N/A,#N/A,TRUE,"TER  EXT";#N/A,#N/A,TRUE,"LAT  ESQ";#N/A,#N/A,TRUE,"FRONTAL";#N/A,#N/A,TRUE,"POST";#N/A,#N/A,TRUE,"LAT  DIR"}</definedName>
    <definedName name="wrn.GERAL." localSheetId="6" hidden="1">{#N/A,#N/A,FALSE,"ET-CAPA";#N/A,#N/A,FALSE,"ET-PAG1";#N/A,#N/A,FALSE,"ET-PAG2";#N/A,#N/A,FALSE,"ET-PAG3";#N/A,#N/A,FALSE,"ET-PAG4";#N/A,#N/A,FALSE,"ET-PAG5"}</definedName>
    <definedName name="wrn.GERAL." localSheetId="5" hidden="1">{#N/A,#N/A,FALSE,"ET-CAPA";#N/A,#N/A,FALSE,"ET-PAG1";#N/A,#N/A,FALSE,"ET-PAG2";#N/A,#N/A,FALSE,"ET-PAG3";#N/A,#N/A,FALSE,"ET-PAG4";#N/A,#N/A,FALSE,"ET-PAG5"}</definedName>
    <definedName name="wrn.GERAL." localSheetId="4" hidden="1">{#N/A,#N/A,FALSE,"ET-CAPA";#N/A,#N/A,FALSE,"ET-PAG1";#N/A,#N/A,FALSE,"ET-PAG2";#N/A,#N/A,FALSE,"ET-PAG3";#N/A,#N/A,FALSE,"ET-PAG4";#N/A,#N/A,FALSE,"ET-PAG5"}</definedName>
    <definedName name="wrn.GERAL." hidden="1">{#N/A,#N/A,FALSE,"ET-CAPA";#N/A,#N/A,FALSE,"ET-PAG1";#N/A,#N/A,FALSE,"ET-PAG2";#N/A,#N/A,FALSE,"ET-PAG3";#N/A,#N/A,FALSE,"ET-PAG4";#N/A,#N/A,FALSE,"ET-PAG5"}</definedName>
    <definedName name="wrn.LEVFER." localSheetId="11" hidden="1">{#N/A,#N/A,FALSE,"LEVFER V2 P";#N/A,#N/A,FALSE,"LEVFER V2 P10%"}</definedName>
    <definedName name="wrn.LEVFER." localSheetId="14" hidden="1">{#N/A,#N/A,FALSE,"LEVFER V2 P";#N/A,#N/A,FALSE,"LEVFER V2 P10%"}</definedName>
    <definedName name="wrn.LEVFER." localSheetId="15" hidden="1">{#N/A,#N/A,FALSE,"LEVFER V2 P";#N/A,#N/A,FALSE,"LEVFER V2 P10%"}</definedName>
    <definedName name="wrn.LEVFER." localSheetId="13" hidden="1">{#N/A,#N/A,FALSE,"LEVFER V2 P";#N/A,#N/A,FALSE,"LEVFER V2 P10%"}</definedName>
    <definedName name="wrn.LEVFER." localSheetId="16" hidden="1">{#N/A,#N/A,FALSE,"LEVFER V2 P";#N/A,#N/A,FALSE,"LEVFER V2 P10%"}</definedName>
    <definedName name="wrn.LEVFER." hidden="1">{#N/A,#N/A,FALSE,"LEVFER V2 P";#N/A,#N/A,FALSE,"LEVFER V2 P10%"}</definedName>
    <definedName name="wrn.mo2." localSheetId="11" hidden="1">{#N/A,#N/A,FALSE,"MO (2)"}</definedName>
    <definedName name="wrn.mo2." localSheetId="14" hidden="1">{#N/A,#N/A,FALSE,"MO (2)"}</definedName>
    <definedName name="wrn.mo2." localSheetId="15" hidden="1">{#N/A,#N/A,FALSE,"MO (2)"}</definedName>
    <definedName name="wrn.mo2." localSheetId="13" hidden="1">{#N/A,#N/A,FALSE,"MO (2)"}</definedName>
    <definedName name="wrn.mo2." localSheetId="6" hidden="1">{#N/A,#N/A,FALSE,"MO (2)"}</definedName>
    <definedName name="wrn.mo2." localSheetId="5" hidden="1">{#N/A,#N/A,FALSE,"MO (2)"}</definedName>
    <definedName name="wrn.mo2." localSheetId="4" hidden="1">{#N/A,#N/A,FALSE,"MO (2)"}</definedName>
    <definedName name="wrn.mo2." localSheetId="16" hidden="1">{#N/A,#N/A,FALSE,"MO (2)"}</definedName>
    <definedName name="wrn.mo2." hidden="1">{#N/A,#N/A,FALSE,"MO (2)"}</definedName>
    <definedName name="wrn.PENDENCIAS." localSheetId="6" hidden="1">{#N/A,#N/A,FALSE,"GERAL";#N/A,#N/A,FALSE,"012-96";#N/A,#N/A,FALSE,"018-96";#N/A,#N/A,FALSE,"027-96";#N/A,#N/A,FALSE,"059-96";#N/A,#N/A,FALSE,"076-96";#N/A,#N/A,FALSE,"019-97";#N/A,#N/A,FALSE,"021-97";#N/A,#N/A,FALSE,"022-97";#N/A,#N/A,FALSE,"028-97"}</definedName>
    <definedName name="wrn.PENDENCIAS." localSheetId="5" hidden="1">{#N/A,#N/A,FALSE,"GERAL";#N/A,#N/A,FALSE,"012-96";#N/A,#N/A,FALSE,"018-96";#N/A,#N/A,FALSE,"027-96";#N/A,#N/A,FALSE,"059-96";#N/A,#N/A,FALSE,"076-96";#N/A,#N/A,FALSE,"019-97";#N/A,#N/A,FALSE,"021-97";#N/A,#N/A,FALSE,"022-97";#N/A,#N/A,FALSE,"028-97"}</definedName>
    <definedName name="wrn.PENDENCIAS." localSheetId="4"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RELAT_EAP." localSheetId="6" hidden="1">{#N/A,#N/A,FALSE,"EAP";#N/A,#N/A,FALSE,"CURVA AV.FÍSICO";#N/A,#N/A,FALSE,"CURVA AV.FINANC."}</definedName>
    <definedName name="wrn.RELAT_EAP." localSheetId="5" hidden="1">{#N/A,#N/A,FALSE,"EAP";#N/A,#N/A,FALSE,"CURVA AV.FÍSICO";#N/A,#N/A,FALSE,"CURVA AV.FINANC."}</definedName>
    <definedName name="wrn.RELAT_EAP." localSheetId="4" hidden="1">{#N/A,#N/A,FALSE,"EAP";#N/A,#N/A,FALSE,"CURVA AV.FÍSICO";#N/A,#N/A,FALSE,"CURVA AV.FINANC."}</definedName>
    <definedName name="wrn.RELAT_EAP." hidden="1">{#N/A,#N/A,FALSE,"EAP";#N/A,#N/A,FALSE,"CURVA AV.FÍSICO";#N/A,#N/A,FALSE,"CURVA AV.FINANC."}</definedName>
    <definedName name="wrn.relext." localSheetId="11" hidden="1">{#N/A,#N/A,TRUE,"Plan1"}</definedName>
    <definedName name="wrn.relext." localSheetId="14" hidden="1">{#N/A,#N/A,TRUE,"Plan1"}</definedName>
    <definedName name="wrn.relext." localSheetId="15" hidden="1">{#N/A,#N/A,TRUE,"Plan1"}</definedName>
    <definedName name="wrn.relext." localSheetId="13" hidden="1">{#N/A,#N/A,TRUE,"Plan1"}</definedName>
    <definedName name="wrn.relext." localSheetId="6" hidden="1">{#N/A,#N/A,TRUE,"Plan1"}</definedName>
    <definedName name="wrn.relext." localSheetId="5" hidden="1">{#N/A,#N/A,TRUE,"Plan1"}</definedName>
    <definedName name="wrn.relext." localSheetId="4" hidden="1">{#N/A,#N/A,TRUE,"Plan1"}</definedName>
    <definedName name="wrn.relext." localSheetId="16" hidden="1">{#N/A,#N/A,TRUE,"Plan1"}</definedName>
    <definedName name="wrn.relext." hidden="1">{#N/A,#N/A,TRUE,"Plan1"}</definedName>
    <definedName name="wrn.SBBE." localSheetId="11" hidden="1">{#N/A,#N/A,FALSE,"Plan1"}</definedName>
    <definedName name="wrn.SBBE." localSheetId="14" hidden="1">{#N/A,#N/A,FALSE,"Plan1"}</definedName>
    <definedName name="wrn.SBBE." localSheetId="15" hidden="1">{#N/A,#N/A,FALSE,"Plan1"}</definedName>
    <definedName name="wrn.SBBE." localSheetId="13" hidden="1">{#N/A,#N/A,FALSE,"Plan1"}</definedName>
    <definedName name="wrn.SBBE." localSheetId="6" hidden="1">{#N/A,#N/A,FALSE,"Plan1"}</definedName>
    <definedName name="wrn.SBBE." localSheetId="5" hidden="1">{#N/A,#N/A,FALSE,"Plan1"}</definedName>
    <definedName name="wrn.SBBE." localSheetId="4" hidden="1">{#N/A,#N/A,FALSE,"Plan1"}</definedName>
    <definedName name="wrn.SBBE." localSheetId="16" hidden="1">{#N/A,#N/A,FALSE,"Plan1"}</definedName>
    <definedName name="wrn.SBBE." hidden="1">{#N/A,#N/A,FALSE,"Plan1"}</definedName>
    <definedName name="wrn.SERV._.PAVTO." localSheetId="11" hidden="1">{#N/A,#N/A,FALSE,"SS 1";#N/A,#N/A,FALSE,"SS 2";#N/A,#N/A,FALSE,"TER 1 (1)";#N/A,#N/A,FALSE,"TER 1 (2)";#N/A,#N/A,FALSE,"TER 2 ";#N/A,#N/A,FALSE,"TP  (1)";#N/A,#N/A,FALSE,"TP  (2)";#N/A,#N/A,FALSE,"CM BAR"}</definedName>
    <definedName name="wrn.SERV._.PAVTO." localSheetId="14" hidden="1">{#N/A,#N/A,FALSE,"SS 1";#N/A,#N/A,FALSE,"SS 2";#N/A,#N/A,FALSE,"TER 1 (1)";#N/A,#N/A,FALSE,"TER 1 (2)";#N/A,#N/A,FALSE,"TER 2 ";#N/A,#N/A,FALSE,"TP  (1)";#N/A,#N/A,FALSE,"TP  (2)";#N/A,#N/A,FALSE,"CM BAR"}</definedName>
    <definedName name="wrn.SERV._.PAVTO." localSheetId="15" hidden="1">{#N/A,#N/A,FALSE,"SS 1";#N/A,#N/A,FALSE,"SS 2";#N/A,#N/A,FALSE,"TER 1 (1)";#N/A,#N/A,FALSE,"TER 1 (2)";#N/A,#N/A,FALSE,"TER 2 ";#N/A,#N/A,FALSE,"TP  (1)";#N/A,#N/A,FALSE,"TP  (2)";#N/A,#N/A,FALSE,"CM BAR"}</definedName>
    <definedName name="wrn.SERV._.PAVTO." localSheetId="13" hidden="1">{#N/A,#N/A,FALSE,"SS 1";#N/A,#N/A,FALSE,"SS 2";#N/A,#N/A,FALSE,"TER 1 (1)";#N/A,#N/A,FALSE,"TER 1 (2)";#N/A,#N/A,FALSE,"TER 2 ";#N/A,#N/A,FALSE,"TP  (1)";#N/A,#N/A,FALSE,"TP  (2)";#N/A,#N/A,FALSE,"CM BAR"}</definedName>
    <definedName name="wrn.SERV._.PAVTO." localSheetId="16" hidden="1">{#N/A,#N/A,FALSE,"SS 1";#N/A,#N/A,FALSE,"SS 2";#N/A,#N/A,FALSE,"TER 1 (1)";#N/A,#N/A,FALSE,"TER 1 (2)";#N/A,#N/A,FALSE,"TER 2 ";#N/A,#N/A,FALSE,"TP  (1)";#N/A,#N/A,FALSE,"TP  (2)";#N/A,#N/A,FALSE,"CM BAR"}</definedName>
    <definedName name="wrn.SERV._.PAVTO." hidden="1">{#N/A,#N/A,FALSE,"SS 1";#N/A,#N/A,FALSE,"SS 2";#N/A,#N/A,FALSE,"TER 1 (1)";#N/A,#N/A,FALSE,"TER 1 (2)";#N/A,#N/A,FALSE,"TER 2 ";#N/A,#N/A,FALSE,"TP  (1)";#N/A,#N/A,FALSE,"TP  (2)";#N/A,#N/A,FALSE,"CM BAR"}</definedName>
    <definedName name="wrn.Tipo." localSheetId="11" hidden="1">{#N/A,#N/A,TRUE,"Serviços"}</definedName>
    <definedName name="wrn.Tipo." localSheetId="14" hidden="1">{#N/A,#N/A,TRUE,"Serviços"}</definedName>
    <definedName name="wrn.Tipo." localSheetId="15" hidden="1">{#N/A,#N/A,TRUE,"Serviços"}</definedName>
    <definedName name="wrn.Tipo." localSheetId="13" hidden="1">{#N/A,#N/A,TRUE,"Serviços"}</definedName>
    <definedName name="wrn.Tipo." localSheetId="6" hidden="1">{#N/A,#N/A,TRUE,"Serviços"}</definedName>
    <definedName name="wrn.Tipo." localSheetId="5" hidden="1">{#N/A,#N/A,TRUE,"Serviços"}</definedName>
    <definedName name="wrn.Tipo." localSheetId="4" hidden="1">{#N/A,#N/A,TRUE,"Serviços"}</definedName>
    <definedName name="wrn.Tipo." localSheetId="16" hidden="1">{#N/A,#N/A,TRUE,"Serviços"}</definedName>
    <definedName name="wrn.Tipo." hidden="1">{#N/A,#N/A,TRUE,"Serviços"}</definedName>
    <definedName name="wrn.Tipo.." localSheetId="6" hidden="1">{#N/A,#N/A,TRUE,"Serviços"}</definedName>
    <definedName name="wrn.Tipo.." localSheetId="5" hidden="1">{#N/A,#N/A,TRUE,"Serviços"}</definedName>
    <definedName name="wrn.Tipo.." localSheetId="4" hidden="1">{#N/A,#N/A,TRUE,"Serviços"}</definedName>
    <definedName name="wrn.Tipo.." hidden="1">{#N/A,#N/A,TRUE,"Serviços"}</definedName>
    <definedName name="WW">#REF!</definedName>
    <definedName name="wwwwwwwwwwww" localSheetId="4">#REF!</definedName>
    <definedName name="wwwwwwwwwwww">#REF!</definedName>
    <definedName name="x">#REF!</definedName>
    <definedName name="x_10">#N/A</definedName>
    <definedName name="x_11">#N/A</definedName>
    <definedName name="x_12">#N/A</definedName>
    <definedName name="x_13">#N/A</definedName>
    <definedName name="x_14">#N/A</definedName>
    <definedName name="x_15">#N/A</definedName>
    <definedName name="x_16">#N/A</definedName>
    <definedName name="x_17">#N/A</definedName>
    <definedName name="x_18">#N/A</definedName>
    <definedName name="x_6">#N/A</definedName>
    <definedName name="x_7">#N/A</definedName>
    <definedName name="x_8">#N/A</definedName>
    <definedName name="x_9">#N/A</definedName>
    <definedName name="xc32dd">#N/A</definedName>
    <definedName name="xsd">#N/A</definedName>
    <definedName name="xx" localSheetId="11">'ADM-Resumo'!xx</definedName>
    <definedName name="xx" localSheetId="14">'ADM-Variavel'!xx</definedName>
    <definedName name="xx" localSheetId="15">'ADM-Variavel$'!xx</definedName>
    <definedName name="xx" localSheetId="13">'ADM-Vinculada'!xx</definedName>
    <definedName name="XX" localSheetId="6" hidden="1">{"'EI 060 02'!$A$1:$K$59"}</definedName>
    <definedName name="XX" localSheetId="5" hidden="1">{"'EI 060 02'!$A$1:$K$59"}</definedName>
    <definedName name="XX" localSheetId="4" hidden="1">{"'EI 060 02'!$A$1:$K$59"}</definedName>
    <definedName name="xx" localSheetId="16">'MANUTENÇÃO DO CANTEIRO E ACAMP.'!xx</definedName>
    <definedName name="XX" hidden="1">{"'EI 060 02'!$A$1:$K$59"}</definedName>
    <definedName name="XX_2">NA()</definedName>
    <definedName name="xx_38" localSheetId="6">'Composições Canteiro'!xx_38</definedName>
    <definedName name="xx_38" localSheetId="5">'Composições Gerais'!xx_38</definedName>
    <definedName name="xx_38" localSheetId="4">'CRONO. FIS-FINANC'!xx_38</definedName>
    <definedName name="xx_38">xx_38</definedName>
    <definedName name="xxc">#N/A</definedName>
    <definedName name="xxd">#N/A</definedName>
    <definedName name="XXX" localSheetId="11">'ADM-Resumo'!XXX</definedName>
    <definedName name="XXX" localSheetId="14">'ADM-Variavel'!XXX</definedName>
    <definedName name="XXX" localSheetId="15">'ADM-Variavel$'!XXX</definedName>
    <definedName name="XXX" localSheetId="13">'ADM-Vinculada'!XXX</definedName>
    <definedName name="XXX" localSheetId="4">'CRONO. FIS-FINANC'!XXX</definedName>
    <definedName name="XXX" localSheetId="16">'MANUTENÇÃO DO CANTEIRO E ACAMP.'!XXX</definedName>
    <definedName name="XXX">#REF!</definedName>
    <definedName name="XXX_1" localSheetId="6">'Composições Canteiro'!XXX_1</definedName>
    <definedName name="XXX_1" localSheetId="5">'Composições Gerais'!XXX_1</definedName>
    <definedName name="XXX_1" localSheetId="4">'CRONO. FIS-FINANC'!XXX_1</definedName>
    <definedName name="XXX_1">XXX_1</definedName>
    <definedName name="XXX_10" localSheetId="6">'Composições Canteiro'!XXX_10</definedName>
    <definedName name="XXX_10" localSheetId="5">'Composições Gerais'!XXX_10</definedName>
    <definedName name="XXX_10" localSheetId="4">'CRONO. FIS-FINANC'!XXX_10</definedName>
    <definedName name="XXX_10">XXX_10</definedName>
    <definedName name="XXX_12" localSheetId="6">'Composições Canteiro'!XXX_12</definedName>
    <definedName name="XXX_12" localSheetId="5">'Composições Gerais'!XXX_12</definedName>
    <definedName name="XXX_12" localSheetId="4">'CRONO. FIS-FINANC'!XXX_12</definedName>
    <definedName name="XXX_12">XXX_12</definedName>
    <definedName name="XXX_13" localSheetId="6">'Composições Canteiro'!XXX_13</definedName>
    <definedName name="XXX_13" localSheetId="5">'Composições Gerais'!XXX_13</definedName>
    <definedName name="XXX_13" localSheetId="4">'CRONO. FIS-FINANC'!XXX_13</definedName>
    <definedName name="XXX_13">XXX_13</definedName>
    <definedName name="XXX_19" localSheetId="6">'Composições Canteiro'!XXX_19</definedName>
    <definedName name="XXX_19" localSheetId="5">'Composições Gerais'!XXX_19</definedName>
    <definedName name="XXX_19" localSheetId="4">'CRONO. FIS-FINANC'!XXX_19</definedName>
    <definedName name="XXX_19">XXX_19</definedName>
    <definedName name="XXX_2" localSheetId="6">'Composições Canteiro'!XXX_2</definedName>
    <definedName name="XXX_2" localSheetId="5">'Composições Gerais'!XXX_2</definedName>
    <definedName name="XXX_2" localSheetId="4">'CRONO. FIS-FINANC'!XXX_2</definedName>
    <definedName name="XXX_2">XXX_2</definedName>
    <definedName name="XXX_21" localSheetId="6">'Composições Canteiro'!XXX_21</definedName>
    <definedName name="XXX_21" localSheetId="5">'Composições Gerais'!XXX_21</definedName>
    <definedName name="XXX_21" localSheetId="4">'CRONO. FIS-FINANC'!XXX_21</definedName>
    <definedName name="XXX_21">XXX_21</definedName>
    <definedName name="XXX_23" localSheetId="6">'Composições Canteiro'!XXX_23</definedName>
    <definedName name="XXX_23" localSheetId="5">'Composições Gerais'!XXX_23</definedName>
    <definedName name="XXX_23" localSheetId="4">'CRONO. FIS-FINANC'!XXX_23</definedName>
    <definedName name="XXX_23">XXX_23</definedName>
    <definedName name="XXX_24" localSheetId="6">'Composições Canteiro'!XXX_24</definedName>
    <definedName name="XXX_24" localSheetId="5">'Composições Gerais'!XXX_24</definedName>
    <definedName name="XXX_24" localSheetId="4">'CRONO. FIS-FINANC'!XXX_24</definedName>
    <definedName name="XXX_24">XXX_24</definedName>
    <definedName name="XXX_26" localSheetId="6">'Composições Canteiro'!XXX_26</definedName>
    <definedName name="XXX_26" localSheetId="5">'Composições Gerais'!XXX_26</definedName>
    <definedName name="XXX_26" localSheetId="4">'CRONO. FIS-FINANC'!XXX_26</definedName>
    <definedName name="XXX_26">XXX_26</definedName>
    <definedName name="XXX_27" localSheetId="6">'Composições Canteiro'!XXX_27</definedName>
    <definedName name="XXX_27" localSheetId="5">'Composições Gerais'!XXX_27</definedName>
    <definedName name="XXX_27" localSheetId="4">'CRONO. FIS-FINANC'!XXX_27</definedName>
    <definedName name="XXX_27">XXX_27</definedName>
    <definedName name="XXX_29" localSheetId="6">'Composições Canteiro'!XXX_29</definedName>
    <definedName name="XXX_29" localSheetId="5">'Composições Gerais'!XXX_29</definedName>
    <definedName name="XXX_29" localSheetId="4">'CRONO. FIS-FINANC'!XXX_29</definedName>
    <definedName name="XXX_29">XXX_29</definedName>
    <definedName name="XXX_30" localSheetId="6">'Composições Canteiro'!XXX_30</definedName>
    <definedName name="XXX_30" localSheetId="5">'Composições Gerais'!XXX_30</definedName>
    <definedName name="XXX_30" localSheetId="4">'CRONO. FIS-FINANC'!XXX_30</definedName>
    <definedName name="XXX_30">XXX_30</definedName>
    <definedName name="XXX_31" localSheetId="6">'Composições Canteiro'!XXX_31</definedName>
    <definedName name="XXX_31" localSheetId="5">'Composições Gerais'!XXX_31</definedName>
    <definedName name="XXX_31" localSheetId="4">'CRONO. FIS-FINANC'!XXX_31</definedName>
    <definedName name="XXX_31">XXX_31</definedName>
    <definedName name="XXX_33" localSheetId="6">'Composições Canteiro'!XXX_33</definedName>
    <definedName name="XXX_33" localSheetId="5">'Composições Gerais'!XXX_33</definedName>
    <definedName name="XXX_33" localSheetId="4">'CRONO. FIS-FINANC'!XXX_33</definedName>
    <definedName name="XXX_33">XXX_33</definedName>
    <definedName name="XXX_34" localSheetId="6">'Composições Canteiro'!XXX_34</definedName>
    <definedName name="XXX_34" localSheetId="5">'Composições Gerais'!XXX_34</definedName>
    <definedName name="XXX_34" localSheetId="4">'CRONO. FIS-FINANC'!XXX_34</definedName>
    <definedName name="XXX_34">XXX_34</definedName>
    <definedName name="XXX_35" localSheetId="6">'Composições Canteiro'!XXX_35</definedName>
    <definedName name="XXX_35" localSheetId="5">'Composições Gerais'!XXX_35</definedName>
    <definedName name="XXX_35" localSheetId="4">'CRONO. FIS-FINANC'!XXX_35</definedName>
    <definedName name="XXX_35">XXX_35</definedName>
    <definedName name="XXX_36" localSheetId="6">'Composições Canteiro'!XXX_36</definedName>
    <definedName name="XXX_36" localSheetId="5">'Composições Gerais'!XXX_36</definedName>
    <definedName name="XXX_36" localSheetId="4">'CRONO. FIS-FINANC'!XXX_36</definedName>
    <definedName name="XXX_36">XXX_36</definedName>
    <definedName name="XXX_37" localSheetId="6">'Composições Canteiro'!XXX_37</definedName>
    <definedName name="XXX_37" localSheetId="5">'Composições Gerais'!XXX_37</definedName>
    <definedName name="XXX_37" localSheetId="4">'CRONO. FIS-FINANC'!XXX_37</definedName>
    <definedName name="XXX_37">XXX_37</definedName>
    <definedName name="XXX_38" localSheetId="6">'Composições Canteiro'!XXX_38</definedName>
    <definedName name="XXX_38" localSheetId="5">'Composições Gerais'!XXX_38</definedName>
    <definedName name="XXX_38" localSheetId="4">'CRONO. FIS-FINANC'!XXX_38</definedName>
    <definedName name="XXX_38">XXX_38</definedName>
    <definedName name="XXX_39" localSheetId="6">'Composições Canteiro'!XXX_39</definedName>
    <definedName name="XXX_39" localSheetId="5">'Composições Gerais'!XXX_39</definedName>
    <definedName name="XXX_39" localSheetId="4">'CRONO. FIS-FINANC'!XXX_39</definedName>
    <definedName name="XXX_39">XXX_39</definedName>
    <definedName name="XXX_4" localSheetId="6">'Composições Canteiro'!XXX_4</definedName>
    <definedName name="XXX_4" localSheetId="5">'Composições Gerais'!XXX_4</definedName>
    <definedName name="XXX_4" localSheetId="4">'CRONO. FIS-FINANC'!XXX_4</definedName>
    <definedName name="XXX_4">XXX_4</definedName>
    <definedName name="XXX_40" localSheetId="6">'Composições Canteiro'!XXX_40</definedName>
    <definedName name="XXX_40" localSheetId="5">'Composições Gerais'!XXX_40</definedName>
    <definedName name="XXX_40" localSheetId="4">'CRONO. FIS-FINANC'!XXX_40</definedName>
    <definedName name="XXX_40">XXX_40</definedName>
    <definedName name="XXX_41" localSheetId="6">'Composições Canteiro'!XXX_41</definedName>
    <definedName name="XXX_41" localSheetId="5">'Composições Gerais'!XXX_41</definedName>
    <definedName name="XXX_41" localSheetId="4">'CRONO. FIS-FINANC'!XXX_41</definedName>
    <definedName name="XXX_41">XXX_41</definedName>
    <definedName name="XXX_42" localSheetId="6">'Composições Canteiro'!XXX_42</definedName>
    <definedName name="XXX_42" localSheetId="5">'Composições Gerais'!XXX_42</definedName>
    <definedName name="XXX_42" localSheetId="4">'CRONO. FIS-FINANC'!XXX_42</definedName>
    <definedName name="XXX_42">XXX_42</definedName>
    <definedName name="XXX_43" localSheetId="6">'Composições Canteiro'!XXX_43</definedName>
    <definedName name="XXX_43" localSheetId="5">'Composições Gerais'!XXX_43</definedName>
    <definedName name="XXX_43" localSheetId="4">'CRONO. FIS-FINANC'!XXX_43</definedName>
    <definedName name="XXX_43">XXX_43</definedName>
    <definedName name="XXX_44" localSheetId="6">'Composições Canteiro'!XXX_44</definedName>
    <definedName name="XXX_44" localSheetId="5">'Composições Gerais'!XXX_44</definedName>
    <definedName name="XXX_44" localSheetId="4">'CRONO. FIS-FINANC'!XXX_44</definedName>
    <definedName name="XXX_44">XXX_44</definedName>
    <definedName name="XXX_45" localSheetId="6">'Composições Canteiro'!XXX_45</definedName>
    <definedName name="XXX_45" localSheetId="5">'Composições Gerais'!XXX_45</definedName>
    <definedName name="XXX_45" localSheetId="4">'CRONO. FIS-FINANC'!XXX_45</definedName>
    <definedName name="XXX_45">XXX_45</definedName>
    <definedName name="XXX_46" localSheetId="6">'Composições Canteiro'!XXX_46</definedName>
    <definedName name="XXX_46" localSheetId="5">'Composições Gerais'!XXX_46</definedName>
    <definedName name="XXX_46" localSheetId="4">'CRONO. FIS-FINANC'!XXX_46</definedName>
    <definedName name="XXX_46">XXX_46</definedName>
    <definedName name="XXX_47" localSheetId="6">'Composições Canteiro'!XXX_47</definedName>
    <definedName name="XXX_47" localSheetId="5">'Composições Gerais'!XXX_47</definedName>
    <definedName name="XXX_47" localSheetId="4">'CRONO. FIS-FINANC'!XXX_47</definedName>
    <definedName name="XXX_47">XXX_47</definedName>
    <definedName name="XXX_48" localSheetId="6">'Composições Canteiro'!XXX_48</definedName>
    <definedName name="XXX_48" localSheetId="5">'Composições Gerais'!XXX_48</definedName>
    <definedName name="XXX_48" localSheetId="4">'CRONO. FIS-FINANC'!XXX_48</definedName>
    <definedName name="XXX_48">XXX_48</definedName>
    <definedName name="XXX_51" localSheetId="6">'Composições Canteiro'!XXX_51</definedName>
    <definedName name="XXX_51" localSheetId="5">'Composições Gerais'!XXX_51</definedName>
    <definedName name="XXX_51" localSheetId="4">'CRONO. FIS-FINANC'!XXX_51</definedName>
    <definedName name="XXX_51">XXX_51</definedName>
    <definedName name="XXX_52" localSheetId="6">'Composições Canteiro'!XXX_52</definedName>
    <definedName name="XXX_52" localSheetId="5">'Composições Gerais'!XXX_52</definedName>
    <definedName name="XXX_52" localSheetId="4">'CRONO. FIS-FINANC'!XXX_52</definedName>
    <definedName name="XXX_52">XXX_52</definedName>
    <definedName name="XXX_53" localSheetId="6">'Composições Canteiro'!XXX_53</definedName>
    <definedName name="XXX_53" localSheetId="5">'Composições Gerais'!XXX_53</definedName>
    <definedName name="XXX_53" localSheetId="4">'CRONO. FIS-FINANC'!XXX_53</definedName>
    <definedName name="XXX_53">XXX_53</definedName>
    <definedName name="XXX_54" localSheetId="6">'Composições Canteiro'!XXX_54</definedName>
    <definedName name="XXX_54" localSheetId="5">'Composições Gerais'!XXX_54</definedName>
    <definedName name="XXX_54" localSheetId="4">'CRONO. FIS-FINANC'!XXX_54</definedName>
    <definedName name="XXX_54">XXX_54</definedName>
    <definedName name="XXX_55" localSheetId="6">'Composições Canteiro'!XXX_55</definedName>
    <definedName name="XXX_55" localSheetId="5">'Composições Gerais'!XXX_55</definedName>
    <definedName name="XXX_55" localSheetId="4">'CRONO. FIS-FINANC'!XXX_55</definedName>
    <definedName name="XXX_55">XXX_55</definedName>
    <definedName name="XXX_56" localSheetId="6">'Composições Canteiro'!XXX_56</definedName>
    <definedName name="XXX_56" localSheetId="5">'Composições Gerais'!XXX_56</definedName>
    <definedName name="XXX_56" localSheetId="4">'CRONO. FIS-FINANC'!XXX_56</definedName>
    <definedName name="XXX_56">XXX_56</definedName>
    <definedName name="XXX_57" localSheetId="6">'Composições Canteiro'!XXX_57</definedName>
    <definedName name="XXX_57" localSheetId="5">'Composições Gerais'!XXX_57</definedName>
    <definedName name="XXX_57" localSheetId="4">'CRONO. FIS-FINANC'!XXX_57</definedName>
    <definedName name="XXX_57">XXX_57</definedName>
    <definedName name="XXX_58" localSheetId="6">'Composições Canteiro'!XXX_58</definedName>
    <definedName name="XXX_58" localSheetId="5">'Composições Gerais'!XXX_58</definedName>
    <definedName name="XXX_58" localSheetId="4">'CRONO. FIS-FINANC'!XXX_58</definedName>
    <definedName name="XXX_58">XXX_58</definedName>
    <definedName name="XXX_59" localSheetId="6">'Composições Canteiro'!XXX_59</definedName>
    <definedName name="XXX_59" localSheetId="5">'Composições Gerais'!XXX_59</definedName>
    <definedName name="XXX_59" localSheetId="4">'CRONO. FIS-FINANC'!XXX_59</definedName>
    <definedName name="XXX_59">XXX_59</definedName>
    <definedName name="XXX_60" localSheetId="6">'Composições Canteiro'!XXX_60</definedName>
    <definedName name="XXX_60" localSheetId="5">'Composições Gerais'!XXX_60</definedName>
    <definedName name="XXX_60" localSheetId="4">'CRONO. FIS-FINANC'!XXX_60</definedName>
    <definedName name="XXX_60">XXX_60</definedName>
    <definedName name="XXX_61" localSheetId="6">'Composições Canteiro'!XXX_61</definedName>
    <definedName name="XXX_61" localSheetId="5">'Composições Gerais'!XXX_61</definedName>
    <definedName name="XXX_61" localSheetId="4">'CRONO. FIS-FINANC'!XXX_61</definedName>
    <definedName name="XXX_61">XXX_61</definedName>
    <definedName name="XXX_62" localSheetId="6">'Composições Canteiro'!XXX_62</definedName>
    <definedName name="XXX_62" localSheetId="5">'Composições Gerais'!XXX_62</definedName>
    <definedName name="XXX_62" localSheetId="4">'CRONO. FIS-FINANC'!XXX_62</definedName>
    <definedName name="XXX_62">XXX_62</definedName>
    <definedName name="XXX_63" localSheetId="6">'Composições Canteiro'!XXX_63</definedName>
    <definedName name="XXX_63" localSheetId="5">'Composições Gerais'!XXX_63</definedName>
    <definedName name="XXX_63" localSheetId="4">'CRONO. FIS-FINANC'!XXX_63</definedName>
    <definedName name="XXX_63">XXX_63</definedName>
    <definedName name="XXX_64" localSheetId="6">'Composições Canteiro'!XXX_64</definedName>
    <definedName name="XXX_64" localSheetId="5">'Composições Gerais'!XXX_64</definedName>
    <definedName name="XXX_64" localSheetId="4">'CRONO. FIS-FINANC'!XXX_64</definedName>
    <definedName name="XXX_64">XXX_64</definedName>
    <definedName name="XXX_65" localSheetId="6">'Composições Canteiro'!XXX_65</definedName>
    <definedName name="XXX_65" localSheetId="5">'Composições Gerais'!XXX_65</definedName>
    <definedName name="XXX_65" localSheetId="4">'CRONO. FIS-FINANC'!XXX_65</definedName>
    <definedName name="XXX_65">XXX_65</definedName>
    <definedName name="XXX_66" localSheetId="6">'Composições Canteiro'!XXX_66</definedName>
    <definedName name="XXX_66" localSheetId="5">'Composições Gerais'!XXX_66</definedName>
    <definedName name="XXX_66" localSheetId="4">'CRONO. FIS-FINANC'!XXX_66</definedName>
    <definedName name="XXX_66">XXX_66</definedName>
    <definedName name="XXX_67" localSheetId="6">'Composições Canteiro'!XXX_67</definedName>
    <definedName name="XXX_67" localSheetId="5">'Composições Gerais'!XXX_67</definedName>
    <definedName name="XXX_67" localSheetId="4">'CRONO. FIS-FINANC'!XXX_67</definedName>
    <definedName name="XXX_67">XXX_67</definedName>
    <definedName name="XXX_68" localSheetId="6">'Composições Canteiro'!XXX_68</definedName>
    <definedName name="XXX_68" localSheetId="5">'Composições Gerais'!XXX_68</definedName>
    <definedName name="XXX_68" localSheetId="4">'CRONO. FIS-FINANC'!XXX_68</definedName>
    <definedName name="XXX_68">XXX_68</definedName>
    <definedName name="XXX_69" localSheetId="6">'Composições Canteiro'!XXX_69</definedName>
    <definedName name="XXX_69" localSheetId="5">'Composições Gerais'!XXX_69</definedName>
    <definedName name="XXX_69" localSheetId="4">'CRONO. FIS-FINANC'!XXX_69</definedName>
    <definedName name="XXX_69">XXX_69</definedName>
    <definedName name="XXX_7" localSheetId="6">'Composições Canteiro'!XXX_7</definedName>
    <definedName name="XXX_7" localSheetId="5">'Composições Gerais'!XXX_7</definedName>
    <definedName name="XXX_7" localSheetId="4">'CRONO. FIS-FINANC'!XXX_7</definedName>
    <definedName name="XXX_7">XXX_7</definedName>
    <definedName name="XXX_70" localSheetId="6">'Composições Canteiro'!XXX_70</definedName>
    <definedName name="XXX_70" localSheetId="5">'Composições Gerais'!XXX_70</definedName>
    <definedName name="XXX_70" localSheetId="4">'CRONO. FIS-FINANC'!XXX_70</definedName>
    <definedName name="XXX_70">XXX_70</definedName>
    <definedName name="XXX_71" localSheetId="6">'Composições Canteiro'!XXX_71</definedName>
    <definedName name="XXX_71" localSheetId="5">'Composições Gerais'!XXX_71</definedName>
    <definedName name="XXX_71" localSheetId="4">'CRONO. FIS-FINANC'!XXX_71</definedName>
    <definedName name="XXX_71">XXX_71</definedName>
    <definedName name="XXX_72" localSheetId="6">'Composições Canteiro'!XXX_72</definedName>
    <definedName name="XXX_72" localSheetId="5">'Composições Gerais'!XXX_72</definedName>
    <definedName name="XXX_72" localSheetId="4">'CRONO. FIS-FINANC'!XXX_72</definedName>
    <definedName name="XXX_72">XXX_72</definedName>
    <definedName name="XXX_8" localSheetId="6">'Composições Canteiro'!XXX_8</definedName>
    <definedName name="XXX_8" localSheetId="5">'Composições Gerais'!XXX_8</definedName>
    <definedName name="XXX_8" localSheetId="4">'CRONO. FIS-FINANC'!XXX_8</definedName>
    <definedName name="XXX_8">XXX_8</definedName>
    <definedName name="xxxc">#N/A</definedName>
    <definedName name="XXXX" localSheetId="11">[8]!Plan1</definedName>
    <definedName name="XXXX" localSheetId="14">[8]!Plan1</definedName>
    <definedName name="XXXX" localSheetId="15">[8]!Plan1</definedName>
    <definedName name="XXXX" localSheetId="13">[8]!Plan1</definedName>
    <definedName name="XXXX" localSheetId="16">[8]!Plan1</definedName>
    <definedName name="XXXX">#REF!</definedName>
    <definedName name="XXXX_10" localSheetId="11">[8]!Plan1</definedName>
    <definedName name="XXXX_10" localSheetId="14">[8]!Plan1</definedName>
    <definedName name="XXXX_10" localSheetId="15">[8]!Plan1</definedName>
    <definedName name="XXXX_10" localSheetId="13">[8]!Plan1</definedName>
    <definedName name="XXXX_10" localSheetId="4">'CRONO. FIS-FINANC'!Plan1</definedName>
    <definedName name="XXXX_10" localSheetId="16">[8]!Plan1</definedName>
    <definedName name="XXXX_10">#REF!</definedName>
    <definedName name="XXXX_11" localSheetId="11">[8]!Plan1</definedName>
    <definedName name="XXXX_11" localSheetId="14">[8]!Plan1</definedName>
    <definedName name="XXXX_11" localSheetId="15">[8]!Plan1</definedName>
    <definedName name="XXXX_11" localSheetId="13">[8]!Plan1</definedName>
    <definedName name="XXXX_11" localSheetId="4">'CRONO. FIS-FINANC'!Plan1</definedName>
    <definedName name="XXXX_11" localSheetId="16">[8]!Plan1</definedName>
    <definedName name="XXXX_11">#REF!</definedName>
    <definedName name="XXXX_12" localSheetId="11">[8]!Plan1</definedName>
    <definedName name="XXXX_12" localSheetId="14">[8]!Plan1</definedName>
    <definedName name="XXXX_12" localSheetId="15">[8]!Plan1</definedName>
    <definedName name="XXXX_12" localSheetId="13">[8]!Plan1</definedName>
    <definedName name="XXXX_12" localSheetId="4">'CRONO. FIS-FINANC'!Plan1</definedName>
    <definedName name="XXXX_12" localSheetId="16">[8]!Plan1</definedName>
    <definedName name="XXXX_12">#REF!</definedName>
    <definedName name="XXXX_13" localSheetId="11">[8]!Plan1</definedName>
    <definedName name="XXXX_13" localSheetId="14">[8]!Plan1</definedName>
    <definedName name="XXXX_13" localSheetId="15">[8]!Plan1</definedName>
    <definedName name="XXXX_13" localSheetId="13">[8]!Plan1</definedName>
    <definedName name="XXXX_13" localSheetId="4">'CRONO. FIS-FINANC'!Plan1</definedName>
    <definedName name="XXXX_13" localSheetId="16">[8]!Plan1</definedName>
    <definedName name="XXXX_13">#REF!</definedName>
    <definedName name="XXXX_14" localSheetId="11">[8]!Plan1</definedName>
    <definedName name="XXXX_14" localSheetId="14">[8]!Plan1</definedName>
    <definedName name="XXXX_14" localSheetId="15">[8]!Plan1</definedName>
    <definedName name="XXXX_14" localSheetId="13">[8]!Plan1</definedName>
    <definedName name="XXXX_14" localSheetId="4">'CRONO. FIS-FINANC'!Plan1</definedName>
    <definedName name="XXXX_14" localSheetId="16">[8]!Plan1</definedName>
    <definedName name="XXXX_14">#REF!</definedName>
    <definedName name="XXXX_15" localSheetId="11">[8]!Plan1</definedName>
    <definedName name="XXXX_15" localSheetId="14">[8]!Plan1</definedName>
    <definedName name="XXXX_15" localSheetId="15">[8]!Plan1</definedName>
    <definedName name="XXXX_15" localSheetId="13">[8]!Plan1</definedName>
    <definedName name="XXXX_15" localSheetId="4">'CRONO. FIS-FINANC'!Plan1</definedName>
    <definedName name="XXXX_15" localSheetId="16">[8]!Plan1</definedName>
    <definedName name="XXXX_15">#REF!</definedName>
    <definedName name="XXXX_16" localSheetId="11">[8]!Plan1</definedName>
    <definedName name="XXXX_16" localSheetId="14">[8]!Plan1</definedName>
    <definedName name="XXXX_16" localSheetId="15">[8]!Plan1</definedName>
    <definedName name="XXXX_16" localSheetId="13">[8]!Plan1</definedName>
    <definedName name="XXXX_16" localSheetId="4">'CRONO. FIS-FINANC'!Plan1</definedName>
    <definedName name="XXXX_16" localSheetId="16">[8]!Plan1</definedName>
    <definedName name="XXXX_16">#REF!</definedName>
    <definedName name="XXXX_17" localSheetId="11">[8]!Plan1</definedName>
    <definedName name="XXXX_17" localSheetId="14">[8]!Plan1</definedName>
    <definedName name="XXXX_17" localSheetId="15">[8]!Plan1</definedName>
    <definedName name="XXXX_17" localSheetId="13">[8]!Plan1</definedName>
    <definedName name="XXXX_17" localSheetId="4">'CRONO. FIS-FINANC'!Plan1</definedName>
    <definedName name="XXXX_17" localSheetId="16">[8]!Plan1</definedName>
    <definedName name="XXXX_17">#REF!</definedName>
    <definedName name="XXXX_18" localSheetId="11">[8]!Plan1</definedName>
    <definedName name="XXXX_18" localSheetId="14">[8]!Plan1</definedName>
    <definedName name="XXXX_18" localSheetId="15">[8]!Plan1</definedName>
    <definedName name="XXXX_18" localSheetId="13">[8]!Plan1</definedName>
    <definedName name="XXXX_18" localSheetId="4">'CRONO. FIS-FINANC'!Plan1</definedName>
    <definedName name="XXXX_18" localSheetId="16">[8]!Plan1</definedName>
    <definedName name="XXXX_18">#REF!</definedName>
    <definedName name="XXXX_2" localSheetId="11">[8]!Plan1</definedName>
    <definedName name="XXXX_2" localSheetId="14">[8]!Plan1</definedName>
    <definedName name="XXXX_2" localSheetId="15">[8]!Plan1</definedName>
    <definedName name="XXXX_2" localSheetId="13">[8]!Plan1</definedName>
    <definedName name="XXXX_2" localSheetId="4">'CRONO. FIS-FINANC'!Plan1</definedName>
    <definedName name="XXXX_2" localSheetId="16">[8]!Plan1</definedName>
    <definedName name="XXXX_2">#REF!</definedName>
    <definedName name="XXXX_5" localSheetId="11">[8]!Plan1</definedName>
    <definedName name="XXXX_5" localSheetId="14">[8]!Plan1</definedName>
    <definedName name="XXXX_5" localSheetId="15">[8]!Plan1</definedName>
    <definedName name="XXXX_5" localSheetId="13">[8]!Plan1</definedName>
    <definedName name="XXXX_5" localSheetId="4">'CRONO. FIS-FINANC'!Plan1</definedName>
    <definedName name="XXXX_5" localSheetId="16">[8]!Plan1</definedName>
    <definedName name="XXXX_5">#REF!</definedName>
    <definedName name="XXXX_6" localSheetId="11">[8]!Plan1</definedName>
    <definedName name="XXXX_6" localSheetId="14">[8]!Plan1</definedName>
    <definedName name="XXXX_6" localSheetId="15">[8]!Plan1</definedName>
    <definedName name="XXXX_6" localSheetId="13">[8]!Plan1</definedName>
    <definedName name="XXXX_6" localSheetId="4">'CRONO. FIS-FINANC'!Plan1</definedName>
    <definedName name="XXXX_6" localSheetId="16">[8]!Plan1</definedName>
    <definedName name="XXXX_6">#REF!</definedName>
    <definedName name="XXXX_7" localSheetId="11">[8]!Plan1</definedName>
    <definedName name="XXXX_7" localSheetId="14">[8]!Plan1</definedName>
    <definedName name="XXXX_7" localSheetId="15">[8]!Plan1</definedName>
    <definedName name="XXXX_7" localSheetId="13">[8]!Plan1</definedName>
    <definedName name="XXXX_7" localSheetId="4">'CRONO. FIS-FINANC'!Plan1</definedName>
    <definedName name="XXXX_7" localSheetId="16">[8]!Plan1</definedName>
    <definedName name="XXXX_7">#REF!</definedName>
    <definedName name="XXXX_8" localSheetId="11">[8]!Plan1</definedName>
    <definedName name="XXXX_8" localSheetId="14">[8]!Plan1</definedName>
    <definedName name="XXXX_8" localSheetId="15">[8]!Plan1</definedName>
    <definedName name="XXXX_8" localSheetId="13">[8]!Plan1</definedName>
    <definedName name="XXXX_8" localSheetId="4">'CRONO. FIS-FINANC'!Plan1</definedName>
    <definedName name="XXXX_8" localSheetId="16">[8]!Plan1</definedName>
    <definedName name="XXXX_8">#REF!</definedName>
    <definedName name="XXXX_9" localSheetId="11">[8]!Plan1</definedName>
    <definedName name="XXXX_9" localSheetId="14">[8]!Plan1</definedName>
    <definedName name="XXXX_9" localSheetId="15">[8]!Plan1</definedName>
    <definedName name="XXXX_9" localSheetId="13">[8]!Plan1</definedName>
    <definedName name="XXXX_9" localSheetId="4">'CRONO. FIS-FINANC'!Plan1</definedName>
    <definedName name="XXXX_9" localSheetId="16">[8]!Plan1</definedName>
    <definedName name="XXXX_9">#REF!</definedName>
    <definedName name="xxxxx" localSheetId="11">'ADM-Resumo'!xxxxx</definedName>
    <definedName name="xxxxx" localSheetId="14">'ADM-Variavel'!xxxxx</definedName>
    <definedName name="xxxxx" localSheetId="15">'ADM-Variavel$'!xxxxx</definedName>
    <definedName name="xxxxx" localSheetId="13">'ADM-Vinculada'!xxxxx</definedName>
    <definedName name="xxxxx" localSheetId="16">'MANUTENÇÃO DO CANTEIRO E ACAMP.'!xxxxx</definedName>
    <definedName name="xxxxx">[0]!xxxxx</definedName>
    <definedName name="XXXXXXXX" localSheetId="11">'ADM-Resumo'!XXXXXXXX</definedName>
    <definedName name="XXXXXXXX" localSheetId="14">'ADM-Variavel'!XXXXXXXX</definedName>
    <definedName name="XXXXXXXX" localSheetId="15">'ADM-Variavel$'!XXXXXXXX</definedName>
    <definedName name="XXXXXXXX" localSheetId="13">'ADM-Vinculada'!XXXXXXXX</definedName>
    <definedName name="XXXXXXXX" localSheetId="16">'MANUTENÇÃO DO CANTEIRO E ACAMP.'!XXXXXXXX</definedName>
    <definedName name="XXXXXXXX">#REF!</definedName>
    <definedName name="yety">#REF!</definedName>
    <definedName name="yreyre" localSheetId="4">#REF!</definedName>
    <definedName name="yreyre">#REF!</definedName>
    <definedName name="z" localSheetId="11" hidden="1">{#N/A,#N/A,FALSE,"MO (2)"}</definedName>
    <definedName name="z" localSheetId="14" hidden="1">{#N/A,#N/A,FALSE,"MO (2)"}</definedName>
    <definedName name="z" localSheetId="15" hidden="1">{#N/A,#N/A,FALSE,"MO (2)"}</definedName>
    <definedName name="z" localSheetId="13" hidden="1">{#N/A,#N/A,FALSE,"MO (2)"}</definedName>
    <definedName name="z" localSheetId="16" hidden="1">{#N/A,#N/A,FALSE,"MO (2)"}</definedName>
    <definedName name="Z">#N/A</definedName>
    <definedName name="ZA" localSheetId="4">'CRONO. FIS-FINANC'!ZA</definedName>
    <definedName name="ZA">#REF!</definedName>
    <definedName name="zaza" localSheetId="11" hidden="1">{#N/A,#N/A,FALSE,"MO (2)"}</definedName>
    <definedName name="zaza" localSheetId="14" hidden="1">{#N/A,#N/A,FALSE,"MO (2)"}</definedName>
    <definedName name="zaza" localSheetId="15" hidden="1">{#N/A,#N/A,FALSE,"MO (2)"}</definedName>
    <definedName name="zaza" localSheetId="13" hidden="1">{#N/A,#N/A,FALSE,"MO (2)"}</definedName>
    <definedName name="zaza" localSheetId="6" hidden="1">{#N/A,#N/A,FALSE,"MO (2)"}</definedName>
    <definedName name="zaza" localSheetId="5" hidden="1">{#N/A,#N/A,FALSE,"MO (2)"}</definedName>
    <definedName name="zaza" localSheetId="4" hidden="1">{#N/A,#N/A,FALSE,"MO (2)"}</definedName>
    <definedName name="zaza" localSheetId="16" hidden="1">{#N/A,#N/A,FALSE,"MO (2)"}</definedName>
    <definedName name="zaza" hidden="1">{#N/A,#N/A,FALSE,"MO (2)"}</definedName>
    <definedName name="ZZ">#REF!</definedName>
    <definedName name="zzzzz" localSheetId="11">'ADM-Resumo'!zzzzz</definedName>
    <definedName name="zzzzz" localSheetId="14">'ADM-Variavel'!zzzzz</definedName>
    <definedName name="zzzzz" localSheetId="15">'ADM-Variavel$'!zzzzz</definedName>
    <definedName name="zzzzz" localSheetId="13">'ADM-Vinculada'!zzzzz</definedName>
    <definedName name="zzzzz" localSheetId="16">'MANUTENÇÃO DO CANTEIRO E ACAMP.'!zzzzz</definedName>
    <definedName name="zzzzz">[0]!zzzzz</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47" i="38" l="1"/>
  <c r="K47" i="38"/>
  <c r="M46" i="38"/>
  <c r="K46" i="38"/>
  <c r="M45" i="38"/>
  <c r="K45" i="38"/>
  <c r="D45" i="38"/>
  <c r="M44" i="38"/>
  <c r="K44" i="38"/>
  <c r="L44" i="38" s="1"/>
  <c r="M43" i="38"/>
  <c r="K43" i="38"/>
  <c r="M42" i="38"/>
  <c r="K42" i="38"/>
  <c r="M41" i="38"/>
  <c r="K41" i="38"/>
  <c r="M40" i="38"/>
  <c r="K40" i="38"/>
  <c r="L40" i="38" s="1"/>
  <c r="E40" i="38"/>
  <c r="J40" i="38" s="1"/>
  <c r="D40" i="38"/>
  <c r="D43" i="38" s="1"/>
  <c r="D46" i="38" s="1"/>
  <c r="M39" i="38"/>
  <c r="K39" i="38"/>
  <c r="M38" i="38"/>
  <c r="K38" i="38"/>
  <c r="M37" i="38"/>
  <c r="K37" i="38"/>
  <c r="D37" i="38"/>
  <c r="M36" i="38"/>
  <c r="K36" i="38"/>
  <c r="D36" i="38"/>
  <c r="D39" i="38" s="1"/>
  <c r="D42" i="38" s="1"/>
  <c r="M35" i="38"/>
  <c r="I35" i="38"/>
  <c r="K35" i="38" s="1"/>
  <c r="L35" i="38" s="1"/>
  <c r="M34" i="38"/>
  <c r="K34" i="38"/>
  <c r="I34" i="38"/>
  <c r="M33" i="38"/>
  <c r="K33" i="38"/>
  <c r="M32" i="38"/>
  <c r="F32" i="38"/>
  <c r="M31" i="38"/>
  <c r="F31" i="38"/>
  <c r="K31" i="38" s="1"/>
  <c r="D31" i="38"/>
  <c r="M30" i="38"/>
  <c r="K30" i="38"/>
  <c r="G30" i="38"/>
  <c r="F30" i="38"/>
  <c r="M29" i="38"/>
  <c r="G29" i="38"/>
  <c r="F29" i="38"/>
  <c r="K29" i="38" s="1"/>
  <c r="M28" i="38"/>
  <c r="F28" i="38"/>
  <c r="M27" i="38"/>
  <c r="G27" i="38"/>
  <c r="F27" i="38"/>
  <c r="D27" i="38"/>
  <c r="M26" i="38"/>
  <c r="G26" i="38"/>
  <c r="F26" i="38"/>
  <c r="M25" i="38"/>
  <c r="K25" i="38"/>
  <c r="F25" i="38"/>
  <c r="M23" i="38"/>
  <c r="G23" i="38"/>
  <c r="F23" i="38"/>
  <c r="K23" i="38" s="1"/>
  <c r="M22" i="38"/>
  <c r="G22" i="38"/>
  <c r="F22" i="38"/>
  <c r="K22" i="38" s="1"/>
  <c r="M21" i="38"/>
  <c r="M20" i="38"/>
  <c r="M19" i="38"/>
  <c r="J19" i="38"/>
  <c r="G19" i="38"/>
  <c r="F19" i="38"/>
  <c r="K19" i="38" s="1"/>
  <c r="L19" i="38" s="1"/>
  <c r="O19" i="38" s="1"/>
  <c r="M18" i="38"/>
  <c r="M17" i="38"/>
  <c r="J17" i="38"/>
  <c r="I17" i="38"/>
  <c r="F17" i="38"/>
  <c r="M16" i="38"/>
  <c r="L16" i="38"/>
  <c r="K16" i="38"/>
  <c r="J16" i="38"/>
  <c r="M15" i="38"/>
  <c r="G15" i="38"/>
  <c r="F15" i="38"/>
  <c r="K15" i="38" s="1"/>
  <c r="D15" i="38"/>
  <c r="M14" i="38"/>
  <c r="G14" i="38"/>
  <c r="G18" i="38" s="1"/>
  <c r="K18" i="38" s="1"/>
  <c r="L18" i="38" s="1"/>
  <c r="F14" i="38"/>
  <c r="D14" i="38"/>
  <c r="D18" i="38" s="1"/>
  <c r="M13" i="38"/>
  <c r="I13" i="38"/>
  <c r="G13" i="38"/>
  <c r="F13" i="38"/>
  <c r="M12" i="38"/>
  <c r="K12" i="38"/>
  <c r="G12" i="38"/>
  <c r="G16" i="38" s="1"/>
  <c r="F12" i="38"/>
  <c r="F16" i="38" s="1"/>
  <c r="M11" i="38"/>
  <c r="G11" i="38"/>
  <c r="F11" i="38"/>
  <c r="K11" i="38" s="1"/>
  <c r="M10" i="38"/>
  <c r="K10" i="38"/>
  <c r="G10" i="38"/>
  <c r="G31" i="38" s="1"/>
  <c r="F10" i="38"/>
  <c r="M9" i="38"/>
  <c r="F9" i="38"/>
  <c r="K9" i="38" s="1"/>
  <c r="M8" i="38"/>
  <c r="K8" i="38"/>
  <c r="G8" i="38"/>
  <c r="G25" i="38" s="1"/>
  <c r="F8" i="38"/>
  <c r="E8" i="38"/>
  <c r="J8" i="38" s="1"/>
  <c r="D8" i="38"/>
  <c r="M7" i="38"/>
  <c r="K7" i="38"/>
  <c r="F7" i="38"/>
  <c r="M6" i="38"/>
  <c r="K6" i="38"/>
  <c r="F6" i="38"/>
  <c r="M5" i="38"/>
  <c r="K5" i="38"/>
  <c r="L5" i="38" s="1"/>
  <c r="J5" i="38"/>
  <c r="F5" i="38"/>
  <c r="M4" i="38"/>
  <c r="I4" i="38"/>
  <c r="F4" i="38"/>
  <c r="K4" i="38" s="1"/>
  <c r="M3" i="38"/>
  <c r="J3" i="38"/>
  <c r="I3" i="38"/>
  <c r="K3" i="38" s="1"/>
  <c r="L3" i="38" s="1"/>
  <c r="F3" i="38"/>
  <c r="M2" i="38"/>
  <c r="K2" i="38"/>
  <c r="H47" i="37"/>
  <c r="I47" i="37" s="1"/>
  <c r="J47" i="37" s="1"/>
  <c r="G47" i="37"/>
  <c r="I46" i="37"/>
  <c r="J46" i="37" s="1"/>
  <c r="H46" i="37"/>
  <c r="G46" i="37"/>
  <c r="S46" i="37" s="1"/>
  <c r="S45" i="37"/>
  <c r="J45" i="37"/>
  <c r="I45" i="37"/>
  <c r="S44" i="37"/>
  <c r="J44" i="37"/>
  <c r="E44" i="38" s="1"/>
  <c r="J44" i="38" s="1"/>
  <c r="G44" i="37"/>
  <c r="I44" i="37" s="1"/>
  <c r="S43" i="37"/>
  <c r="G43" i="37"/>
  <c r="I43" i="37" s="1"/>
  <c r="J43" i="37" s="1"/>
  <c r="S42" i="37"/>
  <c r="I42" i="37"/>
  <c r="J42" i="37" s="1"/>
  <c r="T41" i="37"/>
  <c r="I41" i="37"/>
  <c r="J41" i="37" s="1"/>
  <c r="E41" i="38" s="1"/>
  <c r="G41" i="37"/>
  <c r="S41" i="37" s="1"/>
  <c r="S40" i="37"/>
  <c r="G40" i="37"/>
  <c r="I40" i="37" s="1"/>
  <c r="J40" i="37" s="1"/>
  <c r="T40" i="37" s="1"/>
  <c r="S39" i="37"/>
  <c r="J39" i="37"/>
  <c r="E39" i="38" s="1"/>
  <c r="I39" i="37"/>
  <c r="S38" i="37"/>
  <c r="G38" i="37"/>
  <c r="I38" i="37" s="1"/>
  <c r="J38" i="37" s="1"/>
  <c r="G37" i="37"/>
  <c r="S36" i="37"/>
  <c r="I36" i="37"/>
  <c r="J36" i="37" s="1"/>
  <c r="E36" i="38" s="1"/>
  <c r="J36" i="38" s="1"/>
  <c r="H35" i="37"/>
  <c r="I35" i="37" s="1"/>
  <c r="J35" i="37" s="1"/>
  <c r="E35" i="38" s="1"/>
  <c r="J35" i="38" s="1"/>
  <c r="G35" i="37"/>
  <c r="H34" i="37"/>
  <c r="G34" i="37"/>
  <c r="S34" i="37" s="1"/>
  <c r="T33" i="37"/>
  <c r="S33" i="37"/>
  <c r="J33" i="37"/>
  <c r="E33" i="38" s="1"/>
  <c r="J33" i="38" s="1"/>
  <c r="I33" i="37"/>
  <c r="G31" i="37"/>
  <c r="G30" i="37"/>
  <c r="G29" i="37"/>
  <c r="G28" i="37"/>
  <c r="G27" i="37"/>
  <c r="G26" i="37"/>
  <c r="G25" i="37"/>
  <c r="H23" i="37"/>
  <c r="G23" i="37"/>
  <c r="H22" i="37"/>
  <c r="H25" i="37" s="1"/>
  <c r="G22" i="37"/>
  <c r="S22" i="37" s="1"/>
  <c r="T21" i="37"/>
  <c r="S21" i="37"/>
  <c r="S20" i="37"/>
  <c r="T20" i="37" s="1"/>
  <c r="S19" i="37"/>
  <c r="I19" i="37"/>
  <c r="J19" i="37" s="1"/>
  <c r="T19" i="37" s="1"/>
  <c r="I18" i="37"/>
  <c r="J18" i="37" s="1"/>
  <c r="S17" i="37"/>
  <c r="J17" i="37"/>
  <c r="T17" i="37" s="1"/>
  <c r="I17" i="37"/>
  <c r="S16" i="37"/>
  <c r="I16" i="37"/>
  <c r="J16" i="37" s="1"/>
  <c r="T16" i="37" s="1"/>
  <c r="H15" i="37"/>
  <c r="H14" i="37"/>
  <c r="G14" i="37"/>
  <c r="I13" i="37"/>
  <c r="J13" i="37" s="1"/>
  <c r="E13" i="38" s="1"/>
  <c r="J13" i="38" s="1"/>
  <c r="H13" i="37"/>
  <c r="G13" i="37"/>
  <c r="S13" i="37" s="1"/>
  <c r="S12" i="37"/>
  <c r="J12" i="37"/>
  <c r="H12" i="37"/>
  <c r="I12" i="37" s="1"/>
  <c r="H11" i="37"/>
  <c r="G11" i="37"/>
  <c r="S11" i="37" s="1"/>
  <c r="H10" i="37"/>
  <c r="G10" i="37"/>
  <c r="H9" i="37"/>
  <c r="G9" i="37"/>
  <c r="S8" i="37"/>
  <c r="I8" i="37"/>
  <c r="J8" i="37" s="1"/>
  <c r="T8" i="37" s="1"/>
  <c r="H8" i="37"/>
  <c r="H7" i="37"/>
  <c r="G7" i="37"/>
  <c r="S6" i="37"/>
  <c r="I6" i="37"/>
  <c r="J6" i="37" s="1"/>
  <c r="G6" i="37"/>
  <c r="S5" i="37"/>
  <c r="T5" i="37" s="1"/>
  <c r="I5" i="37"/>
  <c r="J5" i="37" s="1"/>
  <c r="E5" i="38" s="1"/>
  <c r="I4" i="37"/>
  <c r="J4" i="37" s="1"/>
  <c r="H4" i="37"/>
  <c r="G4" i="37"/>
  <c r="S4" i="37" s="1"/>
  <c r="S3" i="37"/>
  <c r="I3" i="37"/>
  <c r="J3" i="37" s="1"/>
  <c r="E3" i="38" s="1"/>
  <c r="G3" i="37"/>
  <c r="S2" i="37"/>
  <c r="I2" i="37"/>
  <c r="J2" i="37" s="1"/>
  <c r="T2" i="37" s="1"/>
  <c r="J115" i="36"/>
  <c r="G87" i="36"/>
  <c r="G91" i="36" s="1"/>
  <c r="G95" i="36" s="1"/>
  <c r="D87" i="36"/>
  <c r="D91" i="36" s="1"/>
  <c r="K83" i="36"/>
  <c r="M78" i="36"/>
  <c r="J87" i="36" s="1"/>
  <c r="J91" i="36" s="1"/>
  <c r="L78" i="36"/>
  <c r="F78" i="36"/>
  <c r="D78" i="36"/>
  <c r="M77" i="36"/>
  <c r="L77" i="36"/>
  <c r="F77" i="36"/>
  <c r="D77" i="36"/>
  <c r="M76" i="36"/>
  <c r="L76" i="36"/>
  <c r="F76" i="36"/>
  <c r="D76" i="36"/>
  <c r="J61" i="36"/>
  <c r="D61" i="36"/>
  <c r="D65" i="36" s="1"/>
  <c r="J58" i="36"/>
  <c r="J62" i="36" s="1"/>
  <c r="G58" i="36"/>
  <c r="G62" i="36" s="1"/>
  <c r="J114" i="36" s="1"/>
  <c r="J57" i="36"/>
  <c r="K53" i="36"/>
  <c r="M48" i="36"/>
  <c r="L48" i="36"/>
  <c r="F48" i="36"/>
  <c r="D48" i="36"/>
  <c r="C48" i="36"/>
  <c r="M47" i="36"/>
  <c r="D57" i="36" s="1"/>
  <c r="L47" i="36"/>
  <c r="F47" i="36"/>
  <c r="D47" i="36"/>
  <c r="C47" i="36"/>
  <c r="M46" i="36"/>
  <c r="L46" i="36"/>
  <c r="F46" i="36"/>
  <c r="D46" i="36"/>
  <c r="C46" i="36"/>
  <c r="D26" i="36"/>
  <c r="D30" i="36" s="1"/>
  <c r="K22" i="36"/>
  <c r="M17" i="36"/>
  <c r="J26" i="36" s="1"/>
  <c r="J30" i="36" s="1"/>
  <c r="F17" i="36"/>
  <c r="M16" i="36"/>
  <c r="G26" i="36" s="1"/>
  <c r="G30" i="36" s="1"/>
  <c r="F16" i="36"/>
  <c r="D16" i="36"/>
  <c r="M15" i="36"/>
  <c r="F15" i="36"/>
  <c r="D15" i="36"/>
  <c r="K5" i="36"/>
  <c r="C5" i="36"/>
  <c r="C4" i="36"/>
  <c r="E27" i="34"/>
  <c r="G26" i="34"/>
  <c r="E22" i="34" s="1"/>
  <c r="G22" i="34" s="1"/>
  <c r="E26" i="34"/>
  <c r="F22" i="34"/>
  <c r="F21" i="34"/>
  <c r="F20" i="34"/>
  <c r="E20" i="34"/>
  <c r="G20" i="34" s="1"/>
  <c r="F14" i="34"/>
  <c r="G14" i="34" s="1"/>
  <c r="E14" i="34"/>
  <c r="F13" i="34"/>
  <c r="F12" i="34"/>
  <c r="B3" i="34"/>
  <c r="B2" i="34"/>
  <c r="B1" i="34"/>
  <c r="E48" i="33"/>
  <c r="J46" i="33"/>
  <c r="G48" i="33" s="1"/>
  <c r="E21" i="29" s="1"/>
  <c r="F21" i="29" s="1"/>
  <c r="G42" i="33"/>
  <c r="F42" i="33"/>
  <c r="F41" i="33"/>
  <c r="G41" i="33" s="1"/>
  <c r="E37" i="33"/>
  <c r="J35" i="33"/>
  <c r="F31" i="33"/>
  <c r="G31" i="33" s="1"/>
  <c r="F30" i="33"/>
  <c r="G30" i="33" s="1"/>
  <c r="E26" i="33"/>
  <c r="J24" i="33"/>
  <c r="F20" i="33"/>
  <c r="G20" i="33" s="1"/>
  <c r="F19" i="33"/>
  <c r="G19" i="33" s="1"/>
  <c r="G26" i="33" s="1"/>
  <c r="E19" i="29" s="1"/>
  <c r="E15" i="33"/>
  <c r="F14" i="33"/>
  <c r="G14" i="33" s="1"/>
  <c r="F13" i="33"/>
  <c r="G13" i="33" s="1"/>
  <c r="B3" i="33"/>
  <c r="B2" i="33"/>
  <c r="B1" i="33"/>
  <c r="E68" i="32"/>
  <c r="G68" i="32" s="1"/>
  <c r="D68" i="32"/>
  <c r="C68" i="32"/>
  <c r="B68" i="32"/>
  <c r="A68" i="32"/>
  <c r="E67" i="32"/>
  <c r="G67" i="32" s="1"/>
  <c r="D67" i="32"/>
  <c r="C67" i="32"/>
  <c r="B67" i="32"/>
  <c r="A67" i="32"/>
  <c r="E66" i="32"/>
  <c r="G66" i="32" s="1"/>
  <c r="D66" i="32"/>
  <c r="C66" i="32"/>
  <c r="B66" i="32"/>
  <c r="A66" i="32"/>
  <c r="G61" i="32"/>
  <c r="G62" i="32" s="1"/>
  <c r="G11" i="32" s="1"/>
  <c r="E61" i="32"/>
  <c r="D61" i="32"/>
  <c r="C61" i="32"/>
  <c r="B61" i="32"/>
  <c r="A61" i="32"/>
  <c r="G50" i="32"/>
  <c r="G49" i="32"/>
  <c r="G48" i="32"/>
  <c r="G47" i="32"/>
  <c r="G46" i="32"/>
  <c r="G45" i="32"/>
  <c r="G51" i="32" s="1"/>
  <c r="G44" i="32"/>
  <c r="G42" i="32"/>
  <c r="G41" i="32"/>
  <c r="G40" i="32"/>
  <c r="G32" i="32"/>
  <c r="G31" i="32"/>
  <c r="G33" i="32" s="1"/>
  <c r="G26" i="32"/>
  <c r="G25" i="32"/>
  <c r="G24" i="32"/>
  <c r="G27" i="32" s="1"/>
  <c r="G23" i="32"/>
  <c r="G22" i="32"/>
  <c r="E10" i="32"/>
  <c r="B3" i="32"/>
  <c r="B2" i="32"/>
  <c r="B1" i="32"/>
  <c r="E71" i="31"/>
  <c r="I69" i="31"/>
  <c r="H69" i="31"/>
  <c r="J69" i="31" s="1"/>
  <c r="F65" i="31"/>
  <c r="G65" i="31" s="1"/>
  <c r="F64" i="31"/>
  <c r="G64" i="31" s="1"/>
  <c r="E58" i="31"/>
  <c r="D13" i="31" s="1"/>
  <c r="I56" i="31"/>
  <c r="H56" i="31"/>
  <c r="J56" i="31" s="1"/>
  <c r="F51" i="31"/>
  <c r="G51" i="31" s="1"/>
  <c r="G58" i="31" s="1"/>
  <c r="E45" i="31"/>
  <c r="D12" i="31" s="1"/>
  <c r="F43" i="31"/>
  <c r="G43" i="31" s="1"/>
  <c r="G45" i="31" s="1"/>
  <c r="E15" i="29" s="1"/>
  <c r="F15" i="29" s="1"/>
  <c r="G39" i="31"/>
  <c r="E14" i="29" s="1"/>
  <c r="F14" i="29" s="1"/>
  <c r="E39" i="31"/>
  <c r="D11" i="31" s="1"/>
  <c r="J37" i="31"/>
  <c r="I37" i="31"/>
  <c r="H37" i="31"/>
  <c r="G33" i="31"/>
  <c r="F33" i="31"/>
  <c r="G32" i="31"/>
  <c r="F32" i="31"/>
  <c r="E26" i="31"/>
  <c r="D10" i="31" s="1"/>
  <c r="D9" i="31" s="1"/>
  <c r="I24" i="31"/>
  <c r="H24" i="31"/>
  <c r="J24" i="31" s="1"/>
  <c r="G26" i="31" s="1"/>
  <c r="E13" i="29" s="1"/>
  <c r="F13" i="29" s="1"/>
  <c r="G20" i="31"/>
  <c r="F20" i="31"/>
  <c r="E20" i="31"/>
  <c r="D14" i="31"/>
  <c r="B3" i="31"/>
  <c r="B2" i="31"/>
  <c r="B1" i="31"/>
  <c r="E96" i="30"/>
  <c r="I93" i="30"/>
  <c r="H93" i="30"/>
  <c r="J93" i="30" s="1"/>
  <c r="I91" i="30"/>
  <c r="H91" i="30"/>
  <c r="J91" i="30" s="1"/>
  <c r="I90" i="30"/>
  <c r="J90" i="30" s="1"/>
  <c r="H90" i="30"/>
  <c r="E80" i="30"/>
  <c r="G75" i="30"/>
  <c r="F75" i="30"/>
  <c r="G69" i="30"/>
  <c r="F69" i="30"/>
  <c r="F68" i="30"/>
  <c r="G68" i="30" s="1"/>
  <c r="G80" i="30" s="1"/>
  <c r="E54" i="30"/>
  <c r="J51" i="30"/>
  <c r="I51" i="30"/>
  <c r="H51" i="30"/>
  <c r="J49" i="30"/>
  <c r="I49" i="30"/>
  <c r="H49" i="30"/>
  <c r="I48" i="30"/>
  <c r="H48" i="30"/>
  <c r="J48" i="30" s="1"/>
  <c r="J54" i="30" s="1"/>
  <c r="E10" i="29" s="1"/>
  <c r="F10" i="29" s="1"/>
  <c r="E38" i="30"/>
  <c r="E9" i="30" s="1"/>
  <c r="F37" i="30"/>
  <c r="G37" i="30" s="1"/>
  <c r="G36" i="30"/>
  <c r="F36" i="30"/>
  <c r="F33" i="30"/>
  <c r="G33" i="30" s="1"/>
  <c r="F31" i="30"/>
  <c r="G31" i="30" s="1"/>
  <c r="F27" i="30"/>
  <c r="G27" i="30" s="1"/>
  <c r="F21" i="30"/>
  <c r="G21" i="30" s="1"/>
  <c r="F20" i="30"/>
  <c r="G20" i="30" s="1"/>
  <c r="E10" i="30"/>
  <c r="B3" i="30"/>
  <c r="B2" i="30"/>
  <c r="B1" i="30"/>
  <c r="D21" i="29"/>
  <c r="B48" i="28"/>
  <c r="J45" i="28"/>
  <c r="J41" i="28"/>
  <c r="B23" i="28"/>
  <c r="F47" i="28" s="1"/>
  <c r="E49" i="28" s="1"/>
  <c r="F22" i="28"/>
  <c r="E24" i="28" s="1"/>
  <c r="D15" i="28" s="1"/>
  <c r="C47" i="27"/>
  <c r="K44" i="27"/>
  <c r="K40" i="27"/>
  <c r="E39" i="27"/>
  <c r="E41" i="27" s="1"/>
  <c r="E42" i="27" s="1"/>
  <c r="C23" i="27"/>
  <c r="G46" i="27" s="1"/>
  <c r="F48" i="27" s="1"/>
  <c r="G22" i="27"/>
  <c r="F24" i="27" s="1"/>
  <c r="E18" i="27"/>
  <c r="E17" i="27"/>
  <c r="P72" i="26"/>
  <c r="O53" i="26" s="1"/>
  <c r="O72" i="26"/>
  <c r="N72" i="26"/>
  <c r="P71" i="26"/>
  <c r="O71" i="26"/>
  <c r="N71" i="26"/>
  <c r="O70" i="26"/>
  <c r="P70" i="26" s="1"/>
  <c r="O51" i="26" s="1"/>
  <c r="N70" i="26"/>
  <c r="O69" i="26"/>
  <c r="P69" i="26" s="1"/>
  <c r="O50" i="26" s="1"/>
  <c r="N69" i="26"/>
  <c r="P68" i="26"/>
  <c r="O46" i="26" s="1"/>
  <c r="O68" i="26"/>
  <c r="N68" i="26"/>
  <c r="P67" i="26"/>
  <c r="O45" i="26" s="1"/>
  <c r="O67" i="26"/>
  <c r="N67" i="26"/>
  <c r="O66" i="26"/>
  <c r="P66" i="26" s="1"/>
  <c r="O44" i="26" s="1"/>
  <c r="N66" i="26"/>
  <c r="O65" i="26"/>
  <c r="P65" i="26" s="1"/>
  <c r="O43" i="26" s="1"/>
  <c r="N65" i="26"/>
  <c r="P64" i="26"/>
  <c r="O64" i="26"/>
  <c r="N64" i="26"/>
  <c r="P63" i="26"/>
  <c r="O41" i="26" s="1"/>
  <c r="O63" i="26"/>
  <c r="N63" i="26"/>
  <c r="O62" i="26"/>
  <c r="P62" i="26" s="1"/>
  <c r="O40" i="26" s="1"/>
  <c r="N62" i="26"/>
  <c r="O61" i="26"/>
  <c r="P61" i="26" s="1"/>
  <c r="O39" i="26" s="1"/>
  <c r="N61" i="26"/>
  <c r="M53" i="26"/>
  <c r="L53" i="26"/>
  <c r="N53" i="26" s="1"/>
  <c r="K53" i="26"/>
  <c r="Q53" i="26" s="1"/>
  <c r="I53" i="26"/>
  <c r="E53" i="26"/>
  <c r="D53" i="26"/>
  <c r="Q52" i="26"/>
  <c r="O52" i="26"/>
  <c r="M52" i="26"/>
  <c r="L52" i="26"/>
  <c r="N52" i="26" s="1"/>
  <c r="R52" i="26" s="1"/>
  <c r="K52" i="26"/>
  <c r="I52" i="26"/>
  <c r="D52" i="26"/>
  <c r="E52" i="26" s="1"/>
  <c r="Q51" i="26"/>
  <c r="L51" i="26"/>
  <c r="N51" i="26" s="1"/>
  <c r="R51" i="26" s="1"/>
  <c r="K51" i="26"/>
  <c r="I51" i="26"/>
  <c r="D51" i="26"/>
  <c r="E51" i="26" s="1"/>
  <c r="Q50" i="26"/>
  <c r="N50" i="26"/>
  <c r="L50" i="26"/>
  <c r="K50" i="26"/>
  <c r="I50" i="26"/>
  <c r="E50" i="26"/>
  <c r="D50" i="26"/>
  <c r="M46" i="26"/>
  <c r="L46" i="26"/>
  <c r="N46" i="26" s="1"/>
  <c r="K46" i="26"/>
  <c r="Q46" i="26" s="1"/>
  <c r="I46" i="26"/>
  <c r="D46" i="26"/>
  <c r="E46" i="26" s="1"/>
  <c r="M45" i="26"/>
  <c r="L45" i="26"/>
  <c r="N45" i="26" s="1"/>
  <c r="K45" i="26"/>
  <c r="Q45" i="26" s="1"/>
  <c r="I45" i="26"/>
  <c r="E45" i="26"/>
  <c r="D45" i="26"/>
  <c r="Q44" i="26"/>
  <c r="L44" i="26"/>
  <c r="N44" i="26" s="1"/>
  <c r="K44" i="26"/>
  <c r="I44" i="26"/>
  <c r="D44" i="26"/>
  <c r="E44" i="26" s="1"/>
  <c r="Q43" i="26"/>
  <c r="L43" i="26"/>
  <c r="N43" i="26" s="1"/>
  <c r="R43" i="26" s="1"/>
  <c r="K43" i="26"/>
  <c r="I43" i="26"/>
  <c r="E43" i="26"/>
  <c r="D43" i="26"/>
  <c r="O42" i="26"/>
  <c r="L42" i="26"/>
  <c r="N42" i="26" s="1"/>
  <c r="K42" i="26"/>
  <c r="Q42" i="26" s="1"/>
  <c r="I42" i="26"/>
  <c r="D42" i="26"/>
  <c r="E42" i="26" s="1"/>
  <c r="L41" i="26"/>
  <c r="N41" i="26" s="1"/>
  <c r="K41" i="26"/>
  <c r="Q41" i="26" s="1"/>
  <c r="I41" i="26"/>
  <c r="E41" i="26"/>
  <c r="D41" i="26"/>
  <c r="Q40" i="26"/>
  <c r="M40" i="26"/>
  <c r="N40" i="26" s="1"/>
  <c r="L40" i="26"/>
  <c r="K40" i="26"/>
  <c r="I40" i="26"/>
  <c r="D40" i="26"/>
  <c r="E40" i="26" s="1"/>
  <c r="Q39" i="26"/>
  <c r="M39" i="26"/>
  <c r="N39" i="26" s="1"/>
  <c r="R39" i="26" s="1"/>
  <c r="L39" i="26"/>
  <c r="K39" i="26"/>
  <c r="I39" i="26"/>
  <c r="D39" i="26"/>
  <c r="E39" i="26" s="1"/>
  <c r="Q37" i="26"/>
  <c r="N37" i="26"/>
  <c r="R37" i="26" s="1"/>
  <c r="M37" i="26"/>
  <c r="L37" i="26"/>
  <c r="K37" i="26"/>
  <c r="I37" i="26"/>
  <c r="E37" i="26"/>
  <c r="M36" i="26"/>
  <c r="L36" i="26"/>
  <c r="N36" i="26" s="1"/>
  <c r="K36" i="26"/>
  <c r="Q36" i="26" s="1"/>
  <c r="I36" i="26"/>
  <c r="E36" i="26"/>
  <c r="Q35" i="26"/>
  <c r="N35" i="26"/>
  <c r="R35" i="26" s="1"/>
  <c r="M35" i="26"/>
  <c r="L35" i="26"/>
  <c r="K35" i="26"/>
  <c r="I35" i="26"/>
  <c r="E35" i="26"/>
  <c r="Q34" i="26"/>
  <c r="N34" i="26"/>
  <c r="R34" i="26" s="1"/>
  <c r="M34" i="26"/>
  <c r="L34" i="26"/>
  <c r="K34" i="26"/>
  <c r="I34" i="26"/>
  <c r="E34" i="26"/>
  <c r="M33" i="26"/>
  <c r="L33" i="26"/>
  <c r="N33" i="26" s="1"/>
  <c r="K33" i="26"/>
  <c r="Q33" i="26" s="1"/>
  <c r="I33" i="26"/>
  <c r="E33" i="26"/>
  <c r="Q32" i="26"/>
  <c r="N32" i="26"/>
  <c r="R32" i="26" s="1"/>
  <c r="M32" i="26"/>
  <c r="L32" i="26"/>
  <c r="K32" i="26"/>
  <c r="I32" i="26"/>
  <c r="E32" i="26"/>
  <c r="Q31" i="26"/>
  <c r="M31" i="26"/>
  <c r="N31" i="26" s="1"/>
  <c r="R31" i="26" s="1"/>
  <c r="L31" i="26"/>
  <c r="K31" i="26"/>
  <c r="I31" i="26"/>
  <c r="E31" i="26"/>
  <c r="M30" i="26"/>
  <c r="L30" i="26"/>
  <c r="N30" i="26" s="1"/>
  <c r="R30" i="26" s="1"/>
  <c r="K30" i="26"/>
  <c r="Q30" i="26" s="1"/>
  <c r="I30" i="26"/>
  <c r="E30" i="26"/>
  <c r="Q29" i="26"/>
  <c r="N29" i="26"/>
  <c r="R29" i="26" s="1"/>
  <c r="M29" i="26"/>
  <c r="L29" i="26"/>
  <c r="K29" i="26"/>
  <c r="I29" i="26"/>
  <c r="E29" i="26"/>
  <c r="Q28" i="26"/>
  <c r="M28" i="26"/>
  <c r="N28" i="26" s="1"/>
  <c r="R28" i="26" s="1"/>
  <c r="L28" i="26"/>
  <c r="K28" i="26"/>
  <c r="I28" i="26"/>
  <c r="E28" i="26"/>
  <c r="M27" i="26"/>
  <c r="L27" i="26"/>
  <c r="N27" i="26" s="1"/>
  <c r="K27" i="26"/>
  <c r="Q27" i="26" s="1"/>
  <c r="I27" i="26"/>
  <c r="E27" i="26"/>
  <c r="Q26" i="26"/>
  <c r="N26" i="26"/>
  <c r="R26" i="26" s="1"/>
  <c r="M26" i="26"/>
  <c r="L26" i="26"/>
  <c r="K26" i="26"/>
  <c r="I26" i="26"/>
  <c r="E26" i="26"/>
  <c r="Q25" i="26"/>
  <c r="M25" i="26"/>
  <c r="N25" i="26" s="1"/>
  <c r="R25" i="26" s="1"/>
  <c r="L25" i="26"/>
  <c r="K25" i="26"/>
  <c r="I25" i="26"/>
  <c r="E25" i="26"/>
  <c r="M24" i="26"/>
  <c r="L24" i="26"/>
  <c r="N24" i="26" s="1"/>
  <c r="R24" i="26" s="1"/>
  <c r="K24" i="26"/>
  <c r="Q24" i="26" s="1"/>
  <c r="I24" i="26"/>
  <c r="E24" i="26"/>
  <c r="J95" i="36" l="1"/>
  <c r="J99" i="36"/>
  <c r="E42" i="38"/>
  <c r="J42" i="38" s="1"/>
  <c r="T42" i="37"/>
  <c r="S9" i="37"/>
  <c r="G15" i="37"/>
  <c r="S15" i="37" s="1"/>
  <c r="L42" i="38"/>
  <c r="O42" i="38" s="1"/>
  <c r="J34" i="36"/>
  <c r="J38" i="36" s="1"/>
  <c r="T4" i="37"/>
  <c r="E4" i="38"/>
  <c r="I9" i="37"/>
  <c r="J9" i="37" s="1"/>
  <c r="T38" i="37"/>
  <c r="E38" i="38"/>
  <c r="J38" i="38" s="1"/>
  <c r="E47" i="38"/>
  <c r="T47" i="37"/>
  <c r="H29" i="37"/>
  <c r="I25" i="37"/>
  <c r="J25" i="37" s="1"/>
  <c r="E6" i="38"/>
  <c r="L6" i="38" s="1"/>
  <c r="T6" i="37"/>
  <c r="S25" i="37"/>
  <c r="O16" i="38"/>
  <c r="E12" i="38"/>
  <c r="J12" i="38" s="1"/>
  <c r="T12" i="37"/>
  <c r="J111" i="36"/>
  <c r="G34" i="36"/>
  <c r="G38" i="36" s="1"/>
  <c r="D12" i="38"/>
  <c r="D9" i="38"/>
  <c r="D13" i="38" s="1"/>
  <c r="T46" i="37"/>
  <c r="E46" i="38"/>
  <c r="J46" i="38" s="1"/>
  <c r="L43" i="38"/>
  <c r="J70" i="36"/>
  <c r="J63" i="36"/>
  <c r="I22" i="37"/>
  <c r="J22" i="37" s="1"/>
  <c r="D28" i="38"/>
  <c r="D32" i="38" s="1"/>
  <c r="D23" i="38"/>
  <c r="D58" i="36"/>
  <c r="D62" i="36" s="1"/>
  <c r="J27" i="36"/>
  <c r="J31" i="36" s="1"/>
  <c r="G27" i="36"/>
  <c r="G31" i="36" s="1"/>
  <c r="D95" i="36"/>
  <c r="D99" i="36" s="1"/>
  <c r="S35" i="37"/>
  <c r="L10" i="38"/>
  <c r="T35" i="37"/>
  <c r="T39" i="37"/>
  <c r="D27" i="36"/>
  <c r="D31" i="36" s="1"/>
  <c r="D88" i="36"/>
  <c r="D92" i="36" s="1"/>
  <c r="I10" i="37"/>
  <c r="J10" i="37" s="1"/>
  <c r="E10" i="38" s="1"/>
  <c r="H27" i="37"/>
  <c r="I23" i="37"/>
  <c r="J23" i="37" s="1"/>
  <c r="H26" i="37"/>
  <c r="G88" i="36"/>
  <c r="G92" i="36" s="1"/>
  <c r="T3" i="37"/>
  <c r="S7" i="37"/>
  <c r="G32" i="37"/>
  <c r="H28" i="37"/>
  <c r="S28" i="37" s="1"/>
  <c r="S47" i="37"/>
  <c r="J65" i="36"/>
  <c r="J69" i="36" s="1"/>
  <c r="J71" i="36" s="1"/>
  <c r="J88" i="36"/>
  <c r="J92" i="36" s="1"/>
  <c r="I7" i="37"/>
  <c r="J7" i="37" s="1"/>
  <c r="I11" i="37"/>
  <c r="J11" i="37" s="1"/>
  <c r="I14" i="37"/>
  <c r="J14" i="37" s="1"/>
  <c r="E14" i="38" s="1"/>
  <c r="T36" i="37"/>
  <c r="T44" i="37"/>
  <c r="G28" i="38"/>
  <c r="K28" i="38" s="1"/>
  <c r="G32" i="38"/>
  <c r="K32" i="38" s="1"/>
  <c r="K13" i="38"/>
  <c r="L13" i="38" s="1"/>
  <c r="G17" i="38"/>
  <c r="J66" i="36"/>
  <c r="S37" i="37"/>
  <c r="I37" i="37"/>
  <c r="J37" i="37" s="1"/>
  <c r="J41" i="38"/>
  <c r="L41" i="38"/>
  <c r="E2" i="38"/>
  <c r="J2" i="38" s="1"/>
  <c r="G66" i="36"/>
  <c r="G70" i="36" s="1"/>
  <c r="K114" i="36" s="1"/>
  <c r="K17" i="38"/>
  <c r="L17" i="38" s="1"/>
  <c r="J39" i="38"/>
  <c r="L39" i="38"/>
  <c r="E43" i="38"/>
  <c r="J43" i="38" s="1"/>
  <c r="T43" i="37"/>
  <c r="L12" i="38"/>
  <c r="T13" i="37"/>
  <c r="L8" i="38"/>
  <c r="D69" i="36"/>
  <c r="E45" i="38"/>
  <c r="T45" i="37"/>
  <c r="D34" i="36"/>
  <c r="D38" i="36" s="1"/>
  <c r="L46" i="38"/>
  <c r="G57" i="36"/>
  <c r="G61" i="36" s="1"/>
  <c r="I34" i="37"/>
  <c r="J34" i="37" s="1"/>
  <c r="K14" i="38"/>
  <c r="K27" i="38"/>
  <c r="L33" i="38"/>
  <c r="L36" i="38"/>
  <c r="S26" i="37"/>
  <c r="L2" i="38"/>
  <c r="S23" i="37"/>
  <c r="G99" i="36"/>
  <c r="K26" i="38"/>
  <c r="G37" i="33"/>
  <c r="E20" i="29" s="1"/>
  <c r="E11" i="30"/>
  <c r="F9" i="30"/>
  <c r="G70" i="32"/>
  <c r="G12" i="32" s="1"/>
  <c r="G71" i="31"/>
  <c r="G55" i="32"/>
  <c r="G10" i="32" s="1"/>
  <c r="G15" i="33"/>
  <c r="E18" i="29" s="1"/>
  <c r="J96" i="30"/>
  <c r="F19" i="29"/>
  <c r="F16" i="29"/>
  <c r="G38" i="30"/>
  <c r="D11" i="32"/>
  <c r="D19" i="29"/>
  <c r="E21" i="34"/>
  <c r="G21" i="34" s="1"/>
  <c r="G23" i="34" s="1"/>
  <c r="C29" i="34"/>
  <c r="E12" i="34"/>
  <c r="G12" i="34" s="1"/>
  <c r="E13" i="34"/>
  <c r="G13" i="34" s="1"/>
  <c r="D40" i="28"/>
  <c r="D42" i="28" s="1"/>
  <c r="D43" i="28" s="1"/>
  <c r="D17" i="28"/>
  <c r="D18" i="28" s="1"/>
  <c r="R36" i="26"/>
  <c r="R41" i="26"/>
  <c r="R44" i="26"/>
  <c r="R53" i="26"/>
  <c r="R27" i="26"/>
  <c r="R54" i="26" s="1"/>
  <c r="R33" i="26"/>
  <c r="R42" i="26"/>
  <c r="R46" i="26"/>
  <c r="R40" i="26"/>
  <c r="R45" i="26"/>
  <c r="R50" i="26"/>
  <c r="K111" i="36" l="1"/>
  <c r="K115" i="36"/>
  <c r="D35" i="36"/>
  <c r="D39" i="36" s="1"/>
  <c r="D40" i="36" s="1"/>
  <c r="J39" i="36"/>
  <c r="J40" i="36" s="1"/>
  <c r="J35" i="36"/>
  <c r="D66" i="36"/>
  <c r="D70" i="36"/>
  <c r="D71" i="36" s="1"/>
  <c r="J45" i="38"/>
  <c r="L45" i="38"/>
  <c r="E25" i="38"/>
  <c r="T25" i="37"/>
  <c r="S29" i="37"/>
  <c r="I29" i="37"/>
  <c r="J29" i="37" s="1"/>
  <c r="G96" i="36"/>
  <c r="G100" i="36" s="1"/>
  <c r="J116" i="36"/>
  <c r="T22" i="37"/>
  <c r="E22" i="38"/>
  <c r="T11" i="37"/>
  <c r="E11" i="38"/>
  <c r="L11" i="38" s="1"/>
  <c r="J47" i="38"/>
  <c r="L47" i="38"/>
  <c r="L14" i="38"/>
  <c r="E7" i="38"/>
  <c r="L7" i="38" s="1"/>
  <c r="O5" i="38" s="1"/>
  <c r="T7" i="37"/>
  <c r="I26" i="37"/>
  <c r="J26" i="37" s="1"/>
  <c r="H30" i="37"/>
  <c r="I30" i="37" s="1"/>
  <c r="J30" i="37" s="1"/>
  <c r="E30" i="38" s="1"/>
  <c r="L30" i="38" s="1"/>
  <c r="T34" i="37"/>
  <c r="E34" i="38"/>
  <c r="L38" i="38"/>
  <c r="J96" i="36"/>
  <c r="J100" i="36" s="1"/>
  <c r="J101" i="36" s="1"/>
  <c r="T23" i="37"/>
  <c r="E23" i="38"/>
  <c r="H32" i="37"/>
  <c r="I32" i="37" s="1"/>
  <c r="J32" i="37" s="1"/>
  <c r="E32" i="38" s="1"/>
  <c r="L32" i="38" s="1"/>
  <c r="I28" i="37"/>
  <c r="J28" i="37" s="1"/>
  <c r="D16" i="38"/>
  <c r="D22" i="38" s="1"/>
  <c r="D25" i="38"/>
  <c r="D29" i="38" s="1"/>
  <c r="D19" i="38"/>
  <c r="E37" i="38"/>
  <c r="T37" i="37"/>
  <c r="J113" i="36"/>
  <c r="G65" i="36"/>
  <c r="G69" i="36" s="1"/>
  <c r="O39" i="38"/>
  <c r="H31" i="37"/>
  <c r="I31" i="37" s="1"/>
  <c r="J31" i="37" s="1"/>
  <c r="E31" i="38" s="1"/>
  <c r="L31" i="38" s="1"/>
  <c r="I27" i="37"/>
  <c r="J27" i="37" s="1"/>
  <c r="E27" i="38" s="1"/>
  <c r="L27" i="38" s="1"/>
  <c r="T9" i="37"/>
  <c r="E9" i="38"/>
  <c r="J4" i="38"/>
  <c r="L4" i="38"/>
  <c r="O2" i="38" s="1"/>
  <c r="I15" i="37"/>
  <c r="J15" i="37" s="1"/>
  <c r="D96" i="36"/>
  <c r="D100" i="36"/>
  <c r="D101" i="36" s="1"/>
  <c r="J112" i="36"/>
  <c r="G35" i="36"/>
  <c r="G39" i="36"/>
  <c r="K112" i="36" s="1"/>
  <c r="D26" i="38"/>
  <c r="D30" i="38" s="1"/>
  <c r="D17" i="38"/>
  <c r="G14" i="32"/>
  <c r="D18" i="29"/>
  <c r="F18" i="29" s="1"/>
  <c r="F22" i="29" s="1"/>
  <c r="D10" i="32"/>
  <c r="D15" i="32" s="1"/>
  <c r="G15" i="34"/>
  <c r="G24" i="34" s="1"/>
  <c r="E24" i="29" s="1"/>
  <c r="F24" i="29" s="1"/>
  <c r="F25" i="29" s="1"/>
  <c r="D20" i="29"/>
  <c r="D12" i="32"/>
  <c r="E9" i="31"/>
  <c r="F9" i="31" s="1"/>
  <c r="E9" i="29"/>
  <c r="F9" i="29" s="1"/>
  <c r="F11" i="29" s="1"/>
  <c r="F20" i="29"/>
  <c r="R55" i="26"/>
  <c r="R56" i="26" s="1"/>
  <c r="K113" i="36" l="1"/>
  <c r="G71" i="36"/>
  <c r="K116" i="36"/>
  <c r="G101" i="36"/>
  <c r="T28" i="37"/>
  <c r="E28" i="38"/>
  <c r="L28" i="38" s="1"/>
  <c r="T15" i="37"/>
  <c r="E15" i="38"/>
  <c r="L15" i="38" s="1"/>
  <c r="O12" i="38" s="1"/>
  <c r="J23" i="38"/>
  <c r="L23" i="38"/>
  <c r="T29" i="37"/>
  <c r="E29" i="38"/>
  <c r="L29" i="38" s="1"/>
  <c r="O29" i="38" s="1"/>
  <c r="J37" i="38"/>
  <c r="L37" i="38"/>
  <c r="O36" i="38" s="1"/>
  <c r="J9" i="38"/>
  <c r="L9" i="38"/>
  <c r="O8" i="38" s="1"/>
  <c r="J25" i="38"/>
  <c r="L25" i="38"/>
  <c r="G40" i="36"/>
  <c r="J34" i="38"/>
  <c r="L34" i="38"/>
  <c r="O33" i="38" s="1"/>
  <c r="O45" i="38"/>
  <c r="J22" i="38"/>
  <c r="L22" i="38"/>
  <c r="E26" i="38"/>
  <c r="T26" i="37"/>
  <c r="F27" i="29"/>
  <c r="F30" i="29" s="1"/>
  <c r="F32" i="29" s="1"/>
  <c r="F33" i="29" s="1"/>
  <c r="F34" i="29" s="1"/>
  <c r="J26" i="38" l="1"/>
  <c r="L26" i="38"/>
  <c r="O25" i="38" s="1"/>
  <c r="O22" i="38"/>
  <c r="G63" i="25" l="1"/>
  <c r="F59" i="25"/>
  <c r="G64" i="25" s="1"/>
  <c r="I44" i="25"/>
  <c r="A70" i="25" s="1"/>
  <c r="C70" i="25" s="1"/>
  <c r="D70" i="25" s="1"/>
  <c r="K43" i="25"/>
  <c r="K37" i="25"/>
  <c r="K35" i="25"/>
  <c r="K29" i="25"/>
  <c r="K25" i="25"/>
  <c r="K22" i="25"/>
  <c r="K44" i="25" s="1"/>
  <c r="G68" i="25" l="1"/>
  <c r="J283" i="24" l="1"/>
  <c r="I20" i="7"/>
  <c r="E16" i="19"/>
  <c r="F16" i="19"/>
  <c r="G16" i="19"/>
  <c r="D16" i="19"/>
  <c r="I40" i="7"/>
  <c r="I111" i="1"/>
  <c r="I95" i="1"/>
  <c r="J94" i="1"/>
  <c r="D94" i="1"/>
  <c r="E84" i="1"/>
  <c r="E81" i="1"/>
  <c r="E78" i="1"/>
  <c r="I94" i="1" l="1"/>
  <c r="H26" i="19" l="1"/>
  <c r="I11" i="7"/>
  <c r="I10" i="7"/>
  <c r="I16" i="1" l="1"/>
  <c r="I15" i="1" s="1"/>
  <c r="J334" i="24" l="1"/>
  <c r="J304" i="24"/>
  <c r="I47" i="7" l="1"/>
  <c r="I113" i="1"/>
  <c r="I114" i="1"/>
  <c r="I124" i="1"/>
  <c r="I125" i="1"/>
  <c r="I123" i="1"/>
  <c r="J122" i="1"/>
  <c r="D122" i="1"/>
  <c r="I122" i="1" l="1"/>
  <c r="I28" i="7" l="1"/>
  <c r="I27" i="7"/>
  <c r="I26" i="7"/>
  <c r="I25" i="7"/>
  <c r="I22" i="7"/>
  <c r="I21" i="7"/>
  <c r="I19" i="7"/>
  <c r="I18" i="7"/>
  <c r="I17" i="7"/>
  <c r="I16" i="7"/>
  <c r="I42" i="1" l="1"/>
  <c r="I41" i="1" s="1"/>
  <c r="E45" i="1" s="1"/>
  <c r="I45" i="1" s="1"/>
  <c r="I44" i="1" s="1"/>
  <c r="E48" i="1" s="1"/>
  <c r="J41" i="1"/>
  <c r="D41" i="1"/>
  <c r="J47" i="1"/>
  <c r="D47" i="1"/>
  <c r="J44" i="1"/>
  <c r="D44" i="1"/>
  <c r="I48" i="1" l="1"/>
  <c r="I47" i="1" s="1"/>
  <c r="I35" i="7" l="1"/>
  <c r="I36" i="7"/>
  <c r="I34" i="7"/>
  <c r="I31" i="7"/>
  <c r="I32" i="7"/>
  <c r="I30" i="7"/>
  <c r="I30" i="1" l="1"/>
  <c r="I29" i="1" s="1"/>
  <c r="J29" i="1"/>
  <c r="D29" i="1"/>
  <c r="D8" i="20" l="1"/>
  <c r="C8" i="4" l="1"/>
  <c r="B8" i="4"/>
  <c r="J35" i="24"/>
  <c r="J38" i="24" l="1"/>
  <c r="J37" i="24" s="1"/>
  <c r="D8" i="4"/>
  <c r="C7" i="4"/>
  <c r="B7" i="4"/>
  <c r="J25" i="20" l="1"/>
  <c r="J22" i="20"/>
  <c r="J23" i="20"/>
  <c r="J21" i="20"/>
  <c r="I26" i="20"/>
  <c r="J26" i="20" s="1"/>
  <c r="G26" i="20"/>
  <c r="D26" i="20"/>
  <c r="I24" i="20"/>
  <c r="J24" i="20" s="1"/>
  <c r="J27" i="20" s="1"/>
  <c r="G24" i="20"/>
  <c r="D24" i="20"/>
  <c r="G11" i="20"/>
  <c r="C5" i="4"/>
  <c r="B5" i="4"/>
  <c r="J13" i="24"/>
  <c r="I19" i="1"/>
  <c r="I18" i="1" s="1"/>
  <c r="J18" i="1"/>
  <c r="D18" i="1"/>
  <c r="C6" i="4"/>
  <c r="J15" i="1" s="1"/>
  <c r="B6" i="4"/>
  <c r="D15" i="1" s="1"/>
  <c r="I12" i="20"/>
  <c r="J12" i="20" s="1"/>
  <c r="D9" i="20"/>
  <c r="D10" i="20"/>
  <c r="D11" i="20"/>
  <c r="D12" i="20"/>
  <c r="D13" i="20"/>
  <c r="D14" i="20"/>
  <c r="G9" i="20"/>
  <c r="G10" i="20"/>
  <c r="G13" i="20"/>
  <c r="G14" i="20"/>
  <c r="G8" i="20"/>
  <c r="I8" i="20"/>
  <c r="J8" i="20" s="1"/>
  <c r="I10" i="20"/>
  <c r="J10" i="20" s="1"/>
  <c r="I9" i="20"/>
  <c r="J9" i="20" s="1"/>
  <c r="I11" i="20"/>
  <c r="J11" i="20" s="1"/>
  <c r="I13" i="20"/>
  <c r="J13" i="20" s="1"/>
  <c r="I14" i="20"/>
  <c r="J14" i="20" s="1"/>
  <c r="C4" i="4"/>
  <c r="B4" i="4"/>
  <c r="J6" i="24"/>
  <c r="I53" i="7"/>
  <c r="I52" i="7"/>
  <c r="I55" i="7"/>
  <c r="I54" i="7"/>
  <c r="I56" i="7"/>
  <c r="I145" i="1"/>
  <c r="I144" i="1" s="1"/>
  <c r="J144" i="1"/>
  <c r="D144" i="1"/>
  <c r="I148" i="1"/>
  <c r="I147" i="1" s="1"/>
  <c r="J147" i="1"/>
  <c r="D147" i="1"/>
  <c r="I151" i="1"/>
  <c r="I150" i="1" s="1"/>
  <c r="J150" i="1"/>
  <c r="D150" i="1"/>
  <c r="I41" i="7"/>
  <c r="J8" i="24" l="1"/>
  <c r="J9" i="24" s="1"/>
  <c r="D4" i="4"/>
  <c r="J15" i="24"/>
  <c r="J16" i="24" s="1"/>
  <c r="D5" i="4"/>
  <c r="J7" i="20"/>
  <c r="I19" i="24" s="1"/>
  <c r="J19" i="24" s="1"/>
  <c r="J21" i="24" s="1"/>
  <c r="J22" i="24" s="1"/>
  <c r="F15" i="20"/>
  <c r="J20" i="20"/>
  <c r="J15" i="20"/>
  <c r="I20" i="20"/>
  <c r="F27" i="20"/>
  <c r="G12" i="20"/>
  <c r="D7" i="4" l="1"/>
  <c r="I26" i="24"/>
  <c r="J26" i="24" s="1"/>
  <c r="J28" i="24" s="1"/>
  <c r="D6" i="4"/>
  <c r="I7" i="20"/>
  <c r="B4" i="14" l="1"/>
  <c r="B3" i="14"/>
  <c r="B2" i="14"/>
  <c r="J4" i="14"/>
  <c r="I3" i="14"/>
  <c r="J3" i="14"/>
  <c r="I4" i="14"/>
  <c r="J2" i="14"/>
  <c r="I2" i="14"/>
  <c r="A4" i="14"/>
  <c r="A3" i="14"/>
  <c r="A2" i="14"/>
  <c r="L8" i="7"/>
  <c r="G5" i="19"/>
  <c r="G3" i="19"/>
  <c r="B3" i="19"/>
  <c r="H18" i="19"/>
  <c r="H16" i="19"/>
  <c r="B2" i="18"/>
  <c r="B1" i="18"/>
  <c r="Q8" i="7" l="1"/>
  <c r="N8" i="7"/>
  <c r="H22" i="19"/>
  <c r="H20" i="19"/>
  <c r="H24" i="19"/>
  <c r="I45" i="7"/>
  <c r="I44" i="7"/>
  <c r="I128" i="1"/>
  <c r="I112" i="1"/>
  <c r="I110" i="1"/>
  <c r="I109" i="1"/>
  <c r="J108" i="1"/>
  <c r="D108" i="1"/>
  <c r="I106" i="1"/>
  <c r="I105" i="1" s="1"/>
  <c r="J105" i="1"/>
  <c r="D105" i="1"/>
  <c r="I103" i="1"/>
  <c r="J102" i="1"/>
  <c r="D102" i="1"/>
  <c r="I129" i="1"/>
  <c r="J127" i="1"/>
  <c r="D127" i="1"/>
  <c r="I120" i="1"/>
  <c r="I119" i="1" s="1"/>
  <c r="J119" i="1"/>
  <c r="D119" i="1"/>
  <c r="I117" i="1"/>
  <c r="I116" i="1" s="1"/>
  <c r="J116" i="1"/>
  <c r="D116" i="1"/>
  <c r="I92" i="1"/>
  <c r="I91" i="1"/>
  <c r="I90" i="1"/>
  <c r="I89" i="1"/>
  <c r="I99" i="1"/>
  <c r="I98" i="1"/>
  <c r="I97" i="1" s="1"/>
  <c r="I88" i="1" l="1"/>
  <c r="I127" i="1"/>
  <c r="I108" i="1"/>
  <c r="I102" i="1"/>
  <c r="I84" i="1" l="1"/>
  <c r="I83" i="1" s="1"/>
  <c r="I81" i="1"/>
  <c r="I80" i="1" s="1"/>
  <c r="I78" i="1"/>
  <c r="I77" i="1" s="1"/>
  <c r="I74" i="1"/>
  <c r="I73" i="1" s="1"/>
  <c r="I71" i="1"/>
  <c r="I70" i="1" s="1"/>
  <c r="I68" i="1"/>
  <c r="I67" i="1" s="1"/>
  <c r="I39" i="1" l="1"/>
  <c r="I38" i="1" s="1"/>
  <c r="J38" i="1"/>
  <c r="D38" i="1"/>
  <c r="I36" i="1"/>
  <c r="I35" i="1" s="1"/>
  <c r="J35" i="1"/>
  <c r="D35" i="1"/>
  <c r="D26" i="1"/>
  <c r="I154" i="1" l="1"/>
  <c r="I153" i="1" s="1"/>
  <c r="J153" i="1"/>
  <c r="D153" i="1"/>
  <c r="I142" i="1"/>
  <c r="I141" i="1" s="1"/>
  <c r="J141" i="1"/>
  <c r="D141" i="1"/>
  <c r="I139" i="1"/>
  <c r="I138" i="1" s="1"/>
  <c r="J138" i="1"/>
  <c r="D138" i="1"/>
  <c r="I136" i="1"/>
  <c r="I135" i="1" s="1"/>
  <c r="J135" i="1"/>
  <c r="D135" i="1"/>
  <c r="I133" i="1"/>
  <c r="I132" i="1" s="1"/>
  <c r="J132" i="1"/>
  <c r="D132" i="1"/>
  <c r="J97" i="1"/>
  <c r="D97" i="1"/>
  <c r="J88" i="1"/>
  <c r="D88" i="1"/>
  <c r="I64" i="1"/>
  <c r="I63" i="1" s="1"/>
  <c r="J63" i="1"/>
  <c r="D63" i="1"/>
  <c r="I61" i="1"/>
  <c r="I60" i="1" s="1"/>
  <c r="J60" i="1"/>
  <c r="D60" i="1"/>
  <c r="I58" i="1"/>
  <c r="I57" i="1" s="1"/>
  <c r="J57" i="1"/>
  <c r="D57" i="1"/>
  <c r="I55" i="1"/>
  <c r="I54" i="1" s="1"/>
  <c r="J54" i="1"/>
  <c r="D54" i="1"/>
  <c r="I52" i="1"/>
  <c r="I51" i="1" s="1"/>
  <c r="J51" i="1"/>
  <c r="D51" i="1"/>
  <c r="I33" i="1"/>
  <c r="I32" i="1" s="1"/>
  <c r="J32" i="1"/>
  <c r="D32" i="1"/>
  <c r="I27" i="1"/>
  <c r="I26" i="1" s="1"/>
  <c r="J26" i="1"/>
  <c r="J22" i="1"/>
  <c r="D22" i="1"/>
  <c r="J12" i="1"/>
  <c r="D12" i="1"/>
  <c r="J8" i="1"/>
  <c r="D8" i="1"/>
  <c r="B4" i="1"/>
  <c r="A4" i="1"/>
  <c r="B3" i="1"/>
  <c r="A3" i="1"/>
  <c r="B2" i="1"/>
  <c r="A2" i="1"/>
  <c r="I9" i="1"/>
  <c r="I8" i="1" s="1"/>
  <c r="I23" i="1"/>
  <c r="I22" i="1" s="1"/>
  <c r="G20" i="7" l="1"/>
  <c r="E20" i="7"/>
  <c r="F20" i="7"/>
  <c r="C20" i="7"/>
  <c r="B20" i="7"/>
  <c r="G40" i="7"/>
  <c r="B40" i="7"/>
  <c r="F40" i="7"/>
  <c r="C40" i="7"/>
  <c r="E40" i="7"/>
  <c r="B11" i="7"/>
  <c r="B10" i="7"/>
  <c r="G11" i="7"/>
  <c r="F11" i="7"/>
  <c r="G10" i="7"/>
  <c r="E11" i="7"/>
  <c r="F10" i="7"/>
  <c r="E10" i="7"/>
  <c r="C11" i="7"/>
  <c r="H11" i="7" s="1"/>
  <c r="C10" i="7"/>
  <c r="H10" i="7" s="1"/>
  <c r="F47" i="7"/>
  <c r="G47" i="7"/>
  <c r="E47" i="7"/>
  <c r="C47" i="7"/>
  <c r="H47" i="7" s="1"/>
  <c r="B47" i="7"/>
  <c r="B28" i="7"/>
  <c r="C27" i="7"/>
  <c r="H27" i="7" s="1"/>
  <c r="E25" i="7"/>
  <c r="F28" i="7"/>
  <c r="G26" i="7"/>
  <c r="E27" i="7"/>
  <c r="F25" i="7"/>
  <c r="B27" i="7"/>
  <c r="C26" i="7"/>
  <c r="H26" i="7" s="1"/>
  <c r="E28" i="7"/>
  <c r="F26" i="7"/>
  <c r="B26" i="7"/>
  <c r="C25" i="7"/>
  <c r="H25" i="7" s="1"/>
  <c r="G27" i="7"/>
  <c r="C28" i="7"/>
  <c r="H28" i="7" s="1"/>
  <c r="B25" i="7"/>
  <c r="F27" i="7"/>
  <c r="G25" i="7"/>
  <c r="E26" i="7"/>
  <c r="G28" i="7"/>
  <c r="G22" i="7"/>
  <c r="F22" i="7"/>
  <c r="G21" i="7"/>
  <c r="F21" i="7"/>
  <c r="G19" i="7"/>
  <c r="E21" i="7"/>
  <c r="G18" i="7"/>
  <c r="E19" i="7"/>
  <c r="G17" i="7"/>
  <c r="E18" i="7"/>
  <c r="G16" i="7"/>
  <c r="E17" i="7"/>
  <c r="B18" i="7"/>
  <c r="C17" i="7"/>
  <c r="H17" i="7" s="1"/>
  <c r="B17" i="7"/>
  <c r="C16" i="7"/>
  <c r="H16" i="7" s="1"/>
  <c r="B16" i="7"/>
  <c r="F17" i="7"/>
  <c r="B21" i="7"/>
  <c r="F16" i="7"/>
  <c r="E16" i="7"/>
  <c r="F19" i="7"/>
  <c r="C22" i="7"/>
  <c r="H22" i="7" s="1"/>
  <c r="C21" i="7"/>
  <c r="H21" i="7" s="1"/>
  <c r="C19" i="7"/>
  <c r="H19" i="7" s="1"/>
  <c r="B19" i="7"/>
  <c r="E22" i="7"/>
  <c r="F18" i="7"/>
  <c r="B22" i="7"/>
  <c r="C18" i="7"/>
  <c r="H18" i="7" s="1"/>
  <c r="G51" i="7"/>
  <c r="G53" i="7"/>
  <c r="G52" i="7"/>
  <c r="F53" i="7"/>
  <c r="F52" i="7"/>
  <c r="E53" i="7"/>
  <c r="E52" i="7"/>
  <c r="C53" i="7"/>
  <c r="C52" i="7"/>
  <c r="B53" i="7"/>
  <c r="B52" i="7"/>
  <c r="C55" i="7"/>
  <c r="C54" i="7"/>
  <c r="G55" i="7"/>
  <c r="G54" i="7"/>
  <c r="F55" i="7"/>
  <c r="F54" i="7"/>
  <c r="E55" i="7"/>
  <c r="B55" i="7"/>
  <c r="B54" i="7"/>
  <c r="E54" i="7"/>
  <c r="G56" i="7"/>
  <c r="E56" i="7"/>
  <c r="C56" i="7"/>
  <c r="F56" i="7"/>
  <c r="B56" i="7"/>
  <c r="B41" i="7"/>
  <c r="G41" i="7"/>
  <c r="F41" i="7"/>
  <c r="E41" i="7"/>
  <c r="C41" i="7"/>
  <c r="H41" i="7" s="1"/>
  <c r="C44" i="7"/>
  <c r="H44" i="7" s="1"/>
  <c r="B45" i="7"/>
  <c r="G44" i="7"/>
  <c r="B44" i="7"/>
  <c r="G45" i="7"/>
  <c r="C45" i="7"/>
  <c r="H45" i="7" s="1"/>
  <c r="F44" i="7"/>
  <c r="E44" i="7"/>
  <c r="F45" i="7"/>
  <c r="E45" i="7"/>
  <c r="E35" i="7"/>
  <c r="G35" i="7"/>
  <c r="F35" i="7"/>
  <c r="C35" i="7"/>
  <c r="B35" i="7"/>
  <c r="I24" i="7"/>
  <c r="I49" i="7"/>
  <c r="I51" i="7"/>
  <c r="C48" i="7"/>
  <c r="H48" i="7" s="1"/>
  <c r="B48" i="7"/>
  <c r="G46" i="7"/>
  <c r="C46" i="7"/>
  <c r="H46" i="7" s="1"/>
  <c r="B46" i="7"/>
  <c r="C43" i="7"/>
  <c r="H43" i="7" s="1"/>
  <c r="B43" i="7"/>
  <c r="G48" i="7"/>
  <c r="F48" i="7"/>
  <c r="E48" i="7"/>
  <c r="F46" i="7"/>
  <c r="E46" i="7"/>
  <c r="G43" i="7"/>
  <c r="F43" i="7"/>
  <c r="E43" i="7"/>
  <c r="D20" i="7" l="1"/>
  <c r="H20" i="7"/>
  <c r="J20" i="7" s="1"/>
  <c r="K20" i="7" s="1"/>
  <c r="H40" i="7"/>
  <c r="J40" i="7" s="1"/>
  <c r="K40" i="7" s="1"/>
  <c r="D40" i="7"/>
  <c r="D55" i="7"/>
  <c r="H55" i="7"/>
  <c r="J55" i="7" s="1"/>
  <c r="K55" i="7" s="1"/>
  <c r="D54" i="7"/>
  <c r="H54" i="7"/>
  <c r="J54" i="7" s="1"/>
  <c r="K54" i="7" s="1"/>
  <c r="D52" i="7"/>
  <c r="H52" i="7"/>
  <c r="J52" i="7" s="1"/>
  <c r="K52" i="7" s="1"/>
  <c r="D56" i="7"/>
  <c r="H56" i="7"/>
  <c r="J56" i="7" s="1"/>
  <c r="K56" i="7" s="1"/>
  <c r="D53" i="7"/>
  <c r="H53" i="7"/>
  <c r="J53" i="7" s="1"/>
  <c r="K53" i="7" s="1"/>
  <c r="J11" i="7"/>
  <c r="K11" i="7" s="1"/>
  <c r="D11" i="7"/>
  <c r="J10" i="7"/>
  <c r="K10" i="7" s="1"/>
  <c r="D10" i="7"/>
  <c r="J47" i="7"/>
  <c r="K47" i="7" s="1"/>
  <c r="D47" i="7"/>
  <c r="D26" i="7"/>
  <c r="J26" i="7"/>
  <c r="K26" i="7" s="1"/>
  <c r="D28" i="7"/>
  <c r="J28" i="7"/>
  <c r="K28" i="7" s="1"/>
  <c r="D25" i="7"/>
  <c r="J25" i="7"/>
  <c r="K25" i="7" s="1"/>
  <c r="D27" i="7"/>
  <c r="J27" i="7"/>
  <c r="K27" i="7" s="1"/>
  <c r="J19" i="7"/>
  <c r="K19" i="7" s="1"/>
  <c r="D19" i="7"/>
  <c r="J21" i="7"/>
  <c r="K21" i="7" s="1"/>
  <c r="D21" i="7"/>
  <c r="D22" i="7"/>
  <c r="J22" i="7"/>
  <c r="K22" i="7" s="1"/>
  <c r="D17" i="7"/>
  <c r="J17" i="7"/>
  <c r="K17" i="7" s="1"/>
  <c r="J18" i="7"/>
  <c r="K18" i="7" s="1"/>
  <c r="D18" i="7"/>
  <c r="J16" i="7"/>
  <c r="K16" i="7" s="1"/>
  <c r="D16" i="7"/>
  <c r="J41" i="7"/>
  <c r="K41" i="7" s="1"/>
  <c r="D41" i="7"/>
  <c r="D43" i="7"/>
  <c r="J45" i="7"/>
  <c r="K45" i="7" s="1"/>
  <c r="D45" i="7"/>
  <c r="D48" i="7"/>
  <c r="D46" i="7"/>
  <c r="J44" i="7"/>
  <c r="K44" i="7" s="1"/>
  <c r="D44" i="7"/>
  <c r="J35" i="7"/>
  <c r="K35" i="7" s="1"/>
  <c r="D35" i="7"/>
  <c r="I58" i="7"/>
  <c r="I57" i="7"/>
  <c r="I43" i="7"/>
  <c r="I7" i="7"/>
  <c r="I15" i="7"/>
  <c r="I46" i="7"/>
  <c r="I39" i="7"/>
  <c r="I9" i="7"/>
  <c r="I13" i="7"/>
  <c r="I48" i="7"/>
  <c r="J48" i="7" l="1"/>
  <c r="K48" i="7" s="1"/>
  <c r="J46" i="7"/>
  <c r="K46" i="7" s="1"/>
  <c r="J43" i="7"/>
  <c r="K43" i="7" s="1"/>
  <c r="C57" i="7" l="1"/>
  <c r="B57" i="7"/>
  <c r="D57" i="7" l="1"/>
  <c r="H57" i="7"/>
  <c r="J57" i="7" s="1"/>
  <c r="C36" i="7" l="1"/>
  <c r="B36" i="7"/>
  <c r="C34" i="7"/>
  <c r="B34" i="7"/>
  <c r="C32" i="7"/>
  <c r="B32" i="7"/>
  <c r="C31" i="7"/>
  <c r="B31" i="7"/>
  <c r="C30" i="7"/>
  <c r="B30" i="7"/>
  <c r="J31" i="7" l="1"/>
  <c r="D31" i="7"/>
  <c r="J30" i="7"/>
  <c r="D30" i="7"/>
  <c r="J32" i="7"/>
  <c r="D32" i="7"/>
  <c r="J34" i="7"/>
  <c r="D34" i="7"/>
  <c r="J36" i="7"/>
  <c r="D36" i="7"/>
  <c r="F30" i="7" l="1"/>
  <c r="E30" i="7"/>
  <c r="G30" i="7" l="1"/>
  <c r="K30" i="7" s="1"/>
  <c r="C9" i="7" l="1"/>
  <c r="B9" i="7"/>
  <c r="E8" i="7"/>
  <c r="B5" i="18" s="1"/>
  <c r="B15" i="19" s="1"/>
  <c r="H9" i="7" l="1"/>
  <c r="L11" i="7"/>
  <c r="N11" i="7" s="1"/>
  <c r="L10" i="7"/>
  <c r="N10" i="7" s="1"/>
  <c r="D9" i="7"/>
  <c r="L12" i="7"/>
  <c r="L9" i="7"/>
  <c r="N9" i="7" s="1"/>
  <c r="I13" i="1"/>
  <c r="I12" i="1" s="1"/>
  <c r="F9" i="7"/>
  <c r="E9" i="7"/>
  <c r="J9" i="7" l="1"/>
  <c r="N12" i="7"/>
  <c r="G9" i="7"/>
  <c r="K9" i="7" l="1"/>
  <c r="F36" i="7"/>
  <c r="E36" i="7"/>
  <c r="K8" i="7" l="1"/>
  <c r="C5" i="18" s="1"/>
  <c r="G36" i="7"/>
  <c r="K36" i="7" s="1"/>
  <c r="F5" i="18" l="1"/>
  <c r="C15" i="19"/>
  <c r="F31" i="7"/>
  <c r="E31" i="7"/>
  <c r="E50" i="7"/>
  <c r="E37" i="7"/>
  <c r="E23" i="7"/>
  <c r="E14" i="7"/>
  <c r="F57" i="7"/>
  <c r="E57" i="7"/>
  <c r="C58" i="7"/>
  <c r="B58" i="7"/>
  <c r="C51" i="7"/>
  <c r="B51" i="7"/>
  <c r="C49" i="7"/>
  <c r="H49" i="7" s="1"/>
  <c r="B49" i="7"/>
  <c r="C39" i="7"/>
  <c r="H39" i="7" s="1"/>
  <c r="B39" i="7"/>
  <c r="C24" i="7"/>
  <c r="H24" i="7" s="1"/>
  <c r="B24" i="7"/>
  <c r="C15" i="7"/>
  <c r="H15" i="7" s="1"/>
  <c r="B15" i="7"/>
  <c r="C13" i="7"/>
  <c r="B13" i="7"/>
  <c r="E12" i="7"/>
  <c r="L20" i="7" l="1"/>
  <c r="H13" i="7"/>
  <c r="L40" i="7"/>
  <c r="G15" i="19"/>
  <c r="E15" i="19"/>
  <c r="F15" i="19"/>
  <c r="D15" i="19"/>
  <c r="D51" i="7"/>
  <c r="H51" i="7"/>
  <c r="D58" i="7"/>
  <c r="H58" i="7"/>
  <c r="J58" i="7" s="1"/>
  <c r="L47" i="7"/>
  <c r="N47" i="7" s="1"/>
  <c r="L25" i="7"/>
  <c r="L26" i="7"/>
  <c r="L28" i="7"/>
  <c r="L27" i="7"/>
  <c r="L17" i="7"/>
  <c r="L22" i="7"/>
  <c r="L16" i="7"/>
  <c r="L19" i="7"/>
  <c r="L18" i="7"/>
  <c r="L21" i="7"/>
  <c r="D13" i="7"/>
  <c r="L53" i="7"/>
  <c r="L52" i="7"/>
  <c r="L54" i="7"/>
  <c r="L55" i="7"/>
  <c r="L56" i="7"/>
  <c r="L41" i="7"/>
  <c r="L24" i="7"/>
  <c r="L58" i="7"/>
  <c r="D39" i="7"/>
  <c r="L39" i="7"/>
  <c r="L51" i="7"/>
  <c r="L15" i="7"/>
  <c r="D49" i="7"/>
  <c r="L49" i="7"/>
  <c r="L13" i="7"/>
  <c r="L46" i="7"/>
  <c r="L42" i="7"/>
  <c r="L43" i="7"/>
  <c r="L57" i="7"/>
  <c r="L38" i="7"/>
  <c r="L30" i="7"/>
  <c r="L44" i="7"/>
  <c r="L23" i="7"/>
  <c r="L33" i="7"/>
  <c r="L29" i="7"/>
  <c r="L14" i="7"/>
  <c r="L48" i="7"/>
  <c r="L31" i="7"/>
  <c r="L37" i="7"/>
  <c r="L50" i="7"/>
  <c r="L32" i="7"/>
  <c r="L34" i="7"/>
  <c r="L35" i="7"/>
  <c r="L36" i="7"/>
  <c r="L45" i="7"/>
  <c r="B9" i="18"/>
  <c r="B23" i="19" s="1"/>
  <c r="B7" i="18"/>
  <c r="B19" i="19" s="1"/>
  <c r="B8" i="18"/>
  <c r="B21" i="19" s="1"/>
  <c r="B10" i="18"/>
  <c r="B25" i="19" s="1"/>
  <c r="B6" i="18"/>
  <c r="B17" i="19" s="1"/>
  <c r="J24" i="7"/>
  <c r="D24" i="7"/>
  <c r="J15" i="7"/>
  <c r="D15" i="7"/>
  <c r="J49" i="7"/>
  <c r="J39" i="7"/>
  <c r="G57" i="7"/>
  <c r="K57" i="7" s="1"/>
  <c r="E32" i="7"/>
  <c r="E34" i="7"/>
  <c r="F32" i="7"/>
  <c r="F34" i="7"/>
  <c r="G31" i="7"/>
  <c r="G58" i="7"/>
  <c r="E58" i="7"/>
  <c r="F58" i="7"/>
  <c r="E51" i="7"/>
  <c r="F51" i="7"/>
  <c r="E39" i="7"/>
  <c r="F39" i="7"/>
  <c r="F49" i="7"/>
  <c r="E49" i="7"/>
  <c r="E24" i="7"/>
  <c r="F24" i="7"/>
  <c r="E15" i="7"/>
  <c r="F15" i="7"/>
  <c r="G13" i="7"/>
  <c r="F13" i="7"/>
  <c r="E13" i="7"/>
  <c r="N20" i="7" l="1"/>
  <c r="J13" i="7"/>
  <c r="N40" i="7"/>
  <c r="H15" i="19"/>
  <c r="I15" i="19" s="1"/>
  <c r="J51" i="7"/>
  <c r="N27" i="7"/>
  <c r="N28" i="7"/>
  <c r="N26" i="7"/>
  <c r="N25" i="7"/>
  <c r="N19" i="7"/>
  <c r="N21" i="7"/>
  <c r="N18" i="7"/>
  <c r="N16" i="7"/>
  <c r="N22" i="7"/>
  <c r="N17" i="7"/>
  <c r="N52" i="7"/>
  <c r="N53" i="7"/>
  <c r="N55" i="7"/>
  <c r="N54" i="7"/>
  <c r="N56" i="7"/>
  <c r="N41" i="7"/>
  <c r="N23" i="7"/>
  <c r="N49" i="7"/>
  <c r="N45" i="7"/>
  <c r="N44" i="7"/>
  <c r="N34" i="7"/>
  <c r="N43" i="7"/>
  <c r="N32" i="7"/>
  <c r="N42" i="7"/>
  <c r="K58" i="7"/>
  <c r="N36" i="7"/>
  <c r="N30" i="7"/>
  <c r="N15" i="7"/>
  <c r="N38" i="7"/>
  <c r="N35" i="7"/>
  <c r="N57" i="7"/>
  <c r="N50" i="7"/>
  <c r="N37" i="7"/>
  <c r="N51" i="7"/>
  <c r="N31" i="7"/>
  <c r="N48" i="7"/>
  <c r="N46" i="7"/>
  <c r="N39" i="7"/>
  <c r="N14" i="7"/>
  <c r="N13" i="7"/>
  <c r="N29" i="7"/>
  <c r="N58" i="7"/>
  <c r="N33" i="7"/>
  <c r="N24" i="7"/>
  <c r="K31" i="7"/>
  <c r="G32" i="7"/>
  <c r="K32" i="7" s="1"/>
  <c r="G34" i="7"/>
  <c r="G39" i="7"/>
  <c r="K39" i="7" s="1"/>
  <c r="G24" i="7"/>
  <c r="K24" i="7" s="1"/>
  <c r="G15" i="7"/>
  <c r="K15" i="7" s="1"/>
  <c r="K13" i="7" l="1"/>
  <c r="K34" i="7"/>
  <c r="G49" i="7"/>
  <c r="K49" i="7" s="1"/>
  <c r="K37" i="7" s="1"/>
  <c r="K12" i="7" l="1"/>
  <c r="C6" i="18" s="1"/>
  <c r="K14" i="7"/>
  <c r="K23" i="7"/>
  <c r="C9" i="18" s="1"/>
  <c r="C8" i="18" l="1"/>
  <c r="C21" i="19" s="1"/>
  <c r="G21" i="19" s="1"/>
  <c r="C7" i="18"/>
  <c r="C17" i="19"/>
  <c r="F6" i="18"/>
  <c r="C23" i="19"/>
  <c r="F9" i="18"/>
  <c r="F8" i="18" l="1"/>
  <c r="E21" i="19"/>
  <c r="F21" i="19"/>
  <c r="D21" i="19"/>
  <c r="H21" i="19" s="1"/>
  <c r="I21" i="19" s="1"/>
  <c r="C19" i="19"/>
  <c r="F7" i="18"/>
  <c r="E17" i="19"/>
  <c r="D17" i="19"/>
  <c r="F17" i="19"/>
  <c r="G17" i="19"/>
  <c r="G23" i="19"/>
  <c r="E23" i="19"/>
  <c r="D23" i="19"/>
  <c r="F23" i="19"/>
  <c r="C7" i="7"/>
  <c r="B7" i="7"/>
  <c r="E6" i="7"/>
  <c r="E19" i="19" l="1"/>
  <c r="F19" i="19"/>
  <c r="G19" i="19"/>
  <c r="D19" i="19"/>
  <c r="M20" i="7"/>
  <c r="O20" i="7"/>
  <c r="H17" i="19"/>
  <c r="I17" i="19" s="1"/>
  <c r="H7" i="7"/>
  <c r="O40" i="7"/>
  <c r="M40" i="7"/>
  <c r="M11" i="7"/>
  <c r="M10" i="7"/>
  <c r="O11" i="7"/>
  <c r="O10" i="7"/>
  <c r="M47" i="7"/>
  <c r="O47" i="7"/>
  <c r="M21" i="7"/>
  <c r="M26" i="7"/>
  <c r="M27" i="7"/>
  <c r="M25" i="7"/>
  <c r="M28" i="7"/>
  <c r="O25" i="7"/>
  <c r="O26" i="7"/>
  <c r="O28" i="7"/>
  <c r="O27" i="7"/>
  <c r="M17" i="7"/>
  <c r="M16" i="7"/>
  <c r="M19" i="7"/>
  <c r="M22" i="7"/>
  <c r="M18" i="7"/>
  <c r="O17" i="7"/>
  <c r="O22" i="7"/>
  <c r="O16" i="7"/>
  <c r="O21" i="7"/>
  <c r="O18" i="7"/>
  <c r="O19" i="7"/>
  <c r="H23" i="19"/>
  <c r="I23" i="19" s="1"/>
  <c r="M14" i="7"/>
  <c r="M29" i="7"/>
  <c r="M37" i="7"/>
  <c r="M38" i="7"/>
  <c r="M42" i="7"/>
  <c r="M50" i="7"/>
  <c r="M33" i="7"/>
  <c r="M23" i="7"/>
  <c r="M13" i="7"/>
  <c r="D7" i="7"/>
  <c r="M53" i="7"/>
  <c r="M55" i="7"/>
  <c r="M52" i="7"/>
  <c r="M54" i="7"/>
  <c r="M56" i="7"/>
  <c r="M57" i="7"/>
  <c r="M58" i="7"/>
  <c r="M41" i="7"/>
  <c r="M51" i="7"/>
  <c r="L7" i="7"/>
  <c r="N7" i="7" s="1"/>
  <c r="L6" i="7"/>
  <c r="N6" i="7" s="1"/>
  <c r="M34" i="7"/>
  <c r="M30" i="7"/>
  <c r="M32" i="7"/>
  <c r="M39" i="7"/>
  <c r="M49" i="7"/>
  <c r="M31" i="7"/>
  <c r="M15" i="7"/>
  <c r="M24" i="7"/>
  <c r="M36" i="7"/>
  <c r="M44" i="7"/>
  <c r="M48" i="7"/>
  <c r="M46" i="7"/>
  <c r="M45" i="7"/>
  <c r="M43" i="7"/>
  <c r="M35" i="7"/>
  <c r="O24" i="7"/>
  <c r="O31" i="7"/>
  <c r="O39" i="7"/>
  <c r="O35" i="7"/>
  <c r="O36" i="7"/>
  <c r="O32" i="7"/>
  <c r="B4" i="18"/>
  <c r="B13" i="19" s="1"/>
  <c r="G7" i="7"/>
  <c r="H19" i="19" l="1"/>
  <c r="I19" i="19" s="1"/>
  <c r="M6" i="7"/>
  <c r="F7" i="7"/>
  <c r="M7" i="7" s="1"/>
  <c r="E7" i="7"/>
  <c r="M8" i="7" l="1"/>
  <c r="M9" i="7"/>
  <c r="M12" i="7"/>
  <c r="K51" i="7" l="1"/>
  <c r="K50" i="7" s="1"/>
  <c r="O15" i="7" l="1"/>
  <c r="O53" i="7"/>
  <c r="O55" i="7"/>
  <c r="O56" i="7"/>
  <c r="O54" i="7"/>
  <c r="O45" i="7"/>
  <c r="O49" i="7"/>
  <c r="O48" i="7"/>
  <c r="O46" i="7"/>
  <c r="O52" i="7"/>
  <c r="O44" i="7"/>
  <c r="O43" i="7"/>
  <c r="O30" i="7"/>
  <c r="O34" i="7"/>
  <c r="O6" i="7"/>
  <c r="O12" i="7"/>
  <c r="P12" i="7" s="1"/>
  <c r="O14" i="7"/>
  <c r="P14" i="7" s="1"/>
  <c r="O51" i="7"/>
  <c r="O37" i="7"/>
  <c r="P37" i="7" s="1"/>
  <c r="O9" i="7"/>
  <c r="O13" i="7"/>
  <c r="O50" i="7"/>
  <c r="P50" i="7" s="1"/>
  <c r="O42" i="7"/>
  <c r="P42" i="7" s="1"/>
  <c r="O58" i="7"/>
  <c r="O29" i="7"/>
  <c r="P29" i="7" s="1"/>
  <c r="O8" i="7"/>
  <c r="P8" i="7" s="1"/>
  <c r="R8" i="7" s="1"/>
  <c r="O38" i="7"/>
  <c r="P38" i="7" s="1"/>
  <c r="O57" i="7"/>
  <c r="O33" i="7"/>
  <c r="P33" i="7" s="1"/>
  <c r="O23" i="7"/>
  <c r="P23" i="7" s="1"/>
  <c r="C10" i="18"/>
  <c r="C25" i="19" l="1"/>
  <c r="P58" i="7"/>
  <c r="P6" i="7"/>
  <c r="F10" i="18"/>
  <c r="G25" i="19" l="1"/>
  <c r="G14" i="19" s="1"/>
  <c r="D25" i="19"/>
  <c r="D14" i="19" s="1"/>
  <c r="E25" i="19"/>
  <c r="E14" i="19" s="1"/>
  <c r="F25" i="19"/>
  <c r="F14" i="19" s="1"/>
  <c r="Q6" i="7"/>
  <c r="R6" i="7" s="1"/>
  <c r="Q12" i="7"/>
  <c r="R12" i="7" s="1"/>
  <c r="G36" i="19" l="1"/>
  <c r="D36" i="19"/>
  <c r="E36" i="19"/>
  <c r="F36" i="19"/>
  <c r="H25" i="19"/>
  <c r="I25" i="19" s="1"/>
  <c r="O41" i="7"/>
  <c r="J7" i="7"/>
  <c r="K7" i="7" s="1"/>
  <c r="H14" i="19" l="1"/>
  <c r="C36" i="19"/>
  <c r="D35" i="19" s="1"/>
  <c r="K6" i="7"/>
  <c r="K59" i="7" s="1"/>
  <c r="O7" i="7"/>
  <c r="P40" i="7" l="1"/>
  <c r="P20" i="7"/>
  <c r="E35" i="19"/>
  <c r="P11" i="7"/>
  <c r="P10" i="7"/>
  <c r="G35" i="19"/>
  <c r="F35" i="19"/>
  <c r="P47" i="7"/>
  <c r="C4" i="18"/>
  <c r="C11" i="18" s="1"/>
  <c r="E5" i="18" s="1"/>
  <c r="P21" i="7"/>
  <c r="P27" i="7"/>
  <c r="P28" i="7"/>
  <c r="P25" i="7"/>
  <c r="P26" i="7"/>
  <c r="P22" i="7"/>
  <c r="P17" i="7"/>
  <c r="P18" i="7"/>
  <c r="P16" i="7"/>
  <c r="P19" i="7"/>
  <c r="P57" i="7"/>
  <c r="P51" i="7"/>
  <c r="P34" i="7"/>
  <c r="P53" i="7"/>
  <c r="P49" i="7"/>
  <c r="P52" i="7"/>
  <c r="P35" i="7"/>
  <c r="P44" i="7"/>
  <c r="P43" i="7"/>
  <c r="P56" i="7"/>
  <c r="P13" i="7"/>
  <c r="P39" i="7"/>
  <c r="P41" i="7"/>
  <c r="P36" i="7"/>
  <c r="P54" i="7"/>
  <c r="P9" i="7"/>
  <c r="P32" i="7"/>
  <c r="P46" i="7"/>
  <c r="P45" i="7"/>
  <c r="P30" i="7"/>
  <c r="P55" i="7"/>
  <c r="P48" i="7"/>
  <c r="P15" i="7"/>
  <c r="P24" i="7"/>
  <c r="P7" i="7"/>
  <c r="P31" i="7"/>
  <c r="Q20" i="7" l="1"/>
  <c r="Q40" i="7"/>
  <c r="R40" i="7" s="1"/>
  <c r="K20" i="14"/>
  <c r="K29" i="14"/>
  <c r="K38" i="14"/>
  <c r="K31" i="14"/>
  <c r="K41" i="14"/>
  <c r="K14" i="14"/>
  <c r="K8" i="14"/>
  <c r="K19" i="14"/>
  <c r="K23" i="14"/>
  <c r="K42" i="14"/>
  <c r="K39" i="14"/>
  <c r="K11" i="14"/>
  <c r="K35" i="14"/>
  <c r="K17" i="14"/>
  <c r="K9" i="14"/>
  <c r="K15" i="14"/>
  <c r="K45" i="14"/>
  <c r="K18" i="14"/>
  <c r="K22" i="14"/>
  <c r="K33" i="14"/>
  <c r="K16" i="14"/>
  <c r="K10" i="14"/>
  <c r="K36" i="14"/>
  <c r="K34" i="14"/>
  <c r="K32" i="14"/>
  <c r="K12" i="14"/>
  <c r="K40" i="14"/>
  <c r="K43" i="14"/>
  <c r="K25" i="14"/>
  <c r="K21" i="14"/>
  <c r="K28" i="14"/>
  <c r="K30" i="14"/>
  <c r="K27" i="14"/>
  <c r="K37" i="14"/>
  <c r="K13" i="14"/>
  <c r="K24" i="14"/>
  <c r="K26" i="14"/>
  <c r="K44" i="14"/>
  <c r="Q11" i="7"/>
  <c r="R11" i="7" s="1"/>
  <c r="Q10" i="7"/>
  <c r="R10" i="7" s="1"/>
  <c r="Q47" i="7"/>
  <c r="R47" i="7" s="1"/>
  <c r="K47" i="14"/>
  <c r="Q26" i="7"/>
  <c r="R26" i="7" s="1"/>
  <c r="Q25" i="7"/>
  <c r="R25" i="7" s="1"/>
  <c r="Q28" i="7"/>
  <c r="R28" i="7" s="1"/>
  <c r="Q27" i="7"/>
  <c r="R27" i="7" s="1"/>
  <c r="Q21" i="7"/>
  <c r="R21" i="7" s="1"/>
  <c r="Q19" i="7"/>
  <c r="R19" i="7" s="1"/>
  <c r="Q16" i="7"/>
  <c r="R16" i="7" s="1"/>
  <c r="Q18" i="7"/>
  <c r="R18" i="7" s="1"/>
  <c r="Q17" i="7"/>
  <c r="R17" i="7" s="1"/>
  <c r="Q22" i="7"/>
  <c r="R22" i="7" s="1"/>
  <c r="Q14" i="7"/>
  <c r="R14" i="7" s="1"/>
  <c r="Q29" i="7"/>
  <c r="R29" i="7" s="1"/>
  <c r="Q37" i="7"/>
  <c r="R37" i="7" s="1"/>
  <c r="Q38" i="7"/>
  <c r="R38" i="7" s="1"/>
  <c r="Q23" i="7"/>
  <c r="R23" i="7" s="1"/>
  <c r="Q42" i="7"/>
  <c r="R42" i="7" s="1"/>
  <c r="Q33" i="7"/>
  <c r="R33" i="7" s="1"/>
  <c r="Q50" i="7"/>
  <c r="R50" i="7" s="1"/>
  <c r="Q30" i="7"/>
  <c r="R30" i="7" s="1"/>
  <c r="Q43" i="7"/>
  <c r="R43" i="7" s="1"/>
  <c r="Q45" i="7"/>
  <c r="R45" i="7" s="1"/>
  <c r="Q31" i="7"/>
  <c r="R31" i="7" s="1"/>
  <c r="Q7" i="7"/>
  <c r="R7" i="7" s="1"/>
  <c r="Q58" i="7"/>
  <c r="R58" i="7" s="1"/>
  <c r="Q57" i="7"/>
  <c r="R57" i="7" s="1"/>
  <c r="K6" i="14"/>
  <c r="K7" i="14"/>
  <c r="Q49" i="7"/>
  <c r="R49" i="7" s="1"/>
  <c r="Q48" i="7"/>
  <c r="R48" i="7" s="1"/>
  <c r="Q39" i="7"/>
  <c r="R39" i="7" s="1"/>
  <c r="Q51" i="7"/>
  <c r="R51" i="7" s="1"/>
  <c r="Q13" i="7"/>
  <c r="R13" i="7" s="1"/>
  <c r="Q56" i="7"/>
  <c r="R56" i="7" s="1"/>
  <c r="F4" i="18"/>
  <c r="F11" i="18" s="1"/>
  <c r="C13" i="19"/>
  <c r="C29" i="19" s="1"/>
  <c r="C13" i="18"/>
  <c r="Q44" i="7"/>
  <c r="R44" i="7" s="1"/>
  <c r="Q46" i="7"/>
  <c r="R46" i="7" s="1"/>
  <c r="Q35" i="7"/>
  <c r="R35" i="7" s="1"/>
  <c r="Q32" i="7"/>
  <c r="R32" i="7" s="1"/>
  <c r="Q52" i="7"/>
  <c r="R52" i="7" s="1"/>
  <c r="Q24" i="7"/>
  <c r="R24" i="7" s="1"/>
  <c r="Q9" i="7"/>
  <c r="R9" i="7" s="1"/>
  <c r="Q54" i="7"/>
  <c r="R54" i="7" s="1"/>
  <c r="Q53" i="7"/>
  <c r="R53" i="7" s="1"/>
  <c r="Q36" i="7"/>
  <c r="R36" i="7" s="1"/>
  <c r="Q15" i="7"/>
  <c r="R15" i="7" s="1"/>
  <c r="Q41" i="7"/>
  <c r="R41" i="7" s="1"/>
  <c r="Q34" i="7"/>
  <c r="R34" i="7" s="1"/>
  <c r="Q55" i="7"/>
  <c r="R55" i="7" s="1"/>
  <c r="R20" i="7" l="1"/>
  <c r="G21" i="14"/>
  <c r="B21" i="14"/>
  <c r="C21" i="14"/>
  <c r="D21" i="14"/>
  <c r="E21" i="14"/>
  <c r="B10" i="14"/>
  <c r="C10" i="14"/>
  <c r="D10" i="14"/>
  <c r="E10" i="14"/>
  <c r="G10" i="14"/>
  <c r="B35" i="14"/>
  <c r="G35" i="14"/>
  <c r="E35" i="14"/>
  <c r="D35" i="14"/>
  <c r="C35" i="14"/>
  <c r="C8" i="14"/>
  <c r="G8" i="14"/>
  <c r="B8" i="14"/>
  <c r="D8" i="14"/>
  <c r="E8" i="14"/>
  <c r="G37" i="14"/>
  <c r="C37" i="14"/>
  <c r="B37" i="14"/>
  <c r="D37" i="14"/>
  <c r="E37" i="14"/>
  <c r="D26" i="14"/>
  <c r="G26" i="14"/>
  <c r="E26" i="14"/>
  <c r="B26" i="14"/>
  <c r="C26" i="14"/>
  <c r="D30" i="14"/>
  <c r="E30" i="14"/>
  <c r="B30" i="14"/>
  <c r="C30" i="14"/>
  <c r="G30" i="14"/>
  <c r="G43" i="14"/>
  <c r="C43" i="14"/>
  <c r="B43" i="14"/>
  <c r="D43" i="14"/>
  <c r="E43" i="14"/>
  <c r="E40" i="14"/>
  <c r="G40" i="14"/>
  <c r="C40" i="14"/>
  <c r="B40" i="14"/>
  <c r="D40" i="14"/>
  <c r="E41" i="14"/>
  <c r="G41" i="14"/>
  <c r="D41" i="14"/>
  <c r="C41" i="14"/>
  <c r="B41" i="14"/>
  <c r="D12" i="14"/>
  <c r="E12" i="14"/>
  <c r="C12" i="14"/>
  <c r="G12" i="14"/>
  <c r="B12" i="14"/>
  <c r="D22" i="14"/>
  <c r="C22" i="14"/>
  <c r="E22" i="14"/>
  <c r="B22" i="14"/>
  <c r="G22" i="14"/>
  <c r="G31" i="14"/>
  <c r="B31" i="14"/>
  <c r="E31" i="14"/>
  <c r="C31" i="14"/>
  <c r="D31" i="14"/>
  <c r="G17" i="14"/>
  <c r="D17" i="14"/>
  <c r="E17" i="14"/>
  <c r="B17" i="14"/>
  <c r="C17" i="14"/>
  <c r="G38" i="14"/>
  <c r="B38" i="14"/>
  <c r="C38" i="14"/>
  <c r="D38" i="14"/>
  <c r="E38" i="14"/>
  <c r="E32" i="14"/>
  <c r="B32" i="14"/>
  <c r="G32" i="14"/>
  <c r="C32" i="14"/>
  <c r="D32" i="14"/>
  <c r="B29" i="14"/>
  <c r="C29" i="14"/>
  <c r="D29" i="14"/>
  <c r="E29" i="14"/>
  <c r="G29" i="14"/>
  <c r="G36" i="14"/>
  <c r="B36" i="14"/>
  <c r="C36" i="14"/>
  <c r="D36" i="14"/>
  <c r="E36" i="14"/>
  <c r="B27" i="14"/>
  <c r="C27" i="14"/>
  <c r="E27" i="14"/>
  <c r="G27" i="14"/>
  <c r="D27" i="14"/>
  <c r="G39" i="14"/>
  <c r="D39" i="14"/>
  <c r="B39" i="14"/>
  <c r="C39" i="14"/>
  <c r="E39" i="14"/>
  <c r="B24" i="14"/>
  <c r="D24" i="14"/>
  <c r="E24" i="14"/>
  <c r="G24" i="14"/>
  <c r="C24" i="14"/>
  <c r="D13" i="14"/>
  <c r="G13" i="14"/>
  <c r="B13" i="14"/>
  <c r="C13" i="14"/>
  <c r="E13" i="14"/>
  <c r="B45" i="14"/>
  <c r="C45" i="14"/>
  <c r="D45" i="14"/>
  <c r="E45" i="14"/>
  <c r="G45" i="14"/>
  <c r="H12" i="14"/>
  <c r="I12" i="14" s="1"/>
  <c r="F12" i="14"/>
  <c r="H8" i="14"/>
  <c r="I8" i="14" s="1"/>
  <c r="F8" i="14"/>
  <c r="G14" i="14"/>
  <c r="C14" i="14"/>
  <c r="B14" i="14"/>
  <c r="D14" i="14"/>
  <c r="E14" i="14"/>
  <c r="C34" i="14"/>
  <c r="B34" i="14"/>
  <c r="E34" i="14"/>
  <c r="D34" i="14"/>
  <c r="G34" i="14"/>
  <c r="C15" i="14"/>
  <c r="D15" i="14"/>
  <c r="G15" i="14"/>
  <c r="E15" i="14"/>
  <c r="B15" i="14"/>
  <c r="B23" i="14"/>
  <c r="C23" i="14"/>
  <c r="E23" i="14"/>
  <c r="D23" i="14"/>
  <c r="G23" i="14"/>
  <c r="C38" i="19"/>
  <c r="C31" i="19"/>
  <c r="E13" i="19"/>
  <c r="E29" i="19" s="1"/>
  <c r="E30" i="19" s="1"/>
  <c r="D13" i="19"/>
  <c r="D29" i="19" s="1"/>
  <c r="G13" i="19"/>
  <c r="G29" i="19" s="1"/>
  <c r="F13" i="19"/>
  <c r="F29" i="19" s="1"/>
  <c r="F30" i="19" s="1"/>
  <c r="B16" i="14"/>
  <c r="C16" i="14"/>
  <c r="D16" i="14"/>
  <c r="G16" i="14"/>
  <c r="E16" i="14"/>
  <c r="B33" i="14"/>
  <c r="E33" i="14"/>
  <c r="D33" i="14"/>
  <c r="G33" i="14"/>
  <c r="C33" i="14"/>
  <c r="B28" i="14"/>
  <c r="E28" i="14"/>
  <c r="G28" i="14"/>
  <c r="C28" i="14"/>
  <c r="D28" i="14"/>
  <c r="D42" i="14"/>
  <c r="B42" i="14"/>
  <c r="C42" i="14"/>
  <c r="E42" i="14"/>
  <c r="G42" i="14"/>
  <c r="B9" i="14"/>
  <c r="C9" i="14"/>
  <c r="G9" i="14"/>
  <c r="E9" i="14"/>
  <c r="D9" i="14"/>
  <c r="B20" i="14"/>
  <c r="C20" i="14"/>
  <c r="D20" i="14"/>
  <c r="E20" i="14"/>
  <c r="G20" i="14"/>
  <c r="C44" i="14"/>
  <c r="D44" i="14"/>
  <c r="B44" i="14"/>
  <c r="G44" i="14"/>
  <c r="E44" i="14"/>
  <c r="B11" i="14"/>
  <c r="C11" i="14"/>
  <c r="G11" i="14"/>
  <c r="E11" i="14"/>
  <c r="D11" i="14"/>
  <c r="E25" i="14"/>
  <c r="B25" i="14"/>
  <c r="G25" i="14"/>
  <c r="C25" i="14"/>
  <c r="D25" i="14"/>
  <c r="C18" i="14"/>
  <c r="B18" i="14"/>
  <c r="E18" i="14"/>
  <c r="G18" i="14"/>
  <c r="D18" i="14"/>
  <c r="B19" i="14"/>
  <c r="G19" i="14"/>
  <c r="C19" i="14"/>
  <c r="D19" i="14"/>
  <c r="E19" i="14"/>
  <c r="B7" i="14"/>
  <c r="G7" i="14"/>
  <c r="D7" i="14"/>
  <c r="C7" i="14"/>
  <c r="E7" i="14"/>
  <c r="E6" i="18"/>
  <c r="E4" i="18"/>
  <c r="G6" i="14"/>
  <c r="C6" i="14"/>
  <c r="D6" i="14"/>
  <c r="B6" i="14"/>
  <c r="E6" i="14"/>
  <c r="E7" i="18"/>
  <c r="E10" i="18"/>
  <c r="E8" i="18"/>
  <c r="E9" i="18"/>
  <c r="H17" i="14" l="1"/>
  <c r="I17" i="14" s="1"/>
  <c r="H7" i="14"/>
  <c r="I7" i="14" s="1"/>
  <c r="F17" i="14"/>
  <c r="H6" i="14"/>
  <c r="I6" i="14" s="1"/>
  <c r="J6" i="14" s="1"/>
  <c r="F6" i="14"/>
  <c r="F7" i="14"/>
  <c r="E11" i="18"/>
  <c r="H19" i="14"/>
  <c r="I19" i="14" s="1"/>
  <c r="H22" i="14"/>
  <c r="I22" i="14" s="1"/>
  <c r="F16" i="14"/>
  <c r="H11" i="14"/>
  <c r="I11" i="14" s="1"/>
  <c r="H16" i="14"/>
  <c r="I16" i="14" s="1"/>
  <c r="F19" i="14"/>
  <c r="F22" i="14"/>
  <c r="H24" i="14"/>
  <c r="I24" i="14" s="1"/>
  <c r="F24" i="14"/>
  <c r="F28" i="14"/>
  <c r="F29" i="14"/>
  <c r="H29" i="14"/>
  <c r="I29" i="14" s="1"/>
  <c r="H28" i="14"/>
  <c r="I28" i="14" s="1"/>
  <c r="H36" i="14"/>
  <c r="I36" i="14" s="1"/>
  <c r="H31" i="14"/>
  <c r="I31" i="14" s="1"/>
  <c r="F36" i="14"/>
  <c r="F37" i="14"/>
  <c r="H37" i="14"/>
  <c r="I37" i="14" s="1"/>
  <c r="F20" i="14"/>
  <c r="F42" i="14"/>
  <c r="F41" i="14"/>
  <c r="F13" i="14"/>
  <c r="F15" i="14"/>
  <c r="H30" i="14"/>
  <c r="I30" i="14" s="1"/>
  <c r="F14" i="14"/>
  <c r="F25" i="14"/>
  <c r="H41" i="14"/>
  <c r="I41" i="14" s="1"/>
  <c r="H25" i="14"/>
  <c r="I25" i="14" s="1"/>
  <c r="F38" i="14"/>
  <c r="H43" i="14"/>
  <c r="I43" i="14" s="1"/>
  <c r="F40" i="14"/>
  <c r="F43" i="14"/>
  <c r="H39" i="14"/>
  <c r="I39" i="14" s="1"/>
  <c r="H38" i="14"/>
  <c r="I38" i="14" s="1"/>
  <c r="F18" i="14"/>
  <c r="H13" i="14"/>
  <c r="I13" i="14" s="1"/>
  <c r="F45" i="14"/>
  <c r="H18" i="14"/>
  <c r="I18" i="14" s="1"/>
  <c r="F34" i="14"/>
  <c r="H27" i="14"/>
  <c r="I27" i="14" s="1"/>
  <c r="H42" i="14"/>
  <c r="I42" i="14" s="1"/>
  <c r="H14" i="14"/>
  <c r="I14" i="14" s="1"/>
  <c r="H34" i="14"/>
  <c r="I34" i="14" s="1"/>
  <c r="H40" i="14"/>
  <c r="I40" i="14" s="1"/>
  <c r="F30" i="14"/>
  <c r="F39" i="14"/>
  <c r="F27" i="14"/>
  <c r="H15" i="14"/>
  <c r="I15" i="14" s="1"/>
  <c r="H20" i="14"/>
  <c r="I20" i="14" s="1"/>
  <c r="F33" i="14"/>
  <c r="H45" i="14"/>
  <c r="I45" i="14" s="1"/>
  <c r="H44" i="14"/>
  <c r="I44" i="14" s="1"/>
  <c r="F35" i="14"/>
  <c r="H9" i="14"/>
  <c r="I9" i="14" s="1"/>
  <c r="F31" i="14"/>
  <c r="F23" i="14"/>
  <c r="F26" i="14"/>
  <c r="H32" i="14"/>
  <c r="I32" i="14" s="1"/>
  <c r="H26" i="14"/>
  <c r="I26" i="14" s="1"/>
  <c r="F10" i="14"/>
  <c r="F11" i="14"/>
  <c r="H35" i="14"/>
  <c r="I35" i="14" s="1"/>
  <c r="H33" i="14"/>
  <c r="I33" i="14" s="1"/>
  <c r="F9" i="14"/>
  <c r="F32" i="14"/>
  <c r="H10" i="14"/>
  <c r="I10" i="14" s="1"/>
  <c r="H23" i="14"/>
  <c r="I23" i="14" s="1"/>
  <c r="F21" i="14"/>
  <c r="F44" i="14"/>
  <c r="H21" i="14"/>
  <c r="I21" i="14" s="1"/>
  <c r="G30" i="19"/>
  <c r="D31" i="19"/>
  <c r="D30" i="19"/>
  <c r="C39" i="19"/>
  <c r="D38" i="19"/>
  <c r="H13" i="19"/>
  <c r="I13" i="19" s="1"/>
  <c r="J7" i="14" l="1"/>
  <c r="J8" i="14" s="1"/>
  <c r="E31" i="19"/>
  <c r="F31" i="19" s="1"/>
  <c r="G31" i="19" s="1"/>
  <c r="D32" i="19"/>
  <c r="E32" i="19" s="1"/>
  <c r="F32" i="19" s="1"/>
  <c r="G32" i="19" s="1"/>
  <c r="J46" i="14"/>
  <c r="K46" i="14" s="1"/>
  <c r="J9" i="14"/>
  <c r="J10" i="14" s="1"/>
  <c r="J11" i="14" s="1"/>
  <c r="J12" i="14" s="1"/>
  <c r="J13" i="14" s="1"/>
  <c r="J14" i="14" s="1"/>
  <c r="J15" i="14" s="1"/>
  <c r="J16" i="14" s="1"/>
  <c r="J17" i="14" s="1"/>
  <c r="J18" i="14" s="1"/>
  <c r="J19" i="14" s="1"/>
  <c r="J20" i="14" s="1"/>
  <c r="J21" i="14" s="1"/>
  <c r="J22" i="14" s="1"/>
  <c r="J23" i="14" s="1"/>
  <c r="J24" i="14" s="1"/>
  <c r="J25" i="14" s="1"/>
  <c r="J26" i="14" s="1"/>
  <c r="J27" i="14" s="1"/>
  <c r="J28" i="14" s="1"/>
  <c r="J29" i="14" s="1"/>
  <c r="J30" i="14" s="1"/>
  <c r="J31" i="14" s="1"/>
  <c r="J32" i="14" s="1"/>
  <c r="J33" i="14" s="1"/>
  <c r="J34" i="14" s="1"/>
  <c r="J35" i="14" s="1"/>
  <c r="J36" i="14" s="1"/>
  <c r="J37" i="14" s="1"/>
  <c r="J38" i="14" s="1"/>
  <c r="J39" i="14" s="1"/>
  <c r="J40" i="14" s="1"/>
  <c r="J41" i="14" s="1"/>
  <c r="J42" i="14" s="1"/>
  <c r="J43" i="14" s="1"/>
  <c r="J44" i="14" s="1"/>
  <c r="J45" i="14" s="1"/>
  <c r="D37" i="19"/>
  <c r="E38" i="19" l="1"/>
  <c r="F38" i="19" l="1"/>
  <c r="E37" i="19"/>
  <c r="G38" i="19" l="1"/>
  <c r="G37" i="19" s="1"/>
  <c r="F37" i="19"/>
  <c r="C37" i="19" l="1"/>
</calcChain>
</file>

<file path=xl/sharedStrings.xml><?xml version="1.0" encoding="utf-8"?>
<sst xmlns="http://schemas.openxmlformats.org/spreadsheetml/2006/main" count="54776" uniqueCount="27270">
  <si>
    <t>ITEM</t>
  </si>
  <si>
    <t>FONTE</t>
  </si>
  <si>
    <t>CÓDIGO</t>
  </si>
  <si>
    <t>DESCRIÇÃO DO ITEM</t>
  </si>
  <si>
    <t>MEDIDAS</t>
  </si>
  <si>
    <t>COMP.</t>
  </si>
  <si>
    <t>LARGURA</t>
  </si>
  <si>
    <t>TAXA</t>
  </si>
  <si>
    <t>QTD</t>
  </si>
  <si>
    <t>UND</t>
  </si>
  <si>
    <t>1.0</t>
  </si>
  <si>
    <t>1.1</t>
  </si>
  <si>
    <t>MES</t>
  </si>
  <si>
    <t>H</t>
  </si>
  <si>
    <t>ENCARREGADO GERAL DE OBRAS COM ENCARGOS COMPLEMENTARES</t>
  </si>
  <si>
    <t>ENGENHEIRO CIVIL DE OBRA PLENO COM ENCARGOS COMPLEMENTARES</t>
  </si>
  <si>
    <t>2.0</t>
  </si>
  <si>
    <t>2.1</t>
  </si>
  <si>
    <t>CPU 001</t>
  </si>
  <si>
    <t>M2</t>
  </si>
  <si>
    <t>GUINDAUTO HIDRÁULICO, CAPACIDADE MÁXIMA DE CARGA 6200 KG, MOMENTO MÁXIMO DE CARGA 11,7 TM, ALCANCE MÁXIMO HORIZONTAL 9,70 M, INCLUSIVE CAMINHÃO TOCO PBT 16.000 KG, POTÊNCIA DE 189 CV - CHP DIURNO. AF_06/2014</t>
  </si>
  <si>
    <t>CHP</t>
  </si>
  <si>
    <t>RETROESCAVADEIRA SOBRE RODAS COM CARREGADEIRA, TRAÇÃO 4X2, POTÊNCIA LÍQ. 79 HP, CAÇAMBA CARREG. CAP. MÍN. 1 M3, CAÇAMBA RETRO CAP. 0,20 M3, PESO OPERACIONAL MÍN. 6.570 KG, PROFUNDIDADE ESCAVAÇÃO MÁX. 4,37 M - CHP DIURNO. AF_06/2014</t>
  </si>
  <si>
    <t>3.0</t>
  </si>
  <si>
    <t>3.1</t>
  </si>
  <si>
    <t>M</t>
  </si>
  <si>
    <t>CPU 003</t>
  </si>
  <si>
    <t>CPU 004</t>
  </si>
  <si>
    <t>UN</t>
  </si>
  <si>
    <t>M3</t>
  </si>
  <si>
    <t>CARGA, MANOBRA E DESCARGA DE SOLOS E MATERIAIS GRANULARES EM CAMINHÃO BASCULANTE 10 M³ - CARGA COM PÁ CARREGADEIRA (CAÇAMBA DE 1,7 A 2,8 M³ / 128 HP) E DESCARGA LIVRE (UNIDADE: M3). AF_07/2020</t>
  </si>
  <si>
    <t>TRANSPORTE COM CAMINHÃO BASCULANTE DE 10 M³, EM VIA URBANA PAVIMENTADA, DMT ATÉ 30 KM (UNIDADE: M3XKM). AF_07/2020</t>
  </si>
  <si>
    <t>M3XKM</t>
  </si>
  <si>
    <t>T</t>
  </si>
  <si>
    <t>TRANSPORTE COM CAMINHÃO TANQUE DE TRANSPORTE DE MATERIAL ASFÁLTICO DE 30000 L, EM VIA URBANA PAVIMENTADA, DMT ATÉ 30KM (UNIDADE: TXKM). AF_07/2020</t>
  </si>
  <si>
    <t>TXKM</t>
  </si>
  <si>
    <t xml:space="preserve"> </t>
  </si>
  <si>
    <t>FORNECIMENTO E INSTALAÇÃO DE SUPORTE DE MADEIRA PARA PLACAS DE SINALIZAÇÃO EM CONCRETO, COM H= DE 2,5 M E SEÇÃO DE 7,5 X 7,5 CM. AF_03/2022</t>
  </si>
  <si>
    <t>VIGIA DIURNO COM ENCARGOS COMPLEMENTARES</t>
  </si>
  <si>
    <t>LANÇAMENTO COM USO DE BALDES, ADENSAMENTO E ACABAMENTO DE CONCRETO EM ESTRUTURAS. AF_02/2022</t>
  </si>
  <si>
    <t>ESCAVADEIRA HIDRÁULICA SOBRE ESTEIRAS, CAÇAMBA 0,80 M3, PESO OPERACIONAL 17 T, POTENCIA BRUTA 111 HP - CHP DIURNO. AF_06/2014</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</si>
  <si>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</si>
  <si>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</si>
  <si>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</si>
  <si>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MARTELETE OU ROMPEDOR PNEUMÁTICO MANUAL, 28 KG, COM SILENCIADOR - CHP DIURNO. AF_07/2016</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</si>
  <si>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</si>
  <si>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</si>
  <si>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VASSOURA MECÂNICA REBOCÁVEL COM ESCOVA CILÍNDRICA, LARGURA ÚTIL DE VARRIMENTO DE 2,44 M - CHP DIURNO. AF_06/2014</t>
  </si>
  <si>
    <t>VASSOURA MECÂNICA REBOCÁVEL COM ESCOVA CILÍNDRICA, LARGURA ÚTIL DE VARRIMENTO DE 2,44 M - CHI DIURNO.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</si>
  <si>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</si>
  <si>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</si>
  <si>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MOTONIVELADORA POTÊNCIA BÁSICA LÍQUIDA (PRIMEIRA MARCHA) 125 HP, PESO BRUTO 13032 KG, LARGURA DA LÂMINA DE 3,7 M - CHP DIURNO. AF_06/2014</t>
  </si>
  <si>
    <t>MOTONIVELADORA POTÊNCIA BÁSICA LÍQUIDA (PRIMEIRA MARCHA) 125 HP, PESO BRUTO 13032 KG, LARGURA DA LÂMINA DE 3,7 M - CHI DIURNO. AF_06/2014</t>
  </si>
  <si>
    <t>COMPRESSOR DE AR REBOCÁVEL, VAZÃO 189 PCM, PRESSÃO EFETIVA DE TRABALHO 102 PSI, MOTOR DIESEL, POTÊNCIA 63 CV - CHP DIURNO. AF_06/2015</t>
  </si>
  <si>
    <t>ARGAMASSA TRAÇO 1:4 (EM VOLUME DE CIMENTO E AREIA GROSSA ÚMIDA) PARA CHAPISCO CONVENCIONAL, PREPARO MECÂNICO COM BETONEIRA 400 L. AF_08/2019</t>
  </si>
  <si>
    <t>EMBOÇO OU MASSA ÚNICA EM ARGAMASSA TRAÇO 1:2:8, PREPARO MECÂNICO COM BETONEIRA 400 L, APLICADA MANUALMENTE EM PANOS CEGOS DE FACHADA (SEM PRESENÇA DE VÃOS), ESPESSURA DE 25 MM. AF_08/2022</t>
  </si>
  <si>
    <t>ASSENTADOR DE TUBOS COM ENCARGOS COMPLEMENTARES</t>
  </si>
  <si>
    <t>CARPINTEIRO DE FORMAS COM ENCARGOS COMPLEMENTARES</t>
  </si>
  <si>
    <t>ENCANADOR OU BOMBEIRO HIDRÁULICO COM ENCARGOS COMPLEMENTARES</t>
  </si>
  <si>
    <t>PEDREIRO COM ENCARGOS COMPLEMENTARES</t>
  </si>
  <si>
    <t>RASTELEIRO COM ENCARGOS COMPLEMENTARES</t>
  </si>
  <si>
    <t>SERVENTE COM ENCARGOS COMPLEMENTARES</t>
  </si>
  <si>
    <t>ARGAMASSA TRAÇO 1:3 (EM VOLUME DE CIMENTO E AREIA MÉDIA ÚMIDA), PREPARO MECÂNICO COM BETONEIRA 400 L. AF_08/2019</t>
  </si>
  <si>
    <t>ARGAMASSA TRAÇO 1:3 (EM VOLUME DE CIMENTO E AREIA MÉDIA ÚMIDA), PREPARO MANUAL. AF_08/2019</t>
  </si>
  <si>
    <t>TRATOR DE PNEUS, POTÊNCIA 85 CV, TRAÇÃO 4X4, PESO COM LASTRO DE 4.675 KG - CHP DIURNO. AF_06/2014</t>
  </si>
  <si>
    <t>TRATOR DE PNEUS, POTÊNCIA 85 CV, TRAÇÃO 4X4, PESO COM LASTRO DE 4.675 KG - CHI DIURNO. AF_06/2014</t>
  </si>
  <si>
    <t>GRAUTEAMENTO DE CINTA SUPERIOR OU DE VERGA EM ALVENARIA ESTRUTURAL. AF_09/2021</t>
  </si>
  <si>
    <t>ARMAÇÃO DE CINTA DE ALVENARIA ESTRUTURAL; DIÂMETRO DE 10,0 MM. AF_09/2021</t>
  </si>
  <si>
    <t>PLACA VIBRATÓRIA REVERSÍVEL COM MOTOR 4 TEMPOS A GASOLINA, FORÇA CENTRÍFUGA DE 25 KN (2500 KGF), POTÊNCIA 5,5 CV - CHP DIURNO. AF_08/2015</t>
  </si>
  <si>
    <t>CAMINHÃO BASCULANTE 10 M3, TRUCADO CABINE SIMPLES, PESO BRUTO TOTAL 23.000 KG, CARGA ÚTIL MÁXIMA 15.935 KG, DISTÂNCIA ENTRE EIXOS 4,80 M, POTÊNCIA 230 CV INCLUSIVE CAÇAMBA METÁLICA - CHP DIURNO. AF_06/2014</t>
  </si>
  <si>
    <t>FABRICAÇÃO DE FÔRMA PARA LAJES, EM CHAPA DE MADEIRA COMPENSADA RESINADA, E = 17 MM. AF_09/2020</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</si>
  <si>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</si>
  <si>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</si>
  <si>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</si>
  <si>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</si>
  <si>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</si>
  <si>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CONCRETO MAGRO PARA LASTRO, TRAÇO 1:4,5:4,5 (EM MASSA SECA DE CIMENTO/ AREIA MÉDIA/ BRITA 1) - PREPARO MECÂNICO COM BETONEIRA 400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</si>
  <si>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</si>
  <si>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</si>
  <si>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</si>
  <si>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MAGRO PARA LASTRO, TRAÇO 1:4,5:4,5 (EM MASSA SECA DE CIMENTO/ AREIA MÉDIA/ BRITA 1) - PREPARO MANUAL. AF_05/2021</t>
  </si>
  <si>
    <t>ROLO COMPACTADOR VIBRATORIO TANDEM, ACO LISO, POTENCIA 125 HP, PESO SEM/COM LASTRO 10,20/11,65 T, LARGURA DE TRABALHO 1,73 M - CHP DIURNO. AF_11/2016</t>
  </si>
  <si>
    <t>ROLO COMPACTADOR VIBRATORIO TANDEM, ACO LISO, POTENCIA 125 HP, PESO SEM/COM LASTRO 10,20/11,65 T, LARGURA DE TRABALHO 1,73 M - CHI DIURNO. AF_11/2016</t>
  </si>
  <si>
    <t>TRATOR DE PNEUS COM POTÊNCIA DE 85 CV, TRAÇÃO 4X4, COM VASSOURA MECÂNICA ACOPLADA - CHI DIURNO. AF_02/2017</t>
  </si>
  <si>
    <t>TRATOR DE PNEUS COM POTÊNCIA DE 85 CV, TRAÇÃO 4X4, COM VASSOURA MECÂNICA ACOPLADA - CHP DIURNO. AF_03/2017</t>
  </si>
  <si>
    <t>FABRICAÇÃO, MONTAGEM E DESMONTAGEM DE FORMA PARA RADIER, PISO DE CONCRETO OU LAJE SOBRE SOLO, EM MADEIRA SERRADA, 4 UTILIZAÇÕES. AF_09/2021</t>
  </si>
  <si>
    <t>DESCRIÇÃO</t>
  </si>
  <si>
    <t>KG</t>
  </si>
  <si>
    <t>L</t>
  </si>
  <si>
    <t>CHI</t>
  </si>
  <si>
    <t>BANCO DE COMPOSIÇÕES</t>
  </si>
  <si>
    <t>DESONERADO</t>
  </si>
  <si>
    <t>ONERADO</t>
  </si>
  <si>
    <t>UNIDADE</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</si>
  <si>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</si>
  <si>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</si>
  <si>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</si>
  <si>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</si>
  <si>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</si>
  <si>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</si>
  <si>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</si>
  <si>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</si>
  <si>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</si>
  <si>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</si>
  <si>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</si>
  <si>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</si>
  <si>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</si>
  <si>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</si>
  <si>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</si>
  <si>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</si>
  <si>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</si>
  <si>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</si>
  <si>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</si>
  <si>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</si>
  <si>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</si>
  <si>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</si>
  <si>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</si>
  <si>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</si>
  <si>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</si>
  <si>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</si>
  <si>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</si>
  <si>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</si>
  <si>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</si>
  <si>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</si>
  <si>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</si>
  <si>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</si>
  <si>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</si>
  <si>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</si>
  <si>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</si>
  <si>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</si>
  <si>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</si>
  <si>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</si>
  <si>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</si>
  <si>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</si>
  <si>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</si>
  <si>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</si>
  <si>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</si>
  <si>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</si>
  <si>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</si>
  <si>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</si>
  <si>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</si>
  <si>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</si>
  <si>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</si>
  <si>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</si>
  <si>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</si>
  <si>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</si>
  <si>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</si>
  <si>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</si>
  <si>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</si>
  <si>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</si>
  <si>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</si>
  <si>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</si>
  <si>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</si>
  <si>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</si>
  <si>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</si>
  <si>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</si>
  <si>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</si>
  <si>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</si>
  <si>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</si>
  <si>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</si>
  <si>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</si>
  <si>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</si>
  <si>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</si>
  <si>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</si>
  <si>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</si>
  <si>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</si>
  <si>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</si>
  <si>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</si>
  <si>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</si>
  <si>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</si>
  <si>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</si>
  <si>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</si>
  <si>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</si>
  <si>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</si>
  <si>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</si>
  <si>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</si>
  <si>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</si>
  <si>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</si>
  <si>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</si>
  <si>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</si>
  <si>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</si>
  <si>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</si>
  <si>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</si>
  <si>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</si>
  <si>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</si>
  <si>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</si>
  <si>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</si>
  <si>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</si>
  <si>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</si>
  <si>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</si>
  <si>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</si>
  <si>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</si>
  <si>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</si>
  <si>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</si>
  <si>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</si>
  <si>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</si>
  <si>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</si>
  <si>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</si>
  <si>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</si>
  <si>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</si>
  <si>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</si>
  <si>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</si>
  <si>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</si>
  <si>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</si>
  <si>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</si>
  <si>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</si>
  <si>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</si>
  <si>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</si>
  <si>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</si>
  <si>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</si>
  <si>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</si>
  <si>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</si>
  <si>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</si>
  <si>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ESPARGIDOR DE ASFALTO PRESSURIZADO COM TANQUE DE 2500 L, REBOCÁVEL COM MOTOR A GASOLINA POTÊNCIA 3,4 HP - CHP DIURNO. AF_07/2014</t>
  </si>
  <si>
    <t>GRADE DE DISCO REBOCÁVEL COM 20 DISCOS 24" X 6 MM COM PNEUS PARA TRANSPORTE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</si>
  <si>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</si>
  <si>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</si>
  <si>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</si>
  <si>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</si>
  <si>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</si>
  <si>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</si>
  <si>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</si>
  <si>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</si>
  <si>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</si>
  <si>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</si>
  <si>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</si>
  <si>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</si>
  <si>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</si>
  <si>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</si>
  <si>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</si>
  <si>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</si>
  <si>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</si>
  <si>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</si>
  <si>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</si>
  <si>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</si>
  <si>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</si>
  <si>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</si>
  <si>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</si>
  <si>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</si>
  <si>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</si>
  <si>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</si>
  <si>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</si>
  <si>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</si>
  <si>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</si>
  <si>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</si>
  <si>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</si>
  <si>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</si>
  <si>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</si>
  <si>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</si>
  <si>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</si>
  <si>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</si>
  <si>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</si>
  <si>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</si>
  <si>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</si>
  <si>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</si>
  <si>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</si>
  <si>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CORTADORA DE PISO COM MOTOR 4 TEMPOS A GASOLINA, POTÊNCIA DE 13 HP, COM DISCO DE CORTE DIAMANTADO SEGMENTADO PARA CONCRETO, DIÂMETRO DE 350 MM, FURO DE 1" (14 X 1") - CHP DIURNO. AF_08/2015</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</si>
  <si>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</si>
  <si>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</si>
  <si>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</si>
  <si>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</si>
  <si>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</si>
  <si>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</si>
  <si>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</si>
  <si>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</si>
  <si>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</si>
  <si>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</si>
  <si>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</si>
  <si>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</si>
  <si>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</si>
  <si>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</si>
  <si>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</si>
  <si>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</si>
  <si>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</si>
  <si>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</si>
  <si>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</si>
  <si>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</si>
  <si>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</si>
  <si>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</si>
  <si>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</si>
  <si>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</si>
  <si>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</si>
  <si>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</si>
  <si>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</si>
  <si>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</si>
  <si>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</si>
  <si>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</si>
  <si>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MINICARREGADEIRA SOBRE RODAS POTENCIA 47HP CAPACIDADE OPERACAO 646 KG, COM VASSOURA MECÂNICA ACOPLADA - CHP DIURNO. AF_03/2017</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</si>
  <si>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</si>
  <si>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</si>
  <si>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</si>
  <si>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</si>
  <si>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</si>
  <si>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</si>
  <si>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</si>
  <si>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</si>
  <si>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</si>
  <si>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</si>
  <si>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</si>
  <si>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</si>
  <si>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</si>
  <si>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</si>
  <si>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</si>
  <si>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</si>
  <si>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</si>
  <si>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</si>
  <si>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</si>
  <si>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</si>
  <si>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</si>
  <si>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</si>
  <si>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</si>
  <si>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</si>
  <si>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</si>
  <si>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</si>
  <si>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</si>
  <si>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</si>
  <si>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</si>
  <si>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</si>
  <si>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</si>
  <si>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</si>
  <si>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</si>
  <si>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</si>
  <si>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</si>
  <si>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</si>
  <si>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</si>
  <si>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</si>
  <si>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</si>
  <si>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</si>
  <si>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</si>
  <si>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</si>
  <si>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</si>
  <si>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</si>
  <si>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</si>
  <si>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</si>
  <si>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</si>
  <si>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</si>
  <si>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</si>
  <si>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</si>
  <si>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</si>
  <si>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</si>
  <si>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</si>
  <si>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</si>
  <si>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</si>
  <si>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</si>
  <si>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</si>
  <si>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</si>
  <si>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</si>
  <si>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</si>
  <si>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</si>
  <si>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</si>
  <si>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</si>
  <si>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</si>
  <si>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</si>
  <si>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</si>
  <si>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</si>
  <si>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</si>
  <si>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</si>
  <si>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</si>
  <si>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</si>
  <si>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</si>
  <si>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</si>
  <si>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</si>
  <si>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</si>
  <si>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</si>
  <si>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</si>
  <si>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</si>
  <si>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</si>
  <si>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</si>
  <si>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</si>
  <si>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</si>
  <si>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</si>
  <si>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</si>
  <si>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</si>
  <si>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</si>
  <si>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</si>
  <si>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</si>
  <si>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</si>
  <si>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</si>
  <si>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</si>
  <si>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</si>
  <si>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</si>
  <si>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</si>
  <si>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</si>
  <si>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</si>
  <si>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</si>
  <si>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</si>
  <si>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MINICARREGADEIRA SOBRE RODAS POTENCIA 47HP CAPACIDADE OPERACAO 646 KG, COM VASSOURA MECÂNICA ACOPLADA - CHI DIURNO. AF_03/2017</t>
  </si>
  <si>
    <t>MÁQUINA DEMARCADORA DE FAIXA DE TRÁFEGO À FRIO, AUTOPROPELIDA, POTÊNCIA 38 HP - CHI DIURNO. AF_07/2016</t>
  </si>
  <si>
    <t>USINA DE MISTURA ASFÁLTICA À QUENTE, TIPO CONTRA FLUXO, PROD 100 A 140 TON/HORA - CHI DIURNO. AF_12/2019</t>
  </si>
  <si>
    <t>USINA DE ASFALTO, TIPO GRAVIMÉTRICA, PROD 150 TON/HORA - CHI DIURNO. AF_12/2019</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</si>
  <si>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</si>
  <si>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</si>
  <si>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</si>
  <si>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</si>
  <si>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</si>
  <si>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</si>
  <si>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</si>
  <si>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</si>
  <si>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</si>
  <si>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</si>
  <si>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</si>
  <si>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</si>
  <si>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</si>
  <si>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</si>
  <si>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</si>
  <si>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</si>
  <si>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</si>
  <si>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</si>
  <si>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</si>
  <si>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</si>
  <si>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</si>
  <si>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</si>
  <si>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</si>
  <si>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</si>
  <si>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</si>
  <si>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</si>
  <si>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</si>
  <si>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</si>
  <si>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</si>
  <si>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</si>
  <si>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</si>
  <si>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</si>
  <si>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</si>
  <si>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</si>
  <si>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</si>
  <si>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</si>
  <si>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</si>
  <si>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</si>
  <si>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</si>
  <si>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</si>
  <si>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</si>
  <si>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</si>
  <si>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</si>
  <si>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</si>
  <si>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</si>
  <si>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</si>
  <si>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</si>
  <si>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</si>
  <si>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</si>
  <si>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</si>
  <si>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</si>
  <si>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</si>
  <si>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</si>
  <si>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</si>
  <si>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</si>
  <si>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</si>
  <si>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</si>
  <si>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</si>
  <si>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</si>
  <si>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</si>
  <si>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</si>
  <si>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</si>
  <si>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</si>
  <si>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</si>
  <si>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</si>
  <si>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</si>
  <si>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</si>
  <si>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</si>
  <si>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</si>
  <si>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</si>
  <si>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</si>
  <si>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</si>
  <si>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</si>
  <si>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</si>
  <si>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</si>
  <si>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</si>
  <si>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</si>
  <si>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</si>
  <si>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</si>
  <si>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</si>
  <si>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</si>
  <si>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</si>
  <si>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</si>
  <si>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</si>
  <si>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</si>
  <si>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</si>
  <si>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</si>
  <si>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</si>
  <si>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</si>
  <si>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</si>
  <si>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</si>
  <si>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</si>
  <si>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</si>
  <si>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</si>
  <si>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</si>
  <si>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</si>
  <si>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</si>
  <si>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</si>
  <si>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</si>
  <si>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</si>
  <si>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</si>
  <si>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</si>
  <si>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</si>
  <si>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</si>
  <si>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</si>
  <si>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</si>
  <si>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</si>
  <si>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</si>
  <si>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</si>
  <si>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</si>
  <si>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</si>
  <si>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</si>
  <si>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</si>
  <si>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</si>
  <si>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</si>
  <si>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</si>
  <si>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</si>
  <si>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</si>
  <si>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</si>
  <si>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</si>
  <si>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</si>
  <si>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</si>
  <si>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</si>
  <si>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</si>
  <si>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</si>
  <si>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</si>
  <si>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</si>
  <si>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</si>
  <si>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</si>
  <si>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</si>
  <si>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</si>
  <si>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</si>
  <si>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</si>
  <si>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</si>
  <si>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</si>
  <si>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</si>
  <si>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</si>
  <si>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</si>
  <si>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</si>
  <si>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</si>
  <si>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</si>
  <si>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</si>
  <si>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</si>
  <si>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</si>
  <si>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</si>
  <si>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</si>
  <si>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</si>
  <si>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</si>
  <si>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</si>
  <si>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</si>
  <si>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</si>
  <si>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</si>
  <si>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</si>
  <si>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</si>
  <si>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</si>
  <si>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</si>
  <si>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</si>
  <si>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</si>
  <si>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</si>
  <si>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</si>
  <si>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</si>
  <si>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</si>
  <si>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</si>
  <si>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</si>
  <si>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</si>
  <si>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</si>
  <si>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</si>
  <si>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</si>
  <si>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</si>
  <si>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</si>
  <si>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</si>
  <si>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</si>
  <si>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</si>
  <si>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</si>
  <si>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</si>
  <si>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</si>
  <si>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</si>
  <si>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</si>
  <si>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</si>
  <si>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</si>
  <si>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</si>
  <si>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</si>
  <si>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</si>
  <si>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</si>
  <si>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</si>
  <si>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</si>
  <si>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</si>
  <si>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</si>
  <si>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</si>
  <si>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</si>
  <si>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</si>
  <si>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</si>
  <si>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</si>
  <si>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</si>
  <si>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</si>
  <si>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</si>
  <si>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</si>
  <si>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</si>
  <si>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</si>
  <si>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</si>
  <si>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</si>
  <si>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</si>
  <si>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</si>
  <si>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</si>
  <si>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</si>
  <si>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</si>
  <si>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</si>
  <si>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</si>
  <si>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</si>
  <si>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</si>
  <si>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</si>
  <si>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</si>
  <si>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</si>
  <si>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</si>
  <si>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</si>
  <si>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</si>
  <si>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</si>
  <si>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</si>
  <si>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</si>
  <si>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</si>
  <si>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</si>
  <si>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</si>
  <si>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</si>
  <si>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</si>
  <si>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</si>
  <si>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</si>
  <si>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</si>
  <si>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</si>
  <si>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</si>
  <si>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</si>
  <si>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</si>
  <si>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</si>
  <si>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</si>
  <si>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</si>
  <si>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</si>
  <si>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</si>
  <si>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</si>
  <si>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</si>
  <si>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</si>
  <si>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</si>
  <si>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</si>
  <si>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</si>
  <si>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</si>
  <si>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</si>
  <si>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</si>
  <si>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</si>
  <si>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</si>
  <si>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</si>
  <si>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</si>
  <si>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</si>
  <si>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</si>
  <si>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</si>
  <si>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</si>
  <si>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</si>
  <si>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</si>
  <si>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</si>
  <si>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</si>
  <si>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</si>
  <si>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</si>
  <si>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</si>
  <si>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</si>
  <si>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</si>
  <si>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</si>
  <si>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</si>
  <si>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</si>
  <si>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</si>
  <si>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</si>
  <si>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</si>
  <si>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</si>
  <si>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</si>
  <si>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</si>
  <si>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</si>
  <si>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</si>
  <si>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</si>
  <si>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</si>
  <si>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</si>
  <si>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</si>
  <si>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</si>
  <si>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</si>
  <si>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</si>
  <si>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</si>
  <si>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</si>
  <si>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</si>
  <si>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</si>
  <si>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</si>
  <si>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</si>
  <si>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</si>
  <si>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</si>
  <si>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</si>
  <si>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</si>
  <si>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</si>
  <si>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</si>
  <si>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</si>
  <si>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</si>
  <si>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</si>
  <si>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</si>
  <si>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</si>
  <si>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</si>
  <si>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</si>
  <si>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</si>
  <si>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</si>
  <si>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</si>
  <si>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</si>
  <si>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</si>
  <si>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</si>
  <si>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</si>
  <si>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</si>
  <si>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</si>
  <si>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</si>
  <si>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</si>
  <si>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</si>
  <si>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</si>
  <si>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</si>
  <si>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</si>
  <si>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</si>
  <si>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</si>
  <si>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</si>
  <si>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</si>
  <si>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</si>
  <si>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</si>
  <si>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</si>
  <si>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</si>
  <si>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</si>
  <si>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</si>
  <si>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</si>
  <si>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</si>
  <si>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</si>
  <si>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</si>
  <si>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</si>
  <si>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</si>
  <si>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</si>
  <si>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</si>
  <si>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</si>
  <si>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</si>
  <si>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</si>
  <si>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</si>
  <si>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</si>
  <si>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</si>
  <si>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</si>
  <si>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</si>
  <si>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</si>
  <si>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</si>
  <si>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</si>
  <si>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</si>
  <si>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</si>
  <si>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</si>
  <si>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</si>
  <si>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</si>
  <si>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</si>
  <si>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</si>
  <si>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</si>
  <si>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</si>
  <si>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</si>
  <si>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</si>
  <si>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</si>
  <si>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</si>
  <si>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</si>
  <si>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</si>
  <si>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</si>
  <si>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</si>
  <si>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</si>
  <si>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</si>
  <si>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</si>
  <si>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</si>
  <si>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</si>
  <si>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</si>
  <si>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</si>
  <si>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</si>
  <si>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</si>
  <si>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</si>
  <si>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</si>
  <si>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</si>
  <si>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</si>
  <si>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</si>
  <si>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</si>
  <si>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</si>
  <si>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</si>
  <si>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</si>
  <si>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</si>
  <si>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</si>
  <si>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</si>
  <si>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</si>
  <si>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</si>
  <si>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</si>
  <si>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</si>
  <si>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</si>
  <si>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</si>
  <si>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</si>
  <si>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</si>
  <si>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</si>
  <si>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</si>
  <si>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</si>
  <si>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</si>
  <si>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</si>
  <si>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</si>
  <si>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</si>
  <si>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</si>
  <si>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</si>
  <si>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</si>
  <si>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</si>
  <si>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</si>
  <si>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</si>
  <si>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</si>
  <si>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</si>
  <si>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</si>
  <si>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</si>
  <si>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</si>
  <si>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</si>
  <si>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</si>
  <si>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</si>
  <si>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</si>
  <si>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</si>
  <si>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</si>
  <si>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</si>
  <si>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</si>
  <si>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</si>
  <si>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</si>
  <si>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</si>
  <si>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</si>
  <si>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</si>
  <si>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</si>
  <si>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</si>
  <si>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</si>
  <si>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</si>
  <si>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</si>
  <si>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</si>
  <si>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</si>
  <si>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</si>
  <si>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</si>
  <si>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</si>
  <si>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</si>
  <si>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</si>
  <si>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</si>
  <si>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</si>
  <si>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</si>
  <si>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</si>
  <si>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</si>
  <si>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</si>
  <si>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</si>
  <si>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</si>
  <si>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</si>
  <si>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</si>
  <si>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</si>
  <si>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</si>
  <si>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</si>
  <si>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</si>
  <si>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</si>
  <si>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</si>
  <si>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</si>
  <si>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</si>
  <si>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</si>
  <si>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</si>
  <si>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</si>
  <si>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</si>
  <si>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</si>
  <si>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</si>
  <si>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</si>
  <si>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</si>
  <si>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</si>
  <si>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</si>
  <si>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</si>
  <si>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</si>
  <si>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</si>
  <si>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</si>
  <si>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</si>
  <si>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</si>
  <si>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</si>
  <si>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</si>
  <si>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</si>
  <si>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</si>
  <si>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</si>
  <si>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</si>
  <si>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</si>
  <si>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</si>
  <si>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</si>
  <si>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</si>
  <si>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</si>
  <si>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</si>
  <si>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</si>
  <si>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</si>
  <si>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</si>
  <si>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</si>
  <si>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</si>
  <si>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</si>
  <si>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</si>
  <si>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</si>
  <si>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</si>
  <si>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</si>
  <si>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</si>
  <si>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</si>
  <si>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</si>
  <si>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</si>
  <si>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</si>
  <si>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</si>
  <si>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</si>
  <si>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</si>
  <si>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</si>
  <si>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</si>
  <si>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</si>
  <si>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</si>
  <si>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</si>
  <si>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</si>
  <si>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</si>
  <si>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</si>
  <si>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</si>
  <si>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</si>
  <si>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</si>
  <si>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</si>
  <si>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</si>
  <si>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</si>
  <si>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</si>
  <si>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</si>
  <si>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</si>
  <si>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</si>
  <si>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</si>
  <si>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</si>
  <si>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</si>
  <si>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</si>
  <si>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</si>
  <si>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</si>
  <si>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</si>
  <si>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</si>
  <si>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</si>
  <si>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</si>
  <si>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</si>
  <si>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</si>
  <si>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</si>
  <si>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</si>
  <si>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</si>
  <si>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</si>
  <si>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</si>
  <si>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</si>
  <si>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</si>
  <si>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</si>
  <si>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</si>
  <si>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</si>
  <si>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</si>
  <si>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</si>
  <si>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</si>
  <si>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</si>
  <si>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</si>
  <si>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</si>
  <si>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</si>
  <si>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</si>
  <si>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</si>
  <si>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</si>
  <si>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</si>
  <si>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</si>
  <si>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</si>
  <si>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</si>
  <si>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</si>
  <si>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</si>
  <si>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</si>
  <si>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</si>
  <si>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</si>
  <si>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</si>
  <si>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</si>
  <si>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</si>
  <si>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</si>
  <si>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</si>
  <si>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</si>
  <si>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</si>
  <si>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</si>
  <si>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</si>
  <si>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</si>
  <si>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</si>
  <si>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</si>
  <si>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</si>
  <si>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</si>
  <si>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</si>
  <si>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</si>
  <si>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</si>
  <si>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</si>
  <si>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</si>
  <si>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</si>
  <si>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</si>
  <si>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</si>
  <si>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</si>
  <si>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</si>
  <si>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</si>
  <si>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</si>
  <si>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</si>
  <si>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</si>
  <si>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</si>
  <si>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</si>
  <si>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</si>
  <si>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</si>
  <si>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</si>
  <si>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</si>
  <si>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</si>
  <si>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</si>
  <si>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</si>
  <si>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</si>
  <si>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</si>
  <si>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</si>
  <si>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</si>
  <si>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</si>
  <si>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</si>
  <si>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</si>
  <si>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</si>
  <si>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</si>
  <si>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</si>
  <si>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</si>
  <si>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</si>
  <si>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</si>
  <si>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</si>
  <si>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</si>
  <si>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</si>
  <si>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</si>
  <si>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</si>
  <si>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</si>
  <si>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</si>
  <si>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</si>
  <si>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</si>
  <si>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</si>
  <si>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</si>
  <si>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</si>
  <si>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</si>
  <si>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</si>
  <si>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</si>
  <si>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</si>
  <si>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</si>
  <si>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</si>
  <si>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</si>
  <si>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</si>
  <si>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</si>
  <si>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</si>
  <si>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</si>
  <si>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</si>
  <si>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</si>
  <si>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</si>
  <si>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</si>
  <si>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</si>
  <si>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</si>
  <si>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</si>
  <si>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</si>
  <si>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</si>
  <si>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</si>
  <si>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</si>
  <si>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</si>
  <si>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</si>
  <si>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</si>
  <si>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</si>
  <si>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</si>
  <si>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</si>
  <si>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</si>
  <si>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</si>
  <si>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</si>
  <si>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</si>
  <si>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</si>
  <si>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</si>
  <si>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</si>
  <si>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</si>
  <si>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</si>
  <si>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</si>
  <si>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</si>
  <si>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</si>
  <si>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</si>
  <si>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</si>
  <si>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</si>
  <si>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</si>
  <si>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</si>
  <si>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</si>
  <si>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</si>
  <si>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</si>
  <si>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</si>
  <si>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</si>
  <si>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</si>
  <si>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</si>
  <si>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</si>
  <si>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</si>
  <si>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</si>
  <si>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</si>
  <si>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</si>
  <si>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</si>
  <si>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</si>
  <si>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</si>
  <si>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</si>
  <si>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</si>
  <si>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</si>
  <si>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</si>
  <si>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</si>
  <si>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</si>
  <si>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</si>
  <si>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</si>
  <si>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</si>
  <si>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</si>
  <si>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</si>
  <si>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</si>
  <si>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</si>
  <si>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</si>
  <si>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</si>
  <si>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</si>
  <si>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</si>
  <si>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</si>
  <si>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</si>
  <si>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</si>
  <si>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</si>
  <si>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</si>
  <si>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</si>
  <si>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</si>
  <si>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</si>
  <si>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</si>
  <si>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</si>
  <si>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</si>
  <si>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</si>
  <si>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</si>
  <si>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</si>
  <si>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</si>
  <si>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</si>
  <si>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</si>
  <si>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</si>
  <si>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</si>
  <si>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</si>
  <si>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</si>
  <si>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</si>
  <si>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</si>
  <si>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</si>
  <si>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</si>
  <si>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</si>
  <si>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</si>
  <si>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</si>
  <si>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</si>
  <si>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</si>
  <si>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</si>
  <si>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</si>
  <si>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</si>
  <si>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</si>
  <si>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</si>
  <si>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</si>
  <si>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</si>
  <si>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</si>
  <si>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</si>
  <si>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</si>
  <si>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</si>
  <si>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</si>
  <si>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</si>
  <si>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</si>
  <si>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</si>
  <si>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</si>
  <si>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</si>
  <si>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</si>
  <si>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</si>
  <si>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</si>
  <si>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</si>
  <si>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</si>
  <si>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</si>
  <si>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</si>
  <si>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</si>
  <si>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</si>
  <si>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</si>
  <si>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</si>
  <si>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</si>
  <si>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</si>
  <si>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</si>
  <si>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</si>
  <si>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</si>
  <si>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</si>
  <si>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</si>
  <si>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</si>
  <si>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</si>
  <si>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</si>
  <si>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</si>
  <si>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</si>
  <si>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</si>
  <si>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</si>
  <si>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</si>
  <si>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</si>
  <si>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</si>
  <si>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</si>
  <si>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</si>
  <si>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</si>
  <si>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</si>
  <si>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</si>
  <si>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</si>
  <si>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</si>
  <si>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</si>
  <si>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</si>
  <si>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</si>
  <si>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</si>
  <si>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</si>
  <si>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</si>
  <si>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</si>
  <si>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</si>
  <si>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</si>
  <si>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</si>
  <si>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</si>
  <si>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</si>
  <si>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</si>
  <si>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</si>
  <si>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</si>
  <si>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</si>
  <si>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</si>
  <si>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</si>
  <si>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</si>
  <si>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</si>
  <si>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</si>
  <si>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</si>
  <si>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</si>
  <si>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</si>
  <si>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</si>
  <si>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</si>
  <si>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</si>
  <si>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</si>
  <si>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</si>
  <si>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</si>
  <si>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</si>
  <si>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</si>
  <si>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</si>
  <si>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</si>
  <si>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</si>
  <si>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</si>
  <si>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</si>
  <si>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</si>
  <si>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</si>
  <si>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</si>
  <si>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</si>
  <si>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</si>
  <si>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</si>
  <si>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</si>
  <si>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</si>
  <si>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</si>
  <si>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</si>
  <si>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</si>
  <si>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</si>
  <si>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</si>
  <si>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</si>
  <si>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</si>
  <si>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</si>
  <si>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</si>
  <si>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</si>
  <si>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</si>
  <si>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</si>
  <si>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</si>
  <si>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</si>
  <si>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</si>
  <si>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</si>
  <si>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</si>
  <si>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</si>
  <si>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</si>
  <si>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</si>
  <si>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</si>
  <si>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</si>
  <si>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</si>
  <si>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</si>
  <si>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</si>
  <si>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</si>
  <si>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</si>
  <si>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</si>
  <si>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</si>
  <si>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</si>
  <si>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</si>
  <si>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</si>
  <si>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</si>
  <si>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</si>
  <si>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</si>
  <si>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</si>
  <si>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</si>
  <si>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</si>
  <si>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</si>
  <si>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</si>
  <si>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</si>
  <si>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</si>
  <si>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</si>
  <si>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</si>
  <si>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</si>
  <si>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</si>
  <si>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</si>
  <si>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</si>
  <si>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</si>
  <si>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</si>
  <si>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</si>
  <si>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</si>
  <si>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</si>
  <si>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</si>
  <si>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</si>
  <si>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</si>
  <si>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</si>
  <si>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</si>
  <si>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</si>
  <si>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</si>
  <si>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</si>
  <si>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</si>
  <si>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</si>
  <si>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</si>
  <si>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</si>
  <si>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</si>
  <si>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</si>
  <si>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</si>
  <si>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</si>
  <si>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</si>
  <si>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</si>
  <si>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</si>
  <si>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</si>
  <si>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</si>
  <si>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</si>
  <si>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</si>
  <si>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</si>
  <si>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</si>
  <si>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</si>
  <si>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</si>
  <si>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</si>
  <si>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</si>
  <si>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</si>
  <si>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</si>
  <si>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</si>
  <si>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</si>
  <si>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</si>
  <si>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</si>
  <si>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</si>
  <si>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</si>
  <si>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</si>
  <si>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</si>
  <si>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</si>
  <si>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</si>
  <si>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</si>
  <si>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</si>
  <si>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</si>
  <si>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</si>
  <si>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</si>
  <si>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</si>
  <si>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</si>
  <si>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</si>
  <si>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</si>
  <si>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</si>
  <si>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</si>
  <si>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</si>
  <si>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</si>
  <si>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</si>
  <si>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</si>
  <si>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</si>
  <si>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</si>
  <si>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</si>
  <si>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</si>
  <si>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</si>
  <si>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</si>
  <si>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</si>
  <si>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</si>
  <si>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</si>
  <si>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</si>
  <si>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</si>
  <si>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</si>
  <si>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</si>
  <si>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</si>
  <si>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</si>
  <si>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</si>
  <si>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</si>
  <si>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</si>
  <si>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</si>
  <si>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</si>
  <si>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</si>
  <si>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</si>
  <si>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</si>
  <si>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</si>
  <si>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</si>
  <si>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</si>
  <si>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</si>
  <si>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</si>
  <si>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</si>
  <si>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</si>
  <si>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</si>
  <si>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</si>
  <si>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</si>
  <si>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</si>
  <si>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</si>
  <si>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</si>
  <si>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</si>
  <si>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</si>
  <si>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</si>
  <si>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</si>
  <si>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</si>
  <si>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</si>
  <si>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</si>
  <si>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</si>
  <si>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</si>
  <si>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</si>
  <si>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</si>
  <si>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</si>
  <si>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</si>
  <si>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</si>
  <si>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</si>
  <si>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</si>
  <si>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</si>
  <si>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</si>
  <si>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</si>
  <si>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</si>
  <si>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</si>
  <si>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</si>
  <si>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</si>
  <si>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</si>
  <si>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</si>
  <si>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</si>
  <si>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</si>
  <si>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</si>
  <si>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</si>
  <si>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</si>
  <si>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</si>
  <si>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</si>
  <si>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</si>
  <si>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</si>
  <si>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</si>
  <si>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</si>
  <si>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</si>
  <si>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</si>
  <si>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</si>
  <si>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</si>
  <si>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</si>
  <si>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</si>
  <si>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</si>
  <si>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</si>
  <si>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</si>
  <si>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</si>
  <si>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</si>
  <si>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</si>
  <si>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</si>
  <si>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</si>
  <si>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</si>
  <si>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</si>
  <si>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</si>
  <si>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</si>
  <si>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</si>
  <si>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</si>
  <si>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</si>
  <si>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</si>
  <si>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</si>
  <si>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</si>
  <si>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</si>
  <si>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</si>
  <si>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</si>
  <si>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</si>
  <si>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</si>
  <si>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</si>
  <si>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</si>
  <si>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</si>
  <si>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</si>
  <si>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</si>
  <si>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</si>
  <si>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</si>
  <si>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</si>
  <si>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</si>
  <si>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</si>
  <si>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</si>
  <si>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</si>
  <si>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</si>
  <si>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</si>
  <si>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</si>
  <si>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</si>
  <si>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</si>
  <si>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</si>
  <si>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</si>
  <si>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</si>
  <si>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</si>
  <si>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</si>
  <si>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</si>
  <si>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</si>
  <si>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</si>
  <si>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</si>
  <si>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</si>
  <si>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</si>
  <si>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</si>
  <si>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</si>
  <si>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</si>
  <si>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</si>
  <si>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</si>
  <si>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</si>
  <si>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</si>
  <si>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</si>
  <si>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</si>
  <si>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</si>
  <si>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</si>
  <si>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</si>
  <si>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</si>
  <si>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</si>
  <si>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</si>
  <si>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</si>
  <si>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</si>
  <si>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</si>
  <si>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</si>
  <si>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</si>
  <si>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</si>
  <si>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</si>
  <si>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</si>
  <si>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</si>
  <si>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</si>
  <si>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</si>
  <si>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</si>
  <si>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</si>
  <si>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</si>
  <si>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</si>
  <si>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</si>
  <si>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</si>
  <si>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</si>
  <si>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</si>
  <si>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</si>
  <si>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</si>
  <si>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</si>
  <si>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</si>
  <si>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</si>
  <si>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</si>
  <si>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</si>
  <si>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</si>
  <si>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</si>
  <si>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</si>
  <si>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</si>
  <si>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</si>
  <si>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</si>
  <si>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</si>
  <si>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</si>
  <si>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</si>
  <si>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</si>
  <si>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</si>
  <si>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</si>
  <si>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</si>
  <si>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</si>
  <si>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</si>
  <si>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</si>
  <si>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</si>
  <si>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</si>
  <si>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</si>
  <si>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</si>
  <si>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</si>
  <si>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RASGO E CHUMBAMENTO EM ALVENARIA PARA TUBOS DE SPLIT PAREDE DE 9000 A 24000 BTUS/H. AF_11/2021</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</si>
  <si>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</si>
  <si>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</si>
  <si>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</si>
  <si>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</si>
  <si>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</si>
  <si>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</si>
  <si>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</si>
  <si>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</si>
  <si>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</si>
  <si>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</si>
  <si>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</si>
  <si>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</si>
  <si>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</si>
  <si>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</si>
  <si>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</si>
  <si>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</si>
  <si>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</si>
  <si>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</si>
  <si>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</si>
  <si>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</si>
  <si>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</si>
  <si>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</si>
  <si>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</si>
  <si>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</si>
  <si>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</si>
  <si>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</si>
  <si>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</si>
  <si>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</si>
  <si>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</si>
  <si>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</si>
  <si>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</si>
  <si>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</si>
  <si>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</si>
  <si>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</si>
  <si>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</si>
  <si>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</si>
  <si>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</si>
  <si>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</si>
  <si>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</si>
  <si>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</si>
  <si>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</si>
  <si>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</si>
  <si>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</si>
  <si>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</si>
  <si>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</si>
  <si>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</si>
  <si>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</si>
  <si>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</si>
  <si>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</si>
  <si>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</si>
  <si>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</si>
  <si>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</si>
  <si>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</si>
  <si>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</si>
  <si>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</si>
  <si>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</si>
  <si>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</si>
  <si>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</si>
  <si>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</si>
  <si>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</si>
  <si>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</si>
  <si>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</si>
  <si>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</si>
  <si>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</si>
  <si>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</si>
  <si>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</si>
  <si>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</si>
  <si>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</si>
  <si>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</si>
  <si>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</si>
  <si>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</si>
  <si>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</si>
  <si>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</si>
  <si>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</si>
  <si>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</si>
  <si>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</si>
  <si>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</si>
  <si>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</si>
  <si>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</si>
  <si>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</si>
  <si>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</si>
  <si>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</si>
  <si>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</si>
  <si>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</si>
  <si>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</si>
  <si>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</si>
  <si>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</si>
  <si>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</si>
  <si>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</si>
  <si>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</si>
  <si>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</si>
  <si>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</si>
  <si>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</si>
  <si>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</si>
  <si>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</si>
  <si>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</si>
  <si>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</si>
  <si>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</si>
  <si>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</si>
  <si>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</si>
  <si>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</si>
  <si>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</si>
  <si>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</si>
  <si>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</si>
  <si>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</si>
  <si>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</si>
  <si>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</si>
  <si>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</si>
  <si>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</si>
  <si>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</si>
  <si>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</si>
  <si>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</si>
  <si>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</si>
  <si>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</si>
  <si>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</si>
  <si>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</si>
  <si>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</si>
  <si>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</si>
  <si>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</si>
  <si>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</si>
  <si>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</si>
  <si>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</si>
  <si>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</si>
  <si>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</si>
  <si>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</si>
  <si>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</si>
  <si>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</si>
  <si>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</si>
  <si>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</si>
  <si>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</si>
  <si>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</si>
  <si>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</si>
  <si>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</si>
  <si>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</si>
  <si>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</si>
  <si>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</si>
  <si>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</si>
  <si>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</si>
  <si>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</si>
  <si>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</si>
  <si>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</si>
  <si>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</si>
  <si>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</si>
  <si>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</si>
  <si>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</si>
  <si>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</si>
  <si>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</si>
  <si>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</si>
  <si>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</si>
  <si>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</si>
  <si>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</si>
  <si>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</si>
  <si>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</si>
  <si>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</si>
  <si>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</si>
  <si>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</si>
  <si>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</si>
  <si>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</si>
  <si>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</si>
  <si>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</si>
  <si>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</si>
  <si>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</si>
  <si>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</si>
  <si>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</si>
  <si>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</si>
  <si>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</si>
  <si>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</si>
  <si>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</si>
  <si>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</si>
  <si>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</si>
  <si>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</si>
  <si>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</si>
  <si>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</si>
  <si>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</si>
  <si>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</si>
  <si>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</si>
  <si>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</si>
  <si>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</si>
  <si>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</si>
  <si>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</si>
  <si>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</si>
  <si>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</si>
  <si>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</si>
  <si>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</si>
  <si>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</si>
  <si>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</si>
  <si>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</si>
  <si>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</si>
  <si>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</si>
  <si>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</si>
  <si>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</si>
  <si>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</si>
  <si>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</si>
  <si>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</si>
  <si>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</si>
  <si>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</si>
  <si>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</si>
  <si>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</si>
  <si>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</si>
  <si>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</si>
  <si>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</si>
  <si>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</si>
  <si>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</si>
  <si>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</si>
  <si>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</si>
  <si>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</si>
  <si>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</si>
  <si>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</si>
  <si>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</si>
  <si>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</si>
  <si>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</si>
  <si>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</si>
  <si>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</si>
  <si>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</si>
  <si>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</si>
  <si>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</si>
  <si>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</si>
  <si>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</si>
  <si>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</si>
  <si>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</si>
  <si>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</si>
  <si>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</si>
  <si>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</si>
  <si>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</si>
  <si>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</si>
  <si>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</si>
  <si>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</si>
  <si>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</si>
  <si>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</si>
  <si>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</si>
  <si>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</si>
  <si>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</si>
  <si>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</si>
  <si>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</si>
  <si>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</si>
  <si>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</si>
  <si>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</si>
  <si>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</si>
  <si>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</si>
  <si>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</si>
  <si>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</si>
  <si>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</si>
  <si>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</si>
  <si>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</si>
  <si>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</si>
  <si>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</si>
  <si>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</si>
  <si>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</si>
  <si>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</si>
  <si>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</si>
  <si>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</si>
  <si>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</si>
  <si>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</si>
  <si>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</si>
  <si>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</si>
  <si>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</si>
  <si>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</si>
  <si>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</si>
  <si>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</si>
  <si>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</si>
  <si>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</si>
  <si>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</si>
  <si>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</si>
  <si>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</si>
  <si>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</si>
  <si>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</si>
  <si>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</si>
  <si>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</si>
  <si>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</si>
  <si>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</si>
  <si>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</si>
  <si>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</si>
  <si>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</si>
  <si>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</si>
  <si>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</si>
  <si>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</si>
  <si>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</si>
  <si>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</si>
  <si>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</si>
  <si>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</si>
  <si>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</si>
  <si>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</si>
  <si>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</si>
  <si>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</si>
  <si>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</si>
  <si>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</si>
  <si>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</si>
  <si>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</si>
  <si>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</si>
  <si>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</si>
  <si>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</si>
  <si>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</si>
  <si>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</si>
  <si>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</si>
  <si>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</si>
  <si>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</si>
  <si>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</si>
  <si>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</si>
  <si>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</si>
  <si>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</si>
  <si>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</si>
  <si>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</si>
  <si>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</si>
  <si>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</si>
  <si>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</si>
  <si>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</si>
  <si>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</si>
  <si>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</si>
  <si>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</si>
  <si>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</si>
  <si>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</si>
  <si>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</si>
  <si>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</si>
  <si>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</si>
  <si>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</si>
  <si>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</si>
  <si>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</si>
  <si>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</si>
  <si>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</si>
  <si>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</si>
  <si>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</si>
  <si>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</si>
  <si>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</si>
  <si>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</si>
  <si>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</si>
  <si>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</si>
  <si>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</si>
  <si>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</si>
  <si>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</si>
  <si>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</si>
  <si>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</si>
  <si>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</si>
  <si>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</si>
  <si>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</si>
  <si>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</si>
  <si>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</si>
  <si>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</si>
  <si>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</si>
  <si>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</si>
  <si>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</si>
  <si>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</si>
  <si>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</si>
  <si>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</si>
  <si>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</si>
  <si>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</si>
  <si>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</si>
  <si>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</si>
  <si>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</si>
  <si>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</si>
  <si>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</si>
  <si>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</si>
  <si>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</si>
  <si>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</si>
  <si>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</si>
  <si>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</si>
  <si>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</si>
  <si>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</si>
  <si>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</si>
  <si>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</si>
  <si>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</si>
  <si>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</si>
  <si>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</si>
  <si>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</si>
  <si>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</si>
  <si>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</si>
  <si>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</si>
  <si>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</si>
  <si>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</si>
  <si>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</si>
  <si>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</si>
  <si>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</si>
  <si>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</si>
  <si>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</si>
  <si>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</si>
  <si>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</si>
  <si>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</si>
  <si>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</si>
  <si>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</si>
  <si>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</si>
  <si>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</si>
  <si>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</si>
  <si>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</si>
  <si>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</si>
  <si>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</si>
  <si>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</si>
  <si>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</si>
  <si>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</si>
  <si>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</si>
  <si>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</si>
  <si>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</si>
  <si>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</si>
  <si>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</si>
  <si>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</si>
  <si>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</si>
  <si>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</si>
  <si>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</si>
  <si>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</si>
  <si>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</si>
  <si>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</si>
  <si>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</si>
  <si>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</si>
  <si>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</si>
  <si>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</si>
  <si>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</si>
  <si>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</si>
  <si>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</si>
  <si>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</si>
  <si>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</si>
  <si>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</si>
  <si>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</si>
  <si>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</si>
  <si>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</si>
  <si>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</si>
  <si>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</si>
  <si>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</si>
  <si>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</si>
  <si>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</si>
  <si>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</si>
  <si>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</si>
  <si>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</si>
  <si>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</si>
  <si>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</si>
  <si>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</si>
  <si>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</si>
  <si>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</si>
  <si>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</si>
  <si>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</si>
  <si>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</si>
  <si>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</si>
  <si>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</si>
  <si>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</si>
  <si>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</si>
  <si>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</si>
  <si>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</si>
  <si>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</si>
  <si>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</si>
  <si>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</si>
  <si>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</si>
  <si>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</si>
  <si>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</si>
  <si>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</si>
  <si>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</si>
  <si>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</si>
  <si>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</si>
  <si>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</si>
  <si>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</si>
  <si>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</si>
  <si>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</si>
  <si>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</si>
  <si>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</si>
  <si>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</si>
  <si>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</si>
  <si>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</si>
  <si>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</si>
  <si>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</si>
  <si>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</si>
  <si>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</si>
  <si>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</si>
  <si>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</si>
  <si>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</si>
  <si>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</si>
  <si>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</si>
  <si>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</si>
  <si>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</si>
  <si>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</si>
  <si>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</si>
  <si>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</si>
  <si>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</si>
  <si>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</si>
  <si>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</si>
  <si>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</si>
  <si>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</si>
  <si>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</si>
  <si>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</si>
  <si>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</si>
  <si>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</si>
  <si>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</si>
  <si>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</si>
  <si>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</si>
  <si>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</si>
  <si>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</si>
  <si>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</si>
  <si>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</si>
  <si>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</si>
  <si>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</si>
  <si>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</si>
  <si>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</si>
  <si>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</si>
  <si>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</si>
  <si>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</si>
  <si>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</si>
  <si>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</si>
  <si>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</si>
  <si>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</si>
  <si>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</si>
  <si>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</si>
  <si>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</si>
  <si>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</si>
  <si>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</si>
  <si>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</si>
  <si>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</si>
  <si>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</si>
  <si>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</si>
  <si>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</si>
  <si>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</si>
  <si>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</si>
  <si>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</si>
  <si>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</si>
  <si>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</si>
  <si>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</si>
  <si>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</si>
  <si>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</si>
  <si>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</si>
  <si>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</si>
  <si>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</si>
  <si>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</si>
  <si>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</si>
  <si>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</si>
  <si>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</si>
  <si>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</si>
  <si>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</si>
  <si>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</si>
  <si>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</si>
  <si>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</si>
  <si>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</si>
  <si>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</si>
  <si>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</si>
  <si>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</si>
  <si>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</si>
  <si>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</si>
  <si>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</si>
  <si>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</si>
  <si>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</si>
  <si>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</si>
  <si>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</si>
  <si>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</si>
  <si>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</si>
  <si>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</si>
  <si>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</si>
  <si>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</si>
  <si>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</si>
  <si>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</si>
  <si>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</si>
  <si>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</si>
  <si>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</si>
  <si>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</si>
  <si>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</si>
  <si>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</si>
  <si>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</si>
  <si>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</si>
  <si>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</si>
  <si>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</si>
  <si>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</si>
  <si>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</si>
  <si>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</si>
  <si>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</si>
  <si>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</si>
  <si>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</si>
  <si>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</si>
  <si>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</si>
  <si>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</si>
  <si>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</si>
  <si>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</si>
  <si>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</si>
  <si>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</si>
  <si>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</si>
  <si>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</si>
  <si>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</si>
  <si>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</si>
  <si>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</si>
  <si>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</si>
  <si>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</si>
  <si>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</si>
  <si>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</si>
  <si>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</si>
  <si>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</si>
  <si>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</si>
  <si>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</si>
  <si>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</si>
  <si>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</si>
  <si>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</si>
  <si>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</si>
  <si>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</si>
  <si>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</si>
  <si>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</si>
  <si>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</si>
  <si>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</si>
  <si>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</si>
  <si>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</si>
  <si>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</si>
  <si>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</si>
  <si>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</si>
  <si>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</si>
  <si>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</si>
  <si>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</si>
  <si>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</si>
  <si>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</si>
  <si>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</si>
  <si>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</si>
  <si>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</si>
  <si>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</si>
  <si>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</si>
  <si>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</si>
  <si>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</si>
  <si>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</si>
  <si>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</si>
  <si>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</si>
  <si>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</si>
  <si>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</si>
  <si>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</si>
  <si>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</si>
  <si>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</si>
  <si>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</si>
  <si>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</si>
  <si>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</si>
  <si>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</si>
  <si>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</si>
  <si>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</si>
  <si>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</si>
  <si>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</si>
  <si>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</si>
  <si>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</si>
  <si>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</si>
  <si>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</si>
  <si>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</si>
  <si>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</si>
  <si>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</si>
  <si>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</si>
  <si>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</si>
  <si>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</si>
  <si>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</si>
  <si>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</si>
  <si>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</si>
  <si>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</si>
  <si>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</si>
  <si>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</si>
  <si>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</si>
  <si>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</si>
  <si>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</si>
  <si>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</si>
  <si>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</si>
  <si>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</si>
  <si>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</si>
  <si>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</si>
  <si>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</si>
  <si>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</si>
  <si>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</si>
  <si>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</si>
  <si>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</si>
  <si>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</si>
  <si>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</si>
  <si>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</si>
  <si>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</si>
  <si>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</si>
  <si>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</si>
  <si>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</si>
  <si>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</si>
  <si>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</si>
  <si>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</si>
  <si>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</si>
  <si>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</si>
  <si>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</si>
  <si>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</si>
  <si>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</si>
  <si>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</si>
  <si>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</si>
  <si>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</si>
  <si>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</si>
  <si>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</si>
  <si>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</si>
  <si>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</si>
  <si>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</si>
  <si>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</si>
  <si>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</si>
  <si>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</si>
  <si>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</si>
  <si>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</si>
  <si>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</si>
  <si>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</si>
  <si>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</si>
  <si>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</si>
  <si>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</si>
  <si>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</si>
  <si>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</si>
  <si>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</si>
  <si>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</si>
  <si>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</si>
  <si>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</si>
  <si>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</si>
  <si>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</si>
  <si>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</si>
  <si>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</si>
  <si>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</si>
  <si>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</si>
  <si>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</si>
  <si>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</si>
  <si>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</si>
  <si>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</si>
  <si>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</si>
  <si>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</si>
  <si>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</si>
  <si>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</si>
  <si>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</si>
  <si>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</si>
  <si>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</si>
  <si>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</si>
  <si>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</si>
  <si>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</si>
  <si>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</si>
  <si>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</si>
  <si>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</si>
  <si>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</si>
  <si>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</si>
  <si>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</si>
  <si>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</si>
  <si>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</si>
  <si>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</si>
  <si>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</si>
  <si>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</si>
  <si>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</si>
  <si>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</si>
  <si>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</si>
  <si>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</si>
  <si>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</si>
  <si>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</si>
  <si>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</si>
  <si>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</si>
  <si>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</si>
  <si>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</si>
  <si>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</si>
  <si>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</si>
  <si>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</si>
  <si>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</si>
  <si>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</si>
  <si>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</si>
  <si>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</si>
  <si>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</si>
  <si>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</si>
  <si>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</si>
  <si>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</si>
  <si>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</si>
  <si>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</si>
  <si>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</si>
  <si>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</si>
  <si>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</si>
  <si>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</si>
  <si>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</si>
  <si>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</si>
  <si>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</si>
  <si>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</si>
  <si>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</si>
  <si>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</si>
  <si>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</si>
  <si>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</si>
  <si>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</si>
  <si>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</si>
  <si>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</si>
  <si>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</si>
  <si>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</si>
  <si>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</si>
  <si>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</si>
  <si>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</si>
  <si>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</si>
  <si>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</si>
  <si>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</si>
  <si>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</si>
  <si>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</si>
  <si>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</si>
  <si>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</si>
  <si>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</si>
  <si>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</si>
  <si>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</si>
  <si>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</si>
  <si>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</si>
  <si>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</si>
  <si>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</si>
  <si>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</si>
  <si>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</si>
  <si>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</si>
  <si>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</si>
  <si>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</si>
  <si>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</si>
  <si>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</si>
  <si>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</si>
  <si>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</si>
  <si>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</si>
  <si>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</si>
  <si>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</si>
  <si>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</si>
  <si>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</si>
  <si>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</si>
  <si>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</si>
  <si>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</si>
  <si>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</si>
  <si>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</si>
  <si>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</si>
  <si>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</si>
  <si>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</si>
  <si>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</si>
  <si>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</si>
  <si>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</si>
  <si>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</si>
  <si>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</si>
  <si>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</si>
  <si>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</si>
  <si>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</si>
  <si>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</si>
  <si>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</si>
  <si>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</si>
  <si>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</si>
  <si>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</si>
  <si>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</si>
  <si>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</si>
  <si>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</si>
  <si>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</si>
  <si>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</si>
  <si>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</si>
  <si>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</si>
  <si>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</si>
  <si>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</si>
  <si>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</si>
  <si>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</si>
  <si>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</si>
  <si>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</si>
  <si>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</si>
  <si>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</si>
  <si>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</si>
  <si>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</si>
  <si>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</si>
  <si>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</si>
  <si>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</si>
  <si>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</si>
  <si>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</si>
  <si>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</si>
  <si>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</si>
  <si>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</si>
  <si>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</si>
  <si>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</si>
  <si>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</si>
  <si>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</si>
  <si>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</si>
  <si>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</si>
  <si>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</si>
  <si>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</si>
  <si>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</si>
  <si>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</si>
  <si>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</si>
  <si>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</si>
  <si>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</si>
  <si>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</si>
  <si>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</si>
  <si>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</si>
  <si>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</si>
  <si>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</si>
  <si>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</si>
  <si>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</si>
  <si>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</si>
  <si>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</si>
  <si>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</si>
  <si>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</si>
  <si>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</si>
  <si>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</si>
  <si>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</si>
  <si>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</si>
  <si>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</si>
  <si>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</si>
  <si>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</si>
  <si>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</si>
  <si>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</si>
  <si>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</si>
  <si>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</si>
  <si>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</si>
  <si>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</si>
  <si>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</si>
  <si>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</si>
  <si>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</si>
  <si>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</si>
  <si>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</si>
  <si>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</si>
  <si>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</si>
  <si>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</si>
  <si>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</si>
  <si>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</si>
  <si>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</si>
  <si>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</si>
  <si>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</si>
  <si>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</si>
  <si>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</si>
  <si>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</si>
  <si>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</si>
  <si>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</si>
  <si>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</si>
  <si>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</si>
  <si>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</si>
  <si>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</si>
  <si>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</si>
  <si>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</si>
  <si>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</si>
  <si>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</si>
  <si>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</si>
  <si>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</si>
  <si>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</si>
  <si>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</si>
  <si>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</si>
  <si>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</si>
  <si>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</si>
  <si>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</si>
  <si>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</si>
  <si>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</si>
  <si>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</si>
  <si>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</si>
  <si>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</si>
  <si>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</si>
  <si>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</si>
  <si>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</si>
  <si>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</si>
  <si>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</si>
  <si>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</si>
  <si>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</si>
  <si>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</si>
  <si>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</si>
  <si>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</si>
  <si>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</si>
  <si>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</si>
  <si>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</si>
  <si>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</si>
  <si>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</si>
  <si>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</si>
  <si>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</si>
  <si>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</si>
  <si>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</si>
  <si>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</si>
  <si>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</si>
  <si>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</si>
  <si>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</si>
  <si>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</si>
  <si>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</si>
  <si>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</si>
  <si>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</si>
  <si>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</si>
  <si>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</si>
  <si>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</si>
  <si>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</si>
  <si>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</si>
  <si>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</si>
  <si>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</si>
  <si>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</si>
  <si>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</si>
  <si>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</si>
  <si>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</si>
  <si>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</si>
  <si>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</si>
  <si>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</si>
  <si>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</si>
  <si>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</si>
  <si>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</si>
  <si>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</si>
  <si>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</si>
  <si>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</si>
  <si>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</si>
  <si>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</si>
  <si>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</si>
  <si>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</si>
  <si>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</si>
  <si>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</si>
  <si>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</si>
  <si>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</si>
  <si>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</si>
  <si>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</si>
  <si>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</si>
  <si>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</si>
  <si>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</si>
  <si>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</si>
  <si>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</si>
  <si>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</si>
  <si>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</si>
  <si>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</si>
  <si>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</si>
  <si>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</si>
  <si>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</si>
  <si>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</si>
  <si>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</si>
  <si>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</si>
  <si>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</si>
  <si>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</si>
  <si>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</si>
  <si>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</si>
  <si>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</si>
  <si>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</si>
  <si>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</si>
  <si>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</si>
  <si>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</si>
  <si>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</si>
  <si>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</si>
  <si>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</si>
  <si>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</si>
  <si>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</si>
  <si>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</si>
  <si>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</si>
  <si>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</si>
  <si>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</si>
  <si>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</si>
  <si>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</si>
  <si>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</si>
  <si>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</si>
  <si>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</si>
  <si>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</si>
  <si>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</si>
  <si>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</si>
  <si>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</si>
  <si>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</si>
  <si>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</si>
  <si>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</si>
  <si>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</si>
  <si>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</si>
  <si>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</si>
  <si>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</si>
  <si>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</si>
  <si>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</si>
  <si>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</si>
  <si>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</si>
  <si>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</si>
  <si>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</si>
  <si>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</si>
  <si>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</si>
  <si>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</si>
  <si>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</si>
  <si>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</si>
  <si>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</si>
  <si>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</si>
  <si>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</si>
  <si>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</si>
  <si>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</si>
  <si>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</si>
  <si>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</si>
  <si>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</si>
  <si>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</si>
  <si>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</si>
  <si>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</si>
  <si>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</si>
  <si>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</si>
  <si>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</si>
  <si>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</si>
  <si>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</si>
  <si>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</si>
  <si>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</si>
  <si>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</si>
  <si>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</si>
  <si>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</si>
  <si>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</si>
  <si>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</si>
  <si>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</si>
  <si>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</si>
  <si>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</si>
  <si>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</si>
  <si>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</si>
  <si>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</si>
  <si>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</si>
  <si>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</si>
  <si>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</si>
  <si>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</si>
  <si>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</si>
  <si>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</si>
  <si>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</si>
  <si>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</si>
  <si>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</si>
  <si>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</si>
  <si>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</si>
  <si>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</si>
  <si>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</si>
  <si>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</si>
  <si>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</si>
  <si>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</si>
  <si>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</si>
  <si>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</si>
  <si>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</si>
  <si>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</si>
  <si>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</si>
  <si>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</si>
  <si>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</si>
  <si>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</si>
  <si>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</si>
  <si>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</si>
  <si>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</si>
  <si>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</si>
  <si>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BASE DE CONCRETO, COM H= DE 2,0 M E SEÇÃO DE 7,5 X 7,5 CM. AF_03/2022</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</si>
  <si>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</si>
  <si>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</si>
  <si>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</si>
  <si>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</si>
  <si>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</si>
  <si>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</si>
  <si>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</si>
  <si>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</si>
  <si>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</si>
  <si>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</si>
  <si>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</si>
  <si>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</si>
  <si>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</si>
  <si>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</si>
  <si>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</si>
  <si>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</si>
  <si>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</si>
  <si>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</si>
  <si>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</si>
  <si>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</si>
  <si>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</si>
  <si>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</si>
  <si>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</si>
  <si>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</si>
  <si>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</si>
  <si>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</si>
  <si>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</si>
  <si>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</si>
  <si>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</si>
  <si>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</si>
  <si>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</si>
  <si>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</si>
  <si>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</si>
  <si>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</si>
  <si>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</si>
  <si>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</si>
  <si>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</si>
  <si>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</si>
  <si>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</si>
  <si>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</si>
  <si>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</si>
  <si>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</si>
  <si>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</si>
  <si>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</si>
  <si>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</si>
  <si>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</si>
  <si>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</si>
  <si>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</si>
  <si>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</si>
  <si>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</si>
  <si>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</si>
  <si>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</si>
  <si>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</si>
  <si>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</si>
  <si>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</si>
  <si>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</si>
  <si>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</si>
  <si>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</si>
  <si>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</si>
  <si>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</si>
  <si>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</si>
  <si>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</si>
  <si>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</si>
  <si>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</si>
  <si>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</si>
  <si>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</si>
  <si>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</si>
  <si>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</si>
  <si>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</si>
  <si>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</si>
  <si>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</si>
  <si>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</si>
  <si>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</si>
  <si>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</si>
  <si>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</si>
  <si>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</si>
  <si>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</si>
  <si>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</si>
  <si>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</si>
  <si>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</si>
  <si>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</si>
  <si>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</si>
  <si>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</si>
  <si>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</si>
  <si>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</si>
  <si>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</si>
  <si>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</si>
  <si>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</si>
  <si>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</si>
  <si>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</si>
  <si>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</si>
  <si>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</si>
  <si>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</si>
  <si>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</si>
  <si>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</si>
  <si>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</si>
  <si>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</si>
  <si>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</si>
  <si>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</si>
  <si>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</si>
  <si>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</si>
  <si>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</si>
  <si>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</si>
  <si>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</si>
  <si>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</si>
  <si>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</si>
  <si>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</si>
  <si>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</si>
  <si>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</si>
  <si>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</si>
  <si>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</si>
  <si>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</si>
  <si>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</si>
  <si>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</si>
  <si>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</si>
  <si>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</si>
  <si>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</si>
  <si>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</si>
  <si>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</si>
  <si>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</si>
  <si>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</si>
  <si>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</si>
  <si>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</si>
  <si>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</si>
  <si>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</si>
  <si>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</si>
  <si>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</si>
  <si>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</si>
  <si>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</si>
  <si>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</si>
  <si>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</si>
  <si>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</si>
  <si>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</si>
  <si>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</si>
  <si>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</si>
  <si>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</si>
  <si>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</si>
  <si>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</si>
  <si>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</si>
  <si>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</si>
  <si>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</si>
  <si>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</si>
  <si>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</si>
  <si>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</si>
  <si>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</si>
  <si>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</si>
  <si>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</si>
  <si>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</si>
  <si>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</si>
  <si>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</si>
  <si>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</si>
  <si>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</si>
  <si>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</si>
  <si>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</si>
  <si>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</si>
  <si>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</si>
  <si>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</si>
  <si>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</si>
  <si>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</si>
  <si>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</si>
  <si>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</si>
  <si>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</si>
  <si>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</si>
  <si>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</si>
  <si>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</si>
  <si>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</si>
  <si>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</si>
  <si>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</si>
  <si>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</si>
  <si>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</si>
  <si>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</si>
  <si>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</si>
  <si>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</si>
  <si>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</si>
  <si>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</si>
  <si>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</si>
  <si>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</si>
  <si>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</si>
  <si>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</si>
  <si>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</si>
  <si>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</si>
  <si>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</si>
  <si>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</si>
  <si>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</si>
  <si>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</si>
  <si>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</si>
  <si>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</si>
  <si>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</si>
  <si>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</si>
  <si>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</si>
  <si>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</si>
  <si>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</si>
  <si>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</si>
  <si>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</si>
  <si>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</si>
  <si>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</si>
  <si>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</si>
  <si>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</si>
  <si>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</si>
  <si>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</si>
  <si>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</si>
  <si>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</si>
  <si>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</si>
  <si>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</si>
  <si>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</si>
  <si>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</si>
  <si>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</si>
  <si>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</si>
  <si>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</si>
  <si>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</si>
  <si>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</si>
  <si>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</si>
  <si>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</si>
  <si>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</si>
  <si>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</si>
  <si>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</si>
  <si>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</si>
  <si>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</si>
  <si>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</si>
  <si>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</si>
  <si>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</si>
  <si>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</si>
  <si>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</si>
  <si>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</si>
  <si>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</si>
  <si>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</si>
  <si>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</si>
  <si>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</si>
  <si>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</si>
  <si>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</si>
  <si>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</si>
  <si>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</si>
  <si>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</si>
  <si>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</si>
  <si>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</si>
  <si>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</si>
  <si>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</si>
  <si>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</si>
  <si>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</si>
  <si>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</si>
  <si>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</si>
  <si>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</si>
  <si>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</si>
  <si>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</si>
  <si>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</si>
  <si>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</si>
  <si>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</si>
  <si>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</si>
  <si>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</si>
  <si>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</si>
  <si>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</si>
  <si>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</si>
  <si>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</si>
  <si>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</si>
  <si>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</si>
  <si>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</si>
  <si>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</si>
  <si>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</si>
  <si>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</si>
  <si>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</si>
  <si>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</si>
  <si>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</si>
  <si>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</si>
  <si>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</si>
  <si>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</si>
  <si>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</si>
  <si>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</si>
  <si>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CHAPIM SOBRE MUROS LINEARES, EM GRANITO OU MÁRMORE, L = 25 CM, ASSENTADO COM ARGAMASSA 1:6 COM ADITIVO. AF_11/2020</t>
  </si>
  <si>
    <t>CHAPIM (RUFO CAPA) EM AÇO GALVANIZADO, CORTE 33. AF_11/2020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</si>
  <si>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</si>
  <si>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</si>
  <si>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</si>
  <si>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</si>
  <si>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</si>
  <si>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</si>
  <si>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</si>
  <si>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</si>
  <si>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</si>
  <si>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</si>
  <si>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</si>
  <si>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</si>
  <si>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</si>
  <si>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</si>
  <si>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</si>
  <si>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</si>
  <si>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</si>
  <si>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</si>
  <si>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</si>
  <si>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</si>
  <si>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</si>
  <si>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</si>
  <si>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</si>
  <si>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</si>
  <si>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</si>
  <si>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</si>
  <si>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</si>
  <si>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</si>
  <si>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</si>
  <si>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</si>
  <si>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</si>
  <si>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</si>
  <si>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</si>
  <si>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</si>
  <si>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</si>
  <si>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</si>
  <si>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</si>
  <si>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</si>
  <si>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</si>
  <si>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</si>
  <si>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</si>
  <si>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</si>
  <si>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</si>
  <si>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</si>
  <si>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</si>
  <si>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</si>
  <si>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</si>
  <si>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</si>
  <si>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</si>
  <si>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</si>
  <si>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</si>
  <si>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</si>
  <si>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</si>
  <si>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</si>
  <si>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</si>
  <si>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</si>
  <si>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</si>
  <si>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</si>
  <si>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</si>
  <si>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</si>
  <si>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</si>
  <si>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</si>
  <si>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</si>
  <si>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</si>
  <si>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</si>
  <si>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</si>
  <si>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</si>
  <si>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</si>
  <si>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</si>
  <si>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</si>
  <si>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</si>
  <si>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</si>
  <si>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</si>
  <si>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</si>
  <si>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</si>
  <si>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</si>
  <si>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</si>
  <si>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</si>
  <si>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</si>
  <si>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</si>
  <si>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</si>
  <si>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</si>
  <si>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</si>
  <si>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</si>
  <si>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</si>
  <si>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</si>
  <si>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</si>
  <si>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</si>
  <si>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</si>
  <si>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</si>
  <si>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</si>
  <si>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</si>
  <si>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</si>
  <si>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</si>
  <si>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</si>
  <si>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</si>
  <si>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</si>
  <si>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</si>
  <si>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</si>
  <si>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</si>
  <si>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</si>
  <si>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</si>
  <si>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</si>
  <si>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</si>
  <si>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</si>
  <si>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</si>
  <si>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</si>
  <si>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</si>
  <si>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</si>
  <si>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</si>
  <si>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</si>
  <si>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</si>
  <si>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</si>
  <si>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</si>
  <si>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</si>
  <si>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</si>
  <si>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</si>
  <si>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</si>
  <si>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</si>
  <si>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</si>
  <si>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</si>
  <si>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</si>
  <si>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</si>
  <si>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</si>
  <si>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</si>
  <si>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</si>
  <si>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</si>
  <si>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</si>
  <si>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</si>
  <si>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</si>
  <si>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</si>
  <si>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</si>
  <si>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</si>
  <si>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</si>
  <si>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</si>
  <si>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</si>
  <si>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</si>
  <si>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</si>
  <si>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</si>
  <si>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</si>
  <si>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</si>
  <si>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</si>
  <si>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</si>
  <si>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</si>
  <si>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</si>
  <si>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</si>
  <si>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</si>
  <si>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</si>
  <si>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</si>
  <si>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</si>
  <si>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</si>
  <si>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</si>
  <si>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</si>
  <si>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</si>
  <si>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</si>
  <si>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</si>
  <si>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</si>
  <si>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</si>
  <si>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</si>
  <si>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</si>
  <si>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</si>
  <si>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</si>
  <si>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</si>
  <si>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</si>
  <si>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</si>
  <si>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</si>
  <si>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</si>
  <si>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</si>
  <si>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</si>
  <si>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</si>
  <si>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</si>
  <si>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</si>
  <si>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</si>
  <si>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</si>
  <si>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</si>
  <si>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</si>
  <si>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</si>
  <si>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</si>
  <si>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</si>
  <si>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</si>
  <si>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</si>
  <si>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</si>
  <si>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</si>
  <si>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</si>
  <si>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</si>
  <si>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</si>
  <si>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</si>
  <si>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</si>
  <si>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</si>
  <si>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</si>
  <si>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</si>
  <si>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</si>
  <si>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</si>
  <si>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</si>
  <si>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</si>
  <si>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</si>
  <si>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</si>
  <si>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</si>
  <si>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</si>
  <si>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</si>
  <si>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</si>
  <si>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</si>
  <si>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</si>
  <si>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</si>
  <si>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</si>
  <si>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</si>
  <si>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</si>
  <si>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</si>
  <si>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</si>
  <si>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</si>
  <si>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</si>
  <si>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</si>
  <si>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</si>
  <si>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</si>
  <si>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</si>
  <si>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</si>
  <si>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</si>
  <si>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</si>
  <si>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</si>
  <si>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</si>
  <si>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</si>
  <si>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</si>
  <si>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</si>
  <si>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</si>
  <si>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</si>
  <si>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</si>
  <si>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</si>
  <si>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</si>
  <si>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</si>
  <si>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</si>
  <si>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</si>
  <si>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</si>
  <si>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</si>
  <si>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</si>
  <si>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</si>
  <si>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</si>
  <si>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</si>
  <si>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</si>
  <si>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</si>
  <si>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</si>
  <si>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</si>
  <si>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</si>
  <si>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</si>
  <si>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</si>
  <si>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</si>
  <si>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</si>
  <si>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</si>
  <si>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</si>
  <si>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</si>
  <si>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</si>
  <si>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</si>
  <si>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</si>
  <si>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</si>
  <si>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</si>
  <si>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</si>
  <si>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</si>
  <si>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</si>
  <si>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</si>
  <si>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</si>
  <si>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</si>
  <si>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</si>
  <si>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</si>
  <si>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</si>
  <si>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</si>
  <si>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</si>
  <si>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</si>
  <si>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</si>
  <si>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</si>
  <si>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</si>
  <si>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</si>
  <si>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</si>
  <si>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</si>
  <si>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</si>
  <si>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</si>
  <si>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</si>
  <si>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</si>
  <si>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</si>
  <si>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</si>
  <si>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</si>
  <si>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</si>
  <si>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</si>
  <si>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</si>
  <si>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</si>
  <si>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20000 L, EM VIA URBANA EM LEITO NATURAL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</si>
  <si>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</si>
  <si>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</si>
  <si>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</si>
  <si>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</si>
  <si>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</si>
  <si>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</si>
  <si>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</si>
  <si>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</si>
  <si>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</si>
  <si>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</si>
  <si>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</si>
  <si>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</si>
  <si>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</si>
  <si>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</si>
  <si>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</si>
  <si>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</si>
  <si>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</si>
  <si>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</si>
  <si>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</si>
  <si>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</si>
  <si>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</si>
  <si>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</si>
  <si>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</si>
  <si>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</si>
  <si>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</si>
  <si>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</si>
  <si>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</si>
  <si>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</si>
  <si>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</si>
  <si>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</si>
  <si>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</si>
  <si>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</si>
  <si>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</si>
  <si>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</si>
  <si>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</si>
  <si>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</si>
  <si>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</si>
  <si>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</si>
  <si>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</si>
  <si>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</si>
  <si>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</si>
  <si>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</si>
  <si>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</si>
  <si>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</si>
  <si>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</si>
  <si>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</si>
  <si>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</si>
  <si>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</si>
  <si>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</si>
  <si>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</si>
  <si>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</si>
  <si>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</si>
  <si>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</si>
  <si>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</si>
  <si>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</si>
  <si>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</si>
  <si>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</si>
  <si>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</si>
  <si>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</si>
  <si>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</si>
  <si>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</si>
  <si>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</si>
  <si>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</si>
  <si>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</si>
  <si>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</si>
  <si>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</si>
  <si>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</si>
  <si>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</si>
  <si>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</si>
  <si>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</si>
  <si>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</si>
  <si>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</si>
  <si>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</si>
  <si>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</si>
  <si>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</si>
  <si>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</si>
  <si>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</si>
  <si>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</si>
  <si>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</si>
  <si>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</si>
  <si>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</si>
  <si>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</si>
  <si>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</si>
  <si>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</si>
  <si>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</si>
  <si>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</si>
  <si>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</si>
  <si>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</si>
  <si>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</si>
  <si>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</si>
  <si>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</si>
  <si>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</si>
  <si>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</si>
  <si>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</si>
  <si>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</si>
  <si>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</si>
  <si>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</si>
  <si>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</si>
  <si>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</si>
  <si>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</si>
  <si>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</si>
  <si>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</si>
  <si>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</si>
  <si>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</si>
  <si>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CAVOUQUEIRO OU OPERADOR PERFURATRIZ/ROMPEDOR COM ENCARGOS COMPLEMENTARES</t>
  </si>
  <si>
    <t>ELETRICISTA COM ENCARGOS COMPLEMENTARES</t>
  </si>
  <si>
    <t>ELETROTÉCNICO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</si>
  <si>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</si>
  <si>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</si>
  <si>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</si>
  <si>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</si>
  <si>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</si>
  <si>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</si>
  <si>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</si>
  <si>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</si>
  <si>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</si>
  <si>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</si>
  <si>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</si>
  <si>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</si>
  <si>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</si>
  <si>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</si>
  <si>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</si>
  <si>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</si>
  <si>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</si>
  <si>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</si>
  <si>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</si>
  <si>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</si>
  <si>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</si>
  <si>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</si>
  <si>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</si>
  <si>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</si>
  <si>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</si>
  <si>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</si>
  <si>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</si>
  <si>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</si>
  <si>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</si>
  <si>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</si>
  <si>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</si>
  <si>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</si>
  <si>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</si>
  <si>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SERRALHEIRO COM ENCARGOS COMPLEMENTARES</t>
  </si>
  <si>
    <t>SOLDADOR COM ENCARGOS COMPLEMENTARES</t>
  </si>
  <si>
    <t>SOLDADOR A (PARA SOLDA A SER TESTADA COM RAIOS "X") COM ENCARGOS COMPLEMENTARES</t>
  </si>
  <si>
    <t>TÉCNICO DE LABORATÓRIO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</si>
  <si>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</si>
  <si>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</si>
  <si>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</si>
  <si>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</si>
  <si>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</si>
  <si>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</si>
  <si>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</si>
  <si>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</si>
  <si>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</si>
  <si>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</si>
  <si>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</si>
  <si>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</si>
  <si>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</si>
  <si>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</si>
  <si>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</si>
  <si>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</si>
  <si>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</si>
  <si>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</si>
  <si>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</si>
  <si>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</si>
  <si>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</si>
  <si>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</si>
  <si>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</si>
  <si>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</si>
  <si>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</si>
  <si>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</si>
  <si>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</si>
  <si>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</si>
  <si>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</si>
  <si>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</si>
  <si>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</si>
  <si>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</si>
  <si>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</si>
  <si>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</si>
  <si>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</si>
  <si>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</si>
  <si>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</si>
  <si>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</si>
  <si>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</si>
  <si>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</si>
  <si>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</si>
  <si>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</si>
  <si>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</si>
  <si>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</si>
  <si>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</si>
  <si>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</si>
  <si>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</si>
  <si>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</si>
  <si>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</si>
  <si>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</si>
  <si>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</si>
  <si>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</si>
  <si>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</si>
  <si>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</si>
  <si>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</si>
  <si>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</si>
  <si>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</si>
  <si>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</si>
  <si>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</si>
  <si>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</si>
  <si>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</si>
  <si>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</si>
  <si>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</si>
  <si>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</si>
  <si>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</si>
  <si>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</si>
  <si>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</si>
  <si>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</si>
  <si>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</si>
  <si>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</si>
  <si>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</si>
  <si>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</si>
  <si>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</si>
  <si>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</si>
  <si>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</si>
  <si>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</si>
  <si>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</si>
  <si>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</si>
  <si>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</si>
  <si>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</si>
  <si>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</si>
  <si>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</si>
  <si>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</si>
  <si>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</si>
  <si>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</si>
  <si>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</si>
  <si>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</si>
  <si>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</si>
  <si>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</si>
  <si>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</si>
  <si>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</si>
  <si>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</si>
  <si>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</si>
  <si>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</si>
  <si>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</si>
  <si>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</si>
  <si>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</si>
  <si>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</si>
  <si>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</si>
  <si>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</si>
  <si>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</si>
  <si>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</si>
  <si>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</si>
  <si>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</si>
  <si>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</si>
  <si>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</si>
  <si>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</si>
  <si>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</si>
  <si>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</si>
  <si>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</si>
  <si>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</si>
  <si>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</si>
  <si>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</si>
  <si>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</si>
  <si>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</si>
  <si>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</si>
  <si>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</si>
  <si>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</si>
  <si>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</si>
  <si>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</si>
  <si>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</si>
  <si>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</si>
  <si>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</si>
  <si>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</si>
  <si>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</si>
  <si>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</si>
  <si>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</si>
  <si>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</si>
  <si>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</si>
  <si>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</si>
  <si>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</si>
  <si>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</si>
  <si>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</si>
  <si>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</si>
  <si>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</si>
  <si>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</si>
  <si>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</si>
  <si>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</si>
  <si>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</si>
  <si>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</si>
  <si>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</si>
  <si>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</si>
  <si>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</si>
  <si>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</si>
  <si>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</si>
  <si>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</si>
  <si>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</si>
  <si>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</si>
  <si>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</si>
  <si>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</si>
  <si>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</si>
  <si>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</si>
  <si>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</si>
  <si>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</si>
  <si>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</si>
  <si>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</si>
  <si>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</si>
  <si>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</si>
  <si>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</si>
  <si>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</si>
  <si>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</si>
  <si>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</si>
  <si>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</si>
  <si>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</si>
  <si>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</si>
  <si>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</si>
  <si>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</si>
  <si>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</si>
  <si>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</si>
  <si>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</si>
  <si>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</si>
  <si>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</si>
  <si>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</si>
  <si>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</si>
  <si>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</si>
  <si>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</si>
  <si>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</si>
  <si>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</si>
  <si>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</si>
  <si>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</si>
  <si>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</si>
  <si>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</si>
  <si>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</si>
  <si>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</si>
  <si>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</si>
  <si>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</si>
  <si>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</si>
  <si>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</si>
  <si>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</si>
  <si>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</si>
  <si>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</si>
  <si>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</si>
  <si>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</si>
  <si>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</si>
  <si>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</si>
  <si>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</si>
  <si>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</si>
  <si>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</si>
  <si>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</si>
  <si>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</si>
  <si>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</si>
  <si>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</si>
  <si>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</si>
  <si>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</si>
  <si>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</si>
  <si>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</si>
  <si>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</si>
  <si>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</si>
  <si>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</si>
  <si>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</si>
  <si>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</si>
  <si>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</si>
  <si>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</si>
  <si>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</si>
  <si>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</si>
  <si>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</si>
  <si>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</si>
  <si>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</si>
  <si>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</si>
  <si>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</si>
  <si>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</si>
  <si>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</si>
  <si>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</si>
  <si>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</si>
  <si>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</si>
  <si>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</si>
  <si>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</si>
  <si>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</si>
  <si>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</si>
  <si>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</si>
  <si>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</si>
  <si>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</si>
  <si>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</si>
  <si>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</si>
  <si>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</si>
  <si>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</si>
  <si>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</si>
  <si>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</si>
  <si>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</si>
  <si>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</si>
  <si>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</si>
  <si>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</si>
  <si>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</si>
  <si>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</si>
  <si>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SC25KG</t>
  </si>
  <si>
    <t>M2XMES</t>
  </si>
  <si>
    <t>UNXMES</t>
  </si>
  <si>
    <t>OBRA:</t>
  </si>
  <si>
    <t>LOCAL:</t>
  </si>
  <si>
    <t>BDI</t>
  </si>
  <si>
    <t>PROF. / ALT.</t>
  </si>
  <si>
    <t>ÁREA</t>
  </si>
  <si>
    <t>QDE</t>
  </si>
  <si>
    <t>VOLUME</t>
  </si>
  <si>
    <t>CPU 002</t>
  </si>
  <si>
    <t>%</t>
  </si>
  <si>
    <t>MEMÓRIA DE CÁLCULO</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</si>
  <si>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</si>
  <si>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</si>
  <si>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</si>
  <si>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</si>
  <si>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</si>
  <si>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</si>
  <si>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</si>
  <si>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</si>
  <si>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</si>
  <si>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</si>
  <si>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</si>
  <si>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</si>
  <si>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</si>
  <si>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APLICAÇÃO DE MANTA GEOTÊXTIL NAS JUNTAS RÍGIDAS DE ADUELAS PRÉ-MOLDADAS DE CONCRETO ARMADO. AF_01/2023</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</si>
  <si>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</si>
  <si>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</si>
  <si>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</si>
  <si>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</si>
  <si>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</si>
  <si>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</si>
  <si>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</si>
  <si>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</si>
  <si>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</si>
  <si>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</si>
  <si>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</si>
  <si>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</si>
  <si>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</si>
  <si>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</si>
  <si>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</si>
  <si>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</si>
  <si>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</si>
  <si>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</si>
  <si>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</si>
  <si>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</si>
  <si>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</si>
  <si>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</si>
  <si>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</si>
  <si>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</si>
  <si>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</si>
  <si>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</si>
  <si>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</si>
  <si>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</si>
  <si>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</si>
  <si>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</si>
  <si>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</si>
  <si>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</si>
  <si>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</si>
  <si>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</si>
  <si>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</si>
  <si>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</si>
  <si>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</si>
  <si>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</si>
  <si>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</si>
  <si>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</si>
  <si>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</si>
  <si>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</si>
  <si>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</si>
  <si>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</si>
  <si>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</si>
  <si>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</si>
  <si>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</si>
  <si>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</si>
  <si>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</si>
  <si>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</si>
  <si>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</si>
  <si>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</si>
  <si>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</si>
  <si>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</si>
  <si>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</si>
  <si>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</si>
  <si>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</si>
  <si>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</si>
  <si>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</si>
  <si>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</si>
  <si>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</si>
  <si>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</si>
  <si>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</si>
  <si>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</si>
  <si>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</si>
  <si>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</si>
  <si>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</si>
  <si>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</si>
  <si>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</si>
  <si>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</si>
  <si>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</si>
  <si>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</si>
  <si>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</si>
  <si>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</si>
  <si>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</si>
  <si>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</si>
  <si>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</si>
  <si>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</si>
  <si>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</si>
  <si>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</si>
  <si>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</si>
  <si>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</si>
  <si>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</si>
  <si>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</si>
  <si>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</si>
  <si>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</si>
  <si>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</si>
  <si>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</si>
  <si>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</si>
  <si>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</si>
  <si>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</si>
  <si>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</si>
  <si>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</si>
  <si>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</si>
  <si>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</si>
  <si>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</si>
  <si>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</si>
  <si>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</si>
  <si>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</si>
  <si>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</si>
  <si>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</si>
  <si>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</si>
  <si>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</si>
  <si>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</si>
  <si>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</si>
  <si>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</si>
  <si>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</si>
  <si>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</si>
  <si>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</si>
  <si>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</si>
  <si>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</si>
  <si>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</si>
  <si>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</si>
  <si>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</si>
  <si>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</si>
  <si>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</si>
  <si>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</si>
  <si>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</si>
  <si>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</si>
  <si>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</si>
  <si>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</si>
  <si>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</si>
  <si>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</si>
  <si>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</si>
  <si>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</si>
  <si>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</si>
  <si>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</si>
  <si>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</si>
  <si>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</si>
  <si>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</si>
  <si>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</si>
  <si>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</si>
  <si>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</si>
  <si>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</si>
  <si>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</si>
  <si>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</si>
  <si>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</si>
  <si>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</si>
  <si>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</si>
  <si>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</si>
  <si>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</si>
  <si>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</si>
  <si>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</si>
  <si>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</si>
  <si>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</si>
  <si>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</si>
  <si>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</si>
  <si>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</si>
  <si>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</si>
  <si>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</si>
  <si>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</si>
  <si>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</si>
  <si>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</si>
  <si>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</si>
  <si>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</si>
  <si>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</si>
  <si>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</si>
  <si>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</si>
  <si>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</si>
  <si>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</si>
  <si>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</si>
  <si>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</si>
  <si>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</si>
  <si>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</si>
  <si>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</si>
  <si>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</si>
  <si>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</si>
  <si>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</si>
  <si>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</si>
  <si>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</si>
  <si>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</si>
  <si>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</si>
  <si>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</si>
  <si>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</si>
  <si>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</si>
  <si>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</si>
  <si>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</si>
  <si>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</si>
  <si>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</si>
  <si>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</si>
  <si>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</si>
  <si>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</si>
  <si>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</si>
  <si>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</si>
  <si>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</si>
  <si>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</si>
  <si>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</si>
  <si>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</si>
  <si>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</si>
  <si>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</si>
  <si>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</si>
  <si>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</si>
  <si>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</si>
  <si>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</si>
  <si>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</si>
  <si>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</si>
  <si>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</si>
  <si>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</si>
  <si>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</si>
  <si>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</si>
  <si>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</si>
  <si>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</si>
  <si>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</si>
  <si>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</si>
  <si>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</si>
  <si>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</si>
  <si>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</si>
  <si>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</si>
  <si>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</si>
  <si>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</si>
  <si>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</si>
  <si>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</si>
  <si>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</si>
  <si>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</si>
  <si>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</si>
  <si>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</si>
  <si>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</si>
  <si>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</si>
  <si>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</si>
  <si>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</si>
  <si>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</si>
  <si>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</si>
  <si>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</si>
  <si>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</si>
  <si>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</si>
  <si>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</si>
  <si>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</si>
  <si>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</si>
  <si>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</si>
  <si>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</si>
  <si>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</si>
  <si>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</si>
  <si>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</si>
  <si>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</si>
  <si>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</si>
  <si>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</si>
  <si>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</si>
  <si>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</si>
  <si>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</si>
  <si>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</si>
  <si>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</si>
  <si>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</si>
  <si>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</si>
  <si>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</si>
  <si>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</si>
  <si>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</si>
  <si>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</si>
  <si>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</si>
  <si>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</si>
  <si>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</si>
  <si>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</si>
  <si>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</si>
  <si>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</si>
  <si>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</si>
  <si>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</si>
  <si>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</si>
  <si>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</si>
  <si>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</si>
  <si>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</si>
  <si>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</si>
  <si>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</si>
  <si>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</si>
  <si>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</si>
  <si>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</si>
  <si>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</si>
  <si>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</si>
  <si>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</si>
  <si>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</si>
  <si>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</si>
  <si>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</si>
  <si>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</si>
  <si>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</si>
  <si>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</si>
  <si>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</si>
  <si>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</si>
  <si>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</si>
  <si>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</si>
  <si>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</si>
  <si>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</si>
  <si>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</si>
  <si>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</si>
  <si>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</si>
  <si>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</si>
  <si>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</si>
  <si>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</si>
  <si>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</si>
  <si>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</si>
  <si>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</si>
  <si>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</si>
  <si>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</si>
  <si>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</si>
  <si>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</si>
  <si>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</si>
  <si>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</si>
  <si>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</si>
  <si>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</si>
  <si>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</si>
  <si>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</si>
  <si>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TIL (TUBO DE INSPEÇÃO E LIMPEZA) RADIAL PARA ESGOTO, EM PVC, DN 300X200 MM. AF_12/2020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</si>
  <si>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</si>
  <si>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</si>
  <si>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</si>
  <si>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</si>
  <si>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</si>
  <si>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</si>
  <si>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</si>
  <si>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</si>
  <si>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</si>
  <si>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</si>
  <si>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</si>
  <si>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</si>
  <si>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</si>
  <si>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</si>
  <si>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</si>
  <si>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</si>
  <si>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</si>
  <si>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</si>
  <si>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</si>
  <si>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</si>
  <si>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</si>
  <si>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</si>
  <si>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</si>
  <si>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</si>
  <si>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</si>
  <si>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</si>
  <si>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</si>
  <si>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</si>
  <si>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</si>
  <si>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</si>
  <si>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</si>
  <si>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</si>
  <si>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</si>
  <si>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</si>
  <si>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</si>
  <si>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</si>
  <si>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</si>
  <si>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</si>
  <si>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</si>
  <si>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</si>
  <si>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</si>
  <si>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</si>
  <si>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</si>
  <si>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</si>
  <si>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</si>
  <si>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</si>
  <si>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</si>
  <si>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</si>
  <si>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</si>
  <si>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</si>
  <si>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</si>
  <si>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</si>
  <si>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</si>
  <si>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</si>
  <si>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</si>
  <si>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</si>
  <si>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</si>
  <si>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</si>
  <si>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</si>
  <si>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</si>
  <si>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</si>
  <si>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</si>
  <si>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</si>
  <si>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</si>
  <si>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</si>
  <si>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</si>
  <si>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</si>
  <si>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</si>
  <si>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</si>
  <si>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</si>
  <si>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</si>
  <si>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</si>
  <si>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</si>
  <si>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</si>
  <si>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</si>
  <si>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</si>
  <si>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</si>
  <si>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</si>
  <si>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</si>
  <si>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</si>
  <si>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</si>
  <si>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</si>
  <si>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</si>
  <si>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</si>
  <si>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</si>
  <si>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</si>
  <si>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</si>
  <si>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</si>
  <si>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</si>
  <si>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</si>
  <si>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</si>
  <si>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</si>
  <si>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</si>
  <si>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</si>
  <si>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</si>
  <si>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</si>
  <si>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</si>
  <si>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</si>
  <si>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</si>
  <si>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</si>
  <si>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</si>
  <si>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</si>
  <si>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</si>
  <si>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</si>
  <si>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</si>
  <si>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</si>
  <si>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</si>
  <si>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</si>
  <si>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</si>
  <si>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</si>
  <si>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</si>
  <si>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</si>
  <si>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</si>
  <si>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</si>
  <si>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</si>
  <si>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</si>
  <si>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</si>
  <si>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</si>
  <si>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</si>
  <si>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</si>
  <si>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</si>
  <si>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</si>
  <si>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</si>
  <si>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</si>
  <si>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</si>
  <si>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</si>
  <si>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</si>
  <si>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</si>
  <si>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</si>
  <si>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</si>
  <si>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</si>
  <si>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</si>
  <si>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</si>
  <si>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</si>
  <si>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</si>
  <si>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</si>
  <si>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</si>
  <si>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</si>
  <si>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</si>
  <si>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</si>
  <si>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</si>
  <si>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</si>
  <si>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</si>
  <si>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</si>
  <si>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</si>
  <si>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</si>
  <si>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</si>
  <si>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</si>
  <si>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</si>
  <si>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</si>
  <si>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COMPOSIÇÕES PRINCIPAIS</t>
  </si>
  <si>
    <t>EXTENSÃO</t>
  </si>
  <si>
    <t>SINAPI SERVIÇOS</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</si>
  <si>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</si>
  <si>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</si>
  <si>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</si>
  <si>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</si>
  <si>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</si>
  <si>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</si>
  <si>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</si>
  <si>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</si>
  <si>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</si>
  <si>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</si>
  <si>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</si>
  <si>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</si>
  <si>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</si>
  <si>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</si>
  <si>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</si>
  <si>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</si>
  <si>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</si>
  <si>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</si>
  <si>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</si>
  <si>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</si>
  <si>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</si>
  <si>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</si>
  <si>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</si>
  <si>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</si>
  <si>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</si>
  <si>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</si>
  <si>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</si>
  <si>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</si>
  <si>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</si>
  <si>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</si>
  <si>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</si>
  <si>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</si>
  <si>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</si>
  <si>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</si>
  <si>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</si>
  <si>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</si>
  <si>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</si>
  <si>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</si>
  <si>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</si>
  <si>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</si>
  <si>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</si>
  <si>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</si>
  <si>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</si>
  <si>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</si>
  <si>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</si>
  <si>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</si>
  <si>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</si>
  <si>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</si>
  <si>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</si>
  <si>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</si>
  <si>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</si>
  <si>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</si>
  <si>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</si>
  <si>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</si>
  <si>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</si>
  <si>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</si>
  <si>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</si>
  <si>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</si>
  <si>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</si>
  <si>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</si>
  <si>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</si>
  <si>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</si>
  <si>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</si>
  <si>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</si>
  <si>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</si>
  <si>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</si>
  <si>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</si>
  <si>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</si>
  <si>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</si>
  <si>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</si>
  <si>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</si>
  <si>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</si>
  <si>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</si>
  <si>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</si>
  <si>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</si>
  <si>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</si>
  <si>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</si>
  <si>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</si>
  <si>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</si>
  <si>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</si>
  <si>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</si>
  <si>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</si>
  <si>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</si>
  <si>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</si>
  <si>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</si>
  <si>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</si>
  <si>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</si>
  <si>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</si>
  <si>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</si>
  <si>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</si>
  <si>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</si>
  <si>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</si>
  <si>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</si>
  <si>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</si>
  <si>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</si>
  <si>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</si>
  <si>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</si>
  <si>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</si>
  <si>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</si>
  <si>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</si>
  <si>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</si>
  <si>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</si>
  <si>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</si>
  <si>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</si>
  <si>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</si>
  <si>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</si>
  <si>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</si>
  <si>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</si>
  <si>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</si>
  <si>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</si>
  <si>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</si>
  <si>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</si>
  <si>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</si>
  <si>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</si>
  <si>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</si>
  <si>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</si>
  <si>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</si>
  <si>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</si>
  <si>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</si>
  <si>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</si>
  <si>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</si>
  <si>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</si>
  <si>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</si>
  <si>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</si>
  <si>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</si>
  <si>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</si>
  <si>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</si>
  <si>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</si>
  <si>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</si>
  <si>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</si>
  <si>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</si>
  <si>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</si>
  <si>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</si>
  <si>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</si>
  <si>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</si>
  <si>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</si>
  <si>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</si>
  <si>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</si>
  <si>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</si>
  <si>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</si>
  <si>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</si>
  <si>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</si>
  <si>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</si>
  <si>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</si>
  <si>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</si>
  <si>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</si>
  <si>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</si>
  <si>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</si>
  <si>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</si>
  <si>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MONTAGEM DE ARMADURA DE ESTACAS, DIÂMETRO = 32,0 MM. AF_09/2021_PS</t>
  </si>
  <si>
    <t>ALVENARIA DE BLOCOS DE CONCRETO ESTRUTURAL 14X19X29 CM (ESPESSURA 14 CM), FBK = 14,0 MPA, UTILIZANDO PALHETA. AF_10/2022</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</si>
  <si>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</si>
  <si>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</si>
  <si>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</si>
  <si>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</si>
  <si>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</si>
  <si>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</si>
  <si>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</si>
  <si>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</si>
  <si>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</si>
  <si>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</si>
  <si>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</si>
  <si>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</si>
  <si>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</si>
  <si>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</si>
  <si>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</si>
  <si>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</si>
  <si>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</si>
  <si>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</si>
  <si>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</si>
  <si>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</si>
  <si>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</si>
  <si>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</si>
  <si>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</si>
  <si>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</si>
  <si>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</si>
  <si>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</si>
  <si>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</si>
  <si>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</si>
  <si>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</si>
  <si>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</si>
  <si>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</si>
  <si>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</si>
  <si>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</si>
  <si>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</si>
  <si>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</si>
  <si>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</si>
  <si>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</si>
  <si>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</si>
  <si>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</si>
  <si>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</si>
  <si>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</si>
  <si>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</si>
  <si>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</si>
  <si>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</si>
  <si>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</si>
  <si>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</si>
  <si>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</si>
  <si>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</si>
  <si>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</si>
  <si>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</si>
  <si>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</si>
  <si>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</si>
  <si>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</si>
  <si>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</si>
  <si>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</si>
  <si>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</si>
  <si>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</si>
  <si>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</si>
  <si>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</si>
  <si>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</si>
  <si>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</si>
  <si>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</si>
  <si>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</si>
  <si>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</si>
  <si>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</si>
  <si>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</si>
  <si>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</si>
  <si>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</si>
  <si>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</si>
  <si>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</si>
  <si>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</si>
  <si>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</si>
  <si>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</si>
  <si>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</si>
  <si>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</si>
  <si>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</si>
  <si>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</si>
  <si>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</si>
  <si>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</si>
  <si>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</si>
  <si>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</si>
  <si>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</si>
  <si>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</si>
  <si>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</si>
  <si>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</si>
  <si>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</si>
  <si>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</si>
  <si>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</si>
  <si>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</si>
  <si>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</si>
  <si>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</si>
  <si>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</si>
  <si>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</si>
  <si>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</si>
  <si>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</si>
  <si>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</si>
  <si>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</si>
  <si>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</si>
  <si>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</si>
  <si>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</si>
  <si>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</si>
  <si>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</si>
  <si>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</si>
  <si>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</si>
  <si>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</si>
  <si>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</si>
  <si>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</si>
  <si>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</si>
  <si>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</si>
  <si>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</si>
  <si>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</si>
  <si>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</si>
  <si>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</si>
  <si>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</si>
  <si>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</si>
  <si>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</si>
  <si>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</si>
  <si>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</si>
  <si>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</si>
  <si>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</si>
  <si>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</si>
  <si>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</si>
  <si>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</si>
  <si>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</si>
  <si>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</si>
  <si>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</si>
  <si>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</si>
  <si>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</si>
  <si>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</si>
  <si>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</si>
  <si>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</si>
  <si>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</si>
  <si>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</si>
  <si>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</si>
  <si>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</si>
  <si>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</si>
  <si>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</si>
  <si>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</si>
  <si>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</si>
  <si>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</si>
  <si>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</si>
  <si>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</si>
  <si>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</si>
  <si>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</si>
  <si>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</si>
  <si>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</si>
  <si>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</si>
  <si>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</si>
  <si>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</si>
  <si>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</si>
  <si>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</si>
  <si>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</si>
  <si>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</si>
  <si>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</si>
  <si>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</si>
  <si>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</si>
  <si>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</si>
  <si>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</si>
  <si>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</si>
  <si>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</si>
  <si>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</si>
  <si>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</si>
  <si>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</si>
  <si>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</si>
  <si>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</si>
  <si>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</si>
  <si>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</si>
  <si>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</si>
  <si>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</si>
  <si>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</si>
  <si>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</si>
  <si>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</si>
  <si>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</si>
  <si>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</si>
  <si>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</si>
  <si>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</si>
  <si>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</si>
  <si>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</si>
  <si>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</si>
  <si>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</si>
  <si>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</si>
  <si>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</si>
  <si>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</si>
  <si>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</si>
  <si>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</si>
  <si>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</si>
  <si>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</si>
  <si>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</si>
  <si>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</si>
  <si>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</si>
  <si>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</si>
  <si>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</si>
  <si>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</si>
  <si>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</si>
  <si>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</si>
  <si>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</si>
  <si>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</si>
  <si>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</si>
  <si>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</si>
  <si>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</si>
  <si>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</si>
  <si>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</si>
  <si>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</si>
  <si>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</si>
  <si>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</si>
  <si>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</si>
  <si>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</si>
  <si>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</si>
  <si>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</si>
  <si>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</si>
  <si>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</si>
  <si>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</si>
  <si>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</si>
  <si>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</si>
  <si>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</si>
  <si>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</si>
  <si>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</si>
  <si>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</si>
  <si>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</si>
  <si>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</si>
  <si>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</si>
  <si>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</si>
  <si>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</si>
  <si>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</si>
  <si>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</si>
  <si>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</si>
  <si>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</si>
  <si>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</si>
  <si>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</si>
  <si>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</si>
  <si>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</si>
  <si>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</si>
  <si>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</si>
  <si>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</si>
  <si>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</si>
  <si>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</si>
  <si>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</si>
  <si>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</si>
  <si>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</si>
  <si>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</si>
  <si>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</si>
  <si>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</si>
  <si>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</si>
  <si>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</si>
  <si>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</si>
  <si>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</si>
  <si>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</si>
  <si>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</si>
  <si>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</si>
  <si>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</si>
  <si>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</si>
  <si>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</si>
  <si>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</si>
  <si>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</si>
  <si>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</si>
  <si>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</si>
  <si>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</si>
  <si>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</si>
  <si>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</si>
  <si>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</si>
  <si>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</si>
  <si>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</si>
  <si>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</si>
  <si>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MOTORISTA DE VEÍCULO LEVE COM ENCARGOS COMPLEMENTARES</t>
  </si>
  <si>
    <t>TE DE REDUÇÃO, CPVC, SOLDÁVEL, DN 28 X 22 MM, INSTALADO EM RAMAL DE DISTRIBUIÇÃO DE ÁGUA - FORNECIMENTO E INSTALAÇÃO. AF_06/2022</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</si>
  <si>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</si>
  <si>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</si>
  <si>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</si>
  <si>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</si>
  <si>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</si>
  <si>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</si>
  <si>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</si>
  <si>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</si>
  <si>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</si>
  <si>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</si>
  <si>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</si>
  <si>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</si>
  <si>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</si>
  <si>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</si>
  <si>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</si>
  <si>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</si>
  <si>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</si>
  <si>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</si>
  <si>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</si>
  <si>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</si>
  <si>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</si>
  <si>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</si>
  <si>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</si>
  <si>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</si>
  <si>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</si>
  <si>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</si>
  <si>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</si>
  <si>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</si>
  <si>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</si>
  <si>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</si>
  <si>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</si>
  <si>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</si>
  <si>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</si>
  <si>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</si>
  <si>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</si>
  <si>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DRENO EM MURO DE CONTENÇÃO, EXECUTADO NO PÉ DO MURO, COM TUBO DE PVC CORRUGADO RÍGIDO PERFURADO, ENCHIMENTO COM BRITA, ENVOLVIDO COM MANTA GEOTÊXTIL. AF_07/2021</t>
  </si>
  <si>
    <t>CONTRAPISO EM ARGAMASSA PRONTA, PREPARO MANUAL, APLICADO EM ÁREAS SECAS SOBRE LAJE, ADERIDO, ACABAMENTO NÃO REFORÇADO, ESPESSURA 2CM. AF_07/2021</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</si>
  <si>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</si>
  <si>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</si>
  <si>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</si>
  <si>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</si>
  <si>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</si>
  <si>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</si>
  <si>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</si>
  <si>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</si>
  <si>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</si>
  <si>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</si>
  <si>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</si>
  <si>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</si>
  <si>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</si>
  <si>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</si>
  <si>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</si>
  <si>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</si>
  <si>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</si>
  <si>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</si>
  <si>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</si>
  <si>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</si>
  <si>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</si>
  <si>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</si>
  <si>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</si>
  <si>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</si>
  <si>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</si>
  <si>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</si>
  <si>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</si>
  <si>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</si>
  <si>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</si>
  <si>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</si>
  <si>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</si>
  <si>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</si>
  <si>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</si>
  <si>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</si>
  <si>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</si>
  <si>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</si>
  <si>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</si>
  <si>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</si>
  <si>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</si>
  <si>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</si>
  <si>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</si>
  <si>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</si>
  <si>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</si>
  <si>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</si>
  <si>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</si>
  <si>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</si>
  <si>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</si>
  <si>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</si>
  <si>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</si>
  <si>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</si>
  <si>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</si>
  <si>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</si>
  <si>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</si>
  <si>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</si>
  <si>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</si>
  <si>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</si>
  <si>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</si>
  <si>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</si>
  <si>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</si>
  <si>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</si>
  <si>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</si>
  <si>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</si>
  <si>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</si>
  <si>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</si>
  <si>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</si>
  <si>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</si>
  <si>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</si>
  <si>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</si>
  <si>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</si>
  <si>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</si>
  <si>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</si>
  <si>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</si>
  <si>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OBJETO:</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</si>
  <si>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</si>
  <si>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</si>
  <si>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</si>
  <si>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</si>
  <si>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</si>
  <si>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</si>
  <si>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</si>
  <si>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</si>
  <si>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</si>
  <si>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</si>
  <si>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</si>
  <si>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</si>
  <si>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</si>
  <si>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</si>
  <si>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</si>
  <si>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</si>
  <si>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</si>
  <si>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</si>
  <si>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</si>
  <si>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</si>
  <si>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</si>
  <si>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</si>
  <si>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</si>
  <si>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</si>
  <si>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</si>
  <si>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</si>
  <si>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</si>
  <si>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</si>
  <si>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</si>
  <si>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</si>
  <si>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</si>
  <si>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</si>
  <si>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</si>
  <si>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</si>
  <si>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</si>
  <si>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</si>
  <si>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</si>
  <si>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</si>
  <si>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</si>
  <si>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</si>
  <si>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</si>
  <si>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</si>
  <si>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</si>
  <si>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</si>
  <si>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</si>
  <si>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</si>
  <si>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</si>
  <si>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</si>
  <si>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</si>
  <si>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</si>
  <si>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</si>
  <si>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</si>
  <si>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</si>
  <si>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</si>
  <si>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</si>
  <si>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</si>
  <si>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</si>
  <si>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</si>
  <si>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</si>
  <si>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</si>
  <si>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</si>
  <si>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</si>
  <si>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</si>
  <si>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</si>
  <si>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</si>
  <si>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</si>
  <si>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</si>
  <si>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</si>
  <si>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</si>
  <si>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</si>
  <si>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</si>
  <si>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</si>
  <si>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</si>
  <si>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</si>
  <si>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</si>
  <si>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</si>
  <si>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</si>
  <si>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</si>
  <si>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</si>
  <si>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</si>
  <si>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</si>
  <si>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</si>
  <si>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</si>
  <si>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</si>
  <si>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</si>
  <si>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</si>
  <si>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</si>
  <si>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</si>
  <si>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</si>
  <si>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</si>
  <si>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</si>
  <si>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</si>
  <si>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</si>
  <si>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</si>
  <si>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</si>
  <si>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</si>
  <si>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</si>
  <si>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</si>
  <si>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</si>
  <si>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</si>
  <si>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</si>
  <si>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</si>
  <si>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</si>
  <si>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</si>
  <si>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</si>
  <si>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</si>
  <si>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</si>
  <si>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</si>
  <si>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</si>
  <si>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</si>
  <si>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</si>
  <si>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</si>
  <si>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</si>
  <si>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</si>
  <si>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</si>
  <si>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</si>
  <si>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</si>
  <si>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</si>
  <si>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</si>
  <si>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</si>
  <si>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</si>
  <si>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</si>
  <si>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</si>
  <si>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</si>
  <si>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</si>
  <si>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</si>
  <si>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</si>
  <si>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</si>
  <si>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</si>
  <si>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</si>
  <si>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</si>
  <si>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</si>
  <si>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</si>
  <si>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</si>
  <si>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</si>
  <si>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</si>
  <si>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</si>
  <si>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</si>
  <si>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FABRICAÇÃO DE FÔRMA PARA ESCADA DUPLA COM 2 LANCES EM X E LAJE PLANA, EM MADEIRA SERRADA, E=25 MM. AF_11/2020</t>
  </si>
  <si>
    <t>FABRICAÇÃO DE FÔRMA PARA ESCADA DUPLA COM 2 LANCES EM X E LAJE CASCATA, EM MADEIRA SERRADA, E=25 MM. AF_11/2020</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</si>
  <si>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</si>
  <si>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</si>
  <si>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</si>
  <si>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</si>
  <si>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</si>
  <si>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</si>
  <si>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</si>
  <si>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</si>
  <si>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</si>
  <si>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</si>
  <si>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</si>
  <si>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</si>
  <si>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</si>
  <si>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</si>
  <si>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</si>
  <si>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</si>
  <si>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</si>
  <si>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</si>
  <si>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</si>
  <si>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</si>
  <si>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</si>
  <si>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</si>
  <si>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</si>
  <si>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</si>
  <si>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</si>
  <si>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</si>
  <si>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</si>
  <si>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</si>
  <si>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</si>
  <si>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</si>
  <si>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</si>
  <si>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</si>
  <si>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</si>
  <si>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</si>
  <si>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</si>
  <si>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</si>
  <si>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</si>
  <si>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</si>
  <si>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</si>
  <si>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</si>
  <si>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</si>
  <si>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</si>
  <si>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</si>
  <si>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</si>
  <si>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</si>
  <si>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</si>
  <si>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</si>
  <si>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</si>
  <si>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</si>
  <si>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</si>
  <si>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</si>
  <si>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</si>
  <si>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</si>
  <si>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</si>
  <si>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</si>
  <si>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</si>
  <si>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</si>
  <si>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</si>
  <si>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</si>
  <si>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</si>
  <si>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</si>
  <si>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</si>
  <si>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</si>
  <si>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</si>
  <si>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</si>
  <si>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</si>
  <si>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</si>
  <si>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</si>
  <si>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</si>
  <si>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</si>
  <si>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</si>
  <si>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</si>
  <si>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</si>
  <si>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PINTURA ANTICORROSIVA DE DUTO METÁLICO. AF_03/2024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</si>
  <si>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</si>
  <si>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</si>
  <si>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</si>
  <si>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</si>
  <si>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</si>
  <si>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</si>
  <si>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</si>
  <si>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</si>
  <si>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</si>
  <si>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</si>
  <si>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</si>
  <si>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</si>
  <si>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</si>
  <si>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</si>
  <si>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</si>
  <si>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</si>
  <si>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</si>
  <si>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</si>
  <si>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</si>
  <si>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</si>
  <si>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</si>
  <si>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</si>
  <si>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</si>
  <si>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</si>
  <si>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</si>
  <si>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</si>
  <si>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</si>
  <si>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</si>
  <si>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</si>
  <si>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</si>
  <si>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</si>
  <si>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</si>
  <si>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</si>
  <si>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</si>
  <si>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</si>
  <si>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</si>
  <si>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</si>
  <si>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</si>
  <si>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</si>
  <si>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</si>
  <si>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</si>
  <si>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</si>
  <si>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</si>
  <si>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</si>
  <si>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</si>
  <si>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</si>
  <si>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</si>
  <si>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</si>
  <si>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</si>
  <si>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</si>
  <si>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</si>
  <si>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</si>
  <si>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</si>
  <si>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</si>
  <si>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</si>
  <si>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</si>
  <si>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</si>
  <si>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</si>
  <si>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</si>
  <si>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</si>
  <si>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</si>
  <si>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</si>
  <si>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</si>
  <si>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</si>
  <si>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</si>
  <si>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</si>
  <si>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</si>
  <si>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</si>
  <si>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</si>
  <si>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</si>
  <si>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</si>
  <si>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</si>
  <si>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</si>
  <si>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</si>
  <si>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</si>
  <si>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</si>
  <si>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</si>
  <si>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</si>
  <si>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</si>
  <si>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</si>
  <si>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</si>
  <si>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</si>
  <si>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</si>
  <si>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</si>
  <si>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</si>
  <si>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</si>
  <si>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</si>
  <si>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</si>
  <si>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</si>
  <si>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</si>
  <si>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</si>
  <si>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</si>
  <si>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</si>
  <si>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</si>
  <si>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</si>
  <si>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</si>
  <si>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</si>
  <si>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</si>
  <si>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</si>
  <si>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</si>
  <si>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</si>
  <si>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</si>
  <si>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</si>
  <si>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</si>
  <si>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</si>
  <si>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</si>
  <si>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</si>
  <si>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</si>
  <si>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</si>
  <si>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</si>
  <si>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</si>
  <si>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</si>
  <si>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</si>
  <si>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</si>
  <si>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</si>
  <si>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</si>
  <si>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</si>
  <si>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</si>
  <si>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</si>
  <si>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</si>
  <si>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</si>
  <si>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</si>
  <si>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</si>
  <si>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</si>
  <si>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</si>
  <si>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</si>
  <si>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</si>
  <si>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</si>
  <si>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</si>
  <si>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</si>
  <si>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</si>
  <si>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</si>
  <si>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</si>
  <si>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</si>
  <si>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</si>
  <si>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</si>
  <si>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</si>
  <si>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</si>
  <si>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</si>
  <si>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</si>
  <si>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</si>
  <si>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</si>
  <si>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</si>
  <si>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</si>
  <si>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</si>
  <si>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</si>
  <si>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</si>
  <si>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</si>
  <si>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</si>
  <si>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</si>
  <si>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</si>
  <si>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</si>
  <si>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</si>
  <si>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</si>
  <si>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</si>
  <si>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</si>
  <si>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</si>
  <si>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</si>
  <si>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</si>
  <si>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</si>
  <si>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</si>
  <si>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</si>
  <si>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</si>
  <si>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</si>
  <si>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</si>
  <si>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</si>
  <si>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</si>
  <si>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</si>
  <si>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</si>
  <si>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</si>
  <si>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</si>
  <si>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</si>
  <si>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</si>
  <si>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</si>
  <si>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TÊ, ROSCA FÊMEA, METÁLICO, PARA INSTALAÇÕES EM PEX ÁGUA, DN 16 MM X ½", CONEXÃO POR ANEL DESLIZANTE - FORNECIMENTO E INSTALAÇÃO. AF_02/2023</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</si>
  <si>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</si>
  <si>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</si>
  <si>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</si>
  <si>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</si>
  <si>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</si>
  <si>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</si>
  <si>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</si>
  <si>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</si>
  <si>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</si>
  <si>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</si>
  <si>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</si>
  <si>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</si>
  <si>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</si>
  <si>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</si>
  <si>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</si>
  <si>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</si>
  <si>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</si>
  <si>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</si>
  <si>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</si>
  <si>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</si>
  <si>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</si>
  <si>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</si>
  <si>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</si>
  <si>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</si>
  <si>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</si>
  <si>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</si>
  <si>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</si>
  <si>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</si>
  <si>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</si>
  <si>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</si>
  <si>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</si>
  <si>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</si>
  <si>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</si>
  <si>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</si>
  <si>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</si>
  <si>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</si>
  <si>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</si>
  <si>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</si>
  <si>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</si>
  <si>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</si>
  <si>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</si>
  <si>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</si>
  <si>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</si>
  <si>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</si>
  <si>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</si>
  <si>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</si>
  <si>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</si>
  <si>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</si>
  <si>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</si>
  <si>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</si>
  <si>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</si>
  <si>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</si>
  <si>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</si>
  <si>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</si>
  <si>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</si>
  <si>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</si>
  <si>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</si>
  <si>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</si>
  <si>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</si>
  <si>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</si>
  <si>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</si>
  <si>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</si>
  <si>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</si>
  <si>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</si>
  <si>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</si>
  <si>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</si>
  <si>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</si>
  <si>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</si>
  <si>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</si>
  <si>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</si>
  <si>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</si>
  <si>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</si>
  <si>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</si>
  <si>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</si>
  <si>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</si>
  <si>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</si>
  <si>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</si>
  <si>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</si>
  <si>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</si>
  <si>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</si>
  <si>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</si>
  <si>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</si>
  <si>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</si>
  <si>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</si>
  <si>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</si>
  <si>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</si>
  <si>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</si>
  <si>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</si>
  <si>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</si>
  <si>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</si>
  <si>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</si>
  <si>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</si>
  <si>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</si>
  <si>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</si>
  <si>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</si>
  <si>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</si>
  <si>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</si>
  <si>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</si>
  <si>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</si>
  <si>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</si>
  <si>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</si>
  <si>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</si>
  <si>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</si>
  <si>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</si>
  <si>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</si>
  <si>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</si>
  <si>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</si>
  <si>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</si>
  <si>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</si>
  <si>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</si>
  <si>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</si>
  <si>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</si>
  <si>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</si>
  <si>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</si>
  <si>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</si>
  <si>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</si>
  <si>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</si>
  <si>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</si>
  <si>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</si>
  <si>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</si>
  <si>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</si>
  <si>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</si>
  <si>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</si>
  <si>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</si>
  <si>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</si>
  <si>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</si>
  <si>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</si>
  <si>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</si>
  <si>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</si>
  <si>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</si>
  <si>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</si>
  <si>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</si>
  <si>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</si>
  <si>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</si>
  <si>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</si>
  <si>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</si>
  <si>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</si>
  <si>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</si>
  <si>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</si>
  <si>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</si>
  <si>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</si>
  <si>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</si>
  <si>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</si>
  <si>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</si>
  <si>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</si>
  <si>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</si>
  <si>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</si>
  <si>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</si>
  <si>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</si>
  <si>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</si>
  <si>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</si>
  <si>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</si>
  <si>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</si>
  <si>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</si>
  <si>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</si>
  <si>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</si>
  <si>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1", 7 M³/H - FORNECIMENTO E INSTALAÇÃO. AF_03/2024</t>
  </si>
  <si>
    <t>HIDRÔMETRO DN 1", 10 M³/H - FORNECIMENTO E INSTALAÇÃO. AF_03/2024</t>
  </si>
  <si>
    <t>HIDRÔMETRO DN 1 1/2", 20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</si>
  <si>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</si>
  <si>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</si>
  <si>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</si>
  <si>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</si>
  <si>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</si>
  <si>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</si>
  <si>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</si>
  <si>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</si>
  <si>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</si>
  <si>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</si>
  <si>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</si>
  <si>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</si>
  <si>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</si>
  <si>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</si>
  <si>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</si>
  <si>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</si>
  <si>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</si>
  <si>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</si>
  <si>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</si>
  <si>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</si>
  <si>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</si>
  <si>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</si>
  <si>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</si>
  <si>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</si>
  <si>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</si>
  <si>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</si>
  <si>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</si>
  <si>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</si>
  <si>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</si>
  <si>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</si>
  <si>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</si>
  <si>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</si>
  <si>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</si>
  <si>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</si>
  <si>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</si>
  <si>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</si>
  <si>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</si>
  <si>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</si>
  <si>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</si>
  <si>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</si>
  <si>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</si>
  <si>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</si>
  <si>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</si>
  <si>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</si>
  <si>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</si>
  <si>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</si>
  <si>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</si>
  <si>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</si>
  <si>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</si>
  <si>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</si>
  <si>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</si>
  <si>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</si>
  <si>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</si>
  <si>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</si>
  <si>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</si>
  <si>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</si>
  <si>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</si>
  <si>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</si>
  <si>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</si>
  <si>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</si>
  <si>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</si>
  <si>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</si>
  <si>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</si>
  <si>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</si>
  <si>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</si>
  <si>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</si>
  <si>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</si>
  <si>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</si>
  <si>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</si>
  <si>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</si>
  <si>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</si>
  <si>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</si>
  <si>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</si>
  <si>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</si>
  <si>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</si>
  <si>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</si>
  <si>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</si>
  <si>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</si>
  <si>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</si>
  <si>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</si>
  <si>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</si>
  <si>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</si>
  <si>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</si>
  <si>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</si>
  <si>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</si>
  <si>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</si>
  <si>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</si>
  <si>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</si>
  <si>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</si>
  <si>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</si>
  <si>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</si>
  <si>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</si>
  <si>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</si>
  <si>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</si>
  <si>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</si>
  <si>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</si>
  <si>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</si>
  <si>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</si>
  <si>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</si>
  <si>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</si>
  <si>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</si>
  <si>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</si>
  <si>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</si>
  <si>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</si>
  <si>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</si>
  <si>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</si>
  <si>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</si>
  <si>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</si>
  <si>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</si>
  <si>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</si>
  <si>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</si>
  <si>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</si>
  <si>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</si>
  <si>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</si>
  <si>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</si>
  <si>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</si>
  <si>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</si>
  <si>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</si>
  <si>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</si>
  <si>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</si>
  <si>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</si>
  <si>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</si>
  <si>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</si>
  <si>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</si>
  <si>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</si>
  <si>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</si>
  <si>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</si>
  <si>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</si>
  <si>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</si>
  <si>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</si>
  <si>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</si>
  <si>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</si>
  <si>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</si>
  <si>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</si>
  <si>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</si>
  <si>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</si>
  <si>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</si>
  <si>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</si>
  <si>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</si>
  <si>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</si>
  <si>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</si>
  <si>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</si>
  <si>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</si>
  <si>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</si>
  <si>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</si>
  <si>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</si>
  <si>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</si>
  <si>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</si>
  <si>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</si>
  <si>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</si>
  <si>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</si>
  <si>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</si>
  <si>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</si>
  <si>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</si>
  <si>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LIMPEZA MANUAL DE VEGETAÇÃO EM TERRENO COM ENXADA.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</si>
  <si>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</si>
  <si>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</si>
  <si>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</si>
  <si>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</si>
  <si>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</si>
  <si>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</si>
  <si>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</si>
  <si>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</si>
  <si>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</si>
  <si>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</si>
  <si>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</si>
  <si>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</si>
  <si>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</si>
  <si>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</si>
  <si>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</si>
  <si>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</si>
  <si>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</si>
  <si>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</si>
  <si>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</si>
  <si>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</si>
  <si>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</si>
  <si>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</si>
  <si>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</si>
  <si>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</si>
  <si>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</si>
  <si>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</si>
  <si>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</si>
  <si>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</si>
  <si>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</si>
  <si>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</si>
  <si>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</si>
  <si>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</si>
  <si>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</si>
  <si>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</si>
  <si>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</si>
  <si>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</si>
  <si>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</si>
  <si>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</si>
  <si>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</si>
  <si>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</si>
  <si>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</si>
  <si>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</si>
  <si>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</si>
  <si>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</si>
  <si>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</si>
  <si>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</si>
  <si>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</si>
  <si>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</si>
  <si>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</si>
  <si>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</si>
  <si>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</si>
  <si>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</si>
  <si>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</si>
  <si>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</si>
  <si>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</si>
  <si>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</si>
  <si>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</si>
  <si>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</si>
  <si>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</si>
  <si>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</si>
  <si>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</si>
  <si>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</si>
  <si>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</si>
  <si>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</si>
  <si>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</si>
  <si>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</si>
  <si>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</si>
  <si>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</si>
  <si>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</si>
  <si>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</si>
  <si>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</si>
  <si>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</si>
  <si>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</si>
  <si>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</si>
  <si>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</si>
  <si>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</si>
  <si>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</si>
  <si>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</si>
  <si>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</si>
  <si>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</si>
  <si>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</si>
  <si>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</si>
  <si>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</si>
  <si>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</si>
  <si>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</si>
  <si>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</si>
  <si>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</si>
  <si>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</si>
  <si>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</si>
  <si>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</si>
  <si>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</si>
  <si>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</si>
  <si>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</si>
  <si>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</si>
  <si>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</si>
  <si>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</si>
  <si>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</si>
  <si>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</si>
  <si>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</si>
  <si>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</si>
  <si>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</si>
  <si>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</si>
  <si>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</si>
  <si>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</si>
  <si>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</si>
  <si>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</si>
  <si>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</si>
  <si>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</si>
  <si>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</si>
  <si>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</si>
  <si>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</si>
  <si>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</si>
  <si>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</si>
  <si>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</si>
  <si>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</si>
  <si>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</si>
  <si>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</si>
  <si>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</si>
  <si>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</si>
  <si>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</si>
  <si>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</si>
  <si>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</si>
  <si>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</si>
  <si>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</si>
  <si>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</si>
  <si>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</si>
  <si>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</si>
  <si>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</si>
  <si>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</si>
  <si>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</si>
  <si>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</si>
  <si>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</si>
  <si>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</si>
  <si>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</si>
  <si>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</si>
  <si>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</si>
  <si>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</si>
  <si>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</si>
  <si>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</si>
  <si>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</si>
  <si>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</si>
  <si>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</si>
  <si>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</si>
  <si>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</si>
  <si>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</si>
  <si>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</si>
  <si>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</si>
  <si>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</si>
  <si>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</si>
  <si>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</si>
  <si>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</si>
  <si>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</si>
  <si>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</si>
  <si>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</si>
  <si>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</si>
  <si>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</si>
  <si>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</si>
  <si>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</si>
  <si>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</si>
  <si>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</si>
  <si>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</si>
  <si>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</si>
  <si>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</si>
  <si>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</si>
  <si>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</si>
  <si>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</si>
  <si>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</si>
  <si>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</si>
  <si>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</si>
  <si>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</si>
  <si>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</si>
  <si>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</si>
  <si>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</si>
  <si>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</si>
  <si>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</si>
  <si>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</si>
  <si>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</si>
  <si>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</si>
  <si>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</si>
  <si>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</si>
  <si>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</si>
  <si>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</si>
  <si>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</si>
  <si>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</si>
  <si>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</si>
  <si>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</si>
  <si>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</si>
  <si>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</si>
  <si>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</si>
  <si>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</si>
  <si>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</si>
  <si>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</si>
  <si>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</si>
  <si>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</si>
  <si>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</si>
  <si>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</si>
  <si>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</si>
  <si>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</si>
  <si>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</si>
  <si>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</si>
  <si>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</si>
  <si>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</si>
  <si>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</si>
  <si>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</si>
  <si>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</si>
  <si>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</si>
  <si>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</si>
  <si>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</si>
  <si>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</si>
  <si>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</si>
  <si>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</si>
  <si>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</si>
  <si>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</si>
  <si>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</si>
  <si>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</si>
  <si>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</si>
  <si>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</si>
  <si>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</si>
  <si>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</si>
  <si>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</si>
  <si>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</si>
  <si>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</si>
  <si>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</si>
  <si>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</si>
  <si>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</si>
  <si>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</si>
  <si>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</si>
  <si>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</si>
  <si>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</si>
  <si>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</si>
  <si>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</si>
  <si>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</si>
  <si>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</si>
  <si>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</si>
  <si>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</si>
  <si>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</si>
  <si>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</si>
  <si>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</si>
  <si>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</si>
  <si>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</si>
  <si>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</si>
  <si>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ESTRUTURA DE MADEIRA PROVISÓRIA PARA SUPORTE DE CAIXA DÁGUA ELEVADA DE 1000 LITROS. AF_03/2024</t>
  </si>
  <si>
    <t>ESTRUTURA DE MADEIRA PROVISÓRIA PARA SUPORTE DE CAIXA DÁGUA ELEVADA DE 3000 LITROS. AF_03/2024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</si>
  <si>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</si>
  <si>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</si>
  <si>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</si>
  <si>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</si>
  <si>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</si>
  <si>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</si>
  <si>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IMPERMEABILIZAÇÃO DE SUPERFÍCIE COM ARGAMASSA POLIMÉRICA / MEMBRANA ACRÍLICA, 4 DEMÃOS, REFORÇADA COM VÉU DE POLIÉSTER (MAV). AF_09/2023</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</si>
  <si>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</si>
  <si>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</si>
  <si>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</si>
  <si>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</si>
  <si>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</si>
  <si>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</si>
  <si>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</si>
  <si>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VASO SANITARIO SIFONADO CONVENCIONAL COM LOUÇA BRANCA, INCLUSO CONJUNTO DE LIGAÇÃO PARA BACIA SANITÁRIA AJUSTÁVEL - FORNECIMENTO E INSTALAÇÃO. AF_01/2020</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</si>
  <si>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</si>
  <si>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</si>
  <si>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</si>
  <si>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</si>
  <si>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</si>
  <si>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</si>
  <si>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</si>
  <si>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</si>
  <si>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</si>
  <si>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</si>
  <si>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</si>
  <si>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</si>
  <si>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</si>
  <si>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</si>
  <si>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</si>
  <si>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</si>
  <si>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</si>
  <si>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</si>
  <si>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</si>
  <si>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</si>
  <si>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</si>
  <si>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</si>
  <si>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</si>
  <si>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</si>
  <si>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</si>
  <si>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</si>
  <si>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</si>
  <si>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</si>
  <si>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</si>
  <si>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</si>
  <si>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</si>
  <si>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</si>
  <si>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</si>
  <si>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</si>
  <si>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</si>
  <si>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</si>
  <si>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</si>
  <si>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</si>
  <si>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</si>
  <si>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</si>
  <si>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</si>
  <si>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</si>
  <si>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</si>
  <si>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</si>
  <si>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</si>
  <si>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</si>
  <si>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</si>
  <si>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</si>
  <si>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</si>
  <si>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</si>
  <si>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</si>
  <si>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</si>
  <si>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</si>
  <si>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</si>
  <si>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</si>
  <si>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</si>
  <si>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</si>
  <si>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</si>
  <si>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</si>
  <si>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</si>
  <si>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</si>
  <si>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</si>
  <si>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</si>
  <si>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</si>
  <si>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</si>
  <si>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</si>
  <si>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</si>
  <si>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</si>
  <si>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</si>
  <si>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</si>
  <si>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</si>
  <si>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</si>
  <si>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</si>
  <si>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</si>
  <si>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</si>
  <si>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</si>
  <si>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</si>
  <si>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</si>
  <si>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</si>
  <si>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</si>
  <si>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</si>
  <si>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</si>
  <si>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</si>
  <si>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</si>
  <si>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</si>
  <si>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</si>
  <si>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</si>
  <si>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</si>
  <si>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geotêxtil não tecido 100% poliéster, resistência a tração de 14 kn/m (rt - 14), instalado em dreno - fornecimento e instalação. af_07/2021</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</si>
  <si>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</si>
  <si>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</si>
  <si>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</si>
  <si>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</si>
  <si>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</si>
  <si>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</si>
  <si>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</si>
  <si>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</si>
  <si>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</si>
  <si>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</si>
  <si>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</si>
  <si>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</si>
  <si>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</si>
  <si>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</si>
  <si>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</si>
  <si>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</si>
  <si>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</si>
  <si>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</si>
  <si>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</si>
  <si>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</si>
  <si>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</si>
  <si>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</si>
  <si>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</si>
  <si>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</si>
  <si>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</si>
  <si>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</si>
  <si>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</si>
  <si>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</si>
  <si>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</si>
  <si>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</si>
  <si>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</si>
  <si>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</si>
  <si>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</si>
  <si>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</si>
  <si>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</si>
  <si>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</si>
  <si>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</si>
  <si>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</si>
  <si>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</si>
  <si>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</si>
  <si>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</si>
  <si>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</si>
  <si>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</si>
  <si>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</si>
  <si>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</si>
  <si>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</si>
  <si>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</si>
  <si>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</si>
  <si>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</si>
  <si>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</si>
  <si>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</si>
  <si>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</si>
  <si>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</si>
  <si>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</si>
  <si>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</si>
  <si>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</si>
  <si>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</si>
  <si>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</si>
  <si>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</si>
  <si>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</si>
  <si>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</si>
  <si>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</si>
  <si>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</si>
  <si>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</si>
  <si>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</si>
  <si>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</si>
  <si>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</si>
  <si>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</si>
  <si>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</si>
  <si>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</si>
  <si>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</si>
  <si>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</si>
  <si>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</si>
  <si>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</si>
  <si>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</si>
  <si>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</si>
  <si>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</si>
  <si>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</si>
  <si>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</si>
  <si>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</si>
  <si>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</si>
  <si>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</si>
  <si>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</si>
  <si>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</si>
  <si>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</si>
  <si>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</si>
  <si>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</si>
  <si>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</si>
  <si>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</si>
  <si>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</si>
  <si>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</si>
  <si>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</si>
  <si>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</si>
  <si>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</si>
  <si>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</si>
  <si>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</si>
  <si>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</si>
  <si>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</si>
  <si>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</si>
  <si>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</si>
  <si>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</si>
  <si>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</si>
  <si>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</si>
  <si>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</si>
  <si>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</si>
  <si>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</si>
  <si>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</si>
  <si>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</si>
  <si>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</si>
  <si>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</si>
  <si>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</si>
  <si>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</si>
  <si>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</si>
  <si>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</si>
  <si>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</si>
  <si>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</si>
  <si>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</si>
  <si>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</si>
  <si>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</si>
  <si>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</si>
  <si>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</si>
  <si>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</si>
  <si>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</si>
  <si>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</si>
  <si>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</si>
  <si>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</si>
  <si>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</si>
  <si>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</si>
  <si>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</si>
  <si>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</si>
  <si>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</si>
  <si>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</si>
  <si>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</si>
  <si>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</si>
  <si>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</si>
  <si>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</si>
  <si>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</si>
  <si>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</si>
  <si>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</si>
  <si>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</si>
  <si>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</si>
  <si>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</si>
  <si>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</si>
  <si>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</si>
  <si>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</si>
  <si>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</si>
  <si>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</si>
  <si>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</si>
  <si>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</si>
  <si>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</si>
  <si>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</si>
  <si>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</si>
  <si>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</si>
  <si>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</si>
  <si>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</si>
  <si>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</si>
  <si>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</si>
  <si>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</si>
  <si>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</si>
  <si>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</si>
  <si>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</si>
  <si>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</si>
  <si>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</si>
  <si>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</si>
  <si>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</si>
  <si>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</si>
  <si>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</si>
  <si>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</si>
  <si>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</si>
  <si>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</si>
  <si>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</si>
  <si>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</si>
  <si>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</si>
  <si>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</si>
  <si>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</si>
  <si>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</si>
  <si>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</si>
  <si>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</si>
  <si>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</si>
  <si>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</si>
  <si>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</si>
  <si>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</si>
  <si>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</si>
  <si>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</si>
  <si>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</si>
  <si>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</si>
  <si>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</si>
  <si>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</si>
  <si>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</si>
  <si>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</si>
  <si>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</si>
  <si>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</si>
  <si>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</si>
  <si>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</si>
  <si>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</si>
  <si>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</si>
  <si>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</si>
  <si>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</si>
  <si>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</si>
  <si>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</si>
  <si>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</si>
  <si>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</si>
  <si>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</si>
  <si>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</si>
  <si>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</si>
  <si>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</si>
  <si>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</si>
  <si>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</si>
  <si>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</si>
  <si>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</si>
  <si>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</si>
  <si>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</si>
  <si>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</si>
  <si>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</si>
  <si>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</si>
  <si>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</si>
  <si>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</si>
  <si>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</si>
  <si>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</si>
  <si>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</si>
  <si>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</si>
  <si>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</si>
  <si>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</si>
  <si>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</si>
  <si>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</si>
  <si>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</si>
  <si>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</si>
  <si>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</si>
  <si>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</si>
  <si>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</si>
  <si>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</si>
  <si>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</si>
  <si>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</si>
  <si>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</si>
  <si>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</si>
  <si>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</si>
  <si>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</si>
  <si>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</si>
  <si>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</si>
  <si>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</si>
  <si>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</si>
  <si>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</si>
  <si>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</si>
  <si>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</si>
  <si>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</si>
  <si>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</si>
  <si>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</si>
  <si>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</si>
  <si>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</si>
  <si>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</si>
  <si>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</si>
  <si>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</si>
  <si>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</si>
  <si>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</si>
  <si>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</si>
  <si>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</si>
  <si>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</si>
  <si>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</si>
  <si>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</si>
  <si>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</si>
  <si>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</si>
  <si>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</si>
  <si>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</si>
  <si>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</si>
  <si>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</si>
  <si>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</si>
  <si>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</si>
  <si>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</si>
  <si>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</si>
  <si>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</si>
  <si>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</si>
  <si>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</si>
  <si>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</si>
  <si>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</si>
  <si>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</si>
  <si>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</si>
  <si>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</si>
  <si>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</si>
  <si>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</si>
  <si>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</si>
  <si>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</si>
  <si>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</si>
  <si>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</si>
  <si>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</si>
  <si>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</si>
  <si>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</si>
  <si>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</si>
  <si>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</si>
  <si>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</si>
  <si>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</si>
  <si>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</si>
  <si>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</si>
  <si>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</si>
  <si>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</si>
  <si>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</si>
  <si>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</si>
  <si>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</si>
  <si>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</si>
  <si>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</si>
  <si>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</si>
  <si>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</si>
  <si>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EXECUÇÃO DE GRAMPO PARA SOLO GRAMPEADO COM COMPRIMENTO MAIOR QUE 10 M, DIÂMETRO DE 7 CM, PERFURAÇÃO COM EQUIPAMENTO MANUAL E ARMADURA COM DIÂMETRO DE 20 MM. AF_07/2024</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</si>
  <si>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</si>
  <si>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</si>
  <si>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</si>
  <si>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</si>
  <si>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</si>
  <si>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</si>
  <si>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</si>
  <si>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</si>
  <si>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</si>
  <si>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</si>
  <si>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</si>
  <si>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</si>
  <si>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</si>
  <si>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</si>
  <si>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ARMAÇÃO DO SISTEMA DE PAREDES DE CONCRETO, EXECUTADA EM PAREDES DE EDIFICAÇÕES MULTIFAMILIARES, TELA Q-138.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</si>
  <si>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</si>
  <si>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</si>
  <si>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COMO ARMADURA POSITIVA DE LAJES, TELA Q-138.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</si>
  <si>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</si>
  <si>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</si>
  <si>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NEGATIVA DE LAJES, TELA L-159. AF_12/2024</t>
  </si>
  <si>
    <t>ARMAÇÃO DO SISTEMA DE PAREDES DE CONCRETO, EXECUTADA EM PLATIBANDAS, TELA Q-92. AF_12/2024_PS</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</si>
  <si>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</si>
  <si>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</si>
  <si>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</si>
  <si>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CORTE E DOBRA DE AÇO CA-50, DIÂMETRO DE 32 MM. AF_06/2022</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</si>
  <si>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</si>
  <si>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</si>
  <si>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5,0 MM DE DIÂMETRO. AF_12/2024</t>
  </si>
  <si>
    <t>ARMAÇÃO DO SISTEMA DE PAREDES DE CONCRETO, EXECUTADA COMO REFORÇO, VERGALHÃO DE 12,5 MM DE DIÂMETRO. AF_12/2024</t>
  </si>
  <si>
    <t>ARMAÇÃO DO SISTEMA DE PAREDES DE CONCRETO, EXECUTADA EM PAREDES DE EDIFICAÇÕES MULTIFAMILIARES, TELA Q-283. AF_12/2024_PS</t>
  </si>
  <si>
    <t>DRAGAGEM DE MATERIAIS DE 1A CATEGORIA E COMPOSTOS ORGÂNICOS E INORGÂNICOS COM ESCAVADEIRA HIDRÁULICA DE LONGO ALCANCE (CAÇAMBA: 0,52 M3/155 HP). AF_03/2024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</si>
  <si>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</si>
  <si>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</si>
  <si>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</si>
  <si>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</si>
  <si>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</si>
  <si>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</si>
  <si>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</si>
  <si>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</si>
  <si>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</si>
  <si>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</si>
  <si>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</si>
  <si>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</si>
  <si>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</si>
  <si>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</si>
  <si>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</si>
  <si>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</si>
  <si>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</si>
  <si>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</si>
  <si>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</si>
  <si>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</si>
  <si>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</si>
  <si>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</si>
  <si>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</si>
  <si>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</si>
  <si>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</si>
  <si>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</si>
  <si>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</si>
  <si>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</si>
  <si>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</si>
  <si>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PARA QUALQUER REVESTIMENTO, EM TETO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</si>
  <si>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</si>
  <si>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</si>
  <si>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</si>
  <si>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</si>
  <si>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MENOR OU IGUAL A 5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</si>
  <si>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</si>
  <si>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</si>
  <si>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</si>
  <si>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</si>
  <si>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</si>
  <si>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</si>
  <si>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</si>
  <si>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PAVIMENTO ÚNICO,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</si>
  <si>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</si>
  <si>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</si>
  <si>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</si>
  <si>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</si>
  <si>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</si>
  <si>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</si>
  <si>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</si>
  <si>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</si>
  <si>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</si>
  <si>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</si>
  <si>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</si>
  <si>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</si>
  <si>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</si>
  <si>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</si>
  <si>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PONTEIRAS DE PROTEÇÃO DE PONTAS E VERGALHÕES EXPOSTOS EM FUNDAÇÕES.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</si>
  <si>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</si>
  <si>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</si>
  <si>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</si>
  <si>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</si>
  <si>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</si>
  <si>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</si>
  <si>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</si>
  <si>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</si>
  <si>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</si>
  <si>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</si>
  <si>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</si>
  <si>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</si>
  <si>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</si>
  <si>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</si>
  <si>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</si>
  <si>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</si>
  <si>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</si>
  <si>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</si>
  <si>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</si>
  <si>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</si>
  <si>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</si>
  <si>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</si>
  <si>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</si>
  <si>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</si>
  <si>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</si>
  <si>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</si>
  <si>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</si>
  <si>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</si>
  <si>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</si>
  <si>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</si>
  <si>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</si>
  <si>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</si>
  <si>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</si>
  <si>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</si>
  <si>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</si>
  <si>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</si>
  <si>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</si>
  <si>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</si>
  <si>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</si>
  <si>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</si>
  <si>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</si>
  <si>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</si>
  <si>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</si>
  <si>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</si>
  <si>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</si>
  <si>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</si>
  <si>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</si>
  <si>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</si>
  <si>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</si>
  <si>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</si>
  <si>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</si>
  <si>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</si>
  <si>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</si>
  <si>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</si>
  <si>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</si>
  <si>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</si>
  <si>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</si>
  <si>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</si>
  <si>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</si>
  <si>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</si>
  <si>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</si>
  <si>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</si>
  <si>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</si>
  <si>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</si>
  <si>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</si>
  <si>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</si>
  <si>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</si>
  <si>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</si>
  <si>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</si>
  <si>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</si>
  <si>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</si>
  <si>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</si>
  <si>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</si>
  <si>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</si>
  <si>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</si>
  <si>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</si>
  <si>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</si>
  <si>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</si>
  <si>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</si>
  <si>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</si>
  <si>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</si>
  <si>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</si>
  <si>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</si>
  <si>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</si>
  <si>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</si>
  <si>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</si>
  <si>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</si>
  <si>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</si>
  <si>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</si>
  <si>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</si>
  <si>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</si>
  <si>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</si>
  <si>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</si>
  <si>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</si>
  <si>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</si>
  <si>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</si>
  <si>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</si>
  <si>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</si>
  <si>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</si>
  <si>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</si>
  <si>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</si>
  <si>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</si>
  <si>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</si>
  <si>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</si>
  <si>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</si>
  <si>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</si>
  <si>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</si>
  <si>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</si>
  <si>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</si>
  <si>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</si>
  <si>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</si>
  <si>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</si>
  <si>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</si>
  <si>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</si>
  <si>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</si>
  <si>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</si>
  <si>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</si>
  <si>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</si>
  <si>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</si>
  <si>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</si>
  <si>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</si>
  <si>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</si>
  <si>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</si>
  <si>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</si>
  <si>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</si>
  <si>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</si>
  <si>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</si>
  <si>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</si>
  <si>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</si>
  <si>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</si>
  <si>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</si>
  <si>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</si>
  <si>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</si>
  <si>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</si>
  <si>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</si>
  <si>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</si>
  <si>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</si>
  <si>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</si>
  <si>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</si>
  <si>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</si>
  <si>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</si>
  <si>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</si>
  <si>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</si>
  <si>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</si>
  <si>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</si>
  <si>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</si>
  <si>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</si>
  <si>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</si>
  <si>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</si>
  <si>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</si>
  <si>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</si>
  <si>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</si>
  <si>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</si>
  <si>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</si>
  <si>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</si>
  <si>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</si>
  <si>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</si>
  <si>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</si>
  <si>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</si>
  <si>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</si>
  <si>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</si>
  <si>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</si>
  <si>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</si>
  <si>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</si>
  <si>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</si>
  <si>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</si>
  <si>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</si>
  <si>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</si>
  <si>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</si>
  <si>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</si>
  <si>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</si>
  <si>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</si>
  <si>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</si>
  <si>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</si>
  <si>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</si>
  <si>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</si>
  <si>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</si>
  <si>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</si>
  <si>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</si>
  <si>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</si>
  <si>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</si>
  <si>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</si>
  <si>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</si>
  <si>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</si>
  <si>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</si>
  <si>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</si>
  <si>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</si>
  <si>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</si>
  <si>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</si>
  <si>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</si>
  <si>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</si>
  <si>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</si>
  <si>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</si>
  <si>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</si>
  <si>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</si>
  <si>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</si>
  <si>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</si>
  <si>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</si>
  <si>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</si>
  <si>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</si>
  <si>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</si>
  <si>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</si>
  <si>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</si>
  <si>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</si>
  <si>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</si>
  <si>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</si>
  <si>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</si>
  <si>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</si>
  <si>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</si>
  <si>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</si>
  <si>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</si>
  <si>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</si>
  <si>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</si>
  <si>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</si>
  <si>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</si>
  <si>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</si>
  <si>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</si>
  <si>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</si>
  <si>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</si>
  <si>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</si>
  <si>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</si>
  <si>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</si>
  <si>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</si>
  <si>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</si>
  <si>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</si>
  <si>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</si>
  <si>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</si>
  <si>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</si>
  <si>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</si>
  <si>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</si>
  <si>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</si>
  <si>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</si>
  <si>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</si>
  <si>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</si>
  <si>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</si>
  <si>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</si>
  <si>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</si>
  <si>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</si>
  <si>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</si>
  <si>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</si>
  <si>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</si>
  <si>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</si>
  <si>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</si>
  <si>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</si>
  <si>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</si>
  <si>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</si>
  <si>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</si>
  <si>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</si>
  <si>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</si>
  <si>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</si>
  <si>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</si>
  <si>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</si>
  <si>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</si>
  <si>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</si>
  <si>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</si>
  <si>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</si>
  <si>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</si>
  <si>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</si>
  <si>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</si>
  <si>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</si>
  <si>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</si>
  <si>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</si>
  <si>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</si>
  <si>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</si>
  <si>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</si>
  <si>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</si>
  <si>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</si>
  <si>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</si>
  <si>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</si>
  <si>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</si>
  <si>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</si>
  <si>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</si>
  <si>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</si>
  <si>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</si>
  <si>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</si>
  <si>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</si>
  <si>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</si>
  <si>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</si>
  <si>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</si>
  <si>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</si>
  <si>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</si>
  <si>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</si>
  <si>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</si>
  <si>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</si>
  <si>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</si>
  <si>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</si>
  <si>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</si>
  <si>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</si>
  <si>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</si>
  <si>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</si>
  <si>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</si>
  <si>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</si>
  <si>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</si>
  <si>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</si>
  <si>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</si>
  <si>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</si>
  <si>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</si>
  <si>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</si>
  <si>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</si>
  <si>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</si>
  <si>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</si>
  <si>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</si>
  <si>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</si>
  <si>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</si>
  <si>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</si>
  <si>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</si>
  <si>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</si>
  <si>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</si>
  <si>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</si>
  <si>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</si>
  <si>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</si>
  <si>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</si>
  <si>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</si>
  <si>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</si>
  <si>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</si>
  <si>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</si>
  <si>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</si>
  <si>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</si>
  <si>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</si>
  <si>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</si>
  <si>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</si>
  <si>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</si>
  <si>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</si>
  <si>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</si>
  <si>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</si>
  <si>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</si>
  <si>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</si>
  <si>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</si>
  <si>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</si>
  <si>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</si>
  <si>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</si>
  <si>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</si>
  <si>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</si>
  <si>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</si>
  <si>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</si>
  <si>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</si>
  <si>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</si>
  <si>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</si>
  <si>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</si>
  <si>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</si>
  <si>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</si>
  <si>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</si>
  <si>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</si>
  <si>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</si>
  <si>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</si>
  <si>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</si>
  <si>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</si>
  <si>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</si>
  <si>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</si>
  <si>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</si>
  <si>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</si>
  <si>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</si>
  <si>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</si>
  <si>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RETROESCAVADEIRA SOBRE RODAS COM CARREGADEIRA, PESO OPERACIONAL MÍN. 6,674, POTÊNCIA LÍQ 88 HP, COM MARTELO ROMPEDOR HIDRÁULICO ENTRE 275 A 362 KG - JUROS.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</si>
  <si>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</si>
  <si>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</si>
  <si>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</si>
  <si>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</si>
  <si>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</si>
  <si>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</si>
  <si>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</si>
  <si>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</si>
  <si>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</si>
  <si>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</si>
  <si>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</si>
  <si>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</si>
  <si>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</si>
  <si>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</si>
  <si>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</si>
  <si>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</si>
  <si>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</si>
  <si>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</si>
  <si>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</si>
  <si>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</si>
  <si>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</si>
  <si>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</si>
  <si>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</si>
  <si>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</si>
  <si>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</si>
  <si>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</si>
  <si>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</si>
  <si>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</si>
  <si>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</si>
  <si>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</si>
  <si>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</si>
  <si>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</si>
  <si>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</si>
  <si>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</si>
  <si>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</si>
  <si>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</si>
  <si>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</si>
  <si>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</si>
  <si>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</si>
  <si>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</si>
  <si>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</si>
  <si>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</si>
  <si>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</si>
  <si>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</si>
  <si>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</si>
  <si>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</si>
  <si>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</si>
  <si>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</si>
  <si>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</si>
  <si>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</si>
  <si>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</si>
  <si>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</si>
  <si>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</si>
  <si>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</si>
  <si>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</si>
  <si>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</si>
  <si>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</si>
  <si>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</si>
  <si>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</si>
  <si>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</si>
  <si>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</si>
  <si>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</si>
  <si>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</si>
  <si>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</si>
  <si>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</si>
  <si>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</si>
  <si>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</si>
  <si>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</si>
  <si>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</si>
  <si>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</si>
  <si>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</si>
  <si>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</si>
  <si>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</si>
  <si>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</si>
  <si>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</si>
  <si>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</si>
  <si>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</si>
  <si>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</si>
  <si>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</si>
  <si>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</si>
  <si>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</si>
  <si>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</si>
  <si>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</si>
  <si>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</si>
  <si>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</si>
  <si>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</si>
  <si>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</si>
  <si>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</si>
  <si>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</si>
  <si>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</si>
  <si>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</si>
  <si>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</si>
  <si>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</si>
  <si>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</si>
  <si>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</si>
  <si>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</si>
  <si>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</si>
  <si>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</si>
  <si>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</si>
  <si>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</si>
  <si>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</si>
  <si>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</si>
  <si>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</si>
  <si>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</si>
  <si>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</si>
  <si>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</si>
  <si>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</si>
  <si>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</si>
  <si>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</si>
  <si>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</si>
  <si>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</si>
  <si>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</si>
  <si>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</si>
  <si>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</si>
  <si>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</si>
  <si>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</si>
  <si>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</si>
  <si>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</si>
  <si>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</si>
  <si>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</si>
  <si>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</si>
  <si>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</si>
  <si>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</si>
  <si>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</si>
  <si>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</si>
  <si>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</si>
  <si>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</si>
  <si>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</si>
  <si>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</si>
  <si>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</si>
  <si>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</si>
  <si>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</si>
  <si>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</si>
  <si>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</si>
  <si>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</si>
  <si>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</si>
  <si>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</si>
  <si>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</si>
  <si>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</si>
  <si>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</si>
  <si>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</si>
  <si>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</si>
  <si>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</si>
  <si>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</si>
  <si>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</si>
  <si>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</si>
  <si>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</si>
  <si>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</si>
  <si>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</si>
  <si>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</si>
  <si>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</si>
  <si>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</si>
  <si>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</si>
  <si>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</si>
  <si>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</si>
  <si>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</si>
  <si>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</si>
  <si>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</si>
  <si>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</si>
  <si>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</si>
  <si>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</si>
  <si>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</si>
  <si>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</si>
  <si>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</si>
  <si>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</si>
  <si>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</si>
  <si>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</si>
  <si>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</si>
  <si>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</si>
  <si>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</si>
  <si>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</si>
  <si>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</si>
  <si>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</si>
  <si>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</si>
  <si>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</si>
  <si>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</si>
  <si>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</si>
  <si>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</si>
  <si>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</si>
  <si>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</si>
  <si>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</si>
  <si>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</si>
  <si>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</si>
  <si>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</si>
  <si>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</si>
  <si>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</si>
  <si>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</si>
  <si>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</si>
  <si>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</si>
  <si>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</si>
  <si>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</si>
  <si>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</si>
  <si>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</si>
  <si>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</si>
  <si>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</si>
  <si>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</si>
  <si>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</si>
  <si>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</si>
  <si>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</si>
  <si>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</si>
  <si>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</si>
  <si>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</si>
  <si>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</si>
  <si>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</si>
  <si>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</si>
  <si>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</si>
  <si>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</si>
  <si>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</si>
  <si>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</si>
  <si>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</si>
  <si>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</si>
  <si>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</si>
  <si>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</si>
  <si>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</si>
  <si>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</si>
  <si>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</si>
  <si>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</si>
  <si>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</si>
  <si>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</si>
  <si>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</si>
  <si>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</si>
  <si>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</si>
  <si>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</si>
  <si>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</si>
  <si>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</si>
  <si>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</si>
  <si>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</si>
  <si>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</si>
  <si>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</si>
  <si>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ESTACA STRAUSS, DIÂMETRO DE 25CM, COM ARMADURA DE ARRANQUE (EXCLUSIVE MOBILIZAÇÃO E DESMOBILIZAÇÃO). AF_05/2020</t>
  </si>
  <si>
    <t>ESTACA STRAUSS, DIÂMETRO DE 32CM, COM ARMADURA DE ARRANQUE (EXCLUSIVE MOBILIZAÇÃO E DESMOBILIZAÇÃO). AF_05/2020</t>
  </si>
  <si>
    <t>ESTACA STRAUSS, DIÂMETRO DE 38CM, COM ARMADURA DE ARRANQUE (EXCLUSIVE MOBILIZAÇÃO E DESMOBILIZAÇÃO). AF_05/2020</t>
  </si>
  <si>
    <t>ESTACA METÁLICA PARA FUNDAÇÃO, UTILIZANDO PERFIL LAMINADO HP310X125 (EXCLUSIVE MOBILIZAÇÃO E DESMOBILIZAÇÃO). AF_01/2020</t>
  </si>
  <si>
    <t>FORNECIMENTO E MONTAGEM DE ESCADAS PRÉ-FABRICADAS, INCLUSO IÇAMENTO COM GUINDASTE. AF_03/2024</t>
  </si>
  <si>
    <t>FORNECIMENTO E MONTAGEM DE LAJES ALVEOLARES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</si>
  <si>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</si>
  <si>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</si>
  <si>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</si>
  <si>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</si>
  <si>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</si>
  <si>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</si>
  <si>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</si>
  <si>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</si>
  <si>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</si>
  <si>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</si>
  <si>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</si>
  <si>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</si>
  <si>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</si>
  <si>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</si>
  <si>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</si>
  <si>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</si>
  <si>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</si>
  <si>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</si>
  <si>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</si>
  <si>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</si>
  <si>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</si>
  <si>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</si>
  <si>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</si>
  <si>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</si>
  <si>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</si>
  <si>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</si>
  <si>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</si>
  <si>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</si>
  <si>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</si>
  <si>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</si>
  <si>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</si>
  <si>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</si>
  <si>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</si>
  <si>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</si>
  <si>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</si>
  <si>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</si>
  <si>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</si>
  <si>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</si>
  <si>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</si>
  <si>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</si>
  <si>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</si>
  <si>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</si>
  <si>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</si>
  <si>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</si>
  <si>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</si>
  <si>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</si>
  <si>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</si>
  <si>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</si>
  <si>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</si>
  <si>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</si>
  <si>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</si>
  <si>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</si>
  <si>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</si>
  <si>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</si>
  <si>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</si>
  <si>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</si>
  <si>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</si>
  <si>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</si>
  <si>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</si>
  <si>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</si>
  <si>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</si>
  <si>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</si>
  <si>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</si>
  <si>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</si>
  <si>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</si>
  <si>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</si>
  <si>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</si>
  <si>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</si>
  <si>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FORRO METÁLICO, PARA AMBIENTES COMERCIAIS, INCLUSIVE ESTRUTURA DE FIXAÇÃO. AF_08/2023</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</si>
  <si>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</si>
  <si>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</si>
  <si>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</si>
  <si>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</si>
  <si>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</si>
  <si>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</si>
  <si>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</si>
  <si>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</si>
  <si>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</si>
  <si>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</si>
  <si>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</si>
  <si>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</si>
  <si>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</si>
  <si>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</si>
  <si>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</si>
  <si>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</si>
  <si>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</si>
  <si>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</si>
  <si>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</si>
  <si>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</si>
  <si>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</si>
  <si>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</si>
  <si>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</si>
  <si>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</si>
  <si>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</si>
  <si>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</si>
  <si>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</si>
  <si>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</si>
  <si>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</si>
  <si>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</si>
  <si>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</si>
  <si>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</si>
  <si>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</si>
  <si>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</si>
  <si>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</si>
  <si>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</si>
  <si>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</si>
  <si>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</si>
  <si>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</si>
  <si>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</si>
  <si>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</si>
  <si>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</si>
  <si>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</si>
  <si>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</si>
  <si>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</si>
  <si>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</si>
  <si>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</si>
  <si>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</si>
  <si>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</si>
  <si>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</si>
  <si>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</si>
  <si>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</si>
  <si>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</si>
  <si>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</si>
  <si>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</si>
  <si>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</si>
  <si>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</si>
  <si>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</si>
  <si>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</si>
  <si>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</si>
  <si>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</si>
  <si>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</si>
  <si>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</si>
  <si>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</si>
  <si>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</si>
  <si>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</si>
  <si>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</si>
  <si>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</si>
  <si>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</si>
  <si>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</si>
  <si>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</si>
  <si>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</si>
  <si>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</si>
  <si>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</si>
  <si>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</si>
  <si>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</si>
  <si>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</si>
  <si>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</si>
  <si>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</si>
  <si>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</si>
  <si>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</si>
  <si>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</si>
  <si>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</si>
  <si>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</si>
  <si>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</si>
  <si>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</si>
  <si>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</si>
  <si>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</si>
  <si>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</si>
  <si>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</si>
  <si>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</si>
  <si>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</si>
  <si>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</si>
  <si>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</si>
  <si>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</si>
  <si>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</si>
  <si>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</si>
  <si>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</si>
  <si>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</si>
  <si>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</si>
  <si>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</si>
  <si>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</si>
  <si>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</si>
  <si>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</si>
  <si>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</si>
  <si>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</si>
  <si>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</si>
  <si>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</si>
  <si>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</si>
  <si>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</si>
  <si>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</si>
  <si>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</si>
  <si>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</si>
  <si>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</si>
  <si>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</si>
  <si>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</si>
  <si>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</si>
  <si>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</si>
  <si>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</si>
  <si>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</si>
  <si>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</si>
  <si>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</si>
  <si>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</si>
  <si>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</si>
  <si>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</si>
  <si>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</si>
  <si>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</si>
  <si>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</si>
  <si>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</si>
  <si>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</si>
  <si>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</si>
  <si>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</si>
  <si>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</si>
  <si>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</si>
  <si>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</si>
  <si>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</si>
  <si>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</si>
  <si>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</si>
  <si>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</si>
  <si>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</si>
  <si>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</si>
  <si>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</si>
  <si>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</si>
  <si>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</si>
  <si>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</si>
  <si>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</si>
  <si>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</si>
  <si>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</si>
  <si>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</si>
  <si>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</si>
  <si>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</si>
  <si>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</si>
  <si>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</si>
  <si>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</si>
  <si>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</si>
  <si>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</si>
  <si>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</si>
  <si>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</si>
  <si>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</si>
  <si>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</si>
  <si>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</si>
  <si>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</si>
  <si>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</si>
  <si>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</si>
  <si>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</si>
  <si>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</si>
  <si>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</si>
  <si>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</si>
  <si>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</si>
  <si>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</si>
  <si>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</si>
  <si>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</si>
  <si>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</si>
  <si>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</si>
  <si>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</si>
  <si>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</si>
  <si>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</si>
  <si>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</si>
  <si>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</si>
  <si>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</si>
  <si>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</si>
  <si>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</si>
  <si>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</si>
  <si>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</si>
  <si>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</si>
  <si>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</si>
  <si>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</si>
  <si>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</si>
  <si>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</si>
  <si>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</si>
  <si>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</si>
  <si>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</si>
  <si>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</si>
  <si>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</si>
  <si>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</si>
  <si>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</si>
  <si>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</si>
  <si>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</si>
  <si>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</si>
  <si>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</si>
  <si>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</si>
  <si>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</si>
  <si>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</si>
  <si>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</si>
  <si>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</si>
  <si>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</si>
  <si>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</si>
  <si>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</si>
  <si>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</si>
  <si>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</si>
  <si>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</si>
  <si>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</si>
  <si>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</si>
  <si>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</si>
  <si>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</si>
  <si>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</si>
  <si>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</si>
  <si>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</si>
  <si>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</si>
  <si>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</si>
  <si>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</si>
  <si>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</si>
  <si>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</si>
  <si>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</si>
  <si>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</si>
  <si>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</si>
  <si>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</si>
  <si>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</si>
  <si>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</si>
  <si>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</si>
  <si>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</si>
  <si>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</si>
  <si>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</si>
  <si>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</si>
  <si>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</si>
  <si>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</si>
  <si>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</si>
  <si>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</si>
  <si>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</si>
  <si>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</si>
  <si>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</si>
  <si>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</si>
  <si>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</si>
  <si>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</si>
  <si>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EM PAREDES DE EDIFICAÇÕES UNIFAMILIARES, TELA Q-75. AF_12/2024</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</si>
  <si>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</si>
  <si>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</si>
  <si>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</si>
  <si>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</si>
  <si>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</si>
  <si>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</si>
  <si>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</si>
  <si>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</si>
  <si>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</si>
  <si>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</si>
  <si>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</si>
  <si>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</si>
  <si>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</si>
  <si>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</si>
  <si>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</si>
  <si>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</si>
  <si>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</si>
  <si>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</si>
  <si>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</si>
  <si>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</si>
  <si>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</si>
  <si>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</si>
  <si>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</si>
  <si>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</si>
  <si>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</si>
  <si>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</si>
  <si>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</si>
  <si>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</si>
  <si>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</si>
  <si>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</si>
  <si>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</si>
  <si>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</si>
  <si>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</si>
  <si>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</si>
  <si>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</si>
  <si>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</si>
  <si>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</si>
  <si>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</si>
  <si>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</si>
  <si>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</si>
  <si>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</si>
  <si>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</si>
  <si>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</si>
  <si>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</si>
  <si>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</si>
  <si>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</si>
  <si>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</si>
  <si>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</si>
  <si>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</si>
  <si>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</si>
  <si>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</si>
  <si>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</si>
  <si>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</si>
  <si>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</si>
  <si>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</si>
  <si>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</si>
  <si>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</si>
  <si>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</si>
  <si>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</si>
  <si>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</si>
  <si>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</si>
  <si>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</si>
  <si>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</si>
  <si>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</si>
  <si>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</si>
  <si>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</si>
  <si>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</si>
  <si>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</si>
  <si>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</si>
  <si>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</si>
  <si>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</si>
  <si>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</si>
  <si>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</si>
  <si>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</si>
  <si>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</si>
  <si>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</si>
  <si>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</si>
  <si>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</si>
  <si>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</si>
  <si>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</si>
  <si>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</si>
  <si>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</si>
  <si>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</si>
  <si>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</si>
  <si>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</si>
  <si>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</si>
  <si>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</si>
  <si>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</si>
  <si>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</si>
  <si>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</si>
  <si>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</si>
  <si>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</si>
  <si>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</si>
  <si>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</si>
  <si>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</si>
  <si>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</si>
  <si>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</si>
  <si>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</si>
  <si>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</si>
  <si>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</si>
  <si>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</si>
  <si>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</si>
  <si>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</si>
  <si>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</si>
  <si>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</si>
  <si>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</si>
  <si>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</si>
  <si>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</si>
  <si>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</si>
  <si>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</si>
  <si>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</si>
  <si>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</si>
  <si>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</si>
  <si>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</si>
  <si>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</si>
  <si>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</si>
  <si>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</si>
  <si>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</si>
  <si>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</si>
  <si>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</si>
  <si>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</si>
  <si>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</si>
  <si>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</si>
  <si>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</si>
  <si>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</si>
  <si>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</si>
  <si>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</si>
  <si>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</si>
  <si>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</si>
  <si>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</si>
  <si>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</si>
  <si>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</si>
  <si>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</si>
  <si>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</si>
  <si>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</si>
  <si>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</si>
  <si>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</si>
  <si>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</si>
  <si>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</si>
  <si>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</si>
  <si>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</si>
  <si>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</si>
  <si>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</si>
  <si>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</si>
  <si>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</si>
  <si>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</si>
  <si>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</si>
  <si>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</si>
  <si>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</si>
  <si>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</si>
  <si>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</si>
  <si>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</si>
  <si>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</si>
  <si>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</si>
  <si>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</si>
  <si>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</si>
  <si>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</si>
  <si>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</si>
  <si>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</si>
  <si>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</si>
  <si>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</si>
  <si>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</si>
  <si>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</si>
  <si>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</si>
  <si>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</si>
  <si>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</si>
  <si>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</si>
  <si>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</si>
  <si>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</si>
  <si>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</si>
  <si>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</si>
  <si>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</si>
  <si>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</si>
  <si>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</si>
  <si>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</si>
  <si>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</si>
  <si>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</si>
  <si>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</si>
  <si>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</si>
  <si>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</si>
  <si>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</si>
  <si>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</si>
  <si>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</si>
  <si>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</si>
  <si>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</si>
  <si>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</si>
  <si>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</si>
  <si>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</si>
  <si>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</si>
  <si>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</si>
  <si>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</si>
  <si>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</si>
  <si>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</si>
  <si>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</si>
  <si>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</si>
  <si>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</si>
  <si>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</si>
  <si>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</si>
  <si>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</si>
  <si>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</si>
  <si>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</si>
  <si>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</si>
  <si>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</si>
  <si>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</si>
  <si>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</si>
  <si>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</si>
  <si>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</si>
  <si>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</si>
  <si>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</si>
  <si>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</si>
  <si>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</si>
  <si>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</si>
  <si>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</si>
  <si>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</si>
  <si>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</si>
  <si>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</si>
  <si>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</si>
  <si>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</si>
  <si>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</si>
  <si>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</si>
  <si>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</si>
  <si>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</si>
  <si>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</si>
  <si>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</si>
  <si>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</si>
  <si>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</si>
  <si>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</si>
  <si>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</si>
  <si>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</si>
  <si>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</si>
  <si>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</si>
  <si>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</si>
  <si>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</si>
  <si>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</si>
  <si>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</si>
  <si>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</si>
  <si>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</si>
  <si>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</si>
  <si>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</si>
  <si>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</si>
  <si>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</si>
  <si>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</si>
  <si>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</si>
  <si>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</si>
  <si>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</si>
  <si>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</si>
  <si>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</si>
  <si>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</si>
  <si>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</si>
  <si>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</si>
  <si>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</si>
  <si>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</si>
  <si>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</si>
  <si>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</si>
  <si>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</si>
  <si>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</si>
  <si>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</si>
  <si>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</si>
  <si>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</si>
  <si>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</si>
  <si>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</si>
  <si>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</si>
  <si>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</si>
  <si>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</si>
  <si>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</si>
  <si>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</si>
  <si>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</si>
  <si>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</si>
  <si>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</si>
  <si>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</si>
  <si>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</si>
  <si>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</si>
  <si>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</si>
  <si>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</si>
  <si>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</si>
  <si>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</si>
  <si>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</si>
  <si>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</si>
  <si>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</si>
  <si>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</si>
  <si>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</si>
  <si>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</si>
  <si>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</si>
  <si>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</si>
  <si>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</si>
  <si>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</si>
  <si>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</si>
  <si>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</si>
  <si>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</si>
  <si>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</si>
  <si>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</si>
  <si>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</si>
  <si>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</si>
  <si>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</si>
  <si>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</si>
  <si>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</si>
  <si>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</si>
  <si>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</si>
  <si>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</si>
  <si>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</si>
  <si>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</si>
  <si>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</si>
  <si>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</si>
  <si>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</si>
  <si>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</si>
  <si>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</si>
  <si>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</si>
  <si>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</si>
  <si>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</si>
  <si>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</si>
  <si>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</si>
  <si>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</si>
  <si>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</si>
  <si>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</si>
  <si>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</si>
  <si>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</si>
  <si>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</si>
  <si>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</si>
  <si>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</si>
  <si>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</si>
  <si>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</si>
  <si>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</si>
  <si>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</si>
  <si>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</si>
  <si>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</si>
  <si>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</si>
  <si>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</si>
  <si>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</si>
  <si>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</si>
  <si>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</si>
  <si>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</si>
  <si>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</si>
  <si>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</si>
  <si>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</si>
  <si>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</si>
  <si>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</si>
  <si>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</si>
  <si>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</si>
  <si>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</si>
  <si>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</si>
  <si>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</si>
  <si>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</si>
  <si>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</si>
  <si>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</si>
  <si>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</si>
  <si>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</si>
  <si>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</si>
  <si>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</si>
  <si>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</si>
  <si>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</si>
  <si>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</si>
  <si>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</si>
  <si>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</si>
  <si>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</si>
  <si>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</si>
  <si>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</si>
  <si>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</si>
  <si>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</si>
  <si>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</si>
  <si>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</si>
  <si>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</si>
  <si>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</si>
  <si>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</si>
  <si>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</si>
  <si>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</si>
  <si>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</si>
  <si>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</si>
  <si>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</si>
  <si>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</si>
  <si>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</si>
  <si>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</si>
  <si>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</si>
  <si>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</si>
  <si>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</si>
  <si>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</si>
  <si>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</si>
  <si>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</si>
  <si>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</si>
  <si>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</si>
  <si>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</si>
  <si>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</si>
  <si>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</si>
  <si>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</si>
  <si>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</si>
  <si>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</si>
  <si>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</si>
  <si>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</si>
  <si>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</si>
  <si>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</si>
  <si>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</si>
  <si>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</si>
  <si>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</si>
  <si>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</si>
  <si>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</si>
  <si>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</si>
  <si>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</si>
  <si>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</si>
  <si>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</si>
  <si>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</si>
  <si>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</si>
  <si>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</si>
  <si>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</si>
  <si>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</si>
  <si>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</si>
  <si>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</si>
  <si>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</si>
  <si>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</si>
  <si>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</si>
  <si>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</si>
  <si>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</si>
  <si>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</si>
  <si>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</si>
  <si>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</si>
  <si>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</si>
  <si>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</si>
  <si>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</si>
  <si>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</si>
  <si>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</si>
  <si>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</si>
  <si>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</si>
  <si>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</si>
  <si>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</si>
  <si>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</si>
  <si>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</si>
  <si>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</si>
  <si>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</si>
  <si>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</si>
  <si>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</si>
  <si>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</si>
  <si>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</si>
  <si>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</si>
  <si>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</si>
  <si>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</si>
  <si>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</si>
  <si>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</si>
  <si>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</si>
  <si>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</si>
  <si>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</si>
  <si>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</si>
  <si>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</si>
  <si>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</si>
  <si>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</si>
  <si>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</si>
  <si>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</si>
  <si>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</si>
  <si>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</si>
  <si>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</si>
  <si>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</si>
  <si>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</si>
  <si>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</si>
  <si>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</si>
  <si>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</si>
  <si>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</si>
  <si>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</si>
  <si>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</si>
  <si>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</si>
  <si>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</si>
  <si>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</si>
  <si>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</si>
  <si>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</si>
  <si>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</si>
  <si>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</si>
  <si>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</si>
  <si>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</si>
  <si>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</si>
  <si>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</si>
  <si>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</si>
  <si>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</si>
  <si>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</si>
  <si>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</si>
  <si>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</si>
  <si>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</si>
  <si>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</si>
  <si>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</si>
  <si>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</si>
  <si>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</si>
  <si>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</si>
  <si>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</si>
  <si>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</si>
  <si>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</si>
  <si>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</si>
  <si>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</si>
  <si>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</si>
  <si>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</si>
  <si>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</si>
  <si>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</si>
  <si>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</si>
  <si>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</si>
  <si>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</si>
  <si>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</si>
  <si>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</si>
  <si>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</si>
  <si>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</si>
  <si>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</si>
  <si>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</si>
  <si>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</si>
  <si>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</si>
  <si>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</si>
  <si>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</si>
  <si>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</si>
  <si>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</si>
  <si>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</si>
  <si>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</si>
  <si>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</si>
  <si>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</si>
  <si>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</si>
  <si>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</si>
  <si>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</si>
  <si>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</si>
  <si>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</si>
  <si>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</si>
  <si>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</si>
  <si>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</si>
  <si>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</si>
  <si>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</si>
  <si>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</si>
  <si>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</si>
  <si>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</si>
  <si>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</si>
  <si>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</si>
  <si>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</si>
  <si>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</si>
  <si>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</si>
  <si>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</si>
  <si>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</si>
  <si>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</si>
  <si>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</si>
  <si>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</si>
  <si>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</si>
  <si>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</si>
  <si>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</si>
  <si>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</si>
  <si>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</si>
  <si>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</si>
  <si>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</si>
  <si>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</si>
  <si>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</si>
  <si>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</si>
  <si>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</si>
  <si>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</si>
  <si>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</si>
  <si>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</si>
  <si>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</si>
  <si>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</si>
  <si>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</si>
  <si>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</si>
  <si>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</si>
  <si>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</si>
  <si>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</si>
  <si>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</si>
  <si>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</si>
  <si>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</si>
  <si>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</si>
  <si>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</si>
  <si>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</si>
  <si>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</si>
  <si>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</si>
  <si>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</si>
  <si>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</si>
  <si>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</si>
  <si>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</si>
  <si>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</si>
  <si>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</si>
  <si>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</si>
  <si>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</si>
  <si>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</si>
  <si>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</si>
  <si>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</si>
  <si>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</si>
  <si>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</si>
  <si>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</si>
  <si>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</si>
  <si>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</si>
  <si>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</si>
  <si>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</si>
  <si>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</si>
  <si>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</si>
  <si>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</si>
  <si>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</si>
  <si>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</si>
  <si>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</si>
  <si>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</si>
  <si>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</si>
  <si>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</si>
  <si>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</si>
  <si>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</si>
  <si>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</si>
  <si>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</si>
  <si>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</si>
  <si>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</si>
  <si>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</si>
  <si>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</si>
  <si>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</si>
  <si>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</si>
  <si>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</si>
  <si>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</si>
  <si>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</si>
  <si>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</si>
  <si>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</si>
  <si>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</si>
  <si>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</si>
  <si>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</si>
  <si>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</si>
  <si>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</si>
  <si>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</si>
  <si>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</si>
  <si>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</si>
  <si>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</si>
  <si>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</si>
  <si>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</si>
  <si>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</si>
  <si>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</si>
  <si>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</si>
  <si>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</si>
  <si>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</si>
  <si>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</si>
  <si>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</si>
  <si>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</si>
  <si>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</si>
  <si>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</si>
  <si>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</si>
  <si>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</si>
  <si>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</si>
  <si>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</si>
  <si>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</si>
  <si>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</si>
  <si>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</si>
  <si>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</si>
  <si>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</si>
  <si>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</si>
  <si>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</si>
  <si>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</si>
  <si>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</si>
  <si>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</si>
  <si>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</si>
  <si>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</si>
  <si>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</si>
  <si>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</si>
  <si>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</si>
  <si>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</si>
  <si>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</si>
  <si>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</si>
  <si>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</si>
  <si>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</si>
  <si>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</si>
  <si>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</si>
  <si>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</si>
  <si>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</si>
  <si>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</si>
  <si>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</si>
  <si>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</si>
  <si>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</si>
  <si>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</si>
  <si>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</si>
  <si>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</si>
  <si>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</si>
  <si>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</si>
  <si>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</si>
  <si>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</si>
  <si>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</si>
  <si>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</si>
  <si>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</si>
  <si>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</si>
  <si>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</si>
  <si>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</si>
  <si>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</si>
  <si>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</si>
  <si>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</si>
  <si>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</si>
  <si>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</si>
  <si>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</si>
  <si>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</si>
  <si>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</si>
  <si>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</si>
  <si>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</si>
  <si>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</si>
  <si>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</si>
  <si>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</si>
  <si>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</si>
  <si>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</si>
  <si>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</si>
  <si>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</si>
  <si>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</si>
  <si>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</si>
  <si>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</si>
  <si>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</si>
  <si>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</si>
  <si>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</si>
  <si>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</si>
  <si>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</si>
  <si>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</si>
  <si>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</si>
  <si>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</si>
  <si>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</si>
  <si>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</si>
  <si>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</si>
  <si>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</si>
  <si>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</si>
  <si>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</si>
  <si>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</si>
  <si>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</si>
  <si>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</si>
  <si>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</si>
  <si>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</si>
  <si>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</si>
  <si>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</si>
  <si>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</si>
  <si>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</si>
  <si>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</si>
  <si>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</si>
  <si>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</si>
  <si>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</si>
  <si>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</si>
  <si>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</si>
  <si>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</si>
  <si>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</si>
  <si>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</si>
  <si>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</si>
  <si>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</si>
  <si>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</si>
  <si>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</si>
  <si>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</si>
  <si>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</si>
  <si>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</si>
  <si>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</si>
  <si>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</si>
  <si>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</si>
  <si>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</si>
  <si>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</si>
  <si>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</si>
  <si>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</si>
  <si>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</si>
  <si>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</si>
  <si>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</si>
  <si>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</si>
  <si>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</si>
  <si>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</si>
  <si>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</si>
  <si>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</si>
  <si>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</si>
  <si>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</si>
  <si>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</si>
  <si>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</si>
  <si>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</si>
  <si>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</si>
  <si>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</si>
  <si>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</si>
  <si>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</si>
  <si>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</si>
  <si>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</si>
  <si>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</si>
  <si>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</si>
  <si>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</si>
  <si>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</si>
  <si>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</si>
  <si>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</si>
  <si>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</si>
  <si>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</si>
  <si>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</si>
  <si>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</si>
  <si>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</si>
  <si>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</si>
  <si>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</si>
  <si>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</si>
  <si>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</si>
  <si>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</si>
  <si>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</si>
  <si>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</si>
  <si>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</si>
  <si>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</si>
  <si>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</si>
  <si>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</si>
  <si>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</si>
  <si>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</si>
  <si>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</si>
  <si>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</si>
  <si>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</si>
  <si>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</si>
  <si>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</si>
  <si>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</si>
  <si>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</si>
  <si>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</si>
  <si>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</si>
  <si>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</si>
  <si>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</si>
  <si>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</si>
  <si>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</si>
  <si>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</si>
  <si>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</si>
  <si>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</si>
  <si>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</si>
  <si>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</si>
  <si>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</si>
  <si>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</si>
  <si>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</si>
  <si>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</si>
  <si>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</si>
  <si>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</si>
  <si>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</si>
  <si>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</si>
  <si>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</si>
  <si>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</si>
  <si>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</si>
  <si>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</si>
  <si>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</si>
  <si>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</si>
  <si>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</si>
  <si>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</si>
  <si>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</si>
  <si>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</si>
  <si>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</si>
  <si>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</si>
  <si>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</si>
  <si>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</si>
  <si>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</si>
  <si>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</si>
  <si>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</si>
  <si>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</si>
  <si>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</si>
  <si>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</si>
  <si>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</si>
  <si>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</si>
  <si>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</si>
  <si>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</si>
  <si>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</si>
  <si>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</si>
  <si>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</si>
  <si>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</si>
  <si>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</si>
  <si>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</si>
  <si>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</si>
  <si>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</si>
  <si>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</si>
  <si>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</si>
  <si>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</si>
  <si>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</si>
  <si>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</si>
  <si>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</si>
  <si>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</si>
  <si>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</si>
  <si>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</si>
  <si>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</si>
  <si>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</si>
  <si>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</si>
  <si>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</si>
  <si>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</si>
  <si>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</si>
  <si>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</si>
  <si>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</si>
  <si>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</si>
  <si>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</si>
  <si>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</si>
  <si>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</si>
  <si>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</si>
  <si>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</si>
  <si>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</si>
  <si>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</si>
  <si>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</si>
  <si>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</si>
  <si>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</si>
  <si>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</si>
  <si>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</si>
  <si>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</si>
  <si>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</si>
  <si>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</si>
  <si>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</si>
  <si>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</si>
  <si>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</si>
  <si>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</si>
  <si>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</si>
  <si>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</si>
  <si>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</si>
  <si>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</si>
  <si>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</si>
  <si>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</si>
  <si>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</si>
  <si>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</si>
  <si>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</si>
  <si>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</si>
  <si>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</si>
  <si>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</si>
  <si>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</si>
  <si>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</si>
  <si>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</si>
  <si>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</si>
  <si>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</si>
  <si>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</si>
  <si>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</si>
  <si>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</si>
  <si>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</si>
  <si>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</si>
  <si>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</si>
  <si>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</si>
  <si>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</si>
  <si>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</si>
  <si>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</si>
  <si>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</si>
  <si>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</si>
  <si>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</si>
  <si>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</si>
  <si>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</si>
  <si>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</si>
  <si>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</si>
  <si>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</si>
  <si>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</si>
  <si>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</si>
  <si>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</si>
  <si>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</si>
  <si>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</si>
  <si>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</si>
  <si>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</si>
  <si>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</si>
  <si>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</si>
  <si>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</si>
  <si>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</si>
  <si>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</si>
  <si>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</si>
  <si>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</si>
  <si>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</si>
  <si>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</si>
  <si>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</si>
  <si>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</si>
  <si>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</si>
  <si>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</si>
  <si>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</si>
  <si>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</si>
  <si>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</si>
  <si>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</si>
  <si>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</si>
  <si>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</si>
  <si>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</si>
  <si>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</si>
  <si>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</si>
  <si>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</si>
  <si>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</si>
  <si>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</si>
  <si>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</si>
  <si>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</si>
  <si>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</si>
  <si>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</si>
  <si>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</si>
  <si>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</si>
  <si>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</si>
  <si>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</si>
  <si>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</si>
  <si>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</si>
  <si>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</si>
  <si>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</si>
  <si>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</si>
  <si>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</si>
  <si>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</si>
  <si>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</si>
  <si>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</si>
  <si>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</si>
  <si>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</si>
  <si>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</si>
  <si>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</si>
  <si>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</si>
  <si>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</si>
  <si>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</si>
  <si>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</si>
  <si>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</si>
  <si>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</si>
  <si>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</si>
  <si>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</si>
  <si>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</si>
  <si>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</si>
  <si>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</si>
  <si>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</si>
  <si>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</si>
  <si>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</si>
  <si>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</si>
  <si>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</si>
  <si>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</si>
  <si>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</si>
  <si>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</si>
  <si>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</si>
  <si>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</si>
  <si>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</si>
  <si>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</si>
  <si>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</si>
  <si>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</si>
  <si>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</si>
  <si>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</si>
  <si>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</si>
  <si>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</si>
  <si>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</si>
  <si>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</si>
  <si>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</si>
  <si>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</si>
  <si>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</si>
  <si>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</si>
  <si>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</si>
  <si>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</si>
  <si>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</si>
  <si>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</si>
  <si>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</si>
  <si>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</si>
  <si>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</si>
  <si>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</si>
  <si>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</si>
  <si>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</si>
  <si>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</si>
  <si>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</si>
  <si>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</si>
  <si>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</si>
  <si>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</si>
  <si>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</si>
  <si>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</si>
  <si>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</si>
  <si>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</si>
  <si>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</si>
  <si>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</si>
  <si>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</si>
  <si>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</si>
  <si>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</si>
  <si>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</si>
  <si>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</si>
  <si>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</si>
  <si>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</si>
  <si>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</si>
  <si>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</si>
  <si>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</si>
  <si>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</si>
  <si>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</si>
  <si>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</si>
  <si>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</si>
  <si>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</si>
  <si>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</si>
  <si>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</si>
  <si>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</si>
  <si>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</si>
  <si>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</si>
  <si>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</si>
  <si>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</si>
  <si>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</si>
  <si>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</si>
  <si>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</si>
  <si>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</si>
  <si>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</si>
  <si>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</si>
  <si>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</si>
  <si>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</si>
  <si>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</si>
  <si>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</si>
  <si>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</si>
  <si>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</si>
  <si>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</si>
  <si>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</si>
  <si>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</si>
  <si>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</si>
  <si>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</si>
  <si>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</si>
  <si>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</si>
  <si>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</si>
  <si>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</si>
  <si>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</si>
  <si>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</si>
  <si>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</si>
  <si>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</si>
  <si>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</si>
  <si>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</si>
  <si>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</si>
  <si>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</si>
  <si>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</si>
  <si>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</si>
  <si>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</si>
  <si>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</si>
  <si>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</si>
  <si>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</si>
  <si>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</si>
  <si>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</si>
  <si>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</si>
  <si>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</si>
  <si>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</si>
  <si>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</si>
  <si>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</si>
  <si>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</si>
  <si>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</si>
  <si>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</si>
  <si>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</si>
  <si>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</si>
  <si>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</si>
  <si>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</si>
  <si>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</si>
  <si>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</si>
  <si>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</si>
  <si>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</si>
  <si>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</si>
  <si>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</si>
  <si>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</si>
  <si>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</si>
  <si>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</si>
  <si>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</si>
  <si>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</si>
  <si>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</si>
  <si>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</si>
  <si>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</si>
  <si>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</si>
  <si>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</si>
  <si>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</si>
  <si>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</si>
  <si>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</si>
  <si>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</si>
  <si>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</si>
  <si>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</si>
  <si>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</si>
  <si>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</si>
  <si>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</si>
  <si>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</si>
  <si>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</si>
  <si>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</si>
  <si>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</si>
  <si>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</si>
  <si>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</si>
  <si>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</si>
  <si>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</si>
  <si>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</si>
  <si>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</si>
  <si>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</si>
  <si>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</si>
  <si>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</si>
  <si>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</si>
  <si>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</si>
  <si>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</si>
  <si>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</si>
  <si>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</si>
  <si>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</si>
  <si>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</si>
  <si>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</si>
  <si>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</si>
  <si>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</si>
  <si>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</si>
  <si>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</si>
  <si>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</si>
  <si>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</si>
  <si>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</si>
  <si>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</si>
  <si>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</si>
  <si>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</si>
  <si>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</si>
  <si>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</si>
  <si>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</si>
  <si>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</si>
  <si>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</si>
  <si>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</si>
  <si>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</si>
  <si>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</si>
  <si>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</si>
  <si>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</si>
  <si>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</si>
  <si>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</si>
  <si>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</si>
  <si>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</si>
  <si>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</si>
  <si>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</si>
  <si>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</si>
  <si>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</si>
  <si>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</si>
  <si>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</si>
  <si>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</si>
  <si>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</si>
  <si>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</si>
  <si>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</si>
  <si>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</si>
  <si>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</si>
  <si>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</si>
  <si>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</si>
  <si>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</si>
  <si>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</si>
  <si>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</si>
  <si>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</si>
  <si>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</si>
  <si>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</si>
  <si>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</si>
  <si>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</si>
  <si>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</si>
  <si>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</si>
  <si>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</si>
  <si>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</si>
  <si>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</si>
  <si>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</si>
  <si>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</si>
  <si>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</si>
  <si>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</si>
  <si>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</si>
  <si>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</si>
  <si>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</si>
  <si>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</si>
  <si>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</si>
  <si>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</si>
  <si>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</si>
  <si>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</si>
  <si>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</si>
  <si>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</si>
  <si>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</si>
  <si>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</si>
  <si>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</si>
  <si>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</si>
  <si>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</si>
  <si>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</si>
  <si>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</si>
  <si>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</si>
  <si>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</si>
  <si>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</si>
  <si>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</si>
  <si>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</si>
  <si>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</si>
  <si>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</si>
  <si>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</si>
  <si>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</si>
  <si>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</si>
  <si>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</si>
  <si>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</si>
  <si>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</si>
  <si>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</si>
  <si>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</si>
  <si>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</si>
  <si>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</si>
  <si>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</si>
  <si>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</si>
  <si>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</si>
  <si>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</si>
  <si>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</si>
  <si>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</si>
  <si>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</si>
  <si>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</si>
  <si>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</si>
  <si>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</si>
  <si>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</si>
  <si>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</si>
  <si>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</si>
  <si>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</si>
  <si>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</si>
  <si>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</si>
  <si>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</si>
  <si>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</si>
  <si>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</si>
  <si>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</si>
  <si>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</si>
  <si>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</si>
  <si>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</si>
  <si>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</si>
  <si>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</si>
  <si>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</si>
  <si>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</si>
  <si>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</si>
  <si>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</si>
  <si>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</si>
  <si>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</si>
  <si>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</si>
  <si>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</si>
  <si>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</si>
  <si>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</si>
  <si>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</si>
  <si>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</si>
  <si>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</si>
  <si>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</si>
  <si>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</si>
  <si>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</si>
  <si>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</si>
  <si>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</si>
  <si>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</si>
  <si>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</si>
  <si>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</si>
  <si>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</si>
  <si>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</si>
  <si>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</si>
  <si>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</si>
  <si>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</si>
  <si>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</si>
  <si>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</si>
  <si>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</si>
  <si>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</si>
  <si>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</si>
  <si>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</si>
  <si>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</si>
  <si>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</si>
  <si>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</si>
  <si>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</si>
  <si>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</si>
  <si>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</si>
  <si>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</si>
  <si>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</si>
  <si>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</si>
  <si>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</si>
  <si>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</si>
  <si>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</si>
  <si>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</si>
  <si>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</si>
  <si>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</si>
  <si>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</si>
  <si>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</si>
  <si>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</si>
  <si>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</si>
  <si>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</si>
  <si>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</si>
  <si>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</si>
  <si>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</si>
  <si>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</si>
  <si>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</si>
  <si>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</si>
  <si>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</si>
  <si>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</si>
  <si>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</si>
  <si>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</si>
  <si>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</si>
  <si>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</si>
  <si>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</si>
  <si>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</si>
  <si>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</si>
  <si>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</si>
  <si>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</si>
  <si>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</si>
  <si>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</si>
  <si>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</si>
  <si>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</si>
  <si>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</si>
  <si>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</si>
  <si>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</si>
  <si>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</si>
  <si>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</si>
  <si>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</si>
  <si>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</si>
  <si>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</si>
  <si>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</si>
  <si>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</si>
  <si>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</si>
  <si>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</si>
  <si>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</si>
  <si>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</si>
  <si>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</si>
  <si>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</si>
  <si>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</si>
  <si>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</si>
  <si>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</si>
  <si>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</si>
  <si>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</si>
  <si>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</si>
  <si>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</si>
  <si>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</si>
  <si>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</si>
  <si>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</si>
  <si>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</si>
  <si>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</si>
  <si>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</si>
  <si>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</si>
  <si>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</si>
  <si>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</si>
  <si>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</si>
  <si>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</si>
  <si>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</si>
  <si>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</si>
  <si>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</si>
  <si>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</si>
  <si>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</si>
  <si>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</si>
  <si>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</si>
  <si>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</si>
  <si>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</si>
  <si>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</si>
  <si>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</si>
  <si>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</si>
  <si>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</si>
  <si>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</si>
  <si>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</si>
  <si>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</si>
  <si>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</si>
  <si>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</si>
  <si>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</si>
  <si>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</si>
  <si>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</si>
  <si>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</si>
  <si>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</si>
  <si>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</si>
  <si>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</si>
  <si>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</si>
  <si>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</si>
  <si>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</si>
  <si>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</si>
  <si>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</si>
  <si>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</si>
  <si>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</si>
  <si>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</si>
  <si>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</si>
  <si>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</si>
  <si>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</si>
  <si>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</si>
  <si>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</si>
  <si>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</si>
  <si>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</si>
  <si>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</si>
  <si>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</si>
  <si>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</si>
  <si>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</si>
  <si>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</si>
  <si>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</si>
  <si>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</si>
  <si>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</si>
  <si>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</si>
  <si>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</si>
  <si>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</si>
  <si>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</si>
  <si>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</si>
  <si>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</si>
  <si>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</si>
  <si>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</si>
  <si>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</si>
  <si>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</si>
  <si>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</si>
  <si>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</si>
  <si>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</si>
  <si>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</si>
  <si>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</si>
  <si>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</si>
  <si>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</si>
  <si>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</si>
  <si>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</si>
  <si>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</si>
  <si>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</si>
  <si>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</si>
  <si>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</si>
  <si>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</si>
  <si>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</si>
  <si>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</si>
  <si>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</si>
  <si>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</si>
  <si>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</si>
  <si>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</si>
  <si>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</si>
  <si>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</si>
  <si>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</si>
  <si>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</si>
  <si>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</si>
  <si>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</si>
  <si>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</si>
  <si>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</si>
  <si>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</si>
  <si>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</si>
  <si>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</si>
  <si>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</si>
  <si>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</si>
  <si>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</si>
  <si>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</si>
  <si>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</si>
  <si>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</si>
  <si>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</si>
  <si>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</si>
  <si>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</si>
  <si>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</si>
  <si>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</si>
  <si>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</si>
  <si>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</si>
  <si>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</si>
  <si>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</si>
  <si>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</si>
  <si>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</si>
  <si>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</si>
  <si>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</si>
  <si>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</si>
  <si>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</si>
  <si>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</si>
  <si>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</si>
  <si>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</si>
  <si>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</si>
  <si>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</si>
  <si>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</si>
  <si>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</si>
  <si>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</si>
  <si>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</si>
  <si>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</si>
  <si>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</si>
  <si>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</si>
  <si>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</si>
  <si>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</si>
  <si>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</si>
  <si>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</si>
  <si>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</si>
  <si>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</si>
  <si>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</si>
  <si>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</si>
  <si>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</si>
  <si>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</si>
  <si>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</si>
  <si>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</si>
  <si>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</si>
  <si>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</si>
  <si>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</si>
  <si>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</si>
  <si>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</si>
  <si>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</si>
  <si>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</si>
  <si>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</si>
  <si>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</si>
  <si>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</si>
  <si>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</si>
  <si>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</si>
  <si>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</si>
  <si>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</si>
  <si>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</si>
  <si>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</si>
  <si>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</si>
  <si>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</si>
  <si>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</si>
  <si>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</si>
  <si>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</si>
  <si>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</si>
  <si>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</si>
  <si>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</si>
  <si>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</si>
  <si>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</si>
  <si>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</si>
  <si>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</si>
  <si>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</si>
  <si>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</si>
  <si>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</si>
  <si>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</si>
  <si>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</si>
  <si>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</si>
  <si>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</si>
  <si>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</si>
  <si>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</si>
  <si>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</si>
  <si>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</si>
  <si>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</si>
  <si>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</si>
  <si>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</si>
  <si>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</si>
  <si>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</si>
  <si>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</si>
  <si>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</si>
  <si>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</si>
  <si>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</si>
  <si>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</si>
  <si>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</si>
  <si>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</si>
  <si>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</si>
  <si>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</si>
  <si>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</si>
  <si>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</si>
  <si>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</si>
  <si>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</si>
  <si>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</si>
  <si>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</si>
  <si>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</si>
  <si>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</si>
  <si>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</si>
  <si>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</si>
  <si>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</si>
  <si>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</si>
  <si>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</si>
  <si>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</si>
  <si>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</si>
  <si>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</si>
  <si>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</si>
  <si>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</si>
  <si>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</si>
  <si>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</si>
  <si>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</si>
  <si>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</si>
  <si>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</si>
  <si>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</si>
  <si>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</si>
  <si>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</si>
  <si>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</si>
  <si>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</si>
  <si>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</si>
  <si>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</si>
  <si>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</si>
  <si>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</si>
  <si>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</si>
  <si>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</si>
  <si>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</si>
  <si>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</si>
  <si>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</si>
  <si>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</si>
  <si>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</si>
  <si>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</si>
  <si>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</si>
  <si>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</si>
  <si>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</si>
  <si>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</si>
  <si>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</si>
  <si>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</si>
  <si>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</si>
  <si>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</si>
  <si>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</si>
  <si>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</si>
  <si>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</si>
  <si>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</si>
  <si>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</si>
  <si>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</si>
  <si>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</si>
  <si>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</si>
  <si>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</si>
  <si>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</si>
  <si>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</si>
  <si>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</si>
  <si>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</si>
  <si>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</si>
  <si>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</si>
  <si>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</si>
  <si>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</si>
  <si>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</si>
  <si>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</si>
  <si>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</si>
  <si>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</si>
  <si>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</si>
  <si>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</si>
  <si>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</si>
  <si>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</si>
  <si>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</si>
  <si>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</si>
  <si>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</si>
  <si>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</si>
  <si>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</si>
  <si>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</si>
  <si>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</si>
  <si>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</si>
  <si>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</si>
  <si>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</si>
  <si>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</si>
  <si>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</si>
  <si>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</si>
  <si>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</si>
  <si>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</si>
  <si>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</si>
  <si>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</si>
  <si>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</si>
  <si>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</si>
  <si>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</si>
  <si>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</si>
  <si>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</si>
  <si>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</si>
  <si>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</si>
  <si>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</si>
  <si>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</si>
  <si>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</si>
  <si>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</si>
  <si>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</si>
  <si>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</si>
  <si>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</si>
  <si>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</si>
  <si>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</si>
  <si>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</si>
  <si>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</si>
  <si>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</si>
  <si>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</si>
  <si>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</si>
  <si>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</si>
  <si>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</si>
  <si>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</si>
  <si>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</si>
  <si>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</si>
  <si>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</si>
  <si>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</si>
  <si>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</si>
  <si>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</si>
  <si>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</si>
  <si>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</si>
  <si>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</si>
  <si>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</si>
  <si>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</si>
  <si>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</si>
  <si>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</si>
  <si>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</si>
  <si>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</si>
  <si>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</si>
  <si>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</si>
  <si>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</si>
  <si>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</si>
  <si>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</si>
  <si>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</si>
  <si>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</si>
  <si>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</si>
  <si>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</si>
  <si>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</si>
  <si>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</si>
  <si>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</si>
  <si>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</si>
  <si>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</si>
  <si>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</si>
  <si>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</si>
  <si>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</si>
  <si>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</si>
  <si>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</si>
  <si>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</si>
  <si>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</si>
  <si>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</si>
  <si>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</si>
  <si>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</si>
  <si>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</si>
  <si>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</si>
  <si>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</si>
  <si>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</si>
  <si>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</si>
  <si>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</si>
  <si>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</si>
  <si>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</si>
  <si>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</si>
  <si>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</si>
  <si>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</si>
  <si>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</si>
  <si>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</si>
  <si>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</si>
  <si>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</si>
  <si>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</si>
  <si>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</si>
  <si>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</si>
  <si>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</si>
  <si>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</si>
  <si>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</si>
  <si>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</si>
  <si>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</si>
  <si>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</si>
  <si>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</si>
  <si>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</si>
  <si>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</si>
  <si>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</si>
  <si>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</si>
  <si>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</si>
  <si>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</si>
  <si>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</si>
  <si>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</si>
  <si>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</si>
  <si>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</si>
  <si>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</si>
  <si>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</si>
  <si>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</si>
  <si>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</si>
  <si>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</si>
  <si>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</si>
  <si>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</si>
  <si>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</si>
  <si>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</si>
  <si>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</si>
  <si>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</si>
  <si>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</si>
  <si>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</si>
  <si>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</si>
  <si>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</si>
  <si>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</si>
  <si>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</si>
  <si>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</si>
  <si>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</si>
  <si>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</si>
  <si>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</si>
  <si>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</si>
  <si>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</si>
  <si>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</si>
  <si>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</si>
  <si>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</si>
  <si>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</si>
  <si>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</si>
  <si>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</si>
  <si>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</si>
  <si>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</si>
  <si>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</si>
  <si>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</si>
  <si>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</si>
  <si>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</si>
  <si>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</si>
  <si>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</si>
  <si>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</si>
  <si>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</si>
  <si>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</si>
  <si>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</si>
  <si>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</si>
  <si>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</si>
  <si>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</si>
  <si>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</si>
  <si>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</si>
  <si>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</si>
  <si>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</si>
  <si>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</si>
  <si>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</si>
  <si>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</si>
  <si>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</si>
  <si>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</si>
  <si>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</si>
  <si>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</si>
  <si>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</si>
  <si>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</si>
  <si>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</si>
  <si>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</si>
  <si>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</si>
  <si>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</si>
  <si>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</si>
  <si>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</si>
  <si>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</si>
  <si>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</si>
  <si>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</si>
  <si>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</si>
  <si>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</si>
  <si>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</si>
  <si>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</si>
  <si>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</si>
  <si>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</si>
  <si>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</si>
  <si>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</si>
  <si>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</si>
  <si>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</si>
  <si>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</si>
  <si>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</si>
  <si>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</si>
  <si>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</si>
  <si>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</si>
  <si>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</si>
  <si>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</si>
  <si>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</si>
  <si>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</si>
  <si>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</si>
  <si>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</si>
  <si>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</si>
  <si>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</si>
  <si>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</si>
  <si>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</si>
  <si>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</si>
  <si>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</si>
  <si>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</si>
  <si>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</si>
  <si>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</si>
  <si>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</si>
  <si>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</si>
  <si>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</si>
  <si>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</si>
  <si>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</si>
  <si>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</si>
  <si>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</si>
  <si>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</si>
  <si>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</si>
  <si>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</si>
  <si>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</si>
  <si>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</si>
  <si>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</si>
  <si>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</si>
  <si>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</si>
  <si>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</si>
  <si>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</si>
  <si>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</si>
  <si>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</si>
  <si>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</si>
  <si>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</si>
  <si>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</si>
  <si>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</si>
  <si>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</si>
  <si>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</si>
  <si>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</si>
  <si>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</si>
  <si>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</si>
  <si>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</si>
  <si>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</si>
  <si>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</si>
  <si>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</si>
  <si>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</si>
  <si>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</si>
  <si>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</si>
  <si>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</si>
  <si>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</si>
  <si>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</si>
  <si>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</si>
  <si>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</si>
  <si>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</si>
  <si>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</si>
  <si>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</si>
  <si>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</si>
  <si>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</si>
  <si>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</si>
  <si>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</si>
  <si>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</si>
  <si>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</si>
  <si>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</si>
  <si>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</si>
  <si>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</si>
  <si>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</si>
  <si>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</si>
  <si>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</si>
  <si>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</si>
  <si>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</si>
  <si>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</si>
  <si>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</si>
  <si>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</si>
  <si>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</si>
  <si>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</si>
  <si>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</si>
  <si>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</si>
  <si>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</si>
  <si>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</si>
  <si>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</si>
  <si>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</si>
  <si>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</si>
  <si>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</si>
  <si>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</si>
  <si>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</si>
  <si>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</si>
  <si>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</si>
  <si>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</si>
  <si>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</si>
  <si>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</si>
  <si>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</si>
  <si>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</si>
  <si>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</si>
  <si>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</si>
  <si>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</si>
  <si>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</si>
  <si>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</si>
  <si>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</si>
  <si>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</si>
  <si>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</si>
  <si>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</si>
  <si>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</si>
  <si>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</si>
  <si>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</si>
  <si>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</si>
  <si>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</si>
  <si>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</si>
  <si>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</si>
  <si>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</si>
  <si>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</si>
  <si>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</si>
  <si>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</si>
  <si>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</si>
  <si>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</si>
  <si>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</si>
  <si>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</si>
  <si>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</si>
  <si>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</si>
  <si>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</si>
  <si>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</si>
  <si>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</si>
  <si>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</si>
  <si>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</si>
  <si>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</si>
  <si>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</si>
  <si>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</si>
  <si>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</si>
  <si>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</si>
  <si>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</si>
  <si>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</si>
  <si>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</si>
  <si>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</si>
  <si>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</si>
  <si>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</si>
  <si>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</si>
  <si>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</si>
  <si>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</si>
  <si>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</si>
  <si>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</si>
  <si>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</si>
  <si>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</si>
  <si>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</si>
  <si>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</si>
  <si>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</si>
  <si>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</si>
  <si>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</si>
  <si>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</si>
  <si>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</si>
  <si>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</si>
  <si>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</si>
  <si>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</si>
  <si>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</si>
  <si>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</si>
  <si>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</si>
  <si>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</si>
  <si>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</si>
  <si>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</si>
  <si>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</si>
  <si>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</si>
  <si>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</si>
  <si>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</si>
  <si>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</si>
  <si>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</si>
  <si>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</si>
  <si>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</si>
  <si>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</si>
  <si>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</si>
  <si>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</si>
  <si>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</si>
  <si>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</si>
  <si>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</si>
  <si>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</si>
  <si>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</si>
  <si>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</si>
  <si>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</si>
  <si>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</si>
  <si>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</si>
  <si>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</si>
  <si>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</si>
  <si>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</si>
  <si>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</si>
  <si>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</si>
  <si>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</si>
  <si>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</si>
  <si>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</si>
  <si>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</si>
  <si>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</si>
  <si>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</si>
  <si>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</si>
  <si>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</si>
  <si>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</si>
  <si>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</si>
  <si>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</si>
  <si>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</si>
  <si>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</si>
  <si>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</si>
  <si>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</si>
  <si>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</si>
  <si>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</si>
  <si>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</si>
  <si>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</si>
  <si>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</si>
  <si>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</si>
  <si>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</si>
  <si>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</si>
  <si>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</si>
  <si>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</si>
  <si>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</si>
  <si>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</si>
  <si>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</si>
  <si>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</si>
  <si>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</si>
  <si>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</si>
  <si>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</si>
  <si>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</si>
  <si>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</si>
  <si>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</si>
  <si>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</si>
  <si>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</si>
  <si>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</si>
  <si>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</si>
  <si>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</si>
  <si>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</si>
  <si>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</si>
  <si>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</si>
  <si>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</si>
  <si>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</si>
  <si>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</si>
  <si>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</si>
  <si>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</si>
  <si>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</si>
  <si>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</si>
  <si>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</si>
  <si>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</si>
  <si>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</si>
  <si>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</si>
  <si>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</si>
  <si>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</si>
  <si>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</si>
  <si>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</si>
  <si>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</si>
  <si>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</si>
  <si>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</si>
  <si>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</si>
  <si>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</si>
  <si>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</si>
  <si>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</si>
  <si>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</si>
  <si>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</si>
  <si>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</si>
  <si>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</si>
  <si>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</si>
  <si>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</si>
  <si>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</si>
  <si>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</si>
  <si>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</si>
  <si>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</si>
  <si>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</si>
  <si>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</si>
  <si>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</si>
  <si>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</si>
  <si>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</si>
  <si>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</si>
  <si>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</si>
  <si>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</si>
  <si>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</si>
  <si>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</si>
  <si>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</si>
  <si>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</si>
  <si>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</si>
  <si>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</si>
  <si>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</si>
  <si>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</si>
  <si>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</si>
  <si>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</si>
  <si>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</si>
  <si>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</si>
  <si>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</si>
  <si>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</si>
  <si>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</si>
  <si>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</si>
  <si>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</si>
  <si>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</si>
  <si>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</si>
  <si>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</si>
  <si>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</si>
  <si>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</si>
  <si>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</si>
  <si>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</si>
  <si>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</si>
  <si>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</si>
  <si>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</si>
  <si>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</si>
  <si>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</si>
  <si>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</si>
  <si>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</si>
  <si>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</si>
  <si>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</si>
  <si>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</si>
  <si>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</si>
  <si>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</si>
  <si>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</si>
  <si>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</si>
  <si>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</si>
  <si>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</si>
  <si>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</si>
  <si>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</si>
  <si>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</si>
  <si>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</si>
  <si>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</si>
  <si>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</si>
  <si>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</si>
  <si>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</si>
  <si>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</si>
  <si>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</si>
  <si>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</si>
  <si>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</si>
  <si>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</si>
  <si>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</si>
  <si>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</si>
  <si>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</si>
  <si>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</si>
  <si>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</si>
  <si>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</si>
  <si>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</si>
  <si>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</si>
  <si>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</si>
  <si>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</si>
  <si>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</si>
  <si>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</si>
  <si>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</si>
  <si>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</si>
  <si>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</si>
  <si>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</si>
  <si>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</si>
  <si>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</si>
  <si>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</si>
  <si>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</si>
  <si>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</si>
  <si>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</si>
  <si>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</si>
  <si>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</si>
  <si>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</si>
  <si>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</si>
  <si>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</si>
  <si>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</si>
  <si>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</si>
  <si>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</si>
  <si>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</si>
  <si>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</si>
  <si>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</si>
  <si>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</si>
  <si>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</si>
  <si>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</si>
  <si>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</si>
  <si>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</si>
  <si>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</si>
  <si>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</si>
  <si>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</si>
  <si>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</si>
  <si>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</si>
  <si>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</si>
  <si>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</si>
  <si>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</si>
  <si>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</si>
  <si>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</si>
  <si>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</si>
  <si>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</si>
  <si>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</si>
  <si>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</si>
  <si>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</si>
  <si>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</si>
  <si>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</si>
  <si>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</si>
  <si>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</si>
  <si>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</si>
  <si>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</si>
  <si>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</si>
  <si>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</si>
  <si>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</si>
  <si>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</si>
  <si>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</si>
  <si>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</si>
  <si>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</si>
  <si>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</si>
  <si>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</si>
  <si>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</si>
  <si>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</si>
  <si>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</si>
  <si>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</si>
  <si>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</si>
  <si>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</si>
  <si>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</si>
  <si>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</si>
  <si>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</si>
  <si>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</si>
  <si>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</si>
  <si>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</si>
  <si>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</si>
  <si>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</si>
  <si>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</si>
  <si>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</si>
  <si>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</si>
  <si>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</si>
  <si>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</si>
  <si>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</si>
  <si>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</si>
  <si>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</si>
  <si>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</si>
  <si>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</si>
  <si>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</si>
  <si>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</si>
  <si>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</si>
  <si>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</si>
  <si>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</si>
  <si>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</si>
  <si>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</si>
  <si>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</si>
  <si>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</si>
  <si>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</si>
  <si>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</si>
  <si>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</si>
  <si>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</si>
  <si>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</si>
  <si>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</si>
  <si>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</si>
  <si>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</si>
  <si>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</si>
  <si>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</si>
  <si>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</si>
  <si>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</si>
  <si>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</si>
  <si>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</si>
  <si>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</si>
  <si>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</si>
  <si>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</si>
  <si>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</si>
  <si>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</si>
  <si>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</si>
  <si>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</si>
  <si>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</si>
  <si>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</si>
  <si>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</si>
  <si>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</si>
  <si>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</si>
  <si>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</si>
  <si>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</si>
  <si>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</si>
  <si>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</si>
  <si>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</si>
  <si>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</si>
  <si>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</si>
  <si>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</si>
  <si>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</si>
  <si>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</si>
  <si>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</si>
  <si>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</si>
  <si>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</si>
  <si>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</si>
  <si>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</si>
  <si>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</si>
  <si>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</si>
  <si>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</si>
  <si>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</si>
  <si>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</si>
  <si>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</si>
  <si>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</si>
  <si>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</si>
  <si>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</si>
  <si>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</si>
  <si>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</si>
  <si>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</si>
  <si>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</si>
  <si>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</si>
  <si>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</si>
  <si>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</si>
  <si>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</si>
  <si>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</si>
  <si>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</si>
  <si>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</si>
  <si>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</si>
  <si>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</si>
  <si>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</si>
  <si>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</si>
  <si>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</si>
  <si>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</si>
  <si>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</si>
  <si>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</si>
  <si>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</si>
  <si>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</si>
  <si>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</si>
  <si>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</si>
  <si>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</si>
  <si>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</si>
  <si>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</si>
  <si>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</si>
  <si>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</si>
  <si>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</si>
  <si>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</si>
  <si>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</si>
  <si>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</si>
  <si>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</si>
  <si>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</si>
  <si>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</si>
  <si>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</si>
  <si>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</si>
  <si>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</si>
  <si>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</si>
  <si>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</si>
  <si>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</si>
  <si>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</si>
  <si>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</si>
  <si>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</si>
  <si>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</si>
  <si>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</si>
  <si>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</si>
  <si>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</si>
  <si>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</si>
  <si>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</si>
  <si>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</si>
  <si>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</si>
  <si>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</si>
  <si>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</si>
  <si>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</si>
  <si>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</si>
  <si>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</si>
  <si>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</si>
  <si>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</si>
  <si>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</si>
  <si>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</si>
  <si>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</si>
  <si>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</si>
  <si>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</si>
  <si>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</si>
  <si>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</si>
  <si>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</si>
  <si>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</si>
  <si>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</si>
  <si>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</si>
  <si>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</si>
  <si>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</si>
  <si>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</si>
  <si>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</si>
  <si>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</si>
  <si>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</si>
  <si>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</si>
  <si>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</si>
  <si>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</si>
  <si>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</si>
  <si>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</si>
  <si>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</si>
  <si>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</si>
  <si>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</si>
  <si>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</si>
  <si>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</si>
  <si>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</si>
  <si>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</si>
  <si>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</si>
  <si>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</si>
  <si>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</si>
  <si>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</si>
  <si>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</si>
  <si>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</si>
  <si>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</si>
  <si>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</si>
  <si>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</si>
  <si>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</si>
  <si>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</si>
  <si>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</si>
  <si>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</si>
  <si>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</si>
  <si>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</si>
  <si>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</si>
  <si>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</si>
  <si>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</si>
  <si>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</si>
  <si>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</si>
  <si>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</si>
  <si>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</si>
  <si>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</si>
  <si>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</si>
  <si>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</si>
  <si>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</si>
  <si>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</si>
  <si>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</si>
  <si>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</si>
  <si>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</si>
  <si>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</si>
  <si>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</si>
  <si>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</si>
  <si>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</si>
  <si>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</si>
  <si>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</si>
  <si>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</si>
  <si>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</si>
  <si>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</si>
  <si>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</si>
  <si>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</si>
  <si>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</si>
  <si>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</si>
  <si>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</si>
  <si>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</si>
  <si>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</si>
  <si>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</si>
  <si>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</si>
  <si>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</si>
  <si>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</si>
  <si>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</si>
  <si>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</si>
  <si>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</si>
  <si>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</si>
  <si>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</si>
  <si>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</si>
  <si>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</si>
  <si>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</si>
  <si>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</si>
  <si>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</si>
  <si>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</si>
  <si>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</si>
  <si>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</si>
  <si>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</si>
  <si>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</si>
  <si>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</si>
  <si>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</si>
  <si>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</si>
  <si>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</si>
  <si>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</si>
  <si>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</si>
  <si>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</si>
  <si>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</si>
  <si>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</si>
  <si>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</si>
  <si>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</si>
  <si>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</si>
  <si>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</si>
  <si>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</si>
  <si>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</si>
  <si>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</si>
  <si>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</si>
  <si>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</si>
  <si>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</si>
  <si>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</si>
  <si>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</si>
  <si>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</si>
  <si>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</si>
  <si>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</si>
  <si>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</si>
  <si>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</si>
  <si>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</si>
  <si>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</si>
  <si>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</si>
  <si>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</si>
  <si>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</si>
  <si>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</si>
  <si>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</si>
  <si>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</si>
  <si>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</si>
  <si>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</si>
  <si>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</si>
  <si>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</si>
  <si>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</si>
  <si>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</si>
  <si>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</si>
  <si>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</si>
  <si>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</si>
  <si>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</si>
  <si>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</si>
  <si>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</si>
  <si>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</si>
  <si>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</si>
  <si>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</si>
  <si>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</si>
  <si>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</si>
  <si>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</si>
  <si>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</si>
  <si>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</si>
  <si>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</si>
  <si>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</si>
  <si>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</si>
  <si>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</si>
  <si>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</si>
  <si>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</si>
  <si>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</si>
  <si>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</si>
  <si>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</si>
  <si>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</si>
  <si>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</si>
  <si>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</si>
  <si>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</si>
  <si>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</si>
  <si>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</si>
  <si>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</si>
  <si>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</si>
  <si>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</si>
  <si>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</si>
  <si>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</si>
  <si>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</si>
  <si>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</si>
  <si>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</si>
  <si>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</si>
  <si>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</si>
  <si>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</si>
  <si>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</si>
  <si>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</si>
  <si>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</si>
  <si>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</si>
  <si>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</si>
  <si>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</si>
  <si>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</si>
  <si>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</si>
  <si>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</si>
  <si>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</si>
  <si>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</si>
  <si>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</si>
  <si>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</si>
  <si>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</si>
  <si>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</si>
  <si>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</si>
  <si>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</si>
  <si>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</si>
  <si>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</si>
  <si>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</si>
  <si>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</si>
  <si>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</si>
  <si>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</si>
  <si>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</si>
  <si>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</si>
  <si>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</si>
  <si>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</si>
  <si>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</si>
  <si>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</si>
  <si>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</si>
  <si>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</si>
  <si>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</si>
  <si>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</si>
  <si>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</si>
  <si>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</si>
  <si>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</si>
  <si>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</si>
  <si>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</si>
  <si>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</si>
  <si>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</si>
  <si>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</si>
  <si>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</si>
  <si>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</si>
  <si>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</si>
  <si>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</si>
  <si>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</si>
  <si>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</si>
  <si>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</si>
  <si>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</si>
  <si>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</si>
  <si>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</si>
  <si>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</si>
  <si>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</si>
  <si>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</si>
  <si>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</si>
  <si>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</si>
  <si>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</si>
  <si>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</si>
  <si>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</si>
  <si>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</si>
  <si>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</si>
  <si>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</si>
  <si>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</si>
  <si>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</si>
  <si>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</si>
  <si>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</si>
  <si>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</si>
  <si>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</si>
  <si>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</si>
  <si>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</si>
  <si>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</si>
  <si>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</si>
  <si>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</si>
  <si>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</si>
  <si>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</si>
  <si>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</si>
  <si>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</si>
  <si>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</si>
  <si>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</si>
  <si>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</si>
  <si>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</si>
  <si>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</si>
  <si>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</si>
  <si>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</si>
  <si>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</si>
  <si>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</si>
  <si>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</si>
  <si>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</si>
  <si>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</si>
  <si>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</si>
  <si>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</si>
  <si>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</si>
  <si>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</si>
  <si>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</si>
  <si>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</si>
  <si>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</si>
  <si>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</si>
  <si>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</si>
  <si>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</si>
  <si>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</si>
  <si>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</si>
  <si>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</si>
  <si>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</si>
  <si>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</si>
  <si>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</si>
  <si>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</si>
  <si>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</si>
  <si>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</si>
  <si>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</si>
  <si>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</si>
  <si>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</si>
  <si>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</si>
  <si>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</si>
  <si>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</si>
  <si>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</si>
  <si>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</si>
  <si>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</si>
  <si>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</si>
  <si>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</si>
  <si>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</si>
  <si>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</si>
  <si>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</si>
  <si>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</si>
  <si>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</si>
  <si>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</si>
  <si>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</si>
  <si>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</si>
  <si>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</si>
  <si>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</si>
  <si>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</si>
  <si>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</si>
  <si>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</si>
  <si>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</si>
  <si>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</si>
  <si>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</si>
  <si>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</si>
  <si>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</si>
  <si>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</si>
  <si>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</si>
  <si>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</si>
  <si>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</si>
  <si>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</si>
  <si>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</si>
  <si>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</si>
  <si>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</si>
  <si>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</si>
  <si>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</si>
  <si>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</si>
  <si>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</si>
  <si>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</si>
  <si>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</si>
  <si>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</si>
  <si>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</si>
  <si>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</si>
  <si>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</si>
  <si>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</si>
  <si>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</si>
  <si>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</si>
  <si>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</si>
  <si>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</si>
  <si>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</si>
  <si>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</si>
  <si>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</si>
  <si>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</si>
  <si>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</si>
  <si>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</si>
  <si>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</si>
  <si>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</si>
  <si>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</si>
  <si>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</si>
  <si>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</si>
  <si>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</si>
  <si>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</si>
  <si>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</si>
  <si>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</si>
  <si>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</si>
  <si>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</si>
  <si>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</si>
  <si>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</si>
  <si>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</si>
  <si>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</si>
  <si>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</si>
  <si>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</si>
  <si>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</si>
  <si>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</si>
  <si>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</si>
  <si>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</si>
  <si>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</si>
  <si>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</si>
  <si>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</si>
  <si>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</si>
  <si>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</si>
  <si>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</si>
  <si>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</si>
  <si>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</si>
  <si>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</si>
  <si>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</si>
  <si>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</si>
  <si>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</si>
  <si>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</si>
  <si>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</si>
  <si>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</si>
  <si>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</si>
  <si>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</si>
  <si>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</si>
  <si>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</si>
  <si>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</si>
  <si>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</si>
  <si>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</si>
  <si>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</si>
  <si>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</si>
  <si>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</si>
  <si>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</si>
  <si>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</si>
  <si>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</si>
  <si>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</si>
  <si>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</si>
  <si>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</si>
  <si>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</si>
  <si>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</si>
  <si>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</si>
  <si>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</si>
  <si>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</si>
  <si>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</si>
  <si>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</si>
  <si>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</si>
  <si>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</si>
  <si>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</si>
  <si>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</si>
  <si>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</si>
  <si>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</si>
  <si>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</si>
  <si>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</si>
  <si>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</si>
  <si>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</si>
  <si>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</si>
  <si>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</si>
  <si>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</si>
  <si>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</si>
  <si>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</si>
  <si>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</si>
  <si>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</si>
  <si>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</si>
  <si>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</si>
  <si>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</si>
  <si>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</si>
  <si>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</si>
  <si>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</si>
  <si>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</si>
  <si>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</si>
  <si>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</si>
  <si>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</si>
  <si>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</si>
  <si>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</si>
  <si>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</si>
  <si>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</si>
  <si>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</si>
  <si>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</si>
  <si>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</si>
  <si>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</si>
  <si>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</si>
  <si>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</si>
  <si>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</si>
  <si>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</si>
  <si>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</si>
  <si>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</si>
  <si>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</si>
  <si>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</si>
  <si>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</si>
  <si>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</si>
  <si>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</si>
  <si>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</si>
  <si>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</si>
  <si>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</si>
  <si>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</si>
  <si>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</si>
  <si>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</si>
  <si>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</si>
  <si>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</si>
  <si>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</si>
  <si>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</si>
  <si>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</si>
  <si>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</si>
  <si>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</si>
  <si>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</si>
  <si>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</si>
  <si>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</si>
  <si>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</si>
  <si>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</si>
  <si>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</si>
  <si>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</si>
  <si>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</si>
  <si>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</si>
  <si>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</si>
  <si>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</si>
  <si>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</si>
  <si>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</si>
  <si>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</si>
  <si>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</si>
  <si>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</si>
  <si>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</si>
  <si>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</si>
  <si>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</si>
  <si>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</si>
  <si>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</si>
  <si>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</si>
  <si>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</si>
  <si>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</si>
  <si>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</si>
  <si>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</si>
  <si>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</si>
  <si>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</si>
  <si>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</si>
  <si>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</si>
  <si>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</si>
  <si>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</si>
  <si>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</si>
  <si>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</si>
  <si>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</si>
  <si>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</si>
  <si>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</si>
  <si>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</si>
  <si>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</si>
  <si>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</si>
  <si>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</si>
  <si>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</si>
  <si>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</si>
  <si>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</si>
  <si>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</si>
  <si>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</si>
  <si>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</si>
  <si>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</si>
  <si>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</si>
  <si>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</si>
  <si>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</si>
  <si>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</si>
  <si>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</si>
  <si>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</si>
  <si>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</si>
  <si>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</si>
  <si>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</si>
  <si>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</si>
  <si>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</si>
  <si>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</si>
  <si>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</si>
  <si>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</si>
  <si>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</si>
  <si>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</si>
  <si>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</si>
  <si>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</si>
  <si>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</si>
  <si>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</si>
  <si>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</si>
  <si>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</si>
  <si>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</si>
  <si>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</si>
  <si>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</si>
  <si>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</si>
  <si>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</si>
  <si>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</si>
  <si>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</si>
  <si>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</si>
  <si>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</si>
  <si>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</si>
  <si>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</si>
  <si>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</si>
  <si>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</si>
  <si>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</si>
  <si>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</si>
  <si>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</si>
  <si>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</si>
  <si>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</si>
  <si>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</si>
  <si>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</si>
  <si>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</si>
  <si>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</si>
  <si>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</si>
  <si>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</si>
  <si>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</si>
  <si>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</si>
  <si>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</si>
  <si>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</si>
  <si>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</si>
  <si>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</si>
  <si>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</si>
  <si>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</si>
  <si>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</si>
  <si>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</si>
  <si>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</si>
  <si>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</si>
  <si>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</si>
  <si>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</si>
  <si>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</si>
  <si>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</si>
  <si>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</si>
  <si>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</si>
  <si>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</si>
  <si>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</si>
  <si>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</si>
  <si>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</si>
  <si>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</si>
  <si>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</si>
  <si>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</si>
  <si>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</si>
  <si>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</si>
  <si>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</si>
  <si>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</si>
  <si>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</si>
  <si>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</si>
  <si>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</si>
  <si>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</si>
  <si>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</si>
  <si>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</si>
  <si>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</si>
  <si>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</si>
  <si>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</si>
  <si>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</si>
  <si>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</si>
  <si>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</si>
  <si>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</si>
  <si>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</si>
  <si>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</si>
  <si>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</si>
  <si>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</si>
  <si>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</si>
  <si>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</si>
  <si>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</si>
  <si>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</si>
  <si>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</si>
  <si>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</si>
  <si>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</si>
  <si>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</si>
  <si>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</si>
  <si>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</si>
  <si>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</si>
  <si>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</si>
  <si>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</si>
  <si>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</si>
  <si>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</si>
  <si>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</si>
  <si>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</si>
  <si>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</si>
  <si>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</si>
  <si>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</si>
  <si>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</si>
  <si>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</si>
  <si>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</si>
  <si>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</si>
  <si>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</si>
  <si>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</si>
  <si>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</si>
  <si>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</si>
  <si>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</si>
  <si>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</si>
  <si>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</si>
  <si>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</si>
  <si>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</si>
  <si>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</si>
  <si>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</si>
  <si>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</si>
  <si>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</si>
  <si>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</si>
  <si>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</si>
  <si>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</si>
  <si>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</si>
  <si>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</si>
  <si>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</si>
  <si>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</si>
  <si>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</si>
  <si>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</si>
  <si>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</si>
  <si>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</si>
  <si>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</si>
  <si>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</si>
  <si>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</si>
  <si>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</si>
  <si>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</si>
  <si>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</si>
  <si>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</si>
  <si>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</si>
  <si>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</si>
  <si>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</si>
  <si>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</si>
  <si>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</si>
  <si>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</si>
  <si>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</si>
  <si>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</si>
  <si>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</si>
  <si>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</si>
  <si>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</si>
  <si>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</si>
  <si>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</si>
  <si>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</si>
  <si>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</si>
  <si>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</si>
  <si>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</si>
  <si>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</si>
  <si>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</si>
  <si>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</si>
  <si>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</si>
  <si>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</si>
  <si>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</si>
  <si>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</si>
  <si>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</si>
  <si>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</si>
  <si>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</si>
  <si>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</si>
  <si>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</si>
  <si>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</si>
  <si>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</si>
  <si>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</si>
  <si>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</si>
  <si>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</si>
  <si>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</si>
  <si>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</si>
  <si>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</si>
  <si>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</si>
  <si>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</si>
  <si>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</si>
  <si>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</si>
  <si>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</si>
  <si>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</si>
  <si>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</si>
  <si>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</si>
  <si>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</si>
  <si>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</si>
  <si>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</si>
  <si>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</si>
  <si>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</si>
  <si>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</si>
  <si>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</si>
  <si>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</si>
  <si>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</si>
  <si>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</si>
  <si>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</si>
  <si>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</si>
  <si>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</si>
  <si>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</si>
  <si>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</si>
  <si>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</si>
  <si>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</si>
  <si>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</si>
  <si>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</si>
  <si>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</si>
  <si>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</si>
  <si>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</si>
  <si>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</si>
  <si>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</si>
  <si>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</si>
  <si>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</si>
  <si>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</si>
  <si>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</si>
  <si>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</si>
  <si>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</si>
  <si>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</si>
  <si>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</si>
  <si>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</si>
  <si>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</si>
  <si>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</si>
  <si>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</si>
  <si>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</si>
  <si>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</si>
  <si>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</si>
  <si>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</si>
  <si>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</si>
  <si>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</si>
  <si>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</si>
  <si>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</si>
  <si>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</si>
  <si>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</si>
  <si>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</si>
  <si>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</si>
  <si>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</si>
  <si>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</si>
  <si>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</si>
  <si>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</si>
  <si>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</si>
  <si>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</si>
  <si>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</si>
  <si>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</si>
  <si>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</si>
  <si>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</si>
  <si>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</si>
  <si>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</si>
  <si>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</si>
  <si>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</si>
  <si>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</si>
  <si>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</si>
  <si>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</si>
  <si>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</si>
  <si>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</si>
  <si>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</si>
  <si>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</si>
  <si>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</si>
  <si>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</si>
  <si>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</si>
  <si>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</si>
  <si>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</si>
  <si>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</si>
  <si>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</si>
  <si>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</si>
  <si>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</si>
  <si>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</si>
  <si>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</si>
  <si>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</si>
  <si>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</si>
  <si>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</si>
  <si>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</si>
  <si>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</si>
  <si>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</si>
  <si>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</si>
  <si>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</si>
  <si>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</si>
  <si>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</si>
  <si>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</si>
  <si>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</si>
  <si>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</si>
  <si>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</si>
  <si>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</si>
  <si>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</si>
  <si>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</si>
  <si>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</si>
  <si>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</si>
  <si>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</si>
  <si>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</si>
  <si>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</si>
  <si>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</si>
  <si>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</si>
  <si>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</si>
  <si>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</si>
  <si>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</si>
  <si>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</si>
  <si>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</si>
  <si>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</si>
  <si>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</si>
  <si>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</si>
  <si>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</si>
  <si>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</si>
  <si>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</si>
  <si>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</si>
  <si>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</si>
  <si>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</si>
  <si>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</si>
  <si>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</si>
  <si>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</si>
  <si>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</si>
  <si>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</si>
  <si>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</si>
  <si>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</si>
  <si>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</si>
  <si>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</si>
  <si>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</si>
  <si>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</si>
  <si>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</si>
  <si>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</si>
  <si>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</si>
  <si>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</si>
  <si>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</si>
  <si>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</si>
  <si>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</si>
  <si>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</si>
  <si>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</si>
  <si>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</si>
  <si>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</si>
  <si>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</si>
  <si>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</si>
  <si>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</si>
  <si>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</si>
  <si>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</si>
  <si>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</si>
  <si>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</si>
  <si>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</si>
  <si>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</si>
  <si>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</si>
  <si>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</si>
  <si>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</si>
  <si>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</si>
  <si>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</si>
  <si>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</si>
  <si>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</si>
  <si>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</si>
  <si>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</si>
  <si>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</si>
  <si>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</si>
  <si>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</si>
  <si>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</si>
  <si>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</si>
  <si>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</si>
  <si>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</si>
  <si>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</si>
  <si>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</si>
  <si>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</si>
  <si>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</si>
  <si>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</si>
  <si>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</si>
  <si>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</si>
  <si>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</si>
  <si>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</si>
  <si>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</si>
  <si>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</si>
  <si>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</si>
  <si>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</si>
  <si>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</si>
  <si>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</si>
  <si>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</si>
  <si>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</si>
  <si>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</si>
  <si>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</si>
  <si>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</si>
  <si>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</si>
  <si>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</si>
  <si>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</si>
  <si>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</si>
  <si>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</si>
  <si>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</si>
  <si>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</si>
  <si>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</si>
  <si>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</si>
  <si>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</si>
  <si>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</si>
  <si>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</si>
  <si>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</si>
  <si>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</si>
  <si>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</si>
  <si>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</si>
  <si>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</si>
  <si>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</si>
  <si>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</si>
  <si>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</si>
  <si>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</si>
  <si>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</si>
  <si>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</si>
  <si>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</si>
  <si>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</si>
  <si>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</si>
  <si>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</si>
  <si>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</si>
  <si>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</si>
  <si>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</si>
  <si>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</si>
  <si>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</si>
  <si>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</si>
  <si>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</si>
  <si>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</si>
  <si>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</si>
  <si>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</si>
  <si>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</si>
  <si>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</si>
  <si>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</si>
  <si>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</si>
  <si>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</si>
  <si>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</si>
  <si>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</si>
  <si>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</si>
  <si>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</si>
  <si>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</si>
  <si>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</si>
  <si>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</si>
  <si>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</si>
  <si>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</si>
  <si>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</si>
  <si>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</si>
  <si>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</si>
  <si>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</si>
  <si>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</si>
  <si>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</si>
  <si>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</si>
  <si>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</si>
  <si>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</si>
  <si>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</si>
  <si>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</si>
  <si>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</si>
  <si>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</si>
  <si>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</si>
  <si>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</si>
  <si>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</si>
  <si>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</si>
  <si>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</si>
  <si>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</si>
  <si>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</si>
  <si>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</si>
  <si>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</si>
  <si>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</si>
  <si>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</si>
  <si>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</si>
  <si>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</si>
  <si>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</si>
  <si>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</si>
  <si>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</si>
  <si>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</si>
  <si>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</si>
  <si>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</si>
  <si>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</si>
  <si>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</si>
  <si>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</si>
  <si>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</si>
  <si>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</si>
  <si>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</si>
  <si>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</si>
  <si>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</si>
  <si>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</si>
  <si>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</si>
  <si>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</si>
  <si>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</si>
  <si>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</si>
  <si>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</si>
  <si>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</si>
  <si>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</si>
  <si>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</si>
  <si>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</si>
  <si>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</si>
  <si>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</si>
  <si>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</si>
  <si>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</si>
  <si>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</si>
  <si>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</si>
  <si>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</si>
  <si>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</si>
  <si>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</si>
  <si>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</si>
  <si>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</si>
  <si>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</si>
  <si>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</si>
  <si>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</si>
  <si>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</si>
  <si>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</si>
  <si>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</si>
  <si>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</si>
  <si>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</si>
  <si>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</si>
  <si>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</si>
  <si>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</si>
  <si>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</si>
  <si>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</si>
  <si>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</si>
  <si>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</si>
  <si>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</si>
  <si>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</si>
  <si>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</si>
  <si>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</si>
  <si>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</si>
  <si>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</si>
  <si>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</si>
  <si>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</si>
  <si>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</si>
  <si>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</si>
  <si>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</si>
  <si>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</si>
  <si>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</si>
  <si>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</si>
  <si>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</si>
  <si>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</si>
  <si>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</si>
  <si>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</si>
  <si>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</si>
  <si>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</si>
  <si>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</si>
  <si>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</si>
  <si>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</si>
  <si>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</si>
  <si>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</si>
  <si>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</si>
  <si>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</si>
  <si>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</si>
  <si>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</si>
  <si>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</si>
  <si>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</si>
  <si>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</si>
  <si>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</si>
  <si>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</si>
  <si>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</si>
  <si>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</si>
  <si>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</si>
  <si>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</si>
  <si>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</si>
  <si>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</si>
  <si>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</si>
  <si>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</si>
  <si>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</si>
  <si>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</si>
  <si>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</si>
  <si>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</si>
  <si>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</si>
  <si>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</si>
  <si>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</si>
  <si>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</si>
  <si>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</si>
  <si>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</si>
  <si>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</si>
  <si>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</si>
  <si>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</si>
  <si>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</si>
  <si>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</si>
  <si>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</si>
  <si>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</si>
  <si>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</si>
  <si>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</si>
  <si>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</si>
  <si>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</si>
  <si>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</si>
  <si>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</si>
  <si>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</si>
  <si>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</si>
  <si>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</si>
  <si>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</si>
  <si>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</si>
  <si>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</si>
  <si>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</si>
  <si>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</si>
  <si>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</si>
  <si>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</si>
  <si>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</si>
  <si>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</si>
  <si>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</si>
  <si>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</si>
  <si>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</si>
  <si>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</si>
  <si>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</si>
  <si>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</si>
  <si>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</si>
  <si>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</si>
  <si>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</si>
  <si>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</si>
  <si>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</si>
  <si>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</si>
  <si>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</si>
  <si>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</si>
  <si>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</si>
  <si>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</si>
  <si>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</si>
  <si>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</si>
  <si>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</si>
  <si>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</si>
  <si>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</si>
  <si>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</si>
  <si>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</si>
  <si>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</si>
  <si>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</si>
  <si>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</si>
  <si>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</si>
  <si>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</si>
  <si>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</si>
  <si>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</si>
  <si>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</si>
  <si>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</si>
  <si>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</si>
  <si>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</si>
  <si>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</si>
  <si>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</si>
  <si>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</si>
  <si>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</si>
  <si>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</si>
  <si>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</si>
  <si>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</si>
  <si>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</si>
  <si>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</si>
  <si>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</si>
  <si>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</si>
  <si>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</si>
  <si>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</si>
  <si>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</si>
  <si>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</si>
  <si>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</si>
  <si>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</si>
  <si>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</si>
  <si>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</si>
  <si>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</si>
  <si>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</si>
  <si>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</si>
  <si>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</si>
  <si>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</si>
  <si>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</si>
  <si>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</si>
  <si>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</si>
  <si>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</si>
  <si>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</si>
  <si>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</si>
  <si>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</si>
  <si>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</si>
  <si>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</si>
  <si>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</si>
  <si>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</si>
  <si>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</si>
  <si>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</si>
  <si>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</si>
  <si>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</si>
  <si>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</si>
  <si>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</si>
  <si>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</si>
  <si>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</si>
  <si>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</si>
  <si>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</si>
  <si>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</si>
  <si>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</si>
  <si>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</si>
  <si>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</si>
  <si>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</si>
  <si>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</si>
  <si>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</si>
  <si>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</si>
  <si>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</si>
  <si>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</si>
  <si>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</si>
  <si>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</si>
  <si>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</si>
  <si>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</si>
  <si>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</si>
  <si>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</si>
  <si>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</si>
  <si>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</si>
  <si>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</si>
  <si>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</si>
  <si>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</si>
  <si>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</si>
  <si>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</si>
  <si>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</si>
  <si>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</si>
  <si>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</si>
  <si>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</si>
  <si>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</si>
  <si>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</si>
  <si>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</si>
  <si>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</si>
  <si>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</si>
  <si>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</si>
  <si>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</si>
  <si>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</si>
  <si>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</si>
  <si>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</si>
  <si>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</si>
  <si>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</si>
  <si>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</si>
  <si>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</si>
  <si>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</si>
  <si>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</si>
  <si>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</si>
  <si>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</si>
  <si>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</si>
  <si>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</si>
  <si>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</si>
  <si>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</si>
  <si>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</si>
  <si>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</si>
  <si>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</si>
  <si>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</si>
  <si>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</si>
  <si>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</si>
  <si>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</si>
  <si>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</si>
  <si>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</si>
  <si>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</si>
  <si>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</si>
  <si>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</si>
  <si>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</si>
  <si>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</si>
  <si>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</si>
  <si>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</si>
  <si>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</si>
  <si>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</si>
  <si>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</si>
  <si>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</si>
  <si>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</si>
  <si>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</si>
  <si>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</si>
  <si>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</si>
  <si>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</si>
  <si>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</si>
  <si>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</si>
  <si>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</si>
  <si>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</si>
  <si>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</si>
  <si>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</si>
  <si>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</si>
  <si>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</si>
  <si>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</si>
  <si>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</si>
  <si>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</si>
  <si>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</si>
  <si>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</si>
  <si>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</si>
  <si>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</si>
  <si>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</si>
  <si>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</si>
  <si>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</si>
  <si>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</si>
  <si>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</si>
  <si>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</si>
  <si>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</si>
  <si>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</si>
  <si>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</si>
  <si>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</si>
  <si>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</si>
  <si>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</si>
  <si>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</si>
  <si>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</si>
  <si>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</si>
  <si>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</si>
  <si>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</si>
  <si>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</si>
  <si>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</si>
  <si>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</si>
  <si>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</si>
  <si>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</si>
  <si>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</si>
  <si>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</si>
  <si>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</si>
  <si>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</si>
  <si>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</si>
  <si>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</si>
  <si>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</si>
  <si>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</si>
  <si>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</si>
  <si>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</si>
  <si>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</si>
  <si>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</si>
  <si>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</si>
  <si>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</si>
  <si>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</si>
  <si>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</si>
  <si>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</si>
  <si>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</si>
  <si>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</si>
  <si>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</si>
  <si>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</si>
  <si>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</si>
  <si>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</si>
  <si>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</si>
  <si>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</si>
  <si>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</si>
  <si>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</si>
  <si>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</si>
  <si>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</si>
  <si>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</si>
  <si>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</si>
  <si>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</si>
  <si>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</si>
  <si>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</si>
  <si>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</si>
  <si>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</si>
  <si>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</si>
  <si>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</si>
  <si>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</si>
  <si>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</si>
  <si>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</si>
  <si>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</si>
  <si>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</si>
  <si>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</si>
  <si>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</si>
  <si>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</si>
  <si>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</si>
  <si>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</si>
  <si>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</si>
  <si>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</si>
  <si>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</si>
  <si>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</si>
  <si>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</si>
  <si>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</si>
  <si>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</si>
  <si>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</si>
  <si>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</si>
  <si>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</si>
  <si>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</si>
  <si>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</si>
  <si>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</si>
  <si>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</si>
  <si>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</si>
  <si>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</si>
  <si>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</si>
  <si>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</si>
  <si>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</si>
  <si>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</si>
  <si>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</si>
  <si>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</si>
  <si>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</si>
  <si>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</si>
  <si>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</si>
  <si>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</si>
  <si>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</si>
  <si>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</si>
  <si>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</si>
  <si>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</si>
  <si>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</si>
  <si>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</si>
  <si>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</si>
  <si>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</si>
  <si>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</si>
  <si>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</si>
  <si>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</si>
  <si>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</si>
  <si>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</si>
  <si>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</si>
  <si>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</si>
  <si>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</si>
  <si>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</si>
  <si>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</si>
  <si>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</si>
  <si>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</si>
  <si>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</si>
  <si>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</si>
  <si>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</si>
  <si>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</si>
  <si>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</si>
  <si>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</si>
  <si>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</si>
  <si>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</si>
  <si>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</si>
  <si>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</si>
  <si>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</si>
  <si>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</si>
  <si>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</si>
  <si>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</si>
  <si>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</si>
  <si>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</si>
  <si>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</si>
  <si>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</si>
  <si>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</si>
  <si>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</si>
  <si>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</si>
  <si>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</si>
  <si>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</si>
  <si>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</si>
  <si>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</si>
  <si>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</si>
  <si>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</si>
  <si>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</si>
  <si>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</si>
  <si>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</si>
  <si>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</si>
  <si>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</si>
  <si>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</si>
  <si>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</si>
  <si>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</si>
  <si>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</si>
  <si>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</si>
  <si>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</si>
  <si>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</si>
  <si>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</si>
  <si>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</si>
  <si>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</si>
  <si>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</si>
  <si>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</si>
  <si>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</si>
  <si>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</si>
  <si>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</si>
  <si>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</si>
  <si>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</si>
  <si>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</si>
  <si>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</si>
  <si>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</si>
  <si>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</si>
  <si>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</si>
  <si>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</si>
  <si>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</si>
  <si>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</si>
  <si>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</si>
  <si>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</si>
  <si>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</si>
  <si>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</si>
  <si>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</si>
  <si>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</si>
  <si>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</si>
  <si>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</si>
  <si>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</si>
  <si>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</si>
  <si>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</si>
  <si>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</si>
  <si>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</si>
  <si>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</si>
  <si>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</si>
  <si>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</si>
  <si>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</si>
  <si>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</si>
  <si>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</si>
  <si>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</si>
  <si>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</si>
  <si>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</si>
  <si>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</si>
  <si>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</si>
  <si>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</si>
  <si>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</si>
  <si>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</si>
  <si>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</si>
  <si>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</si>
  <si>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</si>
  <si>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</si>
  <si>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</si>
  <si>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</si>
  <si>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</si>
  <si>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</si>
  <si>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</si>
  <si>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</si>
  <si>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</si>
  <si>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</si>
  <si>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</si>
  <si>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</si>
  <si>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</si>
  <si>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</si>
  <si>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</si>
  <si>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</si>
  <si>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</si>
  <si>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</si>
  <si>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</si>
  <si>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</si>
  <si>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</si>
  <si>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</si>
  <si>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</si>
  <si>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</si>
  <si>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</si>
  <si>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</si>
  <si>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</si>
  <si>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</si>
  <si>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</si>
  <si>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</si>
  <si>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</si>
  <si>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</si>
  <si>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</si>
  <si>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</si>
  <si>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</si>
  <si>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</si>
  <si>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</si>
  <si>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</si>
  <si>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</si>
  <si>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</si>
  <si>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</si>
  <si>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</si>
  <si>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</si>
  <si>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</si>
  <si>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</si>
  <si>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</si>
  <si>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</si>
  <si>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</si>
  <si>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</si>
  <si>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</si>
  <si>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</si>
  <si>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</si>
  <si>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</si>
  <si>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</si>
  <si>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</si>
  <si>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</si>
  <si>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</si>
  <si>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</si>
  <si>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</si>
  <si>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</si>
  <si>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</si>
  <si>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</si>
  <si>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</si>
  <si>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</si>
  <si>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</si>
  <si>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</si>
  <si>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</si>
  <si>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</si>
  <si>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</si>
  <si>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</si>
  <si>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</si>
  <si>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</si>
  <si>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</si>
  <si>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</si>
  <si>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</si>
  <si>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</si>
  <si>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</si>
  <si>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</si>
  <si>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</si>
  <si>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</si>
  <si>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</si>
  <si>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</si>
  <si>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</si>
  <si>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</si>
  <si>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</si>
  <si>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</si>
  <si>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</si>
  <si>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</si>
  <si>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</si>
  <si>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</si>
  <si>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</si>
  <si>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</si>
  <si>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</si>
  <si>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</si>
  <si>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</si>
  <si>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</si>
  <si>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</si>
  <si>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</si>
  <si>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</si>
  <si>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</si>
  <si>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</si>
  <si>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</si>
  <si>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</si>
  <si>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</si>
  <si>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</si>
  <si>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</si>
  <si>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</si>
  <si>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</si>
  <si>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</si>
  <si>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</si>
  <si>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</si>
  <si>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</si>
  <si>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</si>
  <si>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</si>
  <si>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</si>
  <si>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</si>
  <si>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</si>
  <si>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</si>
  <si>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</si>
  <si>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</si>
  <si>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</si>
  <si>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</si>
  <si>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</si>
  <si>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</si>
  <si>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</si>
  <si>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</si>
  <si>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</si>
  <si>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</si>
  <si>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</si>
  <si>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</si>
  <si>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</si>
  <si>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</si>
  <si>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</si>
  <si>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</si>
  <si>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</si>
  <si>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</si>
  <si>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</si>
  <si>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</si>
  <si>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</si>
  <si>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</si>
  <si>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</si>
  <si>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</si>
  <si>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</si>
  <si>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</si>
  <si>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</si>
  <si>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</si>
  <si>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</si>
  <si>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</si>
  <si>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</si>
  <si>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</si>
  <si>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</si>
  <si>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</si>
  <si>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</si>
  <si>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</si>
  <si>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</si>
  <si>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</si>
  <si>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</si>
  <si>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</si>
  <si>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</si>
  <si>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</si>
  <si>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</si>
  <si>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</si>
  <si>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</si>
  <si>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</si>
  <si>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</si>
  <si>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</si>
  <si>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</si>
  <si>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</si>
  <si>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</si>
  <si>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</si>
  <si>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</si>
  <si>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</si>
  <si>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</si>
  <si>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</si>
  <si>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</si>
  <si>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</si>
  <si>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</si>
  <si>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</si>
  <si>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</si>
  <si>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</si>
  <si>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</si>
  <si>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</si>
  <si>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</si>
  <si>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</si>
  <si>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</si>
  <si>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</si>
  <si>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</si>
  <si>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</si>
  <si>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</si>
  <si>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</si>
  <si>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</si>
  <si>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</si>
  <si>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</si>
  <si>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</si>
  <si>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</si>
  <si>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</si>
  <si>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</si>
  <si>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</si>
  <si>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</si>
  <si>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</si>
  <si>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</si>
  <si>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</si>
  <si>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</si>
  <si>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</si>
  <si>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</si>
  <si>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</si>
  <si>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</si>
  <si>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</si>
  <si>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</si>
  <si>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</si>
  <si>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</si>
  <si>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</si>
  <si>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</si>
  <si>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</si>
  <si>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</si>
  <si>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</si>
  <si>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</si>
  <si>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</si>
  <si>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</si>
  <si>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</si>
  <si>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</si>
  <si>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</si>
  <si>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</si>
  <si>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</si>
  <si>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</si>
  <si>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</si>
  <si>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</si>
  <si>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</si>
  <si>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</si>
  <si>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</si>
  <si>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</si>
  <si>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</si>
  <si>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</si>
  <si>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</si>
  <si>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</si>
  <si>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</si>
  <si>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</si>
  <si>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</si>
  <si>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</si>
  <si>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</si>
  <si>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</si>
  <si>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</si>
  <si>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</si>
  <si>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</si>
  <si>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</si>
  <si>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</si>
  <si>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</si>
  <si>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</si>
  <si>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</si>
  <si>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</si>
  <si>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</si>
  <si>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</si>
  <si>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</si>
  <si>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</si>
  <si>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</si>
  <si>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</si>
  <si>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</si>
  <si>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</si>
  <si>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</si>
  <si>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</si>
  <si>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</si>
  <si>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</si>
  <si>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</si>
  <si>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</si>
  <si>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</si>
  <si>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</si>
  <si>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</si>
  <si>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</si>
  <si>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</si>
  <si>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</si>
  <si>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</si>
  <si>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</si>
  <si>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</si>
  <si>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</si>
  <si>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</si>
  <si>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</si>
  <si>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</si>
  <si>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</si>
  <si>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</si>
  <si>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</si>
  <si>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</si>
  <si>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</si>
  <si>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</si>
  <si>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</si>
  <si>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</si>
  <si>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</si>
  <si>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</si>
  <si>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</si>
  <si>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</si>
  <si>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</si>
  <si>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</si>
  <si>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</si>
  <si>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</si>
  <si>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</si>
  <si>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</si>
  <si>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</si>
  <si>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</si>
  <si>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</si>
  <si>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</si>
  <si>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</si>
  <si>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</si>
  <si>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</si>
  <si>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</si>
  <si>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</si>
  <si>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</si>
  <si>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</si>
  <si>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</si>
  <si>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</si>
  <si>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</si>
  <si>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</si>
  <si>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</si>
  <si>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</si>
  <si>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</si>
  <si>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</si>
  <si>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</si>
  <si>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</si>
  <si>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</si>
  <si>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</si>
  <si>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</si>
  <si>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</si>
  <si>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</si>
  <si>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</si>
  <si>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</si>
  <si>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</si>
  <si>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</si>
  <si>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</si>
  <si>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</si>
  <si>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</si>
  <si>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</si>
  <si>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</si>
  <si>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</si>
  <si>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</si>
  <si>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</si>
  <si>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</si>
  <si>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</si>
  <si>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</si>
  <si>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</si>
  <si>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</si>
  <si>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</si>
  <si>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</si>
  <si>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</si>
  <si>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</si>
  <si>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</si>
  <si>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</si>
  <si>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</si>
  <si>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</si>
  <si>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</si>
  <si>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</si>
  <si>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</si>
  <si>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</si>
  <si>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</si>
  <si>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</si>
  <si>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</si>
  <si>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</si>
  <si>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</si>
  <si>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</si>
  <si>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</si>
  <si>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</si>
  <si>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</si>
  <si>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</si>
  <si>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</si>
  <si>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</si>
  <si>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</si>
  <si>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</si>
  <si>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</si>
  <si>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</si>
  <si>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</si>
  <si>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</si>
  <si>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</si>
  <si>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</si>
  <si>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</si>
  <si>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</si>
  <si>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</si>
  <si>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</si>
  <si>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</si>
  <si>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</si>
  <si>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</si>
  <si>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</si>
  <si>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</si>
  <si>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</si>
  <si>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</si>
  <si>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</si>
  <si>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</si>
  <si>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</si>
  <si>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</si>
  <si>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</si>
  <si>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</si>
  <si>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</si>
  <si>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</si>
  <si>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</si>
  <si>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</si>
  <si>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</si>
  <si>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</si>
  <si>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</si>
  <si>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</si>
  <si>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</si>
  <si>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</si>
  <si>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</si>
  <si>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</si>
  <si>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</si>
  <si>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</si>
  <si>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</si>
  <si>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</si>
  <si>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</si>
  <si>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</si>
  <si>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</si>
  <si>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</si>
  <si>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</si>
  <si>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</si>
  <si>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</si>
  <si>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</si>
  <si>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</si>
  <si>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</si>
  <si>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</si>
  <si>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</si>
  <si>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</si>
  <si>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</si>
  <si>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</si>
  <si>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</si>
  <si>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</si>
  <si>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</si>
  <si>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</si>
  <si>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</si>
  <si>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</si>
  <si>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</si>
  <si>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</si>
  <si>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</si>
  <si>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</si>
  <si>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</si>
  <si>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</si>
  <si>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</si>
  <si>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</si>
  <si>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</si>
  <si>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</si>
  <si>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</si>
  <si>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</si>
  <si>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</si>
  <si>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</si>
  <si>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</si>
  <si>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</si>
  <si>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</si>
  <si>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</si>
  <si>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</si>
  <si>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</si>
  <si>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</si>
  <si>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</si>
  <si>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</si>
  <si>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</si>
  <si>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</si>
  <si>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</si>
  <si>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</si>
  <si>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</si>
  <si>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</si>
  <si>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</si>
  <si>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</si>
  <si>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</si>
  <si>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</si>
  <si>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</si>
  <si>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</si>
  <si>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</si>
  <si>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</si>
  <si>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</si>
  <si>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</si>
  <si>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</si>
  <si>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</si>
  <si>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</si>
  <si>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</si>
  <si>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</si>
  <si>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</si>
  <si>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</si>
  <si>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</si>
  <si>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</si>
  <si>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</si>
  <si>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</si>
  <si>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</si>
  <si>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</si>
  <si>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</si>
  <si>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</si>
  <si>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</si>
  <si>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</si>
  <si>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</si>
  <si>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</si>
  <si>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</si>
  <si>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</si>
  <si>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</si>
  <si>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</si>
  <si>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</si>
  <si>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</si>
  <si>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</si>
  <si>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</si>
  <si>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</si>
  <si>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</si>
  <si>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</si>
  <si>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</si>
  <si>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</si>
  <si>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</si>
  <si>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</si>
  <si>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</si>
  <si>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</si>
  <si>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</si>
  <si>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</si>
  <si>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</si>
  <si>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</si>
  <si>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</si>
  <si>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</si>
  <si>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</si>
  <si>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</si>
  <si>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</si>
  <si>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</si>
  <si>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</si>
  <si>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</si>
  <si>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</si>
  <si>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</si>
  <si>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</si>
  <si>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</si>
  <si>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</si>
  <si>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</si>
  <si>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</si>
  <si>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</si>
  <si>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</si>
  <si>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</si>
  <si>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</si>
  <si>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</si>
  <si>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</si>
  <si>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</si>
  <si>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</si>
  <si>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</si>
  <si>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</si>
  <si>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</si>
  <si>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</si>
  <si>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</si>
  <si>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</si>
  <si>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</si>
  <si>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</si>
  <si>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</si>
  <si>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</si>
  <si>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</si>
  <si>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</si>
  <si>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</si>
  <si>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</si>
  <si>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</si>
  <si>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</si>
  <si>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</si>
  <si>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</si>
  <si>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</si>
  <si>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</si>
  <si>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</si>
  <si>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</si>
  <si>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</si>
  <si>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</si>
  <si>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</si>
  <si>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</si>
  <si>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</si>
  <si>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</si>
  <si>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</si>
  <si>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</si>
  <si>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</si>
  <si>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</si>
  <si>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</si>
  <si>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</si>
  <si>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</si>
  <si>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</si>
  <si>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</si>
  <si>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</si>
  <si>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</si>
  <si>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</si>
  <si>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</si>
  <si>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</si>
  <si>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</si>
  <si>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</si>
  <si>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</si>
  <si>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</si>
  <si>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</si>
  <si>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</si>
  <si>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</si>
  <si>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</si>
  <si>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</si>
  <si>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</si>
  <si>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</si>
  <si>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</si>
  <si>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</si>
  <si>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</si>
  <si>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</si>
  <si>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</si>
  <si>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</si>
  <si>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</si>
  <si>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</si>
  <si>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</si>
  <si>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</si>
  <si>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</si>
  <si>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</si>
  <si>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</si>
  <si>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</si>
  <si>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</si>
  <si>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</si>
  <si>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</si>
  <si>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</si>
  <si>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</si>
  <si>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</si>
  <si>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</si>
  <si>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</si>
  <si>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</si>
  <si>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</si>
  <si>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</si>
  <si>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</si>
  <si>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</si>
  <si>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</si>
  <si>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</si>
  <si>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</si>
  <si>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</si>
  <si>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</si>
  <si>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</si>
  <si>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</si>
  <si>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</si>
  <si>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</si>
  <si>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</si>
  <si>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</si>
  <si>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</si>
  <si>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</si>
  <si>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</si>
  <si>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</si>
  <si>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</si>
  <si>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</si>
  <si>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</si>
  <si>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</si>
  <si>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</si>
  <si>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</si>
  <si>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</si>
  <si>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</si>
  <si>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</si>
  <si>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</si>
  <si>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</si>
  <si>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</si>
  <si>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</si>
  <si>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</si>
  <si>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</si>
  <si>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</si>
  <si>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</si>
  <si>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</si>
  <si>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</si>
  <si>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</si>
  <si>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</si>
  <si>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</si>
  <si>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</si>
  <si>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</si>
  <si>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</si>
  <si>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</si>
  <si>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</si>
  <si>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</si>
  <si>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</si>
  <si>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</si>
  <si>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</si>
  <si>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</si>
  <si>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</si>
  <si>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</si>
  <si>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</si>
  <si>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</si>
  <si>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</si>
  <si>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</si>
  <si>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</si>
  <si>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</si>
  <si>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</si>
  <si>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</si>
  <si>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</si>
  <si>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</si>
  <si>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</si>
  <si>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</si>
  <si>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</si>
  <si>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</si>
  <si>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</si>
  <si>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</si>
  <si>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</si>
  <si>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</si>
  <si>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</si>
  <si>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</si>
  <si>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</si>
  <si>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</si>
  <si>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</si>
  <si>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</si>
  <si>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</si>
  <si>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</si>
  <si>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</si>
  <si>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</si>
  <si>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</si>
  <si>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</si>
  <si>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</si>
  <si>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</si>
  <si>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</si>
  <si>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</si>
  <si>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</si>
  <si>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</si>
  <si>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</si>
  <si>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</si>
  <si>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</si>
  <si>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</si>
  <si>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</si>
  <si>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</si>
  <si>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</si>
  <si>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</si>
  <si>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</si>
  <si>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</si>
  <si>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</si>
  <si>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</si>
  <si>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</si>
  <si>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</si>
  <si>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</si>
  <si>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</si>
  <si>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</si>
  <si>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</si>
  <si>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</si>
  <si>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</si>
  <si>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</si>
  <si>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</si>
  <si>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</si>
  <si>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</si>
  <si>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</si>
  <si>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</si>
  <si>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</si>
  <si>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</si>
  <si>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</si>
  <si>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</si>
  <si>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</si>
  <si>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</si>
  <si>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</si>
  <si>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</si>
  <si>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</si>
  <si>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</si>
  <si>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</si>
  <si>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</si>
  <si>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</si>
  <si>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</si>
  <si>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</si>
  <si>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</si>
  <si>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</si>
  <si>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</si>
  <si>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</si>
  <si>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</si>
  <si>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</si>
  <si>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</si>
  <si>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</si>
  <si>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</si>
  <si>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</si>
  <si>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</si>
  <si>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</si>
  <si>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</si>
  <si>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</si>
  <si>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</si>
  <si>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</si>
  <si>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</si>
  <si>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</si>
  <si>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</si>
  <si>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</si>
  <si>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</si>
  <si>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</si>
  <si>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</si>
  <si>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</si>
  <si>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</si>
  <si>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</si>
  <si>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</si>
  <si>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</si>
  <si>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</si>
  <si>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</si>
  <si>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</si>
  <si>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</si>
  <si>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</si>
  <si>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</si>
  <si>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</si>
  <si>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</si>
  <si>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</si>
  <si>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</si>
  <si>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</si>
  <si>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</si>
  <si>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</si>
  <si>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</si>
  <si>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</si>
  <si>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</si>
  <si>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</si>
  <si>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</si>
  <si>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</si>
  <si>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</si>
  <si>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</si>
  <si>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</si>
  <si>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</si>
  <si>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</si>
  <si>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</si>
  <si>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</si>
  <si>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</si>
  <si>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</si>
  <si>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</si>
  <si>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</si>
  <si>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</si>
  <si>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</si>
  <si>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</si>
  <si>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</si>
  <si>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</si>
  <si>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</si>
  <si>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</si>
  <si>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</si>
  <si>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</si>
  <si>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</si>
  <si>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</si>
  <si>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</si>
  <si>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</si>
  <si>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</si>
  <si>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</si>
  <si>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</si>
  <si>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</si>
  <si>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</si>
  <si>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</si>
  <si>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</si>
  <si>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</si>
  <si>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</si>
  <si>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</si>
  <si>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</si>
  <si>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</si>
  <si>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</si>
  <si>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</si>
  <si>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</si>
  <si>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</si>
  <si>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</si>
  <si>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</si>
  <si>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</si>
  <si>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</si>
  <si>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</si>
  <si>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</si>
  <si>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</si>
  <si>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</si>
  <si>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</si>
  <si>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</si>
  <si>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</si>
  <si>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</si>
  <si>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</si>
  <si>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</si>
  <si>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</si>
  <si>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</si>
  <si>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</si>
  <si>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</si>
  <si>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</si>
  <si>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</si>
  <si>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</si>
  <si>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</si>
  <si>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</si>
  <si>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</si>
  <si>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</si>
  <si>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</si>
  <si>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</si>
  <si>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</si>
  <si>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</si>
  <si>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</si>
  <si>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</si>
  <si>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</si>
  <si>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</si>
  <si>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</si>
  <si>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</si>
  <si>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</si>
  <si>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</si>
  <si>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</si>
  <si>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</si>
  <si>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</si>
  <si>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</si>
  <si>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</si>
  <si>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</si>
  <si>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</si>
  <si>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</si>
  <si>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</si>
  <si>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</si>
  <si>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</si>
  <si>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</si>
  <si>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</si>
  <si>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</si>
  <si>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</si>
  <si>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</si>
  <si>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</si>
  <si>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</si>
  <si>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</si>
  <si>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</si>
  <si>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</si>
  <si>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</si>
  <si>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</si>
  <si>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</si>
  <si>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</si>
  <si>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</si>
  <si>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</si>
  <si>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</si>
  <si>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</si>
  <si>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</si>
  <si>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</si>
  <si>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</si>
  <si>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</si>
  <si>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</si>
  <si>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</si>
  <si>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</si>
  <si>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</si>
  <si>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</si>
  <si>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</si>
  <si>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</si>
  <si>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</si>
  <si>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</si>
  <si>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</si>
  <si>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</si>
  <si>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</si>
  <si>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</si>
  <si>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</si>
  <si>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</si>
  <si>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</si>
  <si>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</si>
  <si>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</si>
  <si>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</si>
  <si>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</si>
  <si>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</si>
  <si>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</si>
  <si>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</si>
  <si>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</si>
  <si>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</si>
  <si>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</si>
  <si>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</si>
  <si>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</si>
  <si>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</si>
  <si>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</si>
  <si>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</si>
  <si>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</si>
  <si>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</si>
  <si>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</si>
  <si>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</si>
  <si>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</si>
  <si>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</si>
  <si>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</si>
  <si>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</si>
  <si>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</si>
  <si>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</si>
  <si>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</si>
  <si>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</si>
  <si>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</si>
  <si>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</si>
  <si>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</si>
  <si>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</si>
  <si>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</si>
  <si>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</si>
  <si>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</si>
  <si>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</si>
  <si>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</si>
  <si>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</si>
  <si>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</si>
  <si>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</si>
  <si>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</si>
  <si>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</si>
  <si>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</si>
  <si>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</si>
  <si>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</si>
  <si>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</si>
  <si>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</si>
  <si>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</si>
  <si>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</si>
  <si>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</si>
  <si>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</si>
  <si>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</si>
  <si>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</si>
  <si>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</si>
  <si>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</si>
  <si>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</si>
  <si>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</si>
  <si>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</si>
  <si>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</si>
  <si>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</si>
  <si>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</si>
  <si>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</si>
  <si>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</si>
  <si>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</si>
  <si>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</si>
  <si>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</si>
  <si>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</si>
  <si>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</si>
  <si>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</si>
  <si>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</si>
  <si>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</si>
  <si>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</si>
  <si>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</si>
  <si>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</si>
  <si>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</si>
  <si>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</si>
  <si>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</si>
  <si>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</si>
  <si>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</si>
  <si>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</si>
  <si>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</si>
  <si>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</si>
  <si>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</si>
  <si>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</si>
  <si>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</si>
  <si>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</si>
  <si>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</si>
  <si>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</si>
  <si>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</si>
  <si>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</si>
  <si>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</si>
  <si>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</si>
  <si>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</si>
  <si>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</si>
  <si>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</si>
  <si>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</si>
  <si>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</si>
  <si>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</si>
  <si>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</si>
  <si>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</si>
  <si>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</si>
  <si>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</si>
  <si>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</si>
  <si>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</si>
  <si>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</si>
  <si>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</si>
  <si>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</si>
  <si>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</si>
  <si>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</si>
  <si>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</si>
  <si>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</si>
  <si>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</si>
  <si>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</si>
  <si>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</si>
  <si>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</si>
  <si>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</si>
  <si>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</si>
  <si>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</si>
  <si>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</si>
  <si>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</si>
  <si>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</si>
  <si>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</si>
  <si>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</si>
  <si>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</si>
  <si>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</si>
  <si>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</si>
  <si>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</si>
  <si>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</si>
  <si>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</si>
  <si>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</si>
  <si>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</si>
  <si>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</si>
  <si>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</si>
  <si>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</si>
  <si>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</si>
  <si>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</si>
  <si>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</si>
  <si>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</si>
  <si>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</si>
  <si>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</si>
  <si>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</si>
  <si>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</si>
  <si>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</si>
  <si>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</si>
  <si>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</si>
  <si>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</si>
  <si>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</si>
  <si>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</si>
  <si>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</si>
  <si>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</si>
  <si>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</si>
  <si>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</si>
  <si>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</si>
  <si>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</si>
  <si>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</si>
  <si>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</si>
  <si>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</si>
  <si>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</si>
  <si>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</si>
  <si>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</si>
  <si>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</si>
  <si>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</si>
  <si>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</si>
  <si>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</si>
  <si>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</si>
  <si>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</si>
  <si>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</si>
  <si>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</si>
  <si>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</si>
  <si>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</si>
  <si>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</si>
  <si>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</si>
  <si>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</si>
  <si>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</si>
  <si>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</si>
  <si>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</si>
  <si>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</si>
  <si>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</si>
  <si>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</si>
  <si>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</si>
  <si>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</si>
  <si>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</si>
  <si>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</si>
  <si>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</si>
  <si>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</si>
  <si>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</si>
  <si>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</si>
  <si>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</si>
  <si>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</si>
  <si>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</si>
  <si>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</si>
  <si>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</si>
  <si>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</si>
  <si>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</si>
  <si>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</si>
  <si>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</si>
  <si>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</si>
  <si>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</si>
  <si>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</si>
  <si>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</si>
  <si>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</si>
  <si>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</si>
  <si>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</si>
  <si>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</si>
  <si>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</si>
  <si>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</si>
  <si>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</si>
  <si>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</si>
  <si>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</si>
  <si>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</si>
  <si>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</si>
  <si>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</si>
  <si>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</si>
  <si>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</si>
  <si>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</si>
  <si>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</si>
  <si>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</si>
  <si>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</si>
  <si>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</si>
  <si>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</si>
  <si>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</si>
  <si>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</si>
  <si>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</si>
  <si>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</si>
  <si>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</si>
  <si>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</si>
  <si>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</si>
  <si>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</si>
  <si>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</si>
  <si>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</si>
  <si>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</si>
  <si>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</si>
  <si>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</si>
  <si>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</si>
  <si>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</si>
  <si>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</si>
  <si>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</si>
  <si>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</si>
  <si>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</si>
  <si>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</si>
  <si>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</si>
  <si>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</si>
  <si>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</si>
  <si>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</si>
  <si>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</si>
  <si>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</si>
  <si>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</si>
  <si>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</si>
  <si>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</si>
  <si>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</si>
  <si>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</si>
  <si>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</si>
  <si>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</si>
  <si>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</si>
  <si>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</si>
  <si>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</si>
  <si>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</si>
  <si>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</si>
  <si>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</si>
  <si>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</si>
  <si>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</si>
  <si>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</si>
  <si>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</si>
  <si>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</si>
  <si>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</si>
  <si>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</si>
  <si>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</si>
  <si>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</si>
  <si>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</si>
  <si>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</si>
  <si>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</si>
  <si>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</si>
  <si>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</si>
  <si>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</si>
  <si>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</si>
  <si>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</si>
  <si>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</si>
  <si>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</si>
  <si>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</si>
  <si>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</si>
  <si>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</si>
  <si>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</si>
  <si>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</si>
  <si>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</si>
  <si>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</si>
  <si>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</si>
  <si>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</si>
  <si>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</si>
  <si>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</si>
  <si>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</si>
  <si>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</si>
  <si>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</si>
  <si>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</si>
  <si>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</si>
  <si>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</si>
  <si>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</si>
  <si>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</si>
  <si>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</si>
  <si>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</si>
  <si>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</si>
  <si>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</si>
  <si>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</si>
  <si>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</si>
  <si>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</si>
  <si>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</si>
  <si>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</si>
  <si>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</si>
  <si>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</si>
  <si>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</si>
  <si>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</si>
  <si>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</si>
  <si>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</si>
  <si>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</si>
  <si>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</si>
  <si>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</si>
  <si>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</si>
  <si>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</si>
  <si>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</si>
  <si>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</si>
  <si>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</si>
  <si>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</si>
  <si>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</si>
  <si>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</si>
  <si>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</si>
  <si>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</si>
  <si>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</si>
  <si>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</si>
  <si>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</si>
  <si>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</si>
  <si>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</si>
  <si>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</si>
  <si>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</si>
  <si>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</si>
  <si>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</si>
  <si>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</si>
  <si>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</si>
  <si>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</si>
  <si>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</si>
  <si>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</si>
  <si>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</si>
  <si>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</si>
  <si>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</si>
  <si>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</si>
  <si>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</si>
  <si>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</si>
  <si>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40 A 60 T/H, ELETRICA, POTENCIA DE 30 CV</t>
  </si>
  <si>
    <t>USINA DE ASFALTO A QUENTE, FIXA, TIPO CONTRA FLUXO, CAPACIDADE DE 100 A 140 T/H, POTENCIA DE 280 KW, COM MISTURADOR EXTERNO ROTATIVO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</si>
  <si>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</si>
  <si>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</si>
  <si>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</si>
  <si>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</si>
  <si>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</si>
  <si>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</si>
  <si>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</si>
  <si>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</si>
  <si>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</si>
  <si>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</si>
  <si>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</si>
  <si>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</si>
  <si>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</si>
  <si>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</si>
  <si>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</si>
  <si>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</si>
  <si>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</si>
  <si>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</si>
  <si>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</si>
  <si>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</si>
  <si>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</si>
  <si>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</si>
  <si>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</si>
  <si>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</si>
  <si>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</si>
  <si>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</si>
  <si>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</si>
  <si>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</si>
  <si>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</si>
  <si>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</si>
  <si>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</si>
  <si>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</si>
  <si>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</si>
  <si>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</si>
  <si>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</si>
  <si>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</si>
  <si>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</si>
  <si>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</si>
  <si>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</si>
  <si>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</si>
  <si>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</si>
  <si>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</si>
  <si>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</si>
  <si>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</si>
  <si>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</si>
  <si>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</si>
  <si>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</si>
  <si>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</si>
  <si>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</si>
  <si>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</si>
  <si>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</si>
  <si>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</si>
  <si>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</si>
  <si>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</si>
  <si>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</si>
  <si>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</si>
  <si>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</si>
  <si>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</si>
  <si>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</si>
  <si>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</si>
  <si>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</si>
  <si>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</si>
  <si>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</si>
  <si>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</si>
  <si>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</si>
  <si>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</si>
  <si>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</si>
  <si>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</si>
  <si>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</si>
  <si>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</si>
  <si>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</si>
  <si>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</si>
  <si>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</si>
  <si>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</si>
  <si>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</si>
  <si>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</si>
  <si>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</si>
  <si>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</si>
  <si>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</si>
  <si>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</si>
  <si>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</si>
  <si>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</si>
  <si>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</si>
  <si>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</si>
  <si>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</si>
  <si>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</si>
  <si>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</si>
  <si>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</si>
  <si>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</si>
  <si>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</si>
  <si>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</si>
  <si>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</si>
  <si>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</si>
  <si>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</si>
  <si>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</si>
  <si>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</si>
  <si>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</si>
  <si>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</si>
  <si>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</si>
  <si>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</si>
  <si>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</si>
  <si>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</si>
  <si>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</si>
  <si>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</si>
  <si>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COM DESON</t>
  </si>
  <si>
    <t>SEM DESON</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</si>
  <si>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</si>
  <si>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</si>
  <si>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MARTELO PERFURADOR PNEUMÁTICO MANUAL, HASTE 19 X 108 MM, *11* KG - CHI DIURNO. AF_02/2025</t>
  </si>
  <si>
    <t>MARTELO PERFURADOR PNEUMÁTICO MANUAL, HASTE 19 X 108 MM, *11* KG - CHP DIURNO. AF_02/2025</t>
  </si>
  <si>
    <t>GUINDAUTO HIDRÁULICO, CAPACIDADE MÁXIMA DE CARGA 6200 KG, MOMENTO MÁXIMO DE CARGA 11,7 TM, ALCANCE MÁXIMO HORIZONTAL 9,70 M, INCLUSIVE CAMINHÃO TOCO PBT 16.000 KG, POTÊNCIA DE 189 CV E CESTA AÉREA COM ISOLAMENTO CLASSE C - MATERIAIS NA OPERAÇÃO. AF_01/2025</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</si>
  <si>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</si>
  <si>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</si>
  <si>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</si>
  <si>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</si>
  <si>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</si>
  <si>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</si>
  <si>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</si>
  <si>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</si>
  <si>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</si>
  <si>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</si>
  <si>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</si>
  <si>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</si>
  <si>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</si>
  <si>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</si>
  <si>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</si>
  <si>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</si>
  <si>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</si>
  <si>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</si>
  <si>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</si>
  <si>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</si>
  <si>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</si>
  <si>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</si>
  <si>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</si>
  <si>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</si>
  <si>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</si>
  <si>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</si>
  <si>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</si>
  <si>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</si>
  <si>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</si>
  <si>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</si>
  <si>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</si>
  <si>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</si>
  <si>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</si>
  <si>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</si>
  <si>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</si>
  <si>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</si>
  <si>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</si>
  <si>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</si>
  <si>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32CM, INTEIRAMENTE ARMADA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</si>
  <si>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</si>
  <si>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</si>
  <si>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</si>
  <si>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</si>
  <si>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</si>
  <si>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</si>
  <si>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</si>
  <si>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</si>
  <si>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</si>
  <si>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</si>
  <si>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</si>
  <si>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</si>
  <si>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</si>
  <si>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</si>
  <si>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</si>
  <si>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</si>
  <si>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</si>
  <si>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</si>
  <si>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</si>
  <si>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</si>
  <si>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</si>
  <si>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</si>
  <si>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</si>
  <si>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</si>
  <si>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</si>
  <si>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</si>
  <si>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</si>
  <si>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</si>
  <si>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</si>
  <si>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</si>
  <si>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</si>
  <si>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</si>
  <si>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</si>
  <si>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</si>
  <si>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</si>
  <si>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</si>
  <si>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</si>
  <si>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</si>
  <si>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</si>
  <si>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</si>
  <si>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</si>
  <si>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</si>
  <si>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</si>
  <si>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</si>
  <si>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</si>
  <si>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</si>
  <si>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</si>
  <si>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</si>
  <si>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</si>
  <si>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</si>
  <si>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</si>
  <si>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</si>
  <si>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</si>
  <si>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</si>
  <si>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</si>
  <si>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</si>
  <si>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</si>
  <si>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</si>
  <si>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</si>
  <si>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</si>
  <si>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</si>
  <si>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</si>
  <si>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</si>
  <si>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</si>
  <si>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</si>
  <si>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</si>
  <si>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</si>
  <si>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</si>
  <si>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</si>
  <si>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</si>
  <si>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</si>
  <si>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</si>
  <si>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</si>
  <si>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</si>
  <si>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</si>
  <si>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</si>
  <si>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</si>
  <si>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</si>
  <si>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</si>
  <si>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</si>
  <si>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</si>
  <si>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</si>
  <si>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</si>
  <si>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</si>
  <si>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</si>
  <si>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</si>
  <si>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</si>
  <si>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</si>
  <si>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</si>
  <si>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</si>
  <si>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</si>
  <si>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</si>
  <si>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</si>
  <si>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PEITORIL LINEAR EM GRANITO OU MÁRMORE, L = 15CM, ASSENTADO COM ARGAMASSA 1:6 COM ADITIVO. AF_11/2020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</si>
  <si>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</si>
  <si>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</si>
  <si>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</si>
  <si>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</si>
  <si>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</si>
  <si>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</si>
  <si>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</si>
  <si>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</si>
  <si>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</si>
  <si>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</si>
  <si>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</si>
  <si>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</si>
  <si>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</si>
  <si>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</si>
  <si>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</si>
  <si>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</si>
  <si>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</si>
  <si>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</si>
  <si>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</si>
  <si>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</si>
  <si>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</si>
  <si>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</si>
  <si>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</si>
  <si>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</si>
  <si>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</si>
  <si>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</si>
  <si>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</si>
  <si>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</si>
  <si>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</si>
  <si>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</si>
  <si>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</si>
  <si>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</si>
  <si>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</si>
  <si>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</si>
  <si>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</si>
  <si>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</si>
  <si>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</si>
  <si>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</si>
  <si>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</si>
  <si>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</si>
  <si>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</si>
  <si>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</si>
  <si>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</si>
  <si>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</si>
  <si>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</si>
  <si>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</si>
  <si>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</si>
  <si>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</si>
  <si>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</si>
  <si>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</si>
  <si>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</si>
  <si>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</si>
  <si>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</si>
  <si>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</si>
  <si>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</si>
  <si>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</si>
  <si>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</si>
  <si>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</si>
  <si>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</si>
  <si>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</si>
  <si>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</si>
  <si>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</si>
  <si>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</si>
  <si>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</si>
  <si>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</si>
  <si>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</si>
  <si>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</si>
  <si>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</si>
  <si>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</si>
  <si>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</si>
  <si>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</si>
  <si>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</si>
  <si>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</si>
  <si>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</si>
  <si>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</si>
  <si>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</si>
  <si>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</si>
  <si>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</si>
  <si>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</si>
  <si>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</si>
  <si>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</si>
  <si>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</si>
  <si>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</si>
  <si>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</si>
  <si>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</si>
  <si>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</si>
  <si>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</si>
  <si>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</si>
  <si>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</si>
  <si>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</si>
  <si>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</si>
  <si>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ABERTURA PARA ENCAIXE DE CUBA OU LAVATORIO EM BANCADA DE MARMORE/ GRANITO OU OUTRO TIPO DE PEDRA NATURAL</t>
  </si>
  <si>
    <t>ACETILENO - RECARGA DE GAS PARA CILINDRO (NAO INCLUI TROCA/MANUTENCAO DO CILINDRO)</t>
  </si>
  <si>
    <t>FURO PARA TORNEIRA OU OUTROS ACESSORIOS EM BANCADA DE MARMORE/ GRANITO OU OUTRO TIPO DE PEDRA NATURAL</t>
  </si>
  <si>
    <t>OXIGENIO - RECARGA DE GAS PARA CILINDRO (NAO INCLUI TROCA/MANUTENCAO DO CILINDRO)</t>
  </si>
  <si>
    <t>UNIAO COM ASSENTO CONICO DE BRONZE, DIAMETRO 2"</t>
  </si>
  <si>
    <t>UNIAO COM ASSENTO CONICO DE FERRO LONGO (MACHO-FEMEA), DIAMETRO 3"</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</si>
  <si>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</si>
  <si>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</si>
  <si>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</si>
  <si>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</si>
  <si>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</si>
  <si>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</si>
  <si>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</si>
  <si>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</si>
  <si>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</si>
  <si>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 DE SOLO-CIMENTO (TIJOLO ECOLÓGICO) DE 7X15X30CM (ESPESSURA 15CM). AF_05/2020</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</si>
  <si>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</si>
  <si>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</si>
  <si>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</si>
  <si>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</si>
  <si>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BETONEIRA 250 L.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</si>
  <si>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</si>
  <si>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</si>
  <si>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</si>
  <si>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</si>
  <si>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</si>
  <si>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</si>
  <si>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</si>
  <si>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</si>
  <si>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</si>
  <si>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</si>
  <si>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</si>
  <si>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</si>
  <si>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</si>
  <si>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</si>
  <si>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</si>
  <si>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</si>
  <si>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</si>
  <si>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</si>
  <si>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</si>
  <si>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</si>
  <si>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</si>
  <si>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</si>
  <si>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</si>
  <si>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</si>
  <si>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</si>
  <si>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</si>
  <si>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</si>
  <si>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</si>
  <si>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</si>
  <si>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</si>
  <si>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</si>
  <si>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</si>
  <si>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</si>
  <si>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</si>
  <si>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</si>
  <si>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</si>
  <si>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</si>
  <si>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</si>
  <si>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</si>
  <si>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</si>
  <si>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</si>
  <si>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</si>
  <si>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COMPRESSOR DE AR, VAZAO DE 10 PCM, RESERVATORIO 100 L, PRESSAO DE TRABALHO ENTRE 6,9 E 9,7 BAR POTENCIA 2 HP, TENSAO 110/220 V - CHI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</si>
  <si>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</si>
  <si>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</si>
  <si>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</si>
  <si>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</si>
  <si>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</si>
  <si>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</si>
  <si>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</si>
  <si>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</si>
  <si>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</si>
  <si>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</si>
  <si>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</si>
  <si>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MARTELO DEMOLIDOR ELÉTRICO, COM POTÊNCIA DE 2.000 W, 1.000 IMPACTOS POR MINUTO, PESO DE 30 KG - CHI DIURNO. AF_01/2021</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</si>
  <si>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</si>
  <si>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</si>
  <si>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</si>
  <si>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</si>
  <si>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</si>
  <si>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</si>
  <si>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</si>
  <si>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</si>
  <si>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TORRE, COMPOSTA POR GUINCHO MECÂNICO, GUINCHO MANUAL, CABOS DE AÇO, PITEIRA E SOQUETE - CHI DIURNO. AF_05/2023</t>
  </si>
  <si>
    <t>TORRE, COMPOSTA POR GUINCHO MECÂNICO, GUINCHO MANUAL, CABOS DE AÇO, PITEIRA E SOQUETE - CHP DIURNO. AF_05/2023</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</si>
  <si>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</si>
  <si>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</si>
  <si>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</si>
  <si>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</si>
  <si>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</si>
  <si>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</si>
  <si>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</si>
  <si>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</si>
  <si>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</si>
  <si>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</si>
  <si>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</si>
  <si>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</si>
  <si>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</si>
  <si>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</si>
  <si>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</si>
  <si>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</si>
  <si>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</si>
  <si>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</si>
  <si>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</si>
  <si>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</si>
  <si>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</si>
  <si>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</si>
  <si>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</si>
  <si>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</si>
  <si>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</si>
  <si>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</si>
  <si>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</si>
  <si>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</si>
  <si>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</si>
  <si>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</si>
  <si>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</si>
  <si>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</si>
  <si>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</si>
  <si>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</si>
  <si>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</si>
  <si>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</si>
  <si>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</si>
  <si>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</si>
  <si>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</si>
  <si>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</si>
  <si>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</si>
  <si>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</si>
  <si>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</si>
  <si>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</si>
  <si>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</si>
  <si>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</si>
  <si>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</si>
  <si>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</si>
  <si>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</si>
  <si>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</si>
  <si>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</si>
  <si>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ELETROCALHA LISA OU PERFURADA EM AÇO GALVANIZADO, LARGURA 100MM E ALTURA 50MM, INCLUSIVE EMENDA E FIXAÇÃO - FORNECIMENTO E INSTALAÇÃO. AF_04/2023</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</si>
  <si>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</si>
  <si>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</si>
  <si>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</si>
  <si>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</si>
  <si>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</si>
  <si>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</si>
  <si>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</si>
  <si>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</si>
  <si>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</si>
  <si>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</si>
  <si>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</si>
  <si>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</si>
  <si>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</si>
  <si>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</si>
  <si>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</si>
  <si>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</si>
  <si>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</si>
  <si>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</si>
  <si>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</si>
  <si>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</si>
  <si>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</si>
  <si>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</si>
  <si>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</si>
  <si>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</si>
  <si>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</si>
  <si>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</si>
  <si>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</si>
  <si>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</si>
  <si>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</si>
  <si>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</si>
  <si>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</si>
  <si>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</si>
  <si>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</si>
  <si>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</si>
  <si>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</si>
  <si>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</si>
  <si>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</si>
  <si>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</si>
  <si>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</si>
  <si>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</si>
  <si>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</si>
  <si>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</si>
  <si>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</si>
  <si>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</si>
  <si>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DESMONTE DE MATERIAL DE 3ª CATEGORIA, EM VALA, COM USO DE EMULSÃO EXPLOSIVA ENCARTUCHADA - EXCLUSIVE RETIRADA, CARGA E TRANSPORTE. AF_03/2021</t>
  </si>
  <si>
    <t>ESTACA HÉLICE CONTÍNUA, DIÂMETRO DE 50 CM, INCLUSO CONCRETO FCK=30MPA E ARMADURA MÍNIMA (EXCLUSIVE BOMBEAMENTO, MOBILIZAÇÃO E DESMOBILIZAÇÃO). AF_12/2019</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</si>
  <si>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</si>
  <si>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</si>
  <si>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</si>
  <si>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</si>
  <si>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</si>
  <si>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</si>
  <si>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</si>
  <si>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</si>
  <si>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</si>
  <si>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</si>
  <si>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</si>
  <si>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</si>
  <si>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</si>
  <si>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</si>
  <si>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</si>
  <si>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</si>
  <si>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</si>
  <si>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</si>
  <si>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</si>
  <si>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</si>
  <si>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</si>
  <si>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</si>
  <si>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</si>
  <si>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</si>
  <si>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</si>
  <si>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</si>
  <si>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</si>
  <si>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</si>
  <si>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</si>
  <si>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</si>
  <si>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</si>
  <si>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</si>
  <si>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</si>
  <si>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</si>
  <si>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</si>
  <si>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</si>
  <si>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</si>
  <si>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</si>
  <si>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</si>
  <si>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</si>
  <si>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</si>
  <si>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</si>
  <si>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</si>
  <si>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</si>
  <si>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</si>
  <si>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</si>
  <si>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</si>
  <si>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</si>
  <si>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</si>
  <si>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</si>
  <si>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</si>
  <si>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</si>
  <si>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</si>
  <si>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</si>
  <si>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</si>
  <si>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</si>
  <si>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</si>
  <si>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</si>
  <si>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</si>
  <si>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</si>
  <si>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</si>
  <si>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</si>
  <si>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</si>
  <si>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</si>
  <si>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</si>
  <si>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</si>
  <si>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</si>
  <si>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</si>
  <si>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</si>
  <si>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</si>
  <si>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</si>
  <si>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</si>
  <si>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</si>
  <si>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</si>
  <si>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</si>
  <si>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</si>
  <si>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</si>
  <si>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</si>
  <si>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</si>
  <si>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</si>
  <si>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</si>
  <si>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</si>
  <si>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</si>
  <si>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</si>
  <si>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</si>
  <si>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</si>
  <si>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</si>
  <si>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</si>
  <si>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</si>
  <si>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</si>
  <si>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</si>
  <si>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</si>
  <si>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</si>
  <si>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</si>
  <si>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</si>
  <si>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</si>
  <si>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</si>
  <si>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</si>
  <si>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</si>
  <si>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</si>
  <si>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</si>
  <si>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</si>
  <si>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</si>
  <si>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</si>
  <si>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</si>
  <si>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</si>
  <si>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</si>
  <si>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</si>
  <si>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</si>
  <si>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</si>
  <si>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</si>
  <si>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</si>
  <si>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</si>
  <si>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</si>
  <si>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</si>
  <si>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</si>
  <si>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</si>
  <si>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</si>
  <si>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</si>
  <si>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</si>
  <si>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</si>
  <si>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</si>
  <si>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</si>
  <si>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</si>
  <si>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</si>
  <si>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</si>
  <si>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</si>
  <si>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</si>
  <si>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</si>
  <si>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</si>
  <si>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</si>
  <si>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</si>
  <si>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</si>
  <si>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</si>
  <si>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</si>
  <si>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</si>
  <si>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</si>
  <si>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</si>
  <si>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</si>
  <si>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</si>
  <si>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</si>
  <si>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</si>
  <si>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</si>
  <si>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</si>
  <si>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</si>
  <si>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</si>
  <si>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</si>
  <si>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</si>
  <si>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</si>
  <si>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</si>
  <si>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</si>
  <si>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</si>
  <si>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</si>
  <si>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</si>
  <si>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</si>
  <si>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</si>
  <si>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</si>
  <si>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</si>
  <si>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</si>
  <si>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</si>
  <si>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</si>
  <si>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</si>
  <si>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</si>
  <si>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</si>
  <si>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</si>
  <si>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</si>
  <si>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</si>
  <si>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</si>
  <si>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</si>
  <si>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</si>
  <si>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</si>
  <si>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</si>
  <si>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</si>
  <si>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</si>
  <si>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</si>
  <si>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</si>
  <si>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</si>
  <si>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</si>
  <si>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</si>
  <si>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</si>
  <si>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</si>
  <si>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</si>
  <si>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</si>
  <si>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</si>
  <si>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</si>
  <si>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</si>
  <si>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</si>
  <si>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</si>
  <si>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</si>
  <si>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</si>
  <si>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</si>
  <si>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</si>
  <si>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</si>
  <si>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</si>
  <si>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</si>
  <si>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</si>
  <si>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</si>
  <si>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</si>
  <si>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</si>
  <si>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</si>
  <si>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</si>
  <si>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</si>
  <si>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</si>
  <si>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</si>
  <si>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</si>
  <si>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</si>
  <si>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</si>
  <si>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</si>
  <si>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</si>
  <si>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</si>
  <si>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</si>
  <si>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</si>
  <si>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</si>
  <si>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</si>
  <si>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</si>
  <si>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</si>
  <si>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</si>
  <si>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</si>
  <si>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</si>
  <si>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</si>
  <si>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</si>
  <si>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</si>
  <si>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</si>
  <si>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</si>
  <si>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</si>
  <si>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</si>
  <si>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</si>
  <si>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</si>
  <si>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</si>
  <si>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</si>
  <si>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</si>
  <si>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</si>
  <si>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</si>
  <si>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</si>
  <si>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</si>
  <si>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</si>
  <si>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</si>
  <si>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</si>
  <si>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</si>
  <si>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</si>
  <si>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</si>
  <si>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</si>
  <si>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</si>
  <si>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</si>
  <si>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</si>
  <si>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</si>
  <si>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</si>
  <si>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</si>
  <si>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</si>
  <si>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</si>
  <si>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</si>
  <si>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</si>
  <si>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</si>
  <si>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</si>
  <si>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</si>
  <si>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</si>
  <si>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</si>
  <si>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</si>
  <si>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</si>
  <si>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</si>
  <si>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</si>
  <si>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</si>
  <si>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</si>
  <si>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</si>
  <si>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</si>
  <si>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</si>
  <si>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</si>
  <si>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</si>
  <si>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</si>
  <si>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</si>
  <si>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</si>
  <si>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</si>
  <si>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</si>
  <si>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</si>
  <si>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</si>
  <si>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</si>
  <si>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</si>
  <si>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</si>
  <si>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</si>
  <si>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</si>
  <si>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</si>
  <si>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</si>
  <si>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</si>
  <si>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</si>
  <si>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</si>
  <si>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</si>
  <si>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</si>
  <si>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</si>
  <si>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</si>
  <si>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</si>
  <si>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</si>
  <si>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</si>
  <si>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</si>
  <si>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</si>
  <si>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</si>
  <si>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</si>
  <si>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</si>
  <si>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</si>
  <si>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</si>
  <si>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</si>
  <si>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</si>
  <si>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</si>
  <si>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</si>
  <si>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</si>
  <si>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</si>
  <si>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</si>
  <si>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</si>
  <si>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</si>
  <si>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</si>
  <si>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</si>
  <si>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</si>
  <si>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</si>
  <si>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</si>
  <si>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</si>
  <si>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</si>
  <si>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</si>
  <si>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</si>
  <si>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</si>
  <si>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</si>
  <si>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</si>
  <si>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</si>
  <si>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</si>
  <si>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</si>
  <si>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</si>
  <si>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</si>
  <si>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</si>
  <si>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</si>
  <si>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</si>
  <si>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</si>
  <si>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</si>
  <si>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</si>
  <si>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</si>
  <si>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</si>
  <si>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FACHADA EM VIDRO NO SISTEMA SPIDER GLASS, CONSIDERANDO MÓDULOS DE 2,00 X 2,50 M, FIXADO EM ESTRUTURA METÁLICA FORNECIMENTO E INSTALAÇÃO. AF_06/2022</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</si>
  <si>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</si>
  <si>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</si>
  <si>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</si>
  <si>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</si>
  <si>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</si>
  <si>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</si>
  <si>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</si>
  <si>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NÚMEROS E LETRAS PARA SINALIZAÇÃO HORIZONTAL, ALTURA 100 MM, APLICADOR SPRAY E MOLDE PLÁSTICO.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</si>
  <si>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</si>
  <si>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</si>
  <si>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</si>
  <si>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</si>
  <si>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</si>
  <si>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</si>
  <si>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</si>
  <si>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</si>
  <si>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</si>
  <si>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</si>
  <si>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</si>
  <si>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</si>
  <si>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</si>
  <si>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</si>
  <si>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</si>
  <si>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</si>
  <si>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</si>
  <si>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</si>
  <si>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</si>
  <si>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</si>
  <si>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</si>
  <si>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</si>
  <si>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</si>
  <si>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</si>
  <si>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</si>
  <si>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</si>
  <si>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</si>
  <si>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</si>
  <si>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</si>
  <si>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</si>
  <si>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</si>
  <si>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</si>
  <si>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</si>
  <si>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</si>
  <si>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</si>
  <si>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</si>
  <si>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</si>
  <si>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</si>
  <si>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</si>
  <si>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</si>
  <si>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</si>
  <si>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</si>
  <si>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</si>
  <si>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</si>
  <si>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</si>
  <si>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</si>
  <si>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</si>
  <si>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</si>
  <si>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</si>
  <si>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</si>
  <si>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</si>
  <si>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</si>
  <si>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</si>
  <si>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</si>
  <si>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</si>
  <si>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</si>
  <si>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</si>
  <si>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</si>
  <si>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</si>
  <si>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</si>
  <si>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</si>
  <si>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</si>
  <si>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</si>
  <si>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</si>
  <si>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</si>
  <si>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</si>
  <si>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</si>
  <si>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</si>
  <si>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</si>
  <si>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</si>
  <si>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</si>
  <si>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</si>
  <si>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</si>
  <si>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</si>
  <si>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</si>
  <si>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</si>
  <si>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</si>
  <si>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</si>
  <si>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</si>
  <si>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</si>
  <si>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</si>
  <si>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</si>
  <si>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</si>
  <si>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</si>
  <si>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</si>
  <si>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</si>
  <si>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</si>
  <si>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</si>
  <si>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ESGOTO, EM ALVENARIA COM BLOCOS DE CONCRETO, DIMENSÕES INTERNAS = 1X1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</si>
  <si>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</si>
  <si>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</si>
  <si>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</si>
  <si>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</si>
  <si>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</si>
  <si>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</si>
  <si>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</si>
  <si>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</si>
  <si>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</si>
  <si>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</si>
  <si>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</si>
  <si>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</si>
  <si>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</si>
  <si>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</si>
  <si>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</si>
  <si>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</si>
  <si>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</si>
  <si>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</si>
  <si>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</si>
  <si>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</si>
  <si>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</si>
  <si>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</si>
  <si>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</si>
  <si>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</si>
  <si>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</si>
  <si>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</si>
  <si>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</si>
  <si>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</si>
  <si>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</si>
  <si>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</si>
  <si>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</si>
  <si>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</si>
  <si>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</si>
  <si>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</si>
  <si>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</si>
  <si>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</si>
  <si>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</si>
  <si>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</si>
  <si>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</si>
  <si>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</si>
  <si>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</si>
  <si>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</si>
  <si>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</si>
  <si>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</si>
  <si>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</si>
  <si>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</si>
  <si>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</si>
  <si>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</si>
  <si>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</si>
  <si>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</si>
  <si>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</si>
  <si>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</si>
  <si>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</si>
  <si>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</si>
  <si>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</si>
  <si>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</si>
  <si>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</si>
  <si>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</si>
  <si>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</si>
  <si>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</si>
  <si>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</si>
  <si>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</si>
  <si>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</si>
  <si>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</si>
  <si>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</si>
  <si>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</si>
  <si>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</si>
  <si>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</si>
  <si>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</si>
  <si>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</si>
  <si>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</si>
  <si>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</si>
  <si>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</si>
  <si>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</si>
  <si>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</si>
  <si>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</si>
  <si>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</si>
  <si>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</si>
  <si>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</si>
  <si>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</si>
  <si>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</si>
  <si>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</si>
  <si>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</si>
  <si>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</si>
  <si>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</si>
  <si>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</si>
  <si>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</si>
  <si>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</si>
  <si>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</si>
  <si>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</si>
  <si>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</si>
  <si>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</si>
  <si>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</si>
  <si>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</si>
  <si>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</si>
  <si>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</si>
  <si>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</si>
  <si>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</si>
  <si>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</si>
  <si>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</si>
  <si>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</si>
  <si>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</si>
  <si>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</si>
  <si>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</si>
  <si>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</si>
  <si>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</si>
  <si>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</si>
  <si>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</si>
  <si>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</si>
  <si>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</si>
  <si>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</si>
  <si>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</si>
  <si>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</si>
  <si>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</si>
  <si>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</si>
  <si>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</si>
  <si>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</si>
  <si>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</si>
  <si>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</si>
  <si>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</si>
  <si>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</si>
  <si>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</si>
  <si>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</si>
  <si>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</si>
  <si>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</si>
  <si>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</si>
  <si>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</si>
  <si>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</si>
  <si>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</si>
  <si>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</si>
  <si>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</si>
  <si>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</si>
  <si>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</si>
  <si>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</si>
  <si>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</si>
  <si>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</si>
  <si>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</si>
  <si>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</si>
  <si>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</si>
  <si>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</si>
  <si>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</si>
  <si>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</si>
  <si>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ALICATE BICO LONGO (MEIA CANA) 6", COM ISOLAMENTO ATE 1000 V</t>
  </si>
  <si>
    <t>ALICATE DESENCAPADOR AUTOMATICO 8"</t>
  </si>
  <si>
    <t>ALICATE PROFISSIONAL 8", UNIVERSAL, COM ISOLAMENTO ATE 1000 V</t>
  </si>
  <si>
    <t>ARCO DE SERRA REGULAVEL PARA LAMINAS DE 8" A 12"</t>
  </si>
  <si>
    <t>AVENTAL EM PVC, FORRADO, *0,3* MM DE ESPESSURA, *1,15 X 0,70* M (COMPRIMENTO X LARGURA), 100% IMPERMEAVEL</t>
  </si>
  <si>
    <t>BALANCIM INDIVIDUAL, TIPO CADEIRA SUSPENSA SOBE E DESCE</t>
  </si>
  <si>
    <t>CAVALETE DE FERRO DOBRAVEL, ALTURA 80 CM</t>
  </si>
  <si>
    <t>CHAVE AJUSTAVEL (INGLESA) 10"</t>
  </si>
  <si>
    <t>CHAVE AJUSTAVEL (INGLESA) 15"</t>
  </si>
  <si>
    <t>CHAVE AJUSTAVEL (INGLESA) 6"</t>
  </si>
  <si>
    <t>CHAVE DE GRIFO DE 24"</t>
  </si>
  <si>
    <t>CHAVE FIXA 19 X 22 MM</t>
  </si>
  <si>
    <t>COLHER DE PEDREIRO 9", EM ACO, COM CANTOS REDONDOS E CABO DE MADEIRA OU PLASTICO</t>
  </si>
  <si>
    <t>CORTA-TUBOS COM CAPACIDADE DE 6 A 42 MM</t>
  </si>
  <si>
    <t>FILTRO QUIMICO PARA RESPIRADOR SEMI FACIAL, PROTECAO CONTRA VAPORES ORGANICOS E GASES ACIDOS</t>
  </si>
  <si>
    <t>FORMAO CHANFRADO 1", CABO DE MADEIRA</t>
  </si>
  <si>
    <t>GRAMPO DE APERTO RAPIDO 18"</t>
  </si>
  <si>
    <t>JOGO SERRA COPO COM 6 SERRAS, DIAMETRO VARIANDO DE 15 MM A 60 MM</t>
  </si>
  <si>
    <t>LIMA QUADRADA BASTARDA 8", COM CABO</t>
  </si>
  <si>
    <t>LIMA REDONDA BASTARDA 8", COM CABO</t>
  </si>
  <si>
    <t>LUVAS DE PVC, COM COMPRIMENTO DE *35* CM, FORRADAS, ACABAMENTO ASPERO ANTIDERRAPANTE NA FACE PALMAR</t>
  </si>
  <si>
    <t>MARRETA DE ACO, OITAVADA, 500 G, COM CABO DE MADEIRA</t>
  </si>
  <si>
    <t>MARTELO DE PEDREIRO, 1 CORTE, EM ACO, *500* G, COMPRIMENTO TOTAL DE *28* CM, COM CABO DE MADEIRA</t>
  </si>
  <si>
    <t>OCULOS DE SOLDA COM ESCURECIMENTO AUTOMATICO</t>
  </si>
  <si>
    <t>PERNEIRA DE RASPA COM VELCRO</t>
  </si>
  <si>
    <t>PONTEIRO DE ACO, LISO, REDONDO, 3/4" X 10"</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</si>
  <si>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</si>
  <si>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</si>
  <si>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</si>
  <si>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SERROTE PROFISSIONAL EM ACO TEMPERADO 20", CABO DE MADEIRA</t>
  </si>
  <si>
    <t>TALHADEIRA CHATA, DE ACO, 10"</t>
  </si>
  <si>
    <t>TORNO/MORSA DE BANCADA NUMERO 4</t>
  </si>
  <si>
    <t>UNIFORME PROFISSIONAL DE BRIM, CALCA E CAMISA MANGA LONGA COM FAIXA REFLETIVA</t>
  </si>
  <si>
    <t>APOIO DO PORTA DENTE PARA FRESADORA DE ASFALTO</t>
  </si>
  <si>
    <t>BALDE DE PLASTICO CAPACIDADE 12 L</t>
  </si>
  <si>
    <t>BENTONITA, ARGILA CONSTITUIDA POR MONTMORILONITA</t>
  </si>
  <si>
    <t>BRACO OU HASTE COM CANOPLA PLASTICA, 1/2", PARA CHUVEIRO SIMPLES</t>
  </si>
  <si>
    <t>BRACO OU HASTE RETA COM CANOPLA PLASTICA, 1/2", PARA CHUVEIRO ELETRICO</t>
  </si>
  <si>
    <t>BROCHA RETANGULAR, *15 X 5* CM</t>
  </si>
  <si>
    <t>BUCHA DE REDUCAO EM ALUMINIO, COM ROSCA, DE 3/4" X 1/2", PARA ELETRODUTO</t>
  </si>
  <si>
    <t>CALCARIO DOLOMITICO A (POSTO PEDREIRA/FORNECEDOR, SEM FRETE)</t>
  </si>
  <si>
    <t>CARRINHO PLATAFORMA EM MADEIRA COM ESTRUTURA EM ACO, 1500 X 800 MM, COM CAPACIDADE DE 600 KG, 4 RODAS/PNEUS/CAMARAS</t>
  </si>
  <si>
    <t>CHAPA PARA EMENDA DE VIGA, EM ACO GROSSO, QUALIDADE ESTRUTURAL, BITOLA 3/16", E= 4,75 MM, 4 FUROS, LARGURA 45 MM, COMPRIMENTO 500 MM</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</si>
  <si>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</si>
  <si>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</si>
  <si>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</si>
  <si>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</si>
  <si>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</si>
  <si>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DISCO DE LIXA PARA METAL, DIAMETRO = 180 MM, GRAO 120</t>
  </si>
  <si>
    <t>DISPOSITIVO DR, 2 POLOS, SENSIBILIDADE DE 300 MA, CORRENTE DE 80 A, TIPO AC</t>
  </si>
  <si>
    <t>DOBRADICA EM LATAO, 3" X 2 1/2", E= 1,9 A 2 MM, COM ANEL, CROMADO, TAMPA BOLA, COM PARAFUSOS</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</si>
  <si>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</si>
  <si>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</si>
  <si>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</si>
  <si>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</si>
  <si>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</si>
  <si>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</si>
  <si>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</si>
  <si>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</si>
  <si>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</si>
  <si>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</si>
  <si>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</si>
  <si>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</si>
  <si>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</si>
  <si>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</si>
  <si>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</si>
  <si>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FITA VEDA ROSCA, EM PTFE, ROLO DE 18 MM X 25 M (L X C)</t>
  </si>
  <si>
    <t>GRANALHA DE ACO, ESFERICA (SHOT), PARA JATEAMENTO, PENEIRA 1,19 A 1,00 MM (SAE S390)</t>
  </si>
  <si>
    <t>GUINDASTE HIDRAULICO AUTOPROPELIDO, COM LANCA TELESCOPICA 28,80 M, CAPACIDADE MAXIMA 30 T, POTENCIA 97 KW, TRACAO 4 X 4</t>
  </si>
  <si>
    <t>GUINDASTE HIDRAULICO AUTOPROPELIDO, COM LANCA TELESCOPICA 40 M, CAPACIDADE MAXIMA 60 T, POTENCIA 260 KW, TRACAO 6 X 6</t>
  </si>
  <si>
    <t>INVERSOR DE SOLDA MONOFASICO DE 160 A, POTENCIA DE *7000* W, TENSAO DE 220 V, TURBO VENTILADO, PROTECAO POR TERMOSTATO, PARA ELETRODOS DE *2,0 A 4,0* MM</t>
  </si>
  <si>
    <t>JOGO DE CHAVES ALLEN LONGAS HEXAGONAIS DE 1,5 MM A 10 MM - 9 PECAS</t>
  </si>
  <si>
    <t>JOGO DE CHAVES DE FENDA E PHILLIPS ISOLADAS, 1000 V - *6* PECAS</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</si>
  <si>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</si>
  <si>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</si>
  <si>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LAPIS PARA CARPINTEIRO</t>
  </si>
  <si>
    <t>LUVA DE LATEX MULTIUSO AMARELA FORRADA</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</si>
  <si>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</si>
  <si>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</si>
  <si>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</si>
  <si>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</si>
  <si>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</si>
  <si>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</si>
  <si>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</si>
  <si>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</si>
  <si>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</si>
  <si>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</si>
  <si>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</si>
  <si>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</si>
  <si>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MARTELO DE BORRACHA PRETO 450 G, CABO DE MADEIRA *60* MM DE DIAMETRO</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</si>
  <si>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</si>
  <si>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</si>
  <si>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</si>
  <si>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</si>
  <si>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</si>
  <si>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</si>
  <si>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PA QUADRADA COM CABO DE MADEIRA EM Y DE 71 CM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</si>
  <si>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</si>
  <si>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</si>
  <si>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</si>
  <si>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</si>
  <si>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</si>
  <si>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</si>
  <si>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</si>
  <si>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PINO DE ACO COM ROSCA 1/4", COMPRIMENTO DA HASTE = 30 MM E ROSCA = 20 MM (ACAO DIRETA)</t>
  </si>
  <si>
    <t>PINO DE ACO LISO 1/4", HASTE = *36,5* MM (ACAO DIRETA)</t>
  </si>
  <si>
    <t>PINO DE ACO LISO 1/4", HASTE = *53* MM (ACAO DIRETA)</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</si>
  <si>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</si>
  <si>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</si>
  <si>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</si>
  <si>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</si>
  <si>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POZOLANA DE CLASSE C</t>
  </si>
  <si>
    <t>PREGO DE ACO POLIDO COM CABECA 19 X 36 (3 1/4 X 9)</t>
  </si>
  <si>
    <t>PROTETOR FACIAL ARCO ELETRICO, COM QUEIXEIRA E LENTE EM POLICARBONATO, CAPACETE INCLUIDO</t>
  </si>
  <si>
    <t>ROLO DE ESPUMA POLIESTER, 9 CM X 10 MM, COM CABO</t>
  </si>
  <si>
    <t>SILICA ATIVA PARA ADICAO EM CONCRETO E ARGAMASSA</t>
  </si>
  <si>
    <t>SUPORTE MANUAL PARA LIXA, PLASTICO, COM 230 X 80 MM (COMPRIMENTO X LARGURA)</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</si>
  <si>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</si>
  <si>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</si>
  <si>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</si>
  <si>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</si>
  <si>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</si>
  <si>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</si>
  <si>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</si>
  <si>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</si>
  <si>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</si>
  <si>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</si>
  <si>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</si>
  <si>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</si>
  <si>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</si>
  <si>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</si>
  <si>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</si>
  <si>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</si>
  <si>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</si>
  <si>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</si>
  <si>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</si>
  <si>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</si>
  <si>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</si>
  <si>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</si>
  <si>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</si>
  <si>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</si>
  <si>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</si>
  <si>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</si>
  <si>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SICRO</t>
  </si>
  <si>
    <t>DRENAGEM</t>
  </si>
  <si>
    <t>PAVIMENTAÇÃO</t>
  </si>
  <si>
    <t>MÊS</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</si>
  <si>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</si>
  <si>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</si>
  <si>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</si>
  <si>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</si>
  <si>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</si>
  <si>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</si>
  <si>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</si>
  <si>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</si>
  <si>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</si>
  <si>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</si>
  <si>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</si>
  <si>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</si>
  <si>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</si>
  <si>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</si>
  <si>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</si>
  <si>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</si>
  <si>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</si>
  <si>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</si>
  <si>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</si>
  <si>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</si>
  <si>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</si>
  <si>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</si>
  <si>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</si>
  <si>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</si>
  <si>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</si>
  <si>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</si>
  <si>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</si>
  <si>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</si>
  <si>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</si>
  <si>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</si>
  <si>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</si>
  <si>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</si>
  <si>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</si>
  <si>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</si>
  <si>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</si>
  <si>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</si>
  <si>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</si>
  <si>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</si>
  <si>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</si>
  <si>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</si>
  <si>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</si>
  <si>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</si>
  <si>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</si>
  <si>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</si>
  <si>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</si>
  <si>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</si>
  <si>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</si>
  <si>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</si>
  <si>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</si>
  <si>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</si>
  <si>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</si>
  <si>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</si>
  <si>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</si>
  <si>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</si>
  <si>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</si>
  <si>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</si>
  <si>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</si>
  <si>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</si>
  <si>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</si>
  <si>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</si>
  <si>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</si>
  <si>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</si>
  <si>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</si>
  <si>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</si>
  <si>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</si>
  <si>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</si>
  <si>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</si>
  <si>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</si>
  <si>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</si>
  <si>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</si>
  <si>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</si>
  <si>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</si>
  <si>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</si>
  <si>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</si>
  <si>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</si>
  <si>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</si>
  <si>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</si>
  <si>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</si>
  <si>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</si>
  <si>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</si>
  <si>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</si>
  <si>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</si>
  <si>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</si>
  <si>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</si>
  <si>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</si>
  <si>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</si>
  <si>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</si>
  <si>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</si>
  <si>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</si>
  <si>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</si>
  <si>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</si>
  <si>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</si>
  <si>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</si>
  <si>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</si>
  <si>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</si>
  <si>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</si>
  <si>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</si>
  <si>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</si>
  <si>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</si>
  <si>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</si>
  <si>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</si>
  <si>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</si>
  <si>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</si>
  <si>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</si>
  <si>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</si>
  <si>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</si>
  <si>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</si>
  <si>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</si>
  <si>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</si>
  <si>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</si>
  <si>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</si>
  <si>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</si>
  <si>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</si>
  <si>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</si>
  <si>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</si>
  <si>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</si>
  <si>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</si>
  <si>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</si>
  <si>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</si>
  <si>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</si>
  <si>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</si>
  <si>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</si>
  <si>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</si>
  <si>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</si>
  <si>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</si>
  <si>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</si>
  <si>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</si>
  <si>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</si>
  <si>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</si>
  <si>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</si>
  <si>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</si>
  <si>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</si>
  <si>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</si>
  <si>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</si>
  <si>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</si>
  <si>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</si>
  <si>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</si>
  <si>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</si>
  <si>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</si>
  <si>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</si>
  <si>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</si>
  <si>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</si>
  <si>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</si>
  <si>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</si>
  <si>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</si>
  <si>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</si>
  <si>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</si>
  <si>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</si>
  <si>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</si>
  <si>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</si>
  <si>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</si>
  <si>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</si>
  <si>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</si>
  <si>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</si>
  <si>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</si>
  <si>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</si>
  <si>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</si>
  <si>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</si>
  <si>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</si>
  <si>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</si>
  <si>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</si>
  <si>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</si>
  <si>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</si>
  <si>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</si>
  <si>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</si>
  <si>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</si>
  <si>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</si>
  <si>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</si>
  <si>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</si>
  <si>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</si>
  <si>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</si>
  <si>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</si>
  <si>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</si>
  <si>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BOMBA DE INJEÇÃO, ELÉTRICA, TRIFÁSICA, POTÊNCIA 7,5 CV - CHI DIURNO. AF_08/2025</t>
  </si>
  <si>
    <t>BOMBA DE INJEÇÃO, ELÉTRICA, TRIFÁSICA, POTÊNCIA 7,5 CV- CHP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</si>
  <si>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</si>
  <si>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</si>
  <si>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</si>
  <si>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</si>
  <si>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</si>
  <si>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</si>
  <si>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</si>
  <si>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</si>
  <si>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</si>
  <si>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</si>
  <si>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</si>
  <si>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</si>
  <si>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FORNECIMENTO E MONTAGEM DE LAJES DUPLO T (PI) PRÉ-FABRICADAS, INCLUSO IÇAMENTO COM GUINDASTE.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</si>
  <si>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</si>
  <si>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</si>
  <si>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</si>
  <si>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</si>
  <si>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</si>
  <si>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</si>
  <si>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</si>
  <si>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</si>
  <si>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</si>
  <si>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</si>
  <si>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</si>
  <si>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</si>
  <si>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</si>
  <si>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</si>
  <si>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</si>
  <si>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</si>
  <si>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</si>
  <si>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</si>
  <si>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</si>
  <si>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</si>
  <si>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</si>
  <si>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</si>
  <si>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</si>
  <si>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</si>
  <si>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</si>
  <si>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</si>
  <si>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</si>
  <si>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</si>
  <si>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</si>
  <si>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</si>
  <si>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</si>
  <si>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</si>
  <si>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</si>
  <si>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</si>
  <si>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</si>
  <si>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</si>
  <si>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</si>
  <si>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</si>
  <si>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</si>
  <si>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</si>
  <si>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</si>
  <si>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</si>
  <si>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</si>
  <si>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</si>
  <si>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</si>
  <si>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</si>
  <si>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</si>
  <si>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</si>
  <si>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</si>
  <si>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</si>
  <si>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</si>
  <si>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</si>
  <si>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</si>
  <si>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</si>
  <si>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</si>
  <si>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</si>
  <si>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</si>
  <si>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</si>
  <si>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</si>
  <si>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</si>
  <si>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</si>
  <si>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</si>
  <si>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</si>
  <si>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</si>
  <si>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</si>
  <si>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</si>
  <si>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</si>
  <si>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</si>
  <si>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</si>
  <si>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</si>
  <si>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</si>
  <si>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</si>
  <si>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</si>
  <si>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</si>
  <si>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</si>
  <si>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</si>
  <si>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</si>
  <si>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</si>
  <si>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</si>
  <si>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</si>
  <si>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</si>
  <si>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</si>
  <si>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</si>
  <si>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</si>
  <si>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</si>
  <si>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</si>
  <si>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</si>
  <si>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</si>
  <si>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</si>
  <si>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</si>
  <si>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</si>
  <si>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</si>
  <si>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</si>
  <si>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</si>
  <si>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</si>
  <si>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</si>
  <si>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</si>
  <si>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</si>
  <si>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</si>
  <si>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</si>
  <si>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</si>
  <si>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</si>
  <si>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</si>
  <si>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</si>
  <si>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</si>
  <si>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</si>
  <si>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</si>
  <si>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</si>
  <si>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</si>
  <si>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</si>
  <si>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</si>
  <si>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</si>
  <si>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</si>
  <si>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</si>
  <si>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</si>
  <si>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</si>
  <si>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</si>
  <si>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</si>
  <si>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</si>
  <si>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</si>
  <si>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</si>
  <si>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</si>
  <si>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</si>
  <si>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</si>
  <si>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</si>
  <si>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</si>
  <si>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</si>
  <si>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</si>
  <si>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</si>
  <si>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</si>
  <si>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</si>
  <si>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</si>
  <si>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</si>
  <si>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</si>
  <si>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</si>
  <si>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</si>
  <si>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</si>
  <si>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</si>
  <si>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</si>
  <si>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</si>
  <si>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</si>
  <si>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</si>
  <si>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</si>
  <si>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</si>
  <si>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</si>
  <si>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</si>
  <si>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</si>
  <si>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</si>
  <si>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</si>
  <si>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</si>
  <si>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</si>
  <si>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</si>
  <si>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ALICATE AMPERIMETRO, TENSAO AC/DC, CAPACIDADE MAXIMA 1000 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</si>
  <si>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</si>
  <si>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</si>
  <si>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</si>
  <si>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</si>
  <si>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</si>
  <si>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COMPRESSOR DE AR PROFISSIONAL 10 PCM, *110* L, 140 PSI, 110/220 VOLTS, MONOFASICO</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</si>
  <si>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</si>
  <si>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</si>
  <si>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</si>
  <si>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</si>
  <si>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</si>
  <si>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</si>
  <si>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</si>
  <si>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</si>
  <si>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</si>
  <si>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</si>
  <si>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</si>
  <si>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</si>
  <si>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</si>
  <si>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</si>
  <si>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</si>
  <si>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</si>
  <si>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</si>
  <si>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</si>
  <si>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</si>
  <si>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</si>
  <si>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</si>
  <si>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</si>
  <si>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</si>
  <si>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</si>
  <si>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</si>
  <si>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</si>
  <si>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</si>
  <si>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</si>
  <si>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</si>
  <si>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</si>
  <si>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</si>
  <si>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</si>
  <si>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</si>
  <si>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</si>
  <si>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</si>
  <si>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</si>
  <si>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</si>
  <si>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</si>
  <si>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</si>
  <si>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</si>
  <si>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</si>
  <si>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</si>
  <si>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</si>
  <si>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</si>
  <si>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</si>
  <si>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</si>
  <si>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</si>
  <si>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</si>
  <si>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</si>
  <si>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</si>
  <si>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</si>
  <si>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</si>
  <si>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</si>
  <si>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</si>
  <si>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</si>
  <si>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</si>
  <si>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</si>
  <si>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</si>
  <si>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</si>
  <si>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</si>
  <si>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</si>
  <si>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</si>
  <si>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</si>
  <si>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</si>
  <si>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</si>
  <si>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</si>
  <si>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</si>
  <si>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</si>
  <si>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FURADEIRA ELETRICA DE IMPACTO 1/2", 600 W</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</si>
  <si>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</si>
  <si>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</si>
  <si>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</si>
  <si>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MARTELO PERFURADOR PNEUMATICO MANUAL, HASTE 19 X 108 MM, *11* KG</t>
  </si>
  <si>
    <t>PAINEL ESTRUTURAL PARA LAJE SECA REVESTIDO EM PLACA CIMENTICIA, DE *1,20 X 2,50* M, E = 55 MM</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</si>
  <si>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</si>
  <si>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</si>
  <si>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</si>
  <si>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</si>
  <si>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</si>
  <si>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</si>
  <si>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</si>
  <si>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</si>
  <si>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</si>
  <si>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</si>
  <si>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</si>
  <si>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</si>
  <si>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TALA PARA EMENDA DE ELETROCALHA, SIMPLES / RETA, LISA OU PERFURADA, EM CHAPA DE ACO GALVANIZADO #22, ALTURA 50 MM</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</si>
  <si>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</si>
  <si>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</si>
  <si>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</si>
  <si>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</si>
  <si>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</si>
  <si>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</si>
  <si>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</si>
  <si>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</si>
  <si>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</si>
  <si>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</si>
  <si>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</si>
  <si>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</si>
  <si>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</si>
  <si>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 xml:space="preserve">PCI.817.01 - CUSTO DE COMPOSIÇÕES - SINTÉTICO                          DATA DE EMISSÃO: 10/02/2025          </t>
  </si>
  <si>
    <t>ABRANGÊNCIA : NACIONAL                                              LOCALIDADE  : RECIFE                                                                                                              DATA DE PREÇO : 01/2026                                        REFERÊNCIA COLETA : MEDIANO</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</si>
  <si>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</si>
  <si>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</si>
  <si>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</si>
  <si>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</si>
  <si>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</si>
  <si>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</si>
  <si>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</si>
  <si>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</si>
  <si>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</si>
  <si>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</si>
  <si>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</si>
  <si>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</si>
  <si>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</si>
  <si>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</si>
  <si>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</si>
  <si>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</si>
  <si>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</si>
  <si>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</si>
  <si>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</si>
  <si>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</si>
  <si>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</si>
  <si>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</si>
  <si>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</si>
  <si>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</si>
  <si>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</si>
  <si>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</si>
  <si>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</si>
  <si>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</si>
  <si>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</si>
  <si>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</si>
  <si>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</si>
  <si>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</si>
  <si>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</si>
  <si>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</si>
  <si>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</si>
  <si>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</si>
  <si>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</si>
  <si>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</si>
  <si>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</si>
  <si>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</si>
  <si>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</si>
  <si>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</si>
  <si>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</si>
  <si>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</si>
  <si>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</si>
  <si>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</si>
  <si>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</si>
  <si>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</si>
  <si>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</si>
  <si>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</si>
  <si>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</si>
  <si>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</si>
  <si>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</si>
  <si>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</si>
  <si>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</si>
  <si>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</si>
  <si>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</si>
  <si>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</si>
  <si>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</si>
  <si>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</si>
  <si>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</si>
  <si>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</si>
  <si>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</si>
  <si>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</si>
  <si>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</si>
  <si>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</si>
  <si>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</si>
  <si>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</si>
  <si>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</si>
  <si>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</si>
  <si>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</si>
  <si>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</si>
  <si>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</si>
  <si>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</si>
  <si>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</si>
  <si>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</si>
  <si>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</si>
  <si>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</si>
  <si>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</si>
  <si>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</si>
  <si>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</si>
  <si>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</si>
  <si>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</si>
  <si>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</si>
  <si>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</si>
  <si>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</si>
  <si>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</si>
  <si>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</si>
  <si>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</si>
  <si>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</si>
  <si>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</si>
  <si>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</si>
  <si>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</si>
  <si>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</si>
  <si>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</si>
  <si>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</si>
  <si>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</si>
  <si>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</si>
  <si>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</si>
  <si>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</si>
  <si>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</si>
  <si>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</si>
  <si>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</si>
  <si>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</si>
  <si>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</si>
  <si>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</si>
  <si>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</si>
  <si>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</si>
  <si>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</si>
  <si>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</si>
  <si>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</si>
  <si>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</si>
  <si>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</si>
  <si>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</si>
  <si>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</si>
  <si>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</si>
  <si>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</si>
  <si>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</si>
  <si>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</si>
  <si>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</si>
  <si>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</si>
  <si>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</si>
  <si>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</si>
  <si>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</si>
  <si>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</si>
  <si>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</si>
  <si>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</si>
  <si>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</si>
  <si>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</si>
  <si>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</si>
  <si>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</si>
  <si>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</si>
  <si>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</si>
  <si>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</si>
  <si>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</si>
  <si>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</si>
  <si>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</si>
  <si>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</si>
  <si>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</si>
  <si>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</si>
  <si>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</si>
  <si>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</si>
  <si>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</si>
  <si>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</si>
  <si>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</si>
  <si>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</si>
  <si>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</si>
  <si>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</si>
  <si>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</si>
  <si>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</si>
  <si>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</si>
  <si>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</si>
  <si>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</si>
  <si>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</si>
  <si>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</si>
  <si>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</si>
  <si>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</si>
  <si>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</si>
  <si>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</si>
  <si>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</si>
  <si>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</si>
  <si>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</si>
  <si>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</si>
  <si>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</si>
  <si>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</si>
  <si>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</si>
  <si>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</si>
  <si>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</si>
  <si>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</si>
  <si>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</si>
  <si>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</si>
  <si>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</si>
  <si>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</si>
  <si>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</si>
  <si>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</si>
  <si>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</si>
  <si>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</si>
  <si>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</si>
  <si>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</si>
  <si>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</si>
  <si>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</si>
  <si>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</si>
  <si>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</si>
  <si>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</si>
  <si>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</si>
  <si>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</si>
  <si>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</si>
  <si>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</si>
  <si>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</si>
  <si>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</si>
  <si>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</si>
  <si>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</si>
  <si>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</si>
  <si>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</si>
  <si>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</si>
  <si>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</si>
  <si>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</si>
  <si>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</si>
  <si>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</si>
  <si>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</si>
  <si>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</si>
  <si>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</si>
  <si>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</si>
  <si>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</si>
  <si>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</si>
  <si>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</si>
  <si>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</si>
  <si>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</si>
  <si>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</si>
  <si>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</si>
  <si>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</si>
  <si>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</si>
  <si>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</si>
  <si>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</si>
  <si>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</si>
  <si>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</si>
  <si>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</si>
  <si>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</si>
  <si>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</si>
  <si>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</si>
  <si>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</si>
  <si>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</si>
  <si>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</si>
  <si>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</si>
  <si>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</si>
  <si>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</si>
  <si>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</si>
  <si>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</si>
  <si>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</si>
  <si>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</si>
  <si>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</si>
  <si>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</si>
  <si>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</si>
  <si>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</si>
  <si>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</si>
  <si>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</si>
  <si>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</si>
  <si>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</si>
  <si>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</si>
  <si>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</si>
  <si>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</si>
  <si>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</si>
  <si>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</si>
  <si>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</si>
  <si>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</si>
  <si>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</si>
  <si>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</si>
  <si>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</si>
  <si>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</si>
  <si>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</si>
  <si>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</si>
  <si>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</si>
  <si>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</si>
  <si>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</si>
  <si>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</si>
  <si>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</si>
  <si>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</si>
  <si>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</si>
  <si>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</si>
  <si>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</si>
  <si>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</si>
  <si>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</si>
  <si>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</si>
  <si>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</si>
  <si>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</si>
  <si>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</si>
  <si>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</si>
  <si>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</si>
  <si>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</si>
  <si>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</si>
  <si>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</si>
  <si>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</si>
  <si>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</si>
  <si>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</si>
  <si>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</si>
  <si>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</si>
  <si>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</si>
  <si>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</si>
  <si>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</si>
  <si>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</si>
  <si>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</si>
  <si>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</si>
  <si>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</si>
  <si>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</si>
  <si>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</si>
  <si>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</si>
  <si>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</si>
  <si>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</si>
  <si>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</si>
  <si>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</si>
  <si>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</si>
  <si>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</si>
  <si>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</si>
  <si>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</si>
  <si>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</si>
  <si>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</si>
  <si>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</si>
  <si>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</si>
  <si>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</si>
  <si>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</si>
  <si>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</si>
  <si>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</si>
  <si>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</si>
  <si>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</si>
  <si>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</si>
  <si>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</si>
  <si>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</si>
  <si>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</si>
  <si>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</si>
  <si>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</si>
  <si>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</si>
  <si>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</si>
  <si>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</si>
  <si>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</si>
  <si>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</si>
  <si>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</si>
  <si>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</si>
  <si>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</si>
  <si>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</si>
  <si>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</si>
  <si>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</si>
  <si>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</si>
  <si>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</si>
  <si>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</si>
  <si>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</si>
  <si>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</si>
  <si>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</si>
  <si>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</si>
  <si>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</si>
  <si>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</si>
  <si>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</si>
  <si>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</si>
  <si>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</si>
  <si>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</si>
  <si>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</si>
  <si>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</si>
  <si>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</si>
  <si>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</si>
  <si>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</si>
  <si>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</si>
  <si>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</si>
  <si>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</si>
  <si>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</si>
  <si>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</si>
  <si>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</si>
  <si>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</si>
  <si>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</si>
  <si>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</si>
  <si>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</si>
  <si>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</si>
  <si>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</si>
  <si>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</si>
  <si>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</si>
  <si>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</si>
  <si>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</si>
  <si>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</si>
  <si>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</si>
  <si>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</si>
  <si>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</si>
  <si>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</si>
  <si>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</si>
  <si>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</si>
  <si>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</si>
  <si>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</si>
  <si>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</si>
  <si>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</si>
  <si>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</si>
  <si>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</si>
  <si>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</si>
  <si>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</si>
  <si>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</si>
  <si>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</si>
  <si>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</si>
  <si>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</si>
  <si>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</si>
  <si>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</si>
  <si>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</si>
  <si>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</si>
  <si>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</si>
  <si>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</si>
  <si>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</si>
  <si>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</si>
  <si>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</si>
  <si>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</si>
  <si>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</si>
  <si>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</si>
  <si>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</si>
  <si>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</si>
  <si>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</si>
  <si>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</si>
  <si>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</si>
  <si>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</si>
  <si>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</si>
  <si>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</si>
  <si>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</si>
  <si>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</si>
  <si>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</si>
  <si>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</si>
  <si>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</si>
  <si>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</si>
  <si>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</si>
  <si>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</si>
  <si>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</si>
  <si>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</si>
  <si>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</si>
  <si>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</si>
  <si>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</si>
  <si>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</si>
  <si>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</si>
  <si>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</si>
  <si>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</si>
  <si>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</si>
  <si>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</si>
  <si>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</si>
  <si>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</si>
  <si>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</si>
  <si>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</si>
  <si>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</si>
  <si>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</si>
  <si>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</si>
  <si>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</si>
  <si>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</si>
  <si>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</si>
  <si>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</si>
  <si>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</si>
  <si>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160X210X4CM COM BARRA ANTI PÂNICO - FORNECIMENTO E INSTALAÇÃO. AF_10/2025</t>
  </si>
  <si>
    <t>PORTA CORTA-FOGO 80X210X4CM - FORNECIMENTO E INSTALAÇÃO. AF_10/2025</t>
  </si>
  <si>
    <t>PORTA CORTA-FOGO 80X210X4CM COM BARRA ANTI PÂNICO - FORNECIMENTO E INSTALAÇÃO.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</si>
  <si>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</si>
  <si>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</si>
  <si>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</si>
  <si>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</si>
  <si>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BRANCA PRIME 80 X 210 CM, COM KIT COMPLETA BRANCO PRIME, FORNECIMENTO E INSTALAÇÃO.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</si>
  <si>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</si>
  <si>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</si>
  <si>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</si>
  <si>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</si>
  <si>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</si>
  <si>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</si>
  <si>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</si>
  <si>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</si>
  <si>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</si>
  <si>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</si>
  <si>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</si>
  <si>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</si>
  <si>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</si>
  <si>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</si>
  <si>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</si>
  <si>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</si>
  <si>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</si>
  <si>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</si>
  <si>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</si>
  <si>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</si>
  <si>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</si>
  <si>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</si>
  <si>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</si>
  <si>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</si>
  <si>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</si>
  <si>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</si>
  <si>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</si>
  <si>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</si>
  <si>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</si>
  <si>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</si>
  <si>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</si>
  <si>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</si>
  <si>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</si>
  <si>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</si>
  <si>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</si>
  <si>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</si>
  <si>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</si>
  <si>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</si>
  <si>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</si>
  <si>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</si>
  <si>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</si>
  <si>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</si>
  <si>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</si>
  <si>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</si>
  <si>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</si>
  <si>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</si>
  <si>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</si>
  <si>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</si>
  <si>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</si>
  <si>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</si>
  <si>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</si>
  <si>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</si>
  <si>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</si>
  <si>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</si>
  <si>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</si>
  <si>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</si>
  <si>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</si>
  <si>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</si>
  <si>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</si>
  <si>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</si>
  <si>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</si>
  <si>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</si>
  <si>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</si>
  <si>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</si>
  <si>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</si>
  <si>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</si>
  <si>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</si>
  <si>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</si>
  <si>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</si>
  <si>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</si>
  <si>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</si>
  <si>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</si>
  <si>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</si>
  <si>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</si>
  <si>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</si>
  <si>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</si>
  <si>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</si>
  <si>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</si>
  <si>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</si>
  <si>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</si>
  <si>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</si>
  <si>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</si>
  <si>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</si>
  <si>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</si>
  <si>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</si>
  <si>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</si>
  <si>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</si>
  <si>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</si>
  <si>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</si>
  <si>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</si>
  <si>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</si>
  <si>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</si>
  <si>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</si>
  <si>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</si>
  <si>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</si>
  <si>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</si>
  <si>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</si>
  <si>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</si>
  <si>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</si>
  <si>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</si>
  <si>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</si>
  <si>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</si>
  <si>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</si>
  <si>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</si>
  <si>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</si>
  <si>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</si>
  <si>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</si>
  <si>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</si>
  <si>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</si>
  <si>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</si>
  <si>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</si>
  <si>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</si>
  <si>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</si>
  <si>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</si>
  <si>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</si>
  <si>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</si>
  <si>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</si>
  <si>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</si>
  <si>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</si>
  <si>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</si>
  <si>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</si>
  <si>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</si>
  <si>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</si>
  <si>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</si>
  <si>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</si>
  <si>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</si>
  <si>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</si>
  <si>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</si>
  <si>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</si>
  <si>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</si>
  <si>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</si>
  <si>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</si>
  <si>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</si>
  <si>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</si>
  <si>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</si>
  <si>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</si>
  <si>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</si>
  <si>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</si>
  <si>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</si>
  <si>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</si>
  <si>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</si>
  <si>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</si>
  <si>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</si>
  <si>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</si>
  <si>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</si>
  <si>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</si>
  <si>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</si>
  <si>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</si>
  <si>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</si>
  <si>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</si>
  <si>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</si>
  <si>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</si>
  <si>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</si>
  <si>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</si>
  <si>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EXECUÇÃO DE GEODRENO VERTICAL, PROFUNDIDADE MAIOR QUE 10 M E MENOR OU IGUAL A 30 M. AF_01/2026</t>
  </si>
  <si>
    <t>EXECUÇÃO DE GEODRENO VERTICAL, PROFUNDIDADE MENOR OU IGUAL A 10 M. AF_01/2026</t>
  </si>
  <si>
    <t>EXECUÇÃO DE PRÉ-FURO PARA GEODRENO VERTICAL. AF_01/2026</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</si>
  <si>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</si>
  <si>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</si>
  <si>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</si>
  <si>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</si>
  <si>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</si>
  <si>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</si>
  <si>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</si>
  <si>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</si>
  <si>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</si>
  <si>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</si>
  <si>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</si>
  <si>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</si>
  <si>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</si>
  <si>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</si>
  <si>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</si>
  <si>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</si>
  <si>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</si>
  <si>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</si>
  <si>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</si>
  <si>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</si>
  <si>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</si>
  <si>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</si>
  <si>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</si>
  <si>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</si>
  <si>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</si>
  <si>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</si>
  <si>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</si>
  <si>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</si>
  <si>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</si>
  <si>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</si>
  <si>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</si>
  <si>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</si>
  <si>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</si>
  <si>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</si>
  <si>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</si>
  <si>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</si>
  <si>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</si>
  <si>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</si>
  <si>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</si>
  <si>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</si>
  <si>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</si>
  <si>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</si>
  <si>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</si>
  <si>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</si>
  <si>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</si>
  <si>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</si>
  <si>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</si>
  <si>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</si>
  <si>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</si>
  <si>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</si>
  <si>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</si>
  <si>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</si>
  <si>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</si>
  <si>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</si>
  <si>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</si>
  <si>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</si>
  <si>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</si>
  <si>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</si>
  <si>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</si>
  <si>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</si>
  <si>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</si>
  <si>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</si>
  <si>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</si>
  <si>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</si>
  <si>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</si>
  <si>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</si>
  <si>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</si>
  <si>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</si>
  <si>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</si>
  <si>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</si>
  <si>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</si>
  <si>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</si>
  <si>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</si>
  <si>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</si>
  <si>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</si>
  <si>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</si>
  <si>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</si>
  <si>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</si>
  <si>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</si>
  <si>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</si>
  <si>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</si>
  <si>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</si>
  <si>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</si>
  <si>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</si>
  <si>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</si>
  <si>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</si>
  <si>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</si>
  <si>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</si>
  <si>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</si>
  <si>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</si>
  <si>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</si>
  <si>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</si>
  <si>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</si>
  <si>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</si>
  <si>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</si>
  <si>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</si>
  <si>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</si>
  <si>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</si>
  <si>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</si>
  <si>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</si>
  <si>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</si>
  <si>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</si>
  <si>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</si>
  <si>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</si>
  <si>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</si>
  <si>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</si>
  <si>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</si>
  <si>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</si>
  <si>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</si>
  <si>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</si>
  <si>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</si>
  <si>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</si>
  <si>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</si>
  <si>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</si>
  <si>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</si>
  <si>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</si>
  <si>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</si>
  <si>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</si>
  <si>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</si>
  <si>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</si>
  <si>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</si>
  <si>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</si>
  <si>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</si>
  <si>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</si>
  <si>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</si>
  <si>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</si>
  <si>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</si>
  <si>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</si>
  <si>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</si>
  <si>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</si>
  <si>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</si>
  <si>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</si>
  <si>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</si>
  <si>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</si>
  <si>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</si>
  <si>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</si>
  <si>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</si>
  <si>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</si>
  <si>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</si>
  <si>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</si>
  <si>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</si>
  <si>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</si>
  <si>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</si>
  <si>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</si>
  <si>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</si>
  <si>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</si>
  <si>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</si>
  <si>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</si>
  <si>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</si>
  <si>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</si>
  <si>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</si>
  <si>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</si>
  <si>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</si>
  <si>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</si>
  <si>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</si>
  <si>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</si>
  <si>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</si>
  <si>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</si>
  <si>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</si>
  <si>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</si>
  <si>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</si>
  <si>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</si>
  <si>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</si>
  <si>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</si>
  <si>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</si>
  <si>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</si>
  <si>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</si>
  <si>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</si>
  <si>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</si>
  <si>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</si>
  <si>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</si>
  <si>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</si>
  <si>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</si>
  <si>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</si>
  <si>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</si>
  <si>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</si>
  <si>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</si>
  <si>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</si>
  <si>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</si>
  <si>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</si>
  <si>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</si>
  <si>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</si>
  <si>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</si>
  <si>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</si>
  <si>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</si>
  <si>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</si>
  <si>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</si>
  <si>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</si>
  <si>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</si>
  <si>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</si>
  <si>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</si>
  <si>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</si>
  <si>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</si>
  <si>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</si>
  <si>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</si>
  <si>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</si>
  <si>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</si>
  <si>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</si>
  <si>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</si>
  <si>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</si>
  <si>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</si>
  <si>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</si>
  <si>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</si>
  <si>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</si>
  <si>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</si>
  <si>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</si>
  <si>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</si>
  <si>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</si>
  <si>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</si>
  <si>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</si>
  <si>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</si>
  <si>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</si>
  <si>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</si>
  <si>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</si>
  <si>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</si>
  <si>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</si>
  <si>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</si>
  <si>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</si>
  <si>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</si>
  <si>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</si>
  <si>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</si>
  <si>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</si>
  <si>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</si>
  <si>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</si>
  <si>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</si>
  <si>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</si>
  <si>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</si>
  <si>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</si>
  <si>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</si>
  <si>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</si>
  <si>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</si>
  <si>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</si>
  <si>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</si>
  <si>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</si>
  <si>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</si>
  <si>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</si>
  <si>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</si>
  <si>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</si>
  <si>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</si>
  <si>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</si>
  <si>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</si>
  <si>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</si>
  <si>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</si>
  <si>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</si>
  <si>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</si>
  <si>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</si>
  <si>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</si>
  <si>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</si>
  <si>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</si>
  <si>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</si>
  <si>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</si>
  <si>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</si>
  <si>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</si>
  <si>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</si>
  <si>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</si>
  <si>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</si>
  <si>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</si>
  <si>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</si>
  <si>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</si>
  <si>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</si>
  <si>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</si>
  <si>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</si>
  <si>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</si>
  <si>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</si>
  <si>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</si>
  <si>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</si>
  <si>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</si>
  <si>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</si>
  <si>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</si>
  <si>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</si>
  <si>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</si>
  <si>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</si>
  <si>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</si>
  <si>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</si>
  <si>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</si>
  <si>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</si>
  <si>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</si>
  <si>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</si>
  <si>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</si>
  <si>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</si>
  <si>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</si>
  <si>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</si>
  <si>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</si>
  <si>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</si>
  <si>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</si>
  <si>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</si>
  <si>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</si>
  <si>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</si>
  <si>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</si>
  <si>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</si>
  <si>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</si>
  <si>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</si>
  <si>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</si>
  <si>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</si>
  <si>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</si>
  <si>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</si>
  <si>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</si>
  <si>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</si>
  <si>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</si>
  <si>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</si>
  <si>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</si>
  <si>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</si>
  <si>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</si>
  <si>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</si>
  <si>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</si>
  <si>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</si>
  <si>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</si>
  <si>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</si>
  <si>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</si>
  <si>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</si>
  <si>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</si>
  <si>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</si>
  <si>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</si>
  <si>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</si>
  <si>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</si>
  <si>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</si>
  <si>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</si>
  <si>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</si>
  <si>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</si>
  <si>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</si>
  <si>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</si>
  <si>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</si>
  <si>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</si>
  <si>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</si>
  <si>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</si>
  <si>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</si>
  <si>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</si>
  <si>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</si>
  <si>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</si>
  <si>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</si>
  <si>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</si>
  <si>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</si>
  <si>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</si>
  <si>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</si>
  <si>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</si>
  <si>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</si>
  <si>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</si>
  <si>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</si>
  <si>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</si>
  <si>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</si>
  <si>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</si>
  <si>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</si>
  <si>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</si>
  <si>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</si>
  <si>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</si>
  <si>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</si>
  <si>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</si>
  <si>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</si>
  <si>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</si>
  <si>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</si>
  <si>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</si>
  <si>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</si>
  <si>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</si>
  <si>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</si>
  <si>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</si>
  <si>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</si>
  <si>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</si>
  <si>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</si>
  <si>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</si>
  <si>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</si>
  <si>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</si>
  <si>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</si>
  <si>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</si>
  <si>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</si>
  <si>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</si>
  <si>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</si>
  <si>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</si>
  <si>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</si>
  <si>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</si>
  <si>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</si>
  <si>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</si>
  <si>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</si>
  <si>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</si>
  <si>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</si>
  <si>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</si>
  <si>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</si>
  <si>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</si>
  <si>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</si>
  <si>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</si>
  <si>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</si>
  <si>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</si>
  <si>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</si>
  <si>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</si>
  <si>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</si>
  <si>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</si>
  <si>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</si>
  <si>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</si>
  <si>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</si>
  <si>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</si>
  <si>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</si>
  <si>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</si>
  <si>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</si>
  <si>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</si>
  <si>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</si>
  <si>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</si>
  <si>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</si>
  <si>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</si>
  <si>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</si>
  <si>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</si>
  <si>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</si>
  <si>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</si>
  <si>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</si>
  <si>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</si>
  <si>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</si>
  <si>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</si>
  <si>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</si>
  <si>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</si>
  <si>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</si>
  <si>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</si>
  <si>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</si>
  <si>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</si>
  <si>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</si>
  <si>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</si>
  <si>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</si>
  <si>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</si>
  <si>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</si>
  <si>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</si>
  <si>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</si>
  <si>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</si>
  <si>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</si>
  <si>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</si>
  <si>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</si>
  <si>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</si>
  <si>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</si>
  <si>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</si>
  <si>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</si>
  <si>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</si>
  <si>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</si>
  <si>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</si>
  <si>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</si>
  <si>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</si>
  <si>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</si>
  <si>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</si>
  <si>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</si>
  <si>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</si>
  <si>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</si>
  <si>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</si>
  <si>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</si>
  <si>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</si>
  <si>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</si>
  <si>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</si>
  <si>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</si>
  <si>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</si>
  <si>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</si>
  <si>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</si>
  <si>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</si>
  <si>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</si>
  <si>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</si>
  <si>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</si>
  <si>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</si>
  <si>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</si>
  <si>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</si>
  <si>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</si>
  <si>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</si>
  <si>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</si>
  <si>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</si>
  <si>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</si>
  <si>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</si>
  <si>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</si>
  <si>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</si>
  <si>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</si>
  <si>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</si>
  <si>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</si>
  <si>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</si>
  <si>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</si>
  <si>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</si>
  <si>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</si>
  <si>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</si>
  <si>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</si>
  <si>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</si>
  <si>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</si>
  <si>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</si>
  <si>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</si>
  <si>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</si>
  <si>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</si>
  <si>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</si>
  <si>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</si>
  <si>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</si>
  <si>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</si>
  <si>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</si>
  <si>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</si>
  <si>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</si>
  <si>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</si>
  <si>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</si>
  <si>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</si>
  <si>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</si>
  <si>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</si>
  <si>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</si>
  <si>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</si>
  <si>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</si>
  <si>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</si>
  <si>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</si>
  <si>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</si>
  <si>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</si>
  <si>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</si>
  <si>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</si>
  <si>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</si>
  <si>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</si>
  <si>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</si>
  <si>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</si>
  <si>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</si>
  <si>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</si>
  <si>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</si>
  <si>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</si>
  <si>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</si>
  <si>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</si>
  <si>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</si>
  <si>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</si>
  <si>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</si>
  <si>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</si>
  <si>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</si>
  <si>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</si>
  <si>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</si>
  <si>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</si>
  <si>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</si>
  <si>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</si>
  <si>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</si>
  <si>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</si>
  <si>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</si>
  <si>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</si>
  <si>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</si>
  <si>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</si>
  <si>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</si>
  <si>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</si>
  <si>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</si>
  <si>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</si>
  <si>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</si>
  <si>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</si>
  <si>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</si>
  <si>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</si>
  <si>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</si>
  <si>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</si>
  <si>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</si>
  <si>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</si>
  <si>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</si>
  <si>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</si>
  <si>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</si>
  <si>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</si>
  <si>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</si>
  <si>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</si>
  <si>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</si>
  <si>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</si>
  <si>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</si>
  <si>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</si>
  <si>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</si>
  <si>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</si>
  <si>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</si>
  <si>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</si>
  <si>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</si>
  <si>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</si>
  <si>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</si>
  <si>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</si>
  <si>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</si>
  <si>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</si>
  <si>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</si>
  <si>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</si>
  <si>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</si>
  <si>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</si>
  <si>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</si>
  <si>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</si>
  <si>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</si>
  <si>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</si>
  <si>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</si>
  <si>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</si>
  <si>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</si>
  <si>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</si>
  <si>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</si>
  <si>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</si>
  <si>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</si>
  <si>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</si>
  <si>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</si>
  <si>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</si>
  <si>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</si>
  <si>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</si>
  <si>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</si>
  <si>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</si>
  <si>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</si>
  <si>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</si>
  <si>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</si>
  <si>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</si>
  <si>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</si>
  <si>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</si>
  <si>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</si>
  <si>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</si>
  <si>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</si>
  <si>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</si>
  <si>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</si>
  <si>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</si>
  <si>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</si>
  <si>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</si>
  <si>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</si>
  <si>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</si>
  <si>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</si>
  <si>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</si>
  <si>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</si>
  <si>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</si>
  <si>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</si>
  <si>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</si>
  <si>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</si>
  <si>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</si>
  <si>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</si>
  <si>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</si>
  <si>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</si>
  <si>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</si>
  <si>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</si>
  <si>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</si>
  <si>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</si>
  <si>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</si>
  <si>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</si>
  <si>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</si>
  <si>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</si>
  <si>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</si>
  <si>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</si>
  <si>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</si>
  <si>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</si>
  <si>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</si>
  <si>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</si>
  <si>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</si>
  <si>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</si>
  <si>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</si>
  <si>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</si>
  <si>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</si>
  <si>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</si>
  <si>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</si>
  <si>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</si>
  <si>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</si>
  <si>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</si>
  <si>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</si>
  <si>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</si>
  <si>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</si>
  <si>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</si>
  <si>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</si>
  <si>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</si>
  <si>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</si>
  <si>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</si>
  <si>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</si>
  <si>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</si>
  <si>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</si>
  <si>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</si>
  <si>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</si>
  <si>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</si>
  <si>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</si>
  <si>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</si>
  <si>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</si>
  <si>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</si>
  <si>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</si>
  <si>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</si>
  <si>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</si>
  <si>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</si>
  <si>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</si>
  <si>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</si>
  <si>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</si>
  <si>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</si>
  <si>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</si>
  <si>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</si>
  <si>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</si>
  <si>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</si>
  <si>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</si>
  <si>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</si>
  <si>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</si>
  <si>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</si>
  <si>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</si>
  <si>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</si>
  <si>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</si>
  <si>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</si>
  <si>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</si>
  <si>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</si>
  <si>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</si>
  <si>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</si>
  <si>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</si>
  <si>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</si>
  <si>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</si>
  <si>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</si>
  <si>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</si>
  <si>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</si>
  <si>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</si>
  <si>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</si>
  <si>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</si>
  <si>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</si>
  <si>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</si>
  <si>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</si>
  <si>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</si>
  <si>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</si>
  <si>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</si>
  <si>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</si>
  <si>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</si>
  <si>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</si>
  <si>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</si>
  <si>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</si>
  <si>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</si>
  <si>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</si>
  <si>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</si>
  <si>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</si>
  <si>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</si>
  <si>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</si>
  <si>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</si>
  <si>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</si>
  <si>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</si>
  <si>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</si>
  <si>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</si>
  <si>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</si>
  <si>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</si>
  <si>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</si>
  <si>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</si>
  <si>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</si>
  <si>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</si>
  <si>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</si>
  <si>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</si>
  <si>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</si>
  <si>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</si>
  <si>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</si>
  <si>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</si>
  <si>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</si>
  <si>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</si>
  <si>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</si>
  <si>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</si>
  <si>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</si>
  <si>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</si>
  <si>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</si>
  <si>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</si>
  <si>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</si>
  <si>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</si>
  <si>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</si>
  <si>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</si>
  <si>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</si>
  <si>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</si>
  <si>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</si>
  <si>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</si>
  <si>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</si>
  <si>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</si>
  <si>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</si>
  <si>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</si>
  <si>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</si>
  <si>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</si>
  <si>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</si>
  <si>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</si>
  <si>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</si>
  <si>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</si>
  <si>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</si>
  <si>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</si>
  <si>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</si>
  <si>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</si>
  <si>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</si>
  <si>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</si>
  <si>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</si>
  <si>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</si>
  <si>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</si>
  <si>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</si>
  <si>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</si>
  <si>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</si>
  <si>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</si>
  <si>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</si>
  <si>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</si>
  <si>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</si>
  <si>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</si>
  <si>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</si>
  <si>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</si>
  <si>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</si>
  <si>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</si>
  <si>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</si>
  <si>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</si>
  <si>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</si>
  <si>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</si>
  <si>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</si>
  <si>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</si>
  <si>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</si>
  <si>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</si>
  <si>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</si>
  <si>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</si>
  <si>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</si>
  <si>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</si>
  <si>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</si>
  <si>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</si>
  <si>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</si>
  <si>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</si>
  <si>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</si>
  <si>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</si>
  <si>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</si>
  <si>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</si>
  <si>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</si>
  <si>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</si>
  <si>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</si>
  <si>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</si>
  <si>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</si>
  <si>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</si>
  <si>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</si>
  <si>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</si>
  <si>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</si>
  <si>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</si>
  <si>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</si>
  <si>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</si>
  <si>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</si>
  <si>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</si>
  <si>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</si>
  <si>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</si>
  <si>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</si>
  <si>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</si>
  <si>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</si>
  <si>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</si>
  <si>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</si>
  <si>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</si>
  <si>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</si>
  <si>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</si>
  <si>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</si>
  <si>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</si>
  <si>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</si>
  <si>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</si>
  <si>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</si>
  <si>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</si>
  <si>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</si>
  <si>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</si>
  <si>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</si>
  <si>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</si>
  <si>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</si>
  <si>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</si>
  <si>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</si>
  <si>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</si>
  <si>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</si>
  <si>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</si>
  <si>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</si>
  <si>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</si>
  <si>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</si>
  <si>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</si>
  <si>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</si>
  <si>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</si>
  <si>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</si>
  <si>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</si>
  <si>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</si>
  <si>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</si>
  <si>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</si>
  <si>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</si>
  <si>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</si>
  <si>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</si>
  <si>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</si>
  <si>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</si>
  <si>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</si>
  <si>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</si>
  <si>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</si>
  <si>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</si>
  <si>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</si>
  <si>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</si>
  <si>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</si>
  <si>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</si>
  <si>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</si>
  <si>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</si>
  <si>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</si>
  <si>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</si>
  <si>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</si>
  <si>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</si>
  <si>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</si>
  <si>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</si>
  <si>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</si>
  <si>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</si>
  <si>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</si>
  <si>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</si>
  <si>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</si>
  <si>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</si>
  <si>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</si>
  <si>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</si>
  <si>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</si>
  <si>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</si>
  <si>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</si>
  <si>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</si>
  <si>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</si>
  <si>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</si>
  <si>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</si>
  <si>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</si>
  <si>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</si>
  <si>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</si>
  <si>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</si>
  <si>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</si>
  <si>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</si>
  <si>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</si>
  <si>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</si>
  <si>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</si>
  <si>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</si>
  <si>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</si>
  <si>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</si>
  <si>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</si>
  <si>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</si>
  <si>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</si>
  <si>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</si>
  <si>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</si>
  <si>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</si>
  <si>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SINAPI INSUMOS</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</si>
  <si>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</si>
  <si>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</si>
  <si>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</si>
  <si>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EM PAINEL TRELICADO L=25, COM ENCHIMENTO EM POLIESTIRENO EXPANDIDO (EPS) H5, PTN-12, TRELICA DE 8 CM, PARA FORRO, UNIDIRECIONAL, SOBRECARGA DE 100 KGF/M2, VAO ATE 5,0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</si>
  <si>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</si>
  <si>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</si>
  <si>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</si>
  <si>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</si>
  <si>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MACICO L=25 CM, PTM-12, COM TRELICA DE 8 CM, PARA FORRO, UNIDIRECIONAL, SOBRECARGA DE 100 KGF/M2, VAO ATE 6,0 M, EXCLUSO CONCRETO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</si>
  <si>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</si>
  <si>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</si>
  <si>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</si>
  <si>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</si>
  <si>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</si>
  <si>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</si>
  <si>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</si>
  <si>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</si>
  <si>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</si>
  <si>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</si>
  <si>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</si>
  <si>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</si>
  <si>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PRE-MOLDADA COM VIGOTA PROTENDIDA (LAJOTAS + VIGOTAS) COM LAJOTA EM POLIESTIRENO EXPANDIDO (EPS), H8, *33* X 100 X 8 CM (L X C X A) E VIGOTA VPT 10 X 9 CM (L X A), PARA PISO, UNIDIRECIONAL, SOBRECARGA DE 350 KGF/M2, VAO ATE 4,5 M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</si>
  <si>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</si>
  <si>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</si>
  <si>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</si>
  <si>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</si>
  <si>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</si>
  <si>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</si>
  <si>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</si>
  <si>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</si>
  <si>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</si>
  <si>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LAJE PRE-MOLDADA TRELICADA (LAJOTAS + VIGOTAS) COM LAJOTA EM POLIESTIRENO EXPANDIDO (EPS), *H8*, *33* X 100 X 8 CM (L X C X A) E VIGOTA VTR *12* X 8 CM (L X A), PARA PISO, UNIDIRECIONAL, SOBRECARGA DE 250 KGF/M2, VAO ATE 4 M (SEM COLOCACAO)</t>
  </si>
  <si>
    <t>PARAFUSO, EM ACO ZINCADO, CABECA LENTILHA AUTOTRAVANTE DIAMETRO 5/16" X 1"</t>
  </si>
  <si>
    <t>RODAPE DE BORRACHA LISO, H = *70* MM, E = *2* MM, PARA ARGAMASSA, PRETO</t>
  </si>
  <si>
    <t>ENCARGOS SOCIAIS DESONERADOS: 98,83%(HORA)   58,10%(MÊS)</t>
  </si>
  <si>
    <t>ENCARGOS SOCIAIS SOBRE PREÇOS DA MÃO-DE-OBRA: 114,63%(HORA)   70,67%(MÊS)</t>
  </si>
  <si>
    <t>Total</t>
  </si>
  <si>
    <t>PLANILHA ESTIMATIVA SEM DESONERAÇÃO</t>
  </si>
  <si>
    <t>BDI DIF.</t>
  </si>
  <si>
    <t>D.B</t>
  </si>
  <si>
    <t>TRECHO</t>
  </si>
  <si>
    <t>TRECHO:</t>
  </si>
  <si>
    <t>FONTES:</t>
  </si>
  <si>
    <t>COMPOSIÇÃO ESPELHO</t>
  </si>
  <si>
    <t>Unid.</t>
  </si>
  <si>
    <t>QUANTIDADE</t>
  </si>
  <si>
    <t>CUSTO UNIT.</t>
  </si>
  <si>
    <t>PREÇO UNIT.</t>
  </si>
  <si>
    <t>TOTAL</t>
  </si>
  <si>
    <t>Código</t>
  </si>
  <si>
    <t>Descrição do Serviço</t>
  </si>
  <si>
    <t>Unidade</t>
  </si>
  <si>
    <t>Custo Unitário
(R$)</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</si>
  <si>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</si>
  <si>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</si>
  <si>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</si>
  <si>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</si>
  <si>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un</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</si>
  <si>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</si>
  <si>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</si>
  <si>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</si>
  <si>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</si>
  <si>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</si>
  <si>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</si>
  <si>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</si>
  <si>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</si>
  <si>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</si>
  <si>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</si>
  <si>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</si>
  <si>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</si>
  <si>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</si>
  <si>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</si>
  <si>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</si>
  <si>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</si>
  <si>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</si>
  <si>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</si>
  <si>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</si>
  <si>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</si>
  <si>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</si>
  <si>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</si>
  <si>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</si>
  <si>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</si>
  <si>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</si>
  <si>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</si>
  <si>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</si>
  <si>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</si>
  <si>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</si>
  <si>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</si>
  <si>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</si>
  <si>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</si>
  <si>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</si>
  <si>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</si>
  <si>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</si>
  <si>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</si>
  <si>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</si>
  <si>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</si>
  <si>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</si>
  <si>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</si>
  <si>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</si>
  <si>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</si>
  <si>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</si>
  <si>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</si>
  <si>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</si>
  <si>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</si>
  <si>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</si>
  <si>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</si>
  <si>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</si>
  <si>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</si>
  <si>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</si>
  <si>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</si>
  <si>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</si>
  <si>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</si>
  <si>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</si>
  <si>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</si>
  <si>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</si>
  <si>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</si>
  <si>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</si>
  <si>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</si>
  <si>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</si>
  <si>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</si>
  <si>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</si>
  <si>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</si>
  <si>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</si>
  <si>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</si>
  <si>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</si>
  <si>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</si>
  <si>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</si>
  <si>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</si>
  <si>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</si>
  <si>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</si>
  <si>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</si>
  <si>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</si>
  <si>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</si>
  <si>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</si>
  <si>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</si>
  <si>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</si>
  <si>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m</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</si>
  <si>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</si>
  <si>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</si>
  <si>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</si>
  <si>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</si>
  <si>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</si>
  <si>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</si>
  <si>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</si>
  <si>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kg</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</si>
  <si>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</si>
  <si>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</si>
  <si>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</si>
  <si>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</si>
  <si>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</si>
  <si>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</si>
  <si>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</si>
  <si>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</si>
  <si>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</si>
  <si>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</si>
  <si>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</si>
  <si>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</si>
  <si>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</si>
  <si>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</si>
  <si>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</si>
  <si>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</si>
  <si>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</si>
  <si>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</si>
  <si>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</si>
  <si>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</si>
  <si>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</si>
  <si>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</si>
  <si>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</si>
  <si>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</si>
  <si>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</si>
  <si>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</si>
  <si>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</si>
  <si>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</si>
  <si>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</si>
  <si>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</si>
  <si>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</si>
  <si>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</si>
  <si>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</si>
  <si>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</si>
  <si>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</si>
  <si>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</si>
  <si>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</si>
  <si>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</si>
  <si>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</si>
  <si>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</si>
  <si>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</si>
  <si>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</si>
  <si>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</si>
  <si>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</si>
  <si>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</si>
  <si>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</si>
  <si>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</si>
  <si>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</si>
  <si>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</si>
  <si>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</si>
  <si>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</si>
  <si>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</si>
  <si>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</si>
  <si>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</si>
  <si>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</si>
  <si>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</si>
  <si>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</si>
  <si>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</si>
  <si>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</si>
  <si>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</si>
  <si>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</si>
  <si>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</si>
  <si>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</si>
  <si>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</si>
  <si>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</si>
  <si>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</si>
  <si>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</si>
  <si>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</si>
  <si>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</si>
  <si>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</si>
  <si>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</si>
  <si>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</si>
  <si>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</si>
  <si>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</si>
  <si>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</si>
  <si>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</si>
  <si>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</si>
  <si>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</si>
  <si>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</si>
  <si>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</si>
  <si>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</si>
  <si>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</si>
  <si>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</si>
  <si>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</si>
  <si>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</si>
  <si>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</si>
  <si>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</si>
  <si>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</si>
  <si>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</si>
  <si>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</si>
  <si>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</si>
  <si>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</si>
  <si>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</si>
  <si>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</si>
  <si>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</si>
  <si>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</si>
  <si>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</si>
  <si>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</si>
  <si>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</si>
  <si>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</si>
  <si>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</si>
  <si>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</si>
  <si>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</si>
  <si>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</si>
  <si>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</si>
  <si>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</si>
  <si>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</si>
  <si>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</si>
  <si>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m³</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</si>
  <si>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</si>
  <si>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</si>
  <si>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</si>
  <si>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</si>
  <si>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</si>
  <si>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</si>
  <si>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</si>
  <si>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</si>
  <si>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</si>
  <si>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</si>
  <si>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</si>
  <si>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</si>
  <si>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</si>
  <si>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</si>
  <si>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</si>
  <si>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</si>
  <si>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</si>
  <si>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</si>
  <si>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</si>
  <si>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</si>
  <si>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</si>
  <si>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</si>
  <si>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</si>
  <si>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</si>
  <si>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</si>
  <si>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</si>
  <si>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</si>
  <si>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</si>
  <si>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</si>
  <si>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</si>
  <si>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</si>
  <si>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</si>
  <si>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</si>
  <si>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</si>
  <si>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</si>
  <si>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</si>
  <si>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</si>
  <si>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</si>
  <si>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</si>
  <si>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</si>
  <si>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</si>
  <si>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</si>
  <si>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</si>
  <si>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</si>
  <si>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</si>
  <si>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</si>
  <si>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</si>
  <si>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</si>
  <si>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</si>
  <si>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</si>
  <si>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</si>
  <si>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</si>
  <si>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</si>
  <si>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</si>
  <si>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</si>
  <si>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</si>
  <si>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</si>
  <si>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</si>
  <si>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</si>
  <si>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</si>
  <si>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</si>
  <si>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</si>
  <si>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</si>
  <si>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</si>
  <si>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</si>
  <si>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</si>
  <si>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</si>
  <si>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</si>
  <si>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</si>
  <si>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</si>
  <si>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</si>
  <si>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</si>
  <si>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</si>
  <si>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</si>
  <si>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</si>
  <si>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</si>
  <si>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</si>
  <si>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</si>
  <si>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</si>
  <si>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</si>
  <si>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</si>
  <si>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</si>
  <si>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</si>
  <si>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</si>
  <si>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</si>
  <si>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</si>
  <si>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</si>
  <si>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</si>
  <si>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</si>
  <si>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</si>
  <si>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</si>
  <si>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</si>
  <si>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</si>
  <si>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</si>
  <si>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</si>
  <si>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</si>
  <si>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</si>
  <si>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</si>
  <si>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</si>
  <si>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</si>
  <si>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</si>
  <si>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</si>
  <si>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</si>
  <si>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</si>
  <si>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</si>
  <si>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</si>
  <si>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</si>
  <si>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</si>
  <si>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</si>
  <si>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</si>
  <si>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</si>
  <si>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</si>
  <si>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</si>
  <si>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</si>
  <si>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</si>
  <si>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</si>
  <si>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</si>
  <si>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</si>
  <si>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</si>
  <si>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</si>
  <si>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</si>
  <si>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</si>
  <si>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</si>
  <si>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</si>
  <si>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</si>
  <si>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</si>
  <si>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</si>
  <si>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</si>
  <si>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</si>
  <si>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</si>
  <si>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</si>
  <si>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</si>
  <si>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</si>
  <si>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</si>
  <si>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</si>
  <si>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</si>
  <si>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</si>
  <si>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</si>
  <si>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</si>
  <si>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</si>
  <si>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</si>
  <si>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</si>
  <si>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</si>
  <si>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</si>
  <si>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</si>
  <si>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</si>
  <si>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</si>
  <si>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</si>
  <si>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</si>
  <si>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</si>
  <si>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</si>
  <si>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</si>
  <si>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</si>
  <si>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</si>
  <si>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</si>
  <si>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</si>
  <si>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</si>
  <si>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</si>
  <si>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</si>
  <si>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</si>
  <si>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</si>
  <si>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</si>
  <si>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</si>
  <si>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</si>
  <si>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</si>
  <si>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</si>
  <si>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</si>
  <si>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</si>
  <si>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</si>
  <si>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</si>
  <si>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</si>
  <si>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</si>
  <si>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</si>
  <si>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</si>
  <si>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</si>
  <si>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</si>
  <si>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</si>
  <si>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</si>
  <si>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</si>
  <si>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</si>
  <si>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</si>
  <si>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</si>
  <si>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</si>
  <si>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</si>
  <si>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</si>
  <si>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</si>
  <si>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</si>
  <si>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</si>
  <si>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</si>
  <si>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</si>
  <si>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</si>
  <si>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</si>
  <si>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</si>
  <si>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</si>
  <si>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</si>
  <si>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</si>
  <si>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</si>
  <si>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</si>
  <si>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</si>
  <si>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</si>
  <si>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</si>
  <si>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</si>
  <si>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</si>
  <si>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</si>
  <si>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</si>
  <si>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</si>
  <si>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</si>
  <si>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</si>
  <si>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</si>
  <si>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</si>
  <si>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</si>
  <si>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</si>
  <si>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</si>
  <si>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</si>
  <si>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</si>
  <si>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</si>
  <si>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</si>
  <si>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</si>
  <si>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</si>
  <si>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</si>
  <si>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</si>
  <si>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</si>
  <si>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</si>
  <si>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</si>
  <si>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</si>
  <si>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</si>
  <si>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</si>
  <si>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</si>
  <si>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</si>
  <si>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</si>
  <si>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</si>
  <si>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</si>
  <si>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</si>
  <si>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</si>
  <si>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</si>
  <si>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</si>
  <si>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</si>
  <si>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</si>
  <si>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</si>
  <si>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</si>
  <si>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</si>
  <si>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</si>
  <si>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</si>
  <si>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</si>
  <si>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</si>
  <si>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</si>
  <si>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</si>
  <si>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</si>
  <si>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</si>
  <si>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</si>
  <si>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</si>
  <si>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</si>
  <si>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</si>
  <si>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</si>
  <si>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</si>
  <si>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</si>
  <si>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</si>
  <si>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</si>
  <si>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</si>
  <si>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</si>
  <si>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</si>
  <si>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</si>
  <si>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</si>
  <si>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</si>
  <si>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</si>
  <si>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</si>
  <si>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</si>
  <si>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</si>
  <si>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</si>
  <si>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</si>
  <si>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</si>
  <si>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</si>
  <si>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</si>
  <si>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</si>
  <si>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</si>
  <si>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</si>
  <si>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</si>
  <si>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</si>
  <si>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</si>
  <si>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</si>
  <si>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</si>
  <si>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</si>
  <si>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</si>
  <si>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</si>
  <si>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</si>
  <si>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</si>
  <si>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</si>
  <si>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</si>
  <si>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</si>
  <si>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</si>
  <si>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</si>
  <si>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</si>
  <si>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</si>
  <si>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</si>
  <si>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</si>
  <si>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</si>
  <si>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</si>
  <si>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</si>
  <si>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</si>
  <si>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</si>
  <si>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</si>
  <si>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</si>
  <si>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</si>
  <si>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</si>
  <si>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</si>
  <si>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</si>
  <si>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</si>
  <si>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</si>
  <si>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</si>
  <si>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</si>
  <si>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</si>
  <si>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</si>
  <si>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</si>
  <si>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</si>
  <si>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</si>
  <si>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</si>
  <si>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</si>
  <si>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</si>
  <si>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</si>
  <si>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</si>
  <si>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</si>
  <si>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</si>
  <si>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</si>
  <si>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</si>
  <si>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</si>
  <si>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</si>
  <si>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</si>
  <si>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</si>
  <si>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</si>
  <si>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</si>
  <si>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</si>
  <si>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</si>
  <si>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</si>
  <si>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</si>
  <si>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</si>
  <si>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</si>
  <si>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</si>
  <si>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</si>
  <si>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</si>
  <si>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</si>
  <si>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</si>
  <si>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</si>
  <si>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</si>
  <si>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</si>
  <si>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</si>
  <si>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</si>
  <si>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</si>
  <si>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</si>
  <si>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</si>
  <si>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</si>
  <si>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</si>
  <si>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</si>
  <si>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</si>
  <si>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</si>
  <si>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</si>
  <si>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</si>
  <si>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</si>
  <si>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</si>
  <si>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</si>
  <si>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</si>
  <si>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</si>
  <si>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</si>
  <si>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</si>
  <si>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</si>
  <si>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</si>
  <si>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</si>
  <si>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</si>
  <si>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</si>
  <si>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</si>
  <si>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</si>
  <si>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</si>
  <si>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</si>
  <si>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</si>
  <si>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</si>
  <si>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</si>
  <si>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</si>
  <si>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</si>
  <si>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</si>
  <si>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</si>
  <si>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</si>
  <si>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</si>
  <si>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</si>
  <si>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</si>
  <si>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</si>
  <si>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</si>
  <si>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</si>
  <si>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</si>
  <si>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</si>
  <si>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</si>
  <si>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</si>
  <si>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</si>
  <si>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</si>
  <si>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</si>
  <si>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</si>
  <si>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</si>
  <si>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</si>
  <si>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</si>
  <si>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</si>
  <si>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</si>
  <si>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</si>
  <si>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</si>
  <si>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</si>
  <si>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</si>
  <si>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</si>
  <si>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</si>
  <si>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</si>
  <si>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</si>
  <si>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</si>
  <si>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</si>
  <si>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</si>
  <si>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</si>
  <si>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</si>
  <si>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</si>
  <si>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</si>
  <si>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</si>
  <si>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</si>
  <si>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</si>
  <si>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</si>
  <si>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</si>
  <si>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</si>
  <si>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</si>
  <si>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</si>
  <si>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</si>
  <si>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</si>
  <si>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</si>
  <si>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</si>
  <si>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</si>
  <si>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</si>
  <si>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</si>
  <si>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</si>
  <si>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</si>
  <si>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</si>
  <si>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</si>
  <si>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</si>
  <si>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</si>
  <si>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</si>
  <si>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</si>
  <si>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</si>
  <si>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</si>
  <si>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</si>
  <si>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</si>
  <si>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</si>
  <si>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</si>
  <si>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</si>
  <si>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</si>
  <si>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</si>
  <si>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</si>
  <si>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</si>
  <si>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</si>
  <si>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</si>
  <si>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</si>
  <si>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</si>
  <si>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</si>
  <si>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</si>
  <si>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</si>
  <si>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</si>
  <si>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</si>
  <si>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</si>
  <si>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</si>
  <si>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</si>
  <si>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</si>
  <si>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</si>
  <si>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</si>
  <si>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</si>
  <si>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</si>
  <si>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</si>
  <si>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</si>
  <si>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</si>
  <si>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</si>
  <si>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</si>
  <si>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</si>
  <si>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</si>
  <si>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</si>
  <si>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</si>
  <si>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</si>
  <si>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</si>
  <si>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</si>
  <si>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</si>
  <si>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</si>
  <si>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</si>
  <si>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</si>
  <si>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</si>
  <si>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</si>
  <si>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</si>
  <si>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</si>
  <si>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</si>
  <si>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</si>
  <si>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</si>
  <si>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</si>
  <si>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</si>
  <si>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</si>
  <si>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</si>
  <si>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</si>
  <si>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</si>
  <si>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</si>
  <si>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</si>
  <si>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</si>
  <si>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</si>
  <si>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</si>
  <si>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</si>
  <si>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</si>
  <si>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</si>
  <si>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</si>
  <si>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</si>
  <si>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</si>
  <si>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</si>
  <si>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</si>
  <si>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</si>
  <si>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</si>
  <si>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</si>
  <si>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</si>
  <si>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</si>
  <si>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</si>
  <si>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</si>
  <si>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</si>
  <si>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</si>
  <si>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</si>
  <si>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</si>
  <si>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</si>
  <si>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</si>
  <si>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</si>
  <si>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</si>
  <si>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</si>
  <si>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</si>
  <si>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</si>
  <si>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</si>
  <si>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</si>
  <si>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</si>
  <si>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</si>
  <si>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</si>
  <si>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</si>
  <si>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</si>
  <si>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</si>
  <si>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</si>
  <si>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</si>
  <si>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</si>
  <si>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</si>
  <si>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</si>
  <si>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</si>
  <si>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</si>
  <si>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</si>
  <si>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</si>
  <si>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</si>
  <si>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</si>
  <si>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</si>
  <si>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</si>
  <si>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</si>
  <si>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</si>
  <si>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</si>
  <si>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</si>
  <si>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</si>
  <si>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</si>
  <si>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</si>
  <si>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</si>
  <si>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</si>
  <si>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</si>
  <si>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</si>
  <si>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</si>
  <si>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</si>
  <si>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</si>
  <si>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</si>
  <si>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</si>
  <si>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</si>
  <si>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</si>
  <si>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</si>
  <si>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</si>
  <si>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</si>
  <si>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</si>
  <si>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</si>
  <si>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</si>
  <si>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</si>
  <si>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</si>
  <si>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</si>
  <si>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</si>
  <si>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</si>
  <si>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</si>
  <si>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</si>
  <si>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</si>
  <si>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</si>
  <si>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</si>
  <si>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</si>
  <si>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</si>
  <si>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</si>
  <si>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</si>
  <si>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</si>
  <si>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</si>
  <si>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</si>
  <si>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</si>
  <si>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</si>
  <si>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</si>
  <si>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</si>
  <si>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</si>
  <si>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</si>
  <si>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</si>
  <si>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</si>
  <si>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</si>
  <si>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</si>
  <si>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</si>
  <si>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</si>
  <si>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</si>
  <si>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</si>
  <si>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</si>
  <si>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</si>
  <si>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</si>
  <si>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</si>
  <si>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</si>
  <si>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</si>
  <si>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</si>
  <si>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</si>
  <si>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</si>
  <si>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</si>
  <si>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</si>
  <si>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</si>
  <si>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</si>
  <si>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</si>
  <si>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</si>
  <si>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</si>
  <si>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</si>
  <si>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</si>
  <si>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</si>
  <si>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</si>
  <si>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</si>
  <si>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</si>
  <si>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</si>
  <si>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</si>
  <si>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</si>
  <si>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</si>
  <si>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</si>
  <si>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</si>
  <si>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</si>
  <si>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</si>
  <si>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</si>
  <si>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</si>
  <si>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</si>
  <si>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</si>
  <si>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</si>
  <si>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</si>
  <si>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</si>
  <si>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</si>
  <si>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</si>
  <si>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</si>
  <si>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</si>
  <si>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</si>
  <si>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</si>
  <si>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</si>
  <si>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</si>
  <si>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</si>
  <si>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</si>
  <si>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</si>
  <si>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</si>
  <si>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</si>
  <si>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</si>
  <si>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</si>
  <si>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</si>
  <si>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</si>
  <si>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</si>
  <si>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</si>
  <si>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</si>
  <si>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</si>
  <si>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</si>
  <si>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</si>
  <si>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</si>
  <si>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</si>
  <si>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</si>
  <si>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</si>
  <si>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</si>
  <si>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</si>
  <si>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</si>
  <si>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</si>
  <si>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</si>
  <si>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</si>
  <si>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</si>
  <si>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</si>
  <si>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</si>
  <si>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</si>
  <si>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</si>
  <si>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</si>
  <si>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</si>
  <si>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</si>
  <si>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</si>
  <si>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</si>
  <si>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</si>
  <si>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</si>
  <si>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</si>
  <si>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</si>
  <si>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</si>
  <si>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</si>
  <si>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</si>
  <si>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</si>
  <si>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</si>
  <si>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</si>
  <si>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</si>
  <si>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</si>
  <si>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</si>
  <si>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</si>
  <si>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</si>
  <si>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</si>
  <si>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</si>
  <si>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</si>
  <si>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</si>
  <si>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</si>
  <si>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</si>
  <si>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</si>
  <si>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</si>
  <si>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</si>
  <si>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</si>
  <si>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</si>
  <si>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</si>
  <si>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</si>
  <si>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</si>
  <si>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</si>
  <si>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</si>
  <si>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</si>
  <si>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</si>
  <si>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</si>
  <si>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</si>
  <si>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</si>
  <si>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</si>
  <si>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</si>
  <si>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</si>
  <si>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</si>
  <si>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</si>
  <si>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</si>
  <si>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</si>
  <si>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</si>
  <si>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</si>
  <si>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</si>
  <si>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</si>
  <si>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</si>
  <si>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</si>
  <si>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</si>
  <si>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</si>
  <si>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</si>
  <si>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</si>
  <si>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</si>
  <si>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</si>
  <si>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</si>
  <si>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</si>
  <si>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</si>
  <si>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</si>
  <si>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</si>
  <si>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</si>
  <si>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</si>
  <si>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</si>
  <si>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</si>
  <si>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</si>
  <si>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</si>
  <si>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</si>
  <si>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</si>
  <si>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</si>
  <si>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</si>
  <si>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</si>
  <si>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</si>
  <si>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</si>
  <si>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</si>
  <si>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</si>
  <si>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</si>
  <si>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</si>
  <si>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</si>
  <si>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</si>
  <si>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</si>
  <si>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</si>
  <si>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</si>
  <si>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</si>
  <si>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</si>
  <si>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</si>
  <si>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</si>
  <si>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</si>
  <si>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</si>
  <si>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</si>
  <si>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</si>
  <si>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</si>
  <si>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</si>
  <si>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</si>
  <si>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</si>
  <si>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</si>
  <si>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</si>
  <si>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</si>
  <si>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</si>
  <si>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</si>
  <si>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</si>
  <si>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</si>
  <si>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</si>
  <si>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</si>
  <si>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</si>
  <si>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</si>
  <si>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</si>
  <si>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</si>
  <si>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</si>
  <si>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</si>
  <si>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</si>
  <si>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</si>
  <si>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</si>
  <si>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</si>
  <si>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</si>
  <si>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</si>
  <si>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</si>
  <si>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</si>
  <si>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</si>
  <si>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</si>
  <si>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</si>
  <si>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</si>
  <si>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</si>
  <si>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</si>
  <si>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</si>
  <si>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</si>
  <si>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</si>
  <si>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</si>
  <si>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</si>
  <si>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</si>
  <si>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</si>
  <si>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</si>
  <si>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</si>
  <si>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</si>
  <si>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</si>
  <si>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</si>
  <si>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</si>
  <si>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</si>
  <si>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</si>
  <si>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</si>
  <si>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</si>
  <si>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</si>
  <si>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</si>
  <si>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</si>
  <si>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</si>
  <si>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</si>
  <si>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</si>
  <si>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</si>
  <si>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</si>
  <si>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</si>
  <si>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</si>
  <si>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</si>
  <si>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</si>
  <si>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</si>
  <si>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</si>
  <si>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</si>
  <si>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</si>
  <si>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</si>
  <si>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</si>
  <si>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</si>
  <si>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</si>
  <si>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</si>
  <si>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</si>
  <si>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</si>
  <si>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</si>
  <si>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</si>
  <si>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</si>
  <si>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</si>
  <si>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</si>
  <si>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</si>
  <si>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</si>
  <si>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</si>
  <si>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</si>
  <si>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</si>
  <si>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</si>
  <si>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</si>
  <si>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</si>
  <si>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</si>
  <si>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</si>
  <si>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</si>
  <si>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</si>
  <si>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</si>
  <si>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</si>
  <si>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</si>
  <si>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</si>
  <si>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</si>
  <si>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</si>
  <si>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</si>
  <si>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</si>
  <si>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</si>
  <si>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</si>
  <si>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</si>
  <si>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</si>
  <si>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</si>
  <si>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</si>
  <si>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</si>
  <si>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</si>
  <si>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</si>
  <si>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</si>
  <si>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</si>
  <si>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</si>
  <si>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</si>
  <si>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</si>
  <si>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</si>
  <si>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</si>
  <si>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</si>
  <si>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</si>
  <si>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</si>
  <si>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</si>
  <si>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</si>
  <si>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</si>
  <si>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</si>
  <si>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</si>
  <si>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</si>
  <si>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</si>
  <si>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</si>
  <si>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</si>
  <si>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</si>
  <si>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</si>
  <si>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</si>
  <si>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</si>
  <si>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</si>
  <si>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</si>
  <si>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</si>
  <si>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</si>
  <si>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</si>
  <si>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</si>
  <si>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</si>
  <si>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</si>
  <si>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</si>
  <si>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</si>
  <si>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</si>
  <si>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</si>
  <si>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</si>
  <si>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</si>
  <si>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</si>
  <si>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</si>
  <si>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</si>
  <si>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</si>
  <si>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</si>
  <si>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</si>
  <si>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</si>
  <si>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</si>
  <si>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</si>
  <si>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</si>
  <si>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</si>
  <si>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</si>
  <si>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</si>
  <si>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</si>
  <si>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</si>
  <si>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</si>
  <si>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</si>
  <si>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</si>
  <si>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</si>
  <si>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</si>
  <si>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</si>
  <si>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</si>
  <si>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</si>
  <si>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</si>
  <si>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</si>
  <si>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</si>
  <si>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</si>
  <si>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</si>
  <si>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</si>
  <si>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</si>
  <si>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</si>
  <si>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</si>
  <si>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</si>
  <si>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</si>
  <si>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</si>
  <si>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</si>
  <si>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</si>
  <si>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</si>
  <si>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</si>
  <si>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</si>
  <si>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</si>
  <si>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</si>
  <si>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</si>
  <si>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</si>
  <si>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</si>
  <si>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</si>
  <si>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</si>
  <si>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</si>
  <si>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</si>
  <si>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</si>
  <si>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</si>
  <si>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</si>
  <si>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</si>
  <si>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</si>
  <si>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</si>
  <si>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</si>
  <si>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</si>
  <si>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</si>
  <si>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</si>
  <si>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</si>
  <si>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</si>
  <si>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</si>
  <si>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</si>
  <si>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</si>
  <si>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</si>
  <si>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</si>
  <si>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</si>
  <si>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</si>
  <si>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</si>
  <si>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</si>
  <si>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</si>
  <si>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</si>
  <si>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</si>
  <si>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</si>
  <si>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</si>
  <si>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</si>
  <si>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</si>
  <si>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</si>
  <si>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</si>
  <si>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</si>
  <si>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</si>
  <si>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</si>
  <si>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</si>
  <si>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</si>
  <si>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</si>
  <si>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</si>
  <si>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</si>
  <si>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</si>
  <si>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</si>
  <si>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</si>
  <si>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</si>
  <si>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</si>
  <si>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</si>
  <si>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</si>
  <si>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</si>
  <si>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</si>
  <si>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</si>
  <si>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</si>
  <si>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</si>
  <si>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</si>
  <si>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</si>
  <si>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</si>
  <si>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</si>
  <si>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</si>
  <si>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</si>
  <si>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</si>
  <si>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</si>
  <si>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</si>
  <si>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</si>
  <si>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</si>
  <si>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</si>
  <si>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</si>
  <si>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</si>
  <si>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</si>
  <si>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</si>
  <si>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</si>
  <si>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</si>
  <si>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</si>
  <si>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</si>
  <si>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</si>
  <si>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</si>
  <si>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</si>
  <si>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</si>
  <si>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</si>
  <si>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</si>
  <si>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</si>
  <si>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</si>
  <si>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</si>
  <si>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</si>
  <si>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</si>
  <si>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</si>
  <si>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</si>
  <si>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</si>
  <si>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</si>
  <si>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</si>
  <si>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</si>
  <si>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</si>
  <si>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</si>
  <si>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</si>
  <si>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</si>
  <si>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</si>
  <si>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</si>
  <si>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</si>
  <si>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</si>
  <si>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</si>
  <si>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</si>
  <si>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</si>
  <si>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</si>
  <si>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</si>
  <si>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</si>
  <si>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</si>
  <si>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</si>
  <si>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</si>
  <si>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</si>
  <si>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</si>
  <si>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</si>
  <si>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</si>
  <si>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</si>
  <si>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</si>
  <si>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</si>
  <si>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</si>
  <si>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</si>
  <si>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</si>
  <si>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</si>
  <si>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</si>
  <si>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</si>
  <si>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</si>
  <si>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</si>
  <si>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</si>
  <si>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</si>
  <si>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</si>
  <si>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</si>
  <si>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</si>
  <si>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</si>
  <si>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</si>
  <si>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</si>
  <si>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</si>
  <si>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</si>
  <si>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</si>
  <si>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</si>
  <si>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</si>
  <si>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</si>
  <si>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</si>
  <si>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</si>
  <si>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</si>
  <si>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</si>
  <si>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</si>
  <si>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</si>
  <si>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</si>
  <si>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</si>
  <si>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</si>
  <si>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</si>
  <si>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</si>
  <si>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</si>
  <si>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</si>
  <si>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</si>
  <si>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</si>
  <si>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</si>
  <si>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</si>
  <si>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</si>
  <si>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</si>
  <si>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</si>
  <si>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</si>
  <si>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</si>
  <si>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</si>
  <si>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</si>
  <si>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</si>
  <si>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</si>
  <si>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</si>
  <si>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</si>
  <si>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</si>
  <si>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</si>
  <si>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</si>
  <si>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</si>
  <si>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</si>
  <si>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</si>
  <si>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</si>
  <si>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</si>
  <si>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</si>
  <si>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</si>
  <si>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</si>
  <si>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</si>
  <si>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</si>
  <si>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</si>
  <si>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</si>
  <si>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</si>
  <si>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</si>
  <si>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</si>
  <si>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</si>
  <si>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</si>
  <si>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</si>
  <si>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</si>
  <si>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</si>
  <si>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</si>
  <si>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</si>
  <si>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</si>
  <si>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</si>
  <si>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</si>
  <si>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</si>
  <si>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</si>
  <si>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</si>
  <si>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</si>
  <si>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</si>
  <si>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</si>
  <si>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</si>
  <si>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</si>
  <si>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</si>
  <si>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</si>
  <si>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</si>
  <si>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</si>
  <si>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</si>
  <si>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</si>
  <si>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</si>
  <si>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</si>
  <si>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</si>
  <si>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</si>
  <si>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</si>
  <si>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</si>
  <si>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</si>
  <si>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</si>
  <si>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</si>
  <si>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</si>
  <si>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</si>
  <si>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</si>
  <si>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</si>
  <si>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</si>
  <si>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</si>
  <si>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</si>
  <si>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</si>
  <si>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</si>
  <si>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</si>
  <si>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</si>
  <si>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</si>
  <si>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</si>
  <si>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</si>
  <si>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</si>
  <si>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</si>
  <si>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</si>
  <si>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</si>
  <si>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</si>
  <si>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</si>
  <si>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</si>
  <si>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</si>
  <si>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</si>
  <si>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</si>
  <si>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</si>
  <si>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</si>
  <si>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</si>
  <si>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</si>
  <si>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</si>
  <si>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</si>
  <si>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</si>
  <si>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</si>
  <si>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</si>
  <si>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</si>
  <si>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</si>
  <si>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</si>
  <si>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</si>
  <si>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</si>
  <si>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</si>
  <si>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</si>
  <si>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</si>
  <si>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</si>
  <si>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</si>
  <si>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</si>
  <si>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</si>
  <si>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</si>
  <si>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</si>
  <si>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</si>
  <si>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</si>
  <si>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</si>
  <si>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</si>
  <si>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</si>
  <si>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</si>
  <si>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</si>
  <si>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</si>
  <si>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</si>
  <si>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</si>
  <si>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</si>
  <si>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</si>
  <si>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</si>
  <si>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</si>
  <si>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</si>
  <si>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</si>
  <si>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</si>
  <si>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</si>
  <si>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</si>
  <si>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Chapas zincadas com espessura de 0,43 mm - utilização 1 vez - fornecimento e instalação</t>
  </si>
  <si>
    <t>Chapas zincadas com espessura de 0,43 mm - utilização 2 vezes - fornecimento e instalação</t>
  </si>
  <si>
    <t>Chapisco com argamassa de cimento e areia 1:3 - aplicação manual</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</si>
  <si>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</si>
  <si>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</si>
  <si>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</si>
  <si>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</si>
  <si>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Fundações da fábrica de dormentes</t>
  </si>
  <si>
    <t>Fundações para os galpões do estaleiro para beneficiamento de aço naval</t>
  </si>
  <si>
    <t>Impermeabilização de superfícies com argamassa polimérica, três demãos</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</si>
  <si>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</si>
  <si>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</si>
  <si>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</si>
  <si>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</si>
  <si>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fábrica de dormentes de concreto monobloco protendido</t>
  </si>
  <si>
    <t>Instalação da usina de asfalto a quente capacidade de 120 t/h</t>
  </si>
  <si>
    <t>Instalação da usina de pré-misturado a frio com capacidade de 60 t/h</t>
  </si>
  <si>
    <t>Instalação da usina misturadora de solos com capacidade de 300 t/h</t>
  </si>
  <si>
    <t>Instalação do estaleiro de beneficiamento do aço naval</t>
  </si>
  <si>
    <t>Junta de dilatação com selante à base de poliuretano - L = 10 mm e H = 10 mm - inclusive preenchimento com espuma expansiva à base de poliuretano</t>
  </si>
  <si>
    <t>Lastro de brita comercial - espalhamento mecânico</t>
  </si>
  <si>
    <t>Montagem do estaleiro de beneficiamento do aço naval - inclusive fundações, construção de piso estrutural, montagem de galpões metálicos e vedações</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</si>
  <si>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</si>
  <si>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</si>
  <si>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20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</si>
  <si>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</si>
  <si>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</si>
  <si>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fábrica de dormentes de concreto monobloco protendido - inclusive fundações, construção e demolição de piso estrutural, montagem de galpão metálico e vedações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</si>
  <si>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</si>
  <si>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</si>
  <si>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</si>
  <si>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Muro em alvenaria de blocos de concreto - E = 0,20 m e H = 1,00 m</t>
  </si>
  <si>
    <t>Muro em alvenaria de blocos de concreto - E = 0,20 m e H = 2,00 m</t>
  </si>
  <si>
    <t>Posto de combustivel - com reaproveitamento de 1 vez do tanque/bomba/cobertura</t>
  </si>
  <si>
    <t>Posto de combustível - com reaproveitamento de 2 vezes do tanque/bomba/cobertura - inclusive demolição</t>
  </si>
  <si>
    <t>Rampa de lavagem - inclusive demolição</t>
  </si>
  <si>
    <t>Rampa para acesso do dosador de agregados para central de 20 m³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</si>
  <si>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</si>
  <si>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</si>
  <si>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</si>
  <si>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</si>
  <si>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</si>
  <si>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</si>
  <si>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</si>
  <si>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</si>
  <si>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Tanque de lavagem para fábrica de dormentes, inclusive demolição</t>
  </si>
  <si>
    <t>Tinta látex - duas camadas com aplicação manual</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</si>
  <si>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</si>
  <si>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</si>
  <si>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</si>
  <si>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</si>
  <si>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</si>
  <si>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</si>
  <si>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</si>
  <si>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</si>
  <si>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</si>
  <si>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</si>
  <si>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</si>
  <si>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</si>
  <si>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</si>
  <si>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</si>
  <si>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</si>
  <si>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</si>
  <si>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</si>
  <si>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</si>
  <si>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</si>
  <si>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</si>
  <si>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</si>
  <si>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</si>
  <si>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</si>
  <si>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</si>
  <si>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</si>
  <si>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</si>
  <si>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</si>
  <si>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</si>
  <si>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</si>
  <si>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</si>
  <si>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</si>
  <si>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</si>
  <si>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</si>
  <si>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</si>
  <si>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</si>
  <si>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</si>
  <si>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</si>
  <si>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</si>
  <si>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</si>
  <si>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</si>
  <si>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</si>
  <si>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</si>
  <si>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autoadensável para confecção de dormente fck = 45 MPa - confecção em central dosadora e misturadora de 20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</si>
  <si>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</si>
  <si>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</si>
  <si>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</si>
  <si>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</si>
  <si>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</si>
  <si>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</si>
  <si>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</si>
  <si>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</si>
  <si>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</si>
  <si>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</si>
  <si>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</si>
  <si>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</si>
  <si>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</si>
  <si>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</si>
  <si>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</si>
  <si>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</si>
  <si>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</si>
  <si>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</si>
  <si>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</si>
  <si>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</si>
  <si>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</si>
  <si>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</si>
  <si>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</si>
  <si>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</si>
  <si>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</si>
  <si>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</si>
  <si>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</si>
  <si>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</si>
  <si>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</si>
  <si>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</si>
  <si>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</si>
  <si>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</si>
  <si>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30 MPa - confecção em central dosadora e misturadora de 20 m³/h - areia e brita comerciais</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</si>
  <si>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</si>
  <si>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</si>
  <si>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</si>
  <si>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</si>
  <si>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</si>
  <si>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</si>
  <si>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</si>
  <si>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</si>
  <si>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</si>
  <si>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</si>
  <si>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</si>
  <si>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</si>
  <si>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</si>
  <si>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</si>
  <si>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</si>
  <si>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</si>
  <si>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</si>
  <si>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</si>
  <si>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</si>
  <si>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</si>
  <si>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</si>
  <si>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</si>
  <si>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</si>
  <si>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</si>
  <si>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</si>
  <si>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</si>
  <si>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</si>
  <si>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</si>
  <si>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</si>
  <si>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</si>
  <si>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</si>
  <si>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</si>
  <si>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</si>
  <si>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</si>
  <si>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</si>
  <si>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</si>
  <si>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</si>
  <si>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manual de concreto usinado - confecção em central dosadora e misturadora de 20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</si>
  <si>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</si>
  <si>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</si>
  <si>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30 m³/h - confecção em central dosadora e misturadora de 20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</si>
  <si>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</si>
  <si>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</si>
  <si>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</si>
  <si>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</si>
  <si>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</si>
  <si>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</si>
  <si>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</si>
  <si>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</si>
  <si>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</si>
  <si>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</si>
  <si>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</si>
  <si>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</si>
  <si>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</si>
  <si>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</si>
  <si>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</si>
  <si>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</si>
  <si>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</si>
  <si>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</si>
  <si>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</si>
  <si>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</si>
  <si>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</si>
  <si>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</si>
  <si>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</si>
  <si>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</si>
  <si>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</si>
  <si>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</si>
  <si>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</si>
  <si>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</si>
  <si>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</si>
  <si>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</si>
  <si>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</si>
  <si>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</si>
  <si>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</si>
  <si>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</si>
  <si>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</si>
  <si>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</si>
  <si>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</si>
  <si>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</si>
  <si>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</si>
  <si>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</si>
  <si>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</si>
  <si>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</si>
  <si>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</si>
  <si>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</si>
  <si>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</si>
  <si>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</si>
  <si>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</si>
  <si>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</si>
  <si>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</si>
  <si>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</si>
  <si>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</si>
  <si>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</si>
  <si>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</si>
  <si>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</si>
  <si>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</si>
  <si>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</si>
  <si>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</si>
  <si>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</si>
  <si>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</si>
  <si>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</si>
  <si>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</si>
  <si>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</si>
  <si>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</si>
  <si>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</si>
  <si>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</si>
  <si>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</si>
  <si>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</si>
  <si>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</si>
  <si>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</si>
  <si>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</si>
  <si>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</si>
  <si>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</si>
  <si>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</si>
  <si>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barras e fios de aço com maçarico oxiacetileno</t>
  </si>
  <si>
    <t>cm²</t>
  </si>
  <si>
    <t>Corte de cantoneira de alumínio</t>
  </si>
  <si>
    <t>Corte de chapa de aço com guilhotina hidráulica</t>
  </si>
  <si>
    <t>Corte de chapas de aço com espessura de 12,5 mm com maçarico oxi-GLP</t>
  </si>
  <si>
    <t>Corte de chapas de aço com espessura de 12,5 mm com maçarico oxiacetileno</t>
  </si>
  <si>
    <t>Corte de chapas de aço com espessura de 16,0 mm com maçarico oxi-GLP</t>
  </si>
  <si>
    <t>Corte de chapas de aço com espessura de 16,0 mm com maçarico oxiacetileno</t>
  </si>
  <si>
    <t>Corte de chapas de aço com espessura de 3,0 mm com maçarico oxi-GLP</t>
  </si>
  <si>
    <t>Corte de chapas de aço com espessura de 3,0 mm com maçarico oxiacetileno</t>
  </si>
  <si>
    <t>Corte de chapas de aço com espessura de 5,0 mm com maçarico oxi-GLP</t>
  </si>
  <si>
    <t>Corte de chapas de aço com espessura de 5,0 mm com maçarico oxiacetileno</t>
  </si>
  <si>
    <t>Corte de chapas de aço com espessura de 6,3 mm com maçarico oxi-GLP</t>
  </si>
  <si>
    <t>Corte de chapas de aço com espessura de 6,3 mm com maçarico oxiacetileno</t>
  </si>
  <si>
    <t>Corte de chapas de aço com espessura de 8,0 mm com maçarico oxi-GLP</t>
  </si>
  <si>
    <t>Corte de chapas de aço com espessura de 8,0 mm com maçarico oxiacetileno</t>
  </si>
  <si>
    <t>Corte de chapas de aço com espessura de 9,5 mm com maçarico oxi-GLP</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</si>
  <si>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</si>
  <si>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</si>
  <si>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</si>
  <si>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</si>
  <si>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</si>
  <si>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</si>
  <si>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</si>
  <si>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</si>
  <si>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</si>
  <si>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</si>
  <si>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</si>
  <si>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</si>
  <si>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</si>
  <si>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</si>
  <si>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</si>
  <si>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</si>
  <si>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</si>
  <si>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</si>
  <si>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Solda tipo MIG/MAG semiautomática</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</si>
  <si>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</si>
  <si>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</si>
  <si>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</si>
  <si>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</si>
  <si>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</si>
  <si>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</si>
  <si>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</si>
  <si>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</si>
  <si>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</si>
  <si>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</si>
  <si>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</si>
  <si>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</si>
  <si>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</si>
  <si>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</si>
  <si>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</si>
  <si>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</si>
  <si>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</si>
  <si>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</si>
  <si>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</si>
  <si>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</si>
  <si>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</si>
  <si>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</si>
  <si>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</si>
  <si>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</si>
  <si>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</si>
  <si>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</si>
  <si>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</si>
  <si>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</si>
  <si>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</si>
  <si>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</si>
  <si>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</si>
  <si>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</si>
  <si>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</si>
  <si>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</si>
  <si>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</si>
  <si>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</si>
  <si>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</si>
  <si>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</si>
  <si>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</si>
  <si>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</si>
  <si>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concreto armado</t>
  </si>
  <si>
    <t>Demolição manual de concreto simples</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</si>
  <si>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</si>
  <si>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</si>
  <si>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</si>
  <si>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</si>
  <si>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</si>
  <si>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</si>
  <si>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</si>
  <si>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</si>
  <si>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</si>
  <si>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</si>
  <si>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</si>
  <si>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</si>
  <si>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</si>
  <si>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</si>
  <si>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</si>
  <si>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</si>
  <si>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</si>
  <si>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</si>
  <si>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</si>
  <si>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</si>
  <si>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</si>
  <si>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</si>
  <si>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</si>
  <si>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</si>
  <si>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</si>
  <si>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</si>
  <si>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</si>
  <si>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</si>
  <si>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</si>
  <si>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</si>
  <si>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</si>
  <si>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</si>
  <si>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</si>
  <si>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</si>
  <si>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</si>
  <si>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</si>
  <si>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</si>
  <si>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</si>
  <si>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</si>
  <si>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</si>
  <si>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</si>
  <si>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</si>
  <si>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</si>
  <si>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</si>
  <si>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</si>
  <si>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</si>
  <si>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</si>
  <si>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</si>
  <si>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</si>
  <si>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</si>
  <si>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</si>
  <si>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</si>
  <si>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</si>
  <si>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</si>
  <si>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</si>
  <si>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</si>
  <si>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</si>
  <si>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</si>
  <si>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</si>
  <si>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</si>
  <si>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</si>
  <si>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</si>
  <si>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</si>
  <si>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</si>
  <si>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</si>
  <si>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</si>
  <si>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</si>
  <si>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</si>
  <si>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</si>
  <si>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</si>
  <si>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</si>
  <si>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</si>
  <si>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</si>
  <si>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</si>
  <si>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</si>
  <si>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</si>
  <si>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</si>
  <si>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</si>
  <si>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km</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</si>
  <si>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</si>
  <si>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</si>
  <si>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</si>
  <si>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</si>
  <si>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</si>
  <si>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</si>
  <si>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</si>
  <si>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</si>
  <si>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</si>
  <si>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</si>
  <si>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</si>
  <si>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</si>
  <si>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</si>
  <si>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</si>
  <si>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</si>
  <si>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</si>
  <si>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</si>
  <si>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</si>
  <si>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</si>
  <si>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</si>
  <si>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</si>
  <si>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</si>
  <si>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</si>
  <si>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</si>
  <si>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</si>
  <si>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</si>
  <si>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</si>
  <si>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</si>
  <si>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</si>
  <si>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</si>
  <si>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</si>
  <si>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</si>
  <si>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</si>
  <si>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</si>
  <si>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</si>
  <si>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</si>
  <si>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</si>
  <si>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</si>
  <si>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</si>
  <si>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</si>
  <si>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</si>
  <si>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</si>
  <si>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</si>
  <si>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</si>
  <si>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</si>
  <si>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</si>
  <si>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</si>
  <si>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</si>
  <si>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</si>
  <si>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</si>
  <si>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</si>
  <si>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</si>
  <si>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</si>
  <si>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</si>
  <si>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</si>
  <si>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</si>
  <si>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</si>
  <si>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</si>
  <si>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</si>
  <si>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</si>
  <si>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</si>
  <si>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</si>
  <si>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</si>
  <si>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</si>
  <si>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</si>
  <si>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</si>
  <si>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</si>
  <si>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</si>
  <si>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</si>
  <si>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</si>
  <si>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</si>
  <si>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</si>
  <si>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</si>
  <si>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</si>
  <si>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</si>
  <si>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</si>
  <si>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</si>
  <si>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</si>
  <si>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</si>
  <si>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</si>
  <si>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</si>
  <si>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</si>
  <si>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</si>
  <si>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</si>
  <si>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</si>
  <si>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</si>
  <si>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</si>
  <si>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</si>
  <si>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</si>
  <si>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</si>
  <si>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</si>
  <si>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</si>
  <si>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</si>
  <si>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</si>
  <si>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</si>
  <si>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</si>
  <si>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</si>
  <si>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</si>
  <si>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</si>
  <si>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</si>
  <si>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</si>
  <si>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</si>
  <si>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</si>
  <si>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</si>
  <si>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</si>
  <si>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</si>
  <si>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</si>
  <si>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</si>
  <si>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</si>
  <si>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</si>
  <si>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</si>
  <si>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</si>
  <si>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</si>
  <si>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</si>
  <si>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</si>
  <si>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</si>
  <si>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</si>
  <si>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</si>
  <si>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</si>
  <si>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</si>
  <si>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</si>
  <si>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</si>
  <si>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</si>
  <si>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</si>
  <si>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</si>
  <si>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</si>
  <si>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</si>
  <si>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</si>
  <si>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</si>
  <si>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</si>
  <si>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</si>
  <si>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</si>
  <si>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</si>
  <si>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</si>
  <si>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</si>
  <si>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</si>
  <si>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</si>
  <si>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</si>
  <si>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</si>
  <si>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</si>
  <si>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</si>
  <si>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</si>
  <si>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</si>
  <si>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</si>
  <si>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</si>
  <si>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</si>
  <si>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</si>
  <si>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</si>
  <si>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</si>
  <si>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</si>
  <si>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</si>
  <si>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</si>
  <si>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</si>
  <si>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</si>
  <si>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</si>
  <si>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</si>
  <si>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</si>
  <si>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</si>
  <si>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</si>
  <si>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</si>
  <si>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</si>
  <si>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</si>
  <si>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</si>
  <si>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</si>
  <si>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</si>
  <si>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</si>
  <si>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</si>
  <si>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</si>
  <si>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</si>
  <si>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</si>
  <si>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</si>
  <si>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</si>
  <si>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</si>
  <si>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</si>
  <si>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</si>
  <si>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</si>
  <si>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</si>
  <si>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</si>
  <si>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</si>
  <si>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</si>
  <si>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</si>
  <si>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</si>
  <si>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</si>
  <si>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</si>
  <si>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</si>
  <si>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</si>
  <si>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</si>
  <si>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</si>
  <si>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</si>
  <si>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</si>
  <si>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</si>
  <si>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</si>
  <si>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</si>
  <si>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</si>
  <si>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</si>
  <si>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</si>
  <si>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</si>
  <si>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</si>
  <si>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</si>
  <si>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</si>
  <si>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</si>
  <si>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</si>
  <si>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</si>
  <si>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</si>
  <si>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</si>
  <si>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</si>
  <si>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</si>
  <si>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</si>
  <si>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</si>
  <si>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</si>
  <si>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</si>
  <si>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</si>
  <si>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</si>
  <si>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</si>
  <si>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</si>
  <si>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</si>
  <si>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</si>
  <si>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</si>
  <si>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</si>
  <si>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</si>
  <si>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</si>
  <si>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</si>
  <si>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</si>
  <si>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</si>
  <si>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</si>
  <si>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</si>
  <si>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</si>
  <si>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</si>
  <si>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</si>
  <si>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</si>
  <si>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</si>
  <si>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</si>
  <si>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</si>
  <si>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</si>
  <si>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</si>
  <si>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</si>
  <si>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</si>
  <si>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</si>
  <si>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</si>
  <si>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</si>
  <si>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</si>
  <si>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</si>
  <si>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</si>
  <si>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</si>
  <si>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</si>
  <si>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</si>
  <si>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</si>
  <si>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</si>
  <si>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</si>
  <si>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</si>
  <si>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</si>
  <si>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</si>
  <si>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</si>
  <si>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</si>
  <si>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</si>
  <si>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</si>
  <si>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</si>
  <si>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</si>
  <si>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</si>
  <si>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</si>
  <si>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</si>
  <si>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</si>
  <si>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</si>
  <si>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</si>
  <si>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</si>
  <si>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</si>
  <si>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</si>
  <si>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</si>
  <si>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</si>
  <si>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</si>
  <si>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</si>
  <si>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</si>
  <si>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</si>
  <si>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</si>
  <si>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</si>
  <si>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</si>
  <si>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</si>
  <si>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</si>
  <si>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</si>
  <si>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</si>
  <si>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</si>
  <si>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</si>
  <si>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</si>
  <si>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</si>
  <si>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</si>
  <si>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</si>
  <si>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</si>
  <si>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</si>
  <si>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</si>
  <si>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</si>
  <si>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</si>
  <si>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</si>
  <si>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</si>
  <si>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</si>
  <si>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</si>
  <si>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</si>
  <si>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</si>
  <si>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</si>
  <si>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</si>
  <si>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</si>
  <si>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</si>
  <si>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</si>
  <si>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</si>
  <si>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</si>
  <si>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</si>
  <si>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</si>
  <si>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</si>
  <si>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</si>
  <si>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</si>
  <si>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</si>
  <si>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</si>
  <si>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</si>
  <si>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</si>
  <si>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</si>
  <si>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</si>
  <si>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</si>
  <si>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</si>
  <si>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</si>
  <si>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</si>
  <si>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</si>
  <si>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</si>
  <si>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</si>
  <si>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</si>
  <si>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</si>
  <si>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</si>
  <si>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</si>
  <si>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</si>
  <si>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</si>
  <si>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</si>
  <si>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</si>
  <si>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</si>
  <si>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</si>
  <si>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</si>
  <si>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</si>
  <si>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</si>
  <si>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</si>
  <si>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</si>
  <si>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</si>
  <si>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</si>
  <si>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</si>
  <si>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</si>
  <si>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</si>
  <si>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</si>
  <si>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</si>
  <si>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</si>
  <si>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</si>
  <si>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</si>
  <si>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</si>
  <si>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</si>
  <si>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</si>
  <si>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</si>
  <si>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</si>
  <si>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</si>
  <si>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</si>
  <si>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</si>
  <si>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</si>
  <si>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</si>
  <si>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</si>
  <si>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</si>
  <si>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</si>
  <si>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</si>
  <si>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</si>
  <si>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</si>
  <si>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</si>
  <si>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</si>
  <si>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</si>
  <si>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</si>
  <si>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</si>
  <si>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</si>
  <si>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</si>
  <si>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</si>
  <si>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</si>
  <si>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</si>
  <si>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</si>
  <si>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</si>
  <si>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</si>
  <si>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</si>
  <si>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</si>
  <si>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</si>
  <si>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</si>
  <si>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</si>
  <si>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</si>
  <si>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</si>
  <si>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</si>
  <si>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</si>
  <si>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</si>
  <si>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</si>
  <si>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</si>
  <si>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</si>
  <si>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</si>
  <si>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</si>
  <si>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</si>
  <si>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</si>
  <si>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</si>
  <si>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</si>
  <si>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</si>
  <si>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</si>
  <si>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</si>
  <si>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</si>
  <si>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</si>
  <si>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</si>
  <si>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</si>
  <si>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</si>
  <si>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</si>
  <si>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</si>
  <si>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</si>
  <si>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</si>
  <si>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</si>
  <si>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</si>
  <si>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</si>
  <si>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</si>
  <si>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</si>
  <si>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</si>
  <si>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</si>
  <si>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</si>
  <si>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</si>
  <si>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</si>
  <si>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</si>
  <si>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</si>
  <si>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</si>
  <si>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</si>
  <si>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</si>
  <si>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</si>
  <si>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</si>
  <si>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</si>
  <si>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</si>
  <si>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</si>
  <si>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</si>
  <si>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</si>
  <si>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</si>
  <si>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</si>
  <si>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</si>
  <si>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</si>
  <si>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</si>
  <si>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</si>
  <si>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</si>
  <si>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</si>
  <si>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</si>
  <si>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</si>
  <si>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</si>
  <si>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</si>
  <si>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</si>
  <si>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</si>
  <si>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</si>
  <si>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</si>
  <si>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</si>
  <si>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</si>
  <si>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</si>
  <si>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</si>
  <si>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</si>
  <si>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</si>
  <si>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</si>
  <si>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</si>
  <si>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</si>
  <si>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</si>
  <si>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</si>
  <si>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</si>
  <si>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</si>
  <si>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</si>
  <si>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</si>
  <si>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</si>
  <si>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</si>
  <si>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</si>
  <si>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</si>
  <si>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</si>
  <si>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</si>
  <si>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</si>
  <si>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</si>
  <si>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</si>
  <si>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</si>
  <si>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</si>
  <si>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</si>
  <si>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</si>
  <si>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</si>
  <si>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</si>
  <si>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</si>
  <si>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</si>
  <si>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</si>
  <si>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</si>
  <si>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</si>
  <si>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</si>
  <si>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</si>
  <si>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</si>
  <si>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</si>
  <si>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</si>
  <si>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</si>
  <si>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</si>
  <si>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</si>
  <si>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</si>
  <si>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</si>
  <si>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</si>
  <si>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</si>
  <si>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</si>
  <si>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</si>
  <si>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</si>
  <si>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</si>
  <si>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</si>
  <si>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</si>
  <si>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</si>
  <si>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</si>
  <si>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</si>
  <si>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</si>
  <si>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</si>
  <si>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</si>
  <si>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</si>
  <si>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</si>
  <si>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</si>
  <si>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</si>
  <si>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</si>
  <si>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</si>
  <si>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</si>
  <si>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</si>
  <si>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</si>
  <si>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</si>
  <si>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</si>
  <si>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</si>
  <si>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</si>
  <si>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</si>
  <si>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</si>
  <si>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</si>
  <si>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</si>
  <si>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</si>
  <si>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</si>
  <si>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</si>
  <si>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</si>
  <si>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</si>
  <si>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</si>
  <si>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</si>
  <si>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</si>
  <si>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</si>
  <si>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</si>
  <si>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</si>
  <si>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</si>
  <si>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</si>
  <si>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</si>
  <si>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</si>
  <si>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</si>
  <si>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</si>
  <si>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</si>
  <si>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</si>
  <si>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</si>
  <si>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</si>
  <si>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</si>
  <si>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</si>
  <si>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</si>
  <si>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</si>
  <si>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</si>
  <si>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</si>
  <si>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</si>
  <si>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</si>
  <si>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</si>
  <si>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</si>
  <si>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</si>
  <si>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</si>
  <si>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</si>
  <si>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</si>
  <si>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</si>
  <si>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</si>
  <si>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</si>
  <si>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</si>
  <si>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</si>
  <si>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</si>
  <si>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</si>
  <si>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</si>
  <si>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</si>
  <si>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</si>
  <si>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</si>
  <si>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</si>
  <si>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</si>
  <si>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</si>
  <si>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</si>
  <si>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</si>
  <si>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</si>
  <si>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</si>
  <si>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</si>
  <si>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</si>
  <si>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</si>
  <si>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</si>
  <si>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</si>
  <si>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</si>
  <si>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</si>
  <si>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</si>
  <si>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</si>
  <si>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</si>
  <si>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</si>
  <si>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</si>
  <si>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</si>
  <si>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</si>
  <si>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</si>
  <si>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</si>
  <si>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</si>
  <si>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</si>
  <si>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</si>
  <si>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</si>
  <si>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</si>
  <si>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</si>
  <si>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</si>
  <si>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</si>
  <si>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</si>
  <si>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</si>
  <si>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</si>
  <si>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</si>
  <si>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</si>
  <si>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</si>
  <si>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</si>
  <si>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</si>
  <si>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</si>
  <si>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</si>
  <si>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</si>
  <si>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</si>
  <si>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</si>
  <si>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</si>
  <si>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</si>
  <si>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</si>
  <si>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</si>
  <si>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</si>
  <si>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</si>
  <si>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</si>
  <si>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</si>
  <si>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</si>
  <si>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</si>
  <si>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</si>
  <si>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</si>
  <si>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</si>
  <si>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</si>
  <si>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</si>
  <si>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</si>
  <si>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</si>
  <si>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</si>
  <si>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</si>
  <si>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</si>
  <si>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</si>
  <si>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</si>
  <si>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</si>
  <si>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</si>
  <si>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</si>
  <si>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</si>
  <si>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</si>
  <si>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</si>
  <si>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</si>
  <si>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</si>
  <si>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</si>
  <si>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</si>
  <si>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</si>
  <si>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</si>
  <si>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</si>
  <si>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</si>
  <si>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</si>
  <si>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</si>
  <si>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</si>
  <si>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</si>
  <si>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</si>
  <si>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</si>
  <si>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</si>
  <si>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</si>
  <si>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</si>
  <si>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</si>
  <si>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</si>
  <si>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</si>
  <si>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</si>
  <si>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</si>
  <si>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</si>
  <si>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</si>
  <si>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</si>
  <si>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</si>
  <si>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</si>
  <si>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</si>
  <si>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</si>
  <si>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</si>
  <si>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</si>
  <si>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</si>
  <si>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</si>
  <si>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</si>
  <si>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</si>
  <si>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</si>
  <si>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</si>
  <si>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</si>
  <si>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</si>
  <si>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</si>
  <si>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</si>
  <si>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</si>
  <si>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</si>
  <si>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</si>
  <si>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</si>
  <si>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</si>
  <si>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</si>
  <si>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</si>
  <si>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</si>
  <si>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</si>
  <si>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</si>
  <si>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</si>
  <si>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</si>
  <si>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</si>
  <si>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</si>
  <si>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</si>
  <si>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</si>
  <si>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</si>
  <si>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</si>
  <si>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</si>
  <si>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</si>
  <si>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</si>
  <si>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</si>
  <si>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</si>
  <si>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</si>
  <si>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</si>
  <si>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</si>
  <si>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</si>
  <si>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</si>
  <si>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</si>
  <si>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</si>
  <si>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</si>
  <si>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</si>
  <si>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</si>
  <si>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</si>
  <si>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</si>
  <si>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</si>
  <si>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</si>
  <si>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</si>
  <si>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</si>
  <si>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</si>
  <si>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</si>
  <si>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</si>
  <si>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</si>
  <si>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</si>
  <si>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</si>
  <si>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</si>
  <si>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</si>
  <si>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</si>
  <si>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</si>
  <si>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</si>
  <si>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</si>
  <si>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</si>
  <si>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</si>
  <si>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</si>
  <si>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</si>
  <si>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</si>
  <si>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</si>
  <si>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</si>
  <si>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</si>
  <si>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</si>
  <si>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</si>
  <si>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</si>
  <si>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</si>
  <si>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</si>
  <si>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</si>
  <si>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</si>
  <si>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</si>
  <si>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</si>
  <si>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</si>
  <si>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</si>
  <si>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</si>
  <si>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</si>
  <si>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</si>
  <si>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</si>
  <si>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</si>
  <si>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</si>
  <si>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</si>
  <si>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</si>
  <si>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</si>
  <si>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</si>
  <si>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</si>
  <si>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</si>
  <si>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</si>
  <si>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</si>
  <si>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</si>
  <si>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</si>
  <si>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</si>
  <si>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</si>
  <si>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</si>
  <si>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</si>
  <si>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</si>
  <si>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</si>
  <si>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</si>
  <si>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</si>
  <si>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</si>
  <si>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</si>
  <si>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</si>
  <si>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</si>
  <si>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</si>
  <si>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</si>
  <si>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</si>
  <si>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</si>
  <si>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</si>
  <si>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</si>
  <si>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</si>
  <si>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</si>
  <si>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</si>
  <si>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</si>
  <si>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</si>
  <si>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</si>
  <si>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</si>
  <si>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</si>
  <si>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</si>
  <si>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</si>
  <si>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</si>
  <si>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</si>
  <si>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</si>
  <si>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</si>
  <si>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</si>
  <si>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</si>
  <si>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</si>
  <si>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</si>
  <si>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</si>
  <si>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</si>
  <si>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</si>
  <si>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</si>
  <si>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</si>
  <si>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</si>
  <si>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</si>
  <si>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</si>
  <si>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</si>
  <si>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</si>
  <si>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</si>
  <si>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</si>
  <si>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</si>
  <si>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</si>
  <si>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</si>
  <si>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</si>
  <si>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</si>
  <si>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</si>
  <si>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</si>
  <si>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</si>
  <si>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</si>
  <si>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</si>
  <si>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</si>
  <si>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</si>
  <si>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</si>
  <si>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</si>
  <si>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</si>
  <si>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</si>
  <si>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</si>
  <si>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</si>
  <si>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</si>
  <si>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</si>
  <si>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</si>
  <si>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</si>
  <si>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</si>
  <si>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</si>
  <si>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</si>
  <si>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</si>
  <si>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</si>
  <si>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</si>
  <si>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</si>
  <si>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</si>
  <si>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</si>
  <si>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</si>
  <si>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</si>
  <si>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</si>
  <si>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</si>
  <si>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</si>
  <si>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</si>
  <si>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</si>
  <si>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</si>
  <si>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</si>
  <si>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</si>
  <si>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</si>
  <si>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</si>
  <si>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</si>
  <si>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</si>
  <si>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</si>
  <si>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</si>
  <si>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</si>
  <si>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</si>
  <si>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</si>
  <si>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</si>
  <si>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</si>
  <si>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</si>
  <si>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</si>
  <si>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</si>
  <si>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</si>
  <si>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</si>
  <si>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</si>
  <si>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</si>
  <si>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</si>
  <si>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</si>
  <si>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</si>
  <si>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</si>
  <si>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</si>
  <si>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</si>
  <si>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</si>
  <si>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</si>
  <si>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</si>
  <si>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</si>
  <si>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</si>
  <si>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</si>
  <si>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</si>
  <si>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</si>
  <si>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</si>
  <si>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</si>
  <si>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</si>
  <si>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</si>
  <si>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</si>
  <si>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</si>
  <si>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</si>
  <si>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</si>
  <si>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</si>
  <si>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</si>
  <si>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</si>
  <si>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</si>
  <si>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</si>
  <si>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</si>
  <si>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</si>
  <si>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</si>
  <si>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</si>
  <si>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</si>
  <si>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</si>
  <si>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</si>
  <si>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</si>
  <si>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</si>
  <si>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</si>
  <si>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</si>
  <si>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</si>
  <si>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</si>
  <si>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</si>
  <si>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</si>
  <si>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</si>
  <si>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</si>
  <si>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</si>
  <si>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</si>
  <si>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</si>
  <si>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</si>
  <si>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</si>
  <si>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</si>
  <si>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</si>
  <si>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</si>
  <si>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</si>
  <si>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</si>
  <si>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</si>
  <si>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</si>
  <si>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</si>
  <si>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</si>
  <si>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</si>
  <si>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</si>
  <si>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</si>
  <si>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</si>
  <si>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</si>
  <si>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</si>
  <si>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</si>
  <si>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</si>
  <si>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</si>
  <si>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</si>
  <si>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</si>
  <si>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</si>
  <si>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</si>
  <si>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</si>
  <si>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</si>
  <si>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</si>
  <si>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</si>
  <si>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</si>
  <si>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</si>
  <si>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</si>
  <si>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</si>
  <si>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</si>
  <si>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</si>
  <si>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</si>
  <si>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</si>
  <si>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</si>
  <si>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</si>
  <si>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</si>
  <si>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</si>
  <si>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</si>
  <si>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</si>
  <si>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</si>
  <si>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</si>
  <si>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</si>
  <si>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</si>
  <si>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</si>
  <si>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</si>
  <si>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</si>
  <si>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</si>
  <si>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</si>
  <si>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</si>
  <si>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</si>
  <si>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</si>
  <si>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</si>
  <si>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</si>
  <si>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</si>
  <si>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</si>
  <si>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</si>
  <si>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</si>
  <si>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</si>
  <si>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</si>
  <si>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</si>
  <si>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</si>
  <si>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</si>
  <si>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</si>
  <si>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</si>
  <si>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</si>
  <si>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</si>
  <si>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</si>
  <si>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</si>
  <si>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</si>
  <si>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</si>
  <si>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</si>
  <si>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</si>
  <si>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</si>
  <si>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</si>
  <si>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</si>
  <si>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</si>
  <si>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</si>
  <si>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</si>
  <si>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</si>
  <si>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</si>
  <si>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</si>
  <si>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</si>
  <si>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</si>
  <si>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</si>
  <si>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</si>
  <si>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</si>
  <si>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</si>
  <si>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</si>
  <si>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</si>
  <si>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</si>
  <si>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</si>
  <si>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</si>
  <si>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</si>
  <si>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</si>
  <si>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</si>
  <si>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</si>
  <si>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</si>
  <si>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</si>
  <si>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</si>
  <si>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</si>
  <si>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</si>
  <si>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</si>
  <si>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</si>
  <si>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</si>
  <si>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</si>
  <si>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</si>
  <si>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</si>
  <si>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</si>
  <si>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</si>
  <si>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</si>
  <si>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</si>
  <si>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</si>
  <si>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</si>
  <si>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</si>
  <si>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</si>
  <si>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</si>
  <si>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</si>
  <si>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</si>
  <si>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</si>
  <si>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</si>
  <si>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</si>
  <si>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</si>
  <si>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</si>
  <si>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</si>
  <si>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</si>
  <si>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</si>
  <si>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</si>
  <si>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</si>
  <si>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</si>
  <si>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</si>
  <si>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</si>
  <si>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</si>
  <si>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</si>
  <si>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</si>
  <si>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</si>
  <si>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</si>
  <si>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</si>
  <si>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</si>
  <si>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</si>
  <si>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</si>
  <si>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</si>
  <si>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</si>
  <si>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</si>
  <si>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</si>
  <si>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</si>
  <si>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</si>
  <si>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</si>
  <si>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</si>
  <si>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</si>
  <si>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</si>
  <si>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</si>
  <si>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</si>
  <si>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</si>
  <si>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</si>
  <si>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</si>
  <si>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</si>
  <si>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</si>
  <si>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</si>
  <si>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</si>
  <si>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</si>
  <si>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</si>
  <si>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</si>
  <si>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</si>
  <si>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</si>
  <si>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</si>
  <si>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</si>
  <si>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</si>
  <si>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</si>
  <si>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</si>
  <si>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</si>
  <si>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</si>
  <si>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</si>
  <si>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</si>
  <si>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</si>
  <si>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</si>
  <si>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</si>
  <si>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</si>
  <si>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</si>
  <si>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</si>
  <si>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</si>
  <si>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</si>
  <si>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</si>
  <si>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</si>
  <si>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</si>
  <si>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</si>
  <si>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</si>
  <si>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</si>
  <si>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</si>
  <si>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</si>
  <si>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</si>
  <si>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</si>
  <si>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</si>
  <si>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</si>
  <si>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</si>
  <si>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</si>
  <si>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</si>
  <si>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</si>
  <si>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</si>
  <si>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</si>
  <si>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</si>
  <si>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</si>
  <si>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</si>
  <si>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</si>
  <si>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</si>
  <si>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</si>
  <si>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</si>
  <si>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</si>
  <si>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</si>
  <si>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</si>
  <si>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</si>
  <si>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</si>
  <si>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</si>
  <si>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</si>
  <si>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</si>
  <si>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</si>
  <si>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</si>
  <si>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</si>
  <si>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</si>
  <si>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</si>
  <si>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</si>
  <si>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</si>
  <si>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</si>
  <si>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</si>
  <si>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</si>
  <si>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</si>
  <si>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</si>
  <si>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</si>
  <si>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</si>
  <si>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</si>
  <si>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</si>
  <si>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</si>
  <si>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</si>
  <si>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</si>
  <si>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</si>
  <si>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</si>
  <si>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</si>
  <si>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</si>
  <si>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</si>
  <si>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</si>
  <si>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</si>
  <si>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</si>
  <si>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</si>
  <si>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</si>
  <si>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</si>
  <si>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</si>
  <si>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</si>
  <si>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</si>
  <si>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</si>
  <si>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</si>
  <si>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</si>
  <si>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</si>
  <si>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</si>
  <si>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</si>
  <si>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</si>
  <si>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</si>
  <si>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</si>
  <si>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</si>
  <si>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</si>
  <si>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</si>
  <si>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</si>
  <si>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</si>
  <si>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</si>
  <si>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</si>
  <si>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</si>
  <si>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</si>
  <si>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</si>
  <si>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</si>
  <si>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</si>
  <si>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</si>
  <si>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</si>
  <si>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</si>
  <si>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</si>
  <si>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</si>
  <si>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</si>
  <si>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</si>
  <si>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</si>
  <si>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</si>
  <si>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</si>
  <si>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</si>
  <si>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</si>
  <si>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</si>
  <si>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</si>
  <si>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</si>
  <si>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</si>
  <si>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</si>
  <si>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</si>
  <si>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</si>
  <si>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</si>
  <si>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</si>
  <si>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</si>
  <si>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</si>
  <si>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</si>
  <si>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</si>
  <si>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</si>
  <si>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</si>
  <si>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</si>
  <si>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</si>
  <si>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</si>
  <si>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</si>
  <si>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</si>
  <si>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</si>
  <si>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</si>
  <si>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</si>
  <si>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</si>
  <si>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</si>
  <si>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</si>
  <si>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</si>
  <si>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</si>
  <si>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</si>
  <si>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</si>
  <si>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</si>
  <si>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</si>
  <si>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</si>
  <si>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</si>
  <si>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</si>
  <si>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</si>
  <si>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</si>
  <si>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</si>
  <si>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</si>
  <si>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</si>
  <si>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</si>
  <si>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</si>
  <si>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</si>
  <si>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</si>
  <si>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</si>
  <si>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</si>
  <si>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</si>
  <si>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</si>
  <si>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</si>
  <si>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</si>
  <si>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</si>
  <si>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</si>
  <si>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</si>
  <si>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</si>
  <si>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</si>
  <si>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</si>
  <si>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</si>
  <si>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</si>
  <si>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</si>
  <si>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</si>
  <si>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</si>
  <si>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</si>
  <si>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</si>
  <si>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</si>
  <si>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</si>
  <si>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</si>
  <si>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</si>
  <si>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</si>
  <si>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</si>
  <si>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</si>
  <si>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</si>
  <si>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</si>
  <si>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</si>
  <si>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</si>
  <si>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</si>
  <si>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</si>
  <si>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</si>
  <si>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</si>
  <si>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</si>
  <si>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</si>
  <si>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</si>
  <si>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</si>
  <si>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</si>
  <si>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</si>
  <si>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</si>
  <si>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</si>
  <si>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</si>
  <si>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</si>
  <si>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</si>
  <si>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</si>
  <si>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</si>
  <si>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</si>
  <si>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</si>
  <si>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</si>
  <si>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</si>
  <si>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</si>
  <si>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</si>
  <si>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</si>
  <si>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</si>
  <si>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</si>
  <si>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</si>
  <si>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</si>
  <si>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</si>
  <si>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</si>
  <si>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</si>
  <si>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</si>
  <si>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</si>
  <si>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</si>
  <si>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</si>
  <si>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</si>
  <si>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</si>
  <si>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</si>
  <si>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</si>
  <si>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</si>
  <si>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</si>
  <si>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</si>
  <si>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</si>
  <si>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</si>
  <si>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</si>
  <si>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</si>
  <si>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</si>
  <si>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</si>
  <si>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</si>
  <si>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</si>
  <si>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</si>
  <si>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</si>
  <si>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</si>
  <si>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</si>
  <si>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</si>
  <si>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</si>
  <si>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</si>
  <si>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</si>
  <si>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</si>
  <si>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</si>
  <si>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</si>
  <si>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</si>
  <si>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</si>
  <si>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</si>
  <si>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</si>
  <si>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</si>
  <si>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</si>
  <si>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</si>
  <si>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</si>
  <si>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</si>
  <si>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</si>
  <si>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</si>
  <si>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</si>
  <si>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</si>
  <si>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</si>
  <si>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</si>
  <si>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</si>
  <si>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</si>
  <si>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</si>
  <si>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</si>
  <si>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</si>
  <si>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</si>
  <si>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</si>
  <si>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</si>
  <si>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</si>
  <si>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</si>
  <si>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</si>
  <si>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</si>
  <si>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</si>
  <si>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</si>
  <si>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</si>
  <si>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</si>
  <si>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</si>
  <si>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</si>
  <si>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</si>
  <si>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</si>
  <si>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</si>
  <si>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</si>
  <si>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</si>
  <si>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</si>
  <si>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</si>
  <si>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</si>
  <si>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</si>
  <si>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</si>
  <si>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</si>
  <si>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</si>
  <si>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</si>
  <si>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</si>
  <si>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h</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</si>
  <si>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</si>
  <si>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</si>
  <si>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</si>
  <si>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</si>
  <si>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</si>
  <si>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</si>
  <si>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</si>
  <si>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</si>
  <si>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</si>
  <si>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</si>
  <si>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</si>
  <si>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</si>
  <si>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</si>
  <si>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</si>
  <si>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</si>
  <si>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</si>
  <si>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</si>
  <si>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</si>
  <si>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</si>
  <si>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</si>
  <si>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</si>
  <si>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</si>
  <si>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</si>
  <si>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</si>
  <si>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</si>
  <si>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</si>
  <si>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</si>
  <si>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</si>
  <si>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</si>
  <si>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</si>
  <si>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</si>
  <si>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</si>
  <si>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</si>
  <si>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</si>
  <si>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</si>
  <si>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</si>
  <si>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</si>
  <si>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</si>
  <si>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</si>
  <si>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</si>
  <si>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</si>
  <si>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</si>
  <si>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</si>
  <si>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</si>
  <si>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</si>
  <si>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</si>
  <si>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</si>
  <si>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</si>
  <si>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</si>
  <si>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</si>
  <si>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</si>
  <si>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</si>
  <si>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</si>
  <si>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</si>
  <si>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</si>
  <si>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</si>
  <si>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</si>
  <si>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</si>
  <si>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</si>
  <si>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</si>
  <si>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</si>
  <si>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</si>
  <si>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</si>
  <si>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</si>
  <si>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</si>
  <si>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</si>
  <si>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</si>
  <si>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</si>
  <si>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</si>
  <si>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</si>
  <si>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</si>
  <si>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</si>
  <si>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</si>
  <si>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</si>
  <si>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</si>
  <si>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</si>
  <si>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</si>
  <si>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</si>
  <si>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</si>
  <si>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</si>
  <si>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</si>
  <si>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</si>
  <si>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</si>
  <si>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</si>
  <si>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</si>
  <si>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</si>
  <si>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</si>
  <si>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</si>
  <si>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</si>
  <si>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</si>
  <si>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</si>
  <si>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</si>
  <si>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</si>
  <si>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</si>
  <si>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</si>
  <si>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</si>
  <si>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</si>
  <si>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</si>
  <si>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</si>
  <si>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</si>
  <si>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</si>
  <si>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</si>
  <si>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</si>
  <si>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</si>
  <si>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</si>
  <si>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</si>
  <si>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</si>
  <si>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</si>
  <si>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</si>
  <si>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</si>
  <si>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</si>
  <si>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</si>
  <si>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</si>
  <si>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</si>
  <si>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</si>
  <si>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</si>
  <si>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</si>
  <si>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</si>
  <si>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</si>
  <si>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</si>
  <si>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</si>
  <si>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</si>
  <si>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</si>
  <si>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</si>
  <si>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</si>
  <si>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</si>
  <si>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</si>
  <si>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</si>
  <si>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</si>
  <si>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</si>
  <si>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</si>
  <si>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</si>
  <si>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</si>
  <si>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</si>
  <si>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</si>
  <si>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</si>
  <si>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</si>
  <si>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</si>
  <si>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</si>
  <si>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</si>
  <si>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</si>
  <si>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</si>
  <si>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</si>
  <si>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</si>
  <si>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</si>
  <si>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</si>
  <si>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</si>
  <si>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</si>
  <si>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</si>
  <si>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</si>
  <si>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</si>
  <si>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</si>
  <si>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</si>
  <si>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</si>
  <si>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</si>
  <si>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</si>
  <si>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</si>
  <si>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</si>
  <si>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</si>
  <si>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</si>
  <si>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</si>
  <si>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</si>
  <si>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</si>
  <si>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</si>
  <si>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</si>
  <si>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</si>
  <si>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</si>
  <si>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</si>
  <si>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</si>
  <si>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</si>
  <si>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</si>
  <si>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</si>
  <si>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</si>
  <si>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</si>
  <si>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</si>
  <si>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</si>
  <si>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</si>
  <si>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</si>
  <si>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</si>
  <si>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</si>
  <si>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</si>
  <si>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</si>
  <si>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</si>
  <si>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</si>
  <si>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</si>
  <si>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</si>
  <si>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</si>
  <si>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</si>
  <si>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</si>
  <si>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</si>
  <si>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</si>
  <si>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</si>
  <si>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</si>
  <si>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</si>
  <si>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</si>
  <si>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</si>
  <si>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</si>
  <si>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</si>
  <si>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</si>
  <si>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</si>
  <si>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</si>
  <si>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</si>
  <si>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</si>
  <si>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</si>
  <si>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</si>
  <si>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</si>
  <si>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</si>
  <si>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</si>
  <si>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</si>
  <si>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</si>
  <si>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</si>
  <si>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</si>
  <si>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</si>
  <si>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</si>
  <si>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</si>
  <si>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</si>
  <si>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</si>
  <si>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</si>
  <si>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</si>
  <si>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</si>
  <si>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</si>
  <si>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</si>
  <si>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</si>
  <si>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</si>
  <si>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</si>
  <si>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</si>
  <si>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</si>
  <si>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</si>
  <si>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</si>
  <si>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</si>
  <si>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</si>
  <si>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</si>
  <si>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</si>
  <si>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</si>
  <si>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</si>
  <si>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</si>
  <si>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</si>
  <si>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</si>
  <si>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</si>
  <si>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</si>
  <si>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</si>
  <si>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</si>
  <si>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</si>
  <si>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</si>
  <si>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</si>
  <si>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</si>
  <si>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</si>
  <si>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</si>
  <si>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</si>
  <si>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</si>
  <si>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</si>
  <si>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</si>
  <si>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</si>
  <si>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</si>
  <si>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</si>
  <si>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</si>
  <si>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</si>
  <si>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</si>
  <si>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</si>
  <si>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</si>
  <si>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</si>
  <si>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</si>
  <si>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</si>
  <si>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</si>
  <si>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</si>
  <si>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</si>
  <si>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</si>
  <si>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</si>
  <si>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</si>
  <si>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</si>
  <si>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</si>
  <si>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</si>
  <si>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</si>
  <si>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</si>
  <si>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</si>
  <si>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</si>
  <si>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</si>
  <si>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</si>
  <si>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</si>
  <si>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</si>
  <si>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</si>
  <si>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</si>
  <si>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</si>
  <si>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</si>
  <si>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</si>
  <si>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</si>
  <si>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</si>
  <si>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</si>
  <si>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</si>
  <si>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</si>
  <si>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</si>
  <si>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</si>
  <si>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</si>
  <si>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</si>
  <si>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</si>
  <si>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</si>
  <si>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</si>
  <si>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</si>
  <si>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</si>
  <si>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</si>
  <si>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</si>
  <si>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</si>
  <si>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</si>
  <si>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</si>
  <si>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</si>
  <si>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</si>
  <si>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</si>
  <si>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</si>
  <si>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</si>
  <si>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</si>
  <si>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</si>
  <si>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</si>
  <si>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</si>
  <si>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</si>
  <si>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</si>
  <si>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</si>
  <si>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</si>
  <si>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</si>
  <si>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</si>
  <si>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</si>
  <si>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</si>
  <si>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</si>
  <si>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</si>
  <si>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</si>
  <si>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</si>
  <si>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</si>
  <si>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</si>
  <si>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</si>
  <si>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</si>
  <si>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</si>
  <si>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</si>
  <si>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</si>
  <si>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</si>
  <si>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</si>
  <si>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</si>
  <si>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</si>
  <si>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</si>
  <si>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</si>
  <si>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</si>
  <si>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</si>
  <si>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</si>
  <si>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</si>
  <si>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</si>
  <si>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</si>
  <si>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</si>
  <si>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</si>
  <si>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</si>
  <si>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</si>
  <si>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</si>
  <si>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</si>
  <si>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</si>
  <si>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</si>
  <si>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</si>
  <si>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</si>
  <si>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</si>
  <si>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</si>
  <si>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</si>
  <si>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</si>
  <si>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</si>
  <si>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</si>
  <si>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</si>
  <si>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</si>
  <si>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</si>
  <si>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</si>
  <si>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</si>
  <si>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</si>
  <si>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</si>
  <si>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</si>
  <si>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</si>
  <si>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</si>
  <si>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</si>
  <si>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</si>
  <si>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</si>
  <si>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</si>
  <si>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</si>
  <si>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</si>
  <si>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</si>
  <si>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</si>
  <si>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</si>
  <si>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</si>
  <si>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</si>
  <si>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</si>
  <si>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</si>
  <si>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</si>
  <si>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</si>
  <si>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</si>
  <si>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</si>
  <si>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</si>
  <si>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</si>
  <si>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</si>
  <si>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</si>
  <si>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</si>
  <si>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</si>
  <si>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</si>
  <si>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</si>
  <si>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</si>
  <si>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</si>
  <si>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</si>
  <si>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</si>
  <si>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</si>
  <si>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</si>
  <si>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</si>
  <si>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</si>
  <si>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</si>
  <si>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</si>
  <si>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</si>
  <si>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</si>
  <si>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</si>
  <si>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</si>
  <si>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</si>
  <si>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</si>
  <si>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</si>
  <si>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</si>
  <si>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</si>
  <si>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</si>
  <si>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</si>
  <si>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</si>
  <si>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</si>
  <si>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</si>
  <si>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</si>
  <si>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</si>
  <si>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</si>
  <si>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</si>
  <si>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</si>
  <si>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</si>
  <si>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</si>
  <si>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</si>
  <si>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</si>
  <si>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</si>
  <si>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</si>
  <si>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</si>
  <si>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</si>
  <si>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</si>
  <si>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</si>
  <si>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</si>
  <si>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</si>
  <si>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</si>
  <si>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</si>
  <si>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</si>
  <si>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</si>
  <si>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</si>
  <si>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</si>
  <si>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</si>
  <si>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</si>
  <si>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</si>
  <si>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</si>
  <si>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</si>
  <si>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</si>
  <si>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</si>
  <si>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</si>
  <si>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</si>
  <si>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</si>
  <si>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</si>
  <si>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</si>
  <si>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</si>
  <si>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</si>
  <si>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</si>
  <si>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</si>
  <si>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</si>
  <si>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</si>
  <si>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</si>
  <si>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</si>
  <si>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</si>
  <si>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</si>
  <si>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</si>
  <si>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</si>
  <si>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</si>
  <si>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</si>
  <si>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</si>
  <si>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</si>
  <si>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</si>
  <si>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</si>
  <si>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</si>
  <si>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</si>
  <si>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</si>
  <si>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</si>
  <si>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</si>
  <si>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</si>
  <si>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</si>
  <si>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</si>
  <si>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</si>
  <si>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</si>
  <si>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</si>
  <si>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</si>
  <si>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</si>
  <si>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</si>
  <si>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</si>
  <si>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</si>
  <si>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</si>
  <si>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</si>
  <si>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</si>
  <si>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</si>
  <si>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</si>
  <si>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</si>
  <si>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</si>
  <si>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</si>
  <si>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</si>
  <si>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</si>
  <si>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</si>
  <si>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</si>
  <si>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</si>
  <si>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</si>
  <si>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</si>
  <si>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</si>
  <si>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</si>
  <si>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</si>
  <si>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</si>
  <si>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</si>
  <si>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</si>
  <si>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</si>
  <si>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</si>
  <si>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</si>
  <si>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</si>
  <si>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</si>
  <si>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</si>
  <si>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</si>
  <si>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</si>
  <si>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</si>
  <si>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</si>
  <si>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</si>
  <si>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</si>
  <si>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</si>
  <si>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</si>
  <si>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</si>
  <si>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</si>
  <si>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</si>
  <si>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</si>
  <si>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</si>
  <si>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</si>
  <si>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</si>
  <si>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</si>
  <si>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</si>
  <si>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</si>
  <si>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</si>
  <si>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</si>
  <si>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</si>
  <si>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</si>
  <si>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</si>
  <si>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</si>
  <si>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</si>
  <si>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</si>
  <si>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</si>
  <si>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</si>
  <si>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</si>
  <si>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</si>
  <si>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</si>
  <si>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</si>
  <si>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</si>
  <si>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</si>
  <si>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</si>
  <si>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</si>
  <si>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Solda elétrica de perfis metálicos e chapas de aço com eletrodo E80XX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</si>
  <si>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</si>
  <si>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</si>
  <si>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</si>
  <si>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</si>
  <si>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</si>
  <si>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</si>
  <si>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</si>
  <si>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</si>
  <si>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</si>
  <si>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</si>
  <si>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</si>
  <si>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</si>
  <si>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</si>
  <si>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</si>
  <si>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</si>
  <si>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</si>
  <si>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</si>
  <si>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</si>
  <si>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</si>
  <si>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</si>
  <si>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</si>
  <si>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</si>
  <si>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</si>
  <si>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</si>
  <si>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</si>
  <si>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</si>
  <si>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</si>
  <si>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</si>
  <si>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</si>
  <si>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</si>
  <si>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</si>
  <si>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</si>
  <si>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</si>
  <si>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</si>
  <si>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</si>
  <si>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</si>
  <si>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</si>
  <si>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</si>
  <si>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</si>
  <si>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</si>
  <si>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</si>
  <si>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</si>
  <si>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</si>
  <si>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</si>
  <si>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</si>
  <si>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</si>
  <si>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</si>
  <si>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</si>
  <si>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</si>
  <si>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</si>
  <si>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</si>
  <si>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</si>
  <si>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</si>
  <si>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</si>
  <si>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</si>
  <si>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</si>
  <si>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</si>
  <si>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</si>
  <si>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</si>
  <si>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</si>
  <si>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</si>
  <si>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</si>
  <si>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</si>
  <si>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</si>
  <si>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</si>
  <si>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</si>
  <si>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</si>
  <si>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</si>
  <si>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</si>
  <si>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</si>
  <si>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</si>
  <si>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</si>
  <si>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</si>
  <si>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</si>
  <si>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</si>
  <si>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</si>
  <si>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</si>
  <si>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</si>
  <si>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</si>
  <si>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</si>
  <si>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</si>
  <si>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</si>
  <si>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</si>
  <si>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</si>
  <si>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</si>
  <si>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</si>
  <si>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</si>
  <si>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</si>
  <si>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</si>
  <si>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</si>
  <si>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</si>
  <si>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</si>
  <si>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</si>
  <si>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</si>
  <si>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</si>
  <si>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</si>
  <si>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</si>
  <si>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</si>
  <si>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</si>
  <si>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</si>
  <si>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</si>
  <si>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</si>
  <si>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</si>
  <si>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</si>
  <si>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</si>
  <si>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</si>
  <si>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</si>
  <si>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</si>
  <si>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</si>
  <si>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</si>
  <si>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</si>
  <si>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</si>
  <si>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</si>
  <si>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</si>
  <si>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</si>
  <si>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</si>
  <si>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</si>
  <si>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</si>
  <si>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</si>
  <si>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</si>
  <si>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</si>
  <si>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</si>
  <si>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</si>
  <si>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</si>
  <si>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</si>
  <si>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</si>
  <si>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</si>
  <si>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</si>
  <si>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</si>
  <si>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</si>
  <si>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</si>
  <si>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</si>
  <si>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</si>
  <si>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</si>
  <si>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</si>
  <si>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</si>
  <si>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</si>
  <si>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</si>
  <si>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</si>
  <si>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</si>
  <si>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</si>
  <si>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</si>
  <si>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</si>
  <si>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</si>
  <si>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</si>
  <si>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</si>
  <si>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</si>
  <si>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</si>
  <si>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</si>
  <si>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</si>
  <si>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</si>
  <si>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</si>
  <si>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</si>
  <si>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</si>
  <si>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</si>
  <si>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</si>
  <si>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</si>
  <si>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</si>
  <si>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</si>
  <si>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</si>
  <si>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</si>
  <si>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</si>
  <si>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</si>
  <si>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</si>
  <si>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</si>
  <si>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</si>
  <si>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</si>
  <si>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</si>
  <si>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</si>
  <si>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</si>
  <si>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</si>
  <si>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</si>
  <si>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</si>
  <si>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</si>
  <si>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</si>
  <si>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</si>
  <si>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</si>
  <si>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</si>
  <si>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</si>
  <si>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</si>
  <si>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</si>
  <si>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</si>
  <si>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</si>
  <si>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</si>
  <si>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</si>
  <si>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</si>
  <si>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</si>
  <si>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</si>
  <si>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</si>
  <si>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</si>
  <si>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</si>
  <si>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</si>
  <si>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</si>
  <si>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</si>
  <si>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</si>
  <si>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</si>
  <si>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</si>
  <si>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</si>
  <si>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</si>
  <si>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</si>
  <si>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</si>
  <si>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</si>
  <si>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</si>
  <si>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</si>
  <si>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</si>
  <si>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</si>
  <si>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</si>
  <si>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</si>
  <si>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</si>
  <si>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</si>
  <si>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</si>
  <si>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</si>
  <si>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</si>
  <si>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</si>
  <si>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</si>
  <si>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</si>
  <si>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</si>
  <si>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</si>
  <si>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</si>
  <si>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</si>
  <si>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</si>
  <si>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</si>
  <si>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</si>
  <si>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</si>
  <si>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</si>
  <si>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</si>
  <si>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</si>
  <si>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</si>
  <si>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</si>
  <si>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</si>
  <si>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</si>
  <si>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</si>
  <si>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</si>
  <si>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</si>
  <si>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</si>
  <si>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</si>
  <si>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</si>
  <si>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</si>
  <si>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</si>
  <si>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</si>
  <si>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</si>
  <si>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</si>
  <si>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</si>
  <si>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</si>
  <si>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</si>
  <si>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</si>
  <si>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</si>
  <si>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</si>
  <si>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</si>
  <si>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</si>
  <si>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</si>
  <si>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</si>
  <si>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</si>
  <si>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</si>
  <si>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</si>
  <si>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</si>
  <si>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</si>
  <si>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</si>
  <si>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</si>
  <si>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</si>
  <si>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</si>
  <si>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</si>
  <si>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</si>
  <si>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</si>
  <si>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</si>
  <si>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</si>
  <si>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</si>
  <si>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</si>
  <si>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</si>
  <si>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</si>
  <si>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</si>
  <si>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</si>
  <si>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</si>
  <si>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</si>
  <si>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</si>
  <si>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</si>
  <si>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</si>
  <si>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</si>
  <si>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</si>
  <si>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</si>
  <si>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</si>
  <si>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</si>
  <si>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</si>
  <si>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</si>
  <si>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</si>
  <si>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</si>
  <si>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</si>
  <si>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</si>
  <si>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</si>
  <si>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</si>
  <si>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</si>
  <si>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</si>
  <si>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</si>
  <si>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</si>
  <si>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</si>
  <si>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</si>
  <si>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</si>
  <si>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</si>
  <si>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</si>
  <si>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</si>
  <si>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</si>
  <si>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</si>
  <si>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</si>
  <si>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</si>
  <si>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</si>
  <si>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</si>
  <si>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</si>
  <si>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</si>
  <si>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</si>
  <si>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</si>
  <si>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</si>
  <si>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</si>
  <si>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</si>
  <si>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</si>
  <si>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</si>
  <si>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</si>
  <si>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</si>
  <si>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</si>
  <si>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</si>
  <si>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</si>
  <si>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</si>
  <si>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</si>
  <si>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</si>
  <si>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</si>
  <si>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</si>
  <si>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</si>
  <si>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</si>
  <si>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</si>
  <si>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</si>
  <si>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</si>
  <si>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</si>
  <si>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</si>
  <si>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</si>
  <si>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</si>
  <si>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</si>
  <si>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</si>
  <si>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</si>
  <si>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</si>
  <si>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</si>
  <si>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</si>
  <si>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</si>
  <si>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</si>
  <si>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</si>
  <si>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</si>
  <si>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</si>
  <si>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</si>
  <si>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</si>
  <si>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</si>
  <si>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</si>
  <si>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</si>
  <si>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</si>
  <si>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</si>
  <si>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</si>
  <si>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</si>
  <si>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</si>
  <si>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</si>
  <si>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</si>
  <si>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</si>
  <si>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</si>
  <si>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</si>
  <si>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</si>
  <si>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</si>
  <si>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</si>
  <si>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</si>
  <si>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</si>
  <si>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</si>
  <si>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</si>
  <si>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</si>
  <si>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</si>
  <si>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</si>
  <si>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</si>
  <si>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</si>
  <si>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</si>
  <si>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</si>
  <si>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</si>
  <si>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</si>
  <si>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</si>
  <si>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</si>
  <si>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</si>
  <si>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</si>
  <si>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</si>
  <si>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</si>
  <si>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</si>
  <si>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</si>
  <si>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</si>
  <si>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</si>
  <si>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</si>
  <si>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</si>
  <si>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</si>
  <si>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</si>
  <si>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</si>
  <si>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</si>
  <si>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</si>
  <si>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</si>
  <si>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</si>
  <si>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</si>
  <si>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</si>
  <si>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</si>
  <si>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</si>
  <si>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</si>
  <si>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</si>
  <si>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</si>
  <si>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</si>
  <si>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</si>
  <si>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</si>
  <si>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</si>
  <si>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</si>
  <si>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</si>
  <si>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</si>
  <si>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</si>
  <si>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</si>
  <si>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</si>
  <si>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</si>
  <si>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</si>
  <si>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</si>
  <si>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</si>
  <si>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</si>
  <si>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</si>
  <si>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</si>
  <si>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</si>
  <si>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</si>
  <si>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</si>
  <si>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</si>
  <si>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</si>
  <si>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</si>
  <si>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</si>
  <si>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</si>
  <si>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</si>
  <si>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</si>
  <si>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</si>
  <si>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</si>
  <si>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</si>
  <si>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</si>
  <si>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</si>
  <si>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</si>
  <si>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</si>
  <si>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</si>
  <si>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</si>
  <si>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</si>
  <si>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</si>
  <si>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</si>
  <si>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</si>
  <si>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</si>
  <si>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</si>
  <si>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</si>
  <si>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</si>
  <si>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</si>
  <si>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</si>
  <si>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</si>
  <si>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</si>
  <si>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</si>
  <si>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</si>
  <si>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</si>
  <si>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</si>
  <si>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</si>
  <si>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</si>
  <si>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</si>
  <si>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</si>
  <si>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</si>
  <si>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</si>
  <si>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</si>
  <si>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</si>
  <si>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</si>
  <si>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</si>
  <si>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</si>
  <si>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</si>
  <si>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</si>
  <si>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</si>
  <si>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</si>
  <si>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</si>
  <si>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</si>
  <si>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</si>
  <si>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</si>
  <si>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</si>
  <si>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</si>
  <si>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</si>
  <si>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</si>
  <si>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</si>
  <si>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</si>
  <si>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</si>
  <si>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</si>
  <si>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</si>
  <si>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</si>
  <si>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</si>
  <si>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</si>
  <si>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</si>
  <si>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</si>
  <si>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</si>
  <si>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</si>
  <si>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</si>
  <si>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</si>
  <si>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</si>
  <si>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</si>
  <si>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</si>
  <si>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</si>
  <si>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</si>
  <si>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</si>
  <si>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</si>
  <si>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</si>
  <si>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</si>
  <si>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</si>
  <si>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</si>
  <si>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</si>
  <si>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</si>
  <si>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</si>
  <si>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</si>
  <si>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</si>
  <si>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</si>
  <si>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</si>
  <si>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</si>
  <si>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</si>
  <si>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</si>
  <si>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</si>
  <si>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</si>
  <si>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</si>
  <si>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</si>
  <si>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</si>
  <si>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</si>
  <si>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</si>
  <si>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</si>
  <si>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</si>
  <si>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</si>
  <si>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</si>
  <si>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</si>
  <si>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</si>
  <si>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</si>
  <si>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</si>
  <si>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</si>
  <si>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</si>
  <si>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</si>
  <si>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</si>
  <si>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</si>
  <si>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</si>
  <si>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</si>
  <si>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</si>
  <si>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</si>
  <si>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</si>
  <si>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</si>
  <si>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</si>
  <si>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</si>
  <si>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</si>
  <si>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</si>
  <si>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</si>
  <si>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</si>
  <si>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</si>
  <si>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</si>
  <si>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</si>
  <si>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</si>
  <si>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</si>
  <si>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</si>
  <si>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</si>
  <si>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</si>
  <si>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</si>
  <si>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</si>
  <si>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</si>
  <si>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</si>
  <si>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</si>
  <si>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</si>
  <si>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</si>
  <si>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</si>
  <si>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</si>
  <si>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</si>
  <si>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</si>
  <si>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</si>
  <si>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</si>
  <si>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</si>
  <si>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</si>
  <si>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</si>
  <si>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</si>
  <si>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</si>
  <si>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</si>
  <si>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</si>
  <si>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</si>
  <si>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</si>
  <si>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</si>
  <si>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</si>
  <si>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</si>
  <si>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</si>
  <si>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</si>
  <si>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</si>
  <si>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</si>
  <si>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</si>
  <si>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</si>
  <si>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</si>
  <si>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</si>
  <si>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</si>
  <si>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</si>
  <si>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Apoio náutico com capacidade de 150 t</t>
  </si>
  <si>
    <t>mês</t>
  </si>
  <si>
    <t>Apoio náutico com capacidade de 200 t</t>
  </si>
  <si>
    <t>Apoio náutico com capacidade de 600 t</t>
  </si>
  <si>
    <t xml:space="preserve">Apoio náutico para pessoal e apoio logístico </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</si>
  <si>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</si>
  <si>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</si>
  <si>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</si>
  <si>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</si>
  <si>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</si>
  <si>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</si>
  <si>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</si>
  <si>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</si>
  <si>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</si>
  <si>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</si>
  <si>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</si>
  <si>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</si>
  <si>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</si>
  <si>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</si>
  <si>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</si>
  <si>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</si>
  <si>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</si>
  <si>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</si>
  <si>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</si>
  <si>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</si>
  <si>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Fischietti - montagem e desmontagem do par com capacidade de 140 t</t>
  </si>
  <si>
    <t>Fischietti com capacidade de 140 t por par e vão livre de até 45 m - operação do par</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</si>
  <si>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</si>
  <si>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</si>
  <si>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</si>
  <si>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</si>
  <si>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</si>
  <si>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t</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</si>
  <si>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</si>
  <si>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</si>
  <si>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</si>
  <si>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</si>
  <si>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</si>
  <si>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</si>
  <si>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</si>
  <si>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</si>
  <si>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</si>
  <si>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</si>
  <si>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</si>
  <si>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</si>
  <si>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</si>
  <si>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</si>
  <si>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</si>
  <si>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</si>
  <si>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</si>
  <si>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</si>
  <si>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</si>
  <si>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</si>
  <si>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</si>
  <si>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</si>
  <si>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</si>
  <si>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</si>
  <si>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</si>
  <si>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</si>
  <si>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</si>
  <si>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</si>
  <si>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</si>
  <si>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</si>
  <si>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</si>
  <si>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</si>
  <si>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</si>
  <si>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</si>
  <si>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</si>
  <si>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</si>
  <si>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</si>
  <si>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</si>
  <si>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</si>
  <si>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</si>
  <si>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</si>
  <si>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</si>
  <si>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</si>
  <si>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</si>
  <si>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</si>
  <si>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</si>
  <si>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</si>
  <si>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</si>
  <si>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</si>
  <si>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</si>
  <si>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</si>
  <si>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</si>
  <si>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</si>
  <si>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</si>
  <si>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</si>
  <si>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</si>
  <si>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</si>
  <si>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</si>
  <si>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</si>
  <si>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</si>
  <si>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</si>
  <si>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</si>
  <si>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</si>
  <si>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</si>
  <si>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</si>
  <si>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</si>
  <si>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</si>
  <si>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</si>
  <si>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</si>
  <si>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</si>
  <si>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</si>
  <si>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</si>
  <si>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</si>
  <si>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</si>
  <si>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</si>
  <si>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</si>
  <si>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</si>
  <si>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</si>
  <si>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</si>
  <si>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</si>
  <si>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</si>
  <si>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</si>
  <si>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</si>
  <si>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</si>
  <si>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</si>
  <si>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</si>
  <si>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</si>
  <si>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</si>
  <si>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</si>
  <si>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</si>
  <si>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</si>
  <si>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</si>
  <si>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</si>
  <si>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</si>
  <si>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</si>
  <si>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</si>
  <si>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</si>
  <si>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</si>
  <si>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</si>
  <si>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</si>
  <si>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</si>
  <si>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Cura química para pavimento de concreto executado com equipamento de pequeno porte</t>
  </si>
  <si>
    <t>Cura química para pavimento de concreto executado com equipamento fôrma-trilho</t>
  </si>
  <si>
    <t>Cura úmida de pavimento de concreto - geotêxtil não-tecido agulhado com utilização de 1 vez - 2 ciclos de molhagem por dia, durante 7 dias</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</si>
  <si>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</si>
  <si>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</si>
  <si>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</si>
  <si>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 - 100% Proctor intermediário</t>
  </si>
  <si>
    <t>Geogrelha bidirecional com resistência à tração de 30 kN/m - deformação &lt; 5% - malha de 36 x 34 mm - para reforço de base granular</t>
  </si>
  <si>
    <t>Geotêxtil não-tecido agulhado para cura úmida com utilização de 1 vez - fornecimento, instalação e retirada</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</si>
  <si>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</si>
  <si>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</si>
  <si>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</si>
  <si>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</si>
  <si>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</si>
  <si>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</si>
  <si>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</si>
  <si>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</si>
  <si>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</si>
  <si>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</si>
  <si>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</si>
  <si>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</si>
  <si>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</si>
  <si>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</si>
  <si>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</si>
  <si>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</si>
  <si>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</si>
  <si>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</si>
  <si>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</si>
  <si>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</si>
  <si>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</si>
  <si>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</si>
  <si>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</si>
  <si>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</si>
  <si>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</si>
  <si>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</si>
  <si>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</si>
  <si>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</si>
  <si>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</si>
  <si>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</si>
  <si>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</si>
  <si>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</si>
  <si>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</si>
  <si>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</si>
  <si>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</si>
  <si>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</si>
  <si>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</si>
  <si>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</si>
  <si>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</si>
  <si>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</si>
  <si>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</si>
  <si>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</si>
  <si>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</si>
  <si>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</si>
  <si>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</si>
  <si>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</si>
  <si>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</si>
  <si>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</si>
  <si>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</si>
  <si>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</si>
  <si>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</si>
  <si>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</si>
  <si>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</si>
  <si>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</si>
  <si>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</si>
  <si>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</si>
  <si>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</si>
  <si>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</si>
  <si>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</si>
  <si>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</si>
  <si>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</si>
  <si>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</si>
  <si>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</si>
  <si>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</si>
  <si>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</si>
  <si>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</si>
  <si>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</si>
  <si>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</si>
  <si>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</si>
  <si>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</si>
  <si>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</si>
  <si>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</si>
  <si>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</si>
  <si>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</si>
  <si>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</si>
  <si>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</si>
  <si>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</si>
  <si>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</si>
  <si>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</si>
  <si>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</si>
  <si>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</si>
  <si>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</si>
  <si>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</si>
  <si>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</si>
  <si>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</si>
  <si>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</si>
  <si>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</si>
  <si>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</si>
  <si>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</si>
  <si>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</si>
  <si>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</si>
  <si>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</si>
  <si>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</si>
  <si>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</si>
  <si>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</si>
  <si>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</si>
  <si>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</si>
  <si>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</si>
  <si>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</si>
  <si>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</si>
  <si>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</si>
  <si>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</si>
  <si>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</si>
  <si>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</si>
  <si>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</si>
  <si>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</si>
  <si>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</si>
  <si>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</si>
  <si>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</si>
  <si>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</si>
  <si>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</si>
  <si>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</si>
  <si>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</si>
  <si>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</si>
  <si>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</si>
  <si>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</si>
  <si>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</si>
  <si>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</si>
  <si>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</si>
  <si>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</si>
  <si>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</si>
  <si>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</si>
  <si>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</si>
  <si>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</si>
  <si>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</si>
  <si>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</si>
  <si>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</si>
  <si>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</si>
  <si>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</si>
  <si>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</si>
  <si>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Umedecimento de material geotêxtil para cura úmida de pavimento de concreto - 1 ciclo de molhagem</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</si>
  <si>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</si>
  <si>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</si>
  <si>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</si>
  <si>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</si>
  <si>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</si>
  <si>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</si>
  <si>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</si>
  <si>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</si>
  <si>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</si>
  <si>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</si>
  <si>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</si>
  <si>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</si>
  <si>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</si>
  <si>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</si>
  <si>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</si>
  <si>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</si>
  <si>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</si>
  <si>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</si>
  <si>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</si>
  <si>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</si>
  <si>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</si>
  <si>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</si>
  <si>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</si>
  <si>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</si>
  <si>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</si>
  <si>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</si>
  <si>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</si>
  <si>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</si>
  <si>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</si>
  <si>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</si>
  <si>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</si>
  <si>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</si>
  <si>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</si>
  <si>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</si>
  <si>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</si>
  <si>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</si>
  <si>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</si>
  <si>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</si>
  <si>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</si>
  <si>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</si>
  <si>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</si>
  <si>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</si>
  <si>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</si>
  <si>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</si>
  <si>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</si>
  <si>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</si>
  <si>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</si>
  <si>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</si>
  <si>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</si>
  <si>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</si>
  <si>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</si>
  <si>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</si>
  <si>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</si>
  <si>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</si>
  <si>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</si>
  <si>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</si>
  <si>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</si>
  <si>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</si>
  <si>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</si>
  <si>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</si>
  <si>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</si>
  <si>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</si>
  <si>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</si>
  <si>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</si>
  <si>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</si>
  <si>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</si>
  <si>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</si>
  <si>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</si>
  <si>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</si>
  <si>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</si>
  <si>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</si>
  <si>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</si>
  <si>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</si>
  <si>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</si>
  <si>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</si>
  <si>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</si>
  <si>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</si>
  <si>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</si>
  <si>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</si>
  <si>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</si>
  <si>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</si>
  <si>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</si>
  <si>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</si>
  <si>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</si>
  <si>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</si>
  <si>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</si>
  <si>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</si>
  <si>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</si>
  <si>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</si>
  <si>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</si>
  <si>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</si>
  <si>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</si>
  <si>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</si>
  <si>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</si>
  <si>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</si>
  <si>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</si>
  <si>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</si>
  <si>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</si>
  <si>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</si>
  <si>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</si>
  <si>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</si>
  <si>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</si>
  <si>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</si>
  <si>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</si>
  <si>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</si>
  <si>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</si>
  <si>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</si>
  <si>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</si>
  <si>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</si>
  <si>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</si>
  <si>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</si>
  <si>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</si>
  <si>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</si>
  <si>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</si>
  <si>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</si>
  <si>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</si>
  <si>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</si>
  <si>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</si>
  <si>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</si>
  <si>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</si>
  <si>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</si>
  <si>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</si>
  <si>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</si>
  <si>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</si>
  <si>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</si>
  <si>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</si>
  <si>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</si>
  <si>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</si>
  <si>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</si>
  <si>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</si>
  <si>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</si>
  <si>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</si>
  <si>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</si>
  <si>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</si>
  <si>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</si>
  <si>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</si>
  <si>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</si>
  <si>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</si>
  <si>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</si>
  <si>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</si>
  <si>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</si>
  <si>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</si>
  <si>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</si>
  <si>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</si>
  <si>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</si>
  <si>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</si>
  <si>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</si>
  <si>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</si>
  <si>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</si>
  <si>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</si>
  <si>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</si>
  <si>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</si>
  <si>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</si>
  <si>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</si>
  <si>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</si>
  <si>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</si>
  <si>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</si>
  <si>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</si>
  <si>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</si>
  <si>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</si>
  <si>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</si>
  <si>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</si>
  <si>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</si>
  <si>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</si>
  <si>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</si>
  <si>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</si>
  <si>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</si>
  <si>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</si>
  <si>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</si>
  <si>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</si>
  <si>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</si>
  <si>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</si>
  <si>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</si>
  <si>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</si>
  <si>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</si>
  <si>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</si>
  <si>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</si>
  <si>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</si>
  <si>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</si>
  <si>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</si>
  <si>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</si>
  <si>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</si>
  <si>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</si>
  <si>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</si>
  <si>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</si>
  <si>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</si>
  <si>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</si>
  <si>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</si>
  <si>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</si>
  <si>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</si>
  <si>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</si>
  <si>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</si>
  <si>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</si>
  <si>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</si>
  <si>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</si>
  <si>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</si>
  <si>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</si>
  <si>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</si>
  <si>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</si>
  <si>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</si>
  <si>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</si>
  <si>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</si>
  <si>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</si>
  <si>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</si>
  <si>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</si>
  <si>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</si>
  <si>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</si>
  <si>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</si>
  <si>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</si>
  <si>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</si>
  <si>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</si>
  <si>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</si>
  <si>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</si>
  <si>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</si>
  <si>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</si>
  <si>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</si>
  <si>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</si>
  <si>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</si>
  <si>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</si>
  <si>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</si>
  <si>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</si>
  <si>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</si>
  <si>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</si>
  <si>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</si>
  <si>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</si>
  <si>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</si>
  <si>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</si>
  <si>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</si>
  <si>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</si>
  <si>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</si>
  <si>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</si>
  <si>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</si>
  <si>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</si>
  <si>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</si>
  <si>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</si>
  <si>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</si>
  <si>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</si>
  <si>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</si>
  <si>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</si>
  <si>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</si>
  <si>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</si>
  <si>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</si>
  <si>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</si>
  <si>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</si>
  <si>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</si>
  <si>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</si>
  <si>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</si>
  <si>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</si>
  <si>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</si>
  <si>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</si>
  <si>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</si>
  <si>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</si>
  <si>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</si>
  <si>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</si>
  <si>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</si>
  <si>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</si>
  <si>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</si>
  <si>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</si>
  <si>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</si>
  <si>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</si>
  <si>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</si>
  <si>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</si>
  <si>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</si>
  <si>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</si>
  <si>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</si>
  <si>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</si>
  <si>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</si>
  <si>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</si>
  <si>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</si>
  <si>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</si>
  <si>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</si>
  <si>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</si>
  <si>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</si>
  <si>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</si>
  <si>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</si>
  <si>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</si>
  <si>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</si>
  <si>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</si>
  <si>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</si>
  <si>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</si>
  <si>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</si>
  <si>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</si>
  <si>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</si>
  <si>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</si>
  <si>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</si>
  <si>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</si>
  <si>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</si>
  <si>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</si>
  <si>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</si>
  <si>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</si>
  <si>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</si>
  <si>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</si>
  <si>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</si>
  <si>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</si>
  <si>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</si>
  <si>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</si>
  <si>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</si>
  <si>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</si>
  <si>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</si>
  <si>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</si>
  <si>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</si>
  <si>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</si>
  <si>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</si>
  <si>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</si>
  <si>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</si>
  <si>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</si>
  <si>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</si>
  <si>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</si>
  <si>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</si>
  <si>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</si>
  <si>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</si>
  <si>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</si>
  <si>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</si>
  <si>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</si>
  <si>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</si>
  <si>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</si>
  <si>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</si>
  <si>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</si>
  <si>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</si>
  <si>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</si>
  <si>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</si>
  <si>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</si>
  <si>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</si>
  <si>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</si>
  <si>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</si>
  <si>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</si>
  <si>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</si>
  <si>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</si>
  <si>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</si>
  <si>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</si>
  <si>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</si>
  <si>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</si>
  <si>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</si>
  <si>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</si>
  <si>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</si>
  <si>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</si>
  <si>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</si>
  <si>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dispositivos de sinalização viária - placas e delineadores refletivos</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</si>
  <si>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</si>
  <si>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</si>
  <si>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</si>
  <si>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</si>
  <si>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</si>
  <si>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</si>
  <si>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</si>
  <si>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</si>
  <si>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</si>
  <si>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</si>
  <si>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</si>
  <si>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</si>
  <si>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entre escamas de concreto com o uso de herbicida em alturas acima de 4 metros</t>
  </si>
  <si>
    <t>Limpeza e remoção de vegetação entre escamas de concreto com o uso de herbicida em alturas de até 4 metros</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</si>
  <si>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</si>
  <si>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</si>
  <si>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</si>
  <si>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</si>
  <si>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em superfície de escamas de concreto com escova de aço em alturas acima de 4 metros</t>
  </si>
  <si>
    <t>Limpeza em superfície de escamas de concreto com escova de aço em alturas de até 4 metros</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</si>
  <si>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</si>
  <si>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</si>
  <si>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</si>
  <si>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</si>
  <si>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</si>
  <si>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</si>
  <si>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</si>
  <si>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</si>
  <si>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</si>
  <si>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</si>
  <si>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</si>
  <si>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</si>
  <si>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 - 100% Proctor modificado</t>
  </si>
  <si>
    <t>Recomposição de erosão em corte ou aterro com material de jazida</t>
  </si>
  <si>
    <t>Recomposição de placa de sinalização</t>
  </si>
  <si>
    <t>Recomposição de revestimento primário com material de jazida - 100% Proctor intermediário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</si>
  <si>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</si>
  <si>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</si>
  <si>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</si>
  <si>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</si>
  <si>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</si>
  <si>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</si>
  <si>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</si>
  <si>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</si>
  <si>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</si>
  <si>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</si>
  <si>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</si>
  <si>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</si>
  <si>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</si>
  <si>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</si>
  <si>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</si>
  <si>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</si>
  <si>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</si>
  <si>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</si>
  <si>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</si>
  <si>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</si>
  <si>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</si>
  <si>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</si>
  <si>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</si>
  <si>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</si>
  <si>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</si>
  <si>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</si>
  <si>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</si>
  <si>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</si>
  <si>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</si>
  <si>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</si>
  <si>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</si>
  <si>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</si>
  <si>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</si>
  <si>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</si>
  <si>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</si>
  <si>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</si>
  <si>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</si>
  <si>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</si>
  <si>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</si>
  <si>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</si>
  <si>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</si>
  <si>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</si>
  <si>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</si>
  <si>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</si>
  <si>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</si>
  <si>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</si>
  <si>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</si>
  <si>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</si>
  <si>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</si>
  <si>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</si>
  <si>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ha</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</si>
  <si>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</si>
  <si>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</si>
  <si>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</si>
  <si>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</si>
  <si>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</si>
  <si>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</si>
  <si>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</si>
  <si>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</si>
  <si>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</si>
  <si>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</si>
  <si>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</si>
  <si>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</si>
  <si>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</si>
  <si>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</si>
  <si>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</si>
  <si>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</si>
  <si>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</si>
  <si>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</si>
  <si>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</si>
  <si>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</si>
  <si>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</si>
  <si>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</si>
  <si>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</si>
  <si>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</si>
  <si>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</si>
  <si>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</si>
  <si>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</si>
  <si>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</si>
  <si>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</si>
  <si>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</si>
  <si>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</si>
  <si>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</si>
  <si>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</si>
  <si>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</si>
  <si>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</si>
  <si>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</si>
  <si>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</si>
  <si>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</si>
  <si>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</si>
  <si>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</si>
  <si>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</si>
  <si>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</si>
  <si>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</si>
  <si>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</si>
  <si>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</si>
  <si>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</si>
  <si>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</si>
  <si>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</si>
  <si>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</si>
  <si>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</si>
  <si>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</si>
  <si>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</si>
  <si>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</si>
  <si>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</si>
  <si>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</si>
  <si>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</si>
  <si>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</si>
  <si>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</si>
  <si>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</si>
  <si>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</si>
  <si>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</si>
  <si>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</si>
  <si>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</si>
  <si>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</si>
  <si>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</si>
  <si>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</si>
  <si>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</si>
  <si>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</si>
  <si>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</si>
  <si>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</si>
  <si>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</si>
  <si>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</si>
  <si>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</si>
  <si>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</si>
  <si>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</si>
  <si>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</si>
  <si>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</si>
  <si>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</si>
  <si>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</si>
  <si>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</si>
  <si>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</si>
  <si>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</si>
  <si>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</si>
  <si>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</si>
  <si>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</si>
  <si>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</si>
  <si>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</si>
  <si>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</si>
  <si>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</si>
  <si>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</si>
  <si>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</si>
  <si>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</si>
  <si>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</si>
  <si>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</si>
  <si>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</si>
  <si>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</si>
  <si>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</si>
  <si>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</si>
  <si>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</si>
  <si>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</si>
  <si>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</si>
  <si>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</si>
  <si>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</si>
  <si>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</si>
  <si>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</si>
  <si>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</si>
  <si>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</si>
  <si>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</si>
  <si>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</si>
  <si>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</si>
  <si>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</si>
  <si>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</si>
  <si>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</si>
  <si>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</si>
  <si>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</si>
  <si>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</si>
  <si>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</si>
  <si>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</si>
  <si>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</si>
  <si>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</si>
  <si>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</si>
  <si>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</si>
  <si>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</si>
  <si>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</si>
  <si>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</si>
  <si>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</si>
  <si>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</si>
  <si>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</si>
  <si>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</si>
  <si>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</si>
  <si>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</si>
  <si>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</si>
  <si>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</si>
  <si>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</si>
  <si>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</si>
  <si>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</si>
  <si>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</si>
  <si>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</si>
  <si>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</si>
  <si>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</si>
  <si>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</si>
  <si>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</si>
  <si>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</si>
  <si>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</si>
  <si>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</si>
  <si>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</si>
  <si>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</si>
  <si>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</si>
  <si>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</si>
  <si>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</si>
  <si>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</si>
  <si>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</si>
  <si>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</si>
  <si>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</si>
  <si>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</si>
  <si>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</si>
  <si>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</si>
  <si>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</si>
  <si>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</si>
  <si>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</si>
  <si>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</si>
  <si>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</si>
  <si>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</si>
  <si>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</si>
  <si>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</si>
  <si>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</si>
  <si>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</si>
  <si>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</si>
  <si>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</si>
  <si>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</si>
  <si>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</si>
  <si>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</si>
  <si>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</si>
  <si>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</si>
  <si>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</si>
  <si>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</si>
  <si>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</si>
  <si>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</si>
  <si>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</si>
  <si>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</si>
  <si>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</si>
  <si>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</si>
  <si>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</si>
  <si>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</si>
  <si>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</si>
  <si>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</si>
  <si>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</si>
  <si>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</si>
  <si>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</si>
  <si>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</si>
  <si>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</si>
  <si>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</si>
  <si>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</si>
  <si>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</si>
  <si>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</si>
  <si>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</si>
  <si>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</si>
  <si>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</si>
  <si>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</si>
  <si>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</si>
  <si>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</si>
  <si>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</si>
  <si>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</si>
  <si>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</si>
  <si>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</si>
  <si>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</si>
  <si>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</si>
  <si>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</si>
  <si>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</si>
  <si>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</si>
  <si>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</si>
  <si>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</si>
  <si>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</si>
  <si>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</si>
  <si>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</si>
  <si>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</si>
  <si>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</si>
  <si>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</si>
  <si>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</si>
  <si>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</si>
  <si>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</si>
  <si>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</si>
  <si>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</si>
  <si>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</si>
  <si>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</si>
  <si>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</si>
  <si>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</si>
  <si>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</si>
  <si>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</si>
  <si>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</si>
  <si>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</si>
  <si>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</si>
  <si>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</si>
  <si>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</si>
  <si>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</si>
  <si>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</si>
  <si>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</si>
  <si>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</si>
  <si>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</si>
  <si>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</si>
  <si>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</si>
  <si>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</si>
  <si>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</si>
  <si>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</si>
  <si>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</si>
  <si>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</si>
  <si>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</si>
  <si>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</si>
  <si>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</si>
  <si>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</si>
  <si>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</si>
  <si>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</si>
  <si>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</si>
  <si>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</si>
  <si>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</si>
  <si>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</si>
  <si>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</si>
  <si>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</si>
  <si>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</si>
  <si>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</si>
  <si>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</si>
  <si>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</si>
  <si>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</si>
  <si>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</si>
  <si>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</si>
  <si>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</si>
  <si>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</si>
  <si>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</si>
  <si>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</si>
  <si>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</si>
  <si>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</si>
  <si>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</si>
  <si>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</si>
  <si>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</si>
  <si>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</si>
  <si>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</si>
  <si>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</si>
  <si>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</si>
  <si>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</si>
  <si>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</si>
  <si>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</si>
  <si>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</si>
  <si>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</si>
  <si>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</si>
  <si>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</si>
  <si>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</si>
  <si>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</si>
  <si>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</si>
  <si>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</si>
  <si>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</si>
  <si>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</si>
  <si>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</si>
  <si>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</si>
  <si>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</si>
  <si>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</si>
  <si>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</si>
  <si>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</si>
  <si>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</si>
  <si>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</si>
  <si>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</si>
  <si>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</si>
  <si>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</si>
  <si>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</si>
  <si>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</si>
  <si>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</si>
  <si>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</si>
  <si>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</si>
  <si>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</si>
  <si>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</si>
  <si>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</si>
  <si>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</si>
  <si>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</si>
  <si>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</si>
  <si>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</si>
  <si>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</si>
  <si>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</si>
  <si>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</si>
  <si>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</si>
  <si>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</si>
  <si>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</si>
  <si>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</si>
  <si>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</si>
  <si>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</si>
  <si>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</si>
  <si>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</si>
  <si>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</si>
  <si>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</si>
  <si>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</si>
  <si>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</si>
  <si>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</si>
  <si>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</si>
  <si>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</si>
  <si>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</si>
  <si>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</si>
  <si>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</si>
  <si>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</si>
  <si>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</si>
  <si>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</si>
  <si>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</si>
  <si>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</si>
  <si>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</si>
  <si>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</si>
  <si>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</si>
  <si>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</si>
  <si>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</si>
  <si>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</si>
  <si>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</si>
  <si>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</si>
  <si>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</si>
  <si>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</si>
  <si>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</si>
  <si>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</si>
  <si>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</si>
  <si>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</si>
  <si>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</si>
  <si>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</si>
  <si>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</si>
  <si>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</si>
  <si>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</si>
  <si>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</si>
  <si>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</si>
  <si>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</si>
  <si>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</si>
  <si>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</si>
  <si>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</si>
  <si>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</si>
  <si>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</si>
  <si>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</si>
  <si>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</si>
  <si>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</si>
  <si>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</si>
  <si>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</si>
  <si>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</si>
  <si>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</si>
  <si>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</si>
  <si>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</si>
  <si>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</si>
  <si>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</si>
  <si>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</si>
  <si>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</si>
  <si>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</si>
  <si>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</si>
  <si>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</si>
  <si>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</si>
  <si>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</si>
  <si>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</si>
  <si>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</si>
  <si>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</si>
  <si>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</si>
  <si>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</si>
  <si>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</si>
  <si>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</si>
  <si>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</si>
  <si>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</si>
  <si>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</si>
  <si>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</si>
  <si>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</si>
  <si>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</si>
  <si>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</si>
  <si>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</si>
  <si>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</si>
  <si>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</si>
  <si>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</si>
  <si>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</si>
  <si>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</si>
  <si>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</si>
  <si>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</si>
  <si>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</si>
  <si>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</si>
  <si>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</si>
  <si>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</si>
  <si>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</si>
  <si>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</si>
  <si>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</si>
  <si>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</si>
  <si>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</si>
  <si>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</si>
  <si>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</si>
  <si>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</si>
  <si>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</si>
  <si>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</si>
  <si>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</si>
  <si>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</si>
  <si>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</si>
  <si>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</si>
  <si>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</si>
  <si>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</si>
  <si>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</si>
  <si>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</si>
  <si>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</si>
  <si>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</si>
  <si>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</si>
  <si>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</si>
  <si>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</si>
  <si>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</si>
  <si>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</si>
  <si>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</si>
  <si>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material de jazida</t>
  </si>
  <si>
    <t>Aterro compactado em solo reforçado com fita polimérica - material de jazida</t>
  </si>
  <si>
    <t>Escoramento da primeira linha de escamas de concreto armado em solo reforçado com fita metálica ou polimérica – utilização de 3 vezes - confecção, instalação e retirada</t>
  </si>
  <si>
    <t>Fabricação de escama de concreto armado para solo reforçado com fita metálica - 2 a 5 ligações - tipo 1 - areia e brita comerciais</t>
  </si>
  <si>
    <t>Fabricação de escama de concreto armado para solo reforçado com fita metálica - 2 a 5 ligações - tipo 1 - areia extraída e brita produzida</t>
  </si>
  <si>
    <t>Fabricação de escama de concreto armado para solo reforçado com fita metálica - 6 a 8 ligações - tipo 2 - areia e brita comerciais</t>
  </si>
  <si>
    <t>Fabricação de escama de concreto armado para solo reforçado com fita metálica - 6 a 8 ligações - tipo 2 - areia extraída e brita produzida</t>
  </si>
  <si>
    <t>Fabricação de escama de concreto armado para solo reforçado com fita polimérica - 4 a 8 ligações - areia e brita comerciais</t>
  </si>
  <si>
    <t>Fabricação de escama de concreto armado para solo reforçado com fita polimérica - 4 a 8 ligações - areia extraída e brita produzida</t>
  </si>
  <si>
    <t>Moldes metálicos para escama de concreto armado para solo reforçado com fita metálica ou polimérica - formato cruciforme de 1,50 x 1,50 m - utilização de 100 vezes</t>
  </si>
  <si>
    <t>Montagem das escamas de concreto armado em solo reforçado com fita metálica ou polimérica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</si>
  <si>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</si>
  <si>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</si>
  <si>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</si>
  <si>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</si>
  <si>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</si>
  <si>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</si>
  <si>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</si>
  <si>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</si>
  <si>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</si>
  <si>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</si>
  <si>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</si>
  <si>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</si>
  <si>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</si>
  <si>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</si>
  <si>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</si>
  <si>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</si>
  <si>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</si>
  <si>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</si>
  <si>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</si>
  <si>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</si>
  <si>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Muro de escama de concreto armado em solo reforçado com fita polimérica com altura até 4 m - areia e brita comerciais</t>
  </si>
  <si>
    <t>Muro de escama de concreto armado em solo reforçado com fita polimérica com altura até 4 m - areia extraída e brita produzida</t>
  </si>
  <si>
    <t>Muro de escama de concreto armado em solo reforçado com fita polimérica com altura de 10,0 a 12 m - areia e brita comerciais</t>
  </si>
  <si>
    <t>Muro de escama de concreto armado em solo reforçado com fita polimérica com altura de 10,0 a 12 m - areia extraída e brita produzida</t>
  </si>
  <si>
    <t>Muro de escama de concreto armado em solo reforçado com fita polimérica com altura de 4,0 a 6 m - areia e brita comerciais</t>
  </si>
  <si>
    <t>Muro de escama de concreto armado em solo reforçado com fita polimérica com altura de 4,0 a 6 m - areia extraída e brita produzida</t>
  </si>
  <si>
    <t>Muro de escama de concreto armado em solo reforçado com fita polimérica com altura de 6,0 a 8 m - areia e brita comerciais</t>
  </si>
  <si>
    <t>Muro de escama de concreto armado em solo reforçado com fita polimérica com altura de 6,0 a 8 m - areia extraída e brita produzida</t>
  </si>
  <si>
    <t>Muro de escama de concreto armado em solo reforçado com fita polimérica com altura de 8,0 a 10 m - areia e brita comerciais</t>
  </si>
  <si>
    <t>Muro de escama de concreto armado em solo reforçado com fita polimérica com altura de 8,0 a 10 m - areia extraída e brita produzida</t>
  </si>
  <si>
    <t>Travador de madeira para escama de concreto armado - utilização de 10 vezes</t>
  </si>
  <si>
    <t>Travamento e nivelamento de escama de concreto armado em solo reforçado com fita metálica ou polimérica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</si>
  <si>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</si>
  <si>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</si>
  <si>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</si>
  <si>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</si>
  <si>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</si>
  <si>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</si>
  <si>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</si>
  <si>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</si>
  <si>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</si>
  <si>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</si>
  <si>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</si>
  <si>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</si>
  <si>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</si>
  <si>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</si>
  <si>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</si>
  <si>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</si>
  <si>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</si>
  <si>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</si>
  <si>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</si>
  <si>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</si>
  <si>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</si>
  <si>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</si>
  <si>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</si>
  <si>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</si>
  <si>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</si>
  <si>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</si>
  <si>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</si>
  <si>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</si>
  <si>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</si>
  <si>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</si>
  <si>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</si>
  <si>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</si>
  <si>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</si>
  <si>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</si>
  <si>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</si>
  <si>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</si>
  <si>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</si>
  <si>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</si>
  <si>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</si>
  <si>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</si>
  <si>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</si>
  <si>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</si>
  <si>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</si>
  <si>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</si>
  <si>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</si>
  <si>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</si>
  <si>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</si>
  <si>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</si>
  <si>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</si>
  <si>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</si>
  <si>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</si>
  <si>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</si>
  <si>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</si>
  <si>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</si>
  <si>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</si>
  <si>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</si>
  <si>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</si>
  <si>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</si>
  <si>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</si>
  <si>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</si>
  <si>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</si>
  <si>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</si>
  <si>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</si>
  <si>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</si>
  <si>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</si>
  <si>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</si>
  <si>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</si>
  <si>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</si>
  <si>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</si>
  <si>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</si>
  <si>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</si>
  <si>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</si>
  <si>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</si>
  <si>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</si>
  <si>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</si>
  <si>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</si>
  <si>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</si>
  <si>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</si>
  <si>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</si>
  <si>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</si>
  <si>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</si>
  <si>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</si>
  <si>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</si>
  <si>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</si>
  <si>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</si>
  <si>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</si>
  <si>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</si>
  <si>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</si>
  <si>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</si>
  <si>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</si>
  <si>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</si>
  <si>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</si>
  <si>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</si>
  <si>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</si>
  <si>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</si>
  <si>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</si>
  <si>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</si>
  <si>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</si>
  <si>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</si>
  <si>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</si>
  <si>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</si>
  <si>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</si>
  <si>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</si>
  <si>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</si>
  <si>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</si>
  <si>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</si>
  <si>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</si>
  <si>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</si>
  <si>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</si>
  <si>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</si>
  <si>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</si>
  <si>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</si>
  <si>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</si>
  <si>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</si>
  <si>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</si>
  <si>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</si>
  <si>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</si>
  <si>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</si>
  <si>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</si>
  <si>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</si>
  <si>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</si>
  <si>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</si>
  <si>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</si>
  <si>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</si>
  <si>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</si>
  <si>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</si>
  <si>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</si>
  <si>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</si>
  <si>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</si>
  <si>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</si>
  <si>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</si>
  <si>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</si>
  <si>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</si>
  <si>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</si>
  <si>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</si>
  <si>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</si>
  <si>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</si>
  <si>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</si>
  <si>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</si>
  <si>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</si>
  <si>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</si>
  <si>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</si>
  <si>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</si>
  <si>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</si>
  <si>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</si>
  <si>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</si>
  <si>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</si>
  <si>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</si>
  <si>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</si>
  <si>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</si>
  <si>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</si>
  <si>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</si>
  <si>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</si>
  <si>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</si>
  <si>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</si>
  <si>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</si>
  <si>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</si>
  <si>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</si>
  <si>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</si>
  <si>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</si>
  <si>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</si>
  <si>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</si>
  <si>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</si>
  <si>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</si>
  <si>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</si>
  <si>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</si>
  <si>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</si>
  <si>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</si>
  <si>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</si>
  <si>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</si>
  <si>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</si>
  <si>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</si>
  <si>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</si>
  <si>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</si>
  <si>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</si>
  <si>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</si>
  <si>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</si>
  <si>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</si>
  <si>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</si>
  <si>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</si>
  <si>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</si>
  <si>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</si>
  <si>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</si>
  <si>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</si>
  <si>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</si>
  <si>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</si>
  <si>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</si>
  <si>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</si>
  <si>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</si>
  <si>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</si>
  <si>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</si>
  <si>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</si>
  <si>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</si>
  <si>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</si>
  <si>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</si>
  <si>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</si>
  <si>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</si>
  <si>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</si>
  <si>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</si>
  <si>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</si>
  <si>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</si>
  <si>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</si>
  <si>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</si>
  <si>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</si>
  <si>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</si>
  <si>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</si>
  <si>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</si>
  <si>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</si>
  <si>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</si>
  <si>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</si>
  <si>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</si>
  <si>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</si>
  <si>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</si>
  <si>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</si>
  <si>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</si>
  <si>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</si>
  <si>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</si>
  <si>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</si>
  <si>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</si>
  <si>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</si>
  <si>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</si>
  <si>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</si>
  <si>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</si>
  <si>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</si>
  <si>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</si>
  <si>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</si>
  <si>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</si>
  <si>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</si>
  <si>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</si>
  <si>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</si>
  <si>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</si>
  <si>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</si>
  <si>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</si>
  <si>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</si>
  <si>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</si>
  <si>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</si>
  <si>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</si>
  <si>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</si>
  <si>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</si>
  <si>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</si>
  <si>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</si>
  <si>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</si>
  <si>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</si>
  <si>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</si>
  <si>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</si>
  <si>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</si>
  <si>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</si>
  <si>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</si>
  <si>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</si>
  <si>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</si>
  <si>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</si>
  <si>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</si>
  <si>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</si>
  <si>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</si>
  <si>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</si>
  <si>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</si>
  <si>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</si>
  <si>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</si>
  <si>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</si>
  <si>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</si>
  <si>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</si>
  <si>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</si>
  <si>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</si>
  <si>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</si>
  <si>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</si>
  <si>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</si>
  <si>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</si>
  <si>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</si>
  <si>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</si>
  <si>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</si>
  <si>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</si>
  <si>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</si>
  <si>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</si>
  <si>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</si>
  <si>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</si>
  <si>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</si>
  <si>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</si>
  <si>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</si>
  <si>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</si>
  <si>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</si>
  <si>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</si>
  <si>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</si>
  <si>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</si>
  <si>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</si>
  <si>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</si>
  <si>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</si>
  <si>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</si>
  <si>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</si>
  <si>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</si>
  <si>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</si>
  <si>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</si>
  <si>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</si>
  <si>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</si>
  <si>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</si>
  <si>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</si>
  <si>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</si>
  <si>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</si>
  <si>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</si>
  <si>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</si>
  <si>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</si>
  <si>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</si>
  <si>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</si>
  <si>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</si>
  <si>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</si>
  <si>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</si>
  <si>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</si>
  <si>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</si>
  <si>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</si>
  <si>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</si>
  <si>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</si>
  <si>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</si>
  <si>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</si>
  <si>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</si>
  <si>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</si>
  <si>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</si>
  <si>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</si>
  <si>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</si>
  <si>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</si>
  <si>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</si>
  <si>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</si>
  <si>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</si>
  <si>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</si>
  <si>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</si>
  <si>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</si>
  <si>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</si>
  <si>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</si>
  <si>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</si>
  <si>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</si>
  <si>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</si>
  <si>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</si>
  <si>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</si>
  <si>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</si>
  <si>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</si>
  <si>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20 t - carga com caminhão guindauto com capacidade de elevação de 11,9 t</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</si>
  <si>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</si>
  <si>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</si>
  <si>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</si>
  <si>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</si>
  <si>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</si>
  <si>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</si>
  <si>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</si>
  <si>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</si>
  <si>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</si>
  <si>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</si>
  <si>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</si>
  <si>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</si>
  <si>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</si>
  <si>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</si>
  <si>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</si>
  <si>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</si>
  <si>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</si>
  <si>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</si>
  <si>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</si>
  <si>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</si>
  <si>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</si>
  <si>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</si>
  <si>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</si>
  <si>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</si>
  <si>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</si>
  <si>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</si>
  <si>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</si>
  <si>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</si>
  <si>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</si>
  <si>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</si>
  <si>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</si>
  <si>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</si>
  <si>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</si>
  <si>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</si>
  <si>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</si>
  <si>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</si>
  <si>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</si>
  <si>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</si>
  <si>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</si>
  <si>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</si>
  <si>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</si>
  <si>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</si>
  <si>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</si>
  <si>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</si>
  <si>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</si>
  <si>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</si>
  <si>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10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</si>
  <si>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</si>
  <si>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</si>
  <si>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</si>
  <si>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</si>
  <si>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</si>
  <si>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</si>
  <si>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</si>
  <si>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</si>
  <si>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</si>
  <si>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</si>
  <si>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</si>
  <si>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</si>
  <si>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</si>
  <si>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</si>
  <si>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</si>
  <si>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</si>
  <si>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</si>
  <si>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</si>
  <si>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</si>
  <si>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</si>
  <si>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</si>
  <si>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</si>
  <si>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</si>
  <si>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com locomotiva diesel-elétrica e vagão plataforma com capacidade de 98 t - carga e descarga com carregadeira</t>
  </si>
  <si>
    <t>Carga, manobra e descarga de materiais metálicos para AMV de bitola mista, qualquer abertura, em cavalo mecânico com semirreboque com capacidade de 32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</si>
  <si>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</si>
  <si>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</si>
  <si>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</si>
  <si>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</si>
  <si>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</si>
  <si>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</si>
  <si>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</si>
  <si>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</si>
  <si>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</si>
  <si>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</si>
  <si>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</si>
  <si>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</si>
  <si>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</si>
  <si>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</si>
  <si>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</si>
  <si>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</si>
  <si>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</si>
  <si>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</si>
  <si>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</si>
  <si>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</si>
  <si>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</si>
  <si>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</si>
  <si>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</si>
  <si>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32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</si>
  <si>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</si>
  <si>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</si>
  <si>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</si>
  <si>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</si>
  <si>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</si>
  <si>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</si>
  <si>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</si>
  <si>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</si>
  <si>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</si>
  <si>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</si>
  <si>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</si>
  <si>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</si>
  <si>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</si>
  <si>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</si>
  <si>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</si>
  <si>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</si>
  <si>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</si>
  <si>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</si>
  <si>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</si>
  <si>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</si>
  <si>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</si>
  <si>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</si>
  <si>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</si>
  <si>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</si>
  <si>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</si>
  <si>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</si>
  <si>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</si>
  <si>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</si>
  <si>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</si>
  <si>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</si>
  <si>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</si>
  <si>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</si>
  <si>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</si>
  <si>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</si>
  <si>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</si>
  <si>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</si>
  <si>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</si>
  <si>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</si>
  <si>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</si>
  <si>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</si>
  <si>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</si>
  <si>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</si>
  <si>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</si>
  <si>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</si>
  <si>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</si>
  <si>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</si>
  <si>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</si>
  <si>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</si>
  <si>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</si>
  <si>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</si>
  <si>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</si>
  <si>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</si>
  <si>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</si>
  <si>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</si>
  <si>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</si>
  <si>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</si>
  <si>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</si>
  <si>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</si>
  <si>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</si>
  <si>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</si>
  <si>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</si>
  <si>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</si>
  <si>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</si>
  <si>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</si>
  <si>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</si>
  <si>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</si>
  <si>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</si>
  <si>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</si>
  <si>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</si>
  <si>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</si>
  <si>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</si>
  <si>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</si>
  <si>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</si>
  <si>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</si>
  <si>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</si>
  <si>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</si>
  <si>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</si>
  <si>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</si>
  <si>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</si>
  <si>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</si>
  <si>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</si>
  <si>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</si>
  <si>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</si>
  <si>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</si>
  <si>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</si>
  <si>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</si>
  <si>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</si>
  <si>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</si>
  <si>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</si>
  <si>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</si>
  <si>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</si>
  <si>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</si>
  <si>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</si>
  <si>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</si>
  <si>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</si>
  <si>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</si>
  <si>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</si>
  <si>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</si>
  <si>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</si>
  <si>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32 t - rodovia em leito natural</t>
  </si>
  <si>
    <t>unkm</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</si>
  <si>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</si>
  <si>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</si>
  <si>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</si>
  <si>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</si>
  <si>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</si>
  <si>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</si>
  <si>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</si>
  <si>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</si>
  <si>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</si>
  <si>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</si>
  <si>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</si>
  <si>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</si>
  <si>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</si>
  <si>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</si>
  <si>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</si>
  <si>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</si>
  <si>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</si>
  <si>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</si>
  <si>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</si>
  <si>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</si>
  <si>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</si>
  <si>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</si>
  <si>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</si>
  <si>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</si>
  <si>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</si>
  <si>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</si>
  <si>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</si>
  <si>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</si>
  <si>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</si>
  <si>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</si>
  <si>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</si>
  <si>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</si>
  <si>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</si>
  <si>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</si>
  <si>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</si>
  <si>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</si>
  <si>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</si>
  <si>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</si>
  <si>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</si>
  <si>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</si>
  <si>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</si>
  <si>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</si>
  <si>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</si>
  <si>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</si>
  <si>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</si>
  <si>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</si>
  <si>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</si>
  <si>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</si>
  <si>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</si>
  <si>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</si>
  <si>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</si>
  <si>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</si>
  <si>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</si>
  <si>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</si>
  <si>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</si>
  <si>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</si>
  <si>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</si>
  <si>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</si>
  <si>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</si>
  <si>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</si>
  <si>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</si>
  <si>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</si>
  <si>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</si>
  <si>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</si>
  <si>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</si>
  <si>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</si>
  <si>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</si>
  <si>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</si>
  <si>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</si>
  <si>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</si>
  <si>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</si>
  <si>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</si>
  <si>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</si>
  <si>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</si>
  <si>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</si>
  <si>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</si>
  <si>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</si>
  <si>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</si>
  <si>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</si>
  <si>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</si>
  <si>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</si>
  <si>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</si>
  <si>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</si>
  <si>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</si>
  <si>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</si>
  <si>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</si>
  <si>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</si>
  <si>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</si>
  <si>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</si>
  <si>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</si>
  <si>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</si>
  <si>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</si>
  <si>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</si>
  <si>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</si>
  <si>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</si>
  <si>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</si>
  <si>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</si>
  <si>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</si>
  <si>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</si>
  <si>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</si>
  <si>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</si>
  <si>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</si>
  <si>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</si>
  <si>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</si>
  <si>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</si>
  <si>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</si>
  <si>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</si>
  <si>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</si>
  <si>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</si>
  <si>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</si>
  <si>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</si>
  <si>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</si>
  <si>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</si>
  <si>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</si>
  <si>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</si>
  <si>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</si>
  <si>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</si>
  <si>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</si>
  <si>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</si>
  <si>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</si>
  <si>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</si>
  <si>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</si>
  <si>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</si>
  <si>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</si>
  <si>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</si>
  <si>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</si>
  <si>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</si>
  <si>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</si>
  <si>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</si>
  <si>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</si>
  <si>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</si>
  <si>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</si>
  <si>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</si>
  <si>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</si>
  <si>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</si>
  <si>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</si>
  <si>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</si>
  <si>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</si>
  <si>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</si>
  <si>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</si>
  <si>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</si>
  <si>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</si>
  <si>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</si>
  <si>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</si>
  <si>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</si>
  <si>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</si>
  <si>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</si>
  <si>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</si>
  <si>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</si>
  <si>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</si>
  <si>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</si>
  <si>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</si>
  <si>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</si>
  <si>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</si>
  <si>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</si>
  <si>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</si>
  <si>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</si>
  <si>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</si>
  <si>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</si>
  <si>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</si>
  <si>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</si>
  <si>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</si>
  <si>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</si>
  <si>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</si>
  <si>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</si>
  <si>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</si>
  <si>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</si>
  <si>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</si>
  <si>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</si>
  <si>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</si>
  <si>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</si>
  <si>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</si>
  <si>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</si>
  <si>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</si>
  <si>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</si>
  <si>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</si>
  <si>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</si>
  <si>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</si>
  <si>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</si>
  <si>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</si>
  <si>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</si>
  <si>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</si>
  <si>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</si>
  <si>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</si>
  <si>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</si>
  <si>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</si>
  <si>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</si>
  <si>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</si>
  <si>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</si>
  <si>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</si>
  <si>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</si>
  <si>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</si>
  <si>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</si>
  <si>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</si>
  <si>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</si>
  <si>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</si>
  <si>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</si>
  <si>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</si>
  <si>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</si>
  <si>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</si>
  <si>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</si>
  <si>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</si>
  <si>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</si>
  <si>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</si>
  <si>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</si>
  <si>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</si>
  <si>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</si>
  <si>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</si>
  <si>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</si>
  <si>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</si>
  <si>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</si>
  <si>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</si>
  <si>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</si>
  <si>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</si>
  <si>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</si>
  <si>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</si>
  <si>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</si>
  <si>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</si>
  <si>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</si>
  <si>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</si>
  <si>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</si>
  <si>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</si>
  <si>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</si>
  <si>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</si>
  <si>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</si>
  <si>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</si>
  <si>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</si>
  <si>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</si>
  <si>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</si>
  <si>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</si>
  <si>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</si>
  <si>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</si>
  <si>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</si>
  <si>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</si>
  <si>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</si>
  <si>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</si>
  <si>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</si>
  <si>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</si>
  <si>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</si>
  <si>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</si>
  <si>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</si>
  <si>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</si>
  <si>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</si>
  <si>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</si>
  <si>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</si>
  <si>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</si>
  <si>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</si>
  <si>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</si>
  <si>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</si>
  <si>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</si>
  <si>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</si>
  <si>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</si>
  <si>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</si>
  <si>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</si>
  <si>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</si>
  <si>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</si>
  <si>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</si>
  <si>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</si>
  <si>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</si>
  <si>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</si>
  <si>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</si>
  <si>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</si>
  <si>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</si>
  <si>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</si>
  <si>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</si>
  <si>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</si>
  <si>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</si>
  <si>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</si>
  <si>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</si>
  <si>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</si>
  <si>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</si>
  <si>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</si>
  <si>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</si>
  <si>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</si>
  <si>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</si>
  <si>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</si>
  <si>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</si>
  <si>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</si>
  <si>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</si>
  <si>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</si>
  <si>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</si>
  <si>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</si>
  <si>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</si>
  <si>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</si>
  <si>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</si>
  <si>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</si>
  <si>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</si>
  <si>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</si>
  <si>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</si>
  <si>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</si>
  <si>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</si>
  <si>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</si>
  <si>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</si>
  <si>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</si>
  <si>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</si>
  <si>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</si>
  <si>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</si>
  <si>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</si>
  <si>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</si>
  <si>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</si>
  <si>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</si>
  <si>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</si>
  <si>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</si>
  <si>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</si>
  <si>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</si>
  <si>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</si>
  <si>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</si>
  <si>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</si>
  <si>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</si>
  <si>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</si>
  <si>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</si>
  <si>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</si>
  <si>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</si>
  <si>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</si>
  <si>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</si>
  <si>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</si>
  <si>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</si>
  <si>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</si>
  <si>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</si>
  <si>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</si>
  <si>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</si>
  <si>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</si>
  <si>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</si>
  <si>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</si>
  <si>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</si>
  <si>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</si>
  <si>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</si>
  <si>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</si>
  <si>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</si>
  <si>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</si>
  <si>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</si>
  <si>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</si>
  <si>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</si>
  <si>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</si>
  <si>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</si>
  <si>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</si>
  <si>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</si>
  <si>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</si>
  <si>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</si>
  <si>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</si>
  <si>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</si>
  <si>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</si>
  <si>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</si>
  <si>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</si>
  <si>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</si>
  <si>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</si>
  <si>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</si>
  <si>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</si>
  <si>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</si>
  <si>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</si>
  <si>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</si>
  <si>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</si>
  <si>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</si>
  <si>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</si>
  <si>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</si>
  <si>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</si>
  <si>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</si>
  <si>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</si>
  <si>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</si>
  <si>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</si>
  <si>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</si>
  <si>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</si>
  <si>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</si>
  <si>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</si>
  <si>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</si>
  <si>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</si>
  <si>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</si>
  <si>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</si>
  <si>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</si>
  <si>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</si>
  <si>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</si>
  <si>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</si>
  <si>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</si>
  <si>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</si>
  <si>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</si>
  <si>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</si>
  <si>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</si>
  <si>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</si>
  <si>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</si>
  <si>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</si>
  <si>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</si>
  <si>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</si>
  <si>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</si>
  <si>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</si>
  <si>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</si>
  <si>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</si>
  <si>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</si>
  <si>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</si>
  <si>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</si>
  <si>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</si>
  <si>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</si>
  <si>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</si>
  <si>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</si>
  <si>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</si>
  <si>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</si>
  <si>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</si>
  <si>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</si>
  <si>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</si>
  <si>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</si>
  <si>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</si>
  <si>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</si>
  <si>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</si>
  <si>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</si>
  <si>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</si>
  <si>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</si>
  <si>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</si>
  <si>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</si>
  <si>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</si>
  <si>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</si>
  <si>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</si>
  <si>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</si>
  <si>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</si>
  <si>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</si>
  <si>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</si>
  <si>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</si>
  <si>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</si>
  <si>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</si>
  <si>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</si>
  <si>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</si>
  <si>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</si>
  <si>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</si>
  <si>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</si>
  <si>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</si>
  <si>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</si>
  <si>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Administração local do estaleiro de beneficiamento do aço naval para construção de instalações portuárias de pequeno porte</t>
  </si>
  <si>
    <t>Amarração do sistema de fundeio com mergulho para poita de 25 a 58,3 t (pesos submersos de 15 a 35 t) - profundidade de até 50 m</t>
  </si>
  <si>
    <t>Amarração do sistema de fundeio com mergulho para poita de até 25 t (peso submerso = 15 t) - profundidade de até 50 m</t>
  </si>
  <si>
    <t>Amarração do sistema de fundeio para poita de 25 a 58,3 t (pesos submersos de 15 a 35 t)</t>
  </si>
  <si>
    <t>Amarração do sistema de fundeio para poita de até 25 t (peso submerso = 15 t)</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</si>
  <si>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</si>
  <si>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</si>
  <si>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</si>
  <si>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</si>
  <si>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</si>
  <si>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</si>
  <si>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</si>
  <si>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</si>
  <si>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</si>
  <si>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</si>
  <si>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</si>
  <si>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</si>
  <si>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</si>
  <si>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</si>
  <si>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</si>
  <si>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</si>
  <si>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</si>
  <si>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</si>
  <si>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</si>
  <si>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</si>
  <si>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</si>
  <si>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</si>
  <si>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</si>
  <si>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</si>
  <si>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</si>
  <si>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</si>
  <si>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</si>
  <si>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</si>
  <si>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</si>
  <si>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</si>
  <si>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</si>
  <si>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Lançamento da embarcação com uso de airbag</t>
  </si>
  <si>
    <t>Lançamento de poita de concreto de 15 a 35 t - peso submerso</t>
  </si>
  <si>
    <t>Lançamento de poita de concreto de até 15 t - peso submerso</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</si>
  <si>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</si>
  <si>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</si>
  <si>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</si>
  <si>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</si>
  <si>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</si>
  <si>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</si>
  <si>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Transporte interno em estaleiro</t>
  </si>
  <si>
    <t>Tratamento superficial e pintura da ponte e demais estruturas metálicas navais - exceto fundo do flutuante</t>
  </si>
  <si>
    <t>Tratamento superficial e pintura do fundo do flutuante</t>
  </si>
  <si>
    <t>ADMINISTRAÇÃO</t>
  </si>
  <si>
    <t>CANTEIRO DE OBRAS</t>
  </si>
  <si>
    <t>MOBILIZAÇÃO/DESMOBILIZAÇÃO</t>
  </si>
  <si>
    <t>4.0</t>
  </si>
  <si>
    <t>4.1</t>
  </si>
  <si>
    <t>4.2</t>
  </si>
  <si>
    <t>4.3</t>
  </si>
  <si>
    <t>4.4</t>
  </si>
  <si>
    <t>4.5</t>
  </si>
  <si>
    <t>5.0</t>
  </si>
  <si>
    <t>5.1</t>
  </si>
  <si>
    <t>5.2</t>
  </si>
  <si>
    <t>5.3</t>
  </si>
  <si>
    <t>5.4</t>
  </si>
  <si>
    <t>5.5</t>
  </si>
  <si>
    <t>6.0</t>
  </si>
  <si>
    <t>6.1</t>
  </si>
  <si>
    <t>6.2</t>
  </si>
  <si>
    <t>SINALIZAÇÃO</t>
  </si>
  <si>
    <t>7.0</t>
  </si>
  <si>
    <t>7.1</t>
  </si>
  <si>
    <t>7.2</t>
  </si>
  <si>
    <t>SINALIZAÇÃO DE OBRA</t>
  </si>
  <si>
    <t>EXT.</t>
  </si>
  <si>
    <t>5.6</t>
  </si>
  <si>
    <t>5.7</t>
  </si>
  <si>
    <t>AQUISIÇÃO DE MATERIAL BETUMINOSO</t>
  </si>
  <si>
    <t>ANP</t>
  </si>
  <si>
    <t>CAMB01</t>
  </si>
  <si>
    <t>CAMB02</t>
  </si>
  <si>
    <t>CAMB03</t>
  </si>
  <si>
    <t>AQUISIÇÃO DE EMULSÃO ASFÁLTICA RR-1C</t>
  </si>
  <si>
    <t>AQUISIÇÃO DE CIMENTO ASFÁLTICO CAP 50/70</t>
  </si>
  <si>
    <t>TRANSPORTE DE MATERIAL BETUMINOSO</t>
  </si>
  <si>
    <t>CTMB01</t>
  </si>
  <si>
    <t>CTMB02</t>
  </si>
  <si>
    <t>CTMB03</t>
  </si>
  <si>
    <t xml:space="preserve">TRANSPORTE DE EMULSÃO ASFÁLTICA RR-1C </t>
  </si>
  <si>
    <t xml:space="preserve">TRANSPORTE DE CIMENTO ASFÁLTICO CAP 50/70 </t>
  </si>
  <si>
    <t>TON.</t>
  </si>
  <si>
    <t>SINALIZAÇÃO HORIZONTAL</t>
  </si>
  <si>
    <t>SINALIZAÇÃO VERTICAL</t>
  </si>
  <si>
    <t>Tacha Branca Birrefletiva</t>
  </si>
  <si>
    <t>Tacha Amarela Birrefletiva</t>
  </si>
  <si>
    <t>Faixa Branca Conctínua - LRE</t>
  </si>
  <si>
    <t>Faixa Branca Conctínua - LBO</t>
  </si>
  <si>
    <t>Faixa Amarela Conctínua - LFO-3</t>
  </si>
  <si>
    <t>QUADRADA - A</t>
  </si>
  <si>
    <t>I - L=2,50X1,00</t>
  </si>
  <si>
    <t>I - L=3,00X1,00</t>
  </si>
  <si>
    <t>RETANGULAR - MQ</t>
  </si>
  <si>
    <t>SIMPLES</t>
  </si>
  <si>
    <t>DUPLO</t>
  </si>
  <si>
    <t>4.6</t>
  </si>
  <si>
    <t>4.7</t>
  </si>
  <si>
    <t>5.8</t>
  </si>
  <si>
    <t>5.9</t>
  </si>
  <si>
    <t>5.10</t>
  </si>
  <si>
    <t>5.11</t>
  </si>
  <si>
    <t xml:space="preserve">DATA BASE: </t>
  </si>
  <si>
    <t>R$</t>
  </si>
  <si>
    <t>VALOR / KM</t>
  </si>
  <si>
    <t xml:space="preserve">TOTAL </t>
  </si>
  <si>
    <t>KM DO PROJETO</t>
  </si>
  <si>
    <t>VALOR POR KM</t>
  </si>
  <si>
    <t>JAN/2026
SEM DESONERAÇÃO</t>
  </si>
  <si>
    <t>BDI OBRA</t>
  </si>
  <si>
    <t>RODOVIA</t>
  </si>
  <si>
    <t>BDI DIFERENCIADO</t>
  </si>
  <si>
    <t>CRONOGRAMA FÍSICO-FINANCEIRO ONERADO</t>
  </si>
  <si>
    <t>1º MÊS</t>
  </si>
  <si>
    <t>2º MÊS</t>
  </si>
  <si>
    <t>3º MÊS</t>
  </si>
  <si>
    <t>4º MÊS</t>
  </si>
  <si>
    <t>TOTAL =</t>
  </si>
  <si>
    <t>TOTAL ACUMULADO =</t>
  </si>
  <si>
    <t>ADM LOCAL</t>
  </si>
  <si>
    <t>% SOBRE CUSTO DIRETO</t>
  </si>
  <si>
    <t>JAN/2026 - ONERADO</t>
  </si>
  <si>
    <t>BANCO</t>
  </si>
  <si>
    <t>Quant.</t>
  </si>
  <si>
    <t>Valor Unit.</t>
  </si>
  <si>
    <t>Peso (%)</t>
  </si>
  <si>
    <t>Peso Acumulado (%)</t>
  </si>
  <si>
    <t>CURVA ABC DE SERVIÇOS</t>
  </si>
  <si>
    <t>SICRO JAN 2026, ANP FEV/2026, COTAÇÕES, SINAPI JAN/2026</t>
  </si>
  <si>
    <t>Obra</t>
  </si>
  <si>
    <t>Bancos</t>
  </si>
  <si>
    <t>B.D.I.</t>
  </si>
  <si>
    <t>Encargos Sociais</t>
  </si>
  <si>
    <t>Não Desonerado: embutido nos preços unitário dos insumos de mão de obra, de acordo com as bases.</t>
  </si>
  <si>
    <t>Composições Analíticas com Preço Unitário</t>
  </si>
  <si>
    <t>Composições CANTEIRO DE OBRAS</t>
  </si>
  <si>
    <t xml:space="preserve"> 2.2 </t>
  </si>
  <si>
    <t>Banco</t>
  </si>
  <si>
    <t>Descrição</t>
  </si>
  <si>
    <t>Tipo</t>
  </si>
  <si>
    <t>Und</t>
  </si>
  <si>
    <t>Valor Unit</t>
  </si>
  <si>
    <t>Composição</t>
  </si>
  <si>
    <t xml:space="preserve"> CPU 003 </t>
  </si>
  <si>
    <t>Próprio</t>
  </si>
  <si>
    <t>PLACA DE OBRA EM CHAPA DE AÇO GALVANIZADO</t>
  </si>
  <si>
    <t/>
  </si>
  <si>
    <t>M²</t>
  </si>
  <si>
    <t>Composição Auxiliar</t>
  </si>
  <si>
    <t>SICRO3</t>
  </si>
  <si>
    <t>Insumo</t>
  </si>
  <si>
    <t>Caibro de pinho - L = 7,5 cm e E = 7,5 cm</t>
  </si>
  <si>
    <t>Material</t>
  </si>
  <si>
    <t>Servente</t>
  </si>
  <si>
    <t>Mão de Obra</t>
  </si>
  <si>
    <t>Peça de madeira - L = 7,5 cm e E = 2,5 cm</t>
  </si>
  <si>
    <t>Prego de ferro</t>
  </si>
  <si>
    <t>Carpinteiro</t>
  </si>
  <si>
    <t>MO sem LS =&gt;</t>
  </si>
  <si>
    <t>LS =&gt;</t>
  </si>
  <si>
    <t>MO com LS =&gt;</t>
  </si>
  <si>
    <t>Valor do BDI =&gt;</t>
  </si>
  <si>
    <t>Valor com BDI =&gt;</t>
  </si>
  <si>
    <t xml:space="preserve"> 2.4 </t>
  </si>
  <si>
    <t xml:space="preserve"> CPU 004 </t>
  </si>
  <si>
    <t>CANTEIRO ITINERANTE</t>
  </si>
  <si>
    <t>BANHEIRO QUÍMICO</t>
  </si>
  <si>
    <t>CONJUNTO DE MESA E CADEIRAS (COTAÇÃO)</t>
  </si>
  <si>
    <t xml:space="preserve">VPE125 COT004 </t>
  </si>
  <si>
    <t>TENDA PLÁSTICA (COTAÇÃO)</t>
  </si>
  <si>
    <t>BEBEDOURO DE COLUNA (COTAÇÃO)</t>
  </si>
  <si>
    <t>Caminhão com sistema de hidrojateamento de alta pressão e vácuo para limpeza e desobstrução de bueiros com capacidade total de 15.600 l - 188 kW</t>
  </si>
  <si>
    <t>Equipamento</t>
  </si>
  <si>
    <t>C</t>
  </si>
  <si>
    <t>Quantidade</t>
  </si>
  <si>
    <t>Preço Unitário</t>
  </si>
  <si>
    <t>Custo Horário</t>
  </si>
  <si>
    <t>F</t>
  </si>
  <si>
    <t>Momento de Transporte</t>
  </si>
  <si>
    <t>Distância Média de Transporte (DMT)</t>
  </si>
  <si>
    <t>LN</t>
  </si>
  <si>
    <t>RP</t>
  </si>
  <si>
    <t>P</t>
  </si>
  <si>
    <t xml:space="preserve">SINAPI - 01/2026 - Pernambuco
SICRO3 - 01/2026 - Pernambuco
</t>
  </si>
  <si>
    <t>Preço Unitário
(R$)</t>
  </si>
  <si>
    <t>M0003</t>
  </si>
  <si>
    <t>Aço CA 25</t>
  </si>
  <si>
    <t>M0004</t>
  </si>
  <si>
    <t>Aço CA 50</t>
  </si>
  <si>
    <t>M0005</t>
  </si>
  <si>
    <t>Brita 0</t>
  </si>
  <si>
    <t>M0006</t>
  </si>
  <si>
    <t>Fibra de poliamida para concreto</t>
  </si>
  <si>
    <t>M0007</t>
  </si>
  <si>
    <t>Fibra de aço para concreto</t>
  </si>
  <si>
    <t>M0008</t>
  </si>
  <si>
    <t>Detergente líquido neutro</t>
  </si>
  <si>
    <t>l</t>
  </si>
  <si>
    <t>M0009</t>
  </si>
  <si>
    <t>Aço CP 175 RB</t>
  </si>
  <si>
    <t>M0010</t>
  </si>
  <si>
    <t xml:space="preserve">Aditivo superplastificante à base de policarboxilato para concreto e argamassa </t>
  </si>
  <si>
    <t>M0011</t>
  </si>
  <si>
    <t>Aditivo modificador de viscosidade para concreto e argamassa</t>
  </si>
  <si>
    <t>M0012</t>
  </si>
  <si>
    <t>Silicato de alumínio</t>
  </si>
  <si>
    <t>M0013</t>
  </si>
  <si>
    <t>Grampo de ancoragem em aço CA 50 - D = 12,5 mm</t>
  </si>
  <si>
    <t>M0014</t>
  </si>
  <si>
    <t>Aço CA 60</t>
  </si>
  <si>
    <t>M0015</t>
  </si>
  <si>
    <t>Espoleta elétrica Nº 8 - D = 6,0 mm</t>
  </si>
  <si>
    <t>M0016</t>
  </si>
  <si>
    <t>Grampo sargento em ferro fundido tipo C com abertura útil de 105 mm (4")</t>
  </si>
  <si>
    <t>M0017</t>
  </si>
  <si>
    <t>Saco de aniagem ou de ráfia de 50 kg - C = 95 cm e L = 65 cm</t>
  </si>
  <si>
    <t>M0018</t>
  </si>
  <si>
    <t>Grampo pesado em aço-carbono para cabo de aço - D = 13 mm (1/2")</t>
  </si>
  <si>
    <t>M0019</t>
  </si>
  <si>
    <t>Esticador em aço tipo olhal x olhal para cabo de aço - D = 13 mm</t>
  </si>
  <si>
    <t>M0020</t>
  </si>
  <si>
    <t>Grampo de ancoragem em aço CA 50 - D = 6,3 mm</t>
  </si>
  <si>
    <t>M0021</t>
  </si>
  <si>
    <t>Herbicida glifosato para áreas contínuas</t>
  </si>
  <si>
    <t>M0025</t>
  </si>
  <si>
    <t>Adesivo plástico para tubos de PVC</t>
  </si>
  <si>
    <t>M0026</t>
  </si>
  <si>
    <t>Aditivo aglutinante para argamassa</t>
  </si>
  <si>
    <t>M0028</t>
  </si>
  <si>
    <t>Areia média</t>
  </si>
  <si>
    <t>M0029</t>
  </si>
  <si>
    <t>Sílica ativa para concreto e argamassa (microssílica)</t>
  </si>
  <si>
    <t>M0030</t>
  </si>
  <si>
    <t>Aditivo plastificante e retardador de pega para concreto e argamassa</t>
  </si>
  <si>
    <t>M0032</t>
  </si>
  <si>
    <t>Adesivo de contato para laminado elastoplástico</t>
  </si>
  <si>
    <t>M0035</t>
  </si>
  <si>
    <t>Diluente tipo aguarrás para tintas e vernizes</t>
  </si>
  <si>
    <t>M0039</t>
  </si>
  <si>
    <t>Gasolina comum</t>
  </si>
  <si>
    <t>M0041</t>
  </si>
  <si>
    <t>Contêiner com 2 banheiros - L = 2,44 m e C = 6,09 m (1 TEU)</t>
  </si>
  <si>
    <t>M0042</t>
  </si>
  <si>
    <t>Contêiner com janela - L = 2,44 m e C = 6,09 m (1 TEU)</t>
  </si>
  <si>
    <t>M0043</t>
  </si>
  <si>
    <t>Óleo diesel</t>
  </si>
  <si>
    <t>M0044</t>
  </si>
  <si>
    <t>Abrasivo de vidro com granulometria de 210 a 420 micra</t>
  </si>
  <si>
    <t>M0045</t>
  </si>
  <si>
    <t>Barreira plástica monobloco para canalização de trânsito - C = 100 cm, L = 50 cm e H = 55 cm</t>
  </si>
  <si>
    <t>M0046</t>
  </si>
  <si>
    <t>Barreira plástica para canalização de trânsito - C = 60 cm, L = 45 cm e H = 60 cm</t>
  </si>
  <si>
    <t>M0047</t>
  </si>
  <si>
    <t>Cone de sinalização em polietileno - H = 75 cm e base quadrada de 40 x 40 cm</t>
  </si>
  <si>
    <t>M0048</t>
  </si>
  <si>
    <t>Balizador cônico refletivo em polietileno semiflexível - H = 114 cm e base octogonal de D = 40 cm</t>
  </si>
  <si>
    <t>M0049</t>
  </si>
  <si>
    <t>Delimitador de tráfego flexível com chumbador e duas faixas refletivas - H = 77 cm e D = 21 cm</t>
  </si>
  <si>
    <t>M0050</t>
  </si>
  <si>
    <t>Aditivo natural tipo goma xantana para hidrossemeadura</t>
  </si>
  <si>
    <t>M0051</t>
  </si>
  <si>
    <t>Cilindro canalizador de tráfego em polietileno - H = 117 cm e base quadrada de 60 x 60 cm</t>
  </si>
  <si>
    <t>M0052</t>
  </si>
  <si>
    <t>Fita adesiva de PVC - L = 50 mm e C = 50 m</t>
  </si>
  <si>
    <t>M0053</t>
  </si>
  <si>
    <t>Tela plástica em polipropileno na cor laranja para tapume - L = 1,2 m</t>
  </si>
  <si>
    <t>M0054</t>
  </si>
  <si>
    <t>Fita zebrada de cor laranja e branca - L = 7 a 8 cm</t>
  </si>
  <si>
    <t>M0055</t>
  </si>
  <si>
    <t>Barreira plástica articulável modular - C = 240 cm e H = 100 cm</t>
  </si>
  <si>
    <t>M0056</t>
  </si>
  <si>
    <t>Ferramenta de corte para removedora de faixa de sinalização (Smith Cutter)</t>
  </si>
  <si>
    <t>M0057</t>
  </si>
  <si>
    <t>Contêiner com janela - L = 4,88 m e C = 6,09 m (1 TEU duplo)</t>
  </si>
  <si>
    <t>M0058</t>
  </si>
  <si>
    <t>Contêiner com janela e 2 banheiros - L = 4,88 m e C = 6,09 m (1 TEU duplo)</t>
  </si>
  <si>
    <t>M0059</t>
  </si>
  <si>
    <t>Contêiner com revestimento térmico, janela e banheiro - L = 2,44 m e C = 6,09 m (1 TEU)</t>
  </si>
  <si>
    <t>M0066</t>
  </si>
  <si>
    <t>Contêiner com revestimento térmico, janela e banheiro - L = 2,44 m e C = 12,19 m (2 TEU)</t>
  </si>
  <si>
    <t>M0067</t>
  </si>
  <si>
    <t>Tubo PEAD PE 100 PN 10 com flanges - D = 160 mm</t>
  </si>
  <si>
    <t>M0068</t>
  </si>
  <si>
    <t>Caibro de pinho - L = 7,5 cm e E = 10,0 cm</t>
  </si>
  <si>
    <t>M0069</t>
  </si>
  <si>
    <t>Arame farpado em aço galvanizado - D = 1,60 mm</t>
  </si>
  <si>
    <t>M0071</t>
  </si>
  <si>
    <t>Contêiner com 3 janelas para guarita - L = 2,44 m e C = 3,05 m (1/2 TEU)</t>
  </si>
  <si>
    <t>M0072</t>
  </si>
  <si>
    <t>Arame liso em aço galvanizado - D = 2,10 mm (14 BWG)</t>
  </si>
  <si>
    <t>M0073</t>
  </si>
  <si>
    <t>Muda de árvore com altura de 0,30 a 0,80 m</t>
  </si>
  <si>
    <t>M0074</t>
  </si>
  <si>
    <t>Muda de arbusto com altura até 0,50 m</t>
  </si>
  <si>
    <t>M0075</t>
  </si>
  <si>
    <t>Arame liso recozido em aço-carbono - D = 1,24 mm (18 BWG)</t>
  </si>
  <si>
    <t>M0076</t>
  </si>
  <si>
    <t>Disco de corte abrasivo para policorte - D = 300 mm</t>
  </si>
  <si>
    <t>M0080</t>
  </si>
  <si>
    <t>Areia fina</t>
  </si>
  <si>
    <t>M0081</t>
  </si>
  <si>
    <t>Areia grossa</t>
  </si>
  <si>
    <t>M0082</t>
  </si>
  <si>
    <t>Areia média lavada</t>
  </si>
  <si>
    <t>M0083</t>
  </si>
  <si>
    <t>Argamassa pré-dosada para grauteamento</t>
  </si>
  <si>
    <t>M0084</t>
  </si>
  <si>
    <t>Argamassa pré-dosada autoadensável para grauteamento</t>
  </si>
  <si>
    <t>M0085</t>
  </si>
  <si>
    <t>Ancoragem ativa para 4 cordoalhas - D = 12,7 mm</t>
  </si>
  <si>
    <t>M0086</t>
  </si>
  <si>
    <t>Ancoragem ativa para 6 cordoalhas - D = 12,7 mm</t>
  </si>
  <si>
    <t>M0087</t>
  </si>
  <si>
    <t>Ancoragem ativa para 7 cordoalhas - D = 12,7 mm</t>
  </si>
  <si>
    <t>M0088</t>
  </si>
  <si>
    <t>Ancoragem ativa para 8 cordoalhas - D = 12,7 mm</t>
  </si>
  <si>
    <t>M0089</t>
  </si>
  <si>
    <t>Ancoragem ativa para 9 cordoalhas - D = 12,7 mm</t>
  </si>
  <si>
    <t>M0091</t>
  </si>
  <si>
    <t>Ancoragem ativa para 10 cordoalhas - D = 12,7 mm</t>
  </si>
  <si>
    <t>M0092</t>
  </si>
  <si>
    <t>Ancoragem ativa para 12 cordoalhas - D = 12,7 mm</t>
  </si>
  <si>
    <t>M0093</t>
  </si>
  <si>
    <t>Ancoragem ativa para 15 cordoalhas - D = 12,7 mm</t>
  </si>
  <si>
    <t>M0094</t>
  </si>
  <si>
    <t>Ancoragem ativa para 19 cordoalhas - D = 12,7 mm</t>
  </si>
  <si>
    <t>M0098</t>
  </si>
  <si>
    <t>Bambu com diâmetro médio de 10 cm</t>
  </si>
  <si>
    <t>M0100</t>
  </si>
  <si>
    <t>Ancoragem ativa para 22 cordoalhas - D = 12,7 mm</t>
  </si>
  <si>
    <t>M0101</t>
  </si>
  <si>
    <t>Ancoragem ativa para 27 cordoalhas - D = 12,7 mm</t>
  </si>
  <si>
    <t>M0102</t>
  </si>
  <si>
    <t>Ancoragem ativa para 31 cordoalhas - D = 12,7 mm</t>
  </si>
  <si>
    <t>M0103</t>
  </si>
  <si>
    <t>Aditivo acelerador de pega para concreto e argamassa projetados</t>
  </si>
  <si>
    <t>M0104</t>
  </si>
  <si>
    <t>Asfalto diluído de petróleo - CM-30</t>
  </si>
  <si>
    <t>-</t>
  </si>
  <si>
    <t>M0105</t>
  </si>
  <si>
    <t>Ancoragem ativa para 4 cordoalhas - D = 15,2 mm</t>
  </si>
  <si>
    <t>M0106</t>
  </si>
  <si>
    <t>Ancoragem ativa para 6 cordoalhas - D = 15,2 mm</t>
  </si>
  <si>
    <t>M0107</t>
  </si>
  <si>
    <t>Geocomposto para drenagem</t>
  </si>
  <si>
    <t>M0108</t>
  </si>
  <si>
    <t>Ancoragem ativa para 7 cordoalhas - D = 15,2 mm</t>
  </si>
  <si>
    <t>M0109</t>
  </si>
  <si>
    <t>Geodreno vertical - L = 10 cm e E = 5 mm</t>
  </si>
  <si>
    <t>M0110</t>
  </si>
  <si>
    <t>Ancoragem ativa para 10 cordoalhas - D = 15,2 mm</t>
  </si>
  <si>
    <t>M0111</t>
  </si>
  <si>
    <t>Ancoragem ativa para 9 cordoalhas - D = 15,2 mm</t>
  </si>
  <si>
    <t>M0112</t>
  </si>
  <si>
    <t>Disco diamantado segmentado para corte de pavimento - D = 1.000 mm</t>
  </si>
  <si>
    <t>M0113</t>
  </si>
  <si>
    <t>Ancoragem ativa para 12 cordoalhas - D = 15,2 mm</t>
  </si>
  <si>
    <t>M0114</t>
  </si>
  <si>
    <t>Disco diamantado segmentado para corte de pavimento - D = 1.500 mm</t>
  </si>
  <si>
    <t>M0115</t>
  </si>
  <si>
    <t>Biomanta vegetal de fibras de coco entrelaçadas com fios de polipropileno biodegradáveis - densidade 0,4 kg/m²</t>
  </si>
  <si>
    <t>M0116</t>
  </si>
  <si>
    <t>Mangote flangeado de borracha reforçada com lonas sintéticas - C = 1,80 m e D = 0,30 m</t>
  </si>
  <si>
    <t>M0117</t>
  </si>
  <si>
    <t>Mangote flangeado de borracha reforçada com lonas sintéticas - C = 1,80 m e D = 0,40 m</t>
  </si>
  <si>
    <t>M0118</t>
  </si>
  <si>
    <t>Mangote flangeado de borracha reforçada com lonas sintéticas - C = 1,80 m e D = 0,45 m</t>
  </si>
  <si>
    <t>M0119</t>
  </si>
  <si>
    <t>Mangote flangeado de borracha reforçada com lonas sintéticas - C = 1,80 m e D = 0,50 m</t>
  </si>
  <si>
    <t>M0120</t>
  </si>
  <si>
    <t>Tubo PEAD PE 100 PN 8 com flanges - D = 250 mm</t>
  </si>
  <si>
    <t>M0121</t>
  </si>
  <si>
    <t>Tubo PEAD PE 100 PN 8 com flanges - D = 400 mm</t>
  </si>
  <si>
    <t>M0122</t>
  </si>
  <si>
    <t>Tubo PEAD PE 100 PN 8 com flanges - D = 450 mm</t>
  </si>
  <si>
    <t>M0123</t>
  </si>
  <si>
    <t>Tubo PEAD PE 100 PN 8 com flanges - D = 500 mm</t>
  </si>
  <si>
    <t>M0124</t>
  </si>
  <si>
    <t>Flutuador bipartido em polietileno com núcleo de espuma em poliuretano para tubos - D = 0,30 m</t>
  </si>
  <si>
    <t>M0125</t>
  </si>
  <si>
    <t>Flutuador bipartido em polietileno com núcleo de espuma em poliuretano para tubos - D = 0,40 m</t>
  </si>
  <si>
    <t>M0126</t>
  </si>
  <si>
    <t>Flutuador bipartido em polietileno com núcleo de espuma em poliuretano para tubos - D = 0,45 m</t>
  </si>
  <si>
    <t>M0127</t>
  </si>
  <si>
    <t>Flutuador bipartido em polietileno com núcleo de espuma em poliuretano para tubos - D = 0,50 m</t>
  </si>
  <si>
    <t>M0128</t>
  </si>
  <si>
    <t>Biomanta vegetal de fibras de palha entrelaçadas com fios de polipropileno biodegradáveis - densidade 0,6 kg/m²</t>
  </si>
  <si>
    <t>M0129</t>
  </si>
  <si>
    <t>Retentor de sedimento em fibras vegetais - D = 20 cm</t>
  </si>
  <si>
    <t>M0130</t>
  </si>
  <si>
    <t>Ancoragem ativa para 15 cordoalhas - D = 15,2 mm</t>
  </si>
  <si>
    <t>M0131</t>
  </si>
  <si>
    <t>Tubo PEAD corrugado com paredes estruturadas para drenagem - D = 400 mm</t>
  </si>
  <si>
    <t>M0132</t>
  </si>
  <si>
    <t>Tubo PEAD corrugado com paredes estruturadas para drenagem - D = 450 mm</t>
  </si>
  <si>
    <t>M0133</t>
  </si>
  <si>
    <t>Tubo PEAD corrugado com paredes estruturadas para drenagem - D = 500 mm</t>
  </si>
  <si>
    <t>M0134</t>
  </si>
  <si>
    <t>Tubo PEAD corrugado com paredes estruturadas para drenagem - D = 600 mm</t>
  </si>
  <si>
    <t>M0135</t>
  </si>
  <si>
    <t>Tubo PEAD corrugado com paredes estruturadas para drenagem - D = 750 mm</t>
  </si>
  <si>
    <t>M0136</t>
  </si>
  <si>
    <t>Tubo PEAD corrugado com paredes estruturadas para drenagem - D = 800 mm</t>
  </si>
  <si>
    <t>M0137</t>
  </si>
  <si>
    <t>Tubo PEAD corrugado com paredes estruturadas para drenagem - D = 900 mm</t>
  </si>
  <si>
    <t>M0138</t>
  </si>
  <si>
    <t>Ancoragem ativa para 19 cordoalhas - D = 15,2 mm</t>
  </si>
  <si>
    <t>M0139</t>
  </si>
  <si>
    <t>Tubo PEAD corrugado com paredes estruturadas para drenagem - D = 1.000 mm</t>
  </si>
  <si>
    <t>M0140</t>
  </si>
  <si>
    <t>Bentonita</t>
  </si>
  <si>
    <t>M0141</t>
  </si>
  <si>
    <t>Tubo PEAD corrugado com paredes estruturadas para drenagem - D = 1.050 mm</t>
  </si>
  <si>
    <t>M0142</t>
  </si>
  <si>
    <t>Tubo PEAD corrugado com paredes estruturadas para drenagem - D = 1.200 mm</t>
  </si>
  <si>
    <t>M0143</t>
  </si>
  <si>
    <t>Tubo PEAD corrugado com paredes estruturadas para drenagem - D = 1.500 mm</t>
  </si>
  <si>
    <t>M0145</t>
  </si>
  <si>
    <t>Ancoragem ativa para 22 cordoalhas - D = 15,2 mm</t>
  </si>
  <si>
    <t>M0146</t>
  </si>
  <si>
    <t>Ancoragem ativa para 27 cordoalhas - D = 15,2 mm</t>
  </si>
  <si>
    <t>M0148</t>
  </si>
  <si>
    <t>Ancoragem ativa para lajes para 1 cordoalha - D = 12,7 mm</t>
  </si>
  <si>
    <t>M0151</t>
  </si>
  <si>
    <t>Ancoragem ativa para lajes para 2 cordoalhas - D = 12,7 mm</t>
  </si>
  <si>
    <t>M0152</t>
  </si>
  <si>
    <t>Ancoragem ativa para lajes para 3 cordoalhas - D = 12,7 mm</t>
  </si>
  <si>
    <t>M0153</t>
  </si>
  <si>
    <t>Ancoragem ativa para lajes para 4 cordoalhas - D = 12,7 mm</t>
  </si>
  <si>
    <t>M0156</t>
  </si>
  <si>
    <t>Bloco de concreto - L = 19 cm, A = 19 cm e C = 39 cm</t>
  </si>
  <si>
    <t>M0158</t>
  </si>
  <si>
    <t>Tela metálica galvanizada dobrada em L - C = 2,0 m, L = 0,4 m e H = 0,4 m</t>
  </si>
  <si>
    <t>M0160</t>
  </si>
  <si>
    <t>Extintor de incêndio tipo espuma mecânica - V = 10 l</t>
  </si>
  <si>
    <t>M0161</t>
  </si>
  <si>
    <t>Barra de fibra de vidro (vergalhão) - D = 25,0 mm</t>
  </si>
  <si>
    <t>M0162</t>
  </si>
  <si>
    <t>Corrente de elo soldado em aço galvanizado com acabamento polido - D = 3,18 mm (1/8")</t>
  </si>
  <si>
    <t>M0163</t>
  </si>
  <si>
    <t>Gonzo com aba em aço galvanizado - D = 12,7 mm (1/2")</t>
  </si>
  <si>
    <t>M0164</t>
  </si>
  <si>
    <t>Tubo em aço galvanizado - E = 1,50 mm e seção de 20 x 20 mm</t>
  </si>
  <si>
    <t>M0166</t>
  </si>
  <si>
    <t>Tubo em aço galvanizado - E = 2,25 mm e D = 20 mm (3/4")</t>
  </si>
  <si>
    <t>M0167</t>
  </si>
  <si>
    <t>Tela de poliamida industrial - E = 0,40 mm e malha de 1,6 mm</t>
  </si>
  <si>
    <t>M0168</t>
  </si>
  <si>
    <t>Abraçadeira de poliamida - E = 3,6 mm e C = 200 mm</t>
  </si>
  <si>
    <t>M0169</t>
  </si>
  <si>
    <t>Roda em aço e pneu com câmara de ar 83/203 mm (3,25"/8") para carrinho de mão</t>
  </si>
  <si>
    <t>M0173</t>
  </si>
  <si>
    <t>Ancoragem ativa para lajes para 1 cordoalha - D = 15,2 mm</t>
  </si>
  <si>
    <t>M0178</t>
  </si>
  <si>
    <t>Ancoragem ativa para lajes para 2 cordoalhas - D = 15,2 mm</t>
  </si>
  <si>
    <t>M0181</t>
  </si>
  <si>
    <t>Ancoragem ativa para lajes para 3 cordoalhas - D = 15,2 mm</t>
  </si>
  <si>
    <t>M0184</t>
  </si>
  <si>
    <t>Ancoragem ativa para lajes para 4 cordoalhas - D = 15,2 mm</t>
  </si>
  <si>
    <t>M0191</t>
  </si>
  <si>
    <t>Brita 1</t>
  </si>
  <si>
    <t>M0192</t>
  </si>
  <si>
    <t>Brita 2</t>
  </si>
  <si>
    <t>M0193</t>
  </si>
  <si>
    <t>Brita 3</t>
  </si>
  <si>
    <t>M0194</t>
  </si>
  <si>
    <t>Escória de aciaria</t>
  </si>
  <si>
    <t>M0198</t>
  </si>
  <si>
    <t>Parafuso de cabeça chata em aço - D = 4,5 mm e bucha plástica - D = 8 mm (S8)</t>
  </si>
  <si>
    <t>M0199</t>
  </si>
  <si>
    <t>Coroa de botões cruzados linha R32 - D = 43 mm (1 11/16’’)</t>
  </si>
  <si>
    <t>M0201</t>
  </si>
  <si>
    <t>Coroa de botões esféricos linha T38 - D = 89 mm (3 1/2")</t>
  </si>
  <si>
    <t>M0202</t>
  </si>
  <si>
    <t>Coroa de botões esféricos linha T45 - D = 76 mm (3")</t>
  </si>
  <si>
    <t>M0217</t>
  </si>
  <si>
    <t>Enxofre</t>
  </si>
  <si>
    <t>M0220</t>
  </si>
  <si>
    <t>Adubo à base de nitrogênio, fósforo e potássio (NPK)</t>
  </si>
  <si>
    <t>M0222</t>
  </si>
  <si>
    <t>Filer calcário</t>
  </si>
  <si>
    <t>M0223</t>
  </si>
  <si>
    <t>Sementes para hidrossemeadura</t>
  </si>
  <si>
    <t>M0224</t>
  </si>
  <si>
    <t>Guia-chapéu pré-moldada - C = 120 cm</t>
  </si>
  <si>
    <t>M0225</t>
  </si>
  <si>
    <t>Adubo orgânico composto</t>
  </si>
  <si>
    <t>M0229</t>
  </si>
  <si>
    <t>Gabião tipo colchão em liga de zinco e alumínio revestido com polímero de malha hexagonal - E = 0,17 m</t>
  </si>
  <si>
    <t>M0230</t>
  </si>
  <si>
    <t>Gabião tipo caixa em liga de zinco e alumínio de malha hexagonal - C = 2,00 m, L = 1,00 m e H = 0,50 m</t>
  </si>
  <si>
    <t>M0231</t>
  </si>
  <si>
    <t>Gabião tipo caixa em liga de zinco e alumínio de malha hexagonal - C = 2,00 m, L = 1,00 m e H = 1,00 m</t>
  </si>
  <si>
    <t>M0232</t>
  </si>
  <si>
    <t>Gabião tipo caixa em liga de zinco e alumínio revestido com polímero de malha hexagonal - C = 2,00 m, L = 1,00 m e H = 0,50 m</t>
  </si>
  <si>
    <t>M0233</t>
  </si>
  <si>
    <t>Gabião tipo caixa em liga de zinco e alumínio revestido com polímero de malha hexagonal - C = 2,00 m, L = 1,00 m e H = 1,00 m</t>
  </si>
  <si>
    <t>M0234</t>
  </si>
  <si>
    <t>Gabião tipo saco em liga de zinco e alumínio revestido com polímero de malha hexagonal - D = 0,65 m</t>
  </si>
  <si>
    <t>M0235</t>
  </si>
  <si>
    <t>Gabião tipo colchão em liga de zinco e alumínio revestido com polímero de malha hexagonal - E = 0,23 m</t>
  </si>
  <si>
    <t>M0236</t>
  </si>
  <si>
    <t>Gabião tipo colchão em liga de zinco e alumínio revestido com polímero de malha hexagonal - E = 0,30 m</t>
  </si>
  <si>
    <t>M0237</t>
  </si>
  <si>
    <t>Energia elétrica</t>
  </si>
  <si>
    <t>kWh</t>
  </si>
  <si>
    <t>M0253</t>
  </si>
  <si>
    <t>Cabo de cobre flexível antichama isolado em PVC - tensão de 450/750 V e seção de 16 mm²</t>
  </si>
  <si>
    <t>M0254</t>
  </si>
  <si>
    <t>Mistura gasosa de argônio e dióxido de carbono para solda MIG/MAG</t>
  </si>
  <si>
    <t>M0256</t>
  </si>
  <si>
    <t>Tinta à base de etil silicato de zinco bicomponente para fundo preparador de pintura</t>
  </si>
  <si>
    <t>M0257</t>
  </si>
  <si>
    <t>Diluente para tinta à base de etil silicato de zinco</t>
  </si>
  <si>
    <t>M0260</t>
  </si>
  <si>
    <t>Cabo de cobre PP flexível isolado em PVC - tensão de 300/500 V e seção de 3 x 1,5 mm²</t>
  </si>
  <si>
    <t>M0264</t>
  </si>
  <si>
    <t>Bomba de combustível industrial eletrônica simples</t>
  </si>
  <si>
    <t>M0265</t>
  </si>
  <si>
    <t>Tanque de combustível aéreo horizontal com escada para visita - capacidade de 5.000 l</t>
  </si>
  <si>
    <t>M0266</t>
  </si>
  <si>
    <t>Cabo de cobre flexível antichama isolado em PVC - tensão de 0,6/1,0 kV e seção de 240 mm²</t>
  </si>
  <si>
    <t>M0267</t>
  </si>
  <si>
    <t>Módulo de torre de elevador de cremalheira</t>
  </si>
  <si>
    <t>M0268</t>
  </si>
  <si>
    <t>Módulo de ancoragem de torre de elevador de cremalheira</t>
  </si>
  <si>
    <t>M0269</t>
  </si>
  <si>
    <t>Cabo de cobre flexível antichama isolado em PVC - tensão de 0,6/1,0 kV e seção de 50 mm²</t>
  </si>
  <si>
    <t>M0284</t>
  </si>
  <si>
    <t>M0285</t>
  </si>
  <si>
    <t>Pontalete para escoramento - D = 15 cm</t>
  </si>
  <si>
    <t>M0286</t>
  </si>
  <si>
    <t>Tábua - E = 2,5 cm e L = 30 cm</t>
  </si>
  <si>
    <t>M0289</t>
  </si>
  <si>
    <t>Tábua - E = 2,5 cm e L = 15 cm</t>
  </si>
  <si>
    <t>M0290</t>
  </si>
  <si>
    <t>Tábua - E = 2,5 cm e L = 10 cm</t>
  </si>
  <si>
    <t>M0301</t>
  </si>
  <si>
    <t>Pontalete para escoramento - D = 10 cm</t>
  </si>
  <si>
    <t>M0310</t>
  </si>
  <si>
    <t>M0311</t>
  </si>
  <si>
    <t xml:space="preserve">Filtro de aspiração de ar externo com capacidade 3,58 l/s para compressor de ar respirável </t>
  </si>
  <si>
    <t>M0312</t>
  </si>
  <si>
    <t xml:space="preserve">Filtro de purificação de ar comprimido com capacidade de 35 MPa para compressor de ar respirável </t>
  </si>
  <si>
    <t>M0344</t>
  </si>
  <si>
    <t>Cal hidratada - a granel</t>
  </si>
  <si>
    <t>M0345</t>
  </si>
  <si>
    <t>Cal hidratada - saco</t>
  </si>
  <si>
    <t>M0346</t>
  </si>
  <si>
    <t>Disco de aço para bomba de projeção via seca</t>
  </si>
  <si>
    <t>M0347</t>
  </si>
  <si>
    <t>Disco de aço para bomba de projeção via úmida</t>
  </si>
  <si>
    <t>M0348</t>
  </si>
  <si>
    <t>Disco de borracha para bomba de projeção via seca</t>
  </si>
  <si>
    <t>M0349</t>
  </si>
  <si>
    <t>Disco de borracha para bomba de projeção via úmida</t>
  </si>
  <si>
    <t>M0350</t>
  </si>
  <si>
    <t>Bico para bomba de projeção</t>
  </si>
  <si>
    <t>M0351</t>
  </si>
  <si>
    <t>Mangote para bomba de projeção</t>
  </si>
  <si>
    <t>M0364</t>
  </si>
  <si>
    <t>Perfil cartola em aço carbono SAE 1010/1020 galvanizado - 50 x 70 x 3 mm - aba 20 mm</t>
  </si>
  <si>
    <t>M0365</t>
  </si>
  <si>
    <t>Cantoneira em ferro de abas iguais - L = 25,4 mm e E = 4,76 mm</t>
  </si>
  <si>
    <t>M0366</t>
  </si>
  <si>
    <t>Cantoneira em aço ASTM A36 galvanizado</t>
  </si>
  <si>
    <t>M0375</t>
  </si>
  <si>
    <t>Serra copo com suporte para furadeira para chapas de até 3 mm - D = 25 mm</t>
  </si>
  <si>
    <t>M0377</t>
  </si>
  <si>
    <t>Cinta para elevação de cargas tipo grab com 4 ramais - C = 1,50 m, capacidade de carga de 31,5 t, F. S. = 4:1</t>
  </si>
  <si>
    <t>M0378</t>
  </si>
  <si>
    <t>Cinta para elevação de cargas tipo grab com 4 ramais - C = 2,00 m, capacidade de carga de 63 t, F. S. = 4:1</t>
  </si>
  <si>
    <t>M0379</t>
  </si>
  <si>
    <t>Manilha reta em aço forjado com porca e cupilha - DN = 50,8 mm (2”)</t>
  </si>
  <si>
    <t>M0380</t>
  </si>
  <si>
    <t>Sapatilha em aço carbono - D = 19,05 mm (3/4”)</t>
  </si>
  <si>
    <t>M0381</t>
  </si>
  <si>
    <t>Sapatilha em aço carbono - D = 25,4 mm (1”)</t>
  </si>
  <si>
    <t>M0382</t>
  </si>
  <si>
    <t>Grampo pesado em aço-carbono para cabo de aço - D = 19,05 mm (3/4”)</t>
  </si>
  <si>
    <t>M0383</t>
  </si>
  <si>
    <t>Grampo pesado em aço-carbono para cabo de aço - D = 25,4 mm (1”)</t>
  </si>
  <si>
    <t>M0395</t>
  </si>
  <si>
    <t>Chapa de alumínio - E = 1,5 mm</t>
  </si>
  <si>
    <t>M0408</t>
  </si>
  <si>
    <t>Chumbador de expansão controlada por torque em aço zincado para concreto - D = 12,5 mm</t>
  </si>
  <si>
    <t>M0409</t>
  </si>
  <si>
    <t>Chumbador de expansão controlada por torque em aço zincado para concreto - D = 6,3 mm</t>
  </si>
  <si>
    <t>M0410</t>
  </si>
  <si>
    <t>Chumbador de expansão controlada por torque em aço zincado para concreto - D = 20,0 mm</t>
  </si>
  <si>
    <t>M0411</t>
  </si>
  <si>
    <t>Chumbador de expansão controlada por torque em aço zincado para concreto - D = 10,0 mm</t>
  </si>
  <si>
    <t>M0412</t>
  </si>
  <si>
    <t>Chumbador de expansão controlada por torque em aço zincado para concreto - D = 16,0 mm</t>
  </si>
  <si>
    <t>M0413</t>
  </si>
  <si>
    <t>Chumbador de expansão controlada por torque em aço zincado para concreto - D = 25,0 mm</t>
  </si>
  <si>
    <t>M0421</t>
  </si>
  <si>
    <t>Argamassa expansiva para desmonte de rocha e demolição de concreto</t>
  </si>
  <si>
    <t>M0424</t>
  </si>
  <si>
    <t>Cimento Portland CP II - 32 - saco</t>
  </si>
  <si>
    <t>M0427</t>
  </si>
  <si>
    <t>Cordoalha nua tipo CP 190 RB - D = 12,7 mm</t>
  </si>
  <si>
    <t>M0428</t>
  </si>
  <si>
    <t>Cordoalha nua tipo CP 190 RB - D = 15,2 mm</t>
  </si>
  <si>
    <t>M0429</t>
  </si>
  <si>
    <t>Perfil de alumínio tipo L421 para placa de sinalização - seção de 33 x 40 mm</t>
  </si>
  <si>
    <t>M0434</t>
  </si>
  <si>
    <t>Tirante de barra de aço - tensão de escoamento = 950 MPa, tensão de ruptura = 1.050 MPa e D = 32 mm</t>
  </si>
  <si>
    <t>M0442</t>
  </si>
  <si>
    <t>Compensado plastificado - E = 10 mm</t>
  </si>
  <si>
    <t>M0443</t>
  </si>
  <si>
    <t>Compensado plastificado - E = 12 mm</t>
  </si>
  <si>
    <t>M0444</t>
  </si>
  <si>
    <t>Luva em aço para emenda tipo prensada - D = 12,5 mm</t>
  </si>
  <si>
    <t>M0445</t>
  </si>
  <si>
    <t>Luva em aço para emenda tipo prensada - D = 16,0 mm</t>
  </si>
  <si>
    <t>M0446</t>
  </si>
  <si>
    <t>Compensado resinado - E = 10 mm</t>
  </si>
  <si>
    <t>M0447</t>
  </si>
  <si>
    <t>Compensado resinado - E = 12 mm</t>
  </si>
  <si>
    <t>M0448</t>
  </si>
  <si>
    <t>Compensado resinado - E = 14 mm</t>
  </si>
  <si>
    <t>M0450</t>
  </si>
  <si>
    <t>Compensado de virola - E = 6 mm</t>
  </si>
  <si>
    <t>M0451</t>
  </si>
  <si>
    <t>Concreto usinado - fck = 20 MPa (comercial)</t>
  </si>
  <si>
    <t>M0452</t>
  </si>
  <si>
    <t>Concreto usinado - fck = 25 MPa (comercial)</t>
  </si>
  <si>
    <t>M0453</t>
  </si>
  <si>
    <t>Concreto usinado - fck = 30 MPa (comercial)</t>
  </si>
  <si>
    <t>M0454</t>
  </si>
  <si>
    <t>Concreto usinado - fck = 35 MPa (comercial)</t>
  </si>
  <si>
    <t>M0459</t>
  </si>
  <si>
    <t>Compensado plastificado - E = 14 mm</t>
  </si>
  <si>
    <t>M0467</t>
  </si>
  <si>
    <t>Luva em aço para emenda tipo prensada - D = 20,0 mm</t>
  </si>
  <si>
    <t>M0468</t>
  </si>
  <si>
    <t>Luva em aço para emenda tipo prensada - D = 25,0 mm</t>
  </si>
  <si>
    <t>M0469</t>
  </si>
  <si>
    <t>Luva em aço para emenda tipo prensada - D = 32,0 mm</t>
  </si>
  <si>
    <t>M0470</t>
  </si>
  <si>
    <t>Luva em aço para emenda com rosca cônica - D = 12,5 mm</t>
  </si>
  <si>
    <t>M0471</t>
  </si>
  <si>
    <t>Luva em aço para emenda com rosca cônica - D = 16,0 mm</t>
  </si>
  <si>
    <t>M0472</t>
  </si>
  <si>
    <t>Luva em aço para emenda com rosca cônica - D = 20,0 mm</t>
  </si>
  <si>
    <t>M0481</t>
  </si>
  <si>
    <t>Luva em aço para emenda com rosca cônica - D = 25,0 mm</t>
  </si>
  <si>
    <t>M0502</t>
  </si>
  <si>
    <t>Luva em aço para emenda com rosca cônica - D = 32,0 mm</t>
  </si>
  <si>
    <t>M0505</t>
  </si>
  <si>
    <t>Broca de widia - D = 6,5 mm e C = 100 mm</t>
  </si>
  <si>
    <t>M0506</t>
  </si>
  <si>
    <t>Broca de widia - D = 8 mm e C = 120 mm</t>
  </si>
  <si>
    <t>M0511</t>
  </si>
  <si>
    <t>Abrasivo tipo granalha de aço</t>
  </si>
  <si>
    <t>M0512</t>
  </si>
  <si>
    <t>Bico venturi longo - D = 7,9 mm (5/16")</t>
  </si>
  <si>
    <t>M0521</t>
  </si>
  <si>
    <t>Laminado elastoplástico - E = 1,5 mm</t>
  </si>
  <si>
    <t>M0532</t>
  </si>
  <si>
    <t>Escora tubular galvanizada regulável telescópica para tunnel liner - L = 2,42 a 4,00 m e capacidade de 1.750 a 625 kg</t>
  </si>
  <si>
    <t>M0533</t>
  </si>
  <si>
    <t>Escora tubular galvanizada regulável - L = 3,00 a 4,50 m e capacidade de 2.100 a 750 kg</t>
  </si>
  <si>
    <t>M0534</t>
  </si>
  <si>
    <t>Escora tubular galvanizada regulável - L = 2,00 a 3,10 m e capacidade de 3.200 a 1.500 kg</t>
  </si>
  <si>
    <t>M0536</t>
  </si>
  <si>
    <t>Quadro tubular contraventado com acessórios - C = 1,00 m, L = 1,00 m e H = 1,25 m</t>
  </si>
  <si>
    <t>M0537</t>
  </si>
  <si>
    <t>Sapata ajustável para andaime - base quadrada de 15 x 15 cm</t>
  </si>
  <si>
    <t>M0538</t>
  </si>
  <si>
    <t>Escada metálica tipo marinheiro para andaime</t>
  </si>
  <si>
    <t>M0539</t>
  </si>
  <si>
    <t>Quadro tubular contraventado para andaime - H = 100 cm e L = 100 cm</t>
  </si>
  <si>
    <t>M0540</t>
  </si>
  <si>
    <t>Quadro tubular contraventado para andaime - H = 100 cm e L = 150 cm</t>
  </si>
  <si>
    <t>M0541</t>
  </si>
  <si>
    <t>Quadro tubular contraventado para andaime - H = 100 cm e L = 200 cm</t>
  </si>
  <si>
    <t>M0542</t>
  </si>
  <si>
    <t>Diagonal tubular para andaime - C = 141 cm</t>
  </si>
  <si>
    <t>M0543</t>
  </si>
  <si>
    <t>Diagonal tubular para andaime - C = 212 cm</t>
  </si>
  <si>
    <t>M0544</t>
  </si>
  <si>
    <t>Diagonal tubular para andaime - C = 283 cm</t>
  </si>
  <si>
    <t>M0545</t>
  </si>
  <si>
    <t>Plataforma metálica de piso para andaime - C = 100 e L = 33 cm</t>
  </si>
  <si>
    <t>M0546</t>
  </si>
  <si>
    <t>Plataforma metálica de piso para andaime - C = 150 e L = 37 cm</t>
  </si>
  <si>
    <t>M0547</t>
  </si>
  <si>
    <t>Plataforma metálica de piso para andaime - C = 200 e L = 33 cm</t>
  </si>
  <si>
    <t>M0548</t>
  </si>
  <si>
    <t>Quadro tubular tipo guarda-corpo para andaime - H = 120 cm e L = 100 cm</t>
  </si>
  <si>
    <t>M0549</t>
  </si>
  <si>
    <t>Quadro tubular tipo guarda-corpo com acessórios para andaime - H = 120 cm e L = 150 cm</t>
  </si>
  <si>
    <t>M0550</t>
  </si>
  <si>
    <t>Quadro tubular tipo guarda-corpo com acessórios para andaime - H = 120 cm e L = 200 cm</t>
  </si>
  <si>
    <t>M0560</t>
  </si>
  <si>
    <t>Desmoldante para fôrmas de madeira</t>
  </si>
  <si>
    <t>M0562</t>
  </si>
  <si>
    <t>Abraçadeira giratória em aço galvanizado para escada multidirecional - D = 48 mm</t>
  </si>
  <si>
    <t>M0563</t>
  </si>
  <si>
    <t>Tubo em aço galvanizado para escada multidirecional - C = 100 cm</t>
  </si>
  <si>
    <t>M0564</t>
  </si>
  <si>
    <t>Peça base em aço galvanizado para escada multidirecional - C = 33 cm</t>
  </si>
  <si>
    <t>M0565</t>
  </si>
  <si>
    <t>Poste vertical em aço galvanizado para escada multidirecional - C = 100 cm</t>
  </si>
  <si>
    <t>M0566</t>
  </si>
  <si>
    <t>Poste vertical em aço galvanizado para escada multidirecional - C = 200 cm</t>
  </si>
  <si>
    <t>M0567</t>
  </si>
  <si>
    <t>Travessa em aço galvanizado para escada multidirecional - C = 75 cm</t>
  </si>
  <si>
    <t>M0568</t>
  </si>
  <si>
    <t>Travessa em aço galvanizado para escada multidirecional - C = 150 cm</t>
  </si>
  <si>
    <t>M0569</t>
  </si>
  <si>
    <t>Travessa em aço galvanizado para escada multidirecional - C = 250 cm</t>
  </si>
  <si>
    <t>M0570</t>
  </si>
  <si>
    <t>Diagonal em aço galvanizado para escada multidirecional - C = 150 cm para módulos de H = 200 cm</t>
  </si>
  <si>
    <t>M0571</t>
  </si>
  <si>
    <t>Diagonal em aço galvanizado para escada multidirecional - C = 250 cm para módulos de H = 200 cm</t>
  </si>
  <si>
    <t>M0572</t>
  </si>
  <si>
    <t>Piso em aço galvanizado para escada multidirecional - L = 32 cm e C = 150 cm</t>
  </si>
  <si>
    <t>M0573</t>
  </si>
  <si>
    <t>Escada de alumínio para escada multidirecional - H = 200 cm e C = 250 cm</t>
  </si>
  <si>
    <t>M0574</t>
  </si>
  <si>
    <t>Corrimão externo em alumínio para escada multidirecional - C = 250 cm</t>
  </si>
  <si>
    <t>M0575</t>
  </si>
  <si>
    <t>Corrimão interno em alumínio para escada multidirecional - C = 250 cm</t>
  </si>
  <si>
    <t>M0576</t>
  </si>
  <si>
    <t>Conexão tubular em aço galvanizado com semiabraçadeira para travessas - C = 30 cm e D = 48,3 mm</t>
  </si>
  <si>
    <t>M0601</t>
  </si>
  <si>
    <t>Ponteiro para martelete - D = 32 mm e C = 1,00 m</t>
  </si>
  <si>
    <t>M0602</t>
  </si>
  <si>
    <t>Ponteiro para rompedor hidráulico de 1.700 kg</t>
  </si>
  <si>
    <t>M0603</t>
  </si>
  <si>
    <t>Ponteiro para rompedor hidráulico de 520 kg</t>
  </si>
  <si>
    <t>M0614</t>
  </si>
  <si>
    <t>Concreto usinado - fctM,k = 4,5 MPa (comercial)</t>
  </si>
  <si>
    <t>M0615</t>
  </si>
  <si>
    <t>Aditivo incorporador de ar para concreto e argamassa</t>
  </si>
  <si>
    <t>M0639</t>
  </si>
  <si>
    <t>Bico para corte a plasma CNC - 130A</t>
  </si>
  <si>
    <t>M0640</t>
  </si>
  <si>
    <t>Bocal para corte a plasma CNC - 130A</t>
  </si>
  <si>
    <t>M0641</t>
  </si>
  <si>
    <t>Capa do bico para corte a plasma CNC - 130A</t>
  </si>
  <si>
    <t>M0642</t>
  </si>
  <si>
    <t>Capa do bocal para corte a plasma CNC - 130A</t>
  </si>
  <si>
    <t>M0643</t>
  </si>
  <si>
    <t>Distribuidor de gás para corte a plasma CNC - 130A</t>
  </si>
  <si>
    <t>M0644</t>
  </si>
  <si>
    <t>Eletrodo para corte a plasma CNC - 130A</t>
  </si>
  <si>
    <t>M0645</t>
  </si>
  <si>
    <t>Tubo de água para corte a plasma CNC - 130A</t>
  </si>
  <si>
    <t>M0646</t>
  </si>
  <si>
    <t>Estaca pré-moldada de concreto protendido com compressão admissível de 100 t</t>
  </si>
  <si>
    <t>M0647</t>
  </si>
  <si>
    <t>Estaca pré-moldada de concreto protendido com compressão admissível de 25 t</t>
  </si>
  <si>
    <t>M0648</t>
  </si>
  <si>
    <t>Estaca pré-moldada de concreto protendido com compressão admissível de 35 t</t>
  </si>
  <si>
    <t>M0649</t>
  </si>
  <si>
    <t>Estaca pré-moldada de concreto protendido com compressão admissível de 60 t</t>
  </si>
  <si>
    <t>M0650</t>
  </si>
  <si>
    <t>Estaca pré-moldada de concreto protendido com compressão admissível de 75 t</t>
  </si>
  <si>
    <t>M0666</t>
  </si>
  <si>
    <t>Martelo de fundo DTH - DN = 76 mm (3")</t>
  </si>
  <si>
    <t>M0667</t>
  </si>
  <si>
    <t>Martelo de fundo DTH - DN = 127 mm (5")</t>
  </si>
  <si>
    <t>M0668</t>
  </si>
  <si>
    <t>Martelo de fundo DTH - DN = 152 mm (6")</t>
  </si>
  <si>
    <t>M0669</t>
  </si>
  <si>
    <t>Martelo de fundo DTH - DN = 203 mm (8")</t>
  </si>
  <si>
    <t>M0673</t>
  </si>
  <si>
    <t>Estaca pré-moldada de concreto armado centrifugado com compressão admissível de 55 t</t>
  </si>
  <si>
    <t>M0677</t>
  </si>
  <si>
    <t>Estaca pré-moldada de concreto armado centrifugado com compressão admissível de 80 t</t>
  </si>
  <si>
    <t>M0682</t>
  </si>
  <si>
    <t>Aço em perfis ASTM A36</t>
  </si>
  <si>
    <t>M0686</t>
  </si>
  <si>
    <t>Estaca pré-moldada de concreto armado centrifugado com compressão admissível de 100 t</t>
  </si>
  <si>
    <t>M0713</t>
  </si>
  <si>
    <t>Cinta com cerdas de aço</t>
  </si>
  <si>
    <t>M0714</t>
  </si>
  <si>
    <t>Tinta de acabamento poliuretano acrílico alifático brilhante bicomponente</t>
  </si>
  <si>
    <t>M0715</t>
  </si>
  <si>
    <t>Tinta selante epóxi vinílico bicomponente curada com poliamida</t>
  </si>
  <si>
    <t>M0716</t>
  </si>
  <si>
    <t>Tinta anti-incrustante livre de estanho</t>
  </si>
  <si>
    <t>M0717</t>
  </si>
  <si>
    <t>Tinta à base de resina epóxi bicomponente para fundo preparador de pintura</t>
  </si>
  <si>
    <t>M0718</t>
  </si>
  <si>
    <t>Tinta esmalte à base de resina epóxi bicomponente</t>
  </si>
  <si>
    <t>M0719</t>
  </si>
  <si>
    <t>Diluente epóxi</t>
  </si>
  <si>
    <t>M0721</t>
  </si>
  <si>
    <t>Tinta anticorrosiva zarcão para fundo preparador de pintura</t>
  </si>
  <si>
    <t>M0722</t>
  </si>
  <si>
    <t>Estaca pré-moldada de concreto armado centrifugado com compressão admissível de 125 t</t>
  </si>
  <si>
    <t>M0729</t>
  </si>
  <si>
    <t>Fixador de cal para pintura</t>
  </si>
  <si>
    <t>M0734</t>
  </si>
  <si>
    <t>Estaca pré-moldada de concreto armado centrifugado com compressão admissível de 170 t</t>
  </si>
  <si>
    <t>M0741</t>
  </si>
  <si>
    <t>Grama tipo batatais</t>
  </si>
  <si>
    <t>M0745</t>
  </si>
  <si>
    <t>Grampo em aço galvanizado para cerca - C = 25,4 mm e E = 3,76 mm (1" x 9 BWG)</t>
  </si>
  <si>
    <t>M0755</t>
  </si>
  <si>
    <t>Estaca pré-moldada de concreto armado centrifugado com compressão admissível de 230 t</t>
  </si>
  <si>
    <t>M0756</t>
  </si>
  <si>
    <t>Estaca pré-moldada de concreto armado centrifugado com compressão admissível de 300 t</t>
  </si>
  <si>
    <t>M0767</t>
  </si>
  <si>
    <t>Sinalizador a LED com bateria</t>
  </si>
  <si>
    <t>M0769</t>
  </si>
  <si>
    <t>Lona plástica - E = 200 micra</t>
  </si>
  <si>
    <t>M0771</t>
  </si>
  <si>
    <t>Cavalete em polietileno zebrado com faixa refletiva</t>
  </si>
  <si>
    <t>M0773</t>
  </si>
  <si>
    <t>Perfil de alumínio tipo L463 para placa de sinalização - seção de 50 x 50 mm</t>
  </si>
  <si>
    <t>M0785</t>
  </si>
  <si>
    <t>Massa asfáltica comercial</t>
  </si>
  <si>
    <t>M0786</t>
  </si>
  <si>
    <t>Placa de poliestireno expandido (EPS)</t>
  </si>
  <si>
    <t>M0787</t>
  </si>
  <si>
    <t>Suporte em aço-carbono galvanizado tipo perfil C para placa de sinalização</t>
  </si>
  <si>
    <t>M0789</t>
  </si>
  <si>
    <t>Conjunto para fixação de placas em aço galvanizado composto por barra chata, abraçadeira, parafusos, porcas e arruelas</t>
  </si>
  <si>
    <t>M0796</t>
  </si>
  <si>
    <t>Semipórtico metálico para vão de 8,3 m e vento de 35 m/s</t>
  </si>
  <si>
    <t>M0798</t>
  </si>
  <si>
    <t>Apoio de neoprene fretado</t>
  </si>
  <si>
    <t>M0804</t>
  </si>
  <si>
    <t>Cabo de aço - D = 12,70 mm (1/2")</t>
  </si>
  <si>
    <t>M0805</t>
  </si>
  <si>
    <t>Semipórtico duplo metálico para vão de 2 x 8,3 m e vento de 35 m/s</t>
  </si>
  <si>
    <t>M0808</t>
  </si>
  <si>
    <t>Brita 4</t>
  </si>
  <si>
    <t>M0809</t>
  </si>
  <si>
    <t>Cabo de aço - D = 6,35 mm (1/4")</t>
  </si>
  <si>
    <t>M0810</t>
  </si>
  <si>
    <t>Cabo de aço - D = 52,00 mm (2")</t>
  </si>
  <si>
    <t>M0812</t>
  </si>
  <si>
    <t>Sapatilha em aço inox - D = 6,35 mm (1/4")</t>
  </si>
  <si>
    <t>M0818</t>
  </si>
  <si>
    <t>Semipórtico metálico para vão de 8,3 m e vento de 40 m/s</t>
  </si>
  <si>
    <t>M0824</t>
  </si>
  <si>
    <t>Semipórtico duplo metálico para vão de 2 x 8,3 m e vento de 40 m/s</t>
  </si>
  <si>
    <t>M0831</t>
  </si>
  <si>
    <t>Pórtico metálico para vão de 15,9 m e vento de 40 m/s</t>
  </si>
  <si>
    <t>M0848</t>
  </si>
  <si>
    <t>Semipórtico metálico para vão de 8,3 m e vento de 45 m/s</t>
  </si>
  <si>
    <t>M0849</t>
  </si>
  <si>
    <t>Corda de sisal - D = 12,0 mm</t>
  </si>
  <si>
    <t>M0851</t>
  </si>
  <si>
    <t>Grampo leve em aço-carbono para cabo de aço - D = 6,3 mm (1/4")</t>
  </si>
  <si>
    <t>M0852</t>
  </si>
  <si>
    <t>Poste de concreto - carga nominal de 800 daN, H = 15 m e D = 520 mm</t>
  </si>
  <si>
    <t>M0858</t>
  </si>
  <si>
    <t>Semipórtico duplo metálico para vão de 2 x 8,3 m e vento de 45 m/s</t>
  </si>
  <si>
    <t>M0865</t>
  </si>
  <si>
    <t>Pórtico metálico para vão de 15,9 m e vento de 45 m/s</t>
  </si>
  <si>
    <t>M0868</t>
  </si>
  <si>
    <t>Lâmpada fluorescente compacta eletrônica - potência de 20 W</t>
  </si>
  <si>
    <t>M0875</t>
  </si>
  <si>
    <t>Manta asfáltica não-tecido em poliéster - E = 3 mm</t>
  </si>
  <si>
    <t>M0876</t>
  </si>
  <si>
    <t>Manta asfáltica não-tecido em poliéster - E = 4 mm</t>
  </si>
  <si>
    <t>M0879</t>
  </si>
  <si>
    <t>Lixa para ferro Nº 150</t>
  </si>
  <si>
    <t>M0942</t>
  </si>
  <si>
    <t>Estaca prancha metálica</t>
  </si>
  <si>
    <t>M0945</t>
  </si>
  <si>
    <t>Parafuso de cabeça sextavada em aço galvanizado com porca e arruela de pressão - D = 6,35 mm (1/4")</t>
  </si>
  <si>
    <t>cj</t>
  </si>
  <si>
    <t>M0946</t>
  </si>
  <si>
    <t>Aço em perfis ASTM A572 grau 50</t>
  </si>
  <si>
    <t>M0947</t>
  </si>
  <si>
    <t>Parafuso de cabeça sextavada em aço galvanizado com porca e arruela de pressão - D = 9,525 mm (3/8")</t>
  </si>
  <si>
    <t>M0948</t>
  </si>
  <si>
    <t>Arruela lisa em aço ASTM F436 para parafuso - D = 12,7 mm</t>
  </si>
  <si>
    <t>M0949</t>
  </si>
  <si>
    <t>Arruela lisa em aço ASTM F436 para parafuso - D = 16,0 mm</t>
  </si>
  <si>
    <t>M0950</t>
  </si>
  <si>
    <t>Arruela lisa em aço ASTM F436 para parafuso - D = 20,0 mm</t>
  </si>
  <si>
    <t>M0951</t>
  </si>
  <si>
    <t>Parafuso de cabeça sextavada em aço ASTM A325 de alta resistência com rosca parcial - D = 12,7 mm e C = 38,10 mm</t>
  </si>
  <si>
    <t>M0952</t>
  </si>
  <si>
    <t>Parafuso de cabeça sextavada em aço ASTM A325 de alta resistência com rosca parcial - D = 12,7 mm e C = 44,45 mm</t>
  </si>
  <si>
    <t>M0953</t>
  </si>
  <si>
    <t>Parafuso de cabeça sextavada em aço ASTM A325 de alta resistência com rosca parcial - D = 12,7 mm e C = 50,80 mm</t>
  </si>
  <si>
    <t>M0954</t>
  </si>
  <si>
    <t>Parafuso de cabeça sextavada em aço ASTM A325 de alta resistência com rosca parcial - D = 12,7 mm e C = 57,15 mm</t>
  </si>
  <si>
    <t>M0955</t>
  </si>
  <si>
    <t>Parafuso de cabeça sextavada em aço ASTM A325 de alta resistência com rosca parcial - D = 16 mm e C = 44,45 mm</t>
  </si>
  <si>
    <t>M0956</t>
  </si>
  <si>
    <t>Parafuso de cabeça sextavada em aço ASTM A325 de alta resistência com rosca parcial - D = 16 mm e C = 50,80 mm</t>
  </si>
  <si>
    <t>M0957</t>
  </si>
  <si>
    <t>Parafuso de cabeça sextavada em aço ASTM A325 de alta resistência com rosca parcial - D = 16 mm e C = 63,50 mm</t>
  </si>
  <si>
    <t>M0958</t>
  </si>
  <si>
    <t>Parafuso de cabeça sextavada em aço ASTM A325 de alta resistência com rosca parcial - D = 20 mm e C = 50,80 mm</t>
  </si>
  <si>
    <t>M0959</t>
  </si>
  <si>
    <t>Parafuso de cabeça sextavada em aço ASTM A325 de alta resistência com rosca parcial - D = 20 mm e C = 57,15 mm</t>
  </si>
  <si>
    <t>M0960</t>
  </si>
  <si>
    <t>Parafuso de cabeça sextavada em aço ASTM A325 de alta resistência com rosca parcial - D = 20 mm e C = 63,50 mm</t>
  </si>
  <si>
    <t>M0961</t>
  </si>
  <si>
    <t>Parafuso de cabeça sextavada em aço ASTM A325 de alta resistência com rosca parcial - D = 20 mm e C = 76,20 mm</t>
  </si>
  <si>
    <t>M0962</t>
  </si>
  <si>
    <t>Tubo em aço galvanizado - E = 2,00 mm e D = 50,80 mm (2")</t>
  </si>
  <si>
    <t>M0963</t>
  </si>
  <si>
    <t>Tubo em aço galvanizado - E = 3,00 mm e seção de 80 x 80 mm</t>
  </si>
  <si>
    <t>M0964</t>
  </si>
  <si>
    <t>Aço em perfis ASTM A572 grau 50 perfurado</t>
  </si>
  <si>
    <t>M0965</t>
  </si>
  <si>
    <t>Pino conector de cisalhamento para laje steel deck - D = 19 mm e C = 80 mm</t>
  </si>
  <si>
    <t>M0966</t>
  </si>
  <si>
    <t>Porca sextavada pesada em aço ASTM A194 grau 2H para parafuso - D = 12,7 mm</t>
  </si>
  <si>
    <t>M0967</t>
  </si>
  <si>
    <t>Porca sextavada pesada em aço ASTM A194 grau 2H para parafuso - D = 16 mm</t>
  </si>
  <si>
    <t>M0968</t>
  </si>
  <si>
    <t>Porca sextavada pesada em aço ASTM A194 grau 2H para parafuso - D = 20 mm</t>
  </si>
  <si>
    <t>M0969</t>
  </si>
  <si>
    <t>Steel deck em aço galvanizado ASTM A653 grau 40</t>
  </si>
  <si>
    <t>M0970</t>
  </si>
  <si>
    <t>Chapa de aço ASTM A572 grau 50 cortada e perfurada</t>
  </si>
  <si>
    <t>M0971</t>
  </si>
  <si>
    <t>Suporte em aço-carbono para corrimão de guarda-corpo metálico</t>
  </si>
  <si>
    <t>M0972</t>
  </si>
  <si>
    <t>Fluido de resfriamento para usinagem de metais</t>
  </si>
  <si>
    <t>M0998</t>
  </si>
  <si>
    <t>Madeira estrutural de eucalipto</t>
  </si>
  <si>
    <t>M0999</t>
  </si>
  <si>
    <t>Tela em aço CA 60 soldada nervurada</t>
  </si>
  <si>
    <t>M1000</t>
  </si>
  <si>
    <t>Tela em aço galvanizado para alambrado - E = 1,64 mm (BWG 16) e malha de 50 mm</t>
  </si>
  <si>
    <t>M1001</t>
  </si>
  <si>
    <t>Tela em aço galvanizado para passarelas rodoviárias - E = 2,75 mm e malha de 50 mm</t>
  </si>
  <si>
    <t>M1010</t>
  </si>
  <si>
    <t>Manta de PVC reforçada com tela de poliéster - E = 1,2 mm</t>
  </si>
  <si>
    <t>M1011</t>
  </si>
  <si>
    <t>Manta de PVC reforçada com tela de poliéster - E = 1,5 mm</t>
  </si>
  <si>
    <t>M1022</t>
  </si>
  <si>
    <t>Massa para vidro</t>
  </si>
  <si>
    <t>M1066</t>
  </si>
  <si>
    <t>Cera de proteção para ancoragem de estais</t>
  </si>
  <si>
    <t>M1078</t>
  </si>
  <si>
    <t>Parafuso de cabeça sextavada em aço inox - D = 12,7 mm (1/2") e C = 127,0 mm (5")</t>
  </si>
  <si>
    <t>M1079</t>
  </si>
  <si>
    <t>Parafuso de cabeça sextavada em aço galvanizado tipo auto-atarraxante com arruelas de vedação - D = 6,3 mm e C = 19 mm</t>
  </si>
  <si>
    <t>M1097</t>
  </si>
  <si>
    <t>Pedra de mão ou rachão</t>
  </si>
  <si>
    <t>M1103</t>
  </si>
  <si>
    <t>Pedrisco</t>
  </si>
  <si>
    <t>M1118</t>
  </si>
  <si>
    <t>Cruzeta de madeira para poste - H = 240 cm</t>
  </si>
  <si>
    <t>M1129</t>
  </si>
  <si>
    <t>M1130</t>
  </si>
  <si>
    <t>Selante elástico à base de poliuretano</t>
  </si>
  <si>
    <t>M1131</t>
  </si>
  <si>
    <t>Cordão de polietileno expandido de baixa densidade - D = 15,0 mm</t>
  </si>
  <si>
    <t>M1132</t>
  </si>
  <si>
    <t>Junta de dilatação em elastômero e perfil VV - L = 20 mm e H = 40 mm</t>
  </si>
  <si>
    <t>M1134</t>
  </si>
  <si>
    <t>Junta de dilatação em elastômero e perfil VV - L = 25 mm e H = 50 mm</t>
  </si>
  <si>
    <t>M1135</t>
  </si>
  <si>
    <t>Pó de pedra</t>
  </si>
  <si>
    <t>M1136</t>
  </si>
  <si>
    <t>Cordão de polietileno expandido de baixa densidade - D = 10,0 mm</t>
  </si>
  <si>
    <t>M1142</t>
  </si>
  <si>
    <t>Junta de dilatação em elastômero e perfil VV - L = 35 mm e H = 60 mm</t>
  </si>
  <si>
    <t>M1150</t>
  </si>
  <si>
    <t>Adesivo estrutural à base de resina epóxi bicomponente tipo ADE-52 ou similar</t>
  </si>
  <si>
    <t>M1151</t>
  </si>
  <si>
    <t>Junta de dilatação em elastômero e perfil VV - L = 40 mm e H = 70 mm</t>
  </si>
  <si>
    <t>M1152</t>
  </si>
  <si>
    <t>Junta de dilatação em elastômero e perfil VV - L = 50 mm e H = 80 mm</t>
  </si>
  <si>
    <t>M1176</t>
  </si>
  <si>
    <t>Arame liso em aço galvanizado - D = 1,65 mm (16 BWG)</t>
  </si>
  <si>
    <t>M1205</t>
  </si>
  <si>
    <t>M1210</t>
  </si>
  <si>
    <t>Pórtico metálico para vão de 15,9 m e vento de 35 m/s</t>
  </si>
  <si>
    <t>M1218</t>
  </si>
  <si>
    <t>Projetor externo em alumínio fundido para lâmpada de até 2.000 W</t>
  </si>
  <si>
    <t>M1242</t>
  </si>
  <si>
    <t>Coroa diamantada - D = 15,87 mm (5/8")</t>
  </si>
  <si>
    <t>M1243</t>
  </si>
  <si>
    <t>Coroa diamantada - D = 19,50 mm (3/4")</t>
  </si>
  <si>
    <t>M1244</t>
  </si>
  <si>
    <t>Coroa diamantada - D = 25,40 mm (1")</t>
  </si>
  <si>
    <t>M1245</t>
  </si>
  <si>
    <t>Barra em aço SAE 1010/1020 roscada - D = 9,5 mm (3/8")</t>
  </si>
  <si>
    <t>M1300</t>
  </si>
  <si>
    <t>Roller bit - Tooth cutter - série 8 - D = 700 mm</t>
  </si>
  <si>
    <t>M1301</t>
  </si>
  <si>
    <t>Roller bit - Tooth cutter - série 8 - D = 800 mm</t>
  </si>
  <si>
    <t>M1302</t>
  </si>
  <si>
    <t>Roller bit - Tooth cutter - série 8 - D = 900 mm</t>
  </si>
  <si>
    <t>M1303</t>
  </si>
  <si>
    <t>Roller bit - Tooth cutter - série 8 - D = 1.000 mm</t>
  </si>
  <si>
    <t>M1304</t>
  </si>
  <si>
    <t>Roller bit - Tooth cutter - série 8 - D = 1.100 mm</t>
  </si>
  <si>
    <t>M1305</t>
  </si>
  <si>
    <t>Roller bit - Tooth cutter - série 8 - D = 1.200 mm</t>
  </si>
  <si>
    <t>M1306</t>
  </si>
  <si>
    <t>Roller bit - Tooth cutter - série 8 - D = 1.300 mm</t>
  </si>
  <si>
    <t>M1307</t>
  </si>
  <si>
    <t>Roller bit - Tooth cutter - série 13 - D = 1.400 mm</t>
  </si>
  <si>
    <t>M1308</t>
  </si>
  <si>
    <t>Roller bit - Tooth cutter - série 13 - D = 1.500 mm</t>
  </si>
  <si>
    <t>M1309</t>
  </si>
  <si>
    <t>Roller bit - Tooth cutter - série 13 - D = 1.600 mm</t>
  </si>
  <si>
    <t>M1310</t>
  </si>
  <si>
    <t>Roller bit - Tooth cutter - série 13 - D = 1.700 mm</t>
  </si>
  <si>
    <t>M1311</t>
  </si>
  <si>
    <t>Roller bit - Tooth cutter - série 13 - D = 1.800 mm</t>
  </si>
  <si>
    <t>M1312</t>
  </si>
  <si>
    <t>Roller bit - Tooth cutter - cantilever - D = 600 mm</t>
  </si>
  <si>
    <t>M1313</t>
  </si>
  <si>
    <t>Roller bit - TCI button cutter - cantilever - D = 600 mm</t>
  </si>
  <si>
    <t>M1314</t>
  </si>
  <si>
    <t>Roller bit - TCI button cutter - série 8 - D = 700 mm</t>
  </si>
  <si>
    <t>M1315</t>
  </si>
  <si>
    <t>Roller bit - TCI button cutter - série 8 - D = 800 mm</t>
  </si>
  <si>
    <t>M1316</t>
  </si>
  <si>
    <t>Roller bit - TCI button cutter - série 8 - D = 900 mm</t>
  </si>
  <si>
    <t>M1317</t>
  </si>
  <si>
    <t>Roller bit - TCI button cutter - série 8 - D = 1.000 mm</t>
  </si>
  <si>
    <t>M1318</t>
  </si>
  <si>
    <t>Roller bit - TCI button cutter - série 8 - D = 1.100 mm</t>
  </si>
  <si>
    <t>M1319</t>
  </si>
  <si>
    <t>Roller bit - TCI button cutter - série 8 - D = 1.200 mm</t>
  </si>
  <si>
    <t>M1320</t>
  </si>
  <si>
    <t>Roller bit - TCI button cutter - série 8 - D = 1.300 mm</t>
  </si>
  <si>
    <t>M1321</t>
  </si>
  <si>
    <t>Roller bit - TCI button cutter - série 13 - D = 1.400 mm</t>
  </si>
  <si>
    <t>M1322</t>
  </si>
  <si>
    <t>Roller bit - TCI button cutter - série 13 - D = 1.500 mm</t>
  </si>
  <si>
    <t>M1323</t>
  </si>
  <si>
    <t>Roller bit - TCI button cutter - série 13 - D = 1.600 mm</t>
  </si>
  <si>
    <t>M1324</t>
  </si>
  <si>
    <t>Roller bit - TCI button cutter - série 13 - D = 1.700 mm</t>
  </si>
  <si>
    <t>M1325</t>
  </si>
  <si>
    <t>Roller bit - TCI button cutter - série 13 - D = 1.800 mm</t>
  </si>
  <si>
    <t>M1328</t>
  </si>
  <si>
    <t>Ripa de madeira - E = 4,0 cm e L = 1,5 cm</t>
  </si>
  <si>
    <t>M1337</t>
  </si>
  <si>
    <t>Série de brocas integrais S11</t>
  </si>
  <si>
    <t>M1341</t>
  </si>
  <si>
    <t>Parafuso de cabeça sextavada em aço galvanizado - D = 15,875 mm (5/8") e C = 101,600 mm (4")</t>
  </si>
  <si>
    <t>M1350</t>
  </si>
  <si>
    <t>Muda de árvore ornamental com altura de 2,00 a 3,00 m</t>
  </si>
  <si>
    <t>M1351</t>
  </si>
  <si>
    <t>Muda de árvore ornamental com altura de 1,00 a 2,00 m</t>
  </si>
  <si>
    <t>M1356</t>
  </si>
  <si>
    <t>Muda de árvore ornamental com altura até 1,00 m</t>
  </si>
  <si>
    <t>M1358</t>
  </si>
  <si>
    <t>Sarrafo em madeira de terceira - E = 2,5 cm e L = 5 cm</t>
  </si>
  <si>
    <t>M1359</t>
  </si>
  <si>
    <t>Muda de árvore frutífera com altura de 2,00 a 3,00 m</t>
  </si>
  <si>
    <t>M1360</t>
  </si>
  <si>
    <t>Muda de árvore frutífera com altura de 1,00 a 2,00 m</t>
  </si>
  <si>
    <t>M1361</t>
  </si>
  <si>
    <t>Muda de árvore frutífera com altura até 1,00 m</t>
  </si>
  <si>
    <t>M1362</t>
  </si>
  <si>
    <t>Tapete de floríferas com altura até 0,50 m</t>
  </si>
  <si>
    <t>M1364</t>
  </si>
  <si>
    <t>Herbicida glifosato para aplicação localizada</t>
  </si>
  <si>
    <t>M1366</t>
  </si>
  <si>
    <t>Desengraxante líquido biodegradável</t>
  </si>
  <si>
    <t>M1367</t>
  </si>
  <si>
    <t>Chapa fina em aço galvanizado</t>
  </si>
  <si>
    <t>M1368</t>
  </si>
  <si>
    <t>Pingadeira de elastômero com aba inclinada - L = 40 mm e H = 40 mm</t>
  </si>
  <si>
    <t>M1369</t>
  </si>
  <si>
    <t>Selador acrílico para pintura</t>
  </si>
  <si>
    <t>M1370</t>
  </si>
  <si>
    <t>Aditivo látex de polímero SBR para concreto e argamassa</t>
  </si>
  <si>
    <t>M1374</t>
  </si>
  <si>
    <t>Chapa fina em aço ASTM A588 - Aço Corten</t>
  </si>
  <si>
    <t>M1375</t>
  </si>
  <si>
    <t>Chapa grossa em aço ASTM A588 - Aço Corten</t>
  </si>
  <si>
    <t>M1376</t>
  </si>
  <si>
    <t>Chapa fina em aço ASTM A36</t>
  </si>
  <si>
    <t>M1377</t>
  </si>
  <si>
    <t>Treliça nervurada eletrossoldada em aço CA 60</t>
  </si>
  <si>
    <t>M1378</t>
  </si>
  <si>
    <t>Chapa grossa em aço ASTM A36</t>
  </si>
  <si>
    <t>M1379</t>
  </si>
  <si>
    <t>Argamassa polimérica monocomponente para reparos estruturais</t>
  </si>
  <si>
    <t>M1382</t>
  </si>
  <si>
    <t>Areia grossa lavada</t>
  </si>
  <si>
    <t>M1383</t>
  </si>
  <si>
    <t>Areia fina lavada</t>
  </si>
  <si>
    <t>M1384</t>
  </si>
  <si>
    <t>Tubo em aço-carbono com funil cônico tremonha para lançamento de concreto</t>
  </si>
  <si>
    <t>M1385</t>
  </si>
  <si>
    <t>Disco de corte diamantado para concreto e asfalto - D = 350 mm</t>
  </si>
  <si>
    <t>M1387</t>
  </si>
  <si>
    <t>Adesivo estrutural à base de resina epóxi de média viscosidade</t>
  </si>
  <si>
    <t>M1388</t>
  </si>
  <si>
    <t>Cordoalha tipo CP 177 RB para estais - D = 15,7 mm</t>
  </si>
  <si>
    <t>M1390</t>
  </si>
  <si>
    <t>Adesivo estrutural à base de resina epóxi de baixa viscosidade</t>
  </si>
  <si>
    <t>M1391</t>
  </si>
  <si>
    <t>Ponteiro para martelete - D = 22 mm e C = 1,00 m</t>
  </si>
  <si>
    <t>M1397</t>
  </si>
  <si>
    <t>Eletrodo revestido E60XX</t>
  </si>
  <si>
    <t>M1398</t>
  </si>
  <si>
    <t>Vareta em aço-carbono para solda oxiacetileno AWS A 5.2 R45</t>
  </si>
  <si>
    <t>M1399</t>
  </si>
  <si>
    <t>Broca de widia - D = 14 mm e C = 150 mm</t>
  </si>
  <si>
    <t>M1400</t>
  </si>
  <si>
    <t>Adesivo estrutural à base de resina epóxi de alta viscosidade</t>
  </si>
  <si>
    <t>M1401</t>
  </si>
  <si>
    <t>Bico de adesão para injeção de adesivo estrutural à base de resina epóxi</t>
  </si>
  <si>
    <t>M1402</t>
  </si>
  <si>
    <t>Bico de perfuração para injeção de adesivo estrutural à base de resina epóxi</t>
  </si>
  <si>
    <t>M1404</t>
  </si>
  <si>
    <t>Aplicador manual de adesivo estrutural</t>
  </si>
  <si>
    <t>M1405</t>
  </si>
  <si>
    <t>Disco diamantado para desbaste - D = 180 mm</t>
  </si>
  <si>
    <t>M1406</t>
  </si>
  <si>
    <t>Broca de aço rápido - D = 12,5 mm e C = 151 mm</t>
  </si>
  <si>
    <t>M1408</t>
  </si>
  <si>
    <t>Grelha metálica para canaletas - C = 1,00 m e L = 0,30 m</t>
  </si>
  <si>
    <t>M1409</t>
  </si>
  <si>
    <t>Porta-grelha metálica - C = 1,00 m e L = 0,30 m</t>
  </si>
  <si>
    <t>M1429</t>
  </si>
  <si>
    <t>Tábua de pinho de terceira - E = 2,5 cm</t>
  </si>
  <si>
    <t>M1432</t>
  </si>
  <si>
    <t>Tampão de ferro fundido articulado para águas pluviais - DN 600 classe 400</t>
  </si>
  <si>
    <t>M1433</t>
  </si>
  <si>
    <t>Grelha metálica para canaletas - C = 0,50 m e L = 0,50 m</t>
  </si>
  <si>
    <t>M1434</t>
  </si>
  <si>
    <t>Porta-grelha metálica - C = 0,50 m e L = 0,50 m</t>
  </si>
  <si>
    <t>M1446</t>
  </si>
  <si>
    <t>Geogrelha bidirecional em polipropileno extrudado - resistência à tração de 30 kN/m, deformação inferior a 5% e malha de 36 x 34 mm</t>
  </si>
  <si>
    <t>M1447</t>
  </si>
  <si>
    <t>Geogrelha unidirecional em poliéster - resistência à tração longitudinal de 50 kN/m</t>
  </si>
  <si>
    <t>M1448</t>
  </si>
  <si>
    <t>Geogrelha unidirecional em poliéster - resistência à tração longitudinal de 90 kN/m</t>
  </si>
  <si>
    <t>M1449</t>
  </si>
  <si>
    <t>Geogrelha unidirecional em poliéster - resistência à tração longitudinal de 100 kN/m</t>
  </si>
  <si>
    <t>M1450</t>
  </si>
  <si>
    <t>Geogrelha unidirecional em poliéster - resistência à tração longitudinal de 150 kN/m</t>
  </si>
  <si>
    <t>M1451</t>
  </si>
  <si>
    <t>Geogrelha unidirecional em poliéster - resistência à tração longitudinal de 200 kN/m</t>
  </si>
  <si>
    <t>M1452</t>
  </si>
  <si>
    <t>Geogrelha unidirecional em poliéster - resistência à tração longitudinal de 300 kN/m</t>
  </si>
  <si>
    <t>M1453</t>
  </si>
  <si>
    <t>Geogrelha unidirecional em poliéster - resistência à tração longitudinal de 400 kN/m</t>
  </si>
  <si>
    <t>M1454</t>
  </si>
  <si>
    <t>Geocélula em PEAD - H = 75 mm e célula de 289 cm²</t>
  </si>
  <si>
    <t>M1455</t>
  </si>
  <si>
    <t>Geocélula em PEAD - H = 100 mm e célula de 289 cm²</t>
  </si>
  <si>
    <t>M1456</t>
  </si>
  <si>
    <t>Geocélula em PEAD - H = 150 mm e célula de 289 cm²</t>
  </si>
  <si>
    <t>M1457</t>
  </si>
  <si>
    <t>Geocélula em PEAD - H = 200 mm e célula de 289 cm²</t>
  </si>
  <si>
    <t>M1458</t>
  </si>
  <si>
    <t>Geocélula em PEAD - H = 75 mm e célula de 460 cm²</t>
  </si>
  <si>
    <t>M1459</t>
  </si>
  <si>
    <t>Geocélula em PEAD - H = 100 mm e célula de 460 cm²</t>
  </si>
  <si>
    <t>M1460</t>
  </si>
  <si>
    <t>Geocélula em PEAD - H = 150 mm e célula de 460 cm²</t>
  </si>
  <si>
    <t>M1461</t>
  </si>
  <si>
    <t>Geocélula em PEAD - H = 200 mm e célula de 460 cm²</t>
  </si>
  <si>
    <t>M1462</t>
  </si>
  <si>
    <t>Geocélula em PEAD - H = 75 mm e célula de 1.206 cm²</t>
  </si>
  <si>
    <t>M1463</t>
  </si>
  <si>
    <t>Geocélula em PEAD - H = 100 mm e célula de 1.206 cm²</t>
  </si>
  <si>
    <t>M1464</t>
  </si>
  <si>
    <t>Geocélula em PEAD - H = 150 mm e célula de 1.206 cm²</t>
  </si>
  <si>
    <t>M1465</t>
  </si>
  <si>
    <t>Geocélula em PEAD - H = 200 mm e célula de 1.206 cm²</t>
  </si>
  <si>
    <t>M1472</t>
  </si>
  <si>
    <t>Tubo de PVC rosqueável para água fria - D = 75 mm (3")</t>
  </si>
  <si>
    <t>M1481</t>
  </si>
  <si>
    <t>Coroa diamantada - D = 31,80 mm (1 1/4")</t>
  </si>
  <si>
    <t>M1496</t>
  </si>
  <si>
    <t>Coroa diamantada - D = 38,10 mm (1 1/2")</t>
  </si>
  <si>
    <t>M1498</t>
  </si>
  <si>
    <t>Coroa diamantada - D = 44,50 mm (1 3/4")</t>
  </si>
  <si>
    <t>M1518</t>
  </si>
  <si>
    <t>Coroa diamantada - D = 50,80 mm (2")</t>
  </si>
  <si>
    <t>M1519</t>
  </si>
  <si>
    <t>Coroa diamantada - D = 63,50 mm (2 1/2")</t>
  </si>
  <si>
    <t>M1520</t>
  </si>
  <si>
    <t>Coroa diamantada - D = 76,20 mm (3")</t>
  </si>
  <si>
    <t>M1526</t>
  </si>
  <si>
    <t>Coroa diamantada - D = 101,60 mm (4")</t>
  </si>
  <si>
    <t>M1527</t>
  </si>
  <si>
    <t>Broca de widia - D = 10 mm e C = 150 mm</t>
  </si>
  <si>
    <t>M1528</t>
  </si>
  <si>
    <t>Broca de widia - D = 13 mm e C = 150 mm</t>
  </si>
  <si>
    <t>M1546</t>
  </si>
  <si>
    <t>Telha trapezoidal em aço zincado - E = 0,43 mm</t>
  </si>
  <si>
    <t>M1553</t>
  </si>
  <si>
    <t>Geotêxtil não-tecido agulhado em poliéster - resistência à tração longitudinal de 31 kN/m</t>
  </si>
  <si>
    <t>M1556</t>
  </si>
  <si>
    <t>Terra vegetal produzida</t>
  </si>
  <si>
    <t>M1575</t>
  </si>
  <si>
    <t>Tinta látex à base de resina acrílica</t>
  </si>
  <si>
    <t>M1577</t>
  </si>
  <si>
    <t>Tinta plástica à base de resina metacrílica aplicada a frio por dispersão ou extrusão</t>
  </si>
  <si>
    <t>M1585</t>
  </si>
  <si>
    <t>Massa termoplástica aplicada por extrusão</t>
  </si>
  <si>
    <t>M1591</t>
  </si>
  <si>
    <t>Suporte polimérico ecológico maciço colapsível para placa de sinalização - D = 6,4 cm</t>
  </si>
  <si>
    <t>M1600</t>
  </si>
  <si>
    <t>Trilho TR25 em aço-carbono usado</t>
  </si>
  <si>
    <t>M1602</t>
  </si>
  <si>
    <t>Trilho TR37 em aço-carbono usado</t>
  </si>
  <si>
    <t>M1603</t>
  </si>
  <si>
    <t>Trilho TR45 em aço-carbono usado</t>
  </si>
  <si>
    <t>M1605</t>
  </si>
  <si>
    <t>Trilho TR57 em aço-carbono usado</t>
  </si>
  <si>
    <t>M1606</t>
  </si>
  <si>
    <t>Trilho TR68 em aço-carbono usado</t>
  </si>
  <si>
    <t>M1614</t>
  </si>
  <si>
    <t>Tubo em aço galvanizado com rosca BSP classe leve - D = 50 mm (2")</t>
  </si>
  <si>
    <t>M1616</t>
  </si>
  <si>
    <t>Tubo em aço galvanizado com rosca BSP classe leve - D = 20 mm (3/4")</t>
  </si>
  <si>
    <t>M1617</t>
  </si>
  <si>
    <t>Tubo em aço galvanizado com rosca BSP classe leve - D = 80 mm (3")</t>
  </si>
  <si>
    <t>M1618</t>
  </si>
  <si>
    <t>Tubo em aço galvanizado com rosca BSP classe leve - D = 100 mm (4")</t>
  </si>
  <si>
    <t>M1624</t>
  </si>
  <si>
    <t>Suporte polimérico ecológico maciço colapsível para placa de sinalização - seção de 8 x 8 cm</t>
  </si>
  <si>
    <t>M1636</t>
  </si>
  <si>
    <t>Suporte polimérico ecológico maciço colapsível para placa de sinalização - seção de 7 x 15 cm</t>
  </si>
  <si>
    <t>M1638</t>
  </si>
  <si>
    <t>Mourão de madeira - H = 2,10 m e D = 0,10 m</t>
  </si>
  <si>
    <t>M1639</t>
  </si>
  <si>
    <t>Mourão de madeira - H = 2,20 m e D = 0,15 m</t>
  </si>
  <si>
    <t>M1640</t>
  </si>
  <si>
    <t>Nonel iniciador - C = 300,0 m</t>
  </si>
  <si>
    <t>M1642</t>
  </si>
  <si>
    <t>Coroa de botões esféricos - D = 130 mm (5 1/8")</t>
  </si>
  <si>
    <t>M1643</t>
  </si>
  <si>
    <t>Coroa de botões esféricos - D = 194 mm (7 5/8")</t>
  </si>
  <si>
    <t>M1644</t>
  </si>
  <si>
    <t>Coroa de botões esféricos - D = 251 mm (9 7/8")</t>
  </si>
  <si>
    <t>M1645</t>
  </si>
  <si>
    <t>Coroa de botões esféricos - D = 305 mm (12")</t>
  </si>
  <si>
    <t>M1646</t>
  </si>
  <si>
    <t>Coroa de botões esféricos - D = 355 mm (14")</t>
  </si>
  <si>
    <t>M1648</t>
  </si>
  <si>
    <t>Dente de corte para trado ou caçamba de perfuração</t>
  </si>
  <si>
    <t>M1649</t>
  </si>
  <si>
    <t>Coroa de botões esféricos linha ST68 - D = 102 mm (4")</t>
  </si>
  <si>
    <t>M1650</t>
  </si>
  <si>
    <t>Coroa de botões esféricos para tirante autoinjetável - D = 87 mm (3 7/16")</t>
  </si>
  <si>
    <t>M1651</t>
  </si>
  <si>
    <t>Tricone para tirante autoinjetável - D = 120 mm</t>
  </si>
  <si>
    <t>M1653</t>
  </si>
  <si>
    <t>Coroa piloto de botões esféricos para sistema autoperfurante - D = 76,2 mm (3")</t>
  </si>
  <si>
    <t>M1655</t>
  </si>
  <si>
    <t>Tubo de PVC ponta e bolsa para esgoto - D = 50 mm (2")</t>
  </si>
  <si>
    <t>M1656</t>
  </si>
  <si>
    <t>Tubo de PVC ponta e bolsa para esgoto - D = 75 mm (3")</t>
  </si>
  <si>
    <t>M1657</t>
  </si>
  <si>
    <t>Tubo PEAD corrugado perfurado para drenagem - D = 170 mm</t>
  </si>
  <si>
    <t>M1658</t>
  </si>
  <si>
    <t>Tubo PEAD corrugado perfurado para drenagem - D = 230 mm</t>
  </si>
  <si>
    <t>M1662</t>
  </si>
  <si>
    <t>Suporte em madeira de eucalipto tratado - seção de 8 x 8 cm</t>
  </si>
  <si>
    <t>M1665</t>
  </si>
  <si>
    <t>Tubo de PVC rosqueável para água fria - D = 40 mm (1 1/2")</t>
  </si>
  <si>
    <t>M1673</t>
  </si>
  <si>
    <t>Tubo de PVC rosqueável para água fria - D = 100 mm (4")</t>
  </si>
  <si>
    <t>M1675</t>
  </si>
  <si>
    <t>Tubo de PVC rosqueável para água fria - D = 150 mm (6")</t>
  </si>
  <si>
    <t>M1702</t>
  </si>
  <si>
    <t>Duto flexível de ventilação em PVC - D = 1,20 m</t>
  </si>
  <si>
    <t>M1719</t>
  </si>
  <si>
    <t>Broca integral série H19 - D = 24 mm e C = 0,4 m</t>
  </si>
  <si>
    <t>M1720</t>
  </si>
  <si>
    <t>Geotêxtil não-tecido agulhado em poliéster - resistência à tração longitudinal de 10 kN/m</t>
  </si>
  <si>
    <t>M1728</t>
  </si>
  <si>
    <t>Punho linha R25 para martelete perfurador e rompedor - D = 25 mm (1")</t>
  </si>
  <si>
    <t>M1729</t>
  </si>
  <si>
    <t>Haste linha R25 para martelete perfurador e rompedor - D = 25 mm (1") e C = 1,00 m</t>
  </si>
  <si>
    <t>M1730</t>
  </si>
  <si>
    <t>Luva de acoplamento linha R25 para martelete perfurador e rompedor - D = 25 mm (1")</t>
  </si>
  <si>
    <t>M1731</t>
  </si>
  <si>
    <t>Haste de perfuração simples para jet grouting - D = 88,9 mm (3 1/2") e C = 3,00 m</t>
  </si>
  <si>
    <t>M1732</t>
  </si>
  <si>
    <t>Luva em aço galvanizado com rosca BSP classe leve - D = 50 mm (2")</t>
  </si>
  <si>
    <t>M1733</t>
  </si>
  <si>
    <t>Manta drenante em malha de polietileno e geotêxtil de polipropileno em uma das faces</t>
  </si>
  <si>
    <t>M1735</t>
  </si>
  <si>
    <t>Punho linha ST68 para perfuração - D = 80 mm (3 5/32")</t>
  </si>
  <si>
    <t>M1736</t>
  </si>
  <si>
    <t>Adesivo à base de resina poliéster bicomponente para ancoragem</t>
  </si>
  <si>
    <t>M1737</t>
  </si>
  <si>
    <t>Tubo em aço-carbono para ar comprimido - D = 150 mm (6")</t>
  </si>
  <si>
    <t>M1739</t>
  </si>
  <si>
    <t>Haste linha T45 para perfuratriz sobre esteiras - D = 45,0 mm (1 3/4") e C = 3,60 m</t>
  </si>
  <si>
    <t>M1740</t>
  </si>
  <si>
    <t>Punho linha T45 para perfuratriz sobre esteiras - D = 45 mm (1 3/4")</t>
  </si>
  <si>
    <t>M1741</t>
  </si>
  <si>
    <t>Luva em aço linha T45 para perfuratriz sobre esteiras - D = 45,0 mm (1 3/4")</t>
  </si>
  <si>
    <t>M1742</t>
  </si>
  <si>
    <t>Coroa de botões esféricos linha T45 - D = 89 mm (3 1/2")</t>
  </si>
  <si>
    <t>M1747</t>
  </si>
  <si>
    <t>Tubo em aço-carbono para sistema autoperfurante - D = 76,2 mm</t>
  </si>
  <si>
    <t>M1748</t>
  </si>
  <si>
    <t>Tubo em aço-carbono iniciador para sistema autoperfurante com anel da coroa piloto - D = 76,2 mm (3") e C = 3 m</t>
  </si>
  <si>
    <t>M1749</t>
  </si>
  <si>
    <t>Haste linha ST68 para perfuração - D = 87,0 mm (3 7/16") e C = 1,83 m</t>
  </si>
  <si>
    <t>M1750</t>
  </si>
  <si>
    <t>Hidromonitor com bico de injeção para jet grouting - D = 88,9 mm (3 1/2")</t>
  </si>
  <si>
    <t>M1751</t>
  </si>
  <si>
    <t>Válvula manchete - D = 73 mm</t>
  </si>
  <si>
    <t>M1752</t>
  </si>
  <si>
    <t>Borracha para obturador mecânico</t>
  </si>
  <si>
    <t>M1753</t>
  </si>
  <si>
    <t>Disco de corte diamantado segmentado para concreto - D = 110 mm</t>
  </si>
  <si>
    <t>M1754</t>
  </si>
  <si>
    <t>Conjunto de lâminas de corte para trituradora de galhos e troncos</t>
  </si>
  <si>
    <t>M1755</t>
  </si>
  <si>
    <t>Pó calcário dolomítico</t>
  </si>
  <si>
    <t>M1756</t>
  </si>
  <si>
    <t>Material formador de camada protetora para hidrossemeadura</t>
  </si>
  <si>
    <t>M1765</t>
  </si>
  <si>
    <t>Tubo em aço-carbono schedule 40 - D = 65 mm (2 1/2")</t>
  </si>
  <si>
    <t>M1773</t>
  </si>
  <si>
    <t>Ancoragem regulável para estais de 19 cordoalhas - D = 15,7 mm</t>
  </si>
  <si>
    <t>M1774</t>
  </si>
  <si>
    <t>Ancoragem regulável para estais de 31 cordoalhas - D = 15,7 mm</t>
  </si>
  <si>
    <t>M1775</t>
  </si>
  <si>
    <t>Ancoragem regulável para estais de 37 cordoalhas - D = 15,7 mm</t>
  </si>
  <si>
    <t>M1776</t>
  </si>
  <si>
    <t>Ancoragem regulável para estais de 55 cordoalhas - D = 15,7 mm</t>
  </si>
  <si>
    <t>M1777</t>
  </si>
  <si>
    <t>Ancoragem regulável para estais de 61 cordoalhas - D = 15,7 mm</t>
  </si>
  <si>
    <t>M1778</t>
  </si>
  <si>
    <t>Ancoragem regulável para estais de 73 cordoalhas - D = 15,7 mm</t>
  </si>
  <si>
    <t>M1779</t>
  </si>
  <si>
    <t>Ancoragem regulável para estais de 91 cordoalhas - D = 15,7 mm</t>
  </si>
  <si>
    <t>M1780</t>
  </si>
  <si>
    <t>Ancoragem fixa para estais de 19 cordoalhas - D = 15,7 mm</t>
  </si>
  <si>
    <t>M1781</t>
  </si>
  <si>
    <t>Ancoragem fixa para estais de 31 cordoalhas - D = 15,7 mm</t>
  </si>
  <si>
    <t>M1782</t>
  </si>
  <si>
    <t>Ancoragem fixa para estais de 37 cordoalhas - D = 15,7 mm</t>
  </si>
  <si>
    <t>M1783</t>
  </si>
  <si>
    <t>Ancoragem fixa para estais de 55 cordoalhas - D = 15,7 mm</t>
  </si>
  <si>
    <t>M1784</t>
  </si>
  <si>
    <t>Ancoragem fixa para estais de 61 cordoalhas - D = 15,7 mm</t>
  </si>
  <si>
    <t>M1785</t>
  </si>
  <si>
    <t>Ancoragem fixa para estais de 73 cordoalhas - D = 15,7 mm</t>
  </si>
  <si>
    <t>M1786</t>
  </si>
  <si>
    <t>Ancoragem fixa para estais de 91 cordoalhas - D = 15,7 mm</t>
  </si>
  <si>
    <t>M1787</t>
  </si>
  <si>
    <t>Estaca de tutoramento - D = 5 cm e H = 2 m</t>
  </si>
  <si>
    <t>M1789</t>
  </si>
  <si>
    <t>Ancoragem ativa para 31 cordoalhas - D = 15,2 mm</t>
  </si>
  <si>
    <t>M1790</t>
  </si>
  <si>
    <t>Gás liquefeito de petróleo (GLP)</t>
  </si>
  <si>
    <t>M1795</t>
  </si>
  <si>
    <t>Gás oxigênio</t>
  </si>
  <si>
    <t>M1796</t>
  </si>
  <si>
    <t>Gás acetileno</t>
  </si>
  <si>
    <t>M1797</t>
  </si>
  <si>
    <t>Fita de espuma EPDM para vedação com adesivo em uma face - E = 4 mm e L = 40 mm</t>
  </si>
  <si>
    <t>M1800</t>
  </si>
  <si>
    <t>Manta asfáltica não-tecido em poliéster - antirraíz - E = 3 mm</t>
  </si>
  <si>
    <t>M1811</t>
  </si>
  <si>
    <t>Longarina de madeira de primeira - L = 16 cm e E = 6 cm</t>
  </si>
  <si>
    <t>M1812</t>
  </si>
  <si>
    <t>Estronca de madeira - D = 20 cm</t>
  </si>
  <si>
    <t>M1814</t>
  </si>
  <si>
    <t>Tela metálica galvanizada dobrada em L - C = 2,0 m, L = 0,5 m e H = 0,5 m</t>
  </si>
  <si>
    <t>M1819</t>
  </si>
  <si>
    <t>Cartucho de cimento - D = 25 mm e C = 320 mm</t>
  </si>
  <si>
    <t>M1820</t>
  </si>
  <si>
    <t>Cartucho de resina poliéster - D = 38 mm e C = 500 mm</t>
  </si>
  <si>
    <t>M1844</t>
  </si>
  <si>
    <t>Ancoragem ativa para 8 cordoalhas - D = 15,2 mm</t>
  </si>
  <si>
    <t>M1845</t>
  </si>
  <si>
    <t>Ancoragem passiva aderente para 10 cordoalhas - D = 15,2 mm</t>
  </si>
  <si>
    <t>M1868</t>
  </si>
  <si>
    <t>Tinta em pó à base de resina epóxi</t>
  </si>
  <si>
    <t>M1869</t>
  </si>
  <si>
    <t>Coroa de botões esféricos - D = 120 mm (4 3/4")</t>
  </si>
  <si>
    <t>M1870</t>
  </si>
  <si>
    <t>Cunha metálica para cordoalha - D = 12,7 mm</t>
  </si>
  <si>
    <t>M1874</t>
  </si>
  <si>
    <t>Martelo de fundo DTH - DN = 102 mm (4")</t>
  </si>
  <si>
    <t>M1875</t>
  </si>
  <si>
    <t>Haste de perfuração com rosca API 2 3/8" - D = 73 mm (2 7/8")</t>
  </si>
  <si>
    <t>M1876</t>
  </si>
  <si>
    <t>Válvula manchete - D = 32 mm</t>
  </si>
  <si>
    <t>M1877</t>
  </si>
  <si>
    <t>Válvula manchete - D = 40 mm</t>
  </si>
  <si>
    <t>M1879</t>
  </si>
  <si>
    <t>Tubo PEAD PE 80 PN 6 - D = 40 mm</t>
  </si>
  <si>
    <t>M1880</t>
  </si>
  <si>
    <t>Tubo PEAD PE 80 PN 16 - D = 20 mm</t>
  </si>
  <si>
    <t>M1894</t>
  </si>
  <si>
    <t>Cabo de aço - D = 16,00 mm (5/8")</t>
  </si>
  <si>
    <t>M1895</t>
  </si>
  <si>
    <t>Coroa de botões esféricos linha R25 - D = 48 mm (1 7/8")</t>
  </si>
  <si>
    <t>M1898</t>
  </si>
  <si>
    <t>Pasta lubrificante para tubo PEAD</t>
  </si>
  <si>
    <t>M1899</t>
  </si>
  <si>
    <t>Tela metálica de dupla torção em liga de zinco e alumínio com cabos de aço longitudinais - resistência longitudinal à tração de 121 kN/m - inclusive grampos e clipes de junção</t>
  </si>
  <si>
    <t>M1907</t>
  </si>
  <si>
    <t>Tubo PEAD PE 80 PN 8 - D = 32 mm</t>
  </si>
  <si>
    <t>M1909</t>
  </si>
  <si>
    <t>Tubo PEAD PE 80 PN 8 - D = 40 mm</t>
  </si>
  <si>
    <t>M1911</t>
  </si>
  <si>
    <t>Tubo PEAD PE 80 PN 8 - D = 50 mm</t>
  </si>
  <si>
    <t>M1912</t>
  </si>
  <si>
    <t>Tubo PEAD PE 80 PN 8 - D = 63 mm</t>
  </si>
  <si>
    <t>M1913</t>
  </si>
  <si>
    <t>Tubo PEAD PE 80 PN 8 - D = 75 mm</t>
  </si>
  <si>
    <t>M1919</t>
  </si>
  <si>
    <t>Tubo PEAD PE 80 PN 8 - D = 110 mm</t>
  </si>
  <si>
    <t>M1920</t>
  </si>
  <si>
    <t>Duto flexível de poliéster aluminizado sem isolamento para exaustão - D = 263 mm</t>
  </si>
  <si>
    <t>M1922</t>
  </si>
  <si>
    <t>Tubo de PVC espaguete - D = 14 mm</t>
  </si>
  <si>
    <t>M1923</t>
  </si>
  <si>
    <t>Duto flexível de poliéster aluminizado sem isolamento para ventilação forçada - D = 161 mm</t>
  </si>
  <si>
    <t>M1926</t>
  </si>
  <si>
    <t>Espaçador plástico tipo disco separador para tirante com 6 cordoalhas - D = 12,7 mm</t>
  </si>
  <si>
    <t>M1927</t>
  </si>
  <si>
    <t>Espaçador plástico tipo disco separador para tirante com 8 cordoalhas - D = 12,7 mm</t>
  </si>
  <si>
    <t>M1928</t>
  </si>
  <si>
    <t>Espaçador plástico tipo disco separador para tirante com 10 cordoalhas - D = 12,7 mm</t>
  </si>
  <si>
    <t>M1931</t>
  </si>
  <si>
    <t>Espaçador plástico tipo disco separador para tirante com 12 cordoalhas - D = 12,7 mm</t>
  </si>
  <si>
    <t>M1935</t>
  </si>
  <si>
    <t>Espaçador plástico tipo centralizador carambola para tirante de barra de aço - D = 32,0 mm</t>
  </si>
  <si>
    <t>M1936</t>
  </si>
  <si>
    <t>Espaçador plástico tipo centralizador carambola para tirante de barra de aço - D = 30,0 mm</t>
  </si>
  <si>
    <t>M1937</t>
  </si>
  <si>
    <t>Espaçador plástico tipo centralizador carambola para tirante de barra de aço - D = 40,0 mm</t>
  </si>
  <si>
    <t>M1941</t>
  </si>
  <si>
    <t>Óleo tipo A1</t>
  </si>
  <si>
    <t>M1942</t>
  </si>
  <si>
    <t>Espaçador plástico tipo centralizador carambola para tirante de barra de aço - D = 47,0 mm</t>
  </si>
  <si>
    <t>M1943</t>
  </si>
  <si>
    <t>Cimento asfáltico de petróleo - CAP 50/70</t>
  </si>
  <si>
    <t>M1944</t>
  </si>
  <si>
    <t>Cimento asfáltico de petróleo - CAP 150/200</t>
  </si>
  <si>
    <t>M1945</t>
  </si>
  <si>
    <t>Cimento asfáltico de petróleo - CAP 85/100</t>
  </si>
  <si>
    <t>M1946</t>
  </si>
  <si>
    <t>Emulsão asfáltica - RR-1C</t>
  </si>
  <si>
    <t>M1947</t>
  </si>
  <si>
    <t>Emulsão asfáltica - RM-1C</t>
  </si>
  <si>
    <t>M1948</t>
  </si>
  <si>
    <t>Espaçador plástico tipo centralizador carambola para tirante de barra de aço - D = 50,0 mm</t>
  </si>
  <si>
    <t>M1949</t>
  </si>
  <si>
    <t>Emulsão asfáltica - RL-1C</t>
  </si>
  <si>
    <t>M1950</t>
  </si>
  <si>
    <t>Emulsão asfáltica com polímero - RC-1C-E</t>
  </si>
  <si>
    <t>M1952</t>
  </si>
  <si>
    <t>Cimento asfáltico de petróleo com polímero - CAP 150/200-E</t>
  </si>
  <si>
    <t>M1953</t>
  </si>
  <si>
    <t>Aditivo asfáltico de reciclagem para misturas a quente</t>
  </si>
  <si>
    <t>M1954</t>
  </si>
  <si>
    <t>Cimento Portland CP II - 32 - a granel</t>
  </si>
  <si>
    <t>M1955</t>
  </si>
  <si>
    <t>Cimento asfáltico de petróleo com polímero - CAP 55/75-E</t>
  </si>
  <si>
    <t>M1956</t>
  </si>
  <si>
    <t>Emulsão asfáltica com polímero - RR-2C-E</t>
  </si>
  <si>
    <t>M1958</t>
  </si>
  <si>
    <t>Emulsão asfáltica com polímero - RM-1C-E</t>
  </si>
  <si>
    <t>M1959</t>
  </si>
  <si>
    <t>Espaçador plástico tipo centralizador carambola para tirante de barra de aço - D = 53,0 mm</t>
  </si>
  <si>
    <t>M1960</t>
  </si>
  <si>
    <t>Espaçador plástico tipo centralizador carambola para tirante de barra de aço - D = 57,0 mm</t>
  </si>
  <si>
    <t>M1961</t>
  </si>
  <si>
    <t>Espaçador plástico tipo centralizador carambola para tirante de barra de aço - D = 63,0 mm</t>
  </si>
  <si>
    <t>M1962</t>
  </si>
  <si>
    <t>Espaçador plástico tipo centralizador carambola para tirante de barra de aço - D = 69,0 mm</t>
  </si>
  <si>
    <t>M1965</t>
  </si>
  <si>
    <t>Cantoneira em ferro de abas iguais - L = 63,5 mm e E = 9,53 mm</t>
  </si>
  <si>
    <t>M1966</t>
  </si>
  <si>
    <t>Defensa metálica maleável simples</t>
  </si>
  <si>
    <t>M1967</t>
  </si>
  <si>
    <t>Defensa metálica maleável dupla</t>
  </si>
  <si>
    <t>M1968</t>
  </si>
  <si>
    <t>Defensa metálica semimaleável simples</t>
  </si>
  <si>
    <t>M1969</t>
  </si>
  <si>
    <t>Defensa metálica semimaleável dupla</t>
  </si>
  <si>
    <t>M1970</t>
  </si>
  <si>
    <t>Dente de corte para fresadora de 155 kW</t>
  </si>
  <si>
    <t>M1971</t>
  </si>
  <si>
    <t>Módulo de transição de defensa metálica tipo dupla onda com lâmina adicional para barreira rígida</t>
  </si>
  <si>
    <t>M1974</t>
  </si>
  <si>
    <t>Dente de corte para fresadora de 455 kW</t>
  </si>
  <si>
    <t>M1976</t>
  </si>
  <si>
    <t>Terminal aéreo de defensa metálica (tipo A)</t>
  </si>
  <si>
    <t>M1977</t>
  </si>
  <si>
    <t>Terminal de ancoragem de defensa metálica em barreira rígida (tipo D)</t>
  </si>
  <si>
    <t>M1979</t>
  </si>
  <si>
    <t>Luva em aço para emenda de tirantes - D = 38 mm e C = 115 mm</t>
  </si>
  <si>
    <t>M1980</t>
  </si>
  <si>
    <t>Luva em aço para emenda de tirantes - D = 48 mm e C = 120 mm</t>
  </si>
  <si>
    <t>M1981</t>
  </si>
  <si>
    <t>Luva em aço para emenda de tirantes - D = 60 mm e C = 160 mm</t>
  </si>
  <si>
    <t>M1982</t>
  </si>
  <si>
    <t>Luva em aço para emenda de tirantes - D = 50 mm e C = 130 mm</t>
  </si>
  <si>
    <t>M1983</t>
  </si>
  <si>
    <t>Luva em aço para emenda de tirantes - D = 63 mm e C = 180 mm</t>
  </si>
  <si>
    <t>M1984</t>
  </si>
  <si>
    <t>Luva em aço para emenda de tirantes - D = 73 mm e C = 180 mm</t>
  </si>
  <si>
    <t>M1985</t>
  </si>
  <si>
    <t>Luva em aço para emenda de tirantes - D = 73 mm e C = 200 mm</t>
  </si>
  <si>
    <t>M1986</t>
  </si>
  <si>
    <t>Luva em aço para emenda de tirantes - D = 82 mm e C = 200 mm</t>
  </si>
  <si>
    <t>M1987</t>
  </si>
  <si>
    <t>Luva em aço para emenda de tirantes - D = 89 mm e C = 210 mm</t>
  </si>
  <si>
    <t>M1988</t>
  </si>
  <si>
    <t>Luva em aço para emenda de tirantes - D = 97 mm e C = 210 mm</t>
  </si>
  <si>
    <t>M1990</t>
  </si>
  <si>
    <t>Placa de ancoragem para tirante de barra de aço - E = 16,0 mm e seção de 160 x 160 mm</t>
  </si>
  <si>
    <t>M1991</t>
  </si>
  <si>
    <t>Placa de ancoragem para tirante de barra de aço - E = 16,0 mm e seção de 200 x 200 mm</t>
  </si>
  <si>
    <t>M1994</t>
  </si>
  <si>
    <t>Placa de ancoragem para tirante de barra de aço - E = 22,0 mm e seção de 200 x 200 mm</t>
  </si>
  <si>
    <t>M1996</t>
  </si>
  <si>
    <t>Amortecedor retrátil tipo TAU II paralelo PCB ou similar para velocidade de projeto de 100 km/h</t>
  </si>
  <si>
    <t>M1997</t>
  </si>
  <si>
    <t>Amortecedor retrátil tipo TAU II combinado PCB ou similar para velocidade de projeto de 100 km/h e âncora traseira de 900 mm</t>
  </si>
  <si>
    <t>M1998</t>
  </si>
  <si>
    <t>Amortecedor retrátil tipo TAU II combinado PCB ou similar para velocidade de projeto de 100 km/h e âncora traseira de 1.060 mm</t>
  </si>
  <si>
    <t>M1999</t>
  </si>
  <si>
    <t>Amortecedor retrátil tipo TAU II combinado PCB ou similar para velocidade de projeto de 100 km/h e âncora traseira de 1.220 mm</t>
  </si>
  <si>
    <t>M2000</t>
  </si>
  <si>
    <t>Amortecedor retrátil tipo TAU II combinado PCB ou similar para velocidade de projeto de 100 km/h e âncora traseira de 1.370 mm</t>
  </si>
  <si>
    <t>M2001</t>
  </si>
  <si>
    <t>Dispositivo de ancoragem de fixação elástica Pandrol - ombreira</t>
  </si>
  <si>
    <t>M2002</t>
  </si>
  <si>
    <t>Amortecedor retrátil tipo TAU II combinado PCB ou similar para velocidade de projeto de 100 km/h e âncora traseira de 1.520 mm</t>
  </si>
  <si>
    <t>M2003</t>
  </si>
  <si>
    <t>Amortecedor retrátil tipo TAU II afunilado PCB ou similar para velocidade de projeto de 100 km/h e âncora traseira de 1.680 mm</t>
  </si>
  <si>
    <t>M2004</t>
  </si>
  <si>
    <t>Amortecedor retrátil tipo TAU II afunilado PCB ou similar para velocidade de projeto de 100 km/h e âncora traseira de 1.830 mm</t>
  </si>
  <si>
    <t>M2005</t>
  </si>
  <si>
    <t>Placa de ancoragem para tirante de barra de aço - E = 32,0 mm e seção de 250 x 250 mm</t>
  </si>
  <si>
    <t>M2006</t>
  </si>
  <si>
    <t>Placa de ancoragem para tirante de barra de aço - E = 38,0 mm e seção de 250 x 250 mm</t>
  </si>
  <si>
    <t>M2007</t>
  </si>
  <si>
    <t>Placa de ancoragem para tirante de barra de aço - E = 51,0 mm e seção de 300 x 300 mm</t>
  </si>
  <si>
    <t>M2008</t>
  </si>
  <si>
    <t>Placa de ancoragem para tirante de barra de aço - E = 64,0 mm e seção de 350 x 350 mm</t>
  </si>
  <si>
    <t>M2009</t>
  </si>
  <si>
    <t>Placa de ancoragem para tirante com 6 cordoalhas de D = 12,7 mm</t>
  </si>
  <si>
    <t>M2010</t>
  </si>
  <si>
    <t>Placa de ancoragem para tirante com 8 cordoalhas de D = 12,7 mm</t>
  </si>
  <si>
    <t>M2011</t>
  </si>
  <si>
    <t>Placa de ancoragem para tirante com 10 cordoalhas de D = 12,7 mm</t>
  </si>
  <si>
    <t>M2012</t>
  </si>
  <si>
    <t>Placa de ancoragem para tirante com 12 cordoalhas de D = 12,7 mm</t>
  </si>
  <si>
    <t>M2014</t>
  </si>
  <si>
    <t>Mourão de madeira - H = 2,20 m e D = 0,10 m</t>
  </si>
  <si>
    <t>M2016</t>
  </si>
  <si>
    <t>Amortecedor retrátil tipo TAU II afunilado PCB ou similar para velocidade de projeto de 100 km/h e âncora traseira de 1.980 mm</t>
  </si>
  <si>
    <t>M2017</t>
  </si>
  <si>
    <t>Porca em aço para ancoragem de tirantes - D = 38 mm e C = 55 mm</t>
  </si>
  <si>
    <t>M2018</t>
  </si>
  <si>
    <t>Gastalho - L = 10 cm e E = 2 cm</t>
  </si>
  <si>
    <t>M2019</t>
  </si>
  <si>
    <t>Porca em aço para ancoragem de tirantes - D = 38 mm e C = 60 mm</t>
  </si>
  <si>
    <t>M2020</t>
  </si>
  <si>
    <t>Porca em aço para ancoragem de tirantes - D = 48 mm e C = 65 mm</t>
  </si>
  <si>
    <t>M2021</t>
  </si>
  <si>
    <t>Amortecedor retrátil tipo TAU II afunilado PCB ou similar para velocidade de projeto de 100 km/h e âncora traseira de 2.130 mm</t>
  </si>
  <si>
    <t>M2024</t>
  </si>
  <si>
    <t>Cordel detonante NP 10</t>
  </si>
  <si>
    <t>M2025</t>
  </si>
  <si>
    <t>Retardo de cordel</t>
  </si>
  <si>
    <t>M2026</t>
  </si>
  <si>
    <t>Estopim</t>
  </si>
  <si>
    <t>M2027</t>
  </si>
  <si>
    <t>Tinta à base de resina acrílica estirenada para demarcação viária</t>
  </si>
  <si>
    <t>M2028</t>
  </si>
  <si>
    <t>Coroa de botões cônicos - TCI tricone - D = 75 mm (2 15/16")</t>
  </si>
  <si>
    <t>M2029</t>
  </si>
  <si>
    <t>Porca em aço para ancoragem de tirantes - D = 60 mm e C = 65 mm</t>
  </si>
  <si>
    <t>M2030</t>
  </si>
  <si>
    <t>Porca em aço para ancoragem de tirantes - D = 73 mm e C = 80 mm</t>
  </si>
  <si>
    <t>M2031</t>
  </si>
  <si>
    <t>Porca em aço para ancoragem de tirantes - D = 73 mm e C = 100 mm</t>
  </si>
  <si>
    <t>M2032</t>
  </si>
  <si>
    <t>Porca em aço para ancoragem de tirantes - D = 82 mm e C = 100 mm</t>
  </si>
  <si>
    <t>M2033</t>
  </si>
  <si>
    <t>Porca em aço para ancoragem de tirantes - D = 89 mm e C = 100 mm</t>
  </si>
  <si>
    <t>M2034</t>
  </si>
  <si>
    <t>Solvente para tinta à base de resina acrílica</t>
  </si>
  <si>
    <t>M2035</t>
  </si>
  <si>
    <t>Porca em aço para ancoragem de tirantes - D = 97 mm e C = 110 mm</t>
  </si>
  <si>
    <t>M2036</t>
  </si>
  <si>
    <t>Tinta à base de resina acrílica emulsionada em água para demarcação viária</t>
  </si>
  <si>
    <t>M2037</t>
  </si>
  <si>
    <t>Microesferas refletivas de vidro tipo I-B</t>
  </si>
  <si>
    <t>M2038</t>
  </si>
  <si>
    <t>Microesferas refletivas de vidro tipo II-A</t>
  </si>
  <si>
    <t>M2040</t>
  </si>
  <si>
    <t>Massa termoplástica para aspersão</t>
  </si>
  <si>
    <t>M2041</t>
  </si>
  <si>
    <t>Adesivo à base de resina poliéster</t>
  </si>
  <si>
    <t>M2042</t>
  </si>
  <si>
    <t>Emulsão explosiva encartuchada</t>
  </si>
  <si>
    <t>M2044</t>
  </si>
  <si>
    <t>Tinta à base de resina acrílica emulsionada em água para pré-marcação viária</t>
  </si>
  <si>
    <t>M2045</t>
  </si>
  <si>
    <t>Microesferas refletivas de vidro tipo II-C</t>
  </si>
  <si>
    <t>M2046</t>
  </si>
  <si>
    <t>Coroa de botões cônicos - TCI tricone - D = 121 mm (4 3/4")</t>
  </si>
  <si>
    <t>M2047</t>
  </si>
  <si>
    <t>Tirante autoinjetável de aço - tensão de escoamento = 440 MPa, tensão de ruptura = 580 MPa, seção de 684 mm² e D = 40 mm</t>
  </si>
  <si>
    <t>M2048</t>
  </si>
  <si>
    <t>Tirante autoinjetável de aço - tensão de escoamento = 470 MPa, tensão de ruptura = 600 MPa, seção de 822 mm² e D = 40 mm</t>
  </si>
  <si>
    <t>M2049</t>
  </si>
  <si>
    <t>Tirante autoinjetável de aço - tensão de escoamento = 700 MPa, tensão de ruptura = 830 MPa, seção de 936 mm² e D = 40 mm</t>
  </si>
  <si>
    <t>M2050</t>
  </si>
  <si>
    <t>Geotêxtil não-tecido agulhado em poliéster - resistência à tração longitudinal de 9 kN/m</t>
  </si>
  <si>
    <t>M2051</t>
  </si>
  <si>
    <t>Geotêxtil não-tecido agulhado em poliéster - resistência à tração longitudinal de 14 kN/m</t>
  </si>
  <si>
    <t>M2052</t>
  </si>
  <si>
    <t>Tirante autoinjetável de aço - tensão de escoamento = 630 MPa, tensão de ruptura = 740 MPa, seção de 1.330 mm² e D = 50 mm</t>
  </si>
  <si>
    <t>M2053</t>
  </si>
  <si>
    <t>Tirante autoinjetável de aço - tensão de escoamento = 630 MPa, tensão de ruptura = 740 MPa, seção de 1.569 mm² e D = 50 mm</t>
  </si>
  <si>
    <t>M2054</t>
  </si>
  <si>
    <t>Tirante de barra de aço - tensão de escoamento = 600 MPa, tensão de ruptura = 720 MPa e D = 30 mm</t>
  </si>
  <si>
    <t>M2055</t>
  </si>
  <si>
    <t>Tirante de barra de aço - tensão de escoamento = 600 MPa, tensão de ruptura = 720 MPa e D = 40 mm</t>
  </si>
  <si>
    <t>M2056</t>
  </si>
  <si>
    <t>Tirante de barra de aço - tensão de escoamento = 680 MPa, tensão de ruptura = 870 MPa e D = 44 mm</t>
  </si>
  <si>
    <t>M2057</t>
  </si>
  <si>
    <t>Tirante de barra de aço - tensão de escoamento = 600 MPa, tensão de ruptura = 720 MPa e D = 50 mm</t>
  </si>
  <si>
    <t>M2058</t>
  </si>
  <si>
    <t>Tirante de barra de aço - tensão de escoamento = 600 MPa, tensão de ruptura = 720 MPa e D = 53 mm</t>
  </si>
  <si>
    <t>M2059</t>
  </si>
  <si>
    <t>Tirante de barra de aço - tensão de escoamento = 600 MPa, tensão de ruptura = 720 MPa e D = 57 mm</t>
  </si>
  <si>
    <t>M2060</t>
  </si>
  <si>
    <t>Amortecedor retrátil tipo TAU II afunilado PCB ou similar para velocidade de projeto de 100 km/h e âncora traseira de 2.290 mm</t>
  </si>
  <si>
    <t>M2061</t>
  </si>
  <si>
    <t>Amortecedor retrátil tipo TAU II afunilado PCB ou similar para velocidade de projeto de 100 km/h e âncora traseira de 2.440 mm</t>
  </si>
  <si>
    <t>M2062</t>
  </si>
  <si>
    <t>Coroa de botões esféricos linha T38 - D = 64 mm (2 1/2")</t>
  </si>
  <si>
    <t>M2063</t>
  </si>
  <si>
    <t>Tirante de barra de aço - tensão de escoamento = 600 MPa, tensão de ruptura = 720 MPa e D = 63 mm</t>
  </si>
  <si>
    <t>M2064</t>
  </si>
  <si>
    <t>Termoplástico pré-formado - E = 2,00 mm</t>
  </si>
  <si>
    <t>M2065</t>
  </si>
  <si>
    <t>Haste linha T38 para perfuratriz sobre esteiras - D = 38,0 mm (1 1/2") e C = 3,05 m</t>
  </si>
  <si>
    <t>M2066</t>
  </si>
  <si>
    <t>Luva em aço linha T38 para perfuratriz sobre esteiras - D = 38,0 mm (1 1/2")</t>
  </si>
  <si>
    <t>M2067</t>
  </si>
  <si>
    <t>Punho linha T38 para perfuratriz sobre esteiras - D = 38 mm (1 1/2")</t>
  </si>
  <si>
    <t>M2069</t>
  </si>
  <si>
    <t>Tirante de barra de aço - tensão de escoamento = 600 MPa, tensão de ruptura = 720 MPa e D = 69 mm</t>
  </si>
  <si>
    <t>M2070</t>
  </si>
  <si>
    <t>Haste linha R/T38 - R32 para jumbo hidráulico - D = 38 mm (1 1/2") e C = 4,50 m</t>
  </si>
  <si>
    <t>M2071</t>
  </si>
  <si>
    <t>Coroa de botões esféricos linha R32 - D = 51 mm (2")</t>
  </si>
  <si>
    <t>M2072</t>
  </si>
  <si>
    <t>Luva de acoplamento linha T38 para jumbo hidráulico - D = 38,0 mm (1 1/2")</t>
  </si>
  <si>
    <t>M2073</t>
  </si>
  <si>
    <t>Punho linha T38 para jumbo hidráulico - D = 38 mm (1 1/2")</t>
  </si>
  <si>
    <t>M2074</t>
  </si>
  <si>
    <t>Cartucho de absorção de energia para amortecedor retrátil - tipo A</t>
  </si>
  <si>
    <t>M2075</t>
  </si>
  <si>
    <t>Cartucho de absorção de energia para amortecedor retrátil - tipo B</t>
  </si>
  <si>
    <t>M2079</t>
  </si>
  <si>
    <t>Fio de poliamida Nº 40 - E = 0,40 mm</t>
  </si>
  <si>
    <t>M2087</t>
  </si>
  <si>
    <t>Placa de ancoragem para tirante de barra de aço - E = 25,4 mm e seção de 225 x 225 mm</t>
  </si>
  <si>
    <t>M2088</t>
  </si>
  <si>
    <t>Placa de ancoragem para tirante de barra de aço - E = 20,0 mm e seção de 200 x 200 mm</t>
  </si>
  <si>
    <t>M2089</t>
  </si>
  <si>
    <t>Porca sextavada em aço para ancoragem de tirantes - D = 50 mm e C = 85 mm</t>
  </si>
  <si>
    <t>M2090</t>
  </si>
  <si>
    <t>Porca em aço para ancoragem de tirantes - D = 73 mm e C = 60 mm</t>
  </si>
  <si>
    <t>M2091</t>
  </si>
  <si>
    <t>Porca sextavada em aço para ancoragem de tirantes - D = 50 mm e C = 50 mm</t>
  </si>
  <si>
    <t>M2092</t>
  </si>
  <si>
    <t>Emulsão asfáltica para imprimação</t>
  </si>
  <si>
    <t>M2093</t>
  </si>
  <si>
    <t>Material fresado</t>
  </si>
  <si>
    <t>M2094</t>
  </si>
  <si>
    <t>Porca em aço para ancoragem de tirantes - D = 49 mm e C = 60 mm</t>
  </si>
  <si>
    <t>M2095</t>
  </si>
  <si>
    <t>Porca em aço para ancoragem de tirantes - D = 60 mm e C = 90 mm</t>
  </si>
  <si>
    <t>M2096</t>
  </si>
  <si>
    <t>Porca em aço para ancoragem de tirantes - D = 60 mm e C = 110 mm</t>
  </si>
  <si>
    <t>M2097</t>
  </si>
  <si>
    <t>Emulsão asfáltica - RR-2C</t>
  </si>
  <si>
    <t>M2100</t>
  </si>
  <si>
    <t>Placa de ancoragem para tirante de barra de aço - E = 16,0 mm e seção de 140 x 140 mm</t>
  </si>
  <si>
    <t>M2101</t>
  </si>
  <si>
    <t>Porca sextavada em aço para ancoragem de tirantes - D = 41 mm e C = 50 mm</t>
  </si>
  <si>
    <t>M2102</t>
  </si>
  <si>
    <t>Adesivo à base de PVA</t>
  </si>
  <si>
    <t>M2110</t>
  </si>
  <si>
    <t>Mandíbula móvel para britador - abertura de alimentação com L = 930 mm</t>
  </si>
  <si>
    <t>M2111</t>
  </si>
  <si>
    <t>Mandíbula fixa para britador - abertura de alimentação com L = 930 mm</t>
  </si>
  <si>
    <t>M2112</t>
  </si>
  <si>
    <t>Manta do britador cônico HP200 ou similar</t>
  </si>
  <si>
    <t>M2113</t>
  </si>
  <si>
    <t>Revestimento do bojo interno do britador cônico HP200 ou similar</t>
  </si>
  <si>
    <t>M2114</t>
  </si>
  <si>
    <t>Cunha lateral superior para britador</t>
  </si>
  <si>
    <t>M2115</t>
  </si>
  <si>
    <t>Cunha lateral inferior para britador</t>
  </si>
  <si>
    <t>M2117</t>
  </si>
  <si>
    <t>Meio tubo de concreto simples - D = 0,40 m</t>
  </si>
  <si>
    <t>M2118</t>
  </si>
  <si>
    <t>Calha metálica semicircular corrugada e galvanizada, incluindo fixações - D = 400 mm</t>
  </si>
  <si>
    <t>M2119</t>
  </si>
  <si>
    <t>Mourão de madeira - H = 2,80 m e D = 0,15 m</t>
  </si>
  <si>
    <t>M2128</t>
  </si>
  <si>
    <t>Tinta esmalte sintético acetinado</t>
  </si>
  <si>
    <t>M2130</t>
  </si>
  <si>
    <t>Eletrodo revestido E70XX</t>
  </si>
  <si>
    <t>M2131</t>
  </si>
  <si>
    <t>Eletrodo revestido E80XX</t>
  </si>
  <si>
    <t>M2135</t>
  </si>
  <si>
    <t>Nonel de coluna (túnel) - C = 4,8 m</t>
  </si>
  <si>
    <t>M2137</t>
  </si>
  <si>
    <t>Tubo de PVC soldável para água fria - D = 50 mm (2")</t>
  </si>
  <si>
    <t>M2138</t>
  </si>
  <si>
    <t>Nonel de coluna - C = 12,0 m</t>
  </si>
  <si>
    <t>M2140</t>
  </si>
  <si>
    <t>Coroa de diamante linha AWG</t>
  </si>
  <si>
    <t>M2141</t>
  </si>
  <si>
    <t>Nonel de iniciação para fogacho - C = 6,0 m</t>
  </si>
  <si>
    <t>M2142</t>
  </si>
  <si>
    <t>Nonel de coluna - C = 4,8 m</t>
  </si>
  <si>
    <t>M2143</t>
  </si>
  <si>
    <t>Nonel de ligação - C = 6,0 m</t>
  </si>
  <si>
    <t>M2144</t>
  </si>
  <si>
    <t>Nonel de coluna - C = 6,0 m</t>
  </si>
  <si>
    <t>M2145</t>
  </si>
  <si>
    <t>Série de brocas integrais S12</t>
  </si>
  <si>
    <t>M2146</t>
  </si>
  <si>
    <t>Nonel iniciador - C = 150,0 m</t>
  </si>
  <si>
    <t>M2147</t>
  </si>
  <si>
    <t>Dente de corte para recicladora</t>
  </si>
  <si>
    <t>M2148</t>
  </si>
  <si>
    <t>Porta-dente de corte para fresadora e recicladora a frio</t>
  </si>
  <si>
    <t>M2150</t>
  </si>
  <si>
    <t>Selante elástico à base de poliuretano e asfalto</t>
  </si>
  <si>
    <t>M2152</t>
  </si>
  <si>
    <t>Aditivo de cura para concreto</t>
  </si>
  <si>
    <t>M2153</t>
  </si>
  <si>
    <t>Coroa de diamante linha HWG</t>
  </si>
  <si>
    <t>M2156</t>
  </si>
  <si>
    <t>Coroa de diamante linha NWG</t>
  </si>
  <si>
    <t>M2158</t>
  </si>
  <si>
    <t>Argamassa asfáltica</t>
  </si>
  <si>
    <t>M2160</t>
  </si>
  <si>
    <t>Tubo PEAD corrugado perfurado para drenagem - D = 100 mm</t>
  </si>
  <si>
    <t>M2162</t>
  </si>
  <si>
    <t>Coroa de widia linha AWG</t>
  </si>
  <si>
    <t>M2163</t>
  </si>
  <si>
    <t>Tubo de concreto armado PA1 - D = 0,40 m</t>
  </si>
  <si>
    <t>M2164</t>
  </si>
  <si>
    <t>Tubo de concreto armado PA2 - D = 0,40 m</t>
  </si>
  <si>
    <t>M2165</t>
  </si>
  <si>
    <t>Tubo de concreto armado PA3 - D = 0,40 m</t>
  </si>
  <si>
    <t>M2166</t>
  </si>
  <si>
    <t>Tubo de concreto armado PA4 - D = 0,40 m</t>
  </si>
  <si>
    <t>M2167</t>
  </si>
  <si>
    <t>Tubo de concreto armado PA1 - D = 0,60 m</t>
  </si>
  <si>
    <t>M2168</t>
  </si>
  <si>
    <t>Tubo de concreto armado PA2 - D = 0,60 m</t>
  </si>
  <si>
    <t>M2169</t>
  </si>
  <si>
    <t>Tubo de concreto armado PA3 - D = 0,60 m</t>
  </si>
  <si>
    <t>M2170</t>
  </si>
  <si>
    <t>Tubo de concreto armado PA4 - D = 0,60 m</t>
  </si>
  <si>
    <t>M2171</t>
  </si>
  <si>
    <t>Tubo de concreto armado PA1 - D = 0,80 m</t>
  </si>
  <si>
    <t>M2172</t>
  </si>
  <si>
    <t>Tubo de concreto armado PA2 - D = 0,80 m</t>
  </si>
  <si>
    <t>M2173</t>
  </si>
  <si>
    <t>Tubo de concreto armado PA3 - D = 0,80 m</t>
  </si>
  <si>
    <t>M2174</t>
  </si>
  <si>
    <t>Tubo de concreto armado PA4 - D = 0,80 m</t>
  </si>
  <si>
    <t>M2175</t>
  </si>
  <si>
    <t>Tubo de concreto armado PA1 - D = 1,00 m</t>
  </si>
  <si>
    <t>M2176</t>
  </si>
  <si>
    <t>Tubo de concreto armado PA2 - D = 1,00 m</t>
  </si>
  <si>
    <t>M2177</t>
  </si>
  <si>
    <t>Tubo de concreto armado PA3 - D = 1,00 m</t>
  </si>
  <si>
    <t>M2178</t>
  </si>
  <si>
    <t>Tubo de concreto armado PA4 - D = 1,00 m</t>
  </si>
  <si>
    <t>M2179</t>
  </si>
  <si>
    <t>Tubo de concreto armado PA1 - D = 1,20 m</t>
  </si>
  <si>
    <t>M2180</t>
  </si>
  <si>
    <t>Tubo de concreto armado PA2 - D = 1,20 m</t>
  </si>
  <si>
    <t>M2181</t>
  </si>
  <si>
    <t>Tubo de concreto armado PA3 - D = 1,20 m</t>
  </si>
  <si>
    <t>M2182</t>
  </si>
  <si>
    <t>Tubo de concreto armado PA4 - D = 1,20 m</t>
  </si>
  <si>
    <t>M2183</t>
  </si>
  <si>
    <t>Tubo de concreto armado PA1 - D = 1,50 m</t>
  </si>
  <si>
    <t>M2184</t>
  </si>
  <si>
    <t>Tubo de concreto armado PA2 - D = 1,50 m</t>
  </si>
  <si>
    <t>M2185</t>
  </si>
  <si>
    <t>Tubo de concreto armado PA3 - D = 1,50 m</t>
  </si>
  <si>
    <t>M2186</t>
  </si>
  <si>
    <t>Tubo de concreto armado PA4 - D = 1,50 m</t>
  </si>
  <si>
    <t>M2187</t>
  </si>
  <si>
    <t>Tubo de concreto armado PA1 - D = 0,50 m</t>
  </si>
  <si>
    <t>M2188</t>
  </si>
  <si>
    <t>Tubo de concreto armado PA2 - D = 0,50 m</t>
  </si>
  <si>
    <t>M2189</t>
  </si>
  <si>
    <t>Tubo de concreto armado PA3 - D = 0,50 m</t>
  </si>
  <si>
    <t>M2190</t>
  </si>
  <si>
    <t>Tubo de concreto armado PA4 - D = 0,50 m</t>
  </si>
  <si>
    <t>M2192</t>
  </si>
  <si>
    <t>Coroa de widia linha HWG</t>
  </si>
  <si>
    <t>M2193</t>
  </si>
  <si>
    <t>Coroa de widia linha NWG</t>
  </si>
  <si>
    <t>M2197</t>
  </si>
  <si>
    <t>Haste de paredes paralelas com niple linha NW</t>
  </si>
  <si>
    <t>M2198</t>
  </si>
  <si>
    <t>Trilho UIC60 em aço-carbono - C = 12 m</t>
  </si>
  <si>
    <t>M2200</t>
  </si>
  <si>
    <t>Trilho TR45 em aço-carbono - C = 12 m</t>
  </si>
  <si>
    <t>M2202</t>
  </si>
  <si>
    <t>Trilho TR57 em aço-carbono - C = 12 m</t>
  </si>
  <si>
    <t>M2204</t>
  </si>
  <si>
    <t>Trilho TR68 em aço-carbono - C = 12 m</t>
  </si>
  <si>
    <t>M2206</t>
  </si>
  <si>
    <t>M2207</t>
  </si>
  <si>
    <t>Tirefão - D = 24 mm e C = 188 mm</t>
  </si>
  <si>
    <t>M2208</t>
  </si>
  <si>
    <t>Tirefão - D = 22 mm e C = 155 mm</t>
  </si>
  <si>
    <t>M2209</t>
  </si>
  <si>
    <t>Retensor para via férrea de TR45</t>
  </si>
  <si>
    <t>M2210</t>
  </si>
  <si>
    <t>Retensor para via férrea de TR57</t>
  </si>
  <si>
    <t>M2211</t>
  </si>
  <si>
    <t>Retensor para via férrea de TR68</t>
  </si>
  <si>
    <t>M2213</t>
  </si>
  <si>
    <t>Placa de apoio em aço laminado para UIC60 com fixação rígida</t>
  </si>
  <si>
    <t>M2214</t>
  </si>
  <si>
    <t>Grampo elástico Pandrol para fixação elástica</t>
  </si>
  <si>
    <t>M2215</t>
  </si>
  <si>
    <t>Placa de apoio em aço laminado para TR45 com fixação elástica</t>
  </si>
  <si>
    <t>M2216</t>
  </si>
  <si>
    <t>Placa de apoio em aço laminado para TR57 com fixação elástica</t>
  </si>
  <si>
    <t>M2217</t>
  </si>
  <si>
    <t>Placa de apoio em aço laminado para TR68 com fixação elástica</t>
  </si>
  <si>
    <t>M2218</t>
  </si>
  <si>
    <t>Placa de apoio em aço laminado para TR45 com fixação rígida</t>
  </si>
  <si>
    <t>M2219</t>
  </si>
  <si>
    <t>Placa de apoio em aço laminado para TR57 com fixação rígida</t>
  </si>
  <si>
    <t>M2220</t>
  </si>
  <si>
    <t>Placa de apoio em aço laminado para TR68 com fixação rígida</t>
  </si>
  <si>
    <t>M2221</t>
  </si>
  <si>
    <t>Retensor para via férrea de UIC60</t>
  </si>
  <si>
    <t>M2222</t>
  </si>
  <si>
    <t>Placa de apoio em aço laminado para UIC60 com fixação elástica</t>
  </si>
  <si>
    <t>M2225</t>
  </si>
  <si>
    <t>Tala de junção TJ 45 não isolada com 6 furos</t>
  </si>
  <si>
    <t>par</t>
  </si>
  <si>
    <t>M2227</t>
  </si>
  <si>
    <t>Tala de junção TJ 57 não isolada com 6 furos</t>
  </si>
  <si>
    <t>M2229</t>
  </si>
  <si>
    <t>Tala de junção TJ 68 não isolada com 6 furos</t>
  </si>
  <si>
    <t>M2233</t>
  </si>
  <si>
    <t>Parafuso de cabeça abaulada em aço inox com porca e arruela de pressão para tala de junção - D = 25,4 mm</t>
  </si>
  <si>
    <t>M2234</t>
  </si>
  <si>
    <t>Tala de junção TJ 60 não isolada com 6 furos</t>
  </si>
  <si>
    <t>M2236</t>
  </si>
  <si>
    <t>AMV tipo TR45, abertura 1:8, bitola métrica</t>
  </si>
  <si>
    <t>M2237</t>
  </si>
  <si>
    <t>AMV tipo TR45, abertura 1:10, bitola métrica</t>
  </si>
  <si>
    <t>M2238</t>
  </si>
  <si>
    <t>AMV tipo TR45, abertura 1:12, bitola métrica</t>
  </si>
  <si>
    <t>M2239</t>
  </si>
  <si>
    <t>AMV tipo TR45, abertura 1:14, bitola métrica</t>
  </si>
  <si>
    <t>M2240</t>
  </si>
  <si>
    <t>AMV tipo TR57, abertura 1:8, bitola métrica</t>
  </si>
  <si>
    <t>M2241</t>
  </si>
  <si>
    <t>AMV tipo TR57, abertura 1:10, bitola métrica</t>
  </si>
  <si>
    <t>M2242</t>
  </si>
  <si>
    <t>AMV tipo TR57, abertura 1:12, bitola métrica</t>
  </si>
  <si>
    <t>M2243</t>
  </si>
  <si>
    <t>AMV tipo TR57, abertura 1:14, bitola métrica</t>
  </si>
  <si>
    <t>M2244</t>
  </si>
  <si>
    <t>AMV tipo TR57, abertura 1:20, bitola métrica</t>
  </si>
  <si>
    <t>M2245</t>
  </si>
  <si>
    <t>AMV tipo TR68, abertura 1:10, bitola métrica</t>
  </si>
  <si>
    <t>M2246</t>
  </si>
  <si>
    <t>AMV tipo TR68, abertura 1:12, bitola métrica</t>
  </si>
  <si>
    <t>M2247</t>
  </si>
  <si>
    <t>AMV tipo TR68, abertura 1:14, bitola métrica</t>
  </si>
  <si>
    <t>M2248</t>
  </si>
  <si>
    <t>AMV tipo UIC60, abertura 1:10, bitola métrica</t>
  </si>
  <si>
    <t>M2249</t>
  </si>
  <si>
    <t>AMV tipo TR68, abertura 1:20, bitola métrica</t>
  </si>
  <si>
    <t>M2250</t>
  </si>
  <si>
    <t>AMV tipo TR45, abertura 1:8, bitola larga</t>
  </si>
  <si>
    <t>M2251</t>
  </si>
  <si>
    <t>AMV tipo TR45, abertura 1:10, bitola larga</t>
  </si>
  <si>
    <t>M2252</t>
  </si>
  <si>
    <t>AMV tipo TR45, abertura 1:12, bitola larga</t>
  </si>
  <si>
    <t>M2253</t>
  </si>
  <si>
    <t>AMV tipo TR45, abertura 1:14, bitola larga</t>
  </si>
  <si>
    <t>M2254</t>
  </si>
  <si>
    <t>AMV tipo TR57, abertura 1:8, bitola larga</t>
  </si>
  <si>
    <t>M2255</t>
  </si>
  <si>
    <t>AMV tipo TR57, abertura 1:10, bitola larga</t>
  </si>
  <si>
    <t>M2256</t>
  </si>
  <si>
    <t>AMV tipo TR57, abertura 1:12, bitola larga</t>
  </si>
  <si>
    <t>M2257</t>
  </si>
  <si>
    <t>AMV tipo TR57, abertura 1:14, bitola larga</t>
  </si>
  <si>
    <t>M2258</t>
  </si>
  <si>
    <t>AMV tipo TR57, abertura 1:20, bitola larga</t>
  </si>
  <si>
    <t>M2259</t>
  </si>
  <si>
    <t>AMV tipo TR68, abertura 1:10, bitola larga</t>
  </si>
  <si>
    <t>M2260</t>
  </si>
  <si>
    <t>AMV tipo TR68, abertura 1:12, bitola larga</t>
  </si>
  <si>
    <t>M2261</t>
  </si>
  <si>
    <t>AMV tipo TR68, abertura 1:14, bitola larga</t>
  </si>
  <si>
    <t>M2262</t>
  </si>
  <si>
    <t>AMV tipo UIC60, abertura 1:10, bitola larga</t>
  </si>
  <si>
    <t>M2263</t>
  </si>
  <si>
    <t>AMV tipo TR68, abertura 1:20, bitola larga</t>
  </si>
  <si>
    <t>M2264</t>
  </si>
  <si>
    <t>AMV tipo TR45, abertura 1:8, bitola mista</t>
  </si>
  <si>
    <t>M2265</t>
  </si>
  <si>
    <t>AMV tipo TR45, abertura 1:10, bitola mista</t>
  </si>
  <si>
    <t>M2266</t>
  </si>
  <si>
    <t>AMV tipo TR45, abertura 1:12, bitola mista</t>
  </si>
  <si>
    <t>M2267</t>
  </si>
  <si>
    <t>AMV tipo TR45, abertura 1:14, bitola mista</t>
  </si>
  <si>
    <t>M2268</t>
  </si>
  <si>
    <t>AMV tipo TR57, abertura 1:8, bitola mista</t>
  </si>
  <si>
    <t>M2269</t>
  </si>
  <si>
    <t>AMV tipo TR57, abertura 1:10, bitola mista</t>
  </si>
  <si>
    <t>M2270</t>
  </si>
  <si>
    <t>AMV tipo TR57, abertura 1:12, bitola mista</t>
  </si>
  <si>
    <t>M2271</t>
  </si>
  <si>
    <t>AMV tipo TR57, abertura 1:14, bitola mista</t>
  </si>
  <si>
    <t>M2272</t>
  </si>
  <si>
    <t>AMV tipo TR57, abertura 1:20, bitola mista</t>
  </si>
  <si>
    <t>M2273</t>
  </si>
  <si>
    <t>AMV tipo TR68, abertura 1:10, bitola mista</t>
  </si>
  <si>
    <t>M2274</t>
  </si>
  <si>
    <t>AMV tipo TR68, abertura 1:12, bitola mista</t>
  </si>
  <si>
    <t>M2275</t>
  </si>
  <si>
    <t>AMV tipo TR68, abertura 1:14, bitola mista</t>
  </si>
  <si>
    <t>M2276</t>
  </si>
  <si>
    <t>Revestimento com conector linha AW</t>
  </si>
  <si>
    <t>M2277</t>
  </si>
  <si>
    <t>AMV tipo TR68, abertura 1:20, bitola mista</t>
  </si>
  <si>
    <t>M2281</t>
  </si>
  <si>
    <t>Dormente de madeira bitola larga - C = 280 cm, L = 24 cm e H = 17 cm</t>
  </si>
  <si>
    <t>M2282</t>
  </si>
  <si>
    <t>Dormente de madeira bitola métrica - C = 200 cm, L = 22 cm e H = 16 cm</t>
  </si>
  <si>
    <t>M2284</t>
  </si>
  <si>
    <t>Revestimento com conector linha HW</t>
  </si>
  <si>
    <t>M2285</t>
  </si>
  <si>
    <t>Revestimento com conector linha NW</t>
  </si>
  <si>
    <t>M2292</t>
  </si>
  <si>
    <t>AMV tipo UIC60, abertura 1:12, bitola métrica</t>
  </si>
  <si>
    <t>M2293</t>
  </si>
  <si>
    <t>AMV tipo UIC60, abertura 1:14, bitola métrica</t>
  </si>
  <si>
    <t>M2294</t>
  </si>
  <si>
    <t>AMV tipo UIC60, abertura 1:20, bitola métrica</t>
  </si>
  <si>
    <t>M2298</t>
  </si>
  <si>
    <t>AMV tipo UIC60, abertura 1:10, bitola mista</t>
  </si>
  <si>
    <t>M2299</t>
  </si>
  <si>
    <t>AMV tipo UIC60, abertura 1:12, bitola mista</t>
  </si>
  <si>
    <t>M2300</t>
  </si>
  <si>
    <t>AMV tipo UIC60, abertura 1:14, bitola mista</t>
  </si>
  <si>
    <t>M2301</t>
  </si>
  <si>
    <t>AMV tipo UIC60, abertura 1:20, bitola mista</t>
  </si>
  <si>
    <t>M2303</t>
  </si>
  <si>
    <t>Sapata de widia linha NW</t>
  </si>
  <si>
    <t>M2304</t>
  </si>
  <si>
    <t>Broca de arraste com três asas linha NW</t>
  </si>
  <si>
    <t>M2308</t>
  </si>
  <si>
    <t>Dormente de madeira para pontes - C = 300 cm, L = 25 cm e H = 20 cm</t>
  </si>
  <si>
    <t>M2313</t>
  </si>
  <si>
    <t>AMV tipo UIC60, abertura 1:12, bitola larga</t>
  </si>
  <si>
    <t>M2314</t>
  </si>
  <si>
    <t>AMV tipo UIC60, abertura 1:14, bitola larga</t>
  </si>
  <si>
    <t>M2316</t>
  </si>
  <si>
    <t>AMV tipo UIC60, abertura 1:20, bitola larga</t>
  </si>
  <si>
    <t>M2317</t>
  </si>
  <si>
    <t>Tubo de revestimento em aço-carbono schedule 40 para estaca raiz - ponteira schedule 80, D = 141,3 mm, peso 24 kg/m</t>
  </si>
  <si>
    <t>M2318</t>
  </si>
  <si>
    <t>Tubo de revestimento em aço-carbono schedule 40 para estaca raiz - ponteira schedule 80, D = 168,3 mm, peso 31 kg/m</t>
  </si>
  <si>
    <t>M2319</t>
  </si>
  <si>
    <t>Tubo de revestimento em aço-carbono schedule 40 para estaca raiz - ponteira schedule 80, D = 219,1 mm, peso 47 kg/m</t>
  </si>
  <si>
    <t>M2320</t>
  </si>
  <si>
    <t>Tubo de revestimento em aço-carbono schedule 40 para estaca raiz - ponteira schedule 80, D = 273,0 mm, peso 67 kg/m</t>
  </si>
  <si>
    <t>M2321</t>
  </si>
  <si>
    <t>Tubo de revestimento em aço-carbono schedule 40 para estaca raiz - ponteira schedule 80, D = 323,8 mm, peso 90 kg/m</t>
  </si>
  <si>
    <t>M2322</t>
  </si>
  <si>
    <t>Tubo de revestimento em aço-carbono schedule 40 para estaca raiz - ponteira schedule 80, D = 406,0 mm, peso 143 kg/m</t>
  </si>
  <si>
    <t>M2325</t>
  </si>
  <si>
    <t>Anel de compensação angular para tirantes com diâmetro de 30 mm</t>
  </si>
  <si>
    <t>M2326</t>
  </si>
  <si>
    <t>Anel de compensação angular para tirantes com diâmetro de 32 mm</t>
  </si>
  <si>
    <t>M2327</t>
  </si>
  <si>
    <t>Anel de compensação angular para tirantes com diâmetro de 40 mm</t>
  </si>
  <si>
    <t>M2328</t>
  </si>
  <si>
    <t>Anel de compensação angular para tirantes com diâmetro de 44 mm</t>
  </si>
  <si>
    <t>M2329</t>
  </si>
  <si>
    <t>Anel de compensação angular para tirantes com diâmetro de 50 mm</t>
  </si>
  <si>
    <t>M2330</t>
  </si>
  <si>
    <t>Anel de compensação angular para tirantes com diâmetro de 53 mm</t>
  </si>
  <si>
    <t>M2331</t>
  </si>
  <si>
    <t>Anel de compensação angular para tirantes com diâmetro de 57 mm</t>
  </si>
  <si>
    <t>M2332</t>
  </si>
  <si>
    <t>Anel de compensação angular para tirantes com diâmetro de 63 mm</t>
  </si>
  <si>
    <t>M2333</t>
  </si>
  <si>
    <t>Anel de compensação angular para tirantes com diâmetro de 69 mm</t>
  </si>
  <si>
    <t>M2334</t>
  </si>
  <si>
    <t>Coroa de widia linha BWG</t>
  </si>
  <si>
    <t>M2335</t>
  </si>
  <si>
    <t>Jogo de dormentes de concreto para AMV 1:10, bitola métrica</t>
  </si>
  <si>
    <t>M2336</t>
  </si>
  <si>
    <t>Jogo de dormentes de concreto para AMV 1:10, bitola larga</t>
  </si>
  <si>
    <t>M2337</t>
  </si>
  <si>
    <t>Jogo de dormentes de concreto para AMV 1:10, bitola mista</t>
  </si>
  <si>
    <t>M2338</t>
  </si>
  <si>
    <t>Jogo de dormentes de concreto para AMV 1:12, bitola métrica</t>
  </si>
  <si>
    <t>M2339</t>
  </si>
  <si>
    <t>Jogo de dormentes de concreto para AMV 1:12, bitola larga</t>
  </si>
  <si>
    <t>M2340</t>
  </si>
  <si>
    <t>Jogo de dormentes de concreto para AMV 1:12, bitola mista</t>
  </si>
  <si>
    <t>M2341</t>
  </si>
  <si>
    <t>Jogo de dormentes de concreto para AMV 1:14, bitola métrica</t>
  </si>
  <si>
    <t>M2342</t>
  </si>
  <si>
    <t>Jogo de dormentes de concreto para AMV 1:14, bitola larga</t>
  </si>
  <si>
    <t>M2343</t>
  </si>
  <si>
    <t>Jogo de dormentes de concreto para AMV 1:14, bitola mista</t>
  </si>
  <si>
    <t>M2344</t>
  </si>
  <si>
    <t>Jogo de dormentes de concreto para AMV 1:20, bitola métrica</t>
  </si>
  <si>
    <t>M2345</t>
  </si>
  <si>
    <t>Jogo de dormentes de concreto para AMV 1:20, bitola larga</t>
  </si>
  <si>
    <t>M2346</t>
  </si>
  <si>
    <t>Jogo de dormentes de concreto para AMV 1:20, bitola mista</t>
  </si>
  <si>
    <t>M2352</t>
  </si>
  <si>
    <t>Conjunto para solda aluminotérmica de TR45 - porção, fôrmas, acendedor, pasta de vedação e cadinho descartável</t>
  </si>
  <si>
    <t>M2353</t>
  </si>
  <si>
    <t>Conjunto para solda aluminotérmica de TR57 - porção, fôrmas, acendedor, pasta de vedação e cadinho descartável</t>
  </si>
  <si>
    <t>M2354</t>
  </si>
  <si>
    <t>Conjunto para solda aluminotérmica de TR68 - porção, fôrmas, acendedor, pasta de vedação e cadinho descartável</t>
  </si>
  <si>
    <t>M2355</t>
  </si>
  <si>
    <t>Conjunto para solda aluminotérmica de UIC60 - porção, fôrmas, acendedor, pasta de vedação e cadinho descartável</t>
  </si>
  <si>
    <t>M2356</t>
  </si>
  <si>
    <t>Brita padrão para lastro ferroviário</t>
  </si>
  <si>
    <t>M2358</t>
  </si>
  <si>
    <t>Palmilha de borracha para dormente de concreto</t>
  </si>
  <si>
    <t>M2364</t>
  </si>
  <si>
    <t>Broca para furar trilho - D = 29 mm (1 1/8")</t>
  </si>
  <si>
    <t>M2365</t>
  </si>
  <si>
    <t>Disco de corte abrasivo para máquina para serrar trilho - D = 350 mm</t>
  </si>
  <si>
    <t>M2370</t>
  </si>
  <si>
    <t>Dormentes de madeira para AMV</t>
  </si>
  <si>
    <t>M2379</t>
  </si>
  <si>
    <t>Coroa de diamante linha BWG</t>
  </si>
  <si>
    <t>M2383</t>
  </si>
  <si>
    <t>Revestimento com conector linha BW</t>
  </si>
  <si>
    <t>M2386</t>
  </si>
  <si>
    <t>Corda de poliamida - D = 12,0 mm e capacidade de carga de 2.200 kg</t>
  </si>
  <si>
    <t>M2388</t>
  </si>
  <si>
    <t>Broca de widia - D = 16 mm e C = 150 mm</t>
  </si>
  <si>
    <t>M2389</t>
  </si>
  <si>
    <t>Broca de widia - D = 19 mm e C = 160 mm</t>
  </si>
  <si>
    <t>M2419</t>
  </si>
  <si>
    <t>Parafuso de cabeça abaulada em aço inox com porca e arruela - D = 6 mm (M6) e C = 30 mm</t>
  </si>
  <si>
    <t>M2420</t>
  </si>
  <si>
    <t>Parafuso de cabeça abaulada em aço inox com porca e arruela - D = 8 mm (M8) e C = 50 mm</t>
  </si>
  <si>
    <t>M2421</t>
  </si>
  <si>
    <t>Mangueira cristal trançada de PVC com pressão de trabalho de 1,50 MPa (250 psi) - D = 9,5 mm (3/8")</t>
  </si>
  <si>
    <t>M2423</t>
  </si>
  <si>
    <t>Fôrma plástica para nicho de protensão de cordoalha - D = 15,2 mm</t>
  </si>
  <si>
    <t>M2424</t>
  </si>
  <si>
    <t>Fôrma plástica para nicho de protensão de cordoalha - D = 12,7 mm</t>
  </si>
  <si>
    <t>M2425</t>
  </si>
  <si>
    <t>Cordoalha engraxada tipo CP 190 RB - D = 15,2 mm</t>
  </si>
  <si>
    <t>M2426</t>
  </si>
  <si>
    <t>Cordoalha engraxada tipo CP 190 RB - D = 12,7 mm</t>
  </si>
  <si>
    <t>M2427</t>
  </si>
  <si>
    <t>Bainha metálica para protensão - D = 35 mm</t>
  </si>
  <si>
    <t>M2428</t>
  </si>
  <si>
    <t>Bainha metálica para protensão - D = 30 mm</t>
  </si>
  <si>
    <t>M2429</t>
  </si>
  <si>
    <t>Ancoragem passiva aderente para 8 cordoalhas - D = 15,2 mm</t>
  </si>
  <si>
    <t>M2430</t>
  </si>
  <si>
    <t>Ancoragem passiva aderente para 31 cordoalhas - D = 15,2 mm</t>
  </si>
  <si>
    <t>M2431</t>
  </si>
  <si>
    <t>Ancoragem ativa para cordoalha engraxada - D = 12,7 mm</t>
  </si>
  <si>
    <t>M2432</t>
  </si>
  <si>
    <t>Ancoragem ativa para cordoalha engraxada - D = 15,2 mm</t>
  </si>
  <si>
    <t>M2433</t>
  </si>
  <si>
    <t>Ancoragem passiva aderente para 10 cordoalhas - D = 12,7 mm</t>
  </si>
  <si>
    <t>M2434</t>
  </si>
  <si>
    <t>Ancoragem passiva aderente para 12 cordoalhas - D = 12,7 mm</t>
  </si>
  <si>
    <t>M2435</t>
  </si>
  <si>
    <t>Ancoragem passiva aderente para 12 cordoalhas - D = 15,2 mm</t>
  </si>
  <si>
    <t>M2436</t>
  </si>
  <si>
    <t>Ancoragem passiva aderente para 15 cordoalhas - D = 12,7 mm</t>
  </si>
  <si>
    <t>M2437</t>
  </si>
  <si>
    <t>Ancoragem passiva aderente para 15 cordoalhas - D = 15,2 mm</t>
  </si>
  <si>
    <t>M2438</t>
  </si>
  <si>
    <t>Ancoragem passiva aderente para 19 cordoalhas - D = 12,7 mm</t>
  </si>
  <si>
    <t>M2439</t>
  </si>
  <si>
    <t>Ancoragem passiva aderente para 19 cordoalhas - D = 15,2 mm</t>
  </si>
  <si>
    <t>M2440</t>
  </si>
  <si>
    <t>Ancoragem passiva aderente para 22 cordoalhas - D = 12,7 mm</t>
  </si>
  <si>
    <t>M2441</t>
  </si>
  <si>
    <t>Ancoragem passiva aderente para 22 cordoalhas - D = 15,2 mm</t>
  </si>
  <si>
    <t>M2442</t>
  </si>
  <si>
    <t>Ancoragem passiva aderente para 27 cordoalhas - D = 12,7 mm</t>
  </si>
  <si>
    <t>M2443</t>
  </si>
  <si>
    <t>Ancoragem passiva aderente para 27 cordoalhas - D = 15,2 mm</t>
  </si>
  <si>
    <t>M2444</t>
  </si>
  <si>
    <t>Ancoragem passiva aderente para 31 cordoalhas - D = 12,7 mm</t>
  </si>
  <si>
    <t>M2445</t>
  </si>
  <si>
    <t>Ancoragem passiva aderente para 4 cordoalhas - D = 12,7 mm</t>
  </si>
  <si>
    <t>M2446</t>
  </si>
  <si>
    <t>Ancoragem passiva aderente para 4 cordoalhas - D = 15,2 mm</t>
  </si>
  <si>
    <t>M2447</t>
  </si>
  <si>
    <t>Ancoragem passiva aderente para 6 cordoalhas - D = 12,7 mm</t>
  </si>
  <si>
    <t>M2448</t>
  </si>
  <si>
    <t>Ancoragem passiva aderente para 6 cordoalhas - D = 15,2 mm</t>
  </si>
  <si>
    <t>M2449</t>
  </si>
  <si>
    <t>Ancoragem passiva aderente para 7 cordoalhas - D = 12,7 mm</t>
  </si>
  <si>
    <t>M2450</t>
  </si>
  <si>
    <t>Ancoragem passiva aderente para 7 cordoalhas - D = 15,2 mm</t>
  </si>
  <si>
    <t>M2451</t>
  </si>
  <si>
    <t>Ancoragem passiva aderente para 8 cordoalhas - D = 12,7 mm</t>
  </si>
  <si>
    <t>M2452</t>
  </si>
  <si>
    <t>Ancoragem passiva aderente para 9 cordoalhas - D = 12,7 mm</t>
  </si>
  <si>
    <t>M2453</t>
  </si>
  <si>
    <t>Ancoragem passiva aderente para 9 cordoalhas - D = 15,2 mm</t>
  </si>
  <si>
    <t>M2454</t>
  </si>
  <si>
    <t>Ancoragem passiva aderente para lajes para 1 cordoalha - D = 12,7 mm</t>
  </si>
  <si>
    <t>M2455</t>
  </si>
  <si>
    <t>Ancoragem passiva aderente para lajes para 1 cordoalha - D = 15,2 mm</t>
  </si>
  <si>
    <t>M2456</t>
  </si>
  <si>
    <t>Ancoragem passiva aderente para lajes para 2 cordoalhas - D = 12,7 mm</t>
  </si>
  <si>
    <t>M2457</t>
  </si>
  <si>
    <t>Ancoragem passiva aderente para lajes para 2 cordoalhas - D = 15,2 mm</t>
  </si>
  <si>
    <t>M2458</t>
  </si>
  <si>
    <t>Ancoragem passiva aderente para lajes para 3 cordoalhas - D = 12,7 mm</t>
  </si>
  <si>
    <t>M2459</t>
  </si>
  <si>
    <t>Ancoragem passiva aderente para lajes para 3 cordoalhas - D = 15,2 mm</t>
  </si>
  <si>
    <t>M2460</t>
  </si>
  <si>
    <t>Ancoragem passiva aderente para lajes para 4 cordoalhas - D = 12,7 mm</t>
  </si>
  <si>
    <t>M2461</t>
  </si>
  <si>
    <t>Ancoragem passiva aderente para lajes para 4 cordoalhas - D = 15,2 mm</t>
  </si>
  <si>
    <t>M2462</t>
  </si>
  <si>
    <t>Mangueira cristal trançada de PVC com pressão de trabalho de 1,50 MPa (250 psi) - D = 19,0 mm (3/4")</t>
  </si>
  <si>
    <t>M2465</t>
  </si>
  <si>
    <t>Bainha metálica para protensão - D = 40 mm</t>
  </si>
  <si>
    <t>M2466</t>
  </si>
  <si>
    <t>Bainha metálica para protensão - D = 45 mm</t>
  </si>
  <si>
    <t>M2467</t>
  </si>
  <si>
    <t>Bainha metálica para protensão - D = 50 mm</t>
  </si>
  <si>
    <t>M2468</t>
  </si>
  <si>
    <t>Bainha metálica para protensão - D = 55 mm</t>
  </si>
  <si>
    <t>M2469</t>
  </si>
  <si>
    <t>Bainha metálica para protensão - D = 60 mm</t>
  </si>
  <si>
    <t>M2470</t>
  </si>
  <si>
    <t>Bainha metálica para protensão - D = 65 mm</t>
  </si>
  <si>
    <t>M2471</t>
  </si>
  <si>
    <t>Bainha metálica para protensão - D = 70 mm</t>
  </si>
  <si>
    <t>M2472</t>
  </si>
  <si>
    <t>Bainha metálica para protensão - D = 75 mm</t>
  </si>
  <si>
    <t>M2473</t>
  </si>
  <si>
    <t>Bainha metálica para protensão - D = 80 mm</t>
  </si>
  <si>
    <t>M2474</t>
  </si>
  <si>
    <t>Bainha metálica para protensão - D = 85 mm</t>
  </si>
  <si>
    <t>M2475</t>
  </si>
  <si>
    <t>Bainha metálica para protensão - D = 90 mm</t>
  </si>
  <si>
    <t>M2476</t>
  </si>
  <si>
    <t>Bainha metálica para protensão - D = 95 mm</t>
  </si>
  <si>
    <t>M2477</t>
  </si>
  <si>
    <t>Bainha metálica para protensão - D = 100 mm</t>
  </si>
  <si>
    <t>M2478</t>
  </si>
  <si>
    <t>Bainha metálica para protensão - D = 110 mm</t>
  </si>
  <si>
    <t>M2479</t>
  </si>
  <si>
    <t>Bainha metálica para protensão - D = 120 mm</t>
  </si>
  <si>
    <t>M2480</t>
  </si>
  <si>
    <t>Bainha metálica para protensão - D = 130 mm</t>
  </si>
  <si>
    <t>M2481</t>
  </si>
  <si>
    <t>Bainha metálica ovalizada para protensão - seção de 19 x 36 mm</t>
  </si>
  <si>
    <t>M2482</t>
  </si>
  <si>
    <t>Bainha metálica ovalizada para protensão - seção de 19 x 48 mm</t>
  </si>
  <si>
    <t>M2483</t>
  </si>
  <si>
    <t>Bainha metálica ovalizada para protensão - seção de 19 x 62 mm</t>
  </si>
  <si>
    <t>M2484</t>
  </si>
  <si>
    <t>Bainha metálica ovalizada para protensão - seção de 22 x 32 mm</t>
  </si>
  <si>
    <t>M2485</t>
  </si>
  <si>
    <t>Bainha metálica ovalizada para protensão - seção de 22 x 55 mm</t>
  </si>
  <si>
    <t>M2486</t>
  </si>
  <si>
    <t>Bainha metálica ovalizada para protensão - seção de 22 x 73 mm</t>
  </si>
  <si>
    <t>M2487</t>
  </si>
  <si>
    <t>Espaçador plástico tipo centralizador carambola para grampo de barra de aço - D ≤ 25,4 mm</t>
  </si>
  <si>
    <t>M2488</t>
  </si>
  <si>
    <t>Cinta para elevação de cargas tipo Grab com 1 ramal, anel de suspensão e gancho - C = 3 m a 5 m, capacidade de carga de 5.000 kg, F. S. = 4:1</t>
  </si>
  <si>
    <t>M2489</t>
  </si>
  <si>
    <t>Cinta para elevação de cargas tipo Grab com 2 ramais, anel de suspensão e ganchos - C = 3 m a 5 m, capacidade de carga de 5.000 kg, F. S. = 4:1</t>
  </si>
  <si>
    <t>M2490</t>
  </si>
  <si>
    <t>Cinta para elevação de cargas tipo sling com 1 ramal - C = 2 m a 3 m, capacidade de carga de 1.000 kg, F. S. = 7:1</t>
  </si>
  <si>
    <t>M2500</t>
  </si>
  <si>
    <t>Chapa metálica corrugada galvanizada para tunnel liner - E = 2,2 mm e D = 1,2 m</t>
  </si>
  <si>
    <t>M2501</t>
  </si>
  <si>
    <t>Chapa metálica corrugada galvanizada para tunnel liner - E = 2,2 mm e D = 1,4 m</t>
  </si>
  <si>
    <t>M2502</t>
  </si>
  <si>
    <t>Chapa metálica corrugada galvanizada para tunnel liner - E = 2,2 mm e D = 1,6 m</t>
  </si>
  <si>
    <t>M2503</t>
  </si>
  <si>
    <t>Chapa metálica corrugada galvanizada para tunnel liner - E = 2,2 mm e D = 1,8 m</t>
  </si>
  <si>
    <t>M2504</t>
  </si>
  <si>
    <t>Chapa metálica corrugada galvanizada para tunnel liner - E = 2,2 mm e D = 2,0 m</t>
  </si>
  <si>
    <t>M2505</t>
  </si>
  <si>
    <t>Chapa metálica corrugada galvanizada para tunnel liner - E = 2,2 mm e D = 2,2 m</t>
  </si>
  <si>
    <t>M2506</t>
  </si>
  <si>
    <t>Chapa metálica corrugada galvanizada para tunnel liner - E = 2,2 mm e D = 2,4 m</t>
  </si>
  <si>
    <t>M2507</t>
  </si>
  <si>
    <t>Chapa metálica corrugada galvanizada para tunnel liner - E = 2,2 mm e D = 2,6 m</t>
  </si>
  <si>
    <t>M2508</t>
  </si>
  <si>
    <t>Chapa metálica corrugada galvanizada para tunnel liner - E = 2,2 mm e D = 2,8 m</t>
  </si>
  <si>
    <t>M2509</t>
  </si>
  <si>
    <t>Chapa metálica corrugada galvanizada para tunnel liner - E = 2,2 mm e D = 3,0 m</t>
  </si>
  <si>
    <t>M2510</t>
  </si>
  <si>
    <t>Chapa metálica corrugada galvanizada para tunnel liner - E = 2,7 mm e D = 3,2 m</t>
  </si>
  <si>
    <t>M2511</t>
  </si>
  <si>
    <t>Chapa metálica corrugada galvanizada para tunnel liner - E = 2,7 mm e D = 3,4 m</t>
  </si>
  <si>
    <t>M2512</t>
  </si>
  <si>
    <t>Chapa metálica corrugada galvanizada para tunnel liner - E = 2,7 mm e D = 3,6 m</t>
  </si>
  <si>
    <t>M2513</t>
  </si>
  <si>
    <t>Chapa metálica corrugada galvanizada para tunnel liner - E = 2,7 mm e D = 3,8 m</t>
  </si>
  <si>
    <t>M2514</t>
  </si>
  <si>
    <t>Chapa metálica corrugada galvanizada para tunnel liner - E = 2,7 mm e D = 4,0 m</t>
  </si>
  <si>
    <t>M2515</t>
  </si>
  <si>
    <t>Chapa metálica corrugada galvanizada para tunnel liner - E = 3,4 mm e D = 4,2 m</t>
  </si>
  <si>
    <t>M2516</t>
  </si>
  <si>
    <t>Chapa metálica corrugada galvanizada para tunnel liner - E = 3,4 mm e D = 4,4 m</t>
  </si>
  <si>
    <t>M2517</t>
  </si>
  <si>
    <t>Chapa metálica corrugada galvanizada para tunnel liner - E = 3,4 mm e D = 4,6 m</t>
  </si>
  <si>
    <t>M2518</t>
  </si>
  <si>
    <t>Chapa metálica corrugada galvanizada para tunnel liner - E = 3,9 mm e D = 4,8 m</t>
  </si>
  <si>
    <t>M2519</t>
  </si>
  <si>
    <t>Chapa metálica corrugada galvanizada para tunnel liner - E = 3,9 mm e D = 5,0 m</t>
  </si>
  <si>
    <t>M2520</t>
  </si>
  <si>
    <t>Chapa metálica corrugada galvanizada revestida com epóxi para tunnel liner - E = 2,2 mm e D = 1,2 m</t>
  </si>
  <si>
    <t>M2521</t>
  </si>
  <si>
    <t>Chapa metálica corrugada galvanizada revestida com epóxi para tunnel liner - E = 2,2 mm e D = 1,4 m</t>
  </si>
  <si>
    <t>M2522</t>
  </si>
  <si>
    <t>Chapa metálica corrugada galvanizada revestida com epóxi para tunnel liner - E = 2,2 mm e D = 1,6 m</t>
  </si>
  <si>
    <t>M2523</t>
  </si>
  <si>
    <t>Chapa metálica corrugada galvanizada revestida com epóxi para tunnel liner - E = 2,2 mm e D = 1,8 m</t>
  </si>
  <si>
    <t>M2524</t>
  </si>
  <si>
    <t>Chapa metálica corrugada galvanizada revestida com epóxi para tunnel liner - E = 2,2 mm e D = 2,0 m</t>
  </si>
  <si>
    <t>M2525</t>
  </si>
  <si>
    <t>Chapa metálica corrugada galvanizada revestida com epóxi para tunnel liner - E = 2,2 mm e D = 2,2 m</t>
  </si>
  <si>
    <t>M2526</t>
  </si>
  <si>
    <t>Chapa metálica corrugada galvanizada revestida com epóxi para tunnel liner - E = 2,2 mm e D = 2,4 m</t>
  </si>
  <si>
    <t>M2527</t>
  </si>
  <si>
    <t>Chapa metálica corrugada galvanizada revestida com epóxi para tunnel liner - E = 2,2 mm e D = 2,6 m</t>
  </si>
  <si>
    <t>M2528</t>
  </si>
  <si>
    <t>Chapa metálica corrugada galvanizada revestida com epóxi para tunnel liner - E = 2,2 mm e D = 2,8 m</t>
  </si>
  <si>
    <t>M2529</t>
  </si>
  <si>
    <t>Chapa metálica corrugada galvanizada revestida com epóxi para tunnel liner - E = 2,2 mm e D = 3,0 m</t>
  </si>
  <si>
    <t>M2530</t>
  </si>
  <si>
    <t>Chapa metálica corrugada galvanizada revestida com epóxi para tunnel liner - E = 2,7 mm e D = 3,2 m</t>
  </si>
  <si>
    <t>M2531</t>
  </si>
  <si>
    <t>Chapa múltipla metálica corrugada galvanizada tipo MP 100 ou similar - E = 1,60 mm e D = 0,60 m</t>
  </si>
  <si>
    <t>M2532</t>
  </si>
  <si>
    <t>Chapa múltipla metálica corrugada galvanizada tipo MP 100 ou similar - E = 1,60 mm e D = 0,70 m</t>
  </si>
  <si>
    <t>M2533</t>
  </si>
  <si>
    <t>Chapa múltipla metálica corrugada galvanizada tipo MP 100 ou similar - E = 1,60 mm e D = 0,80 m</t>
  </si>
  <si>
    <t>M2534</t>
  </si>
  <si>
    <t>Chapa múltipla metálica corrugada galvanizada tipo MP 100 ou similar - E = 1,60 mm e D = 0,90 m</t>
  </si>
  <si>
    <t>M2535</t>
  </si>
  <si>
    <t>Chapa múltipla metálica corrugada galvanizada tipo MP 100 ou similar - E = 1,60 mm e D = 1,00 m</t>
  </si>
  <si>
    <t>M2536</t>
  </si>
  <si>
    <t>Chapa múltipla metálica corrugada galvanizada tipo MP 100 ou similar - E = 1,60 mm e D = 1,10 m</t>
  </si>
  <si>
    <t>M2537</t>
  </si>
  <si>
    <t>Chapa múltipla metálica corrugada galvanizada tipo MP 100 ou similar - E = 1,60 mm e D = 1,20 m</t>
  </si>
  <si>
    <t>M2538</t>
  </si>
  <si>
    <t>Chapa múltipla metálica corrugada galvanizada tipo MP 100 ou similar - E = 1,60 mm e D = 1,30 m</t>
  </si>
  <si>
    <t>M2539</t>
  </si>
  <si>
    <t>Chapa múltipla metálica corrugada galvanizada tipo MP 100 ou similar - E = 1,60 mm e D = 1,40 m</t>
  </si>
  <si>
    <t>M2540</t>
  </si>
  <si>
    <t>Chapa múltipla metálica corrugada galvanizada tipo MP 100 ou similar - E = 1,60 mm e D = 1,50 m</t>
  </si>
  <si>
    <t>M2541</t>
  </si>
  <si>
    <t>Chapa múltipla metálica corrugada galvanizada tipo MP 100 ou similar - E = 1,60 mm e D = 1,60 m</t>
  </si>
  <si>
    <t>M2542</t>
  </si>
  <si>
    <t>Chapa múltipla metálica corrugada galvanizada tipo MP 100 ou similar - E = 1,60 mm e D = 1,70 m</t>
  </si>
  <si>
    <t>M2543</t>
  </si>
  <si>
    <t>Chapa múltipla metálica corrugada galvanizada tipo MP 100 ou similar - E = 1,60 mm e D = 1,80 m</t>
  </si>
  <si>
    <t>M2544</t>
  </si>
  <si>
    <t>Chapa múltipla metálica corrugada galvanizada tipo MP 100 ou similar - E = 2,00 mm e D = 1,90 m</t>
  </si>
  <si>
    <t>M2545</t>
  </si>
  <si>
    <t>Chapa múltipla metálica corrugada galvanizada tipo MP 100 ou similar - E = 2,00 mm e D = 2,00 m</t>
  </si>
  <si>
    <t>M2546</t>
  </si>
  <si>
    <t>Chapa múltipla metálica corrugada galvanizada tipo MP 100 ou similar - E = 2,00 mm e D = 2,10 m</t>
  </si>
  <si>
    <t>M2547</t>
  </si>
  <si>
    <t>Chapa múltipla metálica corrugada galvanizada tipo MP 100 ou similar - E = 2,00 mm e D = 2,20 m</t>
  </si>
  <si>
    <t>M2548</t>
  </si>
  <si>
    <t>Chapa múltipla metálica corrugada galvanizada tipo MP 100 ou similar - E = 2,00 mm e D = 2,30 m</t>
  </si>
  <si>
    <t>M2549</t>
  </si>
  <si>
    <t>Chapa múltipla metálica corrugada galvanizada tipo MP 100 ou similar - E = 2,70 mm e D = 2,40 m</t>
  </si>
  <si>
    <t>M2550</t>
  </si>
  <si>
    <t>Chapa múltipla metálica corrugada galvanizada tipo MP 100 ou similar - E = 3,40 mm e D = 2,50 m</t>
  </si>
  <si>
    <t>M2551</t>
  </si>
  <si>
    <t>Chapa múltipla metálica corrugada galvanizada tipo MP 100 ou similar - E = 3,40 mm e D = 2,60 m</t>
  </si>
  <si>
    <t>M2552</t>
  </si>
  <si>
    <t>Chapa múltipla metálica corrugada galvanizada tipo MP 100 ou similar - E = 3,40 mm e D = 2,70 m</t>
  </si>
  <si>
    <t>M2553</t>
  </si>
  <si>
    <t>Chapa múltipla metálica corrugada galvanizada tipo MP 100 ou similar - E = 3,40 mm e D = 2,80 m</t>
  </si>
  <si>
    <t>M2554</t>
  </si>
  <si>
    <t>Chapa múltipla metálica corrugada galvanizada tipo MP 152 ou similar - E = 2,70 mm e D = 1,50 m</t>
  </si>
  <si>
    <t>M2555</t>
  </si>
  <si>
    <t>Chapa múltipla metálica corrugada galvanizada tipo MP 152 ou similar - E = 2,70 mm e D = 1,80 m</t>
  </si>
  <si>
    <t>M2556</t>
  </si>
  <si>
    <t>Chapa múltipla metálica corrugada galvanizada tipo MP 152 ou similar - E = 2,70 mm e D = 1,90 m</t>
  </si>
  <si>
    <t>M2557</t>
  </si>
  <si>
    <t>Chapa múltipla metálica corrugada galvanizada tipo MP 152 ou similar - E = 2,70 mm e D = 2,15 m</t>
  </si>
  <si>
    <t>M2558</t>
  </si>
  <si>
    <t>Chapa múltipla metálica corrugada galvanizada tipo MP 152 ou similar - E = 2,70 mm e D = 2,30 m</t>
  </si>
  <si>
    <t>M2559</t>
  </si>
  <si>
    <t>Chapa múltipla metálica corrugada galvanizada tipo MP 152 ou similar - E = 2,70 mm e D = 2,65 m</t>
  </si>
  <si>
    <t>M2560</t>
  </si>
  <si>
    <t>Chapa múltipla metálica corrugada galvanizada tipo MP 152 ou similar - E = 2,70 mm e D = 3,05 m</t>
  </si>
  <si>
    <t>M2561</t>
  </si>
  <si>
    <t>Chapa múltipla metálica corrugada galvanizada tipo MP 152 ou similar - E = 2,70 mm e D = 3,20 m</t>
  </si>
  <si>
    <t>M2562</t>
  </si>
  <si>
    <t>Chapa múltipla metálica corrugada galvanizada tipo MP 152 ou similar - E = 2,70 mm e D = 3,40 m</t>
  </si>
  <si>
    <t>M2563</t>
  </si>
  <si>
    <t>Chapa múltipla metálica corrugada galvanizada tipo MP 152 ou similar - E = 2,70 mm e D = 3,65 m</t>
  </si>
  <si>
    <t>M2564</t>
  </si>
  <si>
    <t>Chapa múltipla metálica corrugada galvanizada tipo MP 152 ou similar - E = 2,70 mm e D = 3,80 m</t>
  </si>
  <si>
    <t>M2565</t>
  </si>
  <si>
    <t>Chapa múltipla metálica corrugada galvanizada tipo MP 152 ou similar - E = 2,70 mm e D = 4,20 m</t>
  </si>
  <si>
    <t>M2566</t>
  </si>
  <si>
    <t>Chapa múltipla metálica corrugada galvanizada tipo MP 152 ou similar - E = 2,70 mm e D = 4,60 m</t>
  </si>
  <si>
    <t>M2567</t>
  </si>
  <si>
    <t>Chapa múltipla metálica corrugada galvanizada tipo MP 152 ou similar - E = 3,40 mm e D = 4,80 m</t>
  </si>
  <si>
    <t>M2568</t>
  </si>
  <si>
    <t>Chapa múltipla metálica corrugada galvanizada tipo MP 152 ou similar - E = 3,40 mm e D = 5,00 m</t>
  </si>
  <si>
    <t>M2569</t>
  </si>
  <si>
    <t>Chapa múltipla metálica corrugada galvanizada tipo MP 152 ou similar - E = 3,90 mm e D = 5,35 m</t>
  </si>
  <si>
    <t>M2570</t>
  </si>
  <si>
    <t>Chapa múltipla metálica corrugada galvanizada tipo MP 152 ou similar - E = 3,90 mm e D = 5,70 m</t>
  </si>
  <si>
    <t>M2571</t>
  </si>
  <si>
    <t>Chapa múltipla metálica corrugada galvanizada tipo MP 152 ou similar - E = 4,70 mm e D = 6,10 m</t>
  </si>
  <si>
    <t>M2572</t>
  </si>
  <si>
    <t>Chapa múltipla metálica corrugada galvanizada tipo MP 152 ou similar - E = 6,40 mm e D = 6,50 m</t>
  </si>
  <si>
    <t>M2573</t>
  </si>
  <si>
    <t>Chapa múltipla metálica corrugada galvanizada tipo MP 152 ou similar - E = 6,40 mm e D = 6,85 m</t>
  </si>
  <si>
    <t>M2574</t>
  </si>
  <si>
    <t>Chapa múltipla metálica corrugada galvanizada tipo MP 152 ou similar - E = 6,40 mm e D = 7,25 m</t>
  </si>
  <si>
    <t>M2580</t>
  </si>
  <si>
    <t>Parafuso de cabeça sextavada em aço galvanizado com porca e arruela de pressão - D = 7,938 mm (5/16")</t>
  </si>
  <si>
    <t>M2585</t>
  </si>
  <si>
    <t>Tirante de barra de aço - tensão de escoamento = 520 MPa, tensão de ruptura = 690 MPa e D = 25 mm</t>
  </si>
  <si>
    <t>M2586</t>
  </si>
  <si>
    <t>Tirante de barra de aço - tensão de escoamento = 700 MPa, tensão de ruptura = 800 MPa e D = 19 mm</t>
  </si>
  <si>
    <t>M2587</t>
  </si>
  <si>
    <t>Tirante de barra de aço - tensão de escoamento = 700 MPa, tensão de ruptura = 800 MPa e D = 22 mm</t>
  </si>
  <si>
    <t>M2588</t>
  </si>
  <si>
    <t>Tirante de barra de aço - tensão de escoamento = 700 MPa, tensão de ruptura = 800 MPa e D = 25 mm</t>
  </si>
  <si>
    <t>M2589</t>
  </si>
  <si>
    <t>Tirante de barra de aço - tensão de escoamento = 700 MPa, tensão de ruptura = 800 MPa e D = 32 mm</t>
  </si>
  <si>
    <t>M2590</t>
  </si>
  <si>
    <t>Tirante de barra de aço - tensão de escoamento = 700 MPa, tensão de ruptura = 800 MPa e D = 36 mm</t>
  </si>
  <si>
    <t>M2591</t>
  </si>
  <si>
    <t>Luva em aço para emenda de tirantes - D = 73 mm e C = 150 mm</t>
  </si>
  <si>
    <t>M2597</t>
  </si>
  <si>
    <t>Concreto usinado - fck = 40 MPa (comercial)</t>
  </si>
  <si>
    <t>M2598</t>
  </si>
  <si>
    <t>Concreto usinado - fck = 45 MPa (comercial)</t>
  </si>
  <si>
    <t>M2599</t>
  </si>
  <si>
    <t>Concreto usinado - fck = 50 MPa (comercial)</t>
  </si>
  <si>
    <t>M2601</t>
  </si>
  <si>
    <t>Aparelho de apoio metálico esférico fixo com 4 chumbadores e capacidade de 1.000 kN</t>
  </si>
  <si>
    <t>M2602</t>
  </si>
  <si>
    <t>Aparelho de apoio metálico esférico unidirecional com 4 chumbadores e capacidade de 1.500 kN</t>
  </si>
  <si>
    <t>M2603</t>
  </si>
  <si>
    <t>Aparelho de apoio metálico esférico fixo com 4 chumbadores e capacidade de 1.500 kN</t>
  </si>
  <si>
    <t>M2604</t>
  </si>
  <si>
    <t>Aparelho de apoio metálico esférico fixo com 4 chumbadores e capacidade de 2.000 kN</t>
  </si>
  <si>
    <t>M2605</t>
  </si>
  <si>
    <t>Aparelho de apoio metálico esférico fixo com 4 chumbadores e capacidade de 2.500 kN</t>
  </si>
  <si>
    <t>M2606</t>
  </si>
  <si>
    <t>Aparelho de apoio metálico esférico fixo com 4 chumbadores e capacidade de 3.000 kN</t>
  </si>
  <si>
    <t>M2607</t>
  </si>
  <si>
    <t>Aparelho de apoio metálico esférico fixo com 4 chumbadores e capacidade de 3.500 kN</t>
  </si>
  <si>
    <t>M2608</t>
  </si>
  <si>
    <t>Aparelho de apoio metálico esférico fixo com 4 chumbadores e capacidade de 4.000 kN</t>
  </si>
  <si>
    <t>M2609</t>
  </si>
  <si>
    <t>Aparelho de apoio metálico esférico unidirecional com 4 chumbadores e capacidade de 1.000 kN</t>
  </si>
  <si>
    <t>M2610</t>
  </si>
  <si>
    <t>Aparelho de apoio metálico esférico unidirecional com 4 chumbadores e capacidade de 2.000 kN</t>
  </si>
  <si>
    <t>M2611</t>
  </si>
  <si>
    <t>Aparelho de apoio metálico esférico unidirecional com 4 chumbadores e capacidade de 2.500 kN</t>
  </si>
  <si>
    <t>M2612</t>
  </si>
  <si>
    <t>Aparelho de apoio metálico esférico unidirecional com 4 chumbadores e capacidade de 3.000 kN</t>
  </si>
  <si>
    <t>M2613</t>
  </si>
  <si>
    <t>Aparelho de apoio metálico esférico unidirecional com 4 chumbadores e capacidade de 3.500 kN</t>
  </si>
  <si>
    <t>M2614</t>
  </si>
  <si>
    <t>Aparelho de apoio metálico esférico unidirecional com 4 chumbadores e capacidade de 4.000 kN</t>
  </si>
  <si>
    <t>M2615</t>
  </si>
  <si>
    <t>Aparelho de apoio metálico esférico fixo com 4 chumbadores e capacidade de 4.500 kN</t>
  </si>
  <si>
    <t>M2616</t>
  </si>
  <si>
    <t>Aparelho de apoio metálico esférico fixo com 4 chumbadores e capacidade de 5.000 kN</t>
  </si>
  <si>
    <t>M2617</t>
  </si>
  <si>
    <t>Aparelho de apoio metálico esférico fixo com 4 chumbadores e capacidade de 5.500 kN</t>
  </si>
  <si>
    <t>M2618</t>
  </si>
  <si>
    <t>Aparelho de apoio metálico esférico fixo com 4 chumbadores e capacidade de 6.000 kN</t>
  </si>
  <si>
    <t>M2619</t>
  </si>
  <si>
    <t>Aparelho de apoio metálico esférico fixo com 4 chumbadores e capacidade de 6.500 kN</t>
  </si>
  <si>
    <t>M2620</t>
  </si>
  <si>
    <t>Aparelho de apoio metálico esférico fixo com 4 chumbadores e capacidade de 7.000 kN</t>
  </si>
  <si>
    <t>M2621</t>
  </si>
  <si>
    <t>Aparelho de apoio metálico esférico fixo com 4 chumbadores e capacidade de 7.500 kN</t>
  </si>
  <si>
    <t>M2622</t>
  </si>
  <si>
    <t>Aparelho de apoio metálico esférico fixo com 4 chumbadores e capacidade de 8.000 kN</t>
  </si>
  <si>
    <t>M2623</t>
  </si>
  <si>
    <t>Grelha metálica para boca de lobo com capacidade de até 300 kN - C = 0,90 m e L = 0,30 m</t>
  </si>
  <si>
    <t>M2624</t>
  </si>
  <si>
    <t>Grelha de piso em PVC para passagem de pedestres - C = 50 cm e L = 13 cm</t>
  </si>
  <si>
    <t>M2625</t>
  </si>
  <si>
    <t>Marco em PVC para grelha de piso - L = 2,50 m</t>
  </si>
  <si>
    <t>M2626</t>
  </si>
  <si>
    <t>Grelha de piso em PVC para passagem de veículos de até 3 t - C = 50 cm e L = 13 cm</t>
  </si>
  <si>
    <t>M2627</t>
  </si>
  <si>
    <t>Grelha de piso em PVC para passagem de veículos de até 10 t - C = 50 cm e L = 13 cm</t>
  </si>
  <si>
    <t>M2628</t>
  </si>
  <si>
    <t>Grelha de piso em PVC para passagem de pedestres - C = 50 cm e L = 20 cm</t>
  </si>
  <si>
    <t>M2629</t>
  </si>
  <si>
    <t>Grelha de piso em PVC para passagem de veículos de até 3 t - C = 50 cm e L = 20 cm</t>
  </si>
  <si>
    <t>M2631</t>
  </si>
  <si>
    <t>Grelha metálica para canaletas - C = 1,00 m e L = 0,10 m</t>
  </si>
  <si>
    <t>M2632</t>
  </si>
  <si>
    <t>Grelha metálica para canaletas - C = 1,00 m e L = 0,15 m</t>
  </si>
  <si>
    <t>M2633</t>
  </si>
  <si>
    <t>Porta-grelha metálica - C = 1,00 m e L = 0,15 m</t>
  </si>
  <si>
    <t>M2634</t>
  </si>
  <si>
    <t>Grelha metálica para canaletas - C = 1,00 m e L = 0,20 m</t>
  </si>
  <si>
    <t>M2635</t>
  </si>
  <si>
    <t>Porta-grelha metálica - C = 1,00 m e L = 0,20 m</t>
  </si>
  <si>
    <t>M2636</t>
  </si>
  <si>
    <t>Porta-grelha metálica - C = 1,00 m e L = 0,10 m</t>
  </si>
  <si>
    <t>M2637</t>
  </si>
  <si>
    <t>Aparelho de apoio metálico esférico fixo com 4 chumbadores e capacidade de 8.500 kN</t>
  </si>
  <si>
    <t>M2638</t>
  </si>
  <si>
    <t>Aparelho de apoio metálico esférico fixo com 4 chumbadores e capacidade de 9.000 kN</t>
  </si>
  <si>
    <t>M2639</t>
  </si>
  <si>
    <t>Aparelho de apoio metálico esférico fixo com 4 chumbadores e capacidade de 9.500 kN</t>
  </si>
  <si>
    <t>M2640</t>
  </si>
  <si>
    <t>Aparelho de apoio metálico esférico fixo com 4 chumbadores e capacidade de 10.000 kN</t>
  </si>
  <si>
    <t>M2641</t>
  </si>
  <si>
    <t>Aparelho de apoio metálico esférico unidirecional com 4 chumbadores e capacidade de 4.500 kN</t>
  </si>
  <si>
    <t>M2642</t>
  </si>
  <si>
    <t>Aparelho de apoio metálico esférico unidirecional com 4 chumbadores e capacidade de 5.000 kN</t>
  </si>
  <si>
    <t>M2643</t>
  </si>
  <si>
    <t>Aparelho de apoio metálico esférico unidirecional com 4 chumbadores e capacidade de 5.500 kN</t>
  </si>
  <si>
    <t>M2644</t>
  </si>
  <si>
    <t>Aparelho de apoio metálico esférico unidirecional com 4 chumbadores e capacidade de 6.000 kN</t>
  </si>
  <si>
    <t>M2645</t>
  </si>
  <si>
    <t>Aparelho de apoio metálico esférico unidirecional com 4 chumbadores e capacidade de 6.500 kN</t>
  </si>
  <si>
    <t>M2646</t>
  </si>
  <si>
    <t>Aparelho de apoio metálico esférico unidirecional com 4 chumbadores e capacidade de 7.000 kN</t>
  </si>
  <si>
    <t>M2647</t>
  </si>
  <si>
    <t>Aparelho de apoio metálico esférico unidirecional com 4 chumbadores e capacidade de 7.500 kN</t>
  </si>
  <si>
    <t>M2648</t>
  </si>
  <si>
    <t>Fincapino de ação direta e pino com furo - D = 6,35 mm (1/4")</t>
  </si>
  <si>
    <t>M2649</t>
  </si>
  <si>
    <t>Aparelho de apoio metálico esférico unidirecional com 4 chumbadores e capacidade de 8.000 kN</t>
  </si>
  <si>
    <t>M2650</t>
  </si>
  <si>
    <t>Aparelho de apoio metálico esférico unidirecional com 4 chumbadores e capacidade de 8.500 kN</t>
  </si>
  <si>
    <t>M2651</t>
  </si>
  <si>
    <t>Chapa múltipla metálica corrugada revestida em epóxi tipo MP 100 ou similar - E = 1,60 mm e D = 0,60 m</t>
  </si>
  <si>
    <t>M2652</t>
  </si>
  <si>
    <t>Chapa múltipla metálica corrugada revestida em epóxi tipo MP 100 ou similar - E = 1,60 mm e D = 0,70 m</t>
  </si>
  <si>
    <t>M2653</t>
  </si>
  <si>
    <t>Chapa múltipla metálica corrugada revestida em epóxi tipo MP 100 ou similar - E = 1,60 mm e D = 0,80 m</t>
  </si>
  <si>
    <t>M2654</t>
  </si>
  <si>
    <t>Chapa múltipla metálica corrugada revestida em epóxi tipo MP 100 ou similar - E = 1,60 mm e D = 0,90 m</t>
  </si>
  <si>
    <t>M2655</t>
  </si>
  <si>
    <t>Chapa múltipla metálica corrugada revestida em epóxi tipo MP 100 ou similar - E = 1,60 mm e D = 1,00 m</t>
  </si>
  <si>
    <t>M2656</t>
  </si>
  <si>
    <t>Chapa múltipla metálica corrugada revestida em epóxi tipo MP 100 ou similar - E = 1,60 mm e D = 1,10 m</t>
  </si>
  <si>
    <t>M2657</t>
  </si>
  <si>
    <t>Chapa múltipla metálica corrugada revestida em epóxi tipo MP 100 ou similar - E = 1,60 mm e D = 1,20 m</t>
  </si>
  <si>
    <t>M2658</t>
  </si>
  <si>
    <t>Chapa múltipla metálica corrugada revestida em epóxi tipo MP 100 ou similar - E = 1,60 mm e D = 1,30 m</t>
  </si>
  <si>
    <t>M2659</t>
  </si>
  <si>
    <t>Chapa múltipla metálica corrugada revestida em epóxi tipo MP 100 ou similar - E = 1,60 mm e D = 1,40 m</t>
  </si>
  <si>
    <t>M2660</t>
  </si>
  <si>
    <t>Chapa múltipla metálica corrugada revestida em epóxi tipo MP 100 ou similar - E = 1,60 mm e D = 1,50 m</t>
  </si>
  <si>
    <t>M2661</t>
  </si>
  <si>
    <t>Chapa múltipla metálica corrugada revestida em epóxi tipo MP 100 ou similar - E = 1,60 mm e D = 1,60 m</t>
  </si>
  <si>
    <t>M2662</t>
  </si>
  <si>
    <t>Chapa múltipla metálica corrugada revestida em epóxi tipo MP 100 ou similar - E = 1,60 mm e D = 1,70 m</t>
  </si>
  <si>
    <t>M2663</t>
  </si>
  <si>
    <t>Chapa múltipla metálica corrugada revestida em epóxi tipo MP 100 ou similar - E = 1,60 mm e D = 1,80 m</t>
  </si>
  <si>
    <t>M2664</t>
  </si>
  <si>
    <t>Chapa múltipla metálica corrugada revestida em epóxi tipo MP 100 ou similar - E = 2,00 mm e D = 1,90 m</t>
  </si>
  <si>
    <t>M2665</t>
  </si>
  <si>
    <t>Chapa múltipla metálica corrugada revestida em epóxi tipo MP 100 ou similar - E = 2,00 mm e D = 2,00 m</t>
  </si>
  <si>
    <t>M2666</t>
  </si>
  <si>
    <t>Chapa múltipla metálica corrugada revestida em epóxi tipo MP 100 ou similar - E = 2,00 mm e D = 2,10 m</t>
  </si>
  <si>
    <t>M2667</t>
  </si>
  <si>
    <t>Chapa múltipla metálica corrugada revestida em epóxi tipo MP 100 ou similar - E = 2,00 mm e D = 2,20 m</t>
  </si>
  <si>
    <t>M2668</t>
  </si>
  <si>
    <t>Chapa múltipla metálica corrugada revestida em epóxi tipo MP 100 ou similar - E = 2,00 mm e D = 2,30 m</t>
  </si>
  <si>
    <t>M2669</t>
  </si>
  <si>
    <t>Chapa múltipla metálica corrugada revestida em epóxi tipo MP 100 ou similar - E = 2,70 mm e D = 2,40 m</t>
  </si>
  <si>
    <t>M2670</t>
  </si>
  <si>
    <t>Chapa múltipla metálica corrugada revestida em epóxi tipo MP 100 ou similar - E = 3,40 mm e D = 2,50 m</t>
  </si>
  <si>
    <t>M2671</t>
  </si>
  <si>
    <t>Chapa múltipla metálica corrugada revestida em epóxi tipo MP 100 ou similar - E = 3,40 mm e D = 2,60 m</t>
  </si>
  <si>
    <t>M2672</t>
  </si>
  <si>
    <t>Chapa múltipla metálica corrugada revestida em epóxi tipo MP 100 ou similar - E = 3,40 mm e D = 2,70 m</t>
  </si>
  <si>
    <t>M2673</t>
  </si>
  <si>
    <t>Chapa múltipla metálica corrugada revestida em epóxi tipo MP 100 ou similar - E = 3,40 mm e D = 2,80 m</t>
  </si>
  <si>
    <t>M2674</t>
  </si>
  <si>
    <t>Chapa múltipla metálica corrugada revestida em epóxi tipo MP 152 ou similar - E = 2,70 mm e D = 1,50 m</t>
  </si>
  <si>
    <t>M2675</t>
  </si>
  <si>
    <t>Chapa múltipla metálica corrugada revestida em epóxi tipo MP 152 ou similar - E = 2,70 mm e D = 1,80 m</t>
  </si>
  <si>
    <t>M2676</t>
  </si>
  <si>
    <t>Chapa múltipla metálica corrugada revestida em epóxi tipo MP 152 ou similar - E = 2,70 mm e D = 1,90 m</t>
  </si>
  <si>
    <t>M2677</t>
  </si>
  <si>
    <t>Chapa múltipla metálica corrugada revestida em epóxi tipo MP 152 ou similar - E = 2,70 mm e D = 2,15 m</t>
  </si>
  <si>
    <t>M2678</t>
  </si>
  <si>
    <t>Chapa múltipla metálica corrugada revestida em epóxi tipo MP 152 ou similar - E = 2,70 mm e D = 2,30 m</t>
  </si>
  <si>
    <t>M2679</t>
  </si>
  <si>
    <t>Chapa múltipla metálica corrugada revestida em epóxi tipo MP 152 ou similar - E = 2,70 mm e D = 2,65 m</t>
  </si>
  <si>
    <t>M2680</t>
  </si>
  <si>
    <t>Chapa múltipla metálica corrugada revestida em epóxi tipo MP 152 ou similar - E = 2,70 mm e D = 3,05 m</t>
  </si>
  <si>
    <t>M2681</t>
  </si>
  <si>
    <t>Chapa múltipla metálica corrugada revestida em epóxi tipo MP 152 ou similar - E = 2,70 mm e D = 3,20 m</t>
  </si>
  <si>
    <t>M2682</t>
  </si>
  <si>
    <t>Chapa múltipla metálica corrugada revestida em epóxi tipo MP 152 ou similar - E = 2,70 mm e D = 3,40 m</t>
  </si>
  <si>
    <t>M2683</t>
  </si>
  <si>
    <t>Chapa múltipla metálica corrugada revestida em epóxi tipo MP 152 ou similar - E = 2,70 mm e D = 3,65 m</t>
  </si>
  <si>
    <t>M2684</t>
  </si>
  <si>
    <t>Chapa múltipla metálica corrugada revestida em epóxi tipo MP 152 ou similar - E = 2,70 mm e D = 3,80 m</t>
  </si>
  <si>
    <t>M2685</t>
  </si>
  <si>
    <t>Chapa múltipla metálica corrugada revestida em epóxi tipo MP 152 ou similar - E = 2,70 mm e D = 4,20 m</t>
  </si>
  <si>
    <t>M2686</t>
  </si>
  <si>
    <t>Chapa múltipla metálica corrugada revestida em epóxi tipo MP 152 ou similar - E = 2,70 mm e D = 4,60 m</t>
  </si>
  <si>
    <t>M2687</t>
  </si>
  <si>
    <t>Chapa múltipla metálica corrugada revestida em epóxi tipo MP 152 ou similar - E = 3,40 mm e D = 4,80 m</t>
  </si>
  <si>
    <t>M2688</t>
  </si>
  <si>
    <t>Chapa múltipla metálica corrugada revestida em epóxi tipo MP 152 ou similar - E = 3,40 mm e D = 5,00 m</t>
  </si>
  <si>
    <t>M2689</t>
  </si>
  <si>
    <t>Chapa múltipla metálica corrugada revestida em epóxi tipo MP 152 ou similar - E = 3,90 mm e D = 5,35 m</t>
  </si>
  <si>
    <t>M2690</t>
  </si>
  <si>
    <t>Chapa múltipla metálica corrugada revestida em epóxi tipo MP 152 ou similar - E = 3,90 mm e D = 5,70 m</t>
  </si>
  <si>
    <t>M2691</t>
  </si>
  <si>
    <t>Chapa múltipla metálica corrugada revestida em epóxi tipo MP 152 ou similar - E = 4,70 mm e D = 6,10 m</t>
  </si>
  <si>
    <t>M2692</t>
  </si>
  <si>
    <t>Chapa múltipla metálica corrugada revestida em epóxi tipo MP 152 ou similar - E = 6,40 mm e D = 6,50 m</t>
  </si>
  <si>
    <t>M2693</t>
  </si>
  <si>
    <t>Chapa múltipla metálica corrugada revestida em epóxi tipo MP 152 ou similar - E = 6,40 mm e D = 6,85 m</t>
  </si>
  <si>
    <t>M2694</t>
  </si>
  <si>
    <t>Chapa múltipla metálica corrugada revestida em epóxi tipo MP 152 ou similar - E = 6,40 mm e D = 7,25 m</t>
  </si>
  <si>
    <t>M2695</t>
  </si>
  <si>
    <t>Aparelho de apoio metálico esférico unidirecional com 4 chumbadores e capacidade de 9.000 kN</t>
  </si>
  <si>
    <t>M2696</t>
  </si>
  <si>
    <t>Aparelho de apoio metálico esférico unidirecional com 4 chumbadores e capacidade de 9.500 kN</t>
  </si>
  <si>
    <t>M2697</t>
  </si>
  <si>
    <t>Aparelho de apoio metálico esférico unidirecional com 4 chumbadores e capacidade de 10.000 kN</t>
  </si>
  <si>
    <t>M2698</t>
  </si>
  <si>
    <t>Fincapino de ação indireta e pino liso - D = 6,35 mm (1/4")</t>
  </si>
  <si>
    <t>M2700</t>
  </si>
  <si>
    <t>Corpo de BSCC pré-moldado comercial - seção de 1,5 m x 1,5 m - tipo I</t>
  </si>
  <si>
    <t>M2701</t>
  </si>
  <si>
    <t>Corpo de BSCC pré-moldado comercial - seção de 1,5 m x 1,5 m - tipo II</t>
  </si>
  <si>
    <t>M2702</t>
  </si>
  <si>
    <t>Corpo de BSCC pré-moldado comercial - seção de 1,5 m x 1,5 m - tipo III</t>
  </si>
  <si>
    <t>M2703</t>
  </si>
  <si>
    <t>Corpo de BSCC pré-moldado comercial - seção de 1,5 m x 1,5 m - tipo IV</t>
  </si>
  <si>
    <t>M2704</t>
  </si>
  <si>
    <t>Corpo de BSCC pré-moldado comercial - seção de 1,5 m x 1,5 m - tipo V</t>
  </si>
  <si>
    <t>M2705</t>
  </si>
  <si>
    <t>Corpo de BSCC pré-moldado comercial - seção de 1,5 m x 1,5 m - tipo VI</t>
  </si>
  <si>
    <t>M2706</t>
  </si>
  <si>
    <t>Corpo de BSCC pré-moldado comercial - seção de 1,5 m x 1,5 m - tipo VII</t>
  </si>
  <si>
    <t>M2707</t>
  </si>
  <si>
    <t>Corpo de BSCC pré-moldado comercial - seção de 2,0 m x 2,0 m - tipo I</t>
  </si>
  <si>
    <t>M2708</t>
  </si>
  <si>
    <t>Corpo de BSCC pré-moldado comercial - seção de 2,0 m x 2,0 m - tipo II</t>
  </si>
  <si>
    <t>M2709</t>
  </si>
  <si>
    <t>Corpo de BSCC pré-moldado comercial - seção de 2,0 m x 2,0 m - tipo III</t>
  </si>
  <si>
    <t>M2710</t>
  </si>
  <si>
    <t>Corpo de BSCC pré-moldado comercial - seção de 2,0 m x 2,0 m - tipo IV</t>
  </si>
  <si>
    <t>M2711</t>
  </si>
  <si>
    <t>Corpo de BSCC pré-moldado comercial - seção de 2,0 m x 2,0 m - tipo V</t>
  </si>
  <si>
    <t>M2712</t>
  </si>
  <si>
    <t>Corpo de BSCC pré-moldado comercial - seção de 2,0 m x 2,0 m - tipo VI</t>
  </si>
  <si>
    <t>M2713</t>
  </si>
  <si>
    <t>Corpo de BSCC pré-moldado comercial - seção de 2,0 m x 2,0 m - tipo VII</t>
  </si>
  <si>
    <t>M2714</t>
  </si>
  <si>
    <t>Corpo de BSCC pré-moldado comercial - seção de 2,5 m x 2,5 m - tipo I</t>
  </si>
  <si>
    <t>M2715</t>
  </si>
  <si>
    <t>Corpo de BSCC pré-moldado comercial - seção de 2,5 m x 2,5 m - tipo II</t>
  </si>
  <si>
    <t>M2716</t>
  </si>
  <si>
    <t>Corpo de BSCC pré-moldado comercial - seção de 2,5 m x 2,5 m - tipo III</t>
  </si>
  <si>
    <t>M2717</t>
  </si>
  <si>
    <t>Corpo de BSCC pré-moldado comercial - seção de 2,5 m x 2,5 m - tipo IV</t>
  </si>
  <si>
    <t>M2718</t>
  </si>
  <si>
    <t>Corpo de BSCC pré-moldado comercial - seção de 2,5 m x 2,5 m - tipo V</t>
  </si>
  <si>
    <t>M2719</t>
  </si>
  <si>
    <t>Corpo de BSCC pré-moldado comercial - seção de 2,5 m x 2,5 m - tipo VI</t>
  </si>
  <si>
    <t>M2720</t>
  </si>
  <si>
    <t>Corpo de BSCC pré-moldado comercial - seção de 2,5 m x 2,5 m - tipo VII</t>
  </si>
  <si>
    <t>M2721</t>
  </si>
  <si>
    <t>Corpo de BSCC pré-moldado comercial - seção de 3,0 m x 3,0 m - tipo I</t>
  </si>
  <si>
    <t>M2722</t>
  </si>
  <si>
    <t>Corpo de BSCC pré-moldado comercial - seção de 3,0 m x 3,0 m - tipo II</t>
  </si>
  <si>
    <t>M2723</t>
  </si>
  <si>
    <t>Corpo de BSCC pré-moldado comercial - seção de 3,0 m x 3,0 m - tipo III</t>
  </si>
  <si>
    <t>M2724</t>
  </si>
  <si>
    <t>Corpo de BSCC pré-moldado comercial - seção de 3,0 m x 3,0 m - tipo IV</t>
  </si>
  <si>
    <t>M2725</t>
  </si>
  <si>
    <t>Corpo de BSCC pré-moldado comercial - seção de 3,0 m x 3,0 m - tipo V</t>
  </si>
  <si>
    <t>M2726</t>
  </si>
  <si>
    <t>Corpo de BSCC pré-moldado comercial - seção de 3,0 m x 3,0 m - tipo VI</t>
  </si>
  <si>
    <t>M2727</t>
  </si>
  <si>
    <t>Corpo de BSCC pré-moldado comercial - seção de 3,0 m x 3,0 m - tipo VII</t>
  </si>
  <si>
    <t>M2728</t>
  </si>
  <si>
    <t>Corpo de BSCC pré-moldado comercial - seção canal de 1,5 m x 1,5 m</t>
  </si>
  <si>
    <t>M2729</t>
  </si>
  <si>
    <t>Corpo de BSCC pré-moldado comercial - seção canal de 2,0 m x 1,5 m</t>
  </si>
  <si>
    <t>M2730</t>
  </si>
  <si>
    <t>Corpo de BSCC pré-moldado comercial - seção canal de 2,0 m x 2,0 m - tipo I</t>
  </si>
  <si>
    <t>M2731</t>
  </si>
  <si>
    <t>Corpo de BSCC pré-moldado comercial - seção canal de 2,0 m x 2,0 m - tipo II</t>
  </si>
  <si>
    <t>M2732</t>
  </si>
  <si>
    <t>Corpo de BSCC pré-moldado comercial - seção canal de 2,5 m x 1,5 m</t>
  </si>
  <si>
    <t>M2733</t>
  </si>
  <si>
    <t>Corpo de BSCC pré-moldado comercial - seção canal de 2,5 m x 2,0 m - tipo I</t>
  </si>
  <si>
    <t>M2734</t>
  </si>
  <si>
    <t>Corpo de BSCC pré-moldado comercial - seção canal de 2,5 m x 2,0 m - tipo II</t>
  </si>
  <si>
    <t>M2735</t>
  </si>
  <si>
    <t>Corpo de BSCC pré-moldado comercial - seção canal de 3,0 m x 1,5 m</t>
  </si>
  <si>
    <t>M2736</t>
  </si>
  <si>
    <t>Corpo de BSCC pré-moldado comercial - seção canal de 3,0 m x 2,0 m - tipo I</t>
  </si>
  <si>
    <t>M2737</t>
  </si>
  <si>
    <t>Corpo de BSCC pré-moldado comercial - seção canal de 3,0 m x 2,0 m - tipo II</t>
  </si>
  <si>
    <t>M2738</t>
  </si>
  <si>
    <t>Aparelho de apoio metálico esférico multidirecional com 4 chumbadores e capacidade de 1.000 kN</t>
  </si>
  <si>
    <t>M2739</t>
  </si>
  <si>
    <t>Aparelho de apoio metálico esférico multidirecional com 4 chumbadores e capacidade de 1.500 kN</t>
  </si>
  <si>
    <t>M2740</t>
  </si>
  <si>
    <t>Aparelho de apoio metálico esférico multidirecional com 4 chumbadores e capacidade de 2.000 kN</t>
  </si>
  <si>
    <t>M2741</t>
  </si>
  <si>
    <t>Aparelho de apoio metálico esférico multidirecional com 4 chumbadores e capacidade de 2.500 kN</t>
  </si>
  <si>
    <t>M2742</t>
  </si>
  <si>
    <t>Aparelho de apoio metálico esférico multidirecional com 4 chumbadores e capacidade de 3.000 kN</t>
  </si>
  <si>
    <t>M2743</t>
  </si>
  <si>
    <t>Aparelho de apoio metálico esférico multidirecional com 4 chumbadores e capacidade de 3.500 kN</t>
  </si>
  <si>
    <t>M2744</t>
  </si>
  <si>
    <t>Aparelho de apoio metálico esférico multidirecional com 4 chumbadores e capacidade de 4.000 kN</t>
  </si>
  <si>
    <t>M2745</t>
  </si>
  <si>
    <t>Aparelho de apoio metálico esférico multidirecional com 4 chumbadores e capacidade de 4.500 kN</t>
  </si>
  <si>
    <t>M2746</t>
  </si>
  <si>
    <t>Aparelho de apoio metálico esférico multidirecional com 4 chumbadores e capacidade de 5.000 kN</t>
  </si>
  <si>
    <t>M2747</t>
  </si>
  <si>
    <t>Aparelho de apoio metálico esférico multidirecional com 4 chumbadores e capacidade de 5.500 kN</t>
  </si>
  <si>
    <t>M2748</t>
  </si>
  <si>
    <t>Aparelho de apoio metálico esférico multidirecional com 4 chumbadores e capacidade de 6.000 kN</t>
  </si>
  <si>
    <t>M2749</t>
  </si>
  <si>
    <t>Aparelho de apoio metálico esférico multidirecional com 4 chumbadores e capacidade de 6.500 kN</t>
  </si>
  <si>
    <t>M2750</t>
  </si>
  <si>
    <t>Aparelho de apoio metálico esférico multidirecional com 4 chumbadores e capacidade de 7.000 kN</t>
  </si>
  <si>
    <t>M2751</t>
  </si>
  <si>
    <t>Aparelho de apoio metálico esférico multidirecional com 4 chumbadores e capacidade de 7.500 kN</t>
  </si>
  <si>
    <t>M2752</t>
  </si>
  <si>
    <t>Aparelho de apoio metálico esférico multidirecional com 4 chumbadores e capacidade de 8.000 kN</t>
  </si>
  <si>
    <t>M2753</t>
  </si>
  <si>
    <t>Aparelho de apoio metálico esférico multidirecional com 4 chumbadores e capacidade de 8.500 kN</t>
  </si>
  <si>
    <t>M2754</t>
  </si>
  <si>
    <t>Aparelho de apoio metálico esférico multidirecional com 4 chumbadores e capacidade de 9.000 kN</t>
  </si>
  <si>
    <t>M2755</t>
  </si>
  <si>
    <t>Aparelho de apoio metálico esférico multidirecional com 4 chumbadores e capacidade de 9.500 kN</t>
  </si>
  <si>
    <t>M2756</t>
  </si>
  <si>
    <t>Aparelho de apoio metálico esférico multidirecional com 4 chumbadores e capacidade de 10.000 kN</t>
  </si>
  <si>
    <t>M2757</t>
  </si>
  <si>
    <t>Aparelho de apoio metálico elastomérico fixo com 4 chumbadores e capacidade de 700 kN</t>
  </si>
  <si>
    <t>M2758</t>
  </si>
  <si>
    <t>Aparelho de apoio metálico elastomérico fixo com 4 chumbadores e capacidade de 1.500 kN</t>
  </si>
  <si>
    <t>M2759</t>
  </si>
  <si>
    <t>Aparelho de apoio metálico elastomérico fixo com 4 chumbadores e capacidade de 2.500 kN</t>
  </si>
  <si>
    <t>M2760</t>
  </si>
  <si>
    <t>Aparelho de apoio metálico elastomérico fixo com 4 chumbadores e capacidade de 4.000 kN</t>
  </si>
  <si>
    <t>M2761</t>
  </si>
  <si>
    <t>Aparelho de apoio metálico elastomérico fixo com 4 chumbadores e capacidade de 5.500 kN</t>
  </si>
  <si>
    <t>M2762</t>
  </si>
  <si>
    <t>Aparelho de apoio metálico elastomérico fixo com 4 chumbadores e capacidade de 7.500 kN</t>
  </si>
  <si>
    <t>M2763</t>
  </si>
  <si>
    <t>Aparelho de apoio metálico elastomérico fixo com 4 chumbadores e capacidade de 10.000 kN</t>
  </si>
  <si>
    <t>M2764</t>
  </si>
  <si>
    <t>Aparelho de apoio metálico elastomérico unidirecional com 4 chumbadores e capacidade de 700 kN</t>
  </si>
  <si>
    <t>M2765</t>
  </si>
  <si>
    <t>Aparelho de apoio metálico elastomérico unidirecional com 4 chumbadores e capacidade de 1.500 kN</t>
  </si>
  <si>
    <t>M2766</t>
  </si>
  <si>
    <t>Aparelho de apoio metálico elastomérico unidirecional com 4 chumbadores e capacidade de 2.500 kN</t>
  </si>
  <si>
    <t>M2767</t>
  </si>
  <si>
    <t>Aparelho de apoio metálico elastomérico unidirecional com 4 chumbadores e capacidade de 4.000 kN</t>
  </si>
  <si>
    <t>M2768</t>
  </si>
  <si>
    <t>Aparelho de apoio metálico elastomérico unidirecional com 4 chumbadores e capacidade de 5.500 kN</t>
  </si>
  <si>
    <t>M2769</t>
  </si>
  <si>
    <t>Aparelho de apoio metálico elastomérico unidirecional com 4 chumbadores e capacidade de 7.500 kN</t>
  </si>
  <si>
    <t>M2770</t>
  </si>
  <si>
    <t>Aparelho de apoio metálico elastomérico unidirecional com 4 chumbadores e capacidade de 10.000 kN</t>
  </si>
  <si>
    <t>M2771</t>
  </si>
  <si>
    <t>Aparelho de apoio metálico elastomérico multidirecional com 4 chumbadores e capacidade de 700 kN</t>
  </si>
  <si>
    <t>M2772</t>
  </si>
  <si>
    <t>Aparelho de apoio metálico elastomérico multidirecional com 4 chumbadores e capacidade de 1.500 kN</t>
  </si>
  <si>
    <t>M2773</t>
  </si>
  <si>
    <t>Aparelho de apoio metálico elastomérico multidirecional com 4 chumbadores e capacidade de 2.500 kN</t>
  </si>
  <si>
    <t>M2774</t>
  </si>
  <si>
    <t>Aparelho de apoio metálico elastomérico multidirecional com 4 chumbadores e capacidade de 4.000 kN</t>
  </si>
  <si>
    <t>M2775</t>
  </si>
  <si>
    <t>Aparelho de apoio metálico elastomérico multidirecional com 4 chumbadores e capacidade de 5.500 kN</t>
  </si>
  <si>
    <t>M2776</t>
  </si>
  <si>
    <t>Aparelho de apoio metálico elastomérico multidirecional com 4 chumbadores e capacidade de 7.500 kN</t>
  </si>
  <si>
    <t>M2777</t>
  </si>
  <si>
    <t>Aparelho de apoio metálico elastomérico multidirecional com 4 chumbadores e capacidade de 10.000 kN</t>
  </si>
  <si>
    <t>M2780</t>
  </si>
  <si>
    <t>Chapa metálica corrugada galvanizada para tunnel liner - E = 2,7 mm e D = 1,2 m</t>
  </si>
  <si>
    <t>M2781</t>
  </si>
  <si>
    <t>Chapa metálica corrugada galvanizada para tunnel liner - E = 2,7 mm e D = 1,4 m</t>
  </si>
  <si>
    <t>M2782</t>
  </si>
  <si>
    <t>Chapa metálica corrugada galvanizada para tunnel liner - E = 2,7 mm e D = 1,6 m</t>
  </si>
  <si>
    <t>M2783</t>
  </si>
  <si>
    <t>Chapa metálica corrugada galvanizada para tunnel liner - E = 2,7 mm e D = 1,8 m</t>
  </si>
  <si>
    <t>M2784</t>
  </si>
  <si>
    <t>Chapa metálica corrugada galvanizada para tunnel liner - E = 2,7 mm e D = 2,0 m</t>
  </si>
  <si>
    <t>M2785</t>
  </si>
  <si>
    <t>Chapa metálica corrugada galvanizada para tunnel liner - E = 3,4 mm e D = 2,2 m</t>
  </si>
  <si>
    <t>M2786</t>
  </si>
  <si>
    <t>Chapa metálica corrugada galvanizada para tunnel liner - E = 3,4 mm e D = 2,4 m</t>
  </si>
  <si>
    <t>M2787</t>
  </si>
  <si>
    <t>Chapa metálica corrugada galvanizada para tunnel liner - E = 3,4 mm e D = 2,6 m</t>
  </si>
  <si>
    <t>M2788</t>
  </si>
  <si>
    <t>Chapa metálica corrugada galvanizada para tunnel liner - E = 3,4 mm e D = 2,8 m</t>
  </si>
  <si>
    <t>M2789</t>
  </si>
  <si>
    <t>Chapa metálica corrugada galvanizada para tunnel liner - E = 3,4 mm e D = 3,0 m</t>
  </si>
  <si>
    <t>M2790</t>
  </si>
  <si>
    <t>Chapa metálica corrugada galvanizada para tunnel liner - E = 3,4 mm e D = 3,2 m</t>
  </si>
  <si>
    <t>M2791</t>
  </si>
  <si>
    <t>Chapa metálica corrugada galvanizada para tunnel liner - E = 3,9 mm e D = 3,4 m</t>
  </si>
  <si>
    <t>M2792</t>
  </si>
  <si>
    <t>Chapa metálica corrugada galvanizada para tunnel liner - E = 3,9 mm e D = 3,6 m</t>
  </si>
  <si>
    <t>M2793</t>
  </si>
  <si>
    <t>Chapa metálica corrugada galvanizada para tunnel liner - E = 3,9 mm e D = 3,8 m</t>
  </si>
  <si>
    <t>M2794</t>
  </si>
  <si>
    <t>Chapa metálica corrugada galvanizada para tunnel liner - E = 3,9 mm e D = 4,0 m</t>
  </si>
  <si>
    <t>M2795</t>
  </si>
  <si>
    <t>Chapa metálica corrugada galvanizada para tunnel liner - E = 3,9 mm e D = 4,2 m</t>
  </si>
  <si>
    <t>M2796</t>
  </si>
  <si>
    <t>Chapa metálica corrugada galvanizada para tunnel liner - E = 3,9 mm e D = 4,4 m</t>
  </si>
  <si>
    <t>M2797</t>
  </si>
  <si>
    <t>Chapa metálica corrugada galvanizada para tunnel liner - E = 3,9 mm e D = 4,6 m</t>
  </si>
  <si>
    <t>M2798</t>
  </si>
  <si>
    <t>Chapa metálica corrugada galvanizada para tunnel liner - E = 4,7 mm e D = 4,8 m</t>
  </si>
  <si>
    <t>M2799</t>
  </si>
  <si>
    <t>Chapa metálica corrugada galvanizada para tunnel liner - E = 4,7 mm e D = 5,0 m</t>
  </si>
  <si>
    <t>M2800</t>
  </si>
  <si>
    <t>Chapa metálica corrugada galvanizada revestida com epóxi para tunnel liner - E = 2,7 mm e D = 1,2 m</t>
  </si>
  <si>
    <t>M2801</t>
  </si>
  <si>
    <t>Chapa metálica corrugada galvanizada revestida com epóxi para tunnel liner - E = 2,7 mm e D = 1,4 m</t>
  </si>
  <si>
    <t>M2802</t>
  </si>
  <si>
    <t>Chapa metálica corrugada galvanizada revestida com epóxi para tunnel liner - E = 2,7 mm e D = 1,6 m</t>
  </si>
  <si>
    <t>M2803</t>
  </si>
  <si>
    <t>Chapa metálica corrugada galvanizada revestida com epóxi para tunnel liner - E = 2,7 mm e D = 1,8 m</t>
  </si>
  <si>
    <t>M2804</t>
  </si>
  <si>
    <t>Chapa metálica corrugada galvanizada revestida com epóxi para tunnel liner - E = 2,7 mm e D = 2,0 m</t>
  </si>
  <si>
    <t>M2805</t>
  </si>
  <si>
    <t>Chapa metálica corrugada galvanizada revestida com epóxi para tunnel liner - E = 3,4 mm e D = 2,2 m</t>
  </si>
  <si>
    <t>M2806</t>
  </si>
  <si>
    <t>Chapa metálica corrugada galvanizada revestida com epóxi para tunnel liner - E = 3,4 mm e D = 2,4 m</t>
  </si>
  <si>
    <t>M2807</t>
  </si>
  <si>
    <t>Chapa metálica corrugada galvanizada revestida com epóxi para tunnel liner - E = 3,4 mm e D = 2,6 m</t>
  </si>
  <si>
    <t>M2808</t>
  </si>
  <si>
    <t>Chapa metálica corrugada galvanizada revestida com epóxi para tunnel liner - E = 3,4 mm e D = 2,8 m</t>
  </si>
  <si>
    <t>M2809</t>
  </si>
  <si>
    <t>Chapa metálica corrugada galvanizada revestida com epóxi para tunnel liner - E = 3,4 mm e D = 3,0 m</t>
  </si>
  <si>
    <t>M2810</t>
  </si>
  <si>
    <t>Chapa metálica corrugada galvanizada revestida com epóxi para tunnel liner - E = 3,4 mm e D = 3,2 m</t>
  </si>
  <si>
    <t>M2811</t>
  </si>
  <si>
    <t>Chapa múltipla metálica corrugada galvanizada tipo MP 152 lenticular ou similar - E = 2,70 mm, H = 1,40 m e vão = 1,95 m</t>
  </si>
  <si>
    <t>M2812</t>
  </si>
  <si>
    <t>Chapa múltipla metálica corrugada galvanizada tipo MP 152 lenticular ou similar - E = 2,70 mm, H = 1,50 m e vão = 2,15 m</t>
  </si>
  <si>
    <t>M2813</t>
  </si>
  <si>
    <t>Chapa múltipla metálica corrugada galvanizada tipo MP 152 lenticular ou similar - E = 2,70 mm, H = 1,60 m e vão = 2,30 m</t>
  </si>
  <si>
    <t>M2814</t>
  </si>
  <si>
    <t>Chapa múltipla metálica corrugada galvanizada tipo MP 152 lenticular ou similar - E = 2,70 mm, H = 1,65 m e vão = 2,55 m</t>
  </si>
  <si>
    <t>M2815</t>
  </si>
  <si>
    <t>Chapa múltipla metálica corrugada galvanizada tipo MP 152 lenticular ou similar - E = 2,70 mm, H = 1,85 m e vão = 2,70 m</t>
  </si>
  <si>
    <t>M2816</t>
  </si>
  <si>
    <t>Chapa múltipla metálica corrugada galvanizada tipo MP 152 lenticular ou similar - E = 2,70 mm, H = 1,90 m e vão = 2,75 m</t>
  </si>
  <si>
    <t>M2817</t>
  </si>
  <si>
    <t>Chapa múltipla metálica corrugada galvanizada tipo MP 152 lenticular ou similar - E = 2,70 mm, H = 2,00 m e vão = 3,00 m</t>
  </si>
  <si>
    <t>M2818</t>
  </si>
  <si>
    <t>Chapa múltipla metálica corrugada galvanizada tipo MP 152 lenticular ou similar - E = 2,70 mm, H = 2,10 m e vão = 3,20 m</t>
  </si>
  <si>
    <t>M2819</t>
  </si>
  <si>
    <t>Chapa múltipla metálica corrugada galvanizada tipo MP 152 lenticular ou similar - E = 2,70 mm, H = 2,15 m e vão = 3,35 m</t>
  </si>
  <si>
    <t>M2820</t>
  </si>
  <si>
    <t>Chapa múltipla metálica corrugada galvanizada tipo MP 152 lenticular ou similar - E = 2,70 mm, H = 2,25 m e vão = 3,55 m</t>
  </si>
  <si>
    <t>M2821</t>
  </si>
  <si>
    <t>Chapa múltipla metálica corrugada galvanizada tipo MP 152 lenticular ou similar - E = 2,70 mm, H = 2,35 m e vão = 3,70 m</t>
  </si>
  <si>
    <t>M2822</t>
  </si>
  <si>
    <t>Chapa múltipla metálica corrugada galvanizada tipo MP 152 lenticular ou similar - E = 2,70 mm, H = 2,45 m e vão = 3,90 m</t>
  </si>
  <si>
    <t>M2823</t>
  </si>
  <si>
    <t>Chapa múltipla metálica corrugada galvanizada tipo MP 152 lenticular ou similar - E = 2,70 mm, H = 2,55 m e vão = 4,00 m</t>
  </si>
  <si>
    <t>M2824</t>
  </si>
  <si>
    <t>Chapa múltipla metálica corrugada galvanizada tipo MP 152 lenticular ou similar - E = 2,70 mm, H = 2,80 m e vão = 4,15 m</t>
  </si>
  <si>
    <t>M2825</t>
  </si>
  <si>
    <t>Chapa múltipla metálica corrugada galvanizada tipo MP 152 lenticular ou similar - E = 2,70 mm, H = 2,90 m e vão = 4,40 m</t>
  </si>
  <si>
    <t>M2826</t>
  </si>
  <si>
    <t>Chapa múltipla metálica corrugada galvanizada tipo MP 152 lenticular ou similar - E = 2,70 mm, H = 3,00 m e vão = 4,60 m</t>
  </si>
  <si>
    <t>M2827</t>
  </si>
  <si>
    <t>Chapa múltipla metálica corrugada galvanizada tipo MP 152 lenticular ou similar - E = 3,40 mm, H = 3,05 m e vão = 4,80 m</t>
  </si>
  <si>
    <t>M2828</t>
  </si>
  <si>
    <t>Chapa múltipla metálica corrugada galvanizada tipo MP 152 lenticular ou similar - E = 3,40 mm, H = 3,15 m e vão = 5,05 m</t>
  </si>
  <si>
    <t>M2829</t>
  </si>
  <si>
    <t>Chapa múltipla metálica corrugada galvanizada tipo MP 152 lenticular ou similar - E = 3,40 mm, H = 3,25 m e vão = 5,25 m</t>
  </si>
  <si>
    <t>M2830</t>
  </si>
  <si>
    <t>Chapa múltipla metálica corrugada galvanizada tipo MP 152 lenticular ou similar - E = 3,90 mm, H = 3,35 m e vão = 5,45 m</t>
  </si>
  <si>
    <t>M2831</t>
  </si>
  <si>
    <t>Chapa múltipla metálica corrugada galvanizada tipo MP 152 lenticular ou similar - E = 3,90 mm, H = 3,40 m e vão = 5,60 m</t>
  </si>
  <si>
    <t>M2832</t>
  </si>
  <si>
    <t>Chapa múltipla metálica corrugada galvanizada tipo MP 152 lenticular ou similar - E = 4,70 mm, H = 3,50 m e vão = 5,80 m</t>
  </si>
  <si>
    <t>M2833</t>
  </si>
  <si>
    <t>Chapa múltipla metálica corrugada galvanizada tipo MP 152 lenticular ou similar - E = 4,70 mm, H = 3,55 m e vão = 5,90 m</t>
  </si>
  <si>
    <t>M2834</t>
  </si>
  <si>
    <t>Chapa múltipla metálica corrugada galvanizada tipo MP 152 lenticular ou similar - E = 4,70 mm, H = 3,65 m e vão = 6,10 m</t>
  </si>
  <si>
    <t>M2835</t>
  </si>
  <si>
    <t>Chapa múltipla metálica corrugada galvanizada tipo MP 152 lenticular ou similar - E = 4,70 mm, H = 3,65 m e vão = 6,25 m</t>
  </si>
  <si>
    <t>M2836</t>
  </si>
  <si>
    <t>Chapa múltipla metálica corrugada galvanizada tipo MP 152 lenticular ou similar - E = 6,40 mm, H = 3,75 m e vão = 6,40 m</t>
  </si>
  <si>
    <t>M2837</t>
  </si>
  <si>
    <t>Chapa múltipla metálica corrugada galvanizada tipo MP 152 lenticular ou similar - E = 6,40 mm, H = 3,85 m e vão = 6,60 m</t>
  </si>
  <si>
    <t>M2838</t>
  </si>
  <si>
    <t>Chapa múltipla metálica corrugada galvanizada tipo MP 152 ou similar para passagem de gado - E = 2,70 mm, H = 2,25 m e vão = 2,20 m</t>
  </si>
  <si>
    <t>M2839</t>
  </si>
  <si>
    <t>Chapa múltipla metálica corrugada galvanizada tipo MP 152 ou similar para passagem de gado - E = 2,70 mm, H = 3,10 m e vão = 2,90 m</t>
  </si>
  <si>
    <t>M2840</t>
  </si>
  <si>
    <t>Chapa múltipla metálica corrugada galvanizada tipo MP 152 ou similar para passagem inferior - E = 2,70 mm, H = 3,50 m e vão = 3,70 m</t>
  </si>
  <si>
    <t>M2841</t>
  </si>
  <si>
    <t>Chapa múltipla metálica corrugada galvanizada tipo MP 152 ou similar para passagem inferior - E = 2,70 mm, H = 3,60 m e vão = 3,90 m</t>
  </si>
  <si>
    <t>M2842</t>
  </si>
  <si>
    <t>Chapa múltipla metálica corrugada galvanizada tipo MP 152 ou similar para passagem inferior - E = 2,70 mm, H = 3,75 m e vão = 4,00 m</t>
  </si>
  <si>
    <t>M2843</t>
  </si>
  <si>
    <t>Chapa múltipla metálica corrugada galvanizada tipo MP 152 ou similar para passagem inferior - E = 2,70 mm, H = 3,90 m e vão = 4,20 m</t>
  </si>
  <si>
    <t>M2844</t>
  </si>
  <si>
    <t>Chapa múltipla metálica corrugada galvanizada tipo MP 152 ou similar para passagem inferior - E = 2,70 mm, H = 4,10 m e vão = 4,25 m</t>
  </si>
  <si>
    <t>M2845</t>
  </si>
  <si>
    <t>Chapa múltipla metálica corrugada galvanizada tipo MP 152 ou similar para passagem inferior - E = 2,70 mm, H = 4,25 m e vão = 4,40 m</t>
  </si>
  <si>
    <t>M2846</t>
  </si>
  <si>
    <t>Chapa múltipla metálica corrugada galvanizada tipo MP 152 ou similar para passagem inferior - E = 2,70 mm, H = 4,40 m e vão = 4,50 m</t>
  </si>
  <si>
    <t>M2847</t>
  </si>
  <si>
    <t>Chapa múltipla metálica corrugada galvanizada tipo MP 152 ou similar para passagem inferior - E = 3,40 mm, H = 4,50 m e vão = 4,70 m</t>
  </si>
  <si>
    <t>M2848</t>
  </si>
  <si>
    <t>Chapa múltipla metálica corrugada galvanizada tipo MP 152 ou similar para passagem inferior - E = 3,40 mm, H = 4,75 m e vão = 4,80 m</t>
  </si>
  <si>
    <t>M2849</t>
  </si>
  <si>
    <t>Chapa múltipla metálica corrugada galvanizada tipo MP 152 ou similar para passagem inferior - E = 3,40 mm, H = 4,85 m e vão = 5,00 m</t>
  </si>
  <si>
    <t>M2850</t>
  </si>
  <si>
    <t>Chapa múltipla metálica corrugada galvanizada tipo MP 152 ou similar para passagem inferior - E = 3,40 mm, H = 4,90 m e vão = 5,15 m</t>
  </si>
  <si>
    <t>M2851</t>
  </si>
  <si>
    <t>Chapa múltipla metálica corrugada galvanizada tipo MP 152 ou similar para passagem inferior - E = 3,40 mm, H = 5,00 m e vão = 5,25 m</t>
  </si>
  <si>
    <t>M2852</t>
  </si>
  <si>
    <t>Chapa múltipla metálica corrugada galvanizada tipo MP 152 ou similar para passagem inferior - E = 3,40 mm, H = 5,30 m e vão = 5,30 m</t>
  </si>
  <si>
    <t>M2853</t>
  </si>
  <si>
    <t>Chapa múltipla metálica corrugada galvanizada tipo MP 152 ou similar para passagem inferior - E = 3,90 mm, H = 5,25 m e vão = 5,65 m</t>
  </si>
  <si>
    <t>M2854</t>
  </si>
  <si>
    <t>Chapa múltipla metálica corrugada galvanizada tipo MP 152 ou similar para passagem inferior - E = 4,70 mm, H = 5,30 m e vão = 5,85 m</t>
  </si>
  <si>
    <t>M2855</t>
  </si>
  <si>
    <t>Chapa múltipla metálica corrugada galvanizada tipo MP 152 ou similar para passagem inferior - E = 4,70 mm, H = 5,45 m e vão = 6,00 m</t>
  </si>
  <si>
    <t>M2856</t>
  </si>
  <si>
    <t>Chapa múltipla metálica corrugada galvanizada tipo MP 152 ou similar para passagem inferior - E = 4,70 mm, H = 5,50 m e vão = 6,25 m</t>
  </si>
  <si>
    <t>M2857</t>
  </si>
  <si>
    <t>Chapa múltipla metálica corrugada galvanizada de arco alto tipo MP 152S ou similar - E = 4,70 mm, H = 2,77 m e vão = 6,12 m</t>
  </si>
  <si>
    <t>M2858</t>
  </si>
  <si>
    <t>Chapa múltipla metálica corrugada galvanizada de arco alto tipo MP 152S ou similar - E = 4,70 mm, H = 3,68 m e vão = 6,30 m</t>
  </si>
  <si>
    <t>M2859</t>
  </si>
  <si>
    <t>Chapa múltipla metálica corrugada galvanizada de arco alto tipo MP 152S ou similar - E = 4,70 mm, H = 3,56 m e vão = 6,55 m</t>
  </si>
  <si>
    <t>M2860</t>
  </si>
  <si>
    <t>Chapa múltipla metálica corrugada galvanizada de arco alto tipo MP 152S ou similar - E = 4,70 mm, H = 4,42 m e vão = 6,96 m</t>
  </si>
  <si>
    <t>M2861</t>
  </si>
  <si>
    <t>Chapa múltipla metálica corrugada galvanizada de arco alto tipo MP 152S ou similar - E = 4,70 mm, H = 3,61 m e vão = 6,78 m</t>
  </si>
  <si>
    <t>M2862</t>
  </si>
  <si>
    <t>Chapa múltipla metálica corrugada galvanizada de arco alto tipo MP 152S ou similar - E = 4,70 mm, H = 4,27 m e vão = 6,99 m</t>
  </si>
  <si>
    <t>M2863</t>
  </si>
  <si>
    <t>Chapa múltipla metálica corrugada galvanizada de arco alto tipo MP 152S ou similar - E = 4,70 mm, H = 3,63 m e vão = 7,01 m</t>
  </si>
  <si>
    <t>M2864</t>
  </si>
  <si>
    <t>Chapa múltipla metálica corrugada galvanizada de arco alto tipo MP 152S ou similar - E = 4,70 mm, H = 4,52 m e vão = 7,42 m</t>
  </si>
  <si>
    <t>M2865</t>
  </si>
  <si>
    <t>Chapa múltipla metálica corrugada galvanizada de arco alto tipo MP 152S ou similar - E = 4,70 mm, H = 3,68 m e vão = 7,24 m</t>
  </si>
  <si>
    <t>M2866</t>
  </si>
  <si>
    <t>Chapa múltipla metálica corrugada galvanizada de arco alto tipo MP 152S ou similar - E = 4,70 mm, H = 4,19 m e vão = 7,47 m</t>
  </si>
  <si>
    <t>M2867</t>
  </si>
  <si>
    <t>Chapa múltipla metálica corrugada galvanizada de arco alto tipo MP 152S ou similar - E = 4,70 mm, H = 4,60 m e vão = 7,85 m</t>
  </si>
  <si>
    <t>M2868</t>
  </si>
  <si>
    <t>Chapa múltipla metálica corrugada galvanizada de arco alto tipo MP 152S ou similar - E = 4,70 mm, H = 3,99 m e vão = 7,67 m</t>
  </si>
  <si>
    <t>M2869</t>
  </si>
  <si>
    <t>Chapa múltipla metálica corrugada galvanizada de arco alto tipo MP 152S ou similar - E = 4,70 mm, H = 4,65 m e vão = 8,08 m</t>
  </si>
  <si>
    <t>M2870</t>
  </si>
  <si>
    <t>Chapa múltipla metálica corrugada galvanizada de arco alto tipo MP 152S ou similar - E = 4,70 mm, H = 4,04 m e vão = 7,90 m</t>
  </si>
  <si>
    <t>M2871</t>
  </si>
  <si>
    <t>Chapa múltipla metálica corrugada galvanizada de arco alto tipo MP 152S ou similar - E = 4,70 mm, H = 4,70 m e vão = 8,31 m</t>
  </si>
  <si>
    <t>M2872</t>
  </si>
  <si>
    <t>Chapa múltipla metálica corrugada galvanizada de arco alto tipo MP 152S ou similar - E = 4,70 mm, H = 4,11 m e vão = 8,36 m</t>
  </si>
  <si>
    <t>M2873</t>
  </si>
  <si>
    <t>Chapa múltipla metálica corrugada galvanizada de arco alto tipo MP 152S ou similar - E = 4,70 mm, H = 5,00 m e vão = 8,97 m</t>
  </si>
  <si>
    <t>M2874</t>
  </si>
  <si>
    <t>Chapa múltipla metálica corrugada galvanizada de arco alto tipo MP 152S ou similar - E = 4,70 mm, H = 4,39 m e vão = 8,59 m</t>
  </si>
  <si>
    <t>M2875</t>
  </si>
  <si>
    <t>Chapa múltipla metálica corrugada galvanizada de arco alto tipo MP 152S ou similar - E = 4,70 mm, H = 5,49 m e vão = 9,17 m</t>
  </si>
  <si>
    <t>M2876</t>
  </si>
  <si>
    <t>Chapa múltipla metálica corrugada galvanizada de arco alto tipo MP 152S ou similar - E = 4,70 mm, H = 4,70 m e vão = 9,22 m</t>
  </si>
  <si>
    <t>M2877</t>
  </si>
  <si>
    <t>Chapa múltipla metálica corrugada galvanizada de arco alto tipo MP 152S ou similar - E = 4,70 mm, H = 5,59 m e vão = 9,63 m</t>
  </si>
  <si>
    <t>M2878</t>
  </si>
  <si>
    <t>Chapa múltipla metálica corrugada galvanizada de arco alto tipo MP 152S ou similar - E = 4,70 mm, H = 4,75 m e vão = 9,45 m</t>
  </si>
  <si>
    <t>M2879</t>
  </si>
  <si>
    <t>Chapa múltipla metálica corrugada galvanizada de arco alto tipo MP 152S ou similar - E = 4,70 mm, H = 5,41 m e vão = 9,65 m</t>
  </si>
  <si>
    <t>M2880</t>
  </si>
  <si>
    <t>Chapa múltipla metálica corrugada galvanizada de arco alto tipo MP 152S ou similar - E = 4,70 mm, H = 6,07 m e vão = 9,86 m</t>
  </si>
  <si>
    <t>M2881</t>
  </si>
  <si>
    <t>Chapa múltipla metálica corrugada galvanizada de arco alto tipo MP 152S ou similar - E = 4,70 mm, H = 5,23 m e vão = 9,68 m</t>
  </si>
  <si>
    <t>M2882</t>
  </si>
  <si>
    <t>Chapa múltipla metálica corrugada galvanizada de arco alto tipo MP 152S ou similar - E = 4,70 mm, H = 6,12 m e vão = 10,08 m</t>
  </si>
  <si>
    <t>M2883</t>
  </si>
  <si>
    <t>Chapa múltipla metálica corrugada galvanizada de arco alto tipo MP 152S ou similar - E = 4,70 mm, H = 5,28 m e vão = 9,91 m</t>
  </si>
  <si>
    <t>M2884</t>
  </si>
  <si>
    <t>Chapa múltipla metálica corrugada galvanizada de arco alto tipo MP 152S ou similar - E = 4,70 mm, H = 6,17 m e vão = 10,31 m</t>
  </si>
  <si>
    <t>M2885</t>
  </si>
  <si>
    <t>Chapa múltipla metálica corrugada galvanizada de arco alto tipo MP 152S ou similar - E = 4,70 mm, H = 5,38 m e vão = 10,36 m</t>
  </si>
  <si>
    <t>M2886</t>
  </si>
  <si>
    <t>Chapa múltipla metálica corrugada galvanizada de arco alto tipo MP 152S ou similar - E = 4,70 mm, H = 6,05 m e vão = 10,54 m</t>
  </si>
  <si>
    <t>M2887</t>
  </si>
  <si>
    <t>Chapa múltipla metálica corrugada galvanizada de arco alto tipo MP 152S ou similar - E = 4,70 mm, H = 6,48 m e vão = 10,74 m</t>
  </si>
  <si>
    <t>M2888</t>
  </si>
  <si>
    <t>Chapa múltipla metálica corrugada galvanizada de arco alto tipo MP 152S ou similar - E = 4,70 mm, H = 7,12 m e vão = 11,35 m</t>
  </si>
  <si>
    <t>M2889</t>
  </si>
  <si>
    <t>Chapa múltipla metálica corrugada galvanizada de arco alto tipo MP 152S ou similar - E = 6,40 mm, H = 5,41 m e vão = 10,57 m</t>
  </si>
  <si>
    <t>M2890</t>
  </si>
  <si>
    <t>Chapa múltipla metálica corrugada galvanizada de arco alto tipo MP 152S ou similar - E = 6,40 mm, H = 6,10 m e vão = 10,77 m</t>
  </si>
  <si>
    <t>M2891</t>
  </si>
  <si>
    <t>Chapa múltipla metálica corrugada galvanizada de arco alto tipo MP 152S ou similar - E = 6,40 mm, H = 6,53 m e vão = 10,97 m</t>
  </si>
  <si>
    <t>M2892</t>
  </si>
  <si>
    <t>Chapa múltipla metálica corrugada galvanizada de arco alto tipo MP 152S ou similar - E = 6,40 mm, H = 7,16 m e vão = 11,58 m</t>
  </si>
  <si>
    <t>M2893</t>
  </si>
  <si>
    <t>Chapa múltipla metálica corrugada galvanizada tipo MP 152S ovoide ou similar - E = 4,70 mm, H = 7,82 m e vão = 7,21 m</t>
  </si>
  <si>
    <t>M2894</t>
  </si>
  <si>
    <t>Chapa múltipla metálica corrugada galvanizada tipo MP 152S ovoide ou similar - E = 4,70 mm, H = 7,87 m e vão = 7,31 m</t>
  </si>
  <si>
    <t>M2895</t>
  </si>
  <si>
    <t>Chapa múltipla metálica corrugada galvanizada tipo MP 152S ovoide ou similar - E = 4,70 mm, H = 7,90 m e vão = 7,77 m</t>
  </si>
  <si>
    <t>M2896</t>
  </si>
  <si>
    <t>Chapa múltipla metálica corrugada galvanizada tipo MP 152S ovoide ou similar - E = 4,70 mm, H = 8,44 m e vão = 7,57 m</t>
  </si>
  <si>
    <t>M2897</t>
  </si>
  <si>
    <t>Chapa múltipla metálica corrugada galvanizada tipo MP 152S ovoide ou similar - E = 4,70 mm, H = 8,23 m e vão = 8,36 m</t>
  </si>
  <si>
    <t>M2898</t>
  </si>
  <si>
    <t>Chapa múltipla metálica corrugada galvanizada tipo MP 152S ovoide ou similar - E = 4,70 mm, H = 8,01 m e vão = 8,13 m</t>
  </si>
  <si>
    <t>M2899</t>
  </si>
  <si>
    <t>Chapa múltipla metálica corrugada galvanizada tipo MP 152S ovoide ou similar - E = 4,70 mm, H = 8,48 m e vão = 8,56 m</t>
  </si>
  <si>
    <t>M2900</t>
  </si>
  <si>
    <t>Chapa múltipla metálica corrugada galvanizada tipo MP 152S ovoide ou similar - E = 4,70 mm, H = 9,32 m e vão = 8,71 m</t>
  </si>
  <si>
    <t>M2901</t>
  </si>
  <si>
    <t>Chapa múltipla metálica corrugada galvanizada tipo MP 152S ovoide ou similar - E = 4,70 mm, H = 9,04 m e vão = 9,15 m</t>
  </si>
  <si>
    <t>M2902</t>
  </si>
  <si>
    <t>Chapa múltipla metálica corrugada galvanizada tipo MP 152S ovoide ou similar - E = 4,70 mm, H = 9,50 m e vão = 9,15 m</t>
  </si>
  <si>
    <t>M2908</t>
  </si>
  <si>
    <t>Terminal absorvedor de energia de abertura com nível de contenção TL3 para defensa metálica</t>
  </si>
  <si>
    <t>M2979</t>
  </si>
  <si>
    <t>Chumbador em aço CA 25</t>
  </si>
  <si>
    <t>M3089</t>
  </si>
  <si>
    <t>Arame liso em aço galvanizado - D = 1,24 mm (18 BWG)</t>
  </si>
  <si>
    <t>M3091</t>
  </si>
  <si>
    <t>Porca sextavada em aço para ancoragem de tirantes - D = 38 mm e C = 55 mm</t>
  </si>
  <si>
    <t>M3093</t>
  </si>
  <si>
    <t>Tela de poliamida - malha de 60 fios/cm</t>
  </si>
  <si>
    <t>M3094</t>
  </si>
  <si>
    <t>Tirante de barra de aço - tensão de escoamento = 520 MPa, tensão de ruptura = 690 MPa e D = 32 mm</t>
  </si>
  <si>
    <t>M3095</t>
  </si>
  <si>
    <t>Válvula manchete - D = 20 mm</t>
  </si>
  <si>
    <t>M3126</t>
  </si>
  <si>
    <t>Barra chata em aço galvanizado</t>
  </si>
  <si>
    <t>M3127</t>
  </si>
  <si>
    <t>Luva para bainha metálica - D = 30 mm</t>
  </si>
  <si>
    <t>M3128</t>
  </si>
  <si>
    <t>Luva para bainha metálica - D = 35 mm</t>
  </si>
  <si>
    <t>M3129</t>
  </si>
  <si>
    <t>Luva para bainha metálica - D = 40 mm</t>
  </si>
  <si>
    <t>M3130</t>
  </si>
  <si>
    <t>Luva para bainha metálica - D = 45 mm</t>
  </si>
  <si>
    <t>M3131</t>
  </si>
  <si>
    <t>Luva para bainha metálica - D = 50 mm</t>
  </si>
  <si>
    <t>M3132</t>
  </si>
  <si>
    <t>Luva para bainha metálica - D = 55 mm</t>
  </si>
  <si>
    <t>M3133</t>
  </si>
  <si>
    <t>Luva para bainha metálica - D = 60 mm</t>
  </si>
  <si>
    <t>M3134</t>
  </si>
  <si>
    <t>Luva para bainha metálica - D = 65 mm</t>
  </si>
  <si>
    <t>M3135</t>
  </si>
  <si>
    <t>Luva para bainha metálica - D = 70 mm</t>
  </si>
  <si>
    <t>M3136</t>
  </si>
  <si>
    <t>Luva para bainha metálica - D = 75 mm</t>
  </si>
  <si>
    <t>M3137</t>
  </si>
  <si>
    <t>Luva para bainha metálica - D = 80 mm</t>
  </si>
  <si>
    <t>M3138</t>
  </si>
  <si>
    <t>Luva para bainha metálica - D = 85 mm</t>
  </si>
  <si>
    <t>M3139</t>
  </si>
  <si>
    <t>Luva para bainha metálica - D = 90 mm</t>
  </si>
  <si>
    <t>M3140</t>
  </si>
  <si>
    <t>Luva para bainha metálica - D = 95 mm</t>
  </si>
  <si>
    <t>M3141</t>
  </si>
  <si>
    <t>Luva para bainha metálica - D = 100 mm</t>
  </si>
  <si>
    <t>M3142</t>
  </si>
  <si>
    <t>Luva para bainha metálica - D = 110 mm</t>
  </si>
  <si>
    <t>M3143</t>
  </si>
  <si>
    <t>Luva para bainha metálica - D = 120 mm</t>
  </si>
  <si>
    <t>M3144</t>
  </si>
  <si>
    <t>Luva para bainha metálica - D = 130 mm</t>
  </si>
  <si>
    <t>M3145</t>
  </si>
  <si>
    <t>Luva para bainha metálica ovalizada de 19 x 36 mm</t>
  </si>
  <si>
    <t>M3146</t>
  </si>
  <si>
    <t>Luva para bainha metálica ovalizada de 19 x 48 mm</t>
  </si>
  <si>
    <t>M3147</t>
  </si>
  <si>
    <t>Luva para bainha metálica ovalizada de 19 x 62 mm</t>
  </si>
  <si>
    <t>M3148</t>
  </si>
  <si>
    <t>Luva para bainha metálica ovalizada de 22 x 32 mm</t>
  </si>
  <si>
    <t>M3149</t>
  </si>
  <si>
    <t>Luva para bainha metálica ovalizada de 22 x 55 mm</t>
  </si>
  <si>
    <t>M3150</t>
  </si>
  <si>
    <t>Luva para bainha metálica ovalizada de 22 x 73 mm</t>
  </si>
  <si>
    <t>M3153</t>
  </si>
  <si>
    <t>Tinta em pó à base de resina poliéster</t>
  </si>
  <si>
    <t>M3170</t>
  </si>
  <si>
    <t>Apoio de neoprene não fretado - C = 100 mm, L = 100 mm e E = 20 mm</t>
  </si>
  <si>
    <t>M3171</t>
  </si>
  <si>
    <t>Porca sextavada em aço galvanizado para parafuso - D = 9,525 mm (3/8")</t>
  </si>
  <si>
    <t>M3172</t>
  </si>
  <si>
    <t>Porca sextavada em aço galvanizado para parafuso - D = 12 mm (M12)</t>
  </si>
  <si>
    <t>M3173</t>
  </si>
  <si>
    <t>Parafuso de cabeça sextavada em aço galvanizado, classe 8.8 - D = 12 mm (M12) e C = 30 mm</t>
  </si>
  <si>
    <t>M3174</t>
  </si>
  <si>
    <t>Ligação tipo barra chata em aço galvanizado para contenção - L = 45 mm e E = 4 mm</t>
  </si>
  <si>
    <t>M3175</t>
  </si>
  <si>
    <t>Conector sintético para fita polimérica - 70 kN - tipo loop</t>
  </si>
  <si>
    <t>M3176</t>
  </si>
  <si>
    <t>Fita polimérica para solo reforçado - resistência nominal de 50 kN - L = 50mm</t>
  </si>
  <si>
    <t>M3177</t>
  </si>
  <si>
    <t>Fita metálica SAE 1010/1020 para solo reforçado - L = 50 mm e E = 4 mm</t>
  </si>
  <si>
    <t>M3178</t>
  </si>
  <si>
    <t>Material para aterro reforçado com fitas metálicas</t>
  </si>
  <si>
    <t>M3179</t>
  </si>
  <si>
    <t>Tubo PEAD PE 100 PN 5 para estais - D = 140 mm</t>
  </si>
  <si>
    <t>M3180</t>
  </si>
  <si>
    <t>Tubo PEAD PE 100 PN 5 para estais - D = 160 mm</t>
  </si>
  <si>
    <t>M3181</t>
  </si>
  <si>
    <t>Tubo PEAD PE 100 PN 5 para estais - D = 180 mm</t>
  </si>
  <si>
    <t>M3182</t>
  </si>
  <si>
    <t>Tubo PEAD PE 100 PN 5 para estais - D = 200 mm</t>
  </si>
  <si>
    <t>M3183</t>
  </si>
  <si>
    <t>Tubo PEAD PE 100 PN 5 para estais - D = 225 mm</t>
  </si>
  <si>
    <t>M3184</t>
  </si>
  <si>
    <t>Tubo PEAD PE 100 PN 5 para estais - D = 250 mm</t>
  </si>
  <si>
    <t>M3185</t>
  </si>
  <si>
    <t>Tubo PEAD PE 100 PN 5 para estais - D = 280 mm</t>
  </si>
  <si>
    <t>M3186</t>
  </si>
  <si>
    <t>Tubo PEAD PE 100 PN 5 para estais - D = 315 mm</t>
  </si>
  <si>
    <t>M3187</t>
  </si>
  <si>
    <t>Tubo antivandalismo em aço galvanizado para estais de 12 cordoalhas - D = 15,7 mm</t>
  </si>
  <si>
    <t>M3188</t>
  </si>
  <si>
    <t>Tubo antivandalismo em aço galvanizado para estais de 19 cordoalhas - D = 15,7 mm</t>
  </si>
  <si>
    <t>M3189</t>
  </si>
  <si>
    <t>Tubo antivandalismo em aço galvanizado para estais de 22 cordoalhas - D = 15,7 mm</t>
  </si>
  <si>
    <t>M3190</t>
  </si>
  <si>
    <t>Tubo antivandalismo em aço galvanizado para estais de 31 cordoalhas - D = 15,7 mm</t>
  </si>
  <si>
    <t>M3191</t>
  </si>
  <si>
    <t>Tubo antivandalismo em aço galvanizado para estais de 37 cordoalhas - D = 15,7 mm</t>
  </si>
  <si>
    <t>M3192</t>
  </si>
  <si>
    <t>Tubo antivandalismo em aço galvanizado para estais de 43 cordoalhas - D = 15,7 mm</t>
  </si>
  <si>
    <t>M3193</t>
  </si>
  <si>
    <t>Tubo antivandalismo em aço galvanizado para estais de 55 cordoalhas - D = 15,7 mm</t>
  </si>
  <si>
    <t>M3194</t>
  </si>
  <si>
    <t>Tubo antivandalismo em aço galvanizado para estais de 61 cordoalhas - D = 15,7 mm</t>
  </si>
  <si>
    <t>M3195</t>
  </si>
  <si>
    <t>Tubo antivandalismo em aço galvanizado para estais de 73 cordoalhas - D = 15,7 mm</t>
  </si>
  <si>
    <t>M3196</t>
  </si>
  <si>
    <t>Tubo antivandalismo em aço galvanizado para estais de 85 cordoalhas - D = 15,7 mm</t>
  </si>
  <si>
    <t>M3197</t>
  </si>
  <si>
    <t>Tubo antivandalismo em aço galvanizado para estais de 91 cordoalhas - D = 15,7 mm</t>
  </si>
  <si>
    <t>M3198</t>
  </si>
  <si>
    <t>Tubo fôrma lado fixo em aço galvanizado para estais de 12 cordoalhas - D = 15,7 mm</t>
  </si>
  <si>
    <t>M3199</t>
  </si>
  <si>
    <t>Tubo fôrma lado fixo em aço galvanizado para estais de 19 cordoalhas - D = 15,7 mm</t>
  </si>
  <si>
    <t>M3200</t>
  </si>
  <si>
    <t>Tubo fôrma lado fixo em aço galvanizado para estais de 22 cordoalhas - D = 15,7 mm</t>
  </si>
  <si>
    <t>M3201</t>
  </si>
  <si>
    <t>Tubo fôrma lado fixo em aço galvanizado para estais de 31 cordoalhas - D = 15,7 mm</t>
  </si>
  <si>
    <t>M3202</t>
  </si>
  <si>
    <t>Tubo fôrma lado fixo em aço galvanizado para estais de 37 cordoalhas - D = 15,7 mm</t>
  </si>
  <si>
    <t>M3203</t>
  </si>
  <si>
    <t>Tubo fôrma lado fixo em aço galvanizado para estais de 43 cordoalhas - D = 15,7 mm</t>
  </si>
  <si>
    <t>M3204</t>
  </si>
  <si>
    <t>Tubo fôrma lado fixo em aço galvanizado para estais de 55 cordoalhas - D = 15,7 mm</t>
  </si>
  <si>
    <t>M3205</t>
  </si>
  <si>
    <t>Tubo fôrma lado fixo em aço galvanizado para estais de 61 cordoalhas - D = 15,7 mm</t>
  </si>
  <si>
    <t>M3206</t>
  </si>
  <si>
    <t>Tubo fôrma lado fixo em aço galvanizado para estais de 73 cordoalhas - D = 15,7 mm</t>
  </si>
  <si>
    <t>M3207</t>
  </si>
  <si>
    <t>Tubo fôrma lado fixo em aço galvanizado para estais de 85 cordoalhas - D = 15,7 mm</t>
  </si>
  <si>
    <t>M3208</t>
  </si>
  <si>
    <t>Tubo fôrma lado fixo em aço galvanizado para estais de 91 cordoalhas - D = 15,7 mm</t>
  </si>
  <si>
    <t>M3209</t>
  </si>
  <si>
    <t>Tubo fôrma lado regulável em aço galvanizado para estais de 12 cordoalhas - D = 15,7 mm</t>
  </si>
  <si>
    <t>M3210</t>
  </si>
  <si>
    <t>Tubo fôrma lado regulável em aço galvanizado para estais de 19 cordoalhas - D = 15,7 mm</t>
  </si>
  <si>
    <t>M3211</t>
  </si>
  <si>
    <t>Tubo fôrma lado regulável em aço galvanizado para estais de 22 cordoalhas - D = 15,7 mm</t>
  </si>
  <si>
    <t>M3212</t>
  </si>
  <si>
    <t>Tubo fôrma lado regulável em aço galvanizado para estais de 31 cordoalhas - D = 15,7 mm</t>
  </si>
  <si>
    <t>M3213</t>
  </si>
  <si>
    <t>Tubo fôrma lado regulável em aço galvanizado para estais de 37 cordoalhas - D = 15,7 mm</t>
  </si>
  <si>
    <t>M3214</t>
  </si>
  <si>
    <t>Tubo fôrma lado regulável em aço galvanizado para estais de 43 cordoalhas - D = 15,7 mm</t>
  </si>
  <si>
    <t>M3215</t>
  </si>
  <si>
    <t>Tubo fôrma lado regulável em aço galvanizado para estais de 55 cordoalhas - D = 15,7 mm</t>
  </si>
  <si>
    <t>M3216</t>
  </si>
  <si>
    <t>Tubo fôrma lado regulável em aço galvanizado para estais de 61 cordoalhas - D = 15,7 mm</t>
  </si>
  <si>
    <t>M3217</t>
  </si>
  <si>
    <t>Tubo fôrma lado regulável em aço galvanizado para estais de 73 cordoalhas - D = 15,7 mm</t>
  </si>
  <si>
    <t>M3218</t>
  </si>
  <si>
    <t>Tubo fôrma lado regulável em aço galvanizado para estais de 85 cordoalhas - D = 15,7 mm</t>
  </si>
  <si>
    <t>M3219</t>
  </si>
  <si>
    <t>Tubo fôrma lado regulável em aço galvanizado para estais de 91 cordoalhas - D = 15,7 mm</t>
  </si>
  <si>
    <t>M3220</t>
  </si>
  <si>
    <t>Coroa de botões esféricos - Ring bit - D = 104 mm (4 3/32")</t>
  </si>
  <si>
    <t>M3225</t>
  </si>
  <si>
    <t>Película retrorrefletiva tipo III + SI (sinal impresso com película de sobreposição tipo V)</t>
  </si>
  <si>
    <t>M3227</t>
  </si>
  <si>
    <t>Tubo de revestimento em aço-carbono schedule 40 - DN = 101,6 mm (4")</t>
  </si>
  <si>
    <t>M3228</t>
  </si>
  <si>
    <t>Cimento asfáltico de petróleo com borracha - CAP 50/70 com 15% de borracha de pneu</t>
  </si>
  <si>
    <t>M3229</t>
  </si>
  <si>
    <t>Película retrorrefletiva tipo I + SI (sinal impresso com película de sobreposição tipo V)</t>
  </si>
  <si>
    <t>M3230</t>
  </si>
  <si>
    <t>Chapa de poliéster reforçada com fibra de vidro - E = 2,0 mm</t>
  </si>
  <si>
    <t>M3231</t>
  </si>
  <si>
    <t>Chapa de alumínio composto (ACM) - E = 3,0 mm</t>
  </si>
  <si>
    <t>M3232</t>
  </si>
  <si>
    <t>Película retrorrefletiva tipo X + SI (sinal impresso com película de sobreposição tipo V)</t>
  </si>
  <si>
    <t>M3233</t>
  </si>
  <si>
    <t>Fita adesiva estrutural dupla-face - E = 2 mm e L = 25 mm</t>
  </si>
  <si>
    <t>M3235</t>
  </si>
  <si>
    <t>Película retrorrefletiva tipo I</t>
  </si>
  <si>
    <t>M3236</t>
  </si>
  <si>
    <t>Película retrorrefletiva tipo III + SI</t>
  </si>
  <si>
    <t>M3237</t>
  </si>
  <si>
    <t>Película retrorrefletiva tipo III</t>
  </si>
  <si>
    <t>M3238</t>
  </si>
  <si>
    <t>Película não retrorrefletiva tipo IV</t>
  </si>
  <si>
    <t>M3239</t>
  </si>
  <si>
    <t>Película retrorrefletiva tipo X</t>
  </si>
  <si>
    <t>M3240</t>
  </si>
  <si>
    <t>Duto flexível de ventilação de poliéster aluminizado sem isolamento - D = 200 mm</t>
  </si>
  <si>
    <t>M3241</t>
  </si>
  <si>
    <t>Cabo de cobre flexível antichama isolado em HEPR - tensão de 0,6/1,0 kV e seção de 2 x 6 mm²</t>
  </si>
  <si>
    <t>M3242</t>
  </si>
  <si>
    <t>Cabo de cobre flexível antichama isolado em HEPR - tensão de 0,6/1,0 kV e seção de 4 x 6 mm²</t>
  </si>
  <si>
    <t>M3245</t>
  </si>
  <si>
    <t>Tinta plástica à base de resina metacrílica aplicada a frio por aspersão (spray)</t>
  </si>
  <si>
    <t>M3270</t>
  </si>
  <si>
    <t>Ancoragem fixa para estais de 12 cordoalhas - D = 15,7 mm</t>
  </si>
  <si>
    <t>M3271</t>
  </si>
  <si>
    <t>Ancoragem fixa para estais de 22 cordoalhas - D = 15,7 mm</t>
  </si>
  <si>
    <t>M3272</t>
  </si>
  <si>
    <t>Ancoragem fixa para estais de 43 cordoalhas - D = 15,7 mm</t>
  </si>
  <si>
    <t>M3273</t>
  </si>
  <si>
    <t>Ancoragem fixa para estais de 85 cordoalhas - D = 15,7 mm</t>
  </si>
  <si>
    <t>M3274</t>
  </si>
  <si>
    <t>Ancoragem regulável para estais de 12 cordoalhas - D = 15,7 mm</t>
  </si>
  <si>
    <t>M3275</t>
  </si>
  <si>
    <t>Ancoragem regulável para estais de 22 cordoalhas - D = 15,7 mm</t>
  </si>
  <si>
    <t>M3276</t>
  </si>
  <si>
    <t>Ancoragem regulável para estais de 43 cordoalhas - D = 15,7 mm</t>
  </si>
  <si>
    <t>M3277</t>
  </si>
  <si>
    <t>Ancoragem regulável para estais de 85 cordoalhas - D = 15,7 mm</t>
  </si>
  <si>
    <t>M3278</t>
  </si>
  <si>
    <t>Tubo PEAD PE 100 PN 5 para estais - D = 110 mm</t>
  </si>
  <si>
    <t>M3279</t>
  </si>
  <si>
    <t>Arruela lisa em aço zincado branco para parafuso - D = 9,525 mm (3/8")</t>
  </si>
  <si>
    <t>M3280</t>
  </si>
  <si>
    <t>Viga de madeira - E = 5 cm e L = 11 cm</t>
  </si>
  <si>
    <t>M3353</t>
  </si>
  <si>
    <t>Purgador plástico</t>
  </si>
  <si>
    <t>M3360</t>
  </si>
  <si>
    <t>Chumbador de expansão controlada por torque em aço zincado para concreto - D = 8,0 mm</t>
  </si>
  <si>
    <t>M3361</t>
  </si>
  <si>
    <t>Corrente de elo soldado em aço SAE 1010/1020 com acabamento polido - E = 25,00 mm (1")</t>
  </si>
  <si>
    <t>M3362</t>
  </si>
  <si>
    <t>Corrente de elo soldado em aço SAE 1010/1020 com acabamento polido - E = 12,50 mm (1/2")</t>
  </si>
  <si>
    <t>M3363</t>
  </si>
  <si>
    <t>Corrente de elo soldado em aço SAE 1010/1020 com acabamento polido - E = 19,00 mm (3/4")</t>
  </si>
  <si>
    <t>M3364</t>
  </si>
  <si>
    <t>Lanterna de sinalização náutica com acessórios de fixação - alcance 2 mn</t>
  </si>
  <si>
    <t>M3365</t>
  </si>
  <si>
    <t>Lanterna de sinalização náutica com acessórios de fixação - alcance 3 mn</t>
  </si>
  <si>
    <t>M3366</t>
  </si>
  <si>
    <t>Lanterna de sinalização náutica com acessórios de fixação - alcance 4 mn</t>
  </si>
  <si>
    <t>M3367</t>
  </si>
  <si>
    <t>Lanterna de sinalização náutica com acessórios de fixação - alcance 6 mn</t>
  </si>
  <si>
    <t>M3368</t>
  </si>
  <si>
    <t>Lanterna de sinalização náutica com acessórios de fixação - alcance 8 mn</t>
  </si>
  <si>
    <t>M3369</t>
  </si>
  <si>
    <t>Manilha âncora em aço forjado com porca e cupilha - DN = 16,0 mm (5/8")</t>
  </si>
  <si>
    <t>M3370</t>
  </si>
  <si>
    <t>Manilha reta em aço forjado com porca e cupilha - DN = 38,1 mm (1 1/2")</t>
  </si>
  <si>
    <t>M3371</t>
  </si>
  <si>
    <t>Manilha reta em aço forjado com porca e cupilha - DN = 25,4 mm (1")</t>
  </si>
  <si>
    <t>M3372</t>
  </si>
  <si>
    <t>Suporte polimérico ecológico maciço colapsível para placa de sinalização - seção de 10 x 10 cm</t>
  </si>
  <si>
    <t>M3501</t>
  </si>
  <si>
    <t>Placa de ancoragem para tirante de barra de aço - E = 12,7 mm e seção de 160 x 160 mm</t>
  </si>
  <si>
    <t>M3502</t>
  </si>
  <si>
    <t>M3503</t>
  </si>
  <si>
    <t>M3504</t>
  </si>
  <si>
    <t>M3505</t>
  </si>
  <si>
    <t>Material demolido - concreto simples</t>
  </si>
  <si>
    <t>M3506</t>
  </si>
  <si>
    <t>Material demolido - madeira</t>
  </si>
  <si>
    <t>M3507</t>
  </si>
  <si>
    <t>Revestimento asfáltico</t>
  </si>
  <si>
    <t>M3508</t>
  </si>
  <si>
    <t>Camada granular (base ou sub-base)</t>
  </si>
  <si>
    <t>M3509</t>
  </si>
  <si>
    <t>Material demolido - remendo profundo</t>
  </si>
  <si>
    <t>M3510</t>
  </si>
  <si>
    <t>Material demolido - alvenaria</t>
  </si>
  <si>
    <t>M3511</t>
  </si>
  <si>
    <t>Acessórios e materiais metálicos</t>
  </si>
  <si>
    <t>M3512</t>
  </si>
  <si>
    <t>Material demolido - concreto armado</t>
  </si>
  <si>
    <t>M3513</t>
  </si>
  <si>
    <t>Material de 3ª categoria</t>
  </si>
  <si>
    <t>M3514</t>
  </si>
  <si>
    <t>Solo</t>
  </si>
  <si>
    <t>M3515</t>
  </si>
  <si>
    <t>Grãos, agregados e solos derramados na pista</t>
  </si>
  <si>
    <t>M3516</t>
  </si>
  <si>
    <t>Veículos de pequeno porte incendiados em rodovia</t>
  </si>
  <si>
    <t>M3518</t>
  </si>
  <si>
    <t>Tinta à base de resina epóxi bicomponente</t>
  </si>
  <si>
    <t>M3519</t>
  </si>
  <si>
    <t>Tinta à base de resina epóxi poliamida bicomponente para fundo preparador de pintura</t>
  </si>
  <si>
    <t>M3520</t>
  </si>
  <si>
    <t>Tinta anticorrosiva à base de resina epóxi poliamida bicomponente</t>
  </si>
  <si>
    <t>M3521</t>
  </si>
  <si>
    <t>Guincho manual com capacidade de tração de 100 kN com cabo de aço</t>
  </si>
  <si>
    <t>M3522</t>
  </si>
  <si>
    <t>Guincho manual com capacidade de tração de 200 kN com cabo de aço</t>
  </si>
  <si>
    <t>M3523</t>
  </si>
  <si>
    <t>Pneu reaproveitado</t>
  </si>
  <si>
    <t>M3524</t>
  </si>
  <si>
    <t>Sapatilha em aço inox - D = 13 mm (1/2")</t>
  </si>
  <si>
    <t>M3525</t>
  </si>
  <si>
    <t>Molinete manual com capacidade de tração de 70 kN</t>
  </si>
  <si>
    <t>M3526</t>
  </si>
  <si>
    <t>Ânodo de sacrifício em liga de zinco - peso = 20 kg</t>
  </si>
  <si>
    <t>M3527</t>
  </si>
  <si>
    <t>Cabo de aço - D = 42,00 mm (1 5/8")</t>
  </si>
  <si>
    <t>M3528</t>
  </si>
  <si>
    <t>Terminal soquete fechado em aço galvanizado compatível com cabo de aço de D = 42 mm</t>
  </si>
  <si>
    <t>M3529</t>
  </si>
  <si>
    <t>Manilha reta em aço forjado com porca e cupilha - D = 57,2 mm (2 1/4")</t>
  </si>
  <si>
    <t>M3530</t>
  </si>
  <si>
    <t>Tubo mecânico em aço-carbono</t>
  </si>
  <si>
    <t>M3718</t>
  </si>
  <si>
    <t>Material combustível removido</t>
  </si>
  <si>
    <t>M3719</t>
  </si>
  <si>
    <t>Blocos de rocha ou matacões</t>
  </si>
  <si>
    <t>M3720</t>
  </si>
  <si>
    <t>Material asfáltico removido</t>
  </si>
  <si>
    <t>M3721</t>
  </si>
  <si>
    <t>Estrutura de pórtico metálico removida</t>
  </si>
  <si>
    <t>M3722</t>
  </si>
  <si>
    <t>Estrutura de semipórtico duplo metálico removida</t>
  </si>
  <si>
    <t>M3723</t>
  </si>
  <si>
    <t>Estrutura de semipórtico metálico removida</t>
  </si>
  <si>
    <t>M3727</t>
  </si>
  <si>
    <t>Mangueira para hidrojateamento com pressão de trabalho de até 17,5 MPa (2.538 psi) - D = 25 mm (1")</t>
  </si>
  <si>
    <t>M3728</t>
  </si>
  <si>
    <t>Mangueira para sistema de sucção a vácuo com vazão de entrada de até 3,6 m³/h (60 l/min) - D = 72,5 mm (3")</t>
  </si>
  <si>
    <t>M3729</t>
  </si>
  <si>
    <t>Detritos removidos de bueiros</t>
  </si>
  <si>
    <t>M3730</t>
  </si>
  <si>
    <t>Material triturado - galhos e troncos</t>
  </si>
  <si>
    <t>M3772</t>
  </si>
  <si>
    <t>Canal monobloco com corpo e grelha em concreto polímero com efeito autolimpante - carga de controle de 400 kN - C = 100,0 cm, L = 15,0 cm e H = 23,0 cm</t>
  </si>
  <si>
    <t>M3773</t>
  </si>
  <si>
    <t>Canal monobloco com corpo e grelha em concreto polímero com efeito autolimpante - carga de controle de 400 kN - C = 100,0 cm, L = 25,0 cm e H = 32,0 cm</t>
  </si>
  <si>
    <t>M3774</t>
  </si>
  <si>
    <t>Canal monobloco com corpo e grelha em concreto polímero com efeito autolimpante - carga de controle de 900 kN - C = 100,0 cm, L = 16,0 cm e H = 26,5 cm</t>
  </si>
  <si>
    <t>M3775</t>
  </si>
  <si>
    <t>Canal monobloco com corpo e grelha em concreto polímero com efeito autolimpante - carga de controle de 900 kN - C = 100,0 cm, L = 21,0 cm e H = 28,0 cm</t>
  </si>
  <si>
    <t>M3776</t>
  </si>
  <si>
    <t>Canal monobloco com corpo e grelha em concreto polímero com efeito autolimpante - carga de controle de 900 kN - C = 100,0 cm, L = 21,0 cm e H = 38,0 cm</t>
  </si>
  <si>
    <t>M3777</t>
  </si>
  <si>
    <t>Canal monobloco com corpo e grelha em concreto polímero com efeito autolimpante - carga de controle de 900 kN - C = 100,0 cm, L = 21,0 cm e H = 48,0 cm</t>
  </si>
  <si>
    <t>M3778</t>
  </si>
  <si>
    <t>Canal monobloco com corpo e grelha em concreto polímero com efeito autolimpante - carga de controle de 900 kN - C = 100,0 cm, L = 26,0 cm e H = 33,0 cm</t>
  </si>
  <si>
    <t>M3779</t>
  </si>
  <si>
    <t>Canal monobloco com corpo e grelha em concreto polímero com efeito autolimpante - carga de controle de 900 kN - C = 100,0 cm, L = 26,0 cm e H = 53,0 cm</t>
  </si>
  <si>
    <t>M3780</t>
  </si>
  <si>
    <t>Canal monobloco com corpo e grelha em concreto polímero com efeito autolimpante - carga de controle de 900 kN - C = 200,0 cm, L = 40,0 cm e H = 59,5 cm</t>
  </si>
  <si>
    <t>M3781</t>
  </si>
  <si>
    <t>Canal em polietileno e polipropileno com efeito autolimpante e grelha de encaixe em poliamida reforçada - carga de controle de 250 kN - C = 100,0 cm, L = 16,0 cm e H = 12,2 cm</t>
  </si>
  <si>
    <t>M3782</t>
  </si>
  <si>
    <t>Canal em polietileno e polipropileno com efeito autolimpante e grelha de encaixe em poliamida reforçada - carga de controle de 250 kN - C = 100,0 cm, L = 16,0 cm e H = 17,2 cm</t>
  </si>
  <si>
    <t>M3783</t>
  </si>
  <si>
    <t>Canal em polietileno e polipropileno com efeito autolimpante e grelha de encaixe em poliamida reforçada - carga de controle de 250 kN - C = 100,0 cm, L = 16,0 cm e H = 5,5 cm</t>
  </si>
  <si>
    <t>M3784</t>
  </si>
  <si>
    <t>Canal em polietileno e polipropileno com efeito autolimpante e grelha de encaixe em ferro fundido dúctil - carga de controle de 400 kN - C = 100,0 cm, L = 14,7 cm e H = 15,7 cm</t>
  </si>
  <si>
    <t>M3785</t>
  </si>
  <si>
    <t>Canal em polietileno e polipropileno com efeito autolimpante e grelha de encaixe em ferro fundido dúctil - carga de controle de 400 kN - C = 100,0 cm, L = 24,7 cm e H = 20,8 cm</t>
  </si>
  <si>
    <t>M3786</t>
  </si>
  <si>
    <t>Canal em polietileno e polipropileno com efeito autolimpante e grelha de encaixe em ferro fundido dúctil - carga de controle de 400 kN - C = 100,0 cm, L = 34,9 cm e H = 25,8 cm</t>
  </si>
  <si>
    <t>M3787</t>
  </si>
  <si>
    <t>Canal em polietileno e polipropileno com efeito autolimpante e grelha de encaixe em ferro fundido dúctil - carga de controle de 600 kN - C = 100,0 cm, L = 16,0 cm e H = 12,2 cm</t>
  </si>
  <si>
    <t>M3788</t>
  </si>
  <si>
    <t>Canal em polietileno e polipropileno com efeito autolimpante e grelha de encaixe em ferro fundido dúctil - carga de controle de 600 kN - C = 100,0 cm, L = 21,2 cm e H = 18,0 cm</t>
  </si>
  <si>
    <t>M3789</t>
  </si>
  <si>
    <t>Canal em polietileno e polipropileno com efeito autolimpante e grelha de encaixe em ferro fundido dúctil - carga de controle de 600 kN - C = 100,0 cm, L = 26,2 cm e H = 17,2 cm</t>
  </si>
  <si>
    <t>M3790</t>
  </si>
  <si>
    <t>Canal em polietileno e polipropileno com efeito autolimpante e abertura de captação em ferro fundido dúctil - carga de controle de 900 kN - C = 100,0 cm, L = 21,0 cm e H = 57,9 cm</t>
  </si>
  <si>
    <t>M3791</t>
  </si>
  <si>
    <t>Canal em polietileno e polipropileno com efeito autolimpante e abertura de captação em ferro fundido dúctil - carga de controle de 900 kN - C = 100,0 cm, L = 25,2 cm e H = 57,8 cm</t>
  </si>
  <si>
    <t>M3792</t>
  </si>
  <si>
    <t>Canal em polietileno e polipropileno com efeito autolimpante e abertura de captação em ferro fundido dúctil - carga de controle de 900 kN - C = 100,0 cm, L = 42,0 cm e H = 95,0 cm</t>
  </si>
  <si>
    <t>M3793</t>
  </si>
  <si>
    <t>Canal em polietileno e polipropileno com efeito autolimpante e abertura de captação em ferro fundido dúctil - carga de controle de 900 kN - C = 114,2 cm, L = 78,0 cm e H = 106,0 cm</t>
  </si>
  <si>
    <t>M3795</t>
  </si>
  <si>
    <t>Custo equivalente da construção civil</t>
  </si>
  <si>
    <t>M3801</t>
  </si>
  <si>
    <t>Animais de grande porte mortos em rodovia</t>
  </si>
  <si>
    <t>M3802</t>
  </si>
  <si>
    <t>Animais de pequeno porte mortos em rodovia</t>
  </si>
  <si>
    <t>M3803</t>
  </si>
  <si>
    <t>Emborrachados de pneus espalhados em rodovia</t>
  </si>
  <si>
    <t>M3804</t>
  </si>
  <si>
    <t>Espécimes arbóreos de até 20 m tombados na pista</t>
  </si>
  <si>
    <t>M3805</t>
  </si>
  <si>
    <t>Espécimes arbóreos de 20 a 40 m tombados na pista</t>
  </si>
  <si>
    <t>M3806</t>
  </si>
  <si>
    <t>Sucatas derramadas em rodovia</t>
  </si>
  <si>
    <t>M3807</t>
  </si>
  <si>
    <t>Veículos de grande porte incendiados em rodovia</t>
  </si>
  <si>
    <t>M3808</t>
  </si>
  <si>
    <t>Veículos de médio porte incendiados em rodovia</t>
  </si>
  <si>
    <t>M3809</t>
  </si>
  <si>
    <t>Veículos de grande porte tombados em rodovia</t>
  </si>
  <si>
    <t>M3810</t>
  </si>
  <si>
    <t>Veículos de médio porte tombados em rodovia</t>
  </si>
  <si>
    <t>M3811</t>
  </si>
  <si>
    <t>Veículos de pequeno porte tombados em rodovia</t>
  </si>
  <si>
    <t>M3813</t>
  </si>
  <si>
    <t>Vidros, caixas e engradados derramados na pista</t>
  </si>
  <si>
    <t>M3821</t>
  </si>
  <si>
    <t>Tacha refletiva em plástico injetado bidirecional com um pino - tipo I</t>
  </si>
  <si>
    <t>M3822</t>
  </si>
  <si>
    <t>Tacha refletiva em plástico injetado bidirecional com um pino - tipo II</t>
  </si>
  <si>
    <t>M3823</t>
  </si>
  <si>
    <t>Tacha refletiva em plástico injetado bidirecional com um pino - tipo III</t>
  </si>
  <si>
    <t>M3824</t>
  </si>
  <si>
    <t>Tacha refletiva em plástico injetado bidirecional com um pino - tipo IV</t>
  </si>
  <si>
    <t>M3825</t>
  </si>
  <si>
    <t>Tacha refletiva em plástico injetado bidirecional sem pino - tipo I</t>
  </si>
  <si>
    <t>M3826</t>
  </si>
  <si>
    <t>Tacha refletiva em plástico injetado bidirecional sem pino - tipo II</t>
  </si>
  <si>
    <t>M3827</t>
  </si>
  <si>
    <t>Tacha refletiva em plástico injetado bidirecional sem pino - tipo III</t>
  </si>
  <si>
    <t>M3828</t>
  </si>
  <si>
    <t>Tacha refletiva em plástico injetado bidirecional sem pino - tipo IV</t>
  </si>
  <si>
    <t>M3829</t>
  </si>
  <si>
    <t>Tacha refletiva em plástico injetado monodirecional com um pino - tipo I</t>
  </si>
  <si>
    <t>M3830</t>
  </si>
  <si>
    <t>Tacha refletiva em plástico injetado monodirecional com um pino - tipo II</t>
  </si>
  <si>
    <t>M3831</t>
  </si>
  <si>
    <t>Tacha refletiva em plástico injetado monodirecional com um pino - tipo III</t>
  </si>
  <si>
    <t>M3832</t>
  </si>
  <si>
    <t>Tacha refletiva em plástico injetado monodirecional com um pino - tipo IV</t>
  </si>
  <si>
    <t>M3833</t>
  </si>
  <si>
    <t>Tacha refletiva em plástico injetado monodirecional sem pino - tipo I</t>
  </si>
  <si>
    <t>M3834</t>
  </si>
  <si>
    <t>Tacha refletiva em plástico injetado monodirecional sem pino - tipo II</t>
  </si>
  <si>
    <t>M3835</t>
  </si>
  <si>
    <t>Tacha refletiva em plástico injetado monodirecional sem pino - tipo III</t>
  </si>
  <si>
    <t>M3836</t>
  </si>
  <si>
    <t>Tacha refletiva em plástico injetado monodirecional sem pino - tipo IV</t>
  </si>
  <si>
    <t>M3837</t>
  </si>
  <si>
    <t>Tacha refletiva em resina sintética bidirecional com um pino - tipo I</t>
  </si>
  <si>
    <t>M3838</t>
  </si>
  <si>
    <t>Tacha refletiva em resina sintética bidirecional com um pino - tipo II</t>
  </si>
  <si>
    <t>M3839</t>
  </si>
  <si>
    <t>Tacha refletiva em resina sintética bidirecional com um pino - tipo III</t>
  </si>
  <si>
    <t>M3840</t>
  </si>
  <si>
    <t>Tacha refletiva em resina sintética bidirecional com um pino - tipo IV</t>
  </si>
  <si>
    <t>M3841</t>
  </si>
  <si>
    <t>Tacha refletiva em resina sintética bidirecional sem pino - tipo I</t>
  </si>
  <si>
    <t>M3842</t>
  </si>
  <si>
    <t>Tacha refletiva em resina sintética bidirecional sem pino - tipo II</t>
  </si>
  <si>
    <t>M3843</t>
  </si>
  <si>
    <t>Tacha refletiva em resina sintética bidirecional sem pino - tipo III</t>
  </si>
  <si>
    <t>M3844</t>
  </si>
  <si>
    <t>Tacha refletiva em resina sintética bidirecional sem pino - tipo IV</t>
  </si>
  <si>
    <t>M3845</t>
  </si>
  <si>
    <t>Tacha refletiva em resina sintética monodirecional com um pino - tipo I</t>
  </si>
  <si>
    <t>M3846</t>
  </si>
  <si>
    <t>Tacha refletiva em resina sintética monodirecional com um pino - tipo II</t>
  </si>
  <si>
    <t>M3847</t>
  </si>
  <si>
    <t>Tacha refletiva em resina sintética monodirecional com um pino - tipo III</t>
  </si>
  <si>
    <t>M3848</t>
  </si>
  <si>
    <t>Tacha refletiva em resina sintética monodirecional com um pino - tipo IV</t>
  </si>
  <si>
    <t>M3851</t>
  </si>
  <si>
    <t>Tacha refletiva em resina sintética monodirecional sem pino - tipo I</t>
  </si>
  <si>
    <t>M3852</t>
  </si>
  <si>
    <t>Tacha refletiva em resina sintética monodirecional sem pino - tipo II</t>
  </si>
  <si>
    <t>M3853</t>
  </si>
  <si>
    <t>Tacha refletiva em resina sintética monodirecional sem pino - tipo III</t>
  </si>
  <si>
    <t>M3854</t>
  </si>
  <si>
    <t>Tacha refletiva em resina sintética monodirecional sem pino - tipo IV</t>
  </si>
  <si>
    <t>M3855</t>
  </si>
  <si>
    <t>Tacha refletiva metálica bidirecional com dois pinos - tipo II</t>
  </si>
  <si>
    <t>M3856</t>
  </si>
  <si>
    <t>Tacha refletiva metálica bidirecional com dois pinos - tipo III</t>
  </si>
  <si>
    <t>M3857</t>
  </si>
  <si>
    <t>Tacha refletiva metálica bidirecional com dois pinos - tipo IV</t>
  </si>
  <si>
    <t>M3858</t>
  </si>
  <si>
    <t>Tacha refletiva metálica bidirecional com um pino - tipo II</t>
  </si>
  <si>
    <t>M3859</t>
  </si>
  <si>
    <t>Tacha refletiva metálica bidirecional com um pino - tipo III</t>
  </si>
  <si>
    <t>M3860</t>
  </si>
  <si>
    <t>Tacha refletiva metálica bidirecional com um pino - tipo IV</t>
  </si>
  <si>
    <t>M3861</t>
  </si>
  <si>
    <t>Tacha refletiva metálica monodirecional com dois pinos - tipo II</t>
  </si>
  <si>
    <t>M3862</t>
  </si>
  <si>
    <t>Tacha refletiva metálica monodirecional com dois pinos - tipo III</t>
  </si>
  <si>
    <t>M3863</t>
  </si>
  <si>
    <t>Tacha refletiva metálica monodirecional com dois pinos - tipo IV</t>
  </si>
  <si>
    <t>M3864</t>
  </si>
  <si>
    <t>Tacha refletiva metálica monodirecional com um pino - tipo II</t>
  </si>
  <si>
    <t>M3865</t>
  </si>
  <si>
    <t>Tacha refletiva metálica monodirecional com um pino - tipo III</t>
  </si>
  <si>
    <t>M3866</t>
  </si>
  <si>
    <t>Tacha refletiva metálica monodirecional com um pino - tipo IV</t>
  </si>
  <si>
    <t>M3867</t>
  </si>
  <si>
    <t>Tachão refletivo em plástico injetado bidirecional</t>
  </si>
  <si>
    <t>M3868</t>
  </si>
  <si>
    <t>Tachão refletivo em plástico injetado monodirecional</t>
  </si>
  <si>
    <t>M3869</t>
  </si>
  <si>
    <t>Tachão refletivo em resina sintética bidirecional</t>
  </si>
  <si>
    <t>M3870</t>
  </si>
  <si>
    <t>Tachão refletivo em resina sintética monodirecional</t>
  </si>
  <si>
    <t>M3900</t>
  </si>
  <si>
    <t>Emulsão asfáltica com polímero - RR-1C-E</t>
  </si>
  <si>
    <t>M3901</t>
  </si>
  <si>
    <t>Reservatório metálico tipo taça - capacidade de 5.000 l</t>
  </si>
  <si>
    <t>M3902</t>
  </si>
  <si>
    <t>Reservatório metálico tipo taça - capacidade de 10.000 l</t>
  </si>
  <si>
    <t>M3903</t>
  </si>
  <si>
    <t>Reservatório metálico tipo taça - capacidade de 20.000 l</t>
  </si>
  <si>
    <t>M3904</t>
  </si>
  <si>
    <t>Reservatório metálico tipo taça - capacidade de 30.000 l</t>
  </si>
  <si>
    <t>M3905</t>
  </si>
  <si>
    <t>AMV tipo TR37, abertura 1:8, bitola métrica</t>
  </si>
  <si>
    <t>M3906</t>
  </si>
  <si>
    <t>AMV tipo TR37, abertura 1:10, bitola métrica</t>
  </si>
  <si>
    <t>M3907</t>
  </si>
  <si>
    <t>AMV tipo TR37, abertura 1:12, bitola métrica</t>
  </si>
  <si>
    <t>M3908</t>
  </si>
  <si>
    <t>AMV tipo TR37, abertura 1:14, bitola métrica</t>
  </si>
  <si>
    <t>M3909</t>
  </si>
  <si>
    <t>Bico para corte a plasma manual - 65A</t>
  </si>
  <si>
    <t>M3910</t>
  </si>
  <si>
    <t>Bico para corte a plasma manual - 45A</t>
  </si>
  <si>
    <t>M3911</t>
  </si>
  <si>
    <t>Bocal para corte a plasma manual - 45A/65A</t>
  </si>
  <si>
    <t>M3912</t>
  </si>
  <si>
    <t>Capa de retenção para corte a plasma manual - 45A/65A</t>
  </si>
  <si>
    <t>M3913</t>
  </si>
  <si>
    <t>Eletrodo para corte a plasma manual - 45A/65A</t>
  </si>
  <si>
    <t>M3914</t>
  </si>
  <si>
    <t>Distribuidor de gás para corte a plasma manual - 45A/65A</t>
  </si>
  <si>
    <t>M3915</t>
  </si>
  <si>
    <t>Parafuso de cabeça sextavada em aço inox - D = 12,7 mm (1/2") e C = 38,1 mm (1.1/2")</t>
  </si>
  <si>
    <t>M3916</t>
  </si>
  <si>
    <t>Porca sextavada em aço inox para parafuso - D = 12,7 mm (1/2")</t>
  </si>
  <si>
    <t>M3917</t>
  </si>
  <si>
    <t>Arruela lisa em aço inox - D = 12,7 mm (1/2")</t>
  </si>
  <si>
    <t>M3918</t>
  </si>
  <si>
    <t>Disco de corte com 80 dentes multimaterial - D = 250 mm</t>
  </si>
  <si>
    <t>M3919</t>
  </si>
  <si>
    <t>Lixa d'água Nº 360</t>
  </si>
  <si>
    <t>M3920</t>
  </si>
  <si>
    <t>Diluente para tinta epóxi bicomponente ou tricomponente</t>
  </si>
  <si>
    <t>M3921</t>
  </si>
  <si>
    <t>Tinta à base de resina epóxi óxido de ferro</t>
  </si>
  <si>
    <t>M3922</t>
  </si>
  <si>
    <t>Diluente para esmalte poliuretano de dois componentes</t>
  </si>
  <si>
    <t>M3923</t>
  </si>
  <si>
    <t>Tinta esmalte poliuretano bicomponente</t>
  </si>
  <si>
    <t>M3924</t>
  </si>
  <si>
    <t>Catalisador para tinta fosfatizante</t>
  </si>
  <si>
    <t>M3925</t>
  </si>
  <si>
    <t>Tinta fosfatizante para fundo preparador de pintura</t>
  </si>
  <si>
    <t>M3926</t>
  </si>
  <si>
    <t>Luva em aço galvanizado com rosca BSP classe leve - D = 12,5 mm (1/2")</t>
  </si>
  <si>
    <t>M3927</t>
  </si>
  <si>
    <t>Plug tipo bujão em aço galvanizado com rosca BSP - D = 15 mm (1/2")</t>
  </si>
  <si>
    <t>M3928</t>
  </si>
  <si>
    <t>Tubo em aço-carbono - E = 3,35 mm e D = 80 mm (3")</t>
  </si>
  <si>
    <t>M3929</t>
  </si>
  <si>
    <t>Tubo em aço-carbono - E = 3,00 mm e D = 150 mm (6")</t>
  </si>
  <si>
    <t>M3931</t>
  </si>
  <si>
    <t>Cantoneira em alumínio de abas iguais - L = 38,1 mm e E = 4,76 mm</t>
  </si>
  <si>
    <t>M3932</t>
  </si>
  <si>
    <t>Parafuso de cabeça sextavada em aço inox - D = 8 mm (M8) e C = 20 mm</t>
  </si>
  <si>
    <t>M3933</t>
  </si>
  <si>
    <t>Porca sextavada em aço inox para parafuso - D = 8 mm (M8)</t>
  </si>
  <si>
    <t>M3934</t>
  </si>
  <si>
    <t>Arruela lisa em aço inox para parafuso - D = 8,4 mm (M8)</t>
  </si>
  <si>
    <t>M3935</t>
  </si>
  <si>
    <t>Arruela de pressão em aço inox para parafuso - D = 8,1 mm (M8)</t>
  </si>
  <si>
    <t>M3936</t>
  </si>
  <si>
    <t>Parafuso de cabeça sextavada em aço inox - D = 12,7 mm (1/2") e C = 19,05 mm (3/4")</t>
  </si>
  <si>
    <t>M3939</t>
  </si>
  <si>
    <t>Barra redonda em aço SAE 1020 - D = 25,4 mm (1")</t>
  </si>
  <si>
    <t>M3940</t>
  </si>
  <si>
    <t>Cunha metálica para protensão de fios - D = 6,0 mm</t>
  </si>
  <si>
    <t>M3941</t>
  </si>
  <si>
    <t>Porta-cunha metálica fechada para protensão de fios - D = 6,0 mm</t>
  </si>
  <si>
    <t>M3942</t>
  </si>
  <si>
    <t>Porta-cunha metálica aberta para protensão de fios - D = 6,0 mm</t>
  </si>
  <si>
    <t>M3943</t>
  </si>
  <si>
    <t>Lona de laminado de PVC reforçado com poliéster</t>
  </si>
  <si>
    <t>M3944</t>
  </si>
  <si>
    <t>Espuma expansiva de poliuretano</t>
  </si>
  <si>
    <t>M3945</t>
  </si>
  <si>
    <t>Argamassa polimérica bicomponente para impermeabilização</t>
  </si>
  <si>
    <t>M3947</t>
  </si>
  <si>
    <t>Tubo em aço - E = 3,00 mm e seção de 40 x 40 mm</t>
  </si>
  <si>
    <t>M3949</t>
  </si>
  <si>
    <t>Desmoldante para fôrmas metálicas</t>
  </si>
  <si>
    <t>M3950</t>
  </si>
  <si>
    <t>Airbag marítimo de lançamento de embarcação - C = 20,0 m e D = 1,5 m</t>
  </si>
  <si>
    <t>M4413</t>
  </si>
  <si>
    <t>Arame E70S6 para solda MIG/MAG - D = 0,9 mm</t>
  </si>
  <si>
    <t>Custo
 (R$)</t>
  </si>
  <si>
    <t>P9801</t>
  </si>
  <si>
    <t>Ajudante</t>
  </si>
  <si>
    <t>P9802</t>
  </si>
  <si>
    <t>Ajudante especializado</t>
  </si>
  <si>
    <t>P9803</t>
  </si>
  <si>
    <t>Almoxarife - mensalista</t>
  </si>
  <si>
    <t>P9804</t>
  </si>
  <si>
    <t>Apontador - mensalista</t>
  </si>
  <si>
    <t>P9805</t>
  </si>
  <si>
    <t>Armador</t>
  </si>
  <si>
    <t>P9806</t>
  </si>
  <si>
    <t>Auxiliar administrativo - mensalista</t>
  </si>
  <si>
    <t>P9807</t>
  </si>
  <si>
    <t>Bombeiro hidráulico</t>
  </si>
  <si>
    <t>P9808</t>
  </si>
  <si>
    <t>P9809</t>
  </si>
  <si>
    <t>Encarregado administrativo - mensalista</t>
  </si>
  <si>
    <t>P9810</t>
  </si>
  <si>
    <t>Eletricista</t>
  </si>
  <si>
    <t>P9811</t>
  </si>
  <si>
    <t>Encarregado especializado - mensalista</t>
  </si>
  <si>
    <t>P9812</t>
  </si>
  <si>
    <t>Engenheiro - mensalista</t>
  </si>
  <si>
    <t>P9813</t>
  </si>
  <si>
    <t>Almoxarife</t>
  </si>
  <si>
    <t>P9814</t>
  </si>
  <si>
    <t>Auxiliar de produção - mensalista</t>
  </si>
  <si>
    <t>P9815</t>
  </si>
  <si>
    <t>Jardineiro</t>
  </si>
  <si>
    <t>P9817</t>
  </si>
  <si>
    <t>Apontador</t>
  </si>
  <si>
    <t>P9818</t>
  </si>
  <si>
    <t>Auxiliar administrativo</t>
  </si>
  <si>
    <t>P9819</t>
  </si>
  <si>
    <t>Engenheiro supervisor - mensalista</t>
  </si>
  <si>
    <t>P9820</t>
  </si>
  <si>
    <t>Auxiliar de laboratório</t>
  </si>
  <si>
    <t>P9821</t>
  </si>
  <si>
    <t>Pedreiro</t>
  </si>
  <si>
    <t>P9822</t>
  </si>
  <si>
    <t>Pintor</t>
  </si>
  <si>
    <t>P9823</t>
  </si>
  <si>
    <t>Serralheiro</t>
  </si>
  <si>
    <t>P9824</t>
  </si>
  <si>
    <t>P9825</t>
  </si>
  <si>
    <t>Soldador</t>
  </si>
  <si>
    <t>P9827</t>
  </si>
  <si>
    <t>Vigia - mensalista</t>
  </si>
  <si>
    <t>P9828</t>
  </si>
  <si>
    <t>Auxiliar de topografia</t>
  </si>
  <si>
    <t>P9829</t>
  </si>
  <si>
    <t>Auxiliar técnico</t>
  </si>
  <si>
    <t>P9830</t>
  </si>
  <si>
    <t>Montador</t>
  </si>
  <si>
    <t>P9831</t>
  </si>
  <si>
    <t>Chefe do setor administrativo</t>
  </si>
  <si>
    <t>P9833</t>
  </si>
  <si>
    <t>Auxiliar de laboratório - mensalista</t>
  </si>
  <si>
    <t>P9834</t>
  </si>
  <si>
    <t>Comandante de longo curso</t>
  </si>
  <si>
    <t>P9837</t>
  </si>
  <si>
    <t>Oceanógrafo - mensalista</t>
  </si>
  <si>
    <t>P9839</t>
  </si>
  <si>
    <t>Condutor maquinista fluvial</t>
  </si>
  <si>
    <t>P9840</t>
  </si>
  <si>
    <t>Encarregado geral - mensalista</t>
  </si>
  <si>
    <t>P9842</t>
  </si>
  <si>
    <t>Faxineiro - mensalista</t>
  </si>
  <si>
    <t>P9843</t>
  </si>
  <si>
    <t>Operador de equipamento leve</t>
  </si>
  <si>
    <t>P9845</t>
  </si>
  <si>
    <t>Operador de equipamento pesado</t>
  </si>
  <si>
    <t>P9846</t>
  </si>
  <si>
    <t>Operador de equipamento especial</t>
  </si>
  <si>
    <t>P9847</t>
  </si>
  <si>
    <t>Perfurador de tubulão</t>
  </si>
  <si>
    <t>P9848</t>
  </si>
  <si>
    <t>Desenhista - mensalista</t>
  </si>
  <si>
    <t>P9849</t>
  </si>
  <si>
    <t>Condutor maquinista fluvial - mensalista</t>
  </si>
  <si>
    <t>P9851</t>
  </si>
  <si>
    <t>Médico do trabalho - mensalista</t>
  </si>
  <si>
    <t>P9852</t>
  </si>
  <si>
    <t>Blaster</t>
  </si>
  <si>
    <t>P9853</t>
  </si>
  <si>
    <t>Pré-marcador</t>
  </si>
  <si>
    <t>P9855</t>
  </si>
  <si>
    <t>Marinheiro de máquinas - mensalista</t>
  </si>
  <si>
    <t>P9856</t>
  </si>
  <si>
    <t>Marinheiro de convés</t>
  </si>
  <si>
    <t>P9857</t>
  </si>
  <si>
    <t>Marinheiro de convés - mensalista</t>
  </si>
  <si>
    <t>P9858</t>
  </si>
  <si>
    <t>Laboratorista - mensalista</t>
  </si>
  <si>
    <t>P9859</t>
  </si>
  <si>
    <t>Trabalhador de via</t>
  </si>
  <si>
    <t>P9861</t>
  </si>
  <si>
    <t>Selecionador de material pétreo</t>
  </si>
  <si>
    <t>P9862</t>
  </si>
  <si>
    <t>Desenhista</t>
  </si>
  <si>
    <t>P9863</t>
  </si>
  <si>
    <t>Draguista</t>
  </si>
  <si>
    <t>P9864</t>
  </si>
  <si>
    <t>Engenheiro de segurança do trabalho - mensalista</t>
  </si>
  <si>
    <t>P9866</t>
  </si>
  <si>
    <t>Motorista de caminhão</t>
  </si>
  <si>
    <t>P9867</t>
  </si>
  <si>
    <t>Técnico especializado - mensalista</t>
  </si>
  <si>
    <t>P9868</t>
  </si>
  <si>
    <t>Encarregado administrativo</t>
  </si>
  <si>
    <t>P9869</t>
  </si>
  <si>
    <t>Encarregado de obras de artes especiais - mensalista</t>
  </si>
  <si>
    <t>P9870</t>
  </si>
  <si>
    <t>Motorista de veículo leve</t>
  </si>
  <si>
    <t>P9871</t>
  </si>
  <si>
    <t>Motorista de veículo especial</t>
  </si>
  <si>
    <t>P9872</t>
  </si>
  <si>
    <t>Encarregado de conservação rodoviária</t>
  </si>
  <si>
    <t>P9873</t>
  </si>
  <si>
    <t>Encarregado de obras de artes especiais</t>
  </si>
  <si>
    <t>P9874</t>
  </si>
  <si>
    <t>Encarregado de pavimentação</t>
  </si>
  <si>
    <t>P9875</t>
  </si>
  <si>
    <t>Encarregado de turma - mensalista</t>
  </si>
  <si>
    <t>P9876</t>
  </si>
  <si>
    <t>Técnico de segurança do trabalho - mensalista</t>
  </si>
  <si>
    <t>P9877</t>
  </si>
  <si>
    <t>Encarregado de superestrutura ferroviária</t>
  </si>
  <si>
    <t>P9879</t>
  </si>
  <si>
    <t>Encarregado de terraplenagem</t>
  </si>
  <si>
    <t>P9880</t>
  </si>
  <si>
    <t>Piloto fluvial - mensalista</t>
  </si>
  <si>
    <t>P9881</t>
  </si>
  <si>
    <t>Encarregado de turma</t>
  </si>
  <si>
    <t>P9882</t>
  </si>
  <si>
    <t>Técnico especializado</t>
  </si>
  <si>
    <t>P9883</t>
  </si>
  <si>
    <t>Chefe do setor administrativo - mensalista</t>
  </si>
  <si>
    <t>P9884</t>
  </si>
  <si>
    <t>Encarregado de terraplenagem - mensalista</t>
  </si>
  <si>
    <t>P9885</t>
  </si>
  <si>
    <t>Frentista de túnel</t>
  </si>
  <si>
    <t>P9886</t>
  </si>
  <si>
    <t>Encarregado especializado</t>
  </si>
  <si>
    <t>P9887</t>
  </si>
  <si>
    <t>Encarregado geral</t>
  </si>
  <si>
    <t>P9888</t>
  </si>
  <si>
    <t>Engenheiro</t>
  </si>
  <si>
    <t>P9889</t>
  </si>
  <si>
    <t>Técnico da qualidade - mensalista</t>
  </si>
  <si>
    <t>P9890</t>
  </si>
  <si>
    <t>Engenheiro auxiliar</t>
  </si>
  <si>
    <t>P9892</t>
  </si>
  <si>
    <t>Auxiliar de blaster</t>
  </si>
  <si>
    <t>P9893</t>
  </si>
  <si>
    <t>Encarregado de pavimentação - mensalista</t>
  </si>
  <si>
    <t>P9894</t>
  </si>
  <si>
    <t>Engenheiro chefe</t>
  </si>
  <si>
    <t>P9895</t>
  </si>
  <si>
    <t>Engenheiro de segurança do trabalho</t>
  </si>
  <si>
    <t>P9896</t>
  </si>
  <si>
    <t>Porteiro - mensalista</t>
  </si>
  <si>
    <t>P9897</t>
  </si>
  <si>
    <t>Técnico ambiental - mensalista</t>
  </si>
  <si>
    <t>P9898</t>
  </si>
  <si>
    <t>Engenheiro supervisor</t>
  </si>
  <si>
    <t>P9899</t>
  </si>
  <si>
    <t>Faxineiro</t>
  </si>
  <si>
    <t>P9901</t>
  </si>
  <si>
    <t>Encarregado de superestrutura ferroviária - mensalista</t>
  </si>
  <si>
    <t>P9902</t>
  </si>
  <si>
    <t>Imediato</t>
  </si>
  <si>
    <t>P9903</t>
  </si>
  <si>
    <t>Auxiliar técnico - mensalista</t>
  </si>
  <si>
    <t>P9904</t>
  </si>
  <si>
    <t>Laboratorista</t>
  </si>
  <si>
    <t>P9905</t>
  </si>
  <si>
    <t>Marinheiro de máquinas</t>
  </si>
  <si>
    <t>P9906</t>
  </si>
  <si>
    <t>Médico de câmara hiperbárica</t>
  </si>
  <si>
    <t>P9907</t>
  </si>
  <si>
    <t>Comandante de longo curso - mensalista</t>
  </si>
  <si>
    <t>P9908</t>
  </si>
  <si>
    <t>Imediato - mensalista</t>
  </si>
  <si>
    <t>P9909</t>
  </si>
  <si>
    <t>Oficial de náutica - mensalista</t>
  </si>
  <si>
    <t>P9910</t>
  </si>
  <si>
    <t>Oficial de máquinas - mensalista</t>
  </si>
  <si>
    <t>P9913</t>
  </si>
  <si>
    <t>Draguista - mensalista</t>
  </si>
  <si>
    <t>P9914</t>
  </si>
  <si>
    <t>Médico do trabalho</t>
  </si>
  <si>
    <t>P9915</t>
  </si>
  <si>
    <t>Maquinista</t>
  </si>
  <si>
    <t>P9916</t>
  </si>
  <si>
    <t>Encarregado de conservação rodoviária - mensalista</t>
  </si>
  <si>
    <t>P9917</t>
  </si>
  <si>
    <t>Mestre fluvial</t>
  </si>
  <si>
    <t>P9918</t>
  </si>
  <si>
    <t>Oceanógrafo</t>
  </si>
  <si>
    <t>P9919</t>
  </si>
  <si>
    <t>Oficial de máquinas</t>
  </si>
  <si>
    <t>P9920</t>
  </si>
  <si>
    <t>Mestre fluvial - mensalista</t>
  </si>
  <si>
    <t>P9921</t>
  </si>
  <si>
    <t>Mergulhador raso autônomo de emergência</t>
  </si>
  <si>
    <t>P9922</t>
  </si>
  <si>
    <t>Mergulhador raso dependente de emergência</t>
  </si>
  <si>
    <t>P9924</t>
  </si>
  <si>
    <t>Mergulhador raso dependente</t>
  </si>
  <si>
    <t>P9925</t>
  </si>
  <si>
    <t>Mergulhador raso autônomo</t>
  </si>
  <si>
    <t>P9926</t>
  </si>
  <si>
    <t>Mergulhador raso auxiliar de superfície</t>
  </si>
  <si>
    <t>P9927</t>
  </si>
  <si>
    <t>Frentista de túnel com periculosidade</t>
  </si>
  <si>
    <t>P9930</t>
  </si>
  <si>
    <t>Eletricista com periculosidade</t>
  </si>
  <si>
    <t>P9931</t>
  </si>
  <si>
    <t>Operador de equipamento de mergulho</t>
  </si>
  <si>
    <t>P9932</t>
  </si>
  <si>
    <t>Operador de equipamento pesado com periculosidade</t>
  </si>
  <si>
    <t>P9933</t>
  </si>
  <si>
    <t>Supervisor de mergulho raso - mensalista</t>
  </si>
  <si>
    <t>P9934</t>
  </si>
  <si>
    <t>Motorista de veículo especial com periculosidade</t>
  </si>
  <si>
    <t>P9935</t>
  </si>
  <si>
    <t>Oficial de náutica</t>
  </si>
  <si>
    <t>P9936</t>
  </si>
  <si>
    <t>Auxiliar de produção</t>
  </si>
  <si>
    <t>P9937</t>
  </si>
  <si>
    <t>Piloto fluvial</t>
  </si>
  <si>
    <t>P9938</t>
  </si>
  <si>
    <t>Operador de equipamento leve com periculosidade</t>
  </si>
  <si>
    <t>P9939</t>
  </si>
  <si>
    <t>Operador de equipamento leve com insalubridade</t>
  </si>
  <si>
    <t>P9942</t>
  </si>
  <si>
    <t>Marinheiro de convés com periculosidade</t>
  </si>
  <si>
    <t>P9944</t>
  </si>
  <si>
    <t>Operador de equipamento especial com periculosidade</t>
  </si>
  <si>
    <t>P9946</t>
  </si>
  <si>
    <t>Engenheiro auxiliar - mensalista</t>
  </si>
  <si>
    <t>P9947</t>
  </si>
  <si>
    <t>Técnico florestal - mensalista</t>
  </si>
  <si>
    <t>P9948</t>
  </si>
  <si>
    <t>Motorista de veículo leve - mensalista</t>
  </si>
  <si>
    <t>P9949</t>
  </si>
  <si>
    <t>Topógrafo - mensalista</t>
  </si>
  <si>
    <t>P9950</t>
  </si>
  <si>
    <t>Auxiliar de topografia - mensalista</t>
  </si>
  <si>
    <t>P9951</t>
  </si>
  <si>
    <t>Médico de câmara hiperbárica - mensalista</t>
  </si>
  <si>
    <t>P9952</t>
  </si>
  <si>
    <t>Pedreiro - mensalista</t>
  </si>
  <si>
    <t>P9953</t>
  </si>
  <si>
    <t>Eletricista - mensalista</t>
  </si>
  <si>
    <t>P9954</t>
  </si>
  <si>
    <t>Servente - mensalista</t>
  </si>
  <si>
    <t>P9955</t>
  </si>
  <si>
    <t>Engenheiro chefe - mensalista</t>
  </si>
  <si>
    <t>P9956</t>
  </si>
  <si>
    <t>Motorista de caminhão com periculosidade</t>
  </si>
  <si>
    <t>P9957</t>
  </si>
  <si>
    <t>Motorista de ônibus</t>
  </si>
  <si>
    <t>P9958</t>
  </si>
  <si>
    <t>Motorista de ônibus - mensalista</t>
  </si>
  <si>
    <t>P9959</t>
  </si>
  <si>
    <t>Motorista de veículo especial com periculosidade - mensalista</t>
  </si>
  <si>
    <t>P9960</t>
  </si>
  <si>
    <t>Porteiro</t>
  </si>
  <si>
    <t>P9963</t>
  </si>
  <si>
    <t>Supervisor de mergulho raso</t>
  </si>
  <si>
    <t>P9964</t>
  </si>
  <si>
    <t>Técnico da qualidade</t>
  </si>
  <si>
    <t>P9965</t>
  </si>
  <si>
    <t>Técnico de batimetria</t>
  </si>
  <si>
    <t>P9966</t>
  </si>
  <si>
    <t>Técnico ambiental</t>
  </si>
  <si>
    <t>P9967</t>
  </si>
  <si>
    <t>Técnico de segurança do trabalho</t>
  </si>
  <si>
    <t>P9968</t>
  </si>
  <si>
    <t>Técnico florestal</t>
  </si>
  <si>
    <t>P9972</t>
  </si>
  <si>
    <t>Técnico de batimetria - mensalista</t>
  </si>
  <si>
    <t>P9981</t>
  </si>
  <si>
    <t>Topógrafo</t>
  </si>
  <si>
    <t>P9982</t>
  </si>
  <si>
    <t>Vigia</t>
  </si>
  <si>
    <t>Valor de Aquisição
 (R$)</t>
  </si>
  <si>
    <t>Depreciação
 (R$/h)</t>
  </si>
  <si>
    <t>Oportunidade de Capital
 (R$/h)</t>
  </si>
  <si>
    <t>Seguros e Impostos
 (R$/h)</t>
  </si>
  <si>
    <t>Manutenção
 (R$/h)</t>
  </si>
  <si>
    <t>Operação
 (R$/h)</t>
  </si>
  <si>
    <t>Mão de Obra de Operação
 (R$/h)</t>
  </si>
  <si>
    <t>Custo Produtivo
 (R$/h)</t>
  </si>
  <si>
    <t>Custo Improdutivo
 (R$/h)</t>
  </si>
  <si>
    <t>E9001</t>
  </si>
  <si>
    <t>Conjunto vibratório para tubos de concreto com encaixe PB e 3 jogos de fôrmas - D = 0,60 m - 2,20 kW</t>
  </si>
  <si>
    <t>E9002</t>
  </si>
  <si>
    <t>Conjunto vibratório para tubos de concreto com encaixe PB e 3 jogos de fôrmas - D = 0,80 m - 2,20 kW</t>
  </si>
  <si>
    <t>E9003</t>
  </si>
  <si>
    <t>Conjunto vibratório para tubos de concreto com encaixe PB e 3 jogos de fôrmas - D = 1,00 m - 2,20 kW</t>
  </si>
  <si>
    <t>E9004</t>
  </si>
  <si>
    <t>Conjunto vibratório para tubos de concreto com encaixe PB e 3 jogos de fôrmas - D = 1,20 m - 2,20 kW</t>
  </si>
  <si>
    <t>E9005</t>
  </si>
  <si>
    <t>Conjunto vibratório para tubos de concreto com encaixe PB e 3 jogos de fôrmas - D = 1,50 m - 2,20 kW</t>
  </si>
  <si>
    <t>E9006</t>
  </si>
  <si>
    <t>Equipamento para sondagem manual</t>
  </si>
  <si>
    <t>E9007</t>
  </si>
  <si>
    <t>Bomba de pistão triplex com capacidade de 7,80 m³/h (130 l/min) - 8,20 kW</t>
  </si>
  <si>
    <t>E9008</t>
  </si>
  <si>
    <t>Transportador manual de tubos de concreto com capacidade de 1 t</t>
  </si>
  <si>
    <t>E9009</t>
  </si>
  <si>
    <t>Embarcação rebocadora - 268 kW</t>
  </si>
  <si>
    <t>E9010</t>
  </si>
  <si>
    <t>Balança plataforma digital à bateria, com mesa de 75 x 75 cm e capacidade de 500 kg</t>
  </si>
  <si>
    <t>E9011</t>
  </si>
  <si>
    <t>Carro manual modelo plataforma de 200 x 80 cm com capacidade de 800 kg</t>
  </si>
  <si>
    <t>E9014</t>
  </si>
  <si>
    <t>Deflectômetro de impacto (FWD) instalado em picape com reboque e faixa de carga de 7 a 120 kN - 147 kW</t>
  </si>
  <si>
    <t>E9015</t>
  </si>
  <si>
    <t>Elevador de obra com capacidade de 1.000 kg - 9 kW</t>
  </si>
  <si>
    <t>E9016</t>
  </si>
  <si>
    <t>Usina misturadora móvel de reciclagem a frio com sistema de espuma de asfalto - 129,40 kW</t>
  </si>
  <si>
    <t>E9017</t>
  </si>
  <si>
    <t>Escavadeira hidráulica sobre esteira com capacidade de 0,4 m³ - 64 kW</t>
  </si>
  <si>
    <t>E9020</t>
  </si>
  <si>
    <t>Recicladora a frio - 455 kW</t>
  </si>
  <si>
    <t>E9021</t>
  </si>
  <si>
    <t>Grupo gerador - 456 kVA</t>
  </si>
  <si>
    <t>E9022</t>
  </si>
  <si>
    <t>Pórtico metálico rolante com capacidade de 25 t - 30 kW</t>
  </si>
  <si>
    <t>E9023</t>
  </si>
  <si>
    <t>Guindaste móvel sobre esteiras com dragline com capacidade de 1,9 a 2,3 m³ - 270 kW</t>
  </si>
  <si>
    <t>E9024</t>
  </si>
  <si>
    <t>Misturador de nata cimento - 1,50 kW</t>
  </si>
  <si>
    <t>E9025</t>
  </si>
  <si>
    <t>Conjunto bomba e macaco hidráulico para protensão com capacidade de 7.000 kN - 15 kW</t>
  </si>
  <si>
    <t>E9026</t>
  </si>
  <si>
    <t>Bomba para injeção de nata de cimento com capacidade de 2 MPa - 2,20 kW</t>
  </si>
  <si>
    <t>E9028</t>
  </si>
  <si>
    <t>Bomba de alta pressão para hidrojateamento com capacidade de 18 MPa - 5,20 kW</t>
  </si>
  <si>
    <t>E9029</t>
  </si>
  <si>
    <t>Conjunto bomba e macaco hidráulico para protensão com capacidade de 8.000 kN - 20 kW</t>
  </si>
  <si>
    <t>E9030</t>
  </si>
  <si>
    <t>Bomba de protensão com leitura digital para tensionamento de estais - 3 kW</t>
  </si>
  <si>
    <t>E9031</t>
  </si>
  <si>
    <t>Elevador de cremalheira com cabine simples, com capacidade de 1.500 kg e altura de até 100 m - 15 kW</t>
  </si>
  <si>
    <t>E9032</t>
  </si>
  <si>
    <t>Equipamento para regulagem final de estais com até 37 cordoalhas - D = 15,7 mm - 20 kW</t>
  </si>
  <si>
    <t>E9033</t>
  </si>
  <si>
    <t>Equipamento para regulagem final de estais de 38 a 55 cordoalhas - D = 15,7 mm - 30 kW</t>
  </si>
  <si>
    <t>E9034</t>
  </si>
  <si>
    <t>Equipamento para regulagem final de estais de 56 a 73 cordoalhas - D = 15,7 mm - 40 kW</t>
  </si>
  <si>
    <t>E9035</t>
  </si>
  <si>
    <t>Equipamento para regulagem final de estais de 74 a 91 cordoalhas - D = 15,7 mm - 50 kW</t>
  </si>
  <si>
    <t>E9036</t>
  </si>
  <si>
    <t>Grua fixa para alturas de 60 a 102 m, com alcance de 60 m com capacidade de 1.500 kg na ponta da lança - 37 kW</t>
  </si>
  <si>
    <t>E9038</t>
  </si>
  <si>
    <t>Macaco hidráulico monocordoalha para tensionamento de estais - 3 kW</t>
  </si>
  <si>
    <t>E9039</t>
  </si>
  <si>
    <t>Máquina de solda por termofusão para tubos PEAD com gerador de 4 kW</t>
  </si>
  <si>
    <t>E9040</t>
  </si>
  <si>
    <t>Serra mármore - 1,45 kW</t>
  </si>
  <si>
    <t>E9042</t>
  </si>
  <si>
    <t>Trator sobre esteiras com lâmina - 97 kW</t>
  </si>
  <si>
    <t>E9043</t>
  </si>
  <si>
    <t>Embarcação de alumínio com comprimento de 6 m e motor de popa - 18,60 kW</t>
  </si>
  <si>
    <t>E9044</t>
  </si>
  <si>
    <t>Central de concreto com capacidade de 150 m³/h - dosadora e misturadora</t>
  </si>
  <si>
    <t>E9045</t>
  </si>
  <si>
    <t>Conjunto bomba e macaco hidráulico para elevação com capacidade de 496 kN</t>
  </si>
  <si>
    <t>E9046</t>
  </si>
  <si>
    <t>Conjunto bomba e macaco hidráulico para elevação com capacidade de 929 kN</t>
  </si>
  <si>
    <t>E9047</t>
  </si>
  <si>
    <t>Conjunto bomba e macaco hidráulico para elevação com capacidade de 1.390 kN</t>
  </si>
  <si>
    <t>E9048</t>
  </si>
  <si>
    <t>Conjunto bomba e macaco hidráulico para elevação com capacidade de 1.859 kN</t>
  </si>
  <si>
    <t>E9049</t>
  </si>
  <si>
    <t>Bomba de alta pressão para hidrojateamento com capacidade de 250 MPa - 72 kW</t>
  </si>
  <si>
    <t>E9050</t>
  </si>
  <si>
    <t>Guindaste móvel sobre pneus com 2 eixos com capacidade de 18 t - 97 kW</t>
  </si>
  <si>
    <t>E9051</t>
  </si>
  <si>
    <t>Máquina levantadora e posicionadora de via - 7,40 kW</t>
  </si>
  <si>
    <t>E9052</t>
  </si>
  <si>
    <t>Empilhadeira a diesel com capacidade de 10 t - 82 kW</t>
  </si>
  <si>
    <t>E9053</t>
  </si>
  <si>
    <t>Perfuratriz hidráulica montada em flutuante - 32 kW</t>
  </si>
  <si>
    <t>E9054</t>
  </si>
  <si>
    <t>Equipamento sobre forma-trilho para execução e acabamento de pavimento de concreto - 13,40 kW</t>
  </si>
  <si>
    <t>E9055</t>
  </si>
  <si>
    <t>Guincho pneumático com capacidade de 2,5 t</t>
  </si>
  <si>
    <t>E9056</t>
  </si>
  <si>
    <t>Plataforma autoelevatória de 12 x 24 m com capacidade de 150 t</t>
  </si>
  <si>
    <t>E9057</t>
  </si>
  <si>
    <t>Batelão sem propulsão com capacidade de 66 m³</t>
  </si>
  <si>
    <t>E9058</t>
  </si>
  <si>
    <t>Plataforma flutuante de 12 x 24 x 1,8 m com capacidade de 150 t</t>
  </si>
  <si>
    <t>E9059</t>
  </si>
  <si>
    <t>Plataforma autoelevatória de 12 x 24 m montada na obra com capacidade de 150 t</t>
  </si>
  <si>
    <t>E9060</t>
  </si>
  <si>
    <t>Perfuratriz pneumática rotopercussiva montada em flutuante com pressão de 0,70 MPa e capacidade de 2.500 gpm</t>
  </si>
  <si>
    <t>E9061</t>
  </si>
  <si>
    <t>Lixadeira/esmerilhadeira elétrica manual angular - 2,2 kW</t>
  </si>
  <si>
    <t>E9062</t>
  </si>
  <si>
    <t>Soprador de ar quente manual - 1,60 kW</t>
  </si>
  <si>
    <t>E9063</t>
  </si>
  <si>
    <t>Equipamento de estabilização dinâmica da via - 300 kW</t>
  </si>
  <si>
    <t>E9064</t>
  </si>
  <si>
    <t>Transportador manual gerica com capacidade de 180 l</t>
  </si>
  <si>
    <t>E9065</t>
  </si>
  <si>
    <t>Carro controle ferroviário - 186 kW</t>
  </si>
  <si>
    <t>E9066</t>
  </si>
  <si>
    <t>Grupo gerador - 14 kVA</t>
  </si>
  <si>
    <t>E9067</t>
  </si>
  <si>
    <t>Veículo ferroviário para capina química com capacidade de 12.000 l - 115 kW</t>
  </si>
  <si>
    <t>E9068</t>
  </si>
  <si>
    <t>Perfuratriz hidráulica rotopercussiva para CCPH - 123 kW</t>
  </si>
  <si>
    <t>E9069</t>
  </si>
  <si>
    <t>Vibrador de imersão para concreto - 4,10 kW</t>
  </si>
  <si>
    <t>E9070</t>
  </si>
  <si>
    <t>Ponte rolante com capacidade de 5 t e vão de até 15 m - 10 kW</t>
  </si>
  <si>
    <t>E9071</t>
  </si>
  <si>
    <t>Transportador manual carrinho de mão com capacidade de 80 l</t>
  </si>
  <si>
    <t>E9072</t>
  </si>
  <si>
    <t>Martelo hidráulico vibratório com unidade hidráulica - 486 kW</t>
  </si>
  <si>
    <t>E9073</t>
  </si>
  <si>
    <t>Bomba de concreto rebocável com capacidade de 30 m³/h - 74 kW</t>
  </si>
  <si>
    <t>E9074</t>
  </si>
  <si>
    <t>Tanque de estocagem de asfalto com agitadores de 60.000 l</t>
  </si>
  <si>
    <t>E9075</t>
  </si>
  <si>
    <t>Trado cavadeira de 12"</t>
  </si>
  <si>
    <t>E9076</t>
  </si>
  <si>
    <t>Equipamento para pintura eletrostática com cabine dupla de 7,00 kW e estufa de 80.000 kCal</t>
  </si>
  <si>
    <t>E9077</t>
  </si>
  <si>
    <t>Perfuratriz de circulação reversa tipo Wirth ou similar com unidade hidráulica (Power Pack) - 273 kW</t>
  </si>
  <si>
    <t>E9078</t>
  </si>
  <si>
    <t>Treliça lançadeira com capacidade de carga de 100 a 120 t e vão máximo de 45 m - 110 kW</t>
  </si>
  <si>
    <t>E9079</t>
  </si>
  <si>
    <t>Bomba submersível com capacidade de 360 m³/h - 23 kW</t>
  </si>
  <si>
    <t>E9080</t>
  </si>
  <si>
    <t>Carrelone com capacidade máxima de 70 t</t>
  </si>
  <si>
    <t>E9081</t>
  </si>
  <si>
    <t>Fischietti simples com capacidade de 70 t</t>
  </si>
  <si>
    <t>E9083</t>
  </si>
  <si>
    <t>Vagão fechado FLT com capacidade de 99 t</t>
  </si>
  <si>
    <t>E9084</t>
  </si>
  <si>
    <t>Vagão tanque convencional TCT com capacidade de 97 t e 103.000 l</t>
  </si>
  <si>
    <t>E9085</t>
  </si>
  <si>
    <t>Vagão gôndola GDE com capacidade de 93,5 t / 29 m³</t>
  </si>
  <si>
    <t>E9086</t>
  </si>
  <si>
    <t>Bomba de concreto rebocável com capacidade de 41 m³/h - 74 kW</t>
  </si>
  <si>
    <t>E9089</t>
  </si>
  <si>
    <t>Roçadeira costal - 1,40 kW</t>
  </si>
  <si>
    <t>E9093</t>
  </si>
  <si>
    <t>Veículo leve - 53 kW (sem motorista)</t>
  </si>
  <si>
    <t>E9094</t>
  </si>
  <si>
    <t>Guindaste móvel sobre pneus com 6 eixos com capacidade máxima de 350 t - 450 kW</t>
  </si>
  <si>
    <t>E9095</t>
  </si>
  <si>
    <t>Guindaste móvel sobre pneus com 8 eixos com capacidade máxima de 500 t - 500 kW</t>
  </si>
  <si>
    <t>E9096</t>
  </si>
  <si>
    <t>Minicarregadeira de pneus - 45,50 kW</t>
  </si>
  <si>
    <t>E9101</t>
  </si>
  <si>
    <t>Removedora de faixas de sinalização viária - 9,69 kW</t>
  </si>
  <si>
    <t>E9102</t>
  </si>
  <si>
    <t>Extrusora para sarjeta de concreto - 10,44 kW</t>
  </si>
  <si>
    <t>E9103</t>
  </si>
  <si>
    <t>Extrusora para meio-fio de concreto - 10,44 kW</t>
  </si>
  <si>
    <t>E9105</t>
  </si>
  <si>
    <t>Embarcação rebocadora multipropósito com guindaste hidráulico 155 kN.m - 2 x 186 kW</t>
  </si>
  <si>
    <t>E9106</t>
  </si>
  <si>
    <t>Balsa de convés com capacidade de 200 t</t>
  </si>
  <si>
    <t>E9107</t>
  </si>
  <si>
    <t>Compactador manual com soquete vibratório - 2,24 kW</t>
  </si>
  <si>
    <t>E9108</t>
  </si>
  <si>
    <t>Soldadora de trilho por caldeamento na via - 400 kW</t>
  </si>
  <si>
    <t>E9110</t>
  </si>
  <si>
    <t>Escavadeira hidráulica sobre esteiras para rocha com caçamba com capacidade de 1,56 m³ - 118 kW</t>
  </si>
  <si>
    <t>E9111</t>
  </si>
  <si>
    <t>Jateador abrasivo úmido com capacidade de 350 kg de abrasivo</t>
  </si>
  <si>
    <t>E9112</t>
  </si>
  <si>
    <t>Sinalizador direcional móvel com sistema fotovoltaico de energia e montado em chassi sobre pneus</t>
  </si>
  <si>
    <t>E9113</t>
  </si>
  <si>
    <t>Painel de Mensagem Variável - PMV móvel, com sistema fotovoltaico de energia e montado em chassi sobre pneus</t>
  </si>
  <si>
    <t>E9116</t>
  </si>
  <si>
    <t>Semáforo móvel com 3 lentes e bateria - D = 200 mm</t>
  </si>
  <si>
    <t>E9117</t>
  </si>
  <si>
    <t>Carregadeira de pneus para rocha com capacidade de 2,50 m³ - 105 kW</t>
  </si>
  <si>
    <t>E9118</t>
  </si>
  <si>
    <t>Cortadora de pavimento com disco diamantado de 450 a 1.500 mm - 55,40 kW</t>
  </si>
  <si>
    <t>E9119</t>
  </si>
  <si>
    <t>Minicarregadeira sobre pneus com valetadeira - 55,40 kW</t>
  </si>
  <si>
    <t>E9120</t>
  </si>
  <si>
    <t>Equipamento de cravação sobre esteira para geodreno com haste para profundidade de até 20 m - 258 kW</t>
  </si>
  <si>
    <t>E9122</t>
  </si>
  <si>
    <t>Perfuratriz tipo Bottom Feed para coluna de brita - 194 kW</t>
  </si>
  <si>
    <t>E9125</t>
  </si>
  <si>
    <t>Veículo tipo van furgão com capacidade de 1,38 t - 100 kW</t>
  </si>
  <si>
    <t>E9126</t>
  </si>
  <si>
    <t>Draga backhoe com capacidade de 7 m³ - 1.000 kW</t>
  </si>
  <si>
    <t>E9127</t>
  </si>
  <si>
    <t>Escavadeira hidráulica com martelo hidráulico de 520 kg - 75 kW</t>
  </si>
  <si>
    <t>E9128</t>
  </si>
  <si>
    <t>Veículo leve picape compacta 4 x 2 com cabine dupla com capacidade de 0,65 t - 72 kW</t>
  </si>
  <si>
    <t>E9129</t>
  </si>
  <si>
    <t>Veículo leve picape compacta 4 x 2 com cabine dupla com capacidade de 0,65 t - 72 kW (sem motorista)</t>
  </si>
  <si>
    <t>E9130</t>
  </si>
  <si>
    <t>Veículo leve picape média 4 x 4 com cabine dupla com capacidade de 1,10 t - 152,25 kW (sem motorista)</t>
  </si>
  <si>
    <t>E9131</t>
  </si>
  <si>
    <t>Veículo tipo van furgão com capacidade de 1,38 t - 100 kW (sem motorista)</t>
  </si>
  <si>
    <t>E9134</t>
  </si>
  <si>
    <t>Miniônibus com capacidade para 30 passageiros - 120 kW</t>
  </si>
  <si>
    <t>E9141</t>
  </si>
  <si>
    <t>Rebarbador hidráulico com bomba manual com capacidade de força de 9.000 kgf</t>
  </si>
  <si>
    <t>E9144</t>
  </si>
  <si>
    <t>Pórtico metálico rolante com talha com capacidade de 5 t - 5,6 kW</t>
  </si>
  <si>
    <t>E9148</t>
  </si>
  <si>
    <t>Macaco de protensão de fios com bomba - 3,72 kW</t>
  </si>
  <si>
    <t>E9149</t>
  </si>
  <si>
    <t>Máquina de aplicação e extração de grampo elástico tipo Pandrol - 6,70 kW</t>
  </si>
  <si>
    <t>E9151</t>
  </si>
  <si>
    <t>Britador de mandíbulas móvel sobre esteiras, sem peneira, com capacidade de 140 m³/h - 170 kW</t>
  </si>
  <si>
    <t>E9152</t>
  </si>
  <si>
    <t>Ferramenta de fixação à pólvora de ação direta</t>
  </si>
  <si>
    <t>E9153</t>
  </si>
  <si>
    <t>Ferramenta de fixação à pólvora e sistema à pistão</t>
  </si>
  <si>
    <t>E9154</t>
  </si>
  <si>
    <t>Equipamento para selagem com material asfáltico rebocável com capacidade de 370 l - 35 kW</t>
  </si>
  <si>
    <t>E9155</t>
  </si>
  <si>
    <t>Caldeira de asfalto rebocável com capacidade de 600 l - 5,20 kW</t>
  </si>
  <si>
    <t>E9156</t>
  </si>
  <si>
    <t>Soprador de ar costal - 2,6 kW</t>
  </si>
  <si>
    <t>E9157</t>
  </si>
  <si>
    <t>Locomotiva diesel-elétrica CC - bitola métrica - 2.237 kW</t>
  </si>
  <si>
    <t>E9158</t>
  </si>
  <si>
    <t>Locomotiva diesel-elétrica CC - bitola larga - 2.237 kW</t>
  </si>
  <si>
    <t>E9159</t>
  </si>
  <si>
    <t>Vagão plataforma PNE com capacidade de 82 t - bitola métrica</t>
  </si>
  <si>
    <t>E9160</t>
  </si>
  <si>
    <t>Vagão plataforma PNT com capacidade de 98 t - bitola larga</t>
  </si>
  <si>
    <t>E9161</t>
  </si>
  <si>
    <t>Vagão fechado com porta para carga e descarga de paletes FLD com capacidade de 64 t - bitola métrica</t>
  </si>
  <si>
    <t>E9162</t>
  </si>
  <si>
    <t>Vagão fechado com porta para carga e descarga de paletes FLT com capacidade de 99 t - bitola larga</t>
  </si>
  <si>
    <t>E9163</t>
  </si>
  <si>
    <t>Vagão hopper aberto com descarga automática HNE com capacidade de 45 m³ - bitola métrica</t>
  </si>
  <si>
    <t>E9164</t>
  </si>
  <si>
    <t>Vagão hopper aberto com descarga automática HNT com capacidade de 63 m³ - bitola larga</t>
  </si>
  <si>
    <t>E9167</t>
  </si>
  <si>
    <t>Equipamento para carga e descarga de TLS de até 250 m - 90 kW</t>
  </si>
  <si>
    <t>E9168</t>
  </si>
  <si>
    <t>Carregadeira de pneus com implemento de garfo - 195 kW</t>
  </si>
  <si>
    <t>E9172</t>
  </si>
  <si>
    <t>Equipamento distribuidor de fios para fábrica de dormentes - 2,50 kW</t>
  </si>
  <si>
    <t>E9173</t>
  </si>
  <si>
    <t>Bancos de ancoragem passiva e ativa para protensão de fios com capacidade de 200 tf</t>
  </si>
  <si>
    <t>E9174</t>
  </si>
  <si>
    <t>Aferidor para protensão de fios com capacidade de 3 a 6 t</t>
  </si>
  <si>
    <t>E9175</t>
  </si>
  <si>
    <t>Equipamento para concretagem de fôrmas de dormentes com silo de 1,5 m³ - 9 kW</t>
  </si>
  <si>
    <t>E9176</t>
  </si>
  <si>
    <t>Sistema de desprotensão com capacidade de 150 t - 3,72 kW</t>
  </si>
  <si>
    <t>E9177</t>
  </si>
  <si>
    <t>Pórtico metálico rolante com talha com capacidade de 5 t e pinça mecânica dupla para elevação de até 4 dormentes - 5,60 kW</t>
  </si>
  <si>
    <t>E9178</t>
  </si>
  <si>
    <t>Estação viradora de dormentes com esteira de 6 m - 7,70 kW</t>
  </si>
  <si>
    <t>E9179</t>
  </si>
  <si>
    <t>Pórtico metálico com talha e pinça para seleção de dormentes com capacidade de 1 t - 1,10 kW</t>
  </si>
  <si>
    <t>E9180</t>
  </si>
  <si>
    <t>Cesto para transporte aéreo de concreto com capacidade de 1,5 m³</t>
  </si>
  <si>
    <t>E9181</t>
  </si>
  <si>
    <t>Equipamento desbobinador de fios de protensão móvel</t>
  </si>
  <si>
    <t>E9182</t>
  </si>
  <si>
    <t>Central de concreto com capacidade de 20 m³/h - dosadora e misturadora</t>
  </si>
  <si>
    <t>E9183</t>
  </si>
  <si>
    <t>Vagonete para transporte de até 16 dormentes</t>
  </si>
  <si>
    <t>E9184</t>
  </si>
  <si>
    <t>Pista de apoio para fôrmas metálicas para dormentes de concreto - 4 cavidades - C = 127,90 m</t>
  </si>
  <si>
    <t>E9185</t>
  </si>
  <si>
    <t>Fôrma metálica para dormentes de concreto de bitola larga ou mista - 4 cavidades</t>
  </si>
  <si>
    <t>E9186</t>
  </si>
  <si>
    <t>Fôrma metálica para dormentes de concreto de bitola métrica - 4 cavidades</t>
  </si>
  <si>
    <t>E9200</t>
  </si>
  <si>
    <t>Carregadeira de pneus para rocha com capacidade de 2,50 m³ - 105 kW com periculosidade</t>
  </si>
  <si>
    <t>E9203</t>
  </si>
  <si>
    <t>Escavadeira hidráulica com martelo hidráulico de 1.700 kg - 103 kW com periculosidade</t>
  </si>
  <si>
    <t>E9204</t>
  </si>
  <si>
    <t>Perfuratriz sobre esteiras - 145 kW com periculosidade</t>
  </si>
  <si>
    <t>E9205</t>
  </si>
  <si>
    <t>Equipamento de corte a plasma CNC - 12.000 x 5.500 mm - 19,5 kW</t>
  </si>
  <si>
    <t>E9207</t>
  </si>
  <si>
    <t>Máquina de solda elétrica retificadora 425 A - 18,70 kW</t>
  </si>
  <si>
    <t>E9209</t>
  </si>
  <si>
    <t>Martelete perfurador/rompedor a ar comprimido de 25 kg para rocha, com insalubridade, com capacidade de 2.040 gpm</t>
  </si>
  <si>
    <t>E9213</t>
  </si>
  <si>
    <t>Jumbo eletro-hidráulico com 3 braços - 155 kW/237 kW com periculosidade</t>
  </si>
  <si>
    <t>E9220</t>
  </si>
  <si>
    <t>Ônibus rodoviário com capacidade para 50 passageiros - 280 kW</t>
  </si>
  <si>
    <t>E9231</t>
  </si>
  <si>
    <t>Maçarico lança-chamas a gás liquefeito de petróleo (GLP)</t>
  </si>
  <si>
    <t>E9239</t>
  </si>
  <si>
    <t>Miniônibus com capacidade para 30 passageiros - 120 kW (sem motorista)</t>
  </si>
  <si>
    <t>E9240</t>
  </si>
  <si>
    <t>Ônibus com capacidade para 46 passageiros - 153 kW (sem motorista)</t>
  </si>
  <si>
    <t>E9242</t>
  </si>
  <si>
    <t>Estação transmissora de superfície para televisionamento</t>
  </si>
  <si>
    <t>E9243</t>
  </si>
  <si>
    <t>Câmara hiperbárica com filtro, serpentina e reservatório de ar para mergulho raso - D = 1,80 m e H = 2,22 m</t>
  </si>
  <si>
    <t>E9244</t>
  </si>
  <si>
    <t>Estação transmissora de superfície para comunicação sem fio</t>
  </si>
  <si>
    <t>E9245</t>
  </si>
  <si>
    <t>Estação transmissora de superfície para comunicação com fio</t>
  </si>
  <si>
    <t>E9246</t>
  </si>
  <si>
    <t>Painel de controle de ar com manômetros e pneufatômetros</t>
  </si>
  <si>
    <t>E9247</t>
  </si>
  <si>
    <t>Sistema de Sino aberto (sinete) para mergulho até 50 m - 33,50 kW</t>
  </si>
  <si>
    <t>E9248</t>
  </si>
  <si>
    <t>Sistema de ar comprimido para mergulho até 30 m com pressão de trabalho de 1,4 MPa - 7,46 kW</t>
  </si>
  <si>
    <t>E9249</t>
  </si>
  <si>
    <t>Sistema de ar comprimido para mergulho até 50 m com pressão de trabalho de 1,7 MPa - 16,18 kW</t>
  </si>
  <si>
    <t>E9251</t>
  </si>
  <si>
    <t>Fonte de plasma para corte manual - 65A - 15 kW</t>
  </si>
  <si>
    <t>E9252</t>
  </si>
  <si>
    <t>Serra de esquadria com braço telescópico - D = 250 mm (10") - 1,80 kW</t>
  </si>
  <si>
    <t>E9253</t>
  </si>
  <si>
    <t>Rebordeadeira diâmetro máximo 3,00 m - 4,85 kW</t>
  </si>
  <si>
    <t>E9254</t>
  </si>
  <si>
    <t>Dobradeira viradeira manual comprimento máximo de dobra de até 2.000 mm</t>
  </si>
  <si>
    <t>E9255</t>
  </si>
  <si>
    <t>Fonte de plasma para corte manual - 45A - 10 kW</t>
  </si>
  <si>
    <t>E9256</t>
  </si>
  <si>
    <t>Equipamento para pintura com cal rebocável com dois bicos aplicadores e capacidade de 2.200 l</t>
  </si>
  <si>
    <t>E9258</t>
  </si>
  <si>
    <t>Balsa de convés com capacidade de 600 t</t>
  </si>
  <si>
    <t>E9259</t>
  </si>
  <si>
    <t>Ventilador centrífugo média pressão com capacidade de 38 m³/min - 2,21 kW</t>
  </si>
  <si>
    <t>E9260</t>
  </si>
  <si>
    <t>Detector de gases com bomba elétrica para espaço confinado</t>
  </si>
  <si>
    <t>E9261</t>
  </si>
  <si>
    <t>Equipamento de pintura com pistola airless - 0,90 kW</t>
  </si>
  <si>
    <t>E9262</t>
  </si>
  <si>
    <t>Escova rotativa com cerdas de aço para tratamento de superfície - 0,91 kW</t>
  </si>
  <si>
    <t>E9263</t>
  </si>
  <si>
    <t>Tripé com guincho para espaço confinado</t>
  </si>
  <si>
    <t>E9264</t>
  </si>
  <si>
    <t>Respirador purificador de ar motorizado</t>
  </si>
  <si>
    <t>E9265</t>
  </si>
  <si>
    <t>Respirador de adução de ar tipo linha de ar comprimido para jateamento</t>
  </si>
  <si>
    <t>E9267</t>
  </si>
  <si>
    <t>Exaustor centrífugo alta pressão com capacidade de 35 m³/min - 1,47 kW</t>
  </si>
  <si>
    <t>E9501</t>
  </si>
  <si>
    <t>Ventilador axial para ventilação forçada com velocidade de saída de 32,8 m/s - D = 1.000 mm - 30 kW</t>
  </si>
  <si>
    <t>E9502</t>
  </si>
  <si>
    <t>Bate-estaca de gravidade para 6 t - 119 kW</t>
  </si>
  <si>
    <t>E9503</t>
  </si>
  <si>
    <t>Guilhotina hidráulica 16 x 6.100 mm - 30 kW</t>
  </si>
  <si>
    <t>E9505</t>
  </si>
  <si>
    <t>Prensa dobradeira capacidade 320 t - comprimento até 3.100 mm - 30 kW</t>
  </si>
  <si>
    <t>E9507</t>
  </si>
  <si>
    <t>Plotadora de recorte com computador e programa computacional</t>
  </si>
  <si>
    <t>E9510</t>
  </si>
  <si>
    <t>Ventilador centrífugo baixa pressão com capacidade de 58 m³/min - 3,68 kW</t>
  </si>
  <si>
    <t>E9511</t>
  </si>
  <si>
    <t>Carregadeira de pneus com capacidade de 3,40 m³ - 195 kW</t>
  </si>
  <si>
    <t>E9512</t>
  </si>
  <si>
    <t>Veículo leve - 53 kW</t>
  </si>
  <si>
    <t>E9513</t>
  </si>
  <si>
    <t>Compressor de ar portátil de 160,46 l/s (340 PCM) - 81 kW</t>
  </si>
  <si>
    <t>E9514</t>
  </si>
  <si>
    <t>Distribuidor de agregados sobre pneus autopropelido - 130 kW</t>
  </si>
  <si>
    <t>E9515</t>
  </si>
  <si>
    <t>Escavadeira hidráulica sobre esteiras com caçamba com capacidade de 1,56 m³ - 118 kW</t>
  </si>
  <si>
    <t>E9516</t>
  </si>
  <si>
    <t>Perfuratriz hidráulica sobre esteiras - 283 kW</t>
  </si>
  <si>
    <t>E9518</t>
  </si>
  <si>
    <t>Grade de 24 discos rebocável de D = 60 cm (24")</t>
  </si>
  <si>
    <t>E9519</t>
  </si>
  <si>
    <t>Betoneira com motor a gasolina com capacidade de 600 l - 10 kW</t>
  </si>
  <si>
    <t>E9521</t>
  </si>
  <si>
    <t>Grupo gerador - 3,2 kVA</t>
  </si>
  <si>
    <t>E9522</t>
  </si>
  <si>
    <t>Caldeira de asfalto rebocável com capacidade de 1.500 l - 6,5 kW</t>
  </si>
  <si>
    <t>E9523</t>
  </si>
  <si>
    <t>Motoscraper - 304 kW</t>
  </si>
  <si>
    <t>E9524</t>
  </si>
  <si>
    <t>Motoniveladora - 93 kW</t>
  </si>
  <si>
    <t>E9525</t>
  </si>
  <si>
    <t>Ponte rolante com capacidade de 15 t e vão de até 15 m - 20 kW</t>
  </si>
  <si>
    <t>E9526</t>
  </si>
  <si>
    <t xml:space="preserve">Retroescavadeira de pneus - capacidade da caçamba da pá-carregadeira de 0,76 m³ e da retroescavadeira de 0,29 m³ - 58 kW </t>
  </si>
  <si>
    <t>E9527</t>
  </si>
  <si>
    <t>Martelete perfurador/rompedor a ar comprimido de 25 kg para rocha com capacidade de 2.040 gpm</t>
  </si>
  <si>
    <t>E9528</t>
  </si>
  <si>
    <t>Empilhadeira a diesel com capacidade de 4 t - 60 kW</t>
  </si>
  <si>
    <t>E9529</t>
  </si>
  <si>
    <t>Jateador para chapas e perfis metálicos com transportador a roletes - 132 kW</t>
  </si>
  <si>
    <t>E9530</t>
  </si>
  <si>
    <t>Rolo compactador liso vibratório autopropelido por pneus de 11 t - 97 kW</t>
  </si>
  <si>
    <t>E9532</t>
  </si>
  <si>
    <t>Equipamento de solda MIG/MAG semiautomática com acessórios - 28,36 kVA</t>
  </si>
  <si>
    <t>E9535</t>
  </si>
  <si>
    <t>Serra circular com bancada - D = 30 cm - 4 kW</t>
  </si>
  <si>
    <t>E9536</t>
  </si>
  <si>
    <t>Embarcação de transporte de pessoal e apoio logístico - 30 kW</t>
  </si>
  <si>
    <t>E9538</t>
  </si>
  <si>
    <t>Conjunto vibratório para meio tubo de concreto com encaixe PB e 3 jogos de fôrmas - D = 0,30 m - 2,20 kW</t>
  </si>
  <si>
    <t>E9539</t>
  </si>
  <si>
    <t>Equipamento de batimetria monofeixe</t>
  </si>
  <si>
    <t>E9540</t>
  </si>
  <si>
    <t>Trator sobre esteiras com lâmina - 127 kW</t>
  </si>
  <si>
    <t>E9541</t>
  </si>
  <si>
    <t>Trator sobre esteiras com lâmina - 259 kW</t>
  </si>
  <si>
    <t>E9543</t>
  </si>
  <si>
    <t>Compressor de ar respirável com capacidade de até 35 MPa e 3,58 l/s - 5,52 kW</t>
  </si>
  <si>
    <t>E9544</t>
  </si>
  <si>
    <t>Vassoura mecânica rebocável com largura de 2,44 m</t>
  </si>
  <si>
    <t>E9545</t>
  </si>
  <si>
    <t>Vibroacabadora de asfalto sobre esteiras - 97 kW</t>
  </si>
  <si>
    <t>E9546</t>
  </si>
  <si>
    <t>Equipamento para solda e corte com oxi-GLP</t>
  </si>
  <si>
    <t>E9547</t>
  </si>
  <si>
    <t>Máquina de solda elétrica transformadora 250 A - 9,20 kW</t>
  </si>
  <si>
    <t>E9548</t>
  </si>
  <si>
    <t>Bomba centrífuga com capacidade de 7,1 a 22 m³/h - 1,50 kW</t>
  </si>
  <si>
    <t>E9549</t>
  </si>
  <si>
    <t>Jateador e sistema de pintura para chapas e perfis metálicos com transportador a roletes - 160 kW</t>
  </si>
  <si>
    <t>E9551</t>
  </si>
  <si>
    <t>Obturador mecânico simples com extensão de 12 m</t>
  </si>
  <si>
    <t>E9552</t>
  </si>
  <si>
    <t>Nível ótico com capacidade de aumento de 32x</t>
  </si>
  <si>
    <t>E9553</t>
  </si>
  <si>
    <t>Estação total eletrônica com alcance máximo de 3.000 m</t>
  </si>
  <si>
    <t>E9556</t>
  </si>
  <si>
    <t>Compactador manual de placa vibratória - 3,00 kW</t>
  </si>
  <si>
    <t>E9558</t>
  </si>
  <si>
    <t>Tanque de estocagem de asfalto com capacidade de 30.000 l</t>
  </si>
  <si>
    <t>E9559</t>
  </si>
  <si>
    <t>Aquecedor de fluido térmico - 12 kW</t>
  </si>
  <si>
    <t>E9560</t>
  </si>
  <si>
    <t>Ônibus com capacidade para 46 passageiros - 153 kW</t>
  </si>
  <si>
    <t>E9561</t>
  </si>
  <si>
    <t>GPS geodésico de simples frequência (L1)</t>
  </si>
  <si>
    <t>E9562</t>
  </si>
  <si>
    <t>GPS geodésico de dupla frequência (L1/L2)</t>
  </si>
  <si>
    <t>E9563</t>
  </si>
  <si>
    <t>Perfuratriz hidráulica sobre esteiras com clamshell - 220 kW</t>
  </si>
  <si>
    <t>E9565</t>
  </si>
  <si>
    <t>Trator sobre esteiras com lâmina e escarificador - 259 kW</t>
  </si>
  <si>
    <t>E9566</t>
  </si>
  <si>
    <t>Guindaste móvel sobre esteiras com clamshell de 1,9 m³ - 220 kW</t>
  </si>
  <si>
    <t>E9567</t>
  </si>
  <si>
    <t>Fresadora de piso de concreto - 6,7 kW</t>
  </si>
  <si>
    <t>E9568</t>
  </si>
  <si>
    <t>Furadeira de impacto de 12,5 mm - 0,80 kW</t>
  </si>
  <si>
    <t>E9569</t>
  </si>
  <si>
    <t>Guindaste móvel sobre esteiras com clamshell de 4,6 m³ - 403 kW</t>
  </si>
  <si>
    <t>E9570</t>
  </si>
  <si>
    <t>Furadeira com base magnética - 1,20 kW</t>
  </si>
  <si>
    <t>E9574</t>
  </si>
  <si>
    <t>Perfuratriz sobre esteiras - 145 kW</t>
  </si>
  <si>
    <t>E9576</t>
  </si>
  <si>
    <t>Escavadeira hidráulica de longo alcance sobre esteiras - 103 kW</t>
  </si>
  <si>
    <t>E9577</t>
  </si>
  <si>
    <t>Trator agrícola sobre pneus - 77 kW</t>
  </si>
  <si>
    <t>E9578</t>
  </si>
  <si>
    <t>Conjunto vibratório para meio tubo de concreto com encaixe PB e 3 jogos de fôrmas - D = 0,40 m - 2,20 kW</t>
  </si>
  <si>
    <t>E9580</t>
  </si>
  <si>
    <t>Fresadora e distribuidora com controle de greide - 287 kW</t>
  </si>
  <si>
    <t>E9581</t>
  </si>
  <si>
    <t>Carregadeira de pneus para rocha com capacidade de 1,72 m³ - 113 kW</t>
  </si>
  <si>
    <t>E9583</t>
  </si>
  <si>
    <t>Distribuidor de agregados rebocável com capacidade de 1,9 m³</t>
  </si>
  <si>
    <t>E9584</t>
  </si>
  <si>
    <t>Carregadeira de pneus com capacidade de 1,72 m³ - 113 kW</t>
  </si>
  <si>
    <t>E9585</t>
  </si>
  <si>
    <t>Motosserra com motor a gasolina - 2,30 kW</t>
  </si>
  <si>
    <t>E9586</t>
  </si>
  <si>
    <t>Régua vibratória dupla com 4 m - 4,10 kW</t>
  </si>
  <si>
    <t>E9587</t>
  </si>
  <si>
    <t>Serra para corte de concreto - 4 kW</t>
  </si>
  <si>
    <t>E9588</t>
  </si>
  <si>
    <t>Vibroacabadora de concreto sobre esteiras com fôrmas deslizantes - 205 kW</t>
  </si>
  <si>
    <t>E9589</t>
  </si>
  <si>
    <t>Máquina texturizadora e aplicadora de cura química em pavimento de concreto - 44,80 kW</t>
  </si>
  <si>
    <t>E9590</t>
  </si>
  <si>
    <t>Central de concreto com capacidade de 40 m³/h - dosadora fixa</t>
  </si>
  <si>
    <t>E9591</t>
  </si>
  <si>
    <t>Serra para corte de concreto e asfalto - 10 kW</t>
  </si>
  <si>
    <t>E9593</t>
  </si>
  <si>
    <t>Draga hopper com capacidade de 750 m³</t>
  </si>
  <si>
    <t>E9594</t>
  </si>
  <si>
    <t>Draga hopper com capacidade de 1.000 m³</t>
  </si>
  <si>
    <t>E9595</t>
  </si>
  <si>
    <t>Draga hopper com capacidade de 2.000 m³</t>
  </si>
  <si>
    <t>E9596</t>
  </si>
  <si>
    <t>Draga hopper com capacidade de 3.000 m³</t>
  </si>
  <si>
    <t>E9597</t>
  </si>
  <si>
    <t>Draga hopper com capacidade de 4.000 m³</t>
  </si>
  <si>
    <t>E9598</t>
  </si>
  <si>
    <t>Draga hopper com capacidade de 5.000 m³</t>
  </si>
  <si>
    <t>E9599</t>
  </si>
  <si>
    <t>Central de concreto com capacidade de 30 m³/h - dosadora RS</t>
  </si>
  <si>
    <t>E9601</t>
  </si>
  <si>
    <t>Embarcação de transporte de pessoal e apoio logístico - 130 kW</t>
  </si>
  <si>
    <t>E9603</t>
  </si>
  <si>
    <t>Embarcação rebocadora multipropósito com guindaste hidráulico de 74 kN.m - 165 kW</t>
  </si>
  <si>
    <t>E9606</t>
  </si>
  <si>
    <t>Embarcação rebocadora - 2 x 268 kW</t>
  </si>
  <si>
    <t>E9607</t>
  </si>
  <si>
    <t>Conjunto de britagem para rachão com capacidade de 80 m³/h - 224 kW</t>
  </si>
  <si>
    <t>E9609</t>
  </si>
  <si>
    <t>Draga de sucção para extração de areia com tubo de descarga de 150 mm - 100 kW</t>
  </si>
  <si>
    <t>E9610</t>
  </si>
  <si>
    <t>Compressor de ar portátil de 42,48 l/s (90 PCM) - 18,50 kW</t>
  </si>
  <si>
    <t>E9611</t>
  </si>
  <si>
    <t>Conjunto de britagem com capacidade de 80 m³/h - 313 kW</t>
  </si>
  <si>
    <t>E9612</t>
  </si>
  <si>
    <t>Plataforma flutuante montada na obra de 12 x 24 x 1,8 m com capacidade de 150 t</t>
  </si>
  <si>
    <t>E9613</t>
  </si>
  <si>
    <t>Guindaste móvel sobre esteiras com pinça com capacidade de 40 t - 186 kW</t>
  </si>
  <si>
    <t>E9614</t>
  </si>
  <si>
    <t>Bomba com capacidade de 136 m³/h e câmara de vácuo - 5,60 kW</t>
  </si>
  <si>
    <t>E9615</t>
  </si>
  <si>
    <t>Usina misturadora de solos com capacidade de 300 t/h - 44 kW</t>
  </si>
  <si>
    <t>E9617</t>
  </si>
  <si>
    <t>Usina misturadora de pré-misturado a frio com capacidade de 60 t/h - 23,50 kW</t>
  </si>
  <si>
    <t>E9618</t>
  </si>
  <si>
    <t>Batelão autopropelido com capacidade de 300 m³ - 224 kW</t>
  </si>
  <si>
    <t>E9619</t>
  </si>
  <si>
    <t>Batelão autopropelido com capacidade de 500 m³ - 373 kW</t>
  </si>
  <si>
    <t>E9620</t>
  </si>
  <si>
    <t>Pontão flutuante de 15 x 30 x 1,8 m com capacidade de 500 t</t>
  </si>
  <si>
    <t>E9621</t>
  </si>
  <si>
    <t>Bomba de injeção de argamassa e nata com capacidade de 1,08 m³/h (18 l/min) e misturador com tambor de 0,100 m³ - 6,20 kW</t>
  </si>
  <si>
    <t>E9622</t>
  </si>
  <si>
    <t>Máquina de bancada universal para corte de chapa - 1,50 kW</t>
  </si>
  <si>
    <t>E9623</t>
  </si>
  <si>
    <t>Máquina de bancada guilhotina - 4,00 kW</t>
  </si>
  <si>
    <t>E9624</t>
  </si>
  <si>
    <t>Draga hopper com capacidade de 10.000 m³</t>
  </si>
  <si>
    <t>E9625</t>
  </si>
  <si>
    <t>Draga hopper com capacidade de 15.000 m³</t>
  </si>
  <si>
    <t>E9626</t>
  </si>
  <si>
    <t>Draga hopper com capacidade de 20.000 m³</t>
  </si>
  <si>
    <t>E9627</t>
  </si>
  <si>
    <t>Embarcação hotel com capacidade para 15 pessoas - 199 kW</t>
  </si>
  <si>
    <t>E9628</t>
  </si>
  <si>
    <t>Fábrica de pré-moldado de concreto para balizador - 2,20 kW</t>
  </si>
  <si>
    <t>E9629</t>
  </si>
  <si>
    <t>Compressor de ar portátil de 185,95 l/s (394 PCM) - 81,50 kW</t>
  </si>
  <si>
    <t>E9630</t>
  </si>
  <si>
    <t>Bomba submersível com capacidade de 75 m³/h - 3,6 kW</t>
  </si>
  <si>
    <t>E9631</t>
  </si>
  <si>
    <t>Bomba para concreto projetado via seca com capacidade de 6 m³/h - 7,5 kW</t>
  </si>
  <si>
    <t>E9632</t>
  </si>
  <si>
    <t>Conjunto vibratório para tubos de concreto com encaixe PB e 3 jogos de fôrmas - D = 0,20 m - 2,20 kW</t>
  </si>
  <si>
    <t>E9633</t>
  </si>
  <si>
    <t>Conjunto vibratório para tubos de concreto com encaixe PB e 3 jogos de fôrmas - D = 0,30 m - 2,20 kW</t>
  </si>
  <si>
    <t>E9634</t>
  </si>
  <si>
    <t>Conjunto vibratório para tubos de concreto com encaixe PB e 3 jogos de fôrmas - D = 0,40 m - 2,20 kW</t>
  </si>
  <si>
    <t>E9635</t>
  </si>
  <si>
    <t>Draga de sucção e recalque com potência da bomba de 294 kW e cortador de 30 kW</t>
  </si>
  <si>
    <t>E9636</t>
  </si>
  <si>
    <t>Draga de sucção e recalque com potência da bomba de 483 kW e cortador de 55 kW</t>
  </si>
  <si>
    <t>E9637</t>
  </si>
  <si>
    <t>Draga de sucção e recalque com potência da bomba de 746 kW e cortador de 110 kW</t>
  </si>
  <si>
    <t>E9638</t>
  </si>
  <si>
    <t>Draga de sucção e recalque com potência da bomba de 1.350 kW e cortador de 170 kW</t>
  </si>
  <si>
    <t>E9639</t>
  </si>
  <si>
    <t>Embarcação hotel com capacidade para 30 pessoas - 2 x 112 kW</t>
  </si>
  <si>
    <t>E9640</t>
  </si>
  <si>
    <t>Compressor de ar portátil de 33,51 l/s (71 PCM) - 14 kW</t>
  </si>
  <si>
    <t>E9641</t>
  </si>
  <si>
    <t>Compressor de ar portátil de 75,04 l/s (159 PCM) - 33 kW</t>
  </si>
  <si>
    <t>E9642</t>
  </si>
  <si>
    <t>Perfuratriz hidráulica sobre esteiras para estaca raiz - 56 kW</t>
  </si>
  <si>
    <t>E9643</t>
  </si>
  <si>
    <t>Equipamento para pintura a ar comprimido de pistola com caneca com capacidade de 1.000 ml e compressor de 1,50 kW</t>
  </si>
  <si>
    <t>E9646</t>
  </si>
  <si>
    <t>Compressor de ar portátil de 58,52 l/s (124 PCM) - 27 kW</t>
  </si>
  <si>
    <t>E9647</t>
  </si>
  <si>
    <t>Compactador manual com soquete vibratório - 4,10 kW</t>
  </si>
  <si>
    <t>E9648</t>
  </si>
  <si>
    <t>Compressor de ar portátil de 422,86 l/s (896 PCM) - 213 kW</t>
  </si>
  <si>
    <t>E9649</t>
  </si>
  <si>
    <t>Compressor de ar portátil de 94,39 l/s (200 PCM) - 36 kW</t>
  </si>
  <si>
    <t>E9651</t>
  </si>
  <si>
    <t>Guindaste móvel sobre esteiras com Hammer Grab - 186 kW</t>
  </si>
  <si>
    <t>E9652</t>
  </si>
  <si>
    <t>Compressor de ar portátil de 540,85 l/s (1.146 PCM) - 331,10 kW</t>
  </si>
  <si>
    <t>E9653</t>
  </si>
  <si>
    <t>Guindaste móvel sobre esteiras com trado para escavação em solos - 186 kW</t>
  </si>
  <si>
    <t>E9654</t>
  </si>
  <si>
    <t>Guindaste móvel sobre esteiras com trado com bits escavação em rocha - 186 kW</t>
  </si>
  <si>
    <t>E9656</t>
  </si>
  <si>
    <t>Guindaste móvel sobre esteiras com caçamba para escavação em solos - 186 kW</t>
  </si>
  <si>
    <t>E9657</t>
  </si>
  <si>
    <t>Guindaste móvel sobre esteiras com caçamba para escavação em rocha - 186 kW</t>
  </si>
  <si>
    <t>E9660</t>
  </si>
  <si>
    <t>Guindaste móvel sobre esteiras com capacidade de 40 t - 186 kW</t>
  </si>
  <si>
    <t>E9661</t>
  </si>
  <si>
    <t>Compressor de ar portátil de 89,67 l/s (190 PCM) - 36 kW</t>
  </si>
  <si>
    <t>E9662</t>
  </si>
  <si>
    <t>Equipamento para solda e corte com oxiacetileno</t>
  </si>
  <si>
    <t>E9664</t>
  </si>
  <si>
    <t>Guindaste móvel sobre esteiras com capacidade de 80 t - 212 kW</t>
  </si>
  <si>
    <t>E9668</t>
  </si>
  <si>
    <t>Mesa vibratória - 2,20 kW</t>
  </si>
  <si>
    <t>E9671</t>
  </si>
  <si>
    <t>Compressor de ar portátil de 363,87 l/s (771 PCM) - 158,13 kW</t>
  </si>
  <si>
    <t>E9673</t>
  </si>
  <si>
    <t>Equipamento de batimetria multifeixe</t>
  </si>
  <si>
    <t>E9674</t>
  </si>
  <si>
    <t>Equipamento de medição de descarga líquida com ADCP</t>
  </si>
  <si>
    <t>E9675</t>
  </si>
  <si>
    <t>Martelete perfurador/rompedor elétrico - 1,50 kW</t>
  </si>
  <si>
    <t>E9676</t>
  </si>
  <si>
    <t>Embarcação de transporte de pessoal e apoio logístico - 90 kW</t>
  </si>
  <si>
    <t>E9677</t>
  </si>
  <si>
    <t>Martelete perfurador/rompedor a ar comprimido de 10 kg com capacidade de 1.800 gpm</t>
  </si>
  <si>
    <t>E9678</t>
  </si>
  <si>
    <t>Fresadora a frio - 455 kW</t>
  </si>
  <si>
    <t>E9681</t>
  </si>
  <si>
    <t>Rolo compactador liso tandem vibratório autopropelido de 10,4 t - 82 kW</t>
  </si>
  <si>
    <t>E9682</t>
  </si>
  <si>
    <t>Rolo compactador liso tandem vibratório autopropelido de 1,6 t - 18 kW</t>
  </si>
  <si>
    <t>E9683</t>
  </si>
  <si>
    <t>Martelete perfurador/rompedor elétrico - 0,90 kW</t>
  </si>
  <si>
    <t>E9684</t>
  </si>
  <si>
    <t>Veículo leve picape média 4 x 4 com cabine dupla com capacidade de 1,10 t - 152,25 kW</t>
  </si>
  <si>
    <t>E9685</t>
  </si>
  <si>
    <t>Rolo compactador pé de carneiro vibratório autopropelido por pneus de 11,6 t - 82 kW</t>
  </si>
  <si>
    <t>E9689</t>
  </si>
  <si>
    <t>Usina de asfalto a quente gravimétrica com capacidade de 100/140 t/h - 260 kW</t>
  </si>
  <si>
    <t>E9691</t>
  </si>
  <si>
    <t>Guincho tracionador de cordoalhas - 7,50 kW</t>
  </si>
  <si>
    <t>E9692</t>
  </si>
  <si>
    <t>Caldeira para aquecimento e injeção de cera - 1 kW</t>
  </si>
  <si>
    <t>E9694</t>
  </si>
  <si>
    <t>Misturador de argamassa de alta turbulência com capacidade de 220 l - 13 kW</t>
  </si>
  <si>
    <t>E9697</t>
  </si>
  <si>
    <t>Minicarregadeira de pneus com vassoura de 1,68 m - 45,50 kW</t>
  </si>
  <si>
    <t>E9699</t>
  </si>
  <si>
    <t>Trituradora de galhos e troncos rebocável com capacidade de até 350 mm de diâmetro com guincho - 96,94 kW</t>
  </si>
  <si>
    <t>E9700</t>
  </si>
  <si>
    <t>Fresadora a frio - 155 kW</t>
  </si>
  <si>
    <t>E9701</t>
  </si>
  <si>
    <t>Jateador pressurizado multiabrasivo com capacidade de 280 l</t>
  </si>
  <si>
    <t>E9703</t>
  </si>
  <si>
    <t>Fábrica de pré-moldado de concreto para mourão - 2,20 kW</t>
  </si>
  <si>
    <t>E9704</t>
  </si>
  <si>
    <t>Batelão sem propulsão montado na obra com capacidade de 66 m³</t>
  </si>
  <si>
    <t>E9705</t>
  </si>
  <si>
    <t>Misturador de lama bentonítica - 4 kW</t>
  </si>
  <si>
    <t>E9706</t>
  </si>
  <si>
    <t>Martelete perfurador/rompedor a ar comprimido de 28 kg para concreto com capacidade de 1.230 gpm</t>
  </si>
  <si>
    <t>E9707</t>
  </si>
  <si>
    <t>Desarenador - 15 kW</t>
  </si>
  <si>
    <t>E9708</t>
  </si>
  <si>
    <t>Microtrator com roçadeira - 10 kW</t>
  </si>
  <si>
    <t>E9710</t>
  </si>
  <si>
    <t>Socadora automática de linha - 253 kW</t>
  </si>
  <si>
    <t>E9712</t>
  </si>
  <si>
    <t>Reguladora e distribuidora de lastro - 300 kW</t>
  </si>
  <si>
    <t>E9714</t>
  </si>
  <si>
    <t>Bate-estaca com martelo hidráulico - 450 kW</t>
  </si>
  <si>
    <t>E9716</t>
  </si>
  <si>
    <t>Conjunto bomba e macaco hidráulico para protensão com capacidade de 590 kN - 3,70 kW</t>
  </si>
  <si>
    <t>E9717</t>
  </si>
  <si>
    <t>Máquina policorte - 2,20 kW</t>
  </si>
  <si>
    <t>E9718</t>
  </si>
  <si>
    <t>Pórtico duplo de descarga e posicionamento de dormente - 89 kW</t>
  </si>
  <si>
    <t>E9719</t>
  </si>
  <si>
    <t>Talha manual com capacidade de 3 t</t>
  </si>
  <si>
    <t>E9720</t>
  </si>
  <si>
    <t>Conjunto bomba e macaco hidráulico para protensão com capacidade de 250 kN - 3,70 kW</t>
  </si>
  <si>
    <t>E9721</t>
  </si>
  <si>
    <t>Conjunto bomba e macaco hidráulico para protensão com capacidade de 1.150 kN - 5 kW</t>
  </si>
  <si>
    <t>E9722</t>
  </si>
  <si>
    <t>Conjunto bomba e macaco hidráulico para protensão com capacidade de 2.000 kN - 5 kW</t>
  </si>
  <si>
    <t>E9723</t>
  </si>
  <si>
    <t>Conjunto bomba e macaco hidráulico para protensão com capacidade de 2.500 kN - 7 kW</t>
  </si>
  <si>
    <t>E9724</t>
  </si>
  <si>
    <t>Conjunto bomba e macaco hidráulico para protensão com capacidade de 4.000 kN - 10 kW</t>
  </si>
  <si>
    <t>E9725</t>
  </si>
  <si>
    <t>Conjunto bomba e macaco hidráulico para protensão com capacidade de 5.400 kN - 10 kW</t>
  </si>
  <si>
    <t>E9726</t>
  </si>
  <si>
    <t>Bate-estaca Strauss - 15 kW</t>
  </si>
  <si>
    <t>E9727</t>
  </si>
  <si>
    <t>Posicionadora de trilhos - 7,40 kW</t>
  </si>
  <si>
    <t>E9728</t>
  </si>
  <si>
    <t>Tirefonadora/parafusadora portátil - 3,10 kW</t>
  </si>
  <si>
    <t>E9729</t>
  </si>
  <si>
    <t>Equipamento para pintura eletrostática com cabine simples de 5,50 kW e estufa de 2x120.000 kCal</t>
  </si>
  <si>
    <t>E9730</t>
  </si>
  <si>
    <t>Grupo vibrador com gerador - 2,80 kW</t>
  </si>
  <si>
    <t>E9731</t>
  </si>
  <si>
    <t>Máquina de furar dormente portátil - 1,50 kW</t>
  </si>
  <si>
    <t>E9732</t>
  </si>
  <si>
    <t>Máquina para furar dormente - 6,70 kW</t>
  </si>
  <si>
    <t>E9733</t>
  </si>
  <si>
    <t>Máquina tirefonadora e parafusadora - 6,70 kW</t>
  </si>
  <si>
    <t>E9734</t>
  </si>
  <si>
    <t>Bomba projetora de argamassa com capacidade de 2 m³/h - 5,50 kW</t>
  </si>
  <si>
    <t>E9735</t>
  </si>
  <si>
    <t>Máquina para serrar trilho - 5,00 kW</t>
  </si>
  <si>
    <t>E9736</t>
  </si>
  <si>
    <t>Máquina para furar trilho - 1,20 kW</t>
  </si>
  <si>
    <t>E9737</t>
  </si>
  <si>
    <t>Conjunto para pré-aquecimento de trilho em solda aluminotérmica</t>
  </si>
  <si>
    <t>E9738</t>
  </si>
  <si>
    <t>Máquina de esmerilhar topo e lateral de boleto - 5,20 kW</t>
  </si>
  <si>
    <t>E9742</t>
  </si>
  <si>
    <t>Trator agrícola sobre pneus com roçadeira articulada e capacidade de 1,12 m - 77 kW</t>
  </si>
  <si>
    <t>E9745</t>
  </si>
  <si>
    <t>Trator agrícola sobre pneus com roçadeira de arraste e capacidade de 1,50 m - 77 kW</t>
  </si>
  <si>
    <t>E9746</t>
  </si>
  <si>
    <t>Conjunto bomba e prensa para luva de emenda de 25 mm</t>
  </si>
  <si>
    <t>E9747</t>
  </si>
  <si>
    <t>Conjunto bomba e prensa para luva de emenda de 32 mm</t>
  </si>
  <si>
    <t>E9748</t>
  </si>
  <si>
    <t>Rosqueadeira para rosca cônica - 0,75 kW</t>
  </si>
  <si>
    <t>E9749</t>
  </si>
  <si>
    <t>Jateador portátil multiabrasivo com capacidade de 300 kg</t>
  </si>
  <si>
    <t>E9750</t>
  </si>
  <si>
    <t>Bomba de injeção de argamassa com capacidade de 50 l/min</t>
  </si>
  <si>
    <t>E9753</t>
  </si>
  <si>
    <t>Grupo gerador - 23 kVA</t>
  </si>
  <si>
    <t>E9754</t>
  </si>
  <si>
    <t>Grupo gerador - 68 kVA</t>
  </si>
  <si>
    <t>E9755</t>
  </si>
  <si>
    <t>Bomba de alta pressão para jet grouting de até 45 MPa - 150 kW</t>
  </si>
  <si>
    <t>E9756</t>
  </si>
  <si>
    <t>Calandra para chapas de aço até 25 mm - 22 kW</t>
  </si>
  <si>
    <t>E9758</t>
  </si>
  <si>
    <t>Vibroacabadora de asfalto sobre pneus - 97 kW</t>
  </si>
  <si>
    <t>E9759</t>
  </si>
  <si>
    <t>Guincho de alavanca com capacidade de 5,4 t</t>
  </si>
  <si>
    <t>E9760</t>
  </si>
  <si>
    <t>Perfuratriz manual para coroa diamantada - 1,60 kW</t>
  </si>
  <si>
    <t>E9761</t>
  </si>
  <si>
    <t>Guincho de coluna com capacidade de 200 kg - 0,92 kW</t>
  </si>
  <si>
    <t>E9762</t>
  </si>
  <si>
    <t>Rolo compactador de pneus autopropelido de 27 t - 85 kW</t>
  </si>
  <si>
    <t>E9763</t>
  </si>
  <si>
    <t>Grupo gerador - 40 kVA</t>
  </si>
  <si>
    <t>E9764</t>
  </si>
  <si>
    <t>Grupo gerador - 7,2 kVA</t>
  </si>
  <si>
    <t>E9765</t>
  </si>
  <si>
    <t>Grupo gerador - 569 kVA</t>
  </si>
  <si>
    <t>E9766</t>
  </si>
  <si>
    <t>Prensa hidráulica para fabricação de blocos pré-moldados - 20 kW</t>
  </si>
  <si>
    <t>E9767</t>
  </si>
  <si>
    <t>Compressor de ar portátil de 9,44 l/s (20 PCM) a gasolina - 5,22 kW</t>
  </si>
  <si>
    <t>E9768</t>
  </si>
  <si>
    <t>Compressor de ar portátil de 373,78 l/s (792 PCM) - 213,30 kW</t>
  </si>
  <si>
    <t>E9769</t>
  </si>
  <si>
    <t>Cunha hidráulica com três cilindros e acessórios com capacidade de 3.000 kN - 5,60 kW</t>
  </si>
  <si>
    <t>E9770</t>
  </si>
  <si>
    <t>Retroescavadeira de pneus com caçamba de escavação trapezoidal ou triangular com seção de corte inferior a 0,10 m² - 58 kW</t>
  </si>
  <si>
    <t>E9771</t>
  </si>
  <si>
    <t>Retroescavadeira de pneus com caçamba de escavação trapezoidal ou triangular com seção de corte de 0,10 a 0,15 m² - 58 kW</t>
  </si>
  <si>
    <t>E9772</t>
  </si>
  <si>
    <t>Retroescavadeira de pneus com caçamba de escavação trapezoidal ou triangular com seção de corte de 0,15 a 0,20 m² - 58 kW</t>
  </si>
  <si>
    <t>E9773</t>
  </si>
  <si>
    <t>Retroescavadeira de pneus com caçamba de escavação trapezoidal ou triangular com seção de corte de 0,20 a 0,30 m² - 58 kW</t>
  </si>
  <si>
    <t>E9774</t>
  </si>
  <si>
    <t>Retroescavadeira de pneus com caçamba de escavação trapezoidal ou triangular com seção de corte de 0,30 a 0,50 m² - 58 kW</t>
  </si>
  <si>
    <t>E9775</t>
  </si>
  <si>
    <t>Escavadeira hidráulica com martelo hidráulico de 1.700 kg - 103 kW</t>
  </si>
  <si>
    <t>E9776</t>
  </si>
  <si>
    <t>Grupo gerador - 174 kVA</t>
  </si>
  <si>
    <t>E9777</t>
  </si>
  <si>
    <t>Extrusora de barreira de concreto - 74 kW</t>
  </si>
  <si>
    <t>E9778</t>
  </si>
  <si>
    <t>Grupo gerador - 338 kVA</t>
  </si>
  <si>
    <t>E9779</t>
  </si>
  <si>
    <t>Grupo gerador - 113 kVA</t>
  </si>
  <si>
    <t>E9780</t>
  </si>
  <si>
    <t>Misturador automático para grauteamento com capacidade de 20 m³/h - 7 kW</t>
  </si>
  <si>
    <t>E9781</t>
  </si>
  <si>
    <t>Misturador com bomba para grauteamento tipo Flex E ou similar - 25 kW</t>
  </si>
  <si>
    <t>E9782</t>
  </si>
  <si>
    <t>Perfuratriz pneumática com avanço de coluna de 33,5 kg com capacidade de 2.280 gpm</t>
  </si>
  <si>
    <t>E9784</t>
  </si>
  <si>
    <t>Plataforma autopropelida com alcance de 12 m com capacidade de 700 kg - 24 kW</t>
  </si>
  <si>
    <t>E9785</t>
  </si>
  <si>
    <t>Guindaste móvel sobre pneus com 2 eixos com capacidade máxima de 55 t - 186 kW</t>
  </si>
  <si>
    <t>E9786</t>
  </si>
  <si>
    <t>Guincho elétrico para lançamento de embarcações com capacidade de 30 t - 66 kW</t>
  </si>
  <si>
    <t>E9788</t>
  </si>
  <si>
    <t>Misturador de argamassa com capacidade de 0,250 m³ - 3,70 kW</t>
  </si>
  <si>
    <t>E9789</t>
  </si>
  <si>
    <t>Carro manual modelo plataforma de 150 x 80 cm com capacidade de 800 kg</t>
  </si>
  <si>
    <t>E9790</t>
  </si>
  <si>
    <t>Bomba para concreto projetado via úmida com capacidade de 10 m³/h - 14,70 kW</t>
  </si>
  <si>
    <t>E9791</t>
  </si>
  <si>
    <t>Bomba pneumática para injeção de resina com capacidade de 0,18 m³/h</t>
  </si>
  <si>
    <t>E9793</t>
  </si>
  <si>
    <t>Robot para concreto projetado com capacidade de 30 m³/h - 70 kW - com compressor diesel</t>
  </si>
  <si>
    <t>E9795</t>
  </si>
  <si>
    <t>Perfuratriz de superfície sobre pneus com martelo de topo e controle remoto via rádio - 60 kW</t>
  </si>
  <si>
    <t>E9797</t>
  </si>
  <si>
    <t>Jumbo eletro-hidráulico com 3 braços - 155 kW/237 kW</t>
  </si>
  <si>
    <t>E9798</t>
  </si>
  <si>
    <t>Perfuratriz hidráulica rotopercussiva - 123 kW</t>
  </si>
  <si>
    <t>E9013</t>
  </si>
  <si>
    <t>Caminhão tanque de asfalto com capacidade de 31.000 l - 368 kW</t>
  </si>
  <si>
    <t>A9335</t>
  </si>
  <si>
    <t>Cavalo mecânico estradeiro 8 x 2, PBT 29.000 kg - 368 kW - condição de trabalho severa - motorista de veículo especial</t>
  </si>
  <si>
    <t>A9364</t>
  </si>
  <si>
    <t>Tanque isotérmico de asfalto com capacidade de 31.000 l</t>
  </si>
  <si>
    <t>E9018</t>
  </si>
  <si>
    <t>Cavalo mecânico com dolly intermediário e semirreboque de 4 eixos com capacidade de 52 t - 364 kW</t>
  </si>
  <si>
    <t>A9324</t>
  </si>
  <si>
    <t>Cavalo mecânico estradeiro 6 x 4, PBT 23.000 kg - 364 kW - motorista de veículo especial</t>
  </si>
  <si>
    <t>A9355</t>
  </si>
  <si>
    <t>Semirreboque com 4 eixos</t>
  </si>
  <si>
    <t>A9382</t>
  </si>
  <si>
    <t>Dolly intermediário com 2 eixos para semirreboque</t>
  </si>
  <si>
    <t>E9027</t>
  </si>
  <si>
    <t>Caminhão distribuidor de cimento e cal com capacidade de 15 m³ - 210 kW</t>
  </si>
  <si>
    <t>A9333</t>
  </si>
  <si>
    <t>Caminhão plataforma 8 x 4, PBT 29.000 kg e distância entre eixos 4,6 m - 210 kW - motorista de veículo especial</t>
  </si>
  <si>
    <t>A9365</t>
  </si>
  <si>
    <t>Distribuidor de cimento e cal montado sobre chassi com capacidade de 15 m³</t>
  </si>
  <si>
    <t>E9037</t>
  </si>
  <si>
    <t>Plataforma de inspeção sob pontes montada em caminhão com capacidade de 500 kg e alcance de 15 m - 236 kW</t>
  </si>
  <si>
    <t>A9334</t>
  </si>
  <si>
    <t>Caminhão plataforma 8 x 2, PBT 29.000 kg e distância entre eixos 4,8 m - 236 kW - condição de trabalho severa - motorista de veículo especial</t>
  </si>
  <si>
    <t>A9378</t>
  </si>
  <si>
    <t>Plataforma telescópica para inspeção de pontes montada sobre chassi com capacidade de 500 kg</t>
  </si>
  <si>
    <t>E9041</t>
  </si>
  <si>
    <t>Caminhão guindauto com capacidade de elevação de 11,9 t e carroceria de 11,5 t - 188 kW</t>
  </si>
  <si>
    <t>A9313</t>
  </si>
  <si>
    <t>Caminhão plataforma 6 x 2, PBT 23.000 kg e distância entre eixos 5,2 m - 188 kW - motorista de veículo especial</t>
  </si>
  <si>
    <t>A9351</t>
  </si>
  <si>
    <t>Carroceria de madeira com capacidade de 11,5 t</t>
  </si>
  <si>
    <t>A9373</t>
  </si>
  <si>
    <t>Guindaste articulado montado sobre chassi com capacidade máxima de elevação de 11,9 t</t>
  </si>
  <si>
    <t>E9082</t>
  </si>
  <si>
    <t>Bate-estaca hidráulico para defensas montado em caminhão guindauto com capacidade de 6,2 t e carroceria de 5 t - 152 kW</t>
  </si>
  <si>
    <t>A9305</t>
  </si>
  <si>
    <t>Caminhão plataforma 4 x 2, PBT 15.000 kg e distância entre eixos 4,8 m - 152 kW - motorista de veículo especial</t>
  </si>
  <si>
    <t>A9348</t>
  </si>
  <si>
    <t>Carroceria de madeira com capacidade de 5 t</t>
  </si>
  <si>
    <t>A9372</t>
  </si>
  <si>
    <t>Guindaste articulado montado sobre chassi com capacidade máxima de elevação de 6,2 t</t>
  </si>
  <si>
    <t>A9379</t>
  </si>
  <si>
    <t>Bate-estaca hidráulico para defensas metálicas montada sobre chassi</t>
  </si>
  <si>
    <t>E9097</t>
  </si>
  <si>
    <t>Caminhão de resgate de veículos leves com plataforma com capacidade de 5 t - 129 kW</t>
  </si>
  <si>
    <t>A9326</t>
  </si>
  <si>
    <t>Caminhão plataforma 4 x 2, PBT 10.800 kg e distância entre eixos 4,6 m - 129 kW - motorista de veículo especial</t>
  </si>
  <si>
    <t>A9374</t>
  </si>
  <si>
    <t>Plataforma hidráulica para resgate de veículos montada sobre chassi com capacidade de 5 t</t>
  </si>
  <si>
    <t>E9098</t>
  </si>
  <si>
    <t>Caminhão de resgate de veículos de porte médio com capacidade do guincho de 20 t - 236 kW</t>
  </si>
  <si>
    <t>A9306</t>
  </si>
  <si>
    <t>Caminhão plataforma 4 x 2, PBT 16.000 kg e distância entre eixos 3,6 m - 236 kW - motorista de veículo especial</t>
  </si>
  <si>
    <t>A9375</t>
  </si>
  <si>
    <t>Guincho rebocador para resgate de veículos montada sobre chassi com capacidade de 20 t</t>
  </si>
  <si>
    <t>E9099</t>
  </si>
  <si>
    <t>Caminhão de resgate de veículos pesados com dois guinchos com capacidade de 35 t - 265 kW</t>
  </si>
  <si>
    <t>A9320</t>
  </si>
  <si>
    <t>Caminhão plataforma 6 x 4, PBT 23.000 kg e distância entre eixos 4,8 m - 265 kW - motorista de veículo especial</t>
  </si>
  <si>
    <t>A9376</t>
  </si>
  <si>
    <t>Guincho rebocador para resgate de veículos montada sobre chassi com capacidade de 35 t</t>
  </si>
  <si>
    <t>E9100</t>
  </si>
  <si>
    <t>Cavalo mecânico sem reboque - 272 kW</t>
  </si>
  <si>
    <t>A9310</t>
  </si>
  <si>
    <t>Cavalo mecânico 4 x 2, PBT 16.000 kg - 272 kW - motorista de veículo especial</t>
  </si>
  <si>
    <t>E9114</t>
  </si>
  <si>
    <t>Painel com seta luminosa para montagem em caminhão</t>
  </si>
  <si>
    <t>A9380</t>
  </si>
  <si>
    <t>Painel com seta luminosa montado sobre chassi</t>
  </si>
  <si>
    <t>E9115</t>
  </si>
  <si>
    <t>Amortecedor retrátil (AMC) para montagem em caminhão</t>
  </si>
  <si>
    <t>A9381</t>
  </si>
  <si>
    <t>Amortecedor retrátil montado em caminhão</t>
  </si>
  <si>
    <t>E9145</t>
  </si>
  <si>
    <t>Caminhão basculante para concreto com capacidade de 10 m³ - 210 kW</t>
  </si>
  <si>
    <t>A9316</t>
  </si>
  <si>
    <t>Caminhão plataforma 8 x 4, PBT 29.000 kg e distância entre eixos 4,6 m - 210 kW - motorista de caminhão</t>
  </si>
  <si>
    <t>A9340</t>
  </si>
  <si>
    <t>Caçamba basculante para concreto com capacidade de 10 m³</t>
  </si>
  <si>
    <t>E9146</t>
  </si>
  <si>
    <t>Caminhão silo com capacidade de 30 m³ - 368 kW</t>
  </si>
  <si>
    <t>A9357</t>
  </si>
  <si>
    <t>Semirreboque silo para cimento com capacidade de 30 m³</t>
  </si>
  <si>
    <t>E9169</t>
  </si>
  <si>
    <t>Cavalo mecânico com dolly pneumático de 4 eixos e mesas de giro com capacidade de 56 t - 364 kW</t>
  </si>
  <si>
    <t>A9385</t>
  </si>
  <si>
    <t>Conjunto de duas mesas de giro para quinta roda ou reboque com capacidade de 100 t cada</t>
  </si>
  <si>
    <t>A9389</t>
  </si>
  <si>
    <t>Dolly pneumático com capacidade de 48 t e 4 eixos</t>
  </si>
  <si>
    <t>E9170</t>
  </si>
  <si>
    <t>Cavalo mecânico com dois dollys pneumáticos de 3 e 4 eixos e mesas de giro com capacidade de 77 t - 364 kW</t>
  </si>
  <si>
    <t>A9386</t>
  </si>
  <si>
    <t>Cavalo mecânico estradeiro 6 x 4, CMT 150.000 kg - 364 kW - motorista de veículo especial</t>
  </si>
  <si>
    <t>A9387</t>
  </si>
  <si>
    <t>Dolly pneumático com capacidade de 28,5 t e 3 eixos</t>
  </si>
  <si>
    <t>E9171</t>
  </si>
  <si>
    <t>Cavalo mecânico com dois dollys pneumáticos de 4 e 5 eixos e mesas de giro com capacidade de 111 t - 440 kW</t>
  </si>
  <si>
    <t>A9325</t>
  </si>
  <si>
    <t>Cavalo mecânico 8 x 8, PBT 26.000 kg - 440 kW -  motorista de veículo especial</t>
  </si>
  <si>
    <t>A9388</t>
  </si>
  <si>
    <t>Dolly pneumático com capacidade de 60 t e 5 eixos</t>
  </si>
  <si>
    <t>E9199</t>
  </si>
  <si>
    <t>A9299</t>
  </si>
  <si>
    <t>Equipamento com sistema de hidrojateamento de alta pressão e vácuo para limpeza e desobstrução de bueiros com diâmetro de até 1.500 mm com capacidade total de 15.600 l</t>
  </si>
  <si>
    <t>E9201</t>
  </si>
  <si>
    <t>Caminhão basculante para rocha com capacidade de 12 m³ - 210 kW com periculosidade</t>
  </si>
  <si>
    <t>A9327</t>
  </si>
  <si>
    <t>Caminhão plataforma 8 x 4, PBT 29.000 kg e distância entre eixos 4,6 m - 210 kW - motorista de caminhão com periculosidade</t>
  </si>
  <si>
    <t>A9343</t>
  </si>
  <si>
    <t>Caçamba basculante para rocha com capacidade de 12 m³</t>
  </si>
  <si>
    <t>E9202</t>
  </si>
  <si>
    <t>Plataforma pantográfica montada em caminhão com capacidade de carga de 600 kg - 120 kW com periculosidade</t>
  </si>
  <si>
    <t>A9300</t>
  </si>
  <si>
    <t>Caminhão plataforma 4 x 2, PBT 8.300 kg e distância entre eixos 3,9 m - 120 kW - motorista de veículo especial com periculosidade</t>
  </si>
  <si>
    <t>A9383</t>
  </si>
  <si>
    <t>Plataforma pantográfica hidráulica montada sobre chassi com capacidade de 600 kg - com periculosidade</t>
  </si>
  <si>
    <t>E9506</t>
  </si>
  <si>
    <t>Caminhão basculante com capacidade de 6 m³ - 136 kW</t>
  </si>
  <si>
    <t>A9307</t>
  </si>
  <si>
    <t>Caminhão plataforma 4 x 2, PBT 16.000 kg e distância entre eixos 3,6 m - 136 kW - motorista de caminhão</t>
  </si>
  <si>
    <t>A9338</t>
  </si>
  <si>
    <t>Caçamba basculante com capacidade de 6 m³</t>
  </si>
  <si>
    <t>E9508</t>
  </si>
  <si>
    <t>Caminhão carroceria com capacidade de 9 t - 136 kW</t>
  </si>
  <si>
    <t>A9309</t>
  </si>
  <si>
    <t>Caminhão plataforma 4 x 2, PBT 16.000 kg e distância entre eixos 4,8 m - 136 kW - motorista de caminhão</t>
  </si>
  <si>
    <t>A9350</t>
  </si>
  <si>
    <t>Carroceria de madeira com capacidade de 9 t</t>
  </si>
  <si>
    <t>E9509</t>
  </si>
  <si>
    <t>Caminhão tanque distribuidor de asfalto com capacidade de 6.000 l - 7 kW/136 kW</t>
  </si>
  <si>
    <t>A9323</t>
  </si>
  <si>
    <t>Caminhão plataforma 4 x 2, PBT 14.300 kg e distância entre eixos 4,8 m - 136 kW - condição de trabalho severa - motorista de caminhão</t>
  </si>
  <si>
    <t>A9363</t>
  </si>
  <si>
    <t>Tanque espargidor de asfalto com capacidade de 6.000 l - 7 kW</t>
  </si>
  <si>
    <t>E9520</t>
  </si>
  <si>
    <t>Caminhão com caçamba térmica com capacidade de 6 m³ - 136 kW</t>
  </si>
  <si>
    <t>A9339</t>
  </si>
  <si>
    <t>Caçamba térmica com capacidade de 6 m³</t>
  </si>
  <si>
    <t>E9557</t>
  </si>
  <si>
    <t>Caminhão comboio com capacidade de 5.000 l - 136 kW (sem motorista)</t>
  </si>
  <si>
    <t>A9294</t>
  </si>
  <si>
    <t>Caminhão plataforma 4 x 2, PBT 16.000 kg e distância entre eixos 4,8 m - 136 kW - condição de trabalho severa (sem motorista)</t>
  </si>
  <si>
    <t>A9298</t>
  </si>
  <si>
    <t>Tanque para distribuição de combustíveis e lubrificantes com capacidade de 5.000 l</t>
  </si>
  <si>
    <t>E9571</t>
  </si>
  <si>
    <t>Caminhão tanque com capacidade de 10.000 l - 188 kW</t>
  </si>
  <si>
    <t>A9332</t>
  </si>
  <si>
    <t>Caminhão plataforma 6 x 2, PBT 23.000 kg e distância entre eixos 4,8 m - 188 kW - condição de trabalho severa - motorista de caminhão</t>
  </si>
  <si>
    <t>A9360</t>
  </si>
  <si>
    <t>Tanque para transporte de água com capacidade de 10.000 l</t>
  </si>
  <si>
    <t>E9575</t>
  </si>
  <si>
    <t>Caminhão basculante com caçamba estanque com capacidade de 14 m³ - 210 kW</t>
  </si>
  <si>
    <t>A9345</t>
  </si>
  <si>
    <t>Caçamba basculante estanque com capacidade de 14 m³</t>
  </si>
  <si>
    <t>E9579</t>
  </si>
  <si>
    <t>Caminhão basculante com capacidade de 10 m³ - 210 kW</t>
  </si>
  <si>
    <t>A9293</t>
  </si>
  <si>
    <t>Caminhão plataforma 6 x 2, PBT 23.000 kg e distância entre eixos 3,6 m - 210 kW - motorista de caminhão</t>
  </si>
  <si>
    <t>A9342</t>
  </si>
  <si>
    <t>Caçamba basculante com capacidade de 10 m³</t>
  </si>
  <si>
    <t>E9592</t>
  </si>
  <si>
    <t>Caminhão carroceria com capacidade de 15 t - 188 kW</t>
  </si>
  <si>
    <t>A9314</t>
  </si>
  <si>
    <t>Caminhão plataforma 6 x 2, PBT 23.000 kg e distância entre eixos 5,2 m - 188 kW - motorista de caminhão</t>
  </si>
  <si>
    <t>A9352</t>
  </si>
  <si>
    <t>Carroceria de madeira com capacidade de 15 t</t>
  </si>
  <si>
    <t>E9600</t>
  </si>
  <si>
    <t>Caminhão betoneira com capacidade de 8 m³ - 236 kW</t>
  </si>
  <si>
    <t>A9317</t>
  </si>
  <si>
    <t>Caminhão plataforma 8 x 2, PBT 29.000 kg e distância entre eixos 4,8 m - 236 kW - motorista de veículo especial</t>
  </si>
  <si>
    <t>A9346</t>
  </si>
  <si>
    <t>Misturador de concreto para montagem em chassi de caminhão com capacidade de 8 m³</t>
  </si>
  <si>
    <t>E9604</t>
  </si>
  <si>
    <t>Caminhão basculante para rocha com capacidade de 8 m³ - 210 kW</t>
  </si>
  <si>
    <t>A9315</t>
  </si>
  <si>
    <t>Caminhão basculante 6 x 4, PBT 23.000 kg e distância entre eixos 3,6 m - 210 kW -  motorista de caminhão</t>
  </si>
  <si>
    <t>A9341</t>
  </si>
  <si>
    <t>Caçamba basculante para rocha com capacidade de 8 m³</t>
  </si>
  <si>
    <t>E9605</t>
  </si>
  <si>
    <t>Caminhão tanque com capacidade de 6.000 l - 136 kW</t>
  </si>
  <si>
    <t>A9358</t>
  </si>
  <si>
    <t>Tanque para transporte de água com capacidade de 6.000 l</t>
  </si>
  <si>
    <t>E9644</t>
  </si>
  <si>
    <t>Caminhão demarcador de faixas com sistema de pintura a frio - 28 kW/129 kW</t>
  </si>
  <si>
    <t>A9302</t>
  </si>
  <si>
    <t>Caminhão plataforma 4 x 2, PBT 9.200 kg e distância entre eixos 4,6 m - 129 kW - motorista de caminhão</t>
  </si>
  <si>
    <t>A9368</t>
  </si>
  <si>
    <t>Equipamento demarcador de faixas a frio montado sobre chassi com capacidade de 800 l - 28 kW</t>
  </si>
  <si>
    <t>E9645</t>
  </si>
  <si>
    <t>Caminhão demarcador de faixas com sistema de pintura a quente - 5 kW/30,10 kW/136 kW</t>
  </si>
  <si>
    <t>A9328</t>
  </si>
  <si>
    <t>Compressor de ar portátil de 70,79 l/s (150 PCM) sem reboque - 30,10 kW</t>
  </si>
  <si>
    <t>A9331</t>
  </si>
  <si>
    <t>Caminhão plataforma 4 x 2, PBT 16.000 kg e distância entre eixos 4,8 m - 136 kW - condição de trabalho severa - motorista de caminhão</t>
  </si>
  <si>
    <t>A9369</t>
  </si>
  <si>
    <t>Equipamento demarcador de faixas a quente montado sobre chassi com capacidade de 500 l - 5,0 kW</t>
  </si>
  <si>
    <t>E9665</t>
  </si>
  <si>
    <t>Cavalo mecânico com semirreboque com capacidade de 20 t - 276 kW</t>
  </si>
  <si>
    <t>A9318</t>
  </si>
  <si>
    <t>Cavalo mecânico 4 x 2, PBT 16.000 kg - 276 kW - motorista de veículo especial</t>
  </si>
  <si>
    <t>A9353</t>
  </si>
  <si>
    <t>Semirreboque com 2 eixos</t>
  </si>
  <si>
    <t>E9666</t>
  </si>
  <si>
    <t>Cavalo mecânico com semirreboque com capacidade de 32 t - 302 kW</t>
  </si>
  <si>
    <t>A9321</t>
  </si>
  <si>
    <t>Cavalo mecânico estradeiro 6 x 2, PBT 23.000 kg - 302 kW - motorista de veículo especial</t>
  </si>
  <si>
    <t>A9354</t>
  </si>
  <si>
    <t>Semirreboque com 3 eixos</t>
  </si>
  <si>
    <t>E9667</t>
  </si>
  <si>
    <t>Caminhão basculante com capacidade de 14 m³ - 210 kW</t>
  </si>
  <si>
    <t>A9344</t>
  </si>
  <si>
    <t>Caçamba basculante com capacidade de 14 m³</t>
  </si>
  <si>
    <t>E9669</t>
  </si>
  <si>
    <t>Caminhão tanque com capacidade de 8.000 l - 136 kW</t>
  </si>
  <si>
    <t>A9359</t>
  </si>
  <si>
    <t>Tanque para transporte de água com capacidade de 8.000 l</t>
  </si>
  <si>
    <t>E9670</t>
  </si>
  <si>
    <t>Usina móvel de lama asfáltica ou microrrevestimento com cavalo mecânico com capacidade de 12 m³ - 95,6 kW/276 kW</t>
  </si>
  <si>
    <t>A9319</t>
  </si>
  <si>
    <t>Cavalo mecânico 6 x 2, PBT 23.000 kg - 276 kW - condição de trabalho severa - motorista de veículo especial</t>
  </si>
  <si>
    <t>A9367</t>
  </si>
  <si>
    <t>Usina de lama asfáltica ou microrrevestimento asfáltico rebocável com capacidade de 12 m³ - 95,6 kW</t>
  </si>
  <si>
    <t>E9672</t>
  </si>
  <si>
    <t>Caminhão basculante para rocha com capacidade de 12 m³ - 210 kW</t>
  </si>
  <si>
    <t>E9679</t>
  </si>
  <si>
    <t>Cavalo mecânico com dois reboques hidropneumáticos de 5 e 4 eixos e mesas de giro com capacidade de 130 t - 440 kW</t>
  </si>
  <si>
    <t>A9384</t>
  </si>
  <si>
    <t>Reboque hidropneumático com capacidade de 166 t e 4 eixos</t>
  </si>
  <si>
    <t>A9390</t>
  </si>
  <si>
    <t>Reboque hidropneumático com capacidade de 117 t e 5 eixos</t>
  </si>
  <si>
    <t>E9680</t>
  </si>
  <si>
    <t>Caminhão tanque com capacidade de 13.000 l - 188 kW</t>
  </si>
  <si>
    <t>A9361</t>
  </si>
  <si>
    <t>Tanque para transporte de água com capacidade de 13.000 l</t>
  </si>
  <si>
    <t>E9686</t>
  </si>
  <si>
    <t>Caminhão guindauto com capacidade de elevação de 6,2 t e carroceria de 7 t - 136 kW</t>
  </si>
  <si>
    <t>A9308</t>
  </si>
  <si>
    <t>Caminhão plataforma 4 x 2, PBT 16.000 kg e distância entre eixos 4,8 m - 136 kW - motorista de veículo especial</t>
  </si>
  <si>
    <t>A9349</t>
  </si>
  <si>
    <t>Carroceria de madeira com capacidade de 7 t</t>
  </si>
  <si>
    <t>E9687</t>
  </si>
  <si>
    <t>Caminhão carroceria com capacidade de 5 t - 120 kW</t>
  </si>
  <si>
    <t>A9303</t>
  </si>
  <si>
    <t>Caminhão plataforma 4 x 2, PBT 9.600 kg e distância entre eixos 3,9 m - 120 kW - motorista de caminhão</t>
  </si>
  <si>
    <t>E9690</t>
  </si>
  <si>
    <t>Caminhão guindauto com cesto aéreo simples e capacidade de elevação de 5,7 t e carroceria de 8,5 t - 136 kW</t>
  </si>
  <si>
    <t>A9296</t>
  </si>
  <si>
    <t>Carroceria de madeira com capacidade de 8,5 t</t>
  </si>
  <si>
    <t>A9329</t>
  </si>
  <si>
    <t>Cesto aéreo simples isolado com capacidade para 135 kg</t>
  </si>
  <si>
    <t>A9330</t>
  </si>
  <si>
    <t>Guindaste articulado montado sobre chassi com capacidade máxima de elevação de 5,7 t</t>
  </si>
  <si>
    <t>E9693</t>
  </si>
  <si>
    <t>Caminhão demarcador de faixas com sistema de pintura Spray - 129 kW</t>
  </si>
  <si>
    <t>A9322</t>
  </si>
  <si>
    <t>Caminhão plataforma 4 x 2, PBT 10.800 kg e distância entre eixos 4,0 m - 129 kW - condição de trabalho severa - motorista de caminhão</t>
  </si>
  <si>
    <t>A9370</t>
  </si>
  <si>
    <t>Equipamento demarcador de faixas sistema spray montado sobre chassi com capacidade 1.080 l</t>
  </si>
  <si>
    <t>E9783</t>
  </si>
  <si>
    <t>Plataforma pantográfica montada em caminhão com capacidade de carga de 600 kg - 120 kW</t>
  </si>
  <si>
    <t>A9301</t>
  </si>
  <si>
    <t>Caminhão plataforma 4 x 2, PBT 8.300 kg e distância entre eixos 3,9 m - 120 kW - motorista de veículo especial</t>
  </si>
  <si>
    <t>A9377</t>
  </si>
  <si>
    <t>Plataforma pantográfica hidráulica montada sobre chassi com capacidade de 600 kg</t>
  </si>
  <si>
    <t>E9787</t>
  </si>
  <si>
    <t>Bomba para concreto com lança montada sobre chassi com capacidade de 50 m³/h - 136 kW</t>
  </si>
  <si>
    <t>A9371</t>
  </si>
  <si>
    <t>Bomba para concreto com lança montada sobre chassi com capacidade de 50 m³/h</t>
  </si>
  <si>
    <t>E9792</t>
  </si>
  <si>
    <t>Caminhão para hidrossemeadura com capacidade de 7.500 l - 77,2 kW/235 kW</t>
  </si>
  <si>
    <t>A9297</t>
  </si>
  <si>
    <t>Caminhão plataforma 6 x 4, PBT 23.000 kg e distância entre eixos 4,2 m - 235 kW - condição de trabalho severa - motorista de caminhão</t>
  </si>
  <si>
    <t>A9362</t>
  </si>
  <si>
    <t>Tanque para hidrossemeadura com capacidade de 7.500 l - 77,2 kW</t>
  </si>
  <si>
    <t>Composições Analíticas com Preço Unitário - Gerais</t>
  </si>
  <si>
    <t xml:space="preserve"> 1 </t>
  </si>
  <si>
    <t>'ADMINISTRAÇAO</t>
  </si>
  <si>
    <t>CUSTO COM ADMINISTRAÇÃO LOCAL DE OBRA</t>
  </si>
  <si>
    <t>Quant. =&gt;</t>
  </si>
  <si>
    <t>1,00</t>
  </si>
  <si>
    <t>Preço Total =&gt;</t>
  </si>
  <si>
    <t xml:space="preserve"> 2 </t>
  </si>
  <si>
    <t xml:space="preserve"> CPU 002 </t>
  </si>
  <si>
    <t>INSTALAÇÃO DO CANTEIRO DE OBRAS</t>
  </si>
  <si>
    <t>PLACA DE OBRA EM CHAPA DE ACO GALVANIZADO</t>
  </si>
  <si>
    <t>D</t>
  </si>
  <si>
    <t>A</t>
  </si>
  <si>
    <t>Equipamentos</t>
  </si>
  <si>
    <t>Utilização</t>
  </si>
  <si>
    <t>Operativa</t>
  </si>
  <si>
    <t>Improdutiva</t>
  </si>
  <si>
    <t xml:space="preserve"> 3 </t>
  </si>
  <si>
    <t>MOBILIZAÇAO/ DESMOBILIZAÇÃO</t>
  </si>
  <si>
    <t>CUSTO DE MOBILIZAÇÃO E DESMOBILIZAÇÃO DE EQUIPAMENTOS (LEVES, MÉDIOS E PESADOS), MÁQUINAS, MOBILIÁRIOS E PESSOAL</t>
  </si>
  <si>
    <t>B</t>
  </si>
  <si>
    <t xml:space="preserve"> 2003373 </t>
  </si>
  <si>
    <t xml:space="preserve"> 2003265 </t>
  </si>
  <si>
    <t>E</t>
  </si>
  <si>
    <t>Tempo Fixo</t>
  </si>
  <si>
    <t xml:space="preserve"> 4805757 </t>
  </si>
  <si>
    <t>Retroescavadeira de pneus - capacidade da caçamba da pá-carregadeira de 0,76 m³ e da retroescavadeira de 0,29 m³ - 58 kW</t>
  </si>
  <si>
    <t xml:space="preserve"> 4011212 </t>
  </si>
  <si>
    <t xml:space="preserve"> 4011463 </t>
  </si>
  <si>
    <t xml:space="preserve"> 5213408 </t>
  </si>
  <si>
    <t xml:space="preserve"> 5213360 </t>
  </si>
  <si>
    <t xml:space="preserve"> 5213464 </t>
  </si>
  <si>
    <t xml:space="preserve"> 5213552 </t>
  </si>
  <si>
    <t xml:space="preserve"> 5213472 </t>
  </si>
  <si>
    <t xml:space="preserve"> 5216111 </t>
  </si>
  <si>
    <t xml:space="preserve"> 5212560 </t>
  </si>
  <si>
    <t xml:space="preserve"> 5213498 </t>
  </si>
  <si>
    <t xml:space="preserve"> 5213835 </t>
  </si>
  <si>
    <t xml:space="preserve"> 5213343 </t>
  </si>
  <si>
    <t xml:space="preserve"> 5213850 </t>
  </si>
  <si>
    <t xml:space="preserve"> 5213848 </t>
  </si>
  <si>
    <t xml:space="preserve"> CPU 001</t>
  </si>
  <si>
    <t>CUSTO</t>
  </si>
  <si>
    <t>COMPOSIÇÃO</t>
  </si>
  <si>
    <t>VPE - 144 - ONERADO</t>
  </si>
  <si>
    <t>2.2</t>
  </si>
  <si>
    <t>2.3</t>
  </si>
  <si>
    <t>ALT.</t>
  </si>
  <si>
    <t xml:space="preserve">VPE-144 COT006 </t>
  </si>
  <si>
    <t xml:space="preserve"> VPE-144 COT005 </t>
  </si>
  <si>
    <t xml:space="preserve">VPE-1445 COT003 </t>
  </si>
  <si>
    <t>CPU 005</t>
  </si>
  <si>
    <t>Mobilização e desmobilização</t>
  </si>
  <si>
    <t xml:space="preserve"> CPU 05</t>
  </si>
  <si>
    <t>TOTAL GERAL</t>
  </si>
  <si>
    <t xml:space="preserve"> CPU 003</t>
  </si>
  <si>
    <t>Custo Horário de Execução =&gt;</t>
  </si>
  <si>
    <t>Fator de Influencia da Chuva - FIC =&gt;</t>
  </si>
  <si>
    <t>Custo do FIC =&gt;</t>
  </si>
  <si>
    <t>Produção de Equipe =&gt;</t>
  </si>
  <si>
    <t>Custo Unitário de Execução =&gt;</t>
  </si>
  <si>
    <t>Atividades Auxiliares</t>
  </si>
  <si>
    <t>Atividade Auxiliar</t>
  </si>
  <si>
    <t>Custo Total das Atividades =&gt;</t>
  </si>
  <si>
    <t>Custo Operacional</t>
  </si>
  <si>
    <t>Custo Horário de Equipamentos =&gt;</t>
  </si>
  <si>
    <t>Salário Hora</t>
  </si>
  <si>
    <t>Custo Horário da Mão de Obra =&gt;</t>
  </si>
  <si>
    <t>Adc.M.O. - Ferramentas (0,0%) =&gt;</t>
  </si>
  <si>
    <t>Custo Total do Material =&gt;</t>
  </si>
  <si>
    <t>Tempos Fixos</t>
  </si>
  <si>
    <t>Custo Total dos Tempos Fixos =&gt;</t>
  </si>
  <si>
    <t>Brita 1 - Caminhão basculante com capacidade de 10 m³ - 210 kW</t>
  </si>
  <si>
    <t>5914359
0,000
R$ 1,27</t>
  </si>
  <si>
    <t>5914374
0,000
R$ 1,02</t>
  </si>
  <si>
    <t>5914389
0,000
R$ 0,85</t>
  </si>
  <si>
    <t>Custo total dos Momentos de Transportes =&gt;</t>
  </si>
  <si>
    <t xml:space="preserve"> 4011484 </t>
  </si>
  <si>
    <t>Usinagem de concreto asfáltico - faixa C-12,5 - areia e brita comerciais - Caminhão basculante com capacidade de 10 m³ - 210 kW</t>
  </si>
  <si>
    <t>Massa termoplástica para aspersão - Caminhão carroceria com capacidade de 15 t - 188 kW</t>
  </si>
  <si>
    <t>Microesferas refletivas de vidro tipo II-A - Caminhão carroceria com capacidade de 15 t - 188 kW</t>
  </si>
  <si>
    <t>Adesivo à base de resina poliéster - Caminhão carroceria com capacidade de 15 t - 188 kW</t>
  </si>
  <si>
    <t>Tacha refletiva em plástico injetado bidirecional com um pino - tipo I - Caminhão carroceria com capacidade de 15 t - 188 kW</t>
  </si>
  <si>
    <t xml:space="preserve"> 5213441 </t>
  </si>
  <si>
    <t xml:space="preserve"> 5213571 </t>
  </si>
  <si>
    <t>Conjunto para fixação de placas em aço galvanizado composto por barra chata, abraçadeira, parafusos, porcas e arruelas - Caminhão carroceria com capacidade de 15 t - 188 kW</t>
  </si>
  <si>
    <t>Suporte em madeira de eucalipto tratado - seção de 8 x 8 cm - Caminhão carroceria com capacidade de 15 t - 188 kW</t>
  </si>
  <si>
    <t>Tinta esmalte sintético acetinado - Caminhão carroceria com capacidade de 15 t - 188 kW</t>
  </si>
  <si>
    <t>Placa em aço nº 16 galvanizado com película retrorrefletiva tipo I + I - confecção - Caminhão carroceria com capacidade de 15 t - 188 kW</t>
  </si>
  <si>
    <t>Suporte metálico móvel para placa de sinalização - confecção - Caminhão carroceria com capacidade de 15 t - 188 kW</t>
  </si>
  <si>
    <t>Cone de sinalização em polietileno - H = 75 cm e base quadrada de 40 x 40 cm - Caminhão carroceria com capacidade de 15 t - 188 kW</t>
  </si>
  <si>
    <t>Barreira de sinalização tipo I de direcionamento ou bloqueio - confecção - Caminhão carroceria com capacidade de 15 t - 188 kW</t>
  </si>
  <si>
    <t>Sinalizador a LED com bateria - Caminhão carroceria com capacidade de 15 t - 188 kW</t>
  </si>
  <si>
    <t>4.8</t>
  </si>
  <si>
    <t>Bota-fora</t>
  </si>
  <si>
    <t>DMT</t>
  </si>
  <si>
    <t>EMPOL.</t>
  </si>
  <si>
    <t>t/m³</t>
  </si>
  <si>
    <t xml:space="preserve"> 5914351 </t>
  </si>
  <si>
    <t xml:space="preserve"> 5915321 </t>
  </si>
  <si>
    <t>Faixa Amarela Tracejada - LFO-2</t>
  </si>
  <si>
    <t>RETANGULAR - E=2,00X1,00</t>
  </si>
  <si>
    <t>RETANGULAR - E=3,00X1,00</t>
  </si>
  <si>
    <t>RETANGULAR - AE=3,00X1,00</t>
  </si>
  <si>
    <t>RETANGULAR - AE=3,00X1,50</t>
  </si>
  <si>
    <t>IR - L=0,60X0,60</t>
  </si>
  <si>
    <t>RETANGULAR - MA - L=0,50X0,60</t>
  </si>
  <si>
    <t>PE-140</t>
  </si>
  <si>
    <t xml:space="preserve"> Entr. PE-095 ao Povoado de Malhada de Pedra</t>
  </si>
  <si>
    <t xml:space="preserve"> 4.1 </t>
  </si>
  <si>
    <t>5914359
0,000
R$  1,27</t>
  </si>
  <si>
    <t>5914374
0,000
R$  1,02</t>
  </si>
  <si>
    <t>5914389
0,000
R$  0,85</t>
  </si>
  <si>
    <t xml:space="preserve"> 5.1 </t>
  </si>
  <si>
    <t>5914449
0,000
R$  1,11</t>
  </si>
  <si>
    <t>5914464
0,000
R$  0,89</t>
  </si>
  <si>
    <t>5914479
0,000
R$  0,73</t>
  </si>
  <si>
    <t xml:space="preserve"> 5213577 </t>
  </si>
  <si>
    <t>Taxa de 0,00045 t/m³</t>
  </si>
  <si>
    <t>Taxa de 0,05545 t/t - consumo operacional</t>
  </si>
  <si>
    <t>RR-1C</t>
  </si>
  <si>
    <t>CAP 50/70</t>
  </si>
  <si>
    <t>Tachão Amarelo Birrefletiva</t>
  </si>
  <si>
    <t>CIRCULAR - R - D=0,75</t>
  </si>
  <si>
    <t>I - L=2,50X1,50</t>
  </si>
  <si>
    <t>RETANGULAR - MO - L=0,30X0,90</t>
  </si>
  <si>
    <t>RODOVIA	:VPE - 140
TRECHO	: Entr. PE-095 ao Povoado de Malhada de Pedra
EXTENSÃO	:2,85 Km</t>
  </si>
  <si>
    <t>ELABORAÇÃO DO PROJETO EXECUTIVO DE ENGENHARIA PARA RESTAURAÇÃO DA RODOVIA VPE-140 COM EXTENSÃO DE 2,85 km</t>
  </si>
  <si>
    <t>2,85 km</t>
  </si>
  <si>
    <t xml:space="preserve"> 2003613 </t>
  </si>
  <si>
    <t xml:space="preserve"> 2003609 </t>
  </si>
  <si>
    <t>Brita 2 - Caminhão basculante com capacidade de 10 m³ - 210 kW</t>
  </si>
  <si>
    <t xml:space="preserve"> 2003611 </t>
  </si>
  <si>
    <t>Geotêxtil não-tecido agulhado em poliéster - resistência à tração longitudinal de 14 kN/m - Caminhão carroceria com capacidade de 15 t - 188 kW</t>
  </si>
  <si>
    <t>5914449
0,000
R$ 1,11</t>
  </si>
  <si>
    <t>5914464
0,000
R$ 0,89</t>
  </si>
  <si>
    <t>5914479
0,000
R$ 0,73</t>
  </si>
  <si>
    <t>Tubo PEAD corrugado perfurado para drenagem - D = 100 mm - Caminhão carroceria com capacidade de 15 t - 188 kW</t>
  </si>
  <si>
    <t xml:space="preserve"> 5213362 </t>
  </si>
  <si>
    <t>Tachão refletivo em plástico injetado bidirecional - Caminhão carroceria com capacidade de 15 t - 188 kW</t>
  </si>
  <si>
    <t>6.1.1</t>
  </si>
  <si>
    <t>6.1.2</t>
  </si>
  <si>
    <t>6.1.3</t>
  </si>
  <si>
    <t>6.2.1</t>
  </si>
  <si>
    <t>6.2.2</t>
  </si>
  <si>
    <t>6.2.3</t>
  </si>
  <si>
    <t>6.2.4</t>
  </si>
  <si>
    <t>6.2.5</t>
  </si>
  <si>
    <t>6.2.6</t>
  </si>
  <si>
    <t>6.2.7</t>
  </si>
  <si>
    <t>7.3</t>
  </si>
  <si>
    <t>7.4</t>
  </si>
  <si>
    <t>7.5</t>
  </si>
  <si>
    <t>7.6</t>
  </si>
  <si>
    <t>7.7</t>
  </si>
  <si>
    <t>7.8</t>
  </si>
  <si>
    <t xml:space="preserve"> 6.1.1 </t>
  </si>
  <si>
    <t xml:space="preserve"> 6.1.3</t>
  </si>
  <si>
    <t xml:space="preserve"> 6.2.1 </t>
  </si>
  <si>
    <t xml:space="preserve"> 6.2.2 </t>
  </si>
  <si>
    <t xml:space="preserve"> 6.2.3 </t>
  </si>
  <si>
    <t xml:space="preserve"> 6.2.4 </t>
  </si>
  <si>
    <t xml:space="preserve"> 6.2.5 </t>
  </si>
  <si>
    <t xml:space="preserve"> 6.2.6 </t>
  </si>
  <si>
    <t xml:space="preserve"> 6.2.7 </t>
  </si>
  <si>
    <t xml:space="preserve"> 7.1 </t>
  </si>
  <si>
    <t xml:space="preserve"> 7.2 </t>
  </si>
  <si>
    <t xml:space="preserve"> 7.3 </t>
  </si>
  <si>
    <t xml:space="preserve"> 7.4 </t>
  </si>
  <si>
    <t xml:space="preserve"> 7.5 </t>
  </si>
  <si>
    <t xml:space="preserve"> 7.6 </t>
  </si>
  <si>
    <t xml:space="preserve"> 5.2</t>
  </si>
  <si>
    <t>EAI</t>
  </si>
  <si>
    <t>AQUISIÇÃO DE EMULSÃO ASFÁLTICA PARA IMPRIMAÇÃO - EAI</t>
  </si>
  <si>
    <t>TRANSPORTE DE EMULSÃO ASFÁLTICA PARA IMPRIMAÇÃO - EAI</t>
  </si>
  <si>
    <t>DIMENSIONAMENTO DO CANTEIRO DE OBRAS</t>
  </si>
  <si>
    <t>1) CANTEIRO PRINCIPAL</t>
  </si>
  <si>
    <t>Planejamento das unidades do canteiro em containers</t>
  </si>
  <si>
    <t>Instalação</t>
  </si>
  <si>
    <t>Áreas de referência</t>
  </si>
  <si>
    <t>Escritório e seção técnica</t>
  </si>
  <si>
    <t>Alojamentos</t>
  </si>
  <si>
    <t>Não Considerado</t>
  </si>
  <si>
    <t>Residências</t>
  </si>
  <si>
    <t>Refeitório e cozinha</t>
  </si>
  <si>
    <t>Banheiros e vestiário</t>
  </si>
  <si>
    <t>Guarita</t>
  </si>
  <si>
    <t>Ambulatório</t>
  </si>
  <si>
    <t>Almoxarifado</t>
  </si>
  <si>
    <t>Depósito de cimento</t>
  </si>
  <si>
    <t>Oficina</t>
  </si>
  <si>
    <t>ÁREAS COBERTAS DO CANTEIRO</t>
  </si>
  <si>
    <t>Área do Container (m²)</t>
  </si>
  <si>
    <t>Tipo de Container</t>
  </si>
  <si>
    <t>Área total</t>
  </si>
  <si>
    <t>Custo unitário</t>
  </si>
  <si>
    <t>Custo total</t>
  </si>
  <si>
    <t>Escritório e seção técnica (Área = 29,74 m²)</t>
  </si>
  <si>
    <t>Container de 2 TEU revestimento térmico (ar condicionado) com janela e 1 lavabo</t>
  </si>
  <si>
    <t>und</t>
  </si>
  <si>
    <t>Refeitório e cozinha (Área = 59,14 m²)</t>
  </si>
  <si>
    <t>Container de 1 TEU duplo (6,0 m x 4,88 m) com janela e 2 lavabos</t>
  </si>
  <si>
    <t>Container de 1 TEU duplo (6,0 m x 4,88 m) com janela</t>
  </si>
  <si>
    <t>Alojamento (Área = 44,36 m²)</t>
  </si>
  <si>
    <t>Container de 1 TEU revestimento térmico (ar condicionado) com janela e 1 banheiro</t>
  </si>
  <si>
    <t>Banheiro e vestiário (Área = 14,79 m²)</t>
  </si>
  <si>
    <t>Container de 1 TEU com 2 banheiros</t>
  </si>
  <si>
    <t>Residência (Área = 14,79 m²)</t>
  </si>
  <si>
    <t>Container 3/4 de 1 TEU com janela e 1 banheiro</t>
  </si>
  <si>
    <t>Ambulatório (Área = 29,74 m²)</t>
  </si>
  <si>
    <t>Almoxarifado (Área = 29,74 m²)</t>
  </si>
  <si>
    <t>Depósito de cimento (Área = 29,57 m²)</t>
  </si>
  <si>
    <t>Oficina (Área = 37,11 m²)</t>
  </si>
  <si>
    <t>Container de 1 TEU com janela</t>
  </si>
  <si>
    <t>Container 3/4 de 1 TEU com janela</t>
  </si>
  <si>
    <t>M0060</t>
  </si>
  <si>
    <t>M0065</t>
  </si>
  <si>
    <t>Guarita (Área = 7,44 m²)</t>
  </si>
  <si>
    <t>Área coberta do canteiro</t>
  </si>
  <si>
    <t>Área total de containers:</t>
  </si>
  <si>
    <t>Custo:</t>
  </si>
  <si>
    <t xml:space="preserve">OBS: Ajustes segundo o Memorando-Circular n° 491/2018/DIREX/DNIT </t>
  </si>
  <si>
    <t>Fator de Mobiliário e Aparelhagem (k2)</t>
  </si>
  <si>
    <t>Fator de Ajuste da Distância do Canteiro aos Centros Fornecedores (k3)</t>
  </si>
  <si>
    <t>Centro fornecedor em Caruaru- PE</t>
  </si>
  <si>
    <t>Distância em leito natural (km):</t>
  </si>
  <si>
    <t>Distância em revestimento primário (km):</t>
  </si>
  <si>
    <t>Distância pavimentada (km):</t>
  </si>
  <si>
    <t>k2 =</t>
  </si>
  <si>
    <t>k3 =</t>
  </si>
  <si>
    <t>Dimensionamento das áreas descobertas</t>
  </si>
  <si>
    <t xml:space="preserve">k2 = </t>
  </si>
  <si>
    <t xml:space="preserve">k3 = </t>
  </si>
  <si>
    <t>CMCC =</t>
  </si>
  <si>
    <t>Pernambuco Janeiro/2026 (Sem desoneração)</t>
  </si>
  <si>
    <t>FEAT =</t>
  </si>
  <si>
    <t xml:space="preserve">Cp = </t>
  </si>
  <si>
    <t>Área descoberta do canteiro principal</t>
  </si>
  <si>
    <t xml:space="preserve">CCC = </t>
  </si>
  <si>
    <t>(Custo do Canteiro de Obras principal)</t>
  </si>
  <si>
    <t>Área coberta
(m²)</t>
  </si>
  <si>
    <t>Relação Área coberta/Área total</t>
  </si>
  <si>
    <t>Área total
(m²)</t>
  </si>
  <si>
    <t>Área descoberta
(m²)</t>
  </si>
  <si>
    <t>DISTÂNCIA AO CENTRO FORNECEDOR</t>
  </si>
  <si>
    <t>RESTAURAÇÃO DA RODOVIA VPE-140 COM EXTENSÃO DE 2,85 km</t>
  </si>
  <si>
    <t>Entr. PE-095 ao Povoado de Malhada de Pedra</t>
  </si>
  <si>
    <t>DATA BASE:</t>
  </si>
  <si>
    <t>JAN/2026</t>
  </si>
  <si>
    <t>TIPO:</t>
  </si>
  <si>
    <t>SEM DESONERAÇÃO</t>
  </si>
  <si>
    <t>MOBILIZAÇÃO E DESMOBILIZAÇÃO DE EQUIPAMENTOS E VEÍCULOS</t>
  </si>
  <si>
    <t>Manual de Custos de Infraestrutura de Transportes - Volume 08 - Mobilização e Desmobilização</t>
  </si>
  <si>
    <t>DADOS DE ENTRADA:</t>
  </si>
  <si>
    <t>Tabela 01 - Velocidades médias  - modo rodoviário</t>
  </si>
  <si>
    <t>Velocidade Rodovia Pav (P) - km/h</t>
  </si>
  <si>
    <t>Caminhões e veículos transportadores</t>
  </si>
  <si>
    <t>Cavalo mecânico com reboque ou dolly</t>
  </si>
  <si>
    <t>Velocidade Rodovia Revestimento Primário (RP) - km/h</t>
  </si>
  <si>
    <t>Velocidade Rodovia Leito Natural (LN) - km/h</t>
  </si>
  <si>
    <t>DMT Capital - Canteiro (km)</t>
  </si>
  <si>
    <t>Recife x Caruaru</t>
  </si>
  <si>
    <t>DISCRIMINAÇÃO</t>
  </si>
  <si>
    <t>ORIGEM</t>
  </si>
  <si>
    <t>EQUIPAMENTO TRANSPORTADOR</t>
  </si>
  <si>
    <t>DISTANCIA MOBILIZAÇÃO DM (km)</t>
  </si>
  <si>
    <t>VELOCIDADE MÉDIA  - V (km/h)</t>
  </si>
  <si>
    <t>TEMPO DE VIAGEM
(h)</t>
  </si>
  <si>
    <t>FATOR DE UTILIZAÇÃO (FU)</t>
  </si>
  <si>
    <t>IDA/
VOLTA
(K)</t>
  </si>
  <si>
    <t>CUSTO HORÁRIO - CH (R$)</t>
  </si>
  <si>
    <t>CUSTO TOTAL MOBILIZAÇÃO - Cmob (R$)</t>
  </si>
  <si>
    <t>EQUIPAMENTOS AUTOPROPELIDOS</t>
  </si>
  <si>
    <t>EQUIPAMENTOS TRANSPORTADOS</t>
  </si>
  <si>
    <t>TOTAL  (R$)</t>
  </si>
  <si>
    <t>BDI =</t>
  </si>
  <si>
    <t>TOTAL GERAL DE EQUIPAMENTOS DE GRANDE PORTE (R$)</t>
  </si>
  <si>
    <t>CÁLCULO DO FATOR DE UTILIZAÇÃO (FU)</t>
  </si>
  <si>
    <t>ÁREA (m²)</t>
  </si>
  <si>
    <t>PESO (kg)</t>
  </si>
  <si>
    <t>ÁREA DO EQP TRANSPORTADOR</t>
  </si>
  <si>
    <t>CARGA ÚTIL TRANSPORTADOR (KG)</t>
  </si>
  <si>
    <t>FUA</t>
  </si>
  <si>
    <t>FUC</t>
  </si>
  <si>
    <t>FU</t>
  </si>
  <si>
    <t>DER-PE</t>
  </si>
  <si>
    <t>COMPOSIÇÃO DA PARCELA DE BDI - Sem Desoneração
(Bonificação e Depessas Indiretas)</t>
  </si>
  <si>
    <t>ITENS RELATIVOS À ADMINISTRAÇÃO DA OBRA</t>
  </si>
  <si>
    <t>% sobre CD</t>
  </si>
  <si>
    <t>A - Administração Central</t>
  </si>
  <si>
    <t>B - Seguros e Garantias Contratuais</t>
  </si>
  <si>
    <t>C - Riscos</t>
  </si>
  <si>
    <t>D - Despesa Financeira</t>
  </si>
  <si>
    <t>LUCRO</t>
  </si>
  <si>
    <t>E - Lucro</t>
  </si>
  <si>
    <t>TAXAS E IMPOSTOS</t>
  </si>
  <si>
    <t>PIS</t>
  </si>
  <si>
    <t>COFINS</t>
  </si>
  <si>
    <t>ISSQN</t>
  </si>
  <si>
    <t>CPRB</t>
  </si>
  <si>
    <t>I (Impostos)</t>
  </si>
  <si>
    <t>BDI COM IMPOSTOS (%)</t>
  </si>
  <si>
    <r>
      <rPr>
        <sz val="7"/>
        <rFont val="Arial"/>
        <family val="2"/>
      </rPr>
      <t>CD = Custo Direto
CPRB – Contribuição Previdenciária sobre a Receita Bruta</t>
    </r>
    <r>
      <rPr>
        <sz val="7"/>
        <rFont val="Times New Roman"/>
        <family val="1"/>
      </rPr>
      <t xml:space="preserve">
</t>
    </r>
    <r>
      <rPr>
        <sz val="7"/>
        <rFont val="Times New Roman"/>
        <family val="2"/>
      </rPr>
      <t>Não foi encontrado Lei municipal para o munícipioi, Portanto, foi adotado o valor referencial de 5%.</t>
    </r>
  </si>
  <si>
    <r>
      <rPr>
        <b/>
        <sz val="10"/>
        <rFont val="Arial"/>
        <family val="2"/>
      </rPr>
      <t xml:space="preserve">BDI DIFERENCIADO (sem desoneração) = 15,62%
</t>
    </r>
    <r>
      <rPr>
        <sz val="10"/>
        <rFont val="Arial"/>
        <family val="2"/>
      </rPr>
      <t>Memorando Circular DNIT nº 03/2016-DIREX</t>
    </r>
  </si>
  <si>
    <t>MUNICÍPIO</t>
  </si>
  <si>
    <t>EXTENSÃO (KM)</t>
  </si>
  <si>
    <t>ALÍQUOTA</t>
  </si>
  <si>
    <t>DEDUÇÃO</t>
  </si>
  <si>
    <t>PROPORÇÃO
(%)</t>
  </si>
  <si>
    <t>CARUARU</t>
  </si>
  <si>
    <t>EXTENSÃO TOTAL DO TRECHO:</t>
  </si>
  <si>
    <t>MÉDIA PONDERADA:</t>
  </si>
  <si>
    <t>COMPOSIÇÃO DA PARCELA DE BDI - Com Desoneração
(Bonificação e Depessas Indiretas)</t>
  </si>
  <si>
    <t>CD = Custo Direto
CPRB – Contribuição Previdenciária sobre a Receita Bruta
Não foi encontrado Lei municipal para o munícipioi, Portanto, foi adotado o valor referencial de 5%.</t>
  </si>
  <si>
    <r>
      <rPr>
        <b/>
        <sz val="10"/>
        <rFont val="Arial"/>
        <family val="2"/>
      </rPr>
      <t xml:space="preserve">BDI DIFERENCIADO (com desoneração) = 21,92%
</t>
    </r>
    <r>
      <rPr>
        <sz val="10"/>
        <rFont val="Arial"/>
        <family val="2"/>
      </rPr>
      <t>Memorando Circular DNIT nº 03/2016-DIREX</t>
    </r>
  </si>
  <si>
    <r>
      <rPr>
        <sz val="7"/>
        <rFont val="Arial"/>
        <family val="2"/>
      </rPr>
      <t>CD = Custo Direto
CPRB – Contribuição Previdenciária sobre a Receita Bruta</t>
    </r>
    <r>
      <rPr>
        <sz val="7"/>
        <rFont val="Times New Roman"/>
        <family val="1"/>
      </rPr>
      <t xml:space="preserve">
</t>
    </r>
    <r>
      <rPr>
        <sz val="7"/>
        <rFont val="Arial"/>
        <family val="2"/>
      </rPr>
      <t>Não foi encontrado Lei municipal para o munícipioi, Portanto, foi adotado o valor referencial de 5%.</t>
    </r>
  </si>
  <si>
    <t>RODOVIA:</t>
  </si>
  <si>
    <t>VPE - 140</t>
  </si>
  <si>
    <t>EXTENSÃO:</t>
  </si>
  <si>
    <t>DATA BASE : JAN/26</t>
  </si>
  <si>
    <t>RESUMO DAS PARCELAS DA ADMINISTRAÇÃO LOCAL</t>
  </si>
  <si>
    <t>(ONERADA)</t>
  </si>
  <si>
    <t>Item</t>
  </si>
  <si>
    <t>Discriminação</t>
  </si>
  <si>
    <t>Custo unitário
(R$)</t>
  </si>
  <si>
    <t>Custo total
(R$)</t>
  </si>
  <si>
    <t>1.</t>
  </si>
  <si>
    <t xml:space="preserve">Parcela Fixa </t>
  </si>
  <si>
    <t>Mão de Obra Principal</t>
  </si>
  <si>
    <t>1.2</t>
  </si>
  <si>
    <t>Veículos Principal</t>
  </si>
  <si>
    <t>Subtotal do Item 1</t>
  </si>
  <si>
    <t>2.</t>
  </si>
  <si>
    <t>Parcela Vinculada</t>
  </si>
  <si>
    <t>Equipe de produção de pavimentação</t>
  </si>
  <si>
    <t xml:space="preserve">Equipe de topografia </t>
  </si>
  <si>
    <t>Equipe de medicina e segurança do trabalho</t>
  </si>
  <si>
    <t>Subtotal do Item 3</t>
  </si>
  <si>
    <t>3.</t>
  </si>
  <si>
    <t>Parcela Variável</t>
  </si>
  <si>
    <t>Equipes de frente de serviço</t>
  </si>
  <si>
    <t>eq x mês</t>
  </si>
  <si>
    <t>3.2</t>
  </si>
  <si>
    <t>Laboratório de solos</t>
  </si>
  <si>
    <t>3.3</t>
  </si>
  <si>
    <t>Laboratório de asfaltos</t>
  </si>
  <si>
    <t>3.4</t>
  </si>
  <si>
    <t>Laboratório de concreto</t>
  </si>
  <si>
    <t>Subtotal do Item 4</t>
  </si>
  <si>
    <t>4.</t>
  </si>
  <si>
    <t>Manutenção dos Canteiros de Obras e Acampamentos</t>
  </si>
  <si>
    <t>Equipe de manutenção</t>
  </si>
  <si>
    <t>Subtotal do Item 5</t>
  </si>
  <si>
    <t>Subtotal</t>
  </si>
  <si>
    <t>5.</t>
  </si>
  <si>
    <t>Despesas Diversas</t>
  </si>
  <si>
    <t>Custo total da Administração Local</t>
  </si>
  <si>
    <t xml:space="preserve">BDI: </t>
  </si>
  <si>
    <t>OBS: As parcelas de custo incluem mão de obra e veículos</t>
  </si>
  <si>
    <t>ADMINISTRAÇÃO LOCAL</t>
  </si>
  <si>
    <t>PARCELA FIXA - DIMENSIONAMENTO</t>
  </si>
  <si>
    <t>Quantidades das equipes da parcela fixa e complementar</t>
  </si>
  <si>
    <t>Homens</t>
  </si>
  <si>
    <t>equipes de parcela fixa</t>
  </si>
  <si>
    <t>equipes de parcela fixa complementar</t>
  </si>
  <si>
    <t xml:space="preserve">Total das equipes </t>
  </si>
  <si>
    <t>Data-base:</t>
  </si>
  <si>
    <t>Administração local - parcela fixa principal - mão de obra</t>
  </si>
  <si>
    <t>Código
SICRO</t>
  </si>
  <si>
    <t>Custo
Unitário
(R$)</t>
  </si>
  <si>
    <t>Custo
total
(R$)</t>
  </si>
  <si>
    <t>Mão de obra (principal fixa)</t>
  </si>
  <si>
    <t>1.1.</t>
  </si>
  <si>
    <t>Gerência Técnica</t>
  </si>
  <si>
    <t>1.1.1.</t>
  </si>
  <si>
    <t>Geral</t>
  </si>
  <si>
    <t>1.1.1.1.</t>
  </si>
  <si>
    <t>Engenheiro Chefe</t>
  </si>
  <si>
    <t>1.1.1.2.</t>
  </si>
  <si>
    <t>1.1.1.3.</t>
  </si>
  <si>
    <t>1.1.1.4.</t>
  </si>
  <si>
    <t>Técnico de meio ambiente</t>
  </si>
  <si>
    <t>1.1.1.5.</t>
  </si>
  <si>
    <t>Motorista</t>
  </si>
  <si>
    <t>1.1.2.</t>
  </si>
  <si>
    <t>Auxiliar</t>
  </si>
  <si>
    <t>1.1.2.1.</t>
  </si>
  <si>
    <t>1.1.2.2.</t>
  </si>
  <si>
    <t>1.2.</t>
  </si>
  <si>
    <t>Gerência Administrativa</t>
  </si>
  <si>
    <t>1.2.1.</t>
  </si>
  <si>
    <t>1.2.1.1.</t>
  </si>
  <si>
    <t>1.2.1.2.</t>
  </si>
  <si>
    <t>1.2.1.3.</t>
  </si>
  <si>
    <t>1.2.1.4.</t>
  </si>
  <si>
    <t>1.2.1.5.</t>
  </si>
  <si>
    <t>1.2.2.</t>
  </si>
  <si>
    <t>1.2.2.1.</t>
  </si>
  <si>
    <t>1.2.2.2.</t>
  </si>
  <si>
    <t>1A.Total da mão de obra da parcela principal fixa</t>
  </si>
  <si>
    <t>Administração local - parcela fixa principal - veículos</t>
  </si>
  <si>
    <t>Utilização (h)</t>
  </si>
  <si>
    <t>Custo horário (R$)</t>
  </si>
  <si>
    <t>Custo
Total</t>
  </si>
  <si>
    <t>Produtiva</t>
  </si>
  <si>
    <t>Produtivo</t>
  </si>
  <si>
    <t>Improdutivo</t>
  </si>
  <si>
    <t>Veículos (principal fixa)</t>
  </si>
  <si>
    <t>2.1.</t>
  </si>
  <si>
    <t>2.1.1.</t>
  </si>
  <si>
    <t>2.1.1.1.</t>
  </si>
  <si>
    <t>2.1.1.2.</t>
  </si>
  <si>
    <t>Miniônibus - 111 Kw</t>
  </si>
  <si>
    <t>2.1.2.</t>
  </si>
  <si>
    <t>2.1.2.1.</t>
  </si>
  <si>
    <t>2.2.</t>
  </si>
  <si>
    <t>2.2.1.</t>
  </si>
  <si>
    <t>2A. Total da parcela principal fixa</t>
  </si>
  <si>
    <t>Administração local - parcela fixa complementar OAE - mão de obra</t>
  </si>
  <si>
    <t>Mão de obra (complementar OAE fixa)</t>
  </si>
  <si>
    <t xml:space="preserve">3A.Total da mão de obra da parcela fixa complementar OAE </t>
  </si>
  <si>
    <t>Administração local - parcela fixa complementar OAE  - veículos</t>
  </si>
  <si>
    <t>Veículos (complementar fixa)</t>
  </si>
  <si>
    <t xml:space="preserve">4A. Total da  parcela fixa complementar OAE </t>
  </si>
  <si>
    <t>PARCELA VINCULADA - DIMENSIONAMENTO</t>
  </si>
  <si>
    <t>Quantidades das equipes da parcela vinculada</t>
  </si>
  <si>
    <t>Total das equipes de parcela vinculada</t>
  </si>
  <si>
    <t>Equipe de produção de OAE</t>
  </si>
  <si>
    <t>Equipe de topografia OAE</t>
  </si>
  <si>
    <t>Equipe de Produção de Pavimentação</t>
  </si>
  <si>
    <t>Mão de obra</t>
  </si>
  <si>
    <t>Veículos</t>
  </si>
  <si>
    <t>Total da Equipe de Produção de Pavimentação</t>
  </si>
  <si>
    <t>Equipe de topografia proposta para as obras de infraestrutura de transportes</t>
  </si>
  <si>
    <t>Equipe de Topografia</t>
  </si>
  <si>
    <t>1A.Total da mão de obra da parcela vinculada</t>
  </si>
  <si>
    <t>Mão de obra da equipe de medicina e segurança do trabalho</t>
  </si>
  <si>
    <t>Total da mão de obra da equipe de medicina e segurança do trabalho</t>
  </si>
  <si>
    <t>Equipe de Produção de OAE</t>
  </si>
  <si>
    <t>4.1.</t>
  </si>
  <si>
    <t>4.1.1.</t>
  </si>
  <si>
    <t>4.2.</t>
  </si>
  <si>
    <t>4.2.1.</t>
  </si>
  <si>
    <t>Total da Equipe de Produção de OAE</t>
  </si>
  <si>
    <t>Equipe de topografia proposta para OAE</t>
  </si>
  <si>
    <t>5.1.</t>
  </si>
  <si>
    <t>5.1.1.</t>
  </si>
  <si>
    <t>5.1.2.</t>
  </si>
  <si>
    <t>5.2.</t>
  </si>
  <si>
    <t>5.2.1.</t>
  </si>
  <si>
    <t>PARCELA VARIÁVEL - DIMENSIONAMENTO</t>
  </si>
  <si>
    <t>Quantidades das equipes da parcela variável</t>
  </si>
  <si>
    <t>Homens/mês</t>
  </si>
  <si>
    <t>Meses</t>
  </si>
  <si>
    <t>Total Equipes</t>
  </si>
  <si>
    <t>Total das equipes de frente de serviço</t>
  </si>
  <si>
    <t>Total da equipe de laboratório de solos</t>
  </si>
  <si>
    <t>Total da equipe de laboratório de asfalto</t>
  </si>
  <si>
    <t>Total da equipe de laboratório de concreto</t>
  </si>
  <si>
    <t>Total das equipes</t>
  </si>
  <si>
    <t>Homem / Mês</t>
  </si>
  <si>
    <t>Demonstrativo</t>
  </si>
  <si>
    <t>Equipes de acompanhamento das frentes de serviço de pavimentação</t>
  </si>
  <si>
    <t>Item da
Planilha</t>
  </si>
  <si>
    <t>Produção
Horária</t>
  </si>
  <si>
    <t>Efs</t>
  </si>
  <si>
    <t>M³</t>
  </si>
  <si>
    <t>OK</t>
  </si>
  <si>
    <t>Concreto asfáltico - faixa C - areia e brita comerciais</t>
  </si>
  <si>
    <t>Total de Equipes para Pavimentação</t>
  </si>
  <si>
    <t>Equipes de acompanhamento das frentes de serviço de drenagem</t>
  </si>
  <si>
    <t>Efsdu</t>
  </si>
  <si>
    <t>ok</t>
  </si>
  <si>
    <t>Total de Equipes para Drenagem</t>
  </si>
  <si>
    <t>Equipes de acompanhamento das frentes de serviço de sinalização</t>
  </si>
  <si>
    <t>Equipes de frente de serviço para Sinalização</t>
  </si>
  <si>
    <t>equipexmês</t>
  </si>
  <si>
    <t>Total de Equipes para Sinalização</t>
  </si>
  <si>
    <t>TOTAL DAS EQUIPES DE ACOMPANHAMENTO DAS FRENTES DE SERVIÇOS</t>
  </si>
  <si>
    <t>Equipes de controle tecnológico</t>
  </si>
  <si>
    <r>
      <t>Q</t>
    </r>
    <r>
      <rPr>
        <vertAlign val="subscript"/>
        <sz val="10"/>
        <rFont val="Arial"/>
        <family val="2"/>
      </rPr>
      <t>E</t>
    </r>
  </si>
  <si>
    <t>Laboratório de solos para pavimentação</t>
  </si>
  <si>
    <t>Total das equipes de laboratório de solos para pavimentação</t>
  </si>
  <si>
    <t>Laboratório de asfalto</t>
  </si>
  <si>
    <t>Total das equipes de laboratório de Pavimentação</t>
  </si>
  <si>
    <t>PARCELA VARIÁVEL - EQUIPES PADRÃO</t>
  </si>
  <si>
    <t>DEMONSTRATIVO</t>
  </si>
  <si>
    <t>Composição de custo das equipes da parcela variável da administração local</t>
  </si>
  <si>
    <t>Mão de obra de acompanhamento de frentes de serviço</t>
  </si>
  <si>
    <t>Total da mão de obra da equipe de acompanhamento de frentes de serviço</t>
  </si>
  <si>
    <t>Mão de obra da equipe de laboratório de solos</t>
  </si>
  <si>
    <t>Van furgão - 93 kW</t>
  </si>
  <si>
    <t>Total da mão de obra da equipe de laboratório de solos</t>
  </si>
  <si>
    <t>Mão de obra da equipe de laboratório de asfalto</t>
  </si>
  <si>
    <t>Total da mão de obra da equipe de laboratório de asfalto</t>
  </si>
  <si>
    <t>Mão de obra da equipe de laboratório de concreto</t>
  </si>
  <si>
    <t>Total da mão de obra da equipe de laboratório de concreto</t>
  </si>
  <si>
    <t>Manutenção do Canteiro de Obras e Acampamentos</t>
  </si>
  <si>
    <t>Equipe de Manutenção do Canteiro de Obras e Acampamentos</t>
  </si>
  <si>
    <t>Custo
Produtivo
(R$)</t>
  </si>
  <si>
    <t>1.1.3.</t>
  </si>
  <si>
    <t>Total da Equipe para Manutenção do Canteiro de Obras e Acampamentos</t>
  </si>
  <si>
    <t>Equipamentos para Manutenção do Canteiro de Obras e Acampamentos</t>
  </si>
  <si>
    <t>Caminhão guindauto de 20 t.m</t>
  </si>
  <si>
    <t>h/mês</t>
  </si>
  <si>
    <t>1.2.3.</t>
  </si>
  <si>
    <t>Motoniveladora</t>
  </si>
  <si>
    <t>Total de Equip. para Manutenção do Canteiro de Obras e Acampamentos</t>
  </si>
  <si>
    <t>Total da Manutenção do Canteiro de Obras e Acampamentos</t>
  </si>
  <si>
    <r>
      <rPr>
        <b/>
        <sz val="11"/>
        <color indexed="8"/>
        <rFont val="Calibri"/>
        <family val="2"/>
      </rPr>
      <t>C</t>
    </r>
    <r>
      <rPr>
        <b/>
        <sz val="6"/>
        <color indexed="8"/>
        <rFont val="Calibri"/>
        <family val="2"/>
      </rPr>
      <t>AC</t>
    </r>
    <r>
      <rPr>
        <b/>
        <sz val="11"/>
        <color indexed="8"/>
        <rFont val="Calibri"/>
        <family val="2"/>
      </rPr>
      <t xml:space="preserve"> = </t>
    </r>
  </si>
  <si>
    <r>
      <rPr>
        <sz val="11"/>
        <color indexed="8"/>
        <rFont val="Calibri"/>
        <family val="2"/>
      </rPr>
      <t>( AC</t>
    </r>
    <r>
      <rPr>
        <sz val="6"/>
        <color indexed="8"/>
        <rFont val="Calibri"/>
        <family val="2"/>
      </rPr>
      <t>P</t>
    </r>
    <r>
      <rPr>
        <sz val="11"/>
        <color indexed="8"/>
        <rFont val="Calibri"/>
        <family val="2"/>
      </rPr>
      <t xml:space="preserve"> )</t>
    </r>
  </si>
  <si>
    <t>=</t>
  </si>
  <si>
    <r>
      <rPr>
        <sz val="11"/>
        <color indexed="8"/>
        <rFont val="Calibri"/>
        <family val="2"/>
      </rPr>
      <t>( AC</t>
    </r>
    <r>
      <rPr>
        <sz val="6"/>
        <color indexed="8"/>
        <rFont val="Calibri"/>
        <family val="2"/>
      </rPr>
      <t>R</t>
    </r>
    <r>
      <rPr>
        <sz val="11"/>
        <color indexed="8"/>
        <rFont val="Calibri"/>
        <family val="2"/>
      </rPr>
      <t xml:space="preserve"> )</t>
    </r>
  </si>
  <si>
    <t>Representa o Coeficiente de Proporcionalidade de Áreas Cobertas;</t>
  </si>
  <si>
    <t>conforme instrução de serviço N° 01 GEP/DER-PE, 08/09/2020</t>
  </si>
  <si>
    <r>
      <rPr>
        <b/>
        <sz val="11"/>
        <color indexed="8"/>
        <rFont val="Calibri"/>
        <family val="2"/>
      </rPr>
      <t>AC</t>
    </r>
    <r>
      <rPr>
        <b/>
        <sz val="6"/>
        <color indexed="8"/>
        <rFont val="Calibri"/>
        <family val="2"/>
      </rPr>
      <t>P</t>
    </r>
    <r>
      <rPr>
        <b/>
        <sz val="11"/>
        <color indexed="8"/>
        <rFont val="Calibri"/>
        <family val="2"/>
      </rPr>
      <t xml:space="preserve"> = </t>
    </r>
  </si>
  <si>
    <t>Representa a Área das Instalações Cobertas Previstas em Projeto (m²);</t>
  </si>
  <si>
    <r>
      <rPr>
        <b/>
        <sz val="11"/>
        <color indexed="8"/>
        <rFont val="Calibri"/>
        <family val="2"/>
      </rPr>
      <t>AC</t>
    </r>
    <r>
      <rPr>
        <b/>
        <sz val="6"/>
        <color indexed="8"/>
        <rFont val="Calibri"/>
        <family val="2"/>
      </rPr>
      <t xml:space="preserve">R </t>
    </r>
    <r>
      <rPr>
        <b/>
        <sz val="11"/>
        <color indexed="8"/>
        <rFont val="Calibri"/>
        <family val="2"/>
      </rPr>
      <t xml:space="preserve">= </t>
    </r>
  </si>
  <si>
    <t>Representa a Área das Instalações Cobertas Referenciais (m²).</t>
  </si>
  <si>
    <t>Refinaria</t>
  </si>
  <si>
    <t>Localidade</t>
  </si>
  <si>
    <t xml:space="preserve">DMT </t>
  </si>
  <si>
    <t>Produtos</t>
  </si>
  <si>
    <t xml:space="preserve">Refinaria Mataripe </t>
  </si>
  <si>
    <t>São Francisco do Conde/BA</t>
  </si>
  <si>
    <t>Refinaria Lubrificantes e Derivados do Nordeste (Lubnor)</t>
  </si>
  <si>
    <t>Fortaleza/CE</t>
  </si>
  <si>
    <t>Nacional Asfaltos</t>
  </si>
  <si>
    <t>Palmas/TO</t>
  </si>
  <si>
    <t>Refinaria Gabriel Passo (Regap)</t>
  </si>
  <si>
    <t>Betim/MG</t>
  </si>
  <si>
    <t>EAI
RR-1C</t>
  </si>
  <si>
    <t>PREÇOS DE DISTRIBUIÇÃO DE PRODUTOS ASFÁLTICOS</t>
  </si>
  <si>
    <t xml:space="preserve">                       Agência Nacional do Petróleo, Gás Natural e Biocombustíveis</t>
  </si>
  <si>
    <t xml:space="preserve">                       Superintendência de Defesa da Concorrência, Estudos e Regulação Econômica</t>
  </si>
  <si>
    <t>PREÇO MÉDIO MENSAL PONDERADO PRATICADO PELOS DISTRIBUIDORES DE PRODUTOS ASFÁLTICOS (R$/KG)</t>
  </si>
  <si>
    <t>Mês</t>
  </si>
  <si>
    <t>Produto</t>
  </si>
  <si>
    <t>Estado/Região</t>
  </si>
  <si>
    <t>Preço</t>
  </si>
  <si>
    <t>EMULSÃO ASFÁLTICA PARA IMPRIMAÇÃO - EAI</t>
  </si>
  <si>
    <t>Nordeste</t>
  </si>
  <si>
    <t>Centro-Oeste</t>
  </si>
  <si>
    <t>CIMENTOS ASFÁLTICOS CAP-50-70</t>
  </si>
  <si>
    <t>Bahia</t>
  </si>
  <si>
    <t>Ceará</t>
  </si>
  <si>
    <t>Tocantins</t>
  </si>
  <si>
    <t>EMULSÕES ASFÁLTICAS RR-1C</t>
  </si>
  <si>
    <t>Minas Gerais</t>
  </si>
  <si>
    <t>https://www.gov.br/anp/pt-br/assuntos/precos-e-defesa-da-concorrencia/precos/precos-de-distribuicao-de-produtos-asfalticos</t>
  </si>
  <si>
    <t>REFINARIA MATARIPE (SÃO FRANCISCO DO CONDE/BA) -  CANTEIRO VPE - 140</t>
  </si>
  <si>
    <t>Refinaria Lubrificantes e Derivados do Nordeste (Lubnor) -  CANTEIRO VPE - 140</t>
  </si>
  <si>
    <t>DISTRIBUIDORA NACIONAL ASFALTOS (PALMAS/TO) - CANTEIRO VPE - 140</t>
  </si>
  <si>
    <t>REFINARIA REGAP (BETIM/MG) - CANTEIRO VPE - 140</t>
  </si>
  <si>
    <t>2,85 KM</t>
  </si>
  <si>
    <t>CUSTO DO MATERIAL BETUMINOSO - BINÔMIO DE AQUISIÇÃO E TRANSPORTE</t>
  </si>
  <si>
    <t>COM BASE NA PORTARIA Nº 1977 DE 25 DE OUTUBRO DE 2017 E PORTARIA COMPLEMENTAR Nº 434 DE 14 DE MARÇO DE 2017</t>
  </si>
  <si>
    <t>MATERIAL BETUMINOSO - CAP 50/70</t>
  </si>
  <si>
    <t>UF</t>
  </si>
  <si>
    <t>Local</t>
  </si>
  <si>
    <t>FLU (D)</t>
  </si>
  <si>
    <t>PAV (D1)</t>
  </si>
  <si>
    <t>N PAV (D2)</t>
  </si>
  <si>
    <t>L N (D3)</t>
  </si>
  <si>
    <t>ICMS (%)</t>
  </si>
  <si>
    <t>COFINS (%)</t>
  </si>
  <si>
    <t>PIS (%)</t>
  </si>
  <si>
    <t>BDI (%)</t>
  </si>
  <si>
    <t>AQUISIÇÃO ANP (R$/kg)</t>
  </si>
  <si>
    <t>R-1</t>
  </si>
  <si>
    <t>R-2</t>
  </si>
  <si>
    <t>R-3</t>
  </si>
  <si>
    <t>Transporte Rodoviário</t>
  </si>
  <si>
    <t>Indice Reajuste</t>
  </si>
  <si>
    <t>DATA BASE</t>
  </si>
  <si>
    <t>Fator Correção</t>
  </si>
  <si>
    <t xml:space="preserve">T.R. = 26,939 + (0,253 x D1) + (0,299xD2) + (0,412xD3) </t>
  </si>
  <si>
    <t>I0</t>
  </si>
  <si>
    <t>I1</t>
  </si>
  <si>
    <t>Serviço</t>
  </si>
  <si>
    <t>R-1  Sem ICMS</t>
  </si>
  <si>
    <t>R-2  Sem ICMS</t>
  </si>
  <si>
    <t>R-3  Sem ICMS</t>
  </si>
  <si>
    <t>Aquisição</t>
  </si>
  <si>
    <t>R$/T</t>
  </si>
  <si>
    <t>Transporte</t>
  </si>
  <si>
    <t>R-1  Com Impostos</t>
  </si>
  <si>
    <t>R-2  Com Impostos</t>
  </si>
  <si>
    <t>R-3 Com Impostos</t>
  </si>
  <si>
    <t>R-1 Total</t>
  </si>
  <si>
    <t>R-2  Total</t>
  </si>
  <si>
    <t>R-3 Total</t>
  </si>
  <si>
    <t>MATERIAL BETUMINOSO - EMULSÃO ASFÁLTICA RR-1C</t>
  </si>
  <si>
    <t>MATERIAL BETUMINOSO - CM-30</t>
  </si>
  <si>
    <t>RESUMO</t>
  </si>
  <si>
    <t>PRODUTO</t>
  </si>
  <si>
    <t>SERVIÇO</t>
  </si>
  <si>
    <t>CUSTO DIRETO</t>
  </si>
  <si>
    <t>PREÇO UNITARIO</t>
  </si>
  <si>
    <t>AQ-01</t>
  </si>
  <si>
    <t>Aquisição de CAP 50/70</t>
  </si>
  <si>
    <t>TR-01</t>
  </si>
  <si>
    <t>Transporte de CAP 50/70</t>
  </si>
  <si>
    <t>AQ-02</t>
  </si>
  <si>
    <t>Aquisição de RR-1C</t>
  </si>
  <si>
    <t>TR-02</t>
  </si>
  <si>
    <t>Transporte de RR-1C</t>
  </si>
  <si>
    <t>CM-30</t>
  </si>
  <si>
    <t>AQ-03</t>
  </si>
  <si>
    <t>Aquisição de EAI</t>
  </si>
  <si>
    <t>TR-03</t>
  </si>
  <si>
    <t>Transporte de EAI</t>
  </si>
  <si>
    <t>FÓRMULA ANTIGA</t>
  </si>
  <si>
    <t xml:space="preserve">NOVA FÓRMULA </t>
  </si>
  <si>
    <t>Materiais</t>
  </si>
  <si>
    <t>Unid</t>
  </si>
  <si>
    <t>Preço da Cotação</t>
  </si>
  <si>
    <t>Data da cotação</t>
  </si>
  <si>
    <t>Índice Setorial de Reajust</t>
  </si>
  <si>
    <t>Índice da Data Base (OUT-25)</t>
  </si>
  <si>
    <t>Índice da Data da Cotação</t>
  </si>
  <si>
    <t>Fator de reajuste</t>
  </si>
  <si>
    <t>Preço Reajustado</t>
  </si>
  <si>
    <t>Fornecedor</t>
  </si>
  <si>
    <t>Destinação final de resíduos sólidos</t>
  </si>
  <si>
    <t>OBRAS COMPLEMENTARES E MEIO AMBIENTE</t>
  </si>
  <si>
    <t xml:space="preserve">CTR - Candeias </t>
  </si>
  <si>
    <t>CTR CARUARU</t>
  </si>
  <si>
    <t>UTR PAULISTA</t>
  </si>
  <si>
    <t>Pedreira Agreste</t>
  </si>
  <si>
    <t>GUARANY</t>
  </si>
  <si>
    <t>Pedreira Brical</t>
  </si>
  <si>
    <t>MINECAL</t>
  </si>
  <si>
    <t>Brita 4 (Rachinha)</t>
  </si>
  <si>
    <t>S.N. BARBOSA</t>
  </si>
  <si>
    <t>PREMOCIL</t>
  </si>
  <si>
    <t>GALVAZ</t>
  </si>
  <si>
    <t>Pó de Pedra</t>
  </si>
  <si>
    <t>Pedra de mão ou Rachão</t>
  </si>
  <si>
    <t>BGS</t>
  </si>
  <si>
    <t>Banheiro Químico</t>
  </si>
  <si>
    <t>INCC</t>
  </si>
  <si>
    <t>MERCADO LIVRE</t>
  </si>
  <si>
    <t>TELITE</t>
  </si>
  <si>
    <t>MF RURAL</t>
  </si>
  <si>
    <t>Bebedouro de coluna</t>
  </si>
  <si>
    <t>MAGAZINE LUIZA</t>
  </si>
  <si>
    <t>FRIGELAR</t>
  </si>
  <si>
    <t>Tenda plástica</t>
  </si>
  <si>
    <t>LEROY MERLIN</t>
  </si>
  <si>
    <t>Conjunto de mesa e cadeiras</t>
  </si>
  <si>
    <t>LOJA DO MECÂNICO</t>
  </si>
  <si>
    <t>Barra roscada 1 1/2 x 550 mm</t>
  </si>
  <si>
    <t>SERVIÇOS COM AÇO PARA OAE</t>
  </si>
  <si>
    <t>MIXPAR</t>
  </si>
  <si>
    <t>PARAFUSO FÁCIL</t>
  </si>
  <si>
    <t>FRETE</t>
  </si>
  <si>
    <t>TRANSP ROD. PAV.COMINHÃO BASCULANTE 14m³ (SICRO)5915321</t>
  </si>
  <si>
    <t>QUANTID.</t>
  </si>
  <si>
    <t>DENSIDADE</t>
  </si>
  <si>
    <t>PREÇO AJUSTADO X QUANTIDADE</t>
  </si>
  <si>
    <t>PREÇO DO TRANSPORTE (SICRO) X DMT PAV. X PESO. EM TON</t>
  </si>
  <si>
    <t>FORNECEDOR</t>
  </si>
  <si>
    <t>CTR - Candeias  - Jaboatão dos Guararapes/pe</t>
  </si>
  <si>
    <t>FOB - CARUARU/PE</t>
  </si>
  <si>
    <t>FOB - PAULISTA/PE</t>
  </si>
  <si>
    <t>FOB - JABOATÃO DOS GUARARAPES/PE</t>
  </si>
  <si>
    <t>CIF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</si>
</sst>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4" formatCode="_-&quot;R$&quot;\ * #,##0.00_-;\-&quot;R$&quot;\ * #,##0.00_-;_-&quot;R$&quot;\ * &quot;-&quot;??_-;_-@_-"/>
    <numFmt numFmtId="43" formatCode="_-* #,##0.00_-;\-* #,##0.00_-;_-* &quot;-&quot;??_-;_-@_-"/>
    <numFmt numFmtId="164" formatCode="_-* #,##0.00_-;\-* #,##0.00_-;_-* &quot;-&quot;??_-;_-@"/>
    <numFmt numFmtId="165" formatCode="_-&quot;R$&quot;\ * #,##0.00_-;\-&quot;R$&quot;\ * #,##0.00_-;_-&quot;R$&quot;\ * &quot;-&quot;??_-;_-@"/>
    <numFmt numFmtId="166" formatCode="_-&quot;R$&quot;* #,##0.00_-;\-&quot;R$&quot;* #,##0.00_-;_-&quot;R$&quot;* &quot;-&quot;??_-;_-@_-"/>
    <numFmt numFmtId="167" formatCode="#,##0.00&quot; &quot;;&quot; (&quot;#,##0.00&quot;)&quot;;&quot; -&quot;#&quot; &quot;;@&quot; &quot;"/>
    <numFmt numFmtId="168" formatCode="0.000"/>
    <numFmt numFmtId="169" formatCode="_(* #,##0.00_);_(* \(#,##0.00\);_(* &quot;-&quot;??_);_(@_)"/>
    <numFmt numFmtId="170" formatCode="_-* #,##0.000_-;\-* #,##0.000_-;_-* &quot;-&quot;??_-;_-@_-"/>
    <numFmt numFmtId="171" formatCode="_-* #,##0.00000_-;\-* #,##0.00000_-;_-* &quot;-&quot;??_-;_-@_-"/>
    <numFmt numFmtId="172" formatCode="mmmm/yyyy"/>
    <numFmt numFmtId="173" formatCode="0.000%"/>
    <numFmt numFmtId="174" formatCode="#,##0.0000000"/>
    <numFmt numFmtId="175" formatCode="#,##0.0000"/>
    <numFmt numFmtId="176" formatCode="_-* #,##0.000_-;\-* #,##0.000_-;_-* &quot;-&quot;???_-;_-@_-"/>
    <numFmt numFmtId="177" formatCode="#,##0.000"/>
    <numFmt numFmtId="178" formatCode="#,##0.00\ &quot;Km&quot;"/>
    <numFmt numFmtId="179" formatCode="_-&quot;R$&quot;\ * #,##0.0000_-;\-&quot;R$&quot;\ * #,##0.0000_-;_-&quot;R$&quot;\ * &quot;-&quot;??_-;_-@_-"/>
    <numFmt numFmtId="180" formatCode="0.0000"/>
    <numFmt numFmtId="181" formatCode="0.0%"/>
    <numFmt numFmtId="182" formatCode="_(&quot;R$ &quot;* #,##0.0000_);_(&quot;R$ &quot;* \(#,##0.0000\);_(&quot;R$ &quot;* &quot;-&quot;??_);_(@_)"/>
    <numFmt numFmtId="183" formatCode="_-* #,##0.0000_-;\-* #,##0.0000_-;_-* &quot;-&quot;????_-;_-@_-"/>
    <numFmt numFmtId="184" formatCode="0.0"/>
    <numFmt numFmtId="185" formatCode="#,##0.00000"/>
    <numFmt numFmtId="186" formatCode="0.00000000000000"/>
    <numFmt numFmtId="187" formatCode="0.0000_ ;[Red]\-0.0000\ "/>
    <numFmt numFmtId="188" formatCode="&quot;R$ &quot;#,##0.0000"/>
    <numFmt numFmtId="189" formatCode="[$-416]mmm\-yy;@"/>
    <numFmt numFmtId="190" formatCode="_(* #,##0.0000_);_(* \(#,##0.0000\);_(* &quot;-&quot;??_);_(@_)"/>
    <numFmt numFmtId="191" formatCode="&quot;R$&quot;\ #,##0.0000"/>
    <numFmt numFmtId="192" formatCode="&quot;R$ &quot;#,##0.000"/>
  </numFmts>
  <fonts count="90" x14ac:knownFonts="1">
    <font>
      <sz val="11"/>
      <color theme="1"/>
      <name val="Calibri"/>
      <family val="2"/>
      <scheme val="minor"/>
    </font>
    <font>
      <sz val="11"/>
      <color theme="1"/>
      <name val="Calibri"/>
      <family val="2"/>
      <scheme val="minor"/>
    </font>
    <font>
      <sz val="8"/>
      <name val="Calibri"/>
      <family val="2"/>
    </font>
    <font>
      <sz val="8"/>
      <name val="Calibri"/>
      <family val="2"/>
      <scheme val="minor"/>
    </font>
    <font>
      <b/>
      <sz val="8"/>
      <name val="Calibri"/>
      <family val="2"/>
    </font>
    <font>
      <b/>
      <sz val="8"/>
      <name val="Calibri"/>
      <family val="2"/>
      <scheme val="minor"/>
    </font>
    <font>
      <sz val="10"/>
      <name val="Arial"/>
      <family val="2"/>
    </font>
    <font>
      <sz val="8"/>
      <color theme="1"/>
      <name val="Calibri"/>
      <family val="2"/>
    </font>
    <font>
      <sz val="8"/>
      <name val="Arial"/>
      <family val="2"/>
    </font>
    <font>
      <sz val="11"/>
      <color rgb="FF000000"/>
      <name val="Calibri"/>
      <family val="2"/>
    </font>
    <font>
      <b/>
      <sz val="8"/>
      <name val="Arial"/>
      <family val="2"/>
    </font>
    <font>
      <sz val="10"/>
      <name val="Calibri"/>
      <family val="2"/>
      <scheme val="minor"/>
    </font>
    <font>
      <b/>
      <sz val="9"/>
      <name val="Calibri"/>
      <family val="2"/>
    </font>
    <font>
      <sz val="9"/>
      <name val="Calibri"/>
      <family val="2"/>
    </font>
    <font>
      <sz val="9"/>
      <color theme="1"/>
      <name val="Calibri"/>
      <family val="2"/>
      <scheme val="minor"/>
    </font>
    <font>
      <u/>
      <sz val="11"/>
      <color theme="10"/>
      <name val="Calibri"/>
      <family val="2"/>
    </font>
    <font>
      <sz val="11"/>
      <color rgb="FF000000"/>
      <name val="Calibri"/>
      <family val="2"/>
      <scheme val="minor"/>
    </font>
    <font>
      <b/>
      <sz val="10"/>
      <name val="Arial"/>
      <family val="2"/>
    </font>
    <font>
      <sz val="11"/>
      <name val="Arial"/>
      <family val="2"/>
    </font>
    <font>
      <sz val="12"/>
      <name val="Arial"/>
      <family val="2"/>
    </font>
    <font>
      <b/>
      <sz val="12"/>
      <name val="Arial"/>
      <family val="2"/>
    </font>
    <font>
      <b/>
      <sz val="11"/>
      <name val="Arial"/>
      <family val="2"/>
    </font>
    <font>
      <sz val="8"/>
      <color theme="1"/>
      <name val="Arial"/>
      <family val="2"/>
    </font>
    <font>
      <sz val="11"/>
      <color theme="1"/>
      <name val="Arial"/>
      <family val="2"/>
    </font>
    <font>
      <sz val="9"/>
      <name val="Arial"/>
      <family val="2"/>
    </font>
    <font>
      <b/>
      <sz val="14"/>
      <name val="Arial"/>
      <family val="2"/>
    </font>
    <font>
      <b/>
      <sz val="10"/>
      <color rgb="FFFFFFFF"/>
      <name val="Arial"/>
      <family val="2"/>
    </font>
    <font>
      <sz val="10"/>
      <color rgb="FF000000"/>
      <name val="Arial"/>
      <family val="2"/>
    </font>
    <font>
      <b/>
      <sz val="11"/>
      <color theme="1"/>
      <name val="Arial"/>
      <family val="2"/>
    </font>
    <font>
      <b/>
      <sz val="11"/>
      <name val="Arial"/>
      <family val="1"/>
    </font>
    <font>
      <sz val="11"/>
      <name val="Arial"/>
      <family val="1"/>
    </font>
    <font>
      <b/>
      <sz val="10"/>
      <name val="Arial"/>
      <family val="1"/>
    </font>
    <font>
      <sz val="10"/>
      <color rgb="FF000000"/>
      <name val="Arial"/>
      <family val="1"/>
    </font>
    <font>
      <sz val="10"/>
      <name val="Arial"/>
      <family val="1"/>
    </font>
    <font>
      <b/>
      <sz val="10"/>
      <color theme="0"/>
      <name val="Arial"/>
      <family val="2"/>
    </font>
    <font>
      <sz val="10"/>
      <color theme="1"/>
      <name val="Arial"/>
      <family val="2"/>
    </font>
    <font>
      <b/>
      <sz val="10"/>
      <color rgb="FF000000"/>
      <name val="Arial"/>
      <family val="1"/>
    </font>
    <font>
      <sz val="11"/>
      <color rgb="FFFF0000"/>
      <name val="Calibri"/>
      <family val="2"/>
      <scheme val="minor"/>
    </font>
    <font>
      <b/>
      <sz val="11"/>
      <color theme="1"/>
      <name val="Calibri"/>
      <family val="2"/>
      <scheme val="minor"/>
    </font>
    <font>
      <sz val="11"/>
      <color theme="1"/>
      <name val="Calibri"/>
      <family val="2"/>
    </font>
    <font>
      <b/>
      <sz val="12"/>
      <name val="Calibri"/>
      <family val="2"/>
      <scheme val="minor"/>
    </font>
    <font>
      <b/>
      <sz val="10"/>
      <name val="Calibri"/>
      <family val="2"/>
      <scheme val="minor"/>
    </font>
    <font>
      <sz val="10"/>
      <color theme="1"/>
      <name val="Calibri"/>
      <family val="2"/>
      <scheme val="minor"/>
    </font>
    <font>
      <sz val="8"/>
      <color theme="1"/>
      <name val="Calibri"/>
      <family val="2"/>
      <scheme val="minor"/>
    </font>
    <font>
      <b/>
      <sz val="12"/>
      <color theme="1"/>
      <name val="Calibri"/>
      <family val="2"/>
      <scheme val="minor"/>
    </font>
    <font>
      <sz val="11"/>
      <name val="Calibri"/>
      <family val="2"/>
      <scheme val="minor"/>
    </font>
    <font>
      <b/>
      <sz val="11"/>
      <name val="Calibri"/>
      <family val="2"/>
      <scheme val="minor"/>
    </font>
    <font>
      <sz val="10"/>
      <color rgb="FF000000"/>
      <name val="Times New Roman"/>
      <charset val="204"/>
    </font>
    <font>
      <b/>
      <sz val="10"/>
      <color theme="1"/>
      <name val="Arial"/>
      <family val="2"/>
    </font>
    <font>
      <b/>
      <sz val="10"/>
      <color rgb="FF000000"/>
      <name val="Arial"/>
      <family val="2"/>
    </font>
    <font>
      <sz val="10"/>
      <color rgb="FF000000"/>
      <name val="Times New Roman"/>
      <family val="1"/>
    </font>
    <font>
      <b/>
      <i/>
      <sz val="48"/>
      <name val="Times New Roman"/>
      <family val="1"/>
    </font>
    <font>
      <sz val="10"/>
      <name val="Times New Roman"/>
      <family val="1"/>
    </font>
    <font>
      <b/>
      <sz val="9"/>
      <name val="Arial"/>
      <family val="2"/>
    </font>
    <font>
      <sz val="7"/>
      <name val="Times New Roman"/>
      <family val="2"/>
    </font>
    <font>
      <sz val="7"/>
      <name val="Arial"/>
      <family val="2"/>
    </font>
    <font>
      <sz val="7"/>
      <name val="Times New Roman"/>
      <family val="1"/>
    </font>
    <font>
      <b/>
      <sz val="10"/>
      <name val="Times New Roman"/>
      <family val="1"/>
    </font>
    <font>
      <sz val="10"/>
      <color theme="1" tint="0.499984740745262"/>
      <name val="Arial"/>
      <family val="2"/>
    </font>
    <font>
      <sz val="10"/>
      <color rgb="FFFF0000"/>
      <name val="Arial"/>
      <family val="2"/>
    </font>
    <font>
      <vertAlign val="subscript"/>
      <sz val="10"/>
      <name val="Arial"/>
      <family val="2"/>
    </font>
    <font>
      <b/>
      <sz val="10"/>
      <color rgb="FFFF0000"/>
      <name val="Arial"/>
      <family val="2"/>
    </font>
    <font>
      <b/>
      <sz val="11"/>
      <color indexed="8"/>
      <name val="Calibri"/>
      <family val="2"/>
    </font>
    <font>
      <b/>
      <sz val="6"/>
      <color indexed="8"/>
      <name val="Calibri"/>
      <family val="2"/>
    </font>
    <font>
      <sz val="11"/>
      <color indexed="8"/>
      <name val="Calibri"/>
      <family val="2"/>
    </font>
    <font>
      <sz val="6"/>
      <color indexed="8"/>
      <name val="Calibri"/>
      <family val="2"/>
    </font>
    <font>
      <b/>
      <sz val="11"/>
      <color rgb="FF000000"/>
      <name val="Arial"/>
      <family val="2"/>
    </font>
    <font>
      <sz val="11"/>
      <color rgb="FF000000"/>
      <name val="Arial"/>
      <family val="2"/>
    </font>
    <font>
      <u/>
      <sz val="10"/>
      <color theme="10"/>
      <name val="Times New Roman"/>
      <family val="1"/>
    </font>
    <font>
      <sz val="11"/>
      <name val="Calibri"/>
      <family val="2"/>
    </font>
    <font>
      <sz val="4"/>
      <color rgb="FFFF0000"/>
      <name val="Arial"/>
      <family val="2"/>
    </font>
    <font>
      <b/>
      <sz val="13"/>
      <name val="Calibri"/>
      <family val="2"/>
      <scheme val="minor"/>
    </font>
    <font>
      <sz val="13"/>
      <name val="Calibri"/>
      <family val="2"/>
      <scheme val="minor"/>
    </font>
    <font>
      <b/>
      <sz val="13"/>
      <color rgb="FFFF0000"/>
      <name val="Calibri"/>
      <family val="2"/>
      <scheme val="minor"/>
    </font>
    <font>
      <sz val="13"/>
      <color rgb="FFFF0000"/>
      <name val="Calibri"/>
      <family val="2"/>
      <scheme val="minor"/>
    </font>
    <font>
      <b/>
      <sz val="9"/>
      <color rgb="FFFF0000"/>
      <name val="Calibri"/>
      <family val="2"/>
      <scheme val="minor"/>
    </font>
    <font>
      <sz val="9"/>
      <color rgb="FFFF0000"/>
      <name val="Calibri"/>
      <family val="2"/>
      <scheme val="minor"/>
    </font>
    <font>
      <sz val="9"/>
      <name val="Calibri"/>
      <family val="2"/>
      <scheme val="minor"/>
    </font>
    <font>
      <b/>
      <sz val="5"/>
      <name val="Arial"/>
      <family val="2"/>
    </font>
    <font>
      <b/>
      <sz val="11"/>
      <color rgb="FFFF0000"/>
      <name val="Calibri"/>
      <family val="2"/>
      <scheme val="minor"/>
    </font>
    <font>
      <b/>
      <sz val="5"/>
      <color rgb="FFFF0000"/>
      <name val="Arial"/>
      <family val="2"/>
    </font>
    <font>
      <b/>
      <sz val="12"/>
      <color rgb="FFFF0000"/>
      <name val="Calibri"/>
      <family val="2"/>
      <scheme val="minor"/>
    </font>
    <font>
      <sz val="14"/>
      <color rgb="FFFF0000"/>
      <name val="Calibri"/>
      <family val="2"/>
      <scheme val="minor"/>
    </font>
    <font>
      <sz val="12"/>
      <color rgb="FFFF0000"/>
      <name val="Calibri"/>
      <family val="2"/>
      <scheme val="minor"/>
    </font>
    <font>
      <sz val="4"/>
      <name val="Arial"/>
      <family val="2"/>
    </font>
    <font>
      <b/>
      <sz val="14"/>
      <name val="Calibri"/>
      <family val="2"/>
      <scheme val="minor"/>
    </font>
    <font>
      <b/>
      <u/>
      <sz val="10"/>
      <name val="Calibri"/>
      <family val="2"/>
      <scheme val="minor"/>
    </font>
    <font>
      <sz val="10"/>
      <color rgb="FFFF0000"/>
      <name val="Calibri"/>
      <family val="2"/>
      <scheme val="minor"/>
    </font>
    <font>
      <b/>
      <sz val="14"/>
      <color rgb="FFFF0000"/>
      <name val="Calibri"/>
      <family val="2"/>
      <scheme val="minor"/>
    </font>
    <font>
      <b/>
      <sz val="10"/>
      <color rgb="FFFF0000"/>
      <name val="Calibri"/>
      <family val="2"/>
      <scheme val="minor"/>
    </font>
  </fonts>
  <fills count="37">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theme="0" tint="-0.14999847407452621"/>
        <bgColor indexed="64"/>
      </patternFill>
    </fill>
    <fill>
      <patternFill patternType="solid">
        <fgColor theme="0" tint="-0.14999847407452621"/>
        <bgColor rgb="FFC2D69B"/>
      </patternFill>
    </fill>
    <fill>
      <patternFill patternType="solid">
        <fgColor theme="0" tint="-0.249977111117893"/>
        <bgColor indexed="64"/>
      </patternFill>
    </fill>
    <fill>
      <patternFill patternType="solid">
        <fgColor theme="2" tint="-0.249977111117893"/>
        <bgColor indexed="64"/>
      </patternFill>
    </fill>
    <fill>
      <patternFill patternType="solid">
        <fgColor theme="9" tint="0.79998168889431442"/>
        <bgColor indexed="64"/>
      </patternFill>
    </fill>
    <fill>
      <patternFill patternType="solid">
        <fgColor theme="4" tint="0.39997558519241921"/>
        <bgColor rgb="FFD8D8D8"/>
      </patternFill>
    </fill>
    <fill>
      <patternFill patternType="solid">
        <fgColor theme="4" tint="0.39997558519241921"/>
        <bgColor rgb="FFC2D69B"/>
      </patternFill>
    </fill>
    <fill>
      <patternFill patternType="solid">
        <fgColor rgb="FF002E6E"/>
        <bgColor indexed="64"/>
      </patternFill>
    </fill>
    <fill>
      <patternFill patternType="solid">
        <fgColor theme="0" tint="-0.14999847407452621"/>
        <bgColor theme="0"/>
      </patternFill>
    </fill>
    <fill>
      <patternFill patternType="solid">
        <fgColor theme="2" tint="-9.9978637043366805E-2"/>
        <bgColor indexed="64"/>
      </patternFill>
    </fill>
    <fill>
      <patternFill patternType="solid">
        <fgColor indexed="9"/>
        <bgColor indexed="64"/>
      </patternFill>
    </fill>
    <fill>
      <patternFill patternType="solid">
        <fgColor theme="4" tint="0.39997558519241921"/>
        <bgColor indexed="64"/>
      </patternFill>
    </fill>
    <fill>
      <patternFill patternType="solid">
        <fgColor rgb="FFFFFFFF"/>
        <bgColor rgb="FFFFFFFF"/>
      </patternFill>
    </fill>
    <fill>
      <patternFill patternType="solid">
        <fgColor rgb="FFDFF0D8"/>
        <bgColor rgb="FFDFF0D8"/>
      </patternFill>
    </fill>
    <fill>
      <patternFill patternType="solid">
        <fgColor rgb="FFD6D6D6"/>
        <bgColor rgb="FFD6D6D6"/>
      </patternFill>
    </fill>
    <fill>
      <patternFill patternType="solid">
        <fgColor rgb="FFEFEFEF"/>
        <bgColor rgb="FFEFEFEF"/>
      </patternFill>
    </fill>
    <fill>
      <patternFill patternType="solid">
        <fgColor theme="0" tint="-0.14999847407452621"/>
        <bgColor rgb="FF000000"/>
      </patternFill>
    </fill>
    <fill>
      <patternFill patternType="solid">
        <fgColor rgb="FFD8ECF6"/>
        <bgColor rgb="FFD8ECF6"/>
      </patternFill>
    </fill>
    <fill>
      <patternFill patternType="solid">
        <fgColor rgb="FFF7F3DF"/>
        <bgColor rgb="FFF7F3DF"/>
      </patternFill>
    </fill>
    <fill>
      <patternFill patternType="solid">
        <fgColor rgb="FFDEE2E6"/>
        <bgColor rgb="FFDEE2E6"/>
      </patternFill>
    </fill>
    <fill>
      <patternFill patternType="solid">
        <fgColor theme="6" tint="0.39997558519241921"/>
        <bgColor indexed="64"/>
      </patternFill>
    </fill>
    <fill>
      <patternFill patternType="solid">
        <fgColor rgb="FFDBE5F1"/>
        <bgColor rgb="FFDBE5F1"/>
      </patternFill>
    </fill>
    <fill>
      <patternFill patternType="solid">
        <fgColor rgb="FFBFBFBF"/>
        <bgColor rgb="FFBFBFBF"/>
      </patternFill>
    </fill>
    <fill>
      <patternFill patternType="solid">
        <fgColor theme="0" tint="-0.249977111117893"/>
        <bgColor rgb="FFBFBFBF"/>
      </patternFill>
    </fill>
    <fill>
      <patternFill patternType="solid">
        <fgColor rgb="FFFABF8F"/>
        <bgColor rgb="FFFABF8F"/>
      </patternFill>
    </fill>
    <fill>
      <patternFill patternType="solid">
        <fgColor rgb="FF8EA9DB"/>
        <bgColor indexed="64"/>
      </patternFill>
    </fill>
    <fill>
      <patternFill patternType="solid">
        <fgColor theme="4" tint="0.79998168889431442"/>
        <bgColor indexed="64"/>
      </patternFill>
    </fill>
    <fill>
      <patternFill patternType="solid">
        <fgColor rgb="FF92D050"/>
        <bgColor indexed="64"/>
      </patternFill>
    </fill>
    <fill>
      <patternFill patternType="solid">
        <fgColor theme="8" tint="0.59999389629810485"/>
        <bgColor indexed="64"/>
      </patternFill>
    </fill>
    <fill>
      <patternFill patternType="solid">
        <fgColor theme="3" tint="0.59999389629810485"/>
        <bgColor indexed="64"/>
      </patternFill>
    </fill>
    <fill>
      <patternFill patternType="solid">
        <fgColor theme="6" tint="0.59999389629810485"/>
        <bgColor indexed="64"/>
      </patternFill>
    </fill>
    <fill>
      <patternFill patternType="solid">
        <fgColor theme="6" tint="0.59999389629810485"/>
        <bgColor theme="0"/>
      </patternFill>
    </fill>
    <fill>
      <patternFill patternType="solid">
        <fgColor rgb="FF92CDDC"/>
        <bgColor rgb="FF92CDDC"/>
      </patternFill>
    </fill>
  </fills>
  <borders count="234">
    <border>
      <left/>
      <right/>
      <top/>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indexed="64"/>
      </right>
      <top style="thin">
        <color rgb="FF000000"/>
      </top>
      <bottom style="medium">
        <color rgb="FF000000"/>
      </bottom>
      <diagonal/>
    </border>
    <border>
      <left style="medium">
        <color indexed="64"/>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indexed="64"/>
      </right>
      <top style="medium">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medium">
        <color indexed="64"/>
      </right>
      <top/>
      <bottom style="thin">
        <color rgb="FF000000"/>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rgb="FF000000"/>
      </right>
      <top style="thin">
        <color rgb="FF000000"/>
      </top>
      <bottom/>
      <diagonal/>
    </border>
    <border>
      <left/>
      <right style="thin">
        <color rgb="FFA0A0A0"/>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
      <left/>
      <right/>
      <top style="thin">
        <color rgb="FFA0A0A0"/>
      </top>
      <bottom style="thin">
        <color rgb="FFA0A0A0"/>
      </bottom>
      <diagonal/>
    </border>
    <border>
      <left style="thin">
        <color rgb="FF000000"/>
      </left>
      <right style="medium">
        <color indexed="64"/>
      </right>
      <top style="thin">
        <color rgb="FF000000"/>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rgb="FFCCCCCC"/>
      </left>
      <right/>
      <top style="thin">
        <color rgb="FFCCCCCC"/>
      </top>
      <bottom style="thin">
        <color rgb="FFCCCCCC"/>
      </bottom>
      <diagonal/>
    </border>
    <border>
      <left/>
      <right style="thin">
        <color rgb="FFCCCCCC"/>
      </right>
      <top style="thin">
        <color rgb="FFCCCCCC"/>
      </top>
      <bottom style="thin">
        <color rgb="FFCCCCCC"/>
      </bottom>
      <diagonal/>
    </border>
    <border>
      <left/>
      <right/>
      <top/>
      <bottom style="thick">
        <color rgb="FF000000"/>
      </bottom>
      <diagonal/>
    </border>
    <border>
      <left/>
      <right style="thin">
        <color rgb="FFA0A0A0"/>
      </right>
      <top/>
      <bottom style="thin">
        <color rgb="FFA0A0A0"/>
      </bottom>
      <diagonal/>
    </border>
    <border>
      <left style="thin">
        <color rgb="FFA0A0A0"/>
      </left>
      <right style="thin">
        <color rgb="FFA0A0A0"/>
      </right>
      <top/>
      <bottom style="thin">
        <color rgb="FFA0A0A0"/>
      </bottom>
      <diagonal/>
    </border>
    <border>
      <left style="thin">
        <color rgb="FFA0A0A0"/>
      </left>
      <right/>
      <top/>
      <bottom style="thin">
        <color rgb="FFA0A0A0"/>
      </bottom>
      <diagonal/>
    </border>
    <border>
      <left/>
      <right/>
      <top style="thin">
        <color rgb="FFA0A0A0"/>
      </top>
      <bottom/>
      <diagonal/>
    </border>
    <border>
      <left/>
      <right/>
      <top/>
      <bottom style="thin">
        <color rgb="FFA0A0A0"/>
      </bottom>
      <diagonal/>
    </border>
    <border>
      <left style="medium">
        <color indexed="64"/>
      </left>
      <right/>
      <top style="thin">
        <color rgb="FF000000"/>
      </top>
      <bottom style="thin">
        <color rgb="FF000000"/>
      </bottom>
      <diagonal/>
    </border>
    <border>
      <left style="thin">
        <color rgb="FFCCCCCC"/>
      </left>
      <right style="thin">
        <color rgb="FFCCCCCC"/>
      </right>
      <top style="thin">
        <color indexed="64"/>
      </top>
      <bottom style="thin">
        <color rgb="FFCCCCCC"/>
      </bottom>
      <diagonal/>
    </border>
    <border>
      <left style="thin">
        <color rgb="FFCCCCCC"/>
      </left>
      <right style="thin">
        <color rgb="FFCCCCCC"/>
      </right>
      <top/>
      <bottom style="thin">
        <color rgb="FFCCCCCC"/>
      </bottom>
      <diagonal/>
    </border>
    <border>
      <left style="medium">
        <color rgb="FF000000"/>
      </left>
      <right/>
      <top style="thin">
        <color rgb="FF000000"/>
      </top>
      <bottom style="hair">
        <color rgb="FF000000"/>
      </bottom>
      <diagonal/>
    </border>
    <border>
      <left/>
      <right/>
      <top style="thin">
        <color rgb="FF000000"/>
      </top>
      <bottom style="hair">
        <color rgb="FF000000"/>
      </bottom>
      <diagonal/>
    </border>
    <border>
      <left/>
      <right style="medium">
        <color rgb="FF000000"/>
      </right>
      <top style="thin">
        <color rgb="FF000000"/>
      </top>
      <bottom style="hair">
        <color rgb="FF000000"/>
      </bottom>
      <diagonal/>
    </border>
    <border>
      <left style="medium">
        <color rgb="FF000000"/>
      </left>
      <right/>
      <top style="hair">
        <color rgb="FF000000"/>
      </top>
      <bottom style="hair">
        <color rgb="FF000000"/>
      </bottom>
      <diagonal/>
    </border>
    <border>
      <left/>
      <right/>
      <top style="hair">
        <color rgb="FF000000"/>
      </top>
      <bottom style="hair">
        <color rgb="FF000000"/>
      </bottom>
      <diagonal/>
    </border>
    <border>
      <left/>
      <right style="medium">
        <color rgb="FF000000"/>
      </right>
      <top style="hair">
        <color rgb="FF000000"/>
      </top>
      <bottom style="hair">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thin">
        <color rgb="FF000000"/>
      </bottom>
      <diagonal/>
    </border>
    <border>
      <left/>
      <right/>
      <top style="thin">
        <color rgb="FF000000"/>
      </top>
      <bottom style="thin">
        <color rgb="FF000000"/>
      </bottom>
      <diagonal/>
    </border>
    <border>
      <left style="thin">
        <color indexed="64"/>
      </left>
      <right style="thin">
        <color rgb="FF000000"/>
      </right>
      <top style="thin">
        <color indexed="64"/>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style="thin">
        <color indexed="64"/>
      </left>
      <right style="thin">
        <color rgb="FF000000"/>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rgb="FF000000"/>
      </right>
      <top style="hair">
        <color rgb="FF000000"/>
      </top>
      <bottom style="hair">
        <color rgb="FF000000"/>
      </bottom>
      <diagonal/>
    </border>
    <border>
      <left style="thin">
        <color auto="1"/>
      </left>
      <right style="thin">
        <color auto="1"/>
      </right>
      <top style="hair">
        <color rgb="FF000000"/>
      </top>
      <bottom style="hair">
        <color rgb="FF000000"/>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indexed="64"/>
      </right>
      <top style="hair">
        <color rgb="FF000000"/>
      </top>
      <bottom style="hair">
        <color rgb="FF000000"/>
      </bottom>
      <diagonal/>
    </border>
    <border>
      <left style="thin">
        <color indexed="64"/>
      </left>
      <right style="thin">
        <color rgb="FF000000"/>
      </right>
      <top style="hair">
        <color rgb="FF000000"/>
      </top>
      <bottom/>
      <diagonal/>
    </border>
    <border>
      <left style="thin">
        <color auto="1"/>
      </left>
      <right style="thin">
        <color auto="1"/>
      </right>
      <top style="hair">
        <color rgb="FF000000"/>
      </top>
      <bottom/>
      <diagonal/>
    </border>
    <border>
      <left style="thin">
        <color rgb="FF000000"/>
      </left>
      <right/>
      <top style="hair">
        <color rgb="FF000000"/>
      </top>
      <bottom/>
      <diagonal/>
    </border>
    <border>
      <left/>
      <right/>
      <top style="hair">
        <color rgb="FF000000"/>
      </top>
      <bottom/>
      <diagonal/>
    </border>
    <border>
      <left/>
      <right style="thin">
        <color rgb="FF000000"/>
      </right>
      <top style="hair">
        <color rgb="FF000000"/>
      </top>
      <bottom/>
      <diagonal/>
    </border>
    <border>
      <left style="thin">
        <color rgb="FF000000"/>
      </left>
      <right style="thin">
        <color rgb="FF000000"/>
      </right>
      <top style="hair">
        <color rgb="FF000000"/>
      </top>
      <bottom/>
      <diagonal/>
    </border>
    <border>
      <left style="thin">
        <color rgb="FF000000"/>
      </left>
      <right style="thin">
        <color indexed="64"/>
      </right>
      <top style="hair">
        <color rgb="FF000000"/>
      </top>
      <bottom/>
      <diagonal/>
    </border>
    <border>
      <left style="medium">
        <color rgb="FF000000"/>
      </left>
      <right/>
      <top/>
      <bottom style="medium">
        <color rgb="FF000000"/>
      </bottom>
      <diagonal/>
    </border>
    <border>
      <left/>
      <right/>
      <top style="thin">
        <color indexed="64"/>
      </top>
      <bottom style="medium">
        <color rgb="FF000000"/>
      </bottom>
      <diagonal/>
    </border>
    <border>
      <left/>
      <right style="medium">
        <color rgb="FF000000"/>
      </right>
      <top/>
      <bottom style="medium">
        <color rgb="FF000000"/>
      </bottom>
      <diagonal/>
    </border>
    <border>
      <left/>
      <right style="thin">
        <color rgb="FF000000"/>
      </right>
      <top/>
      <bottom/>
      <diagonal/>
    </border>
    <border>
      <left style="thin">
        <color rgb="FF000000"/>
      </left>
      <right/>
      <top/>
      <bottom/>
      <diagonal/>
    </border>
    <border>
      <left style="thin">
        <color rgb="FF000000"/>
      </left>
      <right style="thin">
        <color rgb="FF000000"/>
      </right>
      <top/>
      <bottom/>
      <diagonal/>
    </border>
    <border>
      <left style="thin">
        <color indexed="64"/>
      </left>
      <right style="thin">
        <color rgb="FF000000"/>
      </right>
      <top/>
      <bottom style="hair">
        <color rgb="FF000000"/>
      </bottom>
      <diagonal/>
    </border>
    <border>
      <left style="thin">
        <color auto="1"/>
      </left>
      <right style="thin">
        <color auto="1"/>
      </right>
      <top/>
      <bottom style="hair">
        <color rgb="FF000000"/>
      </bottom>
      <diagonal/>
    </border>
    <border>
      <left style="thin">
        <color rgb="FF000000"/>
      </left>
      <right/>
      <top/>
      <bottom style="hair">
        <color rgb="FF000000"/>
      </bottom>
      <diagonal/>
    </border>
    <border>
      <left/>
      <right/>
      <top/>
      <bottom style="hair">
        <color rgb="FF000000"/>
      </bottom>
      <diagonal/>
    </border>
    <border>
      <left/>
      <right style="thin">
        <color rgb="FF000000"/>
      </right>
      <top/>
      <bottom style="hair">
        <color rgb="FF000000"/>
      </bottom>
      <diagonal/>
    </border>
    <border>
      <left style="thin">
        <color rgb="FF000000"/>
      </left>
      <right style="thin">
        <color rgb="FF000000"/>
      </right>
      <top/>
      <bottom style="hair">
        <color rgb="FF000000"/>
      </bottom>
      <diagonal/>
    </border>
    <border>
      <left style="thin">
        <color rgb="FF000000"/>
      </left>
      <right style="thin">
        <color indexed="64"/>
      </right>
      <top/>
      <bottom style="hair">
        <color rgb="FF000000"/>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thin">
        <color auto="1"/>
      </left>
      <right/>
      <top style="hair">
        <color rgb="FF000000"/>
      </top>
      <bottom style="hair">
        <color rgb="FF000000"/>
      </bottom>
      <diagonal/>
    </border>
    <border>
      <left style="thin">
        <color indexed="64"/>
      </left>
      <right style="thin">
        <color auto="1"/>
      </right>
      <top style="hair">
        <color rgb="FF000000"/>
      </top>
      <bottom style="thin">
        <color indexed="64"/>
      </bottom>
      <diagonal/>
    </border>
    <border>
      <left style="thin">
        <color auto="1"/>
      </left>
      <right/>
      <top style="hair">
        <color rgb="FF000000"/>
      </top>
      <bottom style="thin">
        <color indexed="64"/>
      </bottom>
      <diagonal/>
    </border>
    <border>
      <left/>
      <right/>
      <top style="hair">
        <color rgb="FF000000"/>
      </top>
      <bottom style="thin">
        <color indexed="64"/>
      </bottom>
      <diagonal/>
    </border>
    <border>
      <left/>
      <right style="thin">
        <color rgb="FF000000"/>
      </right>
      <top style="hair">
        <color rgb="FF000000"/>
      </top>
      <bottom style="thin">
        <color indexed="64"/>
      </bottom>
      <diagonal/>
    </border>
    <border>
      <left style="thin">
        <color rgb="FF000000"/>
      </left>
      <right style="thin">
        <color rgb="FF000000"/>
      </right>
      <top style="hair">
        <color rgb="FF000000"/>
      </top>
      <bottom style="thin">
        <color indexed="64"/>
      </bottom>
      <diagonal/>
    </border>
    <border>
      <left style="thin">
        <color rgb="FF000000"/>
      </left>
      <right style="thin">
        <color indexed="64"/>
      </right>
      <top style="hair">
        <color rgb="FF000000"/>
      </top>
      <bottom style="thin">
        <color indexed="64"/>
      </bottom>
      <diagonal/>
    </border>
    <border>
      <left/>
      <right/>
      <top/>
      <bottom style="medium">
        <color rgb="FF000000"/>
      </bottom>
      <diagonal/>
    </border>
    <border>
      <left style="thin">
        <color auto="1"/>
      </left>
      <right/>
      <top style="thin">
        <color rgb="FF000000"/>
      </top>
      <bottom/>
      <diagonal/>
    </border>
    <border>
      <left/>
      <right/>
      <top style="thin">
        <color rgb="FF000000"/>
      </top>
      <bottom/>
      <diagonal/>
    </border>
    <border>
      <left style="thin">
        <color auto="1"/>
      </left>
      <right/>
      <top/>
      <bottom style="thin">
        <color rgb="FF000000"/>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medium">
        <color rgb="FF000000"/>
      </left>
      <right/>
      <top style="thin">
        <color rgb="FF000000"/>
      </top>
      <bottom/>
      <diagonal/>
    </border>
    <border>
      <left/>
      <right style="medium">
        <color rgb="FF000000"/>
      </right>
      <top style="thin">
        <color rgb="FF000000"/>
      </top>
      <bottom/>
      <diagonal/>
    </border>
    <border>
      <left/>
      <right style="medium">
        <color rgb="FF000000"/>
      </right>
      <top/>
      <bottom style="hair">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hair">
        <color rgb="FF000000"/>
      </bottom>
      <diagonal/>
    </border>
    <border>
      <left/>
      <right style="thin">
        <color rgb="FF000000"/>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style="thin">
        <color rgb="FF000000"/>
      </top>
      <bottom/>
      <diagonal/>
    </border>
    <border>
      <left/>
      <right style="thin">
        <color rgb="FF000000"/>
      </right>
      <top style="thin">
        <color indexed="64"/>
      </top>
      <bottom/>
      <diagonal/>
    </border>
    <border>
      <left style="thin">
        <color rgb="FF000000"/>
      </left>
      <right/>
      <top style="thin">
        <color auto="1"/>
      </top>
      <bottom/>
      <diagonal/>
    </border>
    <border>
      <left/>
      <right style="thin">
        <color rgb="FF000000"/>
      </right>
      <top/>
      <bottom style="thin">
        <color indexed="64"/>
      </bottom>
      <diagonal/>
    </border>
    <border>
      <left style="thin">
        <color rgb="FF000000"/>
      </left>
      <right/>
      <top/>
      <bottom style="thin">
        <color indexed="64"/>
      </bottom>
      <diagonal/>
    </border>
    <border>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thin">
        <color rgb="FF000000"/>
      </bottom>
      <diagonal/>
    </border>
    <border>
      <left/>
      <right style="medium">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style="hair">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hair">
        <color rgb="FF000000"/>
      </bottom>
      <diagonal/>
    </border>
    <border>
      <left style="thin">
        <color rgb="FF000000"/>
      </left>
      <right style="thin">
        <color rgb="FF000000"/>
      </right>
      <top style="thin">
        <color rgb="FF000000"/>
      </top>
      <bottom style="hair">
        <color rgb="FF000000"/>
      </bottom>
      <diagonal/>
    </border>
    <border>
      <left style="thin">
        <color rgb="FF000000"/>
      </left>
      <right style="medium">
        <color rgb="FF000000"/>
      </right>
      <top style="thin">
        <color rgb="FF000000"/>
      </top>
      <bottom style="hair">
        <color rgb="FF000000"/>
      </bottom>
      <diagonal/>
    </border>
    <border>
      <left style="medium">
        <color rgb="FF000000"/>
      </left>
      <right style="thin">
        <color rgb="FF000000"/>
      </right>
      <top style="hair">
        <color rgb="FF000000"/>
      </top>
      <bottom style="hair">
        <color rgb="FF000000"/>
      </bottom>
      <diagonal/>
    </border>
    <border>
      <left style="thin">
        <color rgb="FF000000"/>
      </left>
      <right style="medium">
        <color rgb="FF000000"/>
      </right>
      <top/>
      <bottom style="hair">
        <color rgb="FF000000"/>
      </bottom>
      <diagonal/>
    </border>
    <border>
      <left style="medium">
        <color rgb="FF000000"/>
      </left>
      <right style="thin">
        <color rgb="FF000000"/>
      </right>
      <top style="hair">
        <color rgb="FF000000"/>
      </top>
      <bottom style="thin">
        <color rgb="FF000000"/>
      </bottom>
      <diagonal/>
    </border>
    <border>
      <left style="thin">
        <color rgb="FF000000"/>
      </left>
      <right style="thin">
        <color rgb="FF000000"/>
      </right>
      <top style="hair">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medium">
        <color rgb="FF000000"/>
      </left>
      <right/>
      <top style="hair">
        <color rgb="FF000000"/>
      </top>
      <bottom style="thin">
        <color rgb="FF000000"/>
      </bottom>
      <diagonal/>
    </border>
    <border>
      <left/>
      <right/>
      <top style="hair">
        <color rgb="FF000000"/>
      </top>
      <bottom style="thin">
        <color rgb="FF000000"/>
      </bottom>
      <diagonal/>
    </border>
    <border>
      <left style="thin">
        <color rgb="FF000000"/>
      </left>
      <right/>
      <top style="hair">
        <color rgb="FF000000"/>
      </top>
      <bottom style="thin">
        <color rgb="FF000000"/>
      </bottom>
      <diagonal/>
    </border>
    <border>
      <left style="thin">
        <color rgb="FF000000"/>
      </left>
      <right style="medium">
        <color rgb="FF000000"/>
      </right>
      <top style="hair">
        <color rgb="FF000000"/>
      </top>
      <bottom style="thin">
        <color rgb="FF000000"/>
      </bottom>
      <diagonal/>
    </border>
    <border>
      <left style="thin">
        <color rgb="FF000000"/>
      </left>
      <right style="medium">
        <color rgb="FF000000"/>
      </right>
      <top style="hair">
        <color rgb="FF000000"/>
      </top>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style="medium">
        <color indexed="64"/>
      </bottom>
      <diagonal/>
    </border>
    <border>
      <left/>
      <right style="medium">
        <color rgb="FF000000"/>
      </right>
      <top/>
      <bottom style="medium">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rgb="FF000000"/>
      </right>
      <top/>
      <bottom style="thin">
        <color rgb="FF000000"/>
      </bottom>
      <diagonal/>
    </border>
    <border>
      <left style="thin">
        <color rgb="FF000000"/>
      </left>
      <right/>
      <top style="thin">
        <color theme="1"/>
      </top>
      <bottom style="thin">
        <color rgb="FF000000"/>
      </bottom>
      <diagonal/>
    </border>
    <border>
      <left/>
      <right style="thin">
        <color rgb="FF000000"/>
      </right>
      <top style="thin">
        <color theme="1"/>
      </top>
      <bottom style="thin">
        <color rgb="FF000000"/>
      </bottom>
      <diagonal/>
    </border>
    <border>
      <left style="thin">
        <color rgb="FF000000"/>
      </left>
      <right style="thin">
        <color theme="1"/>
      </right>
      <top/>
      <bottom style="thin">
        <color rgb="FF000000"/>
      </bottom>
      <diagonal/>
    </border>
    <border>
      <left style="thin">
        <color theme="1"/>
      </left>
      <right style="thin">
        <color rgb="FF000000"/>
      </right>
      <top style="thin">
        <color rgb="FF000000"/>
      </top>
      <bottom/>
      <diagonal/>
    </border>
    <border>
      <left/>
      <right style="thin">
        <color rgb="FF000000"/>
      </right>
      <top style="thin">
        <color rgb="FF000000"/>
      </top>
      <bottom style="hair">
        <color rgb="FF000000"/>
      </bottom>
      <diagonal/>
    </border>
    <border>
      <left style="thin">
        <color rgb="FF000000"/>
      </left>
      <right style="thin">
        <color theme="1"/>
      </right>
      <top style="thin">
        <color rgb="FF000000"/>
      </top>
      <bottom style="hair">
        <color rgb="FF000000"/>
      </bottom>
      <diagonal/>
    </border>
    <border>
      <left/>
      <right style="thin">
        <color rgb="FF000000"/>
      </right>
      <top style="hair">
        <color rgb="FF000000"/>
      </top>
      <bottom style="thin">
        <color rgb="FF000000"/>
      </bottom>
      <diagonal/>
    </border>
    <border>
      <left style="thin">
        <color rgb="FF000000"/>
      </left>
      <right style="thin">
        <color theme="1"/>
      </right>
      <top style="hair">
        <color rgb="FF000000"/>
      </top>
      <bottom style="thin">
        <color rgb="FF000000"/>
      </bottom>
      <diagonal/>
    </border>
    <border>
      <left style="thin">
        <color theme="1"/>
      </left>
      <right style="thin">
        <color rgb="FF000000"/>
      </right>
      <top/>
      <bottom style="thin">
        <color theme="1"/>
      </bottom>
      <diagonal/>
    </border>
    <border>
      <left style="thin">
        <color rgb="FF000000"/>
      </left>
      <right style="thin">
        <color rgb="FF000000"/>
      </right>
      <top style="hair">
        <color rgb="FF000000"/>
      </top>
      <bottom style="thin">
        <color theme="1"/>
      </bottom>
      <diagonal/>
    </border>
    <border>
      <left style="thin">
        <color rgb="FF000000"/>
      </left>
      <right/>
      <top style="hair">
        <color rgb="FF000000"/>
      </top>
      <bottom style="thin">
        <color theme="1"/>
      </bottom>
      <diagonal/>
    </border>
    <border>
      <left/>
      <right style="thin">
        <color rgb="FF000000"/>
      </right>
      <top style="hair">
        <color rgb="FF000000"/>
      </top>
      <bottom style="thin">
        <color theme="1"/>
      </bottom>
      <diagonal/>
    </border>
    <border>
      <left style="thin">
        <color rgb="FF000000"/>
      </left>
      <right style="thin">
        <color theme="1"/>
      </right>
      <top style="hair">
        <color rgb="FF000000"/>
      </top>
      <bottom style="thin">
        <color theme="1"/>
      </bottom>
      <diagonal/>
    </border>
    <border>
      <left style="medium">
        <color indexed="64"/>
      </left>
      <right/>
      <top/>
      <bottom style="medium">
        <color indexed="64"/>
      </bottom>
      <diagonal/>
    </border>
    <border>
      <left style="thin">
        <color auto="1"/>
      </left>
      <right/>
      <top/>
      <bottom style="hair">
        <color auto="1"/>
      </bottom>
      <diagonal/>
    </border>
    <border>
      <left style="thin">
        <color indexed="64"/>
      </left>
      <right style="thin">
        <color indexed="64"/>
      </right>
      <top style="thin">
        <color indexed="64"/>
      </top>
      <bottom style="hair">
        <color indexed="64"/>
      </bottom>
      <diagonal/>
    </border>
    <border>
      <left style="thin">
        <color auto="1"/>
      </left>
      <right style="thin">
        <color auto="1"/>
      </right>
      <top/>
      <bottom style="hair">
        <color auto="1"/>
      </bottom>
      <diagonal/>
    </border>
    <border>
      <left style="thin">
        <color indexed="64"/>
      </left>
      <right/>
      <top style="hair">
        <color indexed="64"/>
      </top>
      <bottom/>
      <diagonal/>
    </border>
    <border>
      <left style="thin">
        <color auto="1"/>
      </left>
      <right style="thin">
        <color auto="1"/>
      </right>
      <top style="hair">
        <color auto="1"/>
      </top>
      <bottom style="hair">
        <color auto="1"/>
      </bottom>
      <diagonal/>
    </border>
    <border>
      <left/>
      <right/>
      <top style="hair">
        <color auto="1"/>
      </top>
      <bottom style="hair">
        <color auto="1"/>
      </bottom>
      <diagonal/>
    </border>
    <border>
      <left style="thin">
        <color indexed="64"/>
      </left>
      <right style="thin">
        <color indexed="64"/>
      </right>
      <top style="hair">
        <color indexed="64"/>
      </top>
      <bottom/>
      <diagonal/>
    </border>
    <border>
      <left/>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auto="1"/>
      </top>
      <bottom style="hair">
        <color auto="1"/>
      </bottom>
      <diagonal/>
    </border>
    <border>
      <left/>
      <right/>
      <top/>
      <bottom style="hair">
        <color auto="1"/>
      </bottom>
      <diagonal/>
    </border>
    <border>
      <left style="thin">
        <color indexed="64"/>
      </left>
      <right/>
      <top style="hair">
        <color auto="1"/>
      </top>
      <bottom style="thin">
        <color auto="1"/>
      </bottom>
      <diagonal/>
    </border>
    <border>
      <left style="thin">
        <color indexed="64"/>
      </left>
      <right style="thin">
        <color indexed="64"/>
      </right>
      <top style="hair">
        <color auto="1"/>
      </top>
      <bottom style="thin">
        <color indexed="64"/>
      </bottom>
      <diagonal/>
    </border>
    <border>
      <left/>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auto="1"/>
      </top>
      <bottom style="hair">
        <color auto="1"/>
      </bottom>
      <diagonal/>
    </border>
    <border>
      <left/>
      <right style="thin">
        <color indexed="64"/>
      </right>
      <top style="hair">
        <color indexed="64"/>
      </top>
      <bottom/>
      <diagonal/>
    </border>
    <border>
      <left/>
      <right style="thin">
        <color indexed="64"/>
      </right>
      <top style="hair">
        <color auto="1"/>
      </top>
      <bottom style="thin">
        <color auto="1"/>
      </bottom>
      <diagonal/>
    </border>
    <border>
      <left/>
      <right style="thin">
        <color auto="1"/>
      </right>
      <top/>
      <bottom style="hair">
        <color auto="1"/>
      </bottom>
      <diagonal/>
    </border>
  </borders>
  <cellStyleXfs count="41">
    <xf numFmtId="0" fontId="0" fillId="0" borderId="0"/>
    <xf numFmtId="43" fontId="1" fillId="0" borderId="0" applyFont="0" applyFill="0" applyBorder="0" applyAlignment="0" applyProtection="0"/>
    <xf numFmtId="0" fontId="6" fillId="0" borderId="0"/>
    <xf numFmtId="44" fontId="1" fillId="0" borderId="0" applyFont="0" applyFill="0" applyBorder="0" applyAlignment="0" applyProtection="0"/>
    <xf numFmtId="0" fontId="6" fillId="0" borderId="0"/>
    <xf numFmtId="9"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4" fontId="6" fillId="0" borderId="0" applyFill="0" applyBorder="0" applyAlignment="0" applyProtection="0"/>
    <xf numFmtId="167" fontId="9" fillId="0" borderId="0"/>
    <xf numFmtId="43" fontId="1" fillId="0" borderId="0" applyFont="0" applyFill="0" applyBorder="0" applyAlignment="0" applyProtection="0"/>
    <xf numFmtId="44" fontId="1" fillId="0" borderId="0" applyFont="0" applyFill="0" applyBorder="0" applyAlignment="0" applyProtection="0"/>
    <xf numFmtId="43" fontId="6" fillId="0" borderId="0" applyFont="0" applyFill="0" applyBorder="0" applyAlignment="0" applyProtection="0"/>
    <xf numFmtId="0" fontId="6" fillId="0" borderId="0"/>
    <xf numFmtId="166" fontId="1"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6" fillId="0" borderId="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6" fillId="0" borderId="0" applyFont="0" applyFill="0" applyBorder="0" applyAlignment="0" applyProtection="0"/>
    <xf numFmtId="0" fontId="15" fillId="0" borderId="0" applyNumberFormat="0" applyFill="0" applyBorder="0" applyAlignment="0" applyProtection="0">
      <alignment vertical="top"/>
      <protection locked="0"/>
    </xf>
    <xf numFmtId="0" fontId="16" fillId="0" borderId="0"/>
    <xf numFmtId="0" fontId="16" fillId="0" borderId="0"/>
    <xf numFmtId="0" fontId="16" fillId="0" borderId="0"/>
    <xf numFmtId="0" fontId="16" fillId="0" borderId="0"/>
    <xf numFmtId="169" fontId="6" fillId="0" borderId="0" applyFont="0" applyFill="0" applyBorder="0" applyAlignment="0" applyProtection="0"/>
    <xf numFmtId="0" fontId="1" fillId="0" borderId="0"/>
    <xf numFmtId="0" fontId="6" fillId="0" borderId="0"/>
    <xf numFmtId="166" fontId="1" fillId="0" borderId="0" applyFont="0" applyFill="0" applyBorder="0" applyAlignment="0" applyProtection="0"/>
    <xf numFmtId="0" fontId="30" fillId="0" borderId="0"/>
    <xf numFmtId="0" fontId="23" fillId="0" borderId="0"/>
    <xf numFmtId="0" fontId="1" fillId="0" borderId="0"/>
    <xf numFmtId="0" fontId="47" fillId="0" borderId="0"/>
    <xf numFmtId="0" fontId="6" fillId="0" borderId="0"/>
    <xf numFmtId="43" fontId="50" fillId="0" borderId="0" applyFont="0" applyFill="0" applyBorder="0" applyAlignment="0" applyProtection="0"/>
    <xf numFmtId="9" fontId="50" fillId="0" borderId="0" applyFont="0" applyFill="0" applyBorder="0" applyAlignment="0" applyProtection="0"/>
    <xf numFmtId="0" fontId="68" fillId="0" borderId="0" applyNumberFormat="0" applyFill="0" applyBorder="0" applyAlignment="0" applyProtection="0"/>
  </cellStyleXfs>
  <cellXfs count="1865">
    <xf numFmtId="0" fontId="0" fillId="0" borderId="0" xfId="0"/>
    <xf numFmtId="0" fontId="2" fillId="0" borderId="0" xfId="0" applyFont="1" applyAlignment="1">
      <alignment vertical="center"/>
    </xf>
    <xf numFmtId="0" fontId="2" fillId="0" borderId="0" xfId="0" applyFont="1" applyAlignment="1">
      <alignment vertical="center" wrapText="1"/>
    </xf>
    <xf numFmtId="0" fontId="4" fillId="0" borderId="0" xfId="0" applyFont="1" applyAlignment="1">
      <alignment horizontal="center" vertical="center"/>
    </xf>
    <xf numFmtId="0" fontId="8" fillId="0" borderId="0" xfId="0" applyFont="1"/>
    <xf numFmtId="167" fontId="10" fillId="3" borderId="0" xfId="10" applyFont="1" applyFill="1" applyAlignment="1">
      <alignment vertical="center"/>
    </xf>
    <xf numFmtId="0" fontId="7" fillId="0" borderId="0" xfId="0" applyFont="1" applyAlignment="1">
      <alignment horizontal="center" vertical="center"/>
    </xf>
    <xf numFmtId="0" fontId="8" fillId="0" borderId="0" xfId="0" applyFont="1" applyAlignment="1">
      <alignment vertical="center"/>
    </xf>
    <xf numFmtId="0" fontId="2" fillId="0" borderId="16" xfId="0" applyFont="1" applyBorder="1" applyAlignment="1">
      <alignment horizontal="justify"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justify" vertical="center" wrapText="1"/>
    </xf>
    <xf numFmtId="44" fontId="1" fillId="0" borderId="0" xfId="3" applyFont="1" applyAlignment="1">
      <alignment horizontal="center" vertical="center"/>
    </xf>
    <xf numFmtId="0" fontId="6" fillId="0" borderId="0" xfId="0" applyFont="1" applyAlignment="1">
      <alignment vertical="center"/>
    </xf>
    <xf numFmtId="0" fontId="11" fillId="0" borderId="0" xfId="0" applyFont="1" applyAlignment="1">
      <alignment horizontal="justify" vertical="center"/>
    </xf>
    <xf numFmtId="0" fontId="11" fillId="0" borderId="0" xfId="0" applyFont="1" applyAlignment="1">
      <alignment horizontal="center" vertical="center"/>
    </xf>
    <xf numFmtId="0" fontId="11" fillId="0" borderId="0" xfId="0" applyFont="1" applyAlignment="1">
      <alignment vertical="center"/>
    </xf>
    <xf numFmtId="2" fontId="11" fillId="0" borderId="0" xfId="0" applyNumberFormat="1" applyFont="1" applyAlignment="1">
      <alignment vertical="center"/>
    </xf>
    <xf numFmtId="0" fontId="4" fillId="0" borderId="0" xfId="0" applyFont="1" applyAlignment="1">
      <alignment horizontal="center" vertical="center" wrapText="1"/>
    </xf>
    <xf numFmtId="0" fontId="2" fillId="0" borderId="0" xfId="0" applyFont="1" applyAlignment="1">
      <alignment wrapText="1"/>
    </xf>
    <xf numFmtId="0" fontId="7" fillId="0" borderId="0" xfId="0" applyFont="1"/>
    <xf numFmtId="0" fontId="13" fillId="0" borderId="21" xfId="0" applyFont="1" applyBorder="1" applyAlignment="1">
      <alignment wrapText="1"/>
    </xf>
    <xf numFmtId="0" fontId="2" fillId="0" borderId="19" xfId="0" applyFont="1" applyBorder="1" applyAlignment="1">
      <alignment horizontal="center" vertical="center"/>
    </xf>
    <xf numFmtId="0" fontId="7" fillId="0" borderId="16" xfId="0" applyFont="1" applyBorder="1" applyAlignment="1">
      <alignment horizontal="center" vertical="center"/>
    </xf>
    <xf numFmtId="168" fontId="2" fillId="0" borderId="0" xfId="0" applyNumberFormat="1" applyFont="1" applyAlignment="1">
      <alignment horizontal="center" vertical="center"/>
    </xf>
    <xf numFmtId="0" fontId="4" fillId="4" borderId="46" xfId="0" applyFont="1" applyFill="1" applyBorder="1" applyAlignment="1">
      <alignment horizontal="center" vertical="center" wrapText="1"/>
    </xf>
    <xf numFmtId="0" fontId="4" fillId="4" borderId="38" xfId="0" applyFont="1" applyFill="1" applyBorder="1" applyAlignment="1">
      <alignment horizontal="center" vertical="center" wrapText="1"/>
    </xf>
    <xf numFmtId="2" fontId="4" fillId="4" borderId="39" xfId="0" applyNumberFormat="1" applyFont="1" applyFill="1" applyBorder="1" applyAlignment="1">
      <alignment horizontal="center" vertical="center" wrapText="1"/>
    </xf>
    <xf numFmtId="168" fontId="2" fillId="0" borderId="34" xfId="0" applyNumberFormat="1" applyFont="1" applyBorder="1" applyAlignment="1">
      <alignment horizontal="justify" vertical="center" wrapText="1"/>
    </xf>
    <xf numFmtId="168" fontId="2" fillId="0" borderId="34" xfId="0" applyNumberFormat="1" applyFont="1" applyBorder="1" applyAlignment="1">
      <alignment horizontal="center" vertical="center"/>
    </xf>
    <xf numFmtId="168" fontId="2" fillId="0" borderId="16" xfId="0" applyNumberFormat="1" applyFont="1" applyBorder="1" applyAlignment="1">
      <alignment horizontal="justify" vertical="center" wrapText="1"/>
    </xf>
    <xf numFmtId="168" fontId="2" fillId="0" borderId="16" xfId="0" applyNumberFormat="1" applyFont="1" applyBorder="1" applyAlignment="1">
      <alignment horizontal="center" vertical="center"/>
    </xf>
    <xf numFmtId="0" fontId="7" fillId="0" borderId="47" xfId="0" applyFont="1" applyBorder="1" applyAlignment="1">
      <alignment horizontal="center" vertical="center"/>
    </xf>
    <xf numFmtId="0" fontId="7" fillId="0" borderId="47" xfId="0" applyFont="1" applyBorder="1" applyAlignment="1">
      <alignment horizontal="justify" vertical="center" wrapText="1"/>
    </xf>
    <xf numFmtId="0" fontId="7" fillId="0" borderId="16" xfId="0" applyFont="1" applyBorder="1" applyAlignment="1">
      <alignment horizontal="justify" vertical="center" wrapText="1"/>
    </xf>
    <xf numFmtId="0" fontId="7" fillId="0" borderId="54" xfId="0" applyFont="1" applyBorder="1" applyAlignment="1">
      <alignment horizontal="center" vertical="center"/>
    </xf>
    <xf numFmtId="0" fontId="7" fillId="0" borderId="41" xfId="0" applyFont="1" applyBorder="1" applyAlignment="1">
      <alignment horizontal="center" vertical="center"/>
    </xf>
    <xf numFmtId="0" fontId="14" fillId="0" borderId="24" xfId="0" applyFont="1" applyBorder="1"/>
    <xf numFmtId="0" fontId="14" fillId="0" borderId="0" xfId="0" applyFont="1"/>
    <xf numFmtId="0" fontId="14" fillId="0" borderId="21" xfId="0" applyFont="1" applyBorder="1"/>
    <xf numFmtId="2" fontId="4" fillId="4" borderId="38" xfId="0" applyNumberFormat="1" applyFont="1" applyFill="1" applyBorder="1" applyAlignment="1">
      <alignment horizontal="center" vertical="center" wrapText="1"/>
    </xf>
    <xf numFmtId="2" fontId="14" fillId="0" borderId="24" xfId="0" applyNumberFormat="1" applyFont="1" applyBorder="1"/>
    <xf numFmtId="2" fontId="14" fillId="0" borderId="25" xfId="0" applyNumberFormat="1" applyFont="1" applyBorder="1"/>
    <xf numFmtId="2" fontId="14" fillId="0" borderId="0" xfId="0" applyNumberFormat="1" applyFont="1"/>
    <xf numFmtId="2" fontId="14" fillId="0" borderId="20" xfId="0" applyNumberFormat="1" applyFont="1" applyBorder="1"/>
    <xf numFmtId="2" fontId="14" fillId="0" borderId="21" xfId="0" applyNumberFormat="1" applyFont="1" applyBorder="1"/>
    <xf numFmtId="2" fontId="14" fillId="0" borderId="22" xfId="0" applyNumberFormat="1" applyFont="1" applyBorder="1"/>
    <xf numFmtId="2" fontId="7" fillId="8" borderId="16" xfId="0" applyNumberFormat="1" applyFont="1" applyFill="1" applyBorder="1" applyAlignment="1">
      <alignment horizontal="center" vertical="center"/>
    </xf>
    <xf numFmtId="2" fontId="7" fillId="8" borderId="42" xfId="0" applyNumberFormat="1" applyFont="1" applyFill="1" applyBorder="1" applyAlignment="1">
      <alignment horizontal="center" vertical="center"/>
    </xf>
    <xf numFmtId="0" fontId="2" fillId="0" borderId="50" xfId="0" applyFont="1" applyBorder="1" applyAlignment="1">
      <alignment vertical="center"/>
    </xf>
    <xf numFmtId="0" fontId="2" fillId="0" borderId="33" xfId="0" applyFont="1" applyBorder="1" applyAlignment="1">
      <alignment horizontal="center" vertical="center"/>
    </xf>
    <xf numFmtId="0" fontId="2" fillId="0" borderId="41" xfId="0" applyFont="1" applyBorder="1" applyAlignment="1">
      <alignment horizontal="center" vertical="center"/>
    </xf>
    <xf numFmtId="0" fontId="2" fillId="0" borderId="52" xfId="0" applyFont="1" applyBorder="1" applyAlignment="1">
      <alignment vertical="center"/>
    </xf>
    <xf numFmtId="168" fontId="2" fillId="0" borderId="0" xfId="0" applyNumberFormat="1" applyFont="1" applyAlignment="1">
      <alignment horizontal="justify" vertical="center" wrapText="1"/>
    </xf>
    <xf numFmtId="2" fontId="2" fillId="8" borderId="34" xfId="0" applyNumberFormat="1" applyFont="1" applyFill="1" applyBorder="1" applyAlignment="1">
      <alignment horizontal="center" vertical="center"/>
    </xf>
    <xf numFmtId="2" fontId="2" fillId="8" borderId="48" xfId="0" applyNumberFormat="1" applyFont="1" applyFill="1" applyBorder="1" applyAlignment="1">
      <alignment horizontal="center" vertical="center"/>
    </xf>
    <xf numFmtId="2" fontId="2" fillId="8" borderId="16" xfId="0" applyNumberFormat="1" applyFont="1" applyFill="1" applyBorder="1" applyAlignment="1">
      <alignment horizontal="center" vertical="center"/>
    </xf>
    <xf numFmtId="2" fontId="2" fillId="8" borderId="42" xfId="0" applyNumberFormat="1" applyFont="1" applyFill="1" applyBorder="1" applyAlignment="1">
      <alignment horizontal="center" vertical="center"/>
    </xf>
    <xf numFmtId="2" fontId="2" fillId="0" borderId="50" xfId="0" applyNumberFormat="1" applyFont="1" applyBorder="1" applyAlignment="1">
      <alignment vertical="center"/>
    </xf>
    <xf numFmtId="2" fontId="2" fillId="0" borderId="53" xfId="0" applyNumberFormat="1" applyFont="1" applyBorder="1" applyAlignment="1">
      <alignment vertical="center"/>
    </xf>
    <xf numFmtId="2" fontId="2" fillId="8" borderId="0" xfId="0" applyNumberFormat="1" applyFont="1" applyFill="1" applyAlignment="1">
      <alignment horizontal="center" vertical="center"/>
    </xf>
    <xf numFmtId="2" fontId="2" fillId="8" borderId="20" xfId="0" applyNumberFormat="1" applyFont="1" applyFill="1" applyBorder="1" applyAlignment="1">
      <alignment horizontal="center" vertical="center"/>
    </xf>
    <xf numFmtId="0" fontId="5" fillId="4" borderId="30" xfId="0" applyFont="1" applyFill="1" applyBorder="1" applyAlignment="1">
      <alignment vertical="center"/>
    </xf>
    <xf numFmtId="0" fontId="5" fillId="4" borderId="31" xfId="0" applyFont="1" applyFill="1" applyBorder="1" applyAlignment="1">
      <alignment horizontal="center" vertical="center"/>
    </xf>
    <xf numFmtId="0" fontId="5" fillId="4" borderId="31" xfId="0" applyFont="1" applyFill="1" applyBorder="1" applyAlignment="1">
      <alignment vertical="center"/>
    </xf>
    <xf numFmtId="0" fontId="5" fillId="0" borderId="46" xfId="0" applyFont="1" applyBorder="1" applyAlignment="1">
      <alignment horizontal="center" vertical="center"/>
    </xf>
    <xf numFmtId="0" fontId="5" fillId="0" borderId="38" xfId="0" applyFont="1" applyBorder="1" applyAlignment="1">
      <alignment horizontal="center" vertical="center" wrapText="1"/>
    </xf>
    <xf numFmtId="44" fontId="5" fillId="0" borderId="38" xfId="19" applyFont="1" applyBorder="1" applyAlignment="1">
      <alignment horizontal="center" vertical="center"/>
    </xf>
    <xf numFmtId="0" fontId="3" fillId="0" borderId="43" xfId="0" applyFont="1" applyBorder="1" applyAlignment="1">
      <alignment horizontal="center" vertical="center"/>
    </xf>
    <xf numFmtId="0" fontId="3" fillId="0" borderId="44" xfId="0" applyFont="1" applyBorder="1" applyAlignment="1">
      <alignment horizontal="justify" vertical="center" wrapText="1"/>
    </xf>
    <xf numFmtId="0" fontId="3" fillId="0" borderId="44" xfId="0" applyFont="1" applyBorder="1" applyAlignment="1">
      <alignment horizontal="center" vertical="center" wrapText="1"/>
    </xf>
    <xf numFmtId="44" fontId="3" fillId="0" borderId="44" xfId="19" applyFont="1" applyBorder="1" applyAlignment="1">
      <alignment horizontal="center" vertical="center"/>
    </xf>
    <xf numFmtId="44" fontId="3" fillId="0" borderId="0" xfId="19" applyFont="1" applyBorder="1" applyAlignment="1">
      <alignment horizontal="justify" vertical="center" wrapText="1"/>
    </xf>
    <xf numFmtId="44" fontId="3" fillId="0" borderId="0" xfId="19" applyFont="1" applyBorder="1" applyAlignment="1">
      <alignment horizontal="justify" vertical="center"/>
    </xf>
    <xf numFmtId="0" fontId="13" fillId="0" borderId="0" xfId="0" applyFont="1" applyAlignment="1">
      <alignment wrapText="1"/>
    </xf>
    <xf numFmtId="0" fontId="13" fillId="0" borderId="24" xfId="0" applyFont="1" applyBorder="1" applyAlignment="1">
      <alignment wrapText="1"/>
    </xf>
    <xf numFmtId="0" fontId="12" fillId="7" borderId="30" xfId="0" applyFont="1" applyFill="1" applyBorder="1" applyAlignment="1">
      <alignment vertical="center" wrapText="1"/>
    </xf>
    <xf numFmtId="0" fontId="12" fillId="7" borderId="31" xfId="0" applyFont="1" applyFill="1" applyBorder="1" applyAlignment="1">
      <alignment vertical="center" wrapText="1"/>
    </xf>
    <xf numFmtId="0" fontId="12" fillId="7" borderId="32" xfId="0" applyFont="1" applyFill="1" applyBorder="1" applyAlignment="1">
      <alignment vertical="center" wrapText="1"/>
    </xf>
    <xf numFmtId="0" fontId="8" fillId="0" borderId="0" xfId="0" applyFont="1" applyAlignment="1">
      <alignment horizontal="center" vertical="center"/>
    </xf>
    <xf numFmtId="0" fontId="18" fillId="0" borderId="0" xfId="0" applyFont="1"/>
    <xf numFmtId="0" fontId="22" fillId="0" borderId="0" xfId="0" applyFont="1" applyAlignment="1">
      <alignment horizontal="center" vertical="center"/>
    </xf>
    <xf numFmtId="10" fontId="22" fillId="0" borderId="0" xfId="0" applyNumberFormat="1" applyFont="1" applyAlignment="1">
      <alignment horizontal="center" vertical="center"/>
    </xf>
    <xf numFmtId="0" fontId="23" fillId="0" borderId="0" xfId="0" applyFont="1"/>
    <xf numFmtId="0" fontId="10" fillId="0" borderId="0" xfId="0" applyFont="1" applyAlignment="1">
      <alignment horizontal="center" vertical="center"/>
    </xf>
    <xf numFmtId="0" fontId="21" fillId="0" borderId="0" xfId="0" applyFont="1"/>
    <xf numFmtId="0" fontId="8" fillId="0" borderId="0" xfId="0" applyFont="1" applyAlignment="1">
      <alignment horizontal="justify" vertical="center" wrapText="1"/>
    </xf>
    <xf numFmtId="0" fontId="8" fillId="0" borderId="0" xfId="0" applyFont="1" applyAlignment="1">
      <alignment horizontal="center" vertical="center" wrapText="1"/>
    </xf>
    <xf numFmtId="0" fontId="18" fillId="0" borderId="0" xfId="0" applyFont="1" applyAlignment="1">
      <alignment horizontal="justify"/>
    </xf>
    <xf numFmtId="0" fontId="18" fillId="0" borderId="0" xfId="0" applyFont="1" applyAlignment="1">
      <alignment wrapText="1"/>
    </xf>
    <xf numFmtId="0" fontId="10" fillId="0" borderId="0" xfId="0" applyFont="1" applyAlignment="1">
      <alignment horizontal="center" vertical="center" wrapText="1"/>
    </xf>
    <xf numFmtId="0" fontId="18" fillId="0" borderId="0" xfId="0" applyFont="1" applyAlignment="1">
      <alignment horizontal="center"/>
    </xf>
    <xf numFmtId="0" fontId="18" fillId="0" borderId="0" xfId="0" applyFont="1" applyAlignment="1">
      <alignment vertical="center"/>
    </xf>
    <xf numFmtId="0" fontId="18" fillId="0" borderId="16" xfId="0" applyFont="1" applyBorder="1" applyAlignment="1">
      <alignment horizontal="left" vertical="center"/>
    </xf>
    <xf numFmtId="0" fontId="18" fillId="0" borderId="16" xfId="0" applyFont="1" applyBorder="1"/>
    <xf numFmtId="10" fontId="18" fillId="0" borderId="16" xfId="0" applyNumberFormat="1" applyFont="1" applyBorder="1" applyAlignment="1">
      <alignment horizontal="center" vertical="center" wrapText="1"/>
    </xf>
    <xf numFmtId="0" fontId="18" fillId="0" borderId="16" xfId="0" applyFont="1" applyBorder="1" applyAlignment="1">
      <alignment wrapText="1"/>
    </xf>
    <xf numFmtId="0" fontId="21" fillId="5" borderId="16" xfId="0" applyFont="1" applyFill="1" applyBorder="1" applyAlignment="1">
      <alignment vertical="center"/>
    </xf>
    <xf numFmtId="0" fontId="21" fillId="5" borderId="16" xfId="0" applyFont="1" applyFill="1" applyBorder="1" applyAlignment="1">
      <alignment vertical="center" wrapText="1"/>
    </xf>
    <xf numFmtId="0" fontId="21" fillId="5" borderId="16" xfId="0" applyFont="1" applyFill="1" applyBorder="1" applyAlignment="1">
      <alignment horizontal="center" vertical="center"/>
    </xf>
    <xf numFmtId="165" fontId="21" fillId="5" borderId="16" xfId="0" applyNumberFormat="1" applyFont="1" applyFill="1" applyBorder="1" applyAlignment="1">
      <alignment vertical="center" wrapText="1"/>
    </xf>
    <xf numFmtId="165" fontId="21" fillId="5" borderId="16" xfId="0" applyNumberFormat="1" applyFont="1" applyFill="1" applyBorder="1" applyAlignment="1">
      <alignment vertical="center"/>
    </xf>
    <xf numFmtId="0" fontId="8" fillId="0" borderId="16" xfId="0" applyFont="1" applyBorder="1" applyAlignment="1">
      <alignment horizontal="center" vertical="center"/>
    </xf>
    <xf numFmtId="0" fontId="8" fillId="0" borderId="16" xfId="0" applyFont="1" applyBorder="1" applyAlignment="1">
      <alignment horizontal="justify" vertical="center" wrapText="1"/>
    </xf>
    <xf numFmtId="0" fontId="8" fillId="0" borderId="16" xfId="0" applyFont="1" applyBorder="1" applyAlignment="1">
      <alignment horizontal="center" vertical="center" wrapText="1"/>
    </xf>
    <xf numFmtId="4" fontId="8" fillId="0" borderId="16" xfId="0" applyNumberFormat="1" applyFont="1" applyBorder="1" applyAlignment="1">
      <alignment horizontal="center" vertical="center"/>
    </xf>
    <xf numFmtId="43" fontId="8" fillId="0" borderId="16" xfId="1" applyFont="1" applyBorder="1" applyAlignment="1">
      <alignment horizontal="right" vertical="center" wrapText="1"/>
    </xf>
    <xf numFmtId="164" fontId="8" fillId="0" borderId="16" xfId="0" applyNumberFormat="1" applyFont="1" applyBorder="1" applyAlignment="1">
      <alignment horizontal="right" vertical="center" wrapText="1"/>
    </xf>
    <xf numFmtId="0" fontId="10" fillId="9" borderId="16" xfId="0" applyFont="1" applyFill="1" applyBorder="1" applyAlignment="1">
      <alignment horizontal="center" vertical="center" wrapText="1"/>
    </xf>
    <xf numFmtId="0" fontId="10" fillId="10" borderId="16" xfId="0" applyFont="1" applyFill="1" applyBorder="1" applyAlignment="1">
      <alignment horizontal="center" vertical="center" wrapText="1"/>
    </xf>
    <xf numFmtId="0" fontId="10" fillId="10" borderId="16" xfId="0" applyFont="1" applyFill="1" applyBorder="1" applyAlignment="1">
      <alignment horizontal="center" vertical="center"/>
    </xf>
    <xf numFmtId="164" fontId="10" fillId="10" borderId="16" xfId="0" applyNumberFormat="1" applyFont="1" applyFill="1" applyBorder="1" applyAlignment="1">
      <alignment horizontal="center" vertical="center" wrapText="1"/>
    </xf>
    <xf numFmtId="44" fontId="10" fillId="10" borderId="16" xfId="3" applyFont="1" applyFill="1" applyBorder="1" applyAlignment="1">
      <alignment horizontal="center" vertical="center" wrapText="1"/>
    </xf>
    <xf numFmtId="17" fontId="18" fillId="0" borderId="16" xfId="0" applyNumberFormat="1" applyFont="1" applyBorder="1" applyAlignment="1">
      <alignment horizontal="center"/>
    </xf>
    <xf numFmtId="0" fontId="26" fillId="11" borderId="57" xfId="0" applyFont="1" applyFill="1" applyBorder="1" applyAlignment="1">
      <alignment horizontal="center" vertical="center"/>
    </xf>
    <xf numFmtId="0" fontId="26" fillId="11" borderId="58" xfId="0" applyFont="1" applyFill="1" applyBorder="1" applyAlignment="1">
      <alignment horizontal="center" vertical="center" wrapText="1"/>
    </xf>
    <xf numFmtId="0" fontId="26" fillId="11" borderId="58" xfId="0" applyFont="1" applyFill="1" applyBorder="1" applyAlignment="1">
      <alignment horizontal="center" vertical="center"/>
    </xf>
    <xf numFmtId="0" fontId="26" fillId="11" borderId="59" xfId="0" applyFont="1" applyFill="1" applyBorder="1" applyAlignment="1">
      <alignment horizontal="center" vertical="center" wrapText="1"/>
    </xf>
    <xf numFmtId="0" fontId="27" fillId="0" borderId="60" xfId="0" applyFont="1" applyBorder="1" applyAlignment="1">
      <alignment horizontal="center" vertical="center"/>
    </xf>
    <xf numFmtId="0" fontId="27" fillId="0" borderId="60" xfId="0" applyFont="1" applyBorder="1" applyAlignment="1">
      <alignment horizontal="left" vertical="center" wrapText="1"/>
    </xf>
    <xf numFmtId="4" fontId="27" fillId="0" borderId="60" xfId="0" applyNumberFormat="1" applyFont="1" applyBorder="1" applyAlignment="1">
      <alignment horizontal="right" vertical="center"/>
    </xf>
    <xf numFmtId="10" fontId="8" fillId="0" borderId="16" xfId="5" applyNumberFormat="1" applyFont="1" applyBorder="1" applyAlignment="1">
      <alignment horizontal="right" vertical="center" wrapText="1"/>
    </xf>
    <xf numFmtId="4" fontId="8" fillId="0" borderId="0" xfId="0" applyNumberFormat="1" applyFont="1"/>
    <xf numFmtId="0" fontId="8" fillId="0" borderId="0" xfId="0" applyFont="1" applyAlignment="1">
      <alignment horizontal="center"/>
    </xf>
    <xf numFmtId="4" fontId="10" fillId="2" borderId="0" xfId="0" applyNumberFormat="1" applyFont="1" applyFill="1"/>
    <xf numFmtId="4" fontId="10" fillId="2" borderId="0" xfId="0" applyNumberFormat="1" applyFont="1" applyFill="1" applyAlignment="1">
      <alignment vertical="center"/>
    </xf>
    <xf numFmtId="4" fontId="10" fillId="0" borderId="0" xfId="0" applyNumberFormat="1" applyFont="1"/>
    <xf numFmtId="0" fontId="10" fillId="0" borderId="0" xfId="0" applyFont="1"/>
    <xf numFmtId="0" fontId="8" fillId="2" borderId="1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4" xfId="0" applyFont="1" applyFill="1" applyBorder="1" applyAlignment="1">
      <alignment horizontal="justify" vertical="center" wrapText="1"/>
    </xf>
    <xf numFmtId="4" fontId="8" fillId="2" borderId="14" xfId="0" applyNumberFormat="1" applyFont="1" applyFill="1" applyBorder="1" applyAlignment="1">
      <alignment horizontal="center" vertical="center" wrapText="1"/>
    </xf>
    <xf numFmtId="4" fontId="8" fillId="2" borderId="14" xfId="0" applyNumberFormat="1" applyFont="1" applyFill="1" applyBorder="1" applyAlignment="1">
      <alignment vertical="center" wrapText="1"/>
    </xf>
    <xf numFmtId="0" fontId="8" fillId="2" borderId="15" xfId="0" applyFont="1" applyFill="1" applyBorder="1" applyAlignment="1">
      <alignment horizontal="center" vertical="center" wrapText="1"/>
    </xf>
    <xf numFmtId="4" fontId="8" fillId="0" borderId="0" xfId="0" applyNumberFormat="1" applyFont="1" applyAlignment="1">
      <alignment vertical="center"/>
    </xf>
    <xf numFmtId="4" fontId="8" fillId="0" borderId="14" xfId="0" applyNumberFormat="1" applyFont="1" applyBorder="1" applyAlignment="1">
      <alignment horizontal="center" vertical="center" wrapText="1"/>
    </xf>
    <xf numFmtId="4" fontId="8" fillId="2" borderId="0" xfId="0" applyNumberFormat="1" applyFont="1" applyFill="1"/>
    <xf numFmtId="4" fontId="8" fillId="2" borderId="0" xfId="0" applyNumberFormat="1" applyFont="1" applyFill="1" applyAlignment="1">
      <alignment vertical="center"/>
    </xf>
    <xf numFmtId="4" fontId="8" fillId="0" borderId="0" xfId="0" applyNumberFormat="1" applyFont="1" applyAlignment="1">
      <alignment horizontal="right" wrapText="1"/>
    </xf>
    <xf numFmtId="4" fontId="8" fillId="0" borderId="0" xfId="0" applyNumberFormat="1" applyFont="1" applyAlignment="1">
      <alignment horizontal="right"/>
    </xf>
    <xf numFmtId="4" fontId="8" fillId="0" borderId="0" xfId="0" applyNumberFormat="1" applyFont="1" applyAlignment="1">
      <alignment horizontal="center"/>
    </xf>
    <xf numFmtId="4" fontId="8" fillId="0" borderId="0" xfId="0" applyNumberFormat="1" applyFont="1" applyAlignment="1">
      <alignment horizontal="center" vertical="center" wrapText="1"/>
    </xf>
    <xf numFmtId="0" fontId="8" fillId="0" borderId="0" xfId="0" applyFont="1" applyAlignment="1">
      <alignment horizontal="justify"/>
    </xf>
    <xf numFmtId="0" fontId="8" fillId="0" borderId="0" xfId="0" applyFont="1" applyAlignment="1">
      <alignment horizontal="left" vertical="center"/>
    </xf>
    <xf numFmtId="0" fontId="8" fillId="0" borderId="0" xfId="0" applyFont="1" applyAlignment="1">
      <alignment horizontal="left"/>
    </xf>
    <xf numFmtId="4" fontId="10" fillId="5" borderId="8" xfId="0" applyNumberFormat="1" applyFont="1" applyFill="1" applyBorder="1" applyAlignment="1">
      <alignment horizontal="center" vertical="center" wrapText="1"/>
    </xf>
    <xf numFmtId="4" fontId="10" fillId="5" borderId="9" xfId="0" applyNumberFormat="1" applyFont="1" applyFill="1" applyBorder="1" applyAlignment="1">
      <alignment horizontal="center" vertical="center" wrapText="1"/>
    </xf>
    <xf numFmtId="0" fontId="10" fillId="9" borderId="10" xfId="0" applyFont="1" applyFill="1" applyBorder="1" applyAlignment="1">
      <alignment horizontal="center" vertical="center" wrapText="1"/>
    </xf>
    <xf numFmtId="0" fontId="10" fillId="9" borderId="11" xfId="0" applyFont="1" applyFill="1" applyBorder="1" applyAlignment="1">
      <alignment horizontal="center" vertical="center" wrapText="1"/>
    </xf>
    <xf numFmtId="0" fontId="10" fillId="9" borderId="11" xfId="0" applyFont="1" applyFill="1" applyBorder="1" applyAlignment="1">
      <alignment horizontal="justify" vertical="center" wrapText="1"/>
    </xf>
    <xf numFmtId="4" fontId="10" fillId="9" borderId="11" xfId="0" applyNumberFormat="1" applyFont="1" applyFill="1" applyBorder="1" applyAlignment="1">
      <alignment vertical="center" wrapText="1"/>
    </xf>
    <xf numFmtId="4" fontId="10" fillId="9" borderId="11" xfId="0" applyNumberFormat="1" applyFont="1" applyFill="1" applyBorder="1" applyAlignment="1">
      <alignment horizontal="center" vertical="center" wrapText="1"/>
    </xf>
    <xf numFmtId="0" fontId="10" fillId="9" borderId="12" xfId="0" applyFont="1" applyFill="1" applyBorder="1" applyAlignment="1">
      <alignment horizontal="center" vertical="center" wrapText="1"/>
    </xf>
    <xf numFmtId="2" fontId="27" fillId="0" borderId="60" xfId="0" applyNumberFormat="1" applyFont="1" applyBorder="1" applyAlignment="1">
      <alignment horizontal="center" vertical="center"/>
    </xf>
    <xf numFmtId="0" fontId="8" fillId="2" borderId="26"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27" xfId="0" applyFont="1" applyFill="1" applyBorder="1" applyAlignment="1">
      <alignment horizontal="justify" vertical="center" wrapText="1"/>
    </xf>
    <xf numFmtId="4" fontId="8" fillId="2" borderId="27" xfId="0" applyNumberFormat="1" applyFont="1" applyFill="1" applyBorder="1" applyAlignment="1">
      <alignment horizontal="center" vertical="center" wrapText="1"/>
    </xf>
    <xf numFmtId="4" fontId="8" fillId="2" borderId="27" xfId="0" applyNumberFormat="1" applyFont="1" applyFill="1" applyBorder="1" applyAlignment="1">
      <alignment vertical="center" wrapText="1"/>
    </xf>
    <xf numFmtId="0" fontId="8" fillId="2" borderId="29" xfId="0" applyFont="1" applyFill="1" applyBorder="1" applyAlignment="1">
      <alignment horizontal="center" vertical="center" wrapText="1"/>
    </xf>
    <xf numFmtId="0" fontId="8" fillId="2" borderId="56"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17" xfId="0" applyFont="1" applyFill="1" applyBorder="1" applyAlignment="1">
      <alignment horizontal="justify" vertical="center" wrapText="1"/>
    </xf>
    <xf numFmtId="4" fontId="8" fillId="2" borderId="17" xfId="0" applyNumberFormat="1" applyFont="1" applyFill="1" applyBorder="1" applyAlignment="1">
      <alignment horizontal="center" vertical="center" wrapText="1"/>
    </xf>
    <xf numFmtId="4" fontId="8" fillId="2" borderId="17" xfId="0" applyNumberFormat="1" applyFont="1" applyFill="1" applyBorder="1" applyAlignment="1">
      <alignment vertical="center" wrapText="1"/>
    </xf>
    <xf numFmtId="0" fontId="8" fillId="2" borderId="61" xfId="0" applyFont="1" applyFill="1" applyBorder="1" applyAlignment="1">
      <alignment horizontal="center" vertical="center" wrapText="1"/>
    </xf>
    <xf numFmtId="0" fontId="10" fillId="12" borderId="16" xfId="0" applyFont="1" applyFill="1" applyBorder="1" applyAlignment="1">
      <alignment vertical="center" wrapText="1"/>
    </xf>
    <xf numFmtId="0" fontId="17" fillId="4" borderId="16" xfId="31" applyFont="1" applyFill="1" applyBorder="1" applyAlignment="1">
      <alignment horizontal="center" vertical="center"/>
    </xf>
    <xf numFmtId="0" fontId="6" fillId="4" borderId="16" xfId="31" quotePrefix="1" applyFill="1" applyBorder="1" applyAlignment="1">
      <alignment horizontal="center" vertical="center" wrapText="1"/>
    </xf>
    <xf numFmtId="0" fontId="17" fillId="4" borderId="16" xfId="31" applyFont="1" applyFill="1" applyBorder="1" applyAlignment="1">
      <alignment horizontal="justify" vertical="center" wrapText="1"/>
    </xf>
    <xf numFmtId="0" fontId="6" fillId="4" borderId="16" xfId="31" applyFill="1" applyBorder="1" applyAlignment="1">
      <alignment horizontal="center" vertical="center"/>
    </xf>
    <xf numFmtId="4" fontId="6" fillId="4" borderId="16" xfId="10" applyNumberFormat="1" applyFont="1" applyFill="1" applyBorder="1" applyAlignment="1">
      <alignment horizontal="right" vertical="center"/>
    </xf>
    <xf numFmtId="167" fontId="6" fillId="4" borderId="16" xfId="10" applyFont="1" applyFill="1" applyBorder="1" applyAlignment="1">
      <alignment horizontal="center" vertical="center"/>
    </xf>
    <xf numFmtId="10" fontId="6" fillId="4" borderId="16" xfId="10" applyNumberFormat="1" applyFont="1" applyFill="1" applyBorder="1" applyAlignment="1">
      <alignment horizontal="center" vertical="center"/>
    </xf>
    <xf numFmtId="170" fontId="6" fillId="4" borderId="16" xfId="10" applyNumberFormat="1" applyFont="1" applyFill="1" applyBorder="1" applyAlignment="1">
      <alignment horizontal="center" vertical="center"/>
    </xf>
    <xf numFmtId="0" fontId="8" fillId="2" borderId="18" xfId="0" applyFont="1" applyFill="1" applyBorder="1" applyAlignment="1">
      <alignment horizontal="center" vertical="center" wrapText="1"/>
    </xf>
    <xf numFmtId="0" fontId="8" fillId="2" borderId="28" xfId="0" applyFont="1" applyFill="1" applyBorder="1" applyAlignment="1">
      <alignment horizontal="justify" vertical="center" wrapText="1"/>
    </xf>
    <xf numFmtId="0" fontId="8" fillId="0" borderId="16" xfId="0" applyFont="1" applyBorder="1"/>
    <xf numFmtId="0" fontId="21" fillId="6" borderId="41" xfId="31" applyFont="1" applyFill="1" applyBorder="1" applyAlignment="1">
      <alignment vertical="center"/>
    </xf>
    <xf numFmtId="0" fontId="23" fillId="0" borderId="0" xfId="0" applyFont="1" applyAlignment="1">
      <alignment vertical="center"/>
    </xf>
    <xf numFmtId="0" fontId="18" fillId="0" borderId="0" xfId="31" applyFont="1" applyAlignment="1">
      <alignment horizontal="left" vertical="top" wrapText="1"/>
    </xf>
    <xf numFmtId="0" fontId="18" fillId="0" borderId="0" xfId="31" applyFont="1" applyAlignment="1">
      <alignment vertical="top"/>
    </xf>
    <xf numFmtId="0" fontId="23" fillId="0" borderId="54" xfId="0" applyFont="1" applyBorder="1" applyAlignment="1">
      <alignment horizontal="center" vertical="center"/>
    </xf>
    <xf numFmtId="0" fontId="23" fillId="0" borderId="47" xfId="0" applyFont="1" applyBorder="1" applyAlignment="1">
      <alignment horizontal="left" vertical="center"/>
    </xf>
    <xf numFmtId="0" fontId="23" fillId="0" borderId="47" xfId="0" applyFont="1" applyBorder="1" applyAlignment="1">
      <alignment horizontal="center" vertical="center"/>
    </xf>
    <xf numFmtId="0" fontId="23" fillId="0" borderId="63" xfId="0" applyFont="1" applyBorder="1" applyAlignment="1">
      <alignment horizontal="center" vertical="center"/>
    </xf>
    <xf numFmtId="0" fontId="23" fillId="0" borderId="0" xfId="0" applyFont="1" applyAlignment="1">
      <alignment horizontal="center" vertical="center"/>
    </xf>
    <xf numFmtId="0" fontId="23" fillId="0" borderId="41" xfId="0" applyFont="1" applyBorder="1" applyAlignment="1">
      <alignment horizontal="center" vertical="center"/>
    </xf>
    <xf numFmtId="0" fontId="18" fillId="0" borderId="16" xfId="31" applyFont="1" applyBorder="1" applyAlignment="1">
      <alignment horizontal="left" vertical="center"/>
    </xf>
    <xf numFmtId="10" fontId="18" fillId="0" borderId="16" xfId="5" applyNumberFormat="1" applyFont="1" applyFill="1" applyBorder="1" applyAlignment="1">
      <alignment horizontal="center" vertical="center"/>
    </xf>
    <xf numFmtId="44" fontId="18" fillId="0" borderId="42" xfId="3" applyFont="1" applyBorder="1" applyAlignment="1">
      <alignment horizontal="center" vertical="center"/>
    </xf>
    <xf numFmtId="44" fontId="18" fillId="0" borderId="42" xfId="3" applyFont="1" applyFill="1" applyBorder="1" applyAlignment="1">
      <alignment horizontal="center" vertical="center"/>
    </xf>
    <xf numFmtId="0" fontId="28" fillId="13" borderId="41" xfId="0" applyFont="1" applyFill="1" applyBorder="1" applyAlignment="1">
      <alignment vertical="center"/>
    </xf>
    <xf numFmtId="0" fontId="21" fillId="13" borderId="16" xfId="31" applyFont="1" applyFill="1" applyBorder="1" applyAlignment="1">
      <alignment horizontal="center" vertical="center"/>
    </xf>
    <xf numFmtId="10" fontId="28" fillId="13" borderId="16" xfId="0" applyNumberFormat="1" applyFont="1" applyFill="1" applyBorder="1" applyAlignment="1">
      <alignment horizontal="center" vertical="center"/>
    </xf>
    <xf numFmtId="44" fontId="21" fillId="13" borderId="42" xfId="3" applyFont="1" applyFill="1" applyBorder="1" applyAlignment="1">
      <alignment vertical="center"/>
    </xf>
    <xf numFmtId="0" fontId="23" fillId="0" borderId="16" xfId="0" applyFont="1" applyBorder="1" applyAlignment="1">
      <alignment horizontal="right" vertical="center"/>
    </xf>
    <xf numFmtId="2" fontId="23" fillId="0" borderId="16" xfId="0" applyNumberFormat="1" applyFont="1" applyBorder="1" applyAlignment="1">
      <alignment horizontal="right" vertical="center"/>
    </xf>
    <xf numFmtId="0" fontId="23" fillId="0" borderId="42" xfId="0" applyFont="1" applyBorder="1" applyAlignment="1">
      <alignment horizontal="left" vertical="center"/>
    </xf>
    <xf numFmtId="0" fontId="23" fillId="0" borderId="35" xfId="0" applyFont="1" applyBorder="1" applyAlignment="1">
      <alignment horizontal="center" vertical="center"/>
    </xf>
    <xf numFmtId="0" fontId="23" fillId="0" borderId="36" xfId="0" applyFont="1" applyBorder="1" applyAlignment="1">
      <alignment horizontal="right" vertical="center"/>
    </xf>
    <xf numFmtId="0" fontId="23" fillId="0" borderId="36" xfId="0" applyFont="1" applyBorder="1" applyAlignment="1">
      <alignment horizontal="center" vertical="center"/>
    </xf>
    <xf numFmtId="0" fontId="23" fillId="0" borderId="37" xfId="0" applyFont="1" applyBorder="1" applyAlignment="1">
      <alignment horizontal="center" vertical="center"/>
    </xf>
    <xf numFmtId="0" fontId="23" fillId="0" borderId="0" xfId="0" applyFont="1" applyAlignment="1">
      <alignment horizontal="left" vertical="center"/>
    </xf>
    <xf numFmtId="44" fontId="23" fillId="0" borderId="0" xfId="3" applyFont="1" applyAlignment="1">
      <alignment horizontal="center" vertical="center"/>
    </xf>
    <xf numFmtId="0" fontId="23" fillId="0" borderId="0" xfId="0" applyFont="1" applyAlignment="1">
      <alignment horizontal="right" vertical="center"/>
    </xf>
    <xf numFmtId="0" fontId="20" fillId="0" borderId="0" xfId="31" applyFont="1" applyAlignment="1">
      <alignment horizontal="center" vertical="center" wrapText="1"/>
    </xf>
    <xf numFmtId="0" fontId="6" fillId="0" borderId="0" xfId="31" applyAlignment="1">
      <alignment vertical="center"/>
    </xf>
    <xf numFmtId="0" fontId="17" fillId="0" borderId="0" xfId="31" applyFont="1" applyAlignment="1">
      <alignment vertical="center" wrapText="1"/>
    </xf>
    <xf numFmtId="0" fontId="17" fillId="0" borderId="0" xfId="31" applyFont="1" applyAlignment="1">
      <alignment vertical="center"/>
    </xf>
    <xf numFmtId="10" fontId="6" fillId="0" borderId="0" xfId="5" applyNumberFormat="1" applyFont="1" applyAlignment="1">
      <alignment vertical="center"/>
    </xf>
    <xf numFmtId="0" fontId="18" fillId="0" borderId="45" xfId="31" applyFont="1" applyBorder="1" applyAlignment="1">
      <alignment horizontal="left" vertical="top" wrapText="1"/>
    </xf>
    <xf numFmtId="0" fontId="18" fillId="0" borderId="45" xfId="31" applyFont="1" applyBorder="1" applyAlignment="1">
      <alignment vertical="top"/>
    </xf>
    <xf numFmtId="0" fontId="17" fillId="0" borderId="69" xfId="31" applyFont="1" applyBorder="1" applyAlignment="1">
      <alignment horizontal="center" vertical="top"/>
    </xf>
    <xf numFmtId="0" fontId="17" fillId="0" borderId="0" xfId="31" applyFont="1" applyAlignment="1">
      <alignment horizontal="center" vertical="top"/>
    </xf>
    <xf numFmtId="0" fontId="17" fillId="0" borderId="69" xfId="31" applyFont="1" applyBorder="1" applyAlignment="1">
      <alignment horizontal="center" vertical="top" wrapText="1"/>
    </xf>
    <xf numFmtId="0" fontId="17" fillId="0" borderId="0" xfId="31" applyFont="1" applyAlignment="1">
      <alignment horizontal="center" wrapText="1"/>
    </xf>
    <xf numFmtId="0" fontId="20" fillId="0" borderId="0" xfId="31" applyFont="1" applyAlignment="1">
      <alignment vertical="center"/>
    </xf>
    <xf numFmtId="0" fontId="20" fillId="0" borderId="40" xfId="31" applyFont="1" applyBorder="1" applyAlignment="1">
      <alignment vertical="center"/>
    </xf>
    <xf numFmtId="0" fontId="20" fillId="0" borderId="0" xfId="31" applyFont="1" applyAlignment="1">
      <alignment horizontal="center" vertical="center"/>
    </xf>
    <xf numFmtId="0" fontId="19" fillId="0" borderId="0" xfId="0" applyFont="1" applyAlignment="1">
      <alignment horizontal="center" vertical="center"/>
    </xf>
    <xf numFmtId="0" fontId="17" fillId="14" borderId="69" xfId="31" applyFont="1" applyFill="1" applyBorder="1" applyAlignment="1">
      <alignment horizontal="center" vertical="top"/>
    </xf>
    <xf numFmtId="0" fontId="17" fillId="14" borderId="0" xfId="31" applyFont="1" applyFill="1" applyAlignment="1">
      <alignment horizontal="center" vertical="top"/>
    </xf>
    <xf numFmtId="0" fontId="17" fillId="14" borderId="0" xfId="31" applyFont="1" applyFill="1" applyAlignment="1">
      <alignment horizontal="center" vertical="top" wrapText="1"/>
    </xf>
    <xf numFmtId="0" fontId="17" fillId="14" borderId="0" xfId="31" applyFont="1" applyFill="1" applyAlignment="1">
      <alignment horizontal="center"/>
    </xf>
    <xf numFmtId="0" fontId="10" fillId="0" borderId="40" xfId="0" applyFont="1" applyBorder="1" applyAlignment="1">
      <alignment horizontal="center" vertical="center" wrapText="1"/>
    </xf>
    <xf numFmtId="0" fontId="20" fillId="0" borderId="0" xfId="0" applyFont="1" applyAlignment="1">
      <alignment horizontal="center" vertical="center" wrapText="1"/>
    </xf>
    <xf numFmtId="43" fontId="20" fillId="6" borderId="16" xfId="1" quotePrefix="1" applyFont="1" applyFill="1" applyBorder="1" applyAlignment="1">
      <alignment horizontal="center" vertical="top" wrapText="1"/>
    </xf>
    <xf numFmtId="43" fontId="20" fillId="6" borderId="16" xfId="1" applyFont="1" applyFill="1" applyBorder="1" applyAlignment="1">
      <alignment horizontal="center" vertical="top"/>
    </xf>
    <xf numFmtId="0" fontId="20" fillId="6" borderId="16" xfId="31" applyFont="1" applyFill="1" applyBorder="1" applyAlignment="1">
      <alignment horizontal="center" vertical="top"/>
    </xf>
    <xf numFmtId="0" fontId="19" fillId="0" borderId="0" xfId="0" applyFont="1" applyAlignment="1">
      <alignment horizontal="center" wrapText="1"/>
    </xf>
    <xf numFmtId="166" fontId="19" fillId="0" borderId="16" xfId="32" applyFont="1" applyBorder="1" applyAlignment="1">
      <alignment vertical="top"/>
    </xf>
    <xf numFmtId="166" fontId="19" fillId="0" borderId="16" xfId="32" applyFont="1" applyFill="1" applyBorder="1" applyAlignment="1">
      <alignment vertical="top"/>
    </xf>
    <xf numFmtId="44" fontId="19" fillId="0" borderId="0" xfId="3" applyFont="1" applyAlignment="1">
      <alignment horizontal="center" wrapText="1"/>
    </xf>
    <xf numFmtId="44" fontId="18" fillId="0" borderId="0" xfId="3" applyFont="1" applyAlignment="1">
      <alignment wrapText="1"/>
    </xf>
    <xf numFmtId="166" fontId="19" fillId="0" borderId="16" xfId="32" applyFont="1" applyBorder="1" applyAlignment="1">
      <alignment horizontal="center" vertical="top"/>
    </xf>
    <xf numFmtId="10" fontId="19" fillId="0" borderId="16" xfId="5" applyNumberFormat="1" applyFont="1" applyFill="1" applyBorder="1" applyAlignment="1">
      <alignment horizontal="center" vertical="top"/>
    </xf>
    <xf numFmtId="10" fontId="19" fillId="0" borderId="0" xfId="5" applyNumberFormat="1" applyFont="1" applyAlignment="1">
      <alignment horizontal="center" wrapText="1"/>
    </xf>
    <xf numFmtId="10" fontId="19" fillId="0" borderId="16" xfId="0" applyNumberFormat="1" applyFont="1" applyBorder="1" applyAlignment="1">
      <alignment horizontal="center" vertical="center"/>
    </xf>
    <xf numFmtId="44" fontId="19" fillId="0" borderId="16" xfId="3" applyFont="1" applyFill="1" applyBorder="1" applyAlignment="1">
      <alignment vertical="top"/>
    </xf>
    <xf numFmtId="44" fontId="18" fillId="0" borderId="0" xfId="0" applyNumberFormat="1" applyFont="1" applyAlignment="1">
      <alignment wrapText="1"/>
    </xf>
    <xf numFmtId="0" fontId="19" fillId="0" borderId="69" xfId="31" applyFont="1" applyBorder="1" applyAlignment="1">
      <alignment horizontal="center" vertical="top"/>
    </xf>
    <xf numFmtId="0" fontId="19" fillId="0" borderId="0" xfId="31" applyFont="1" applyAlignment="1">
      <alignment horizontal="center" vertical="top"/>
    </xf>
    <xf numFmtId="0" fontId="19" fillId="0" borderId="0" xfId="31" applyFont="1" applyAlignment="1">
      <alignment horizontal="center" vertical="top" wrapText="1"/>
    </xf>
    <xf numFmtId="0" fontId="19" fillId="0" borderId="0" xfId="31" applyFont="1" applyAlignment="1">
      <alignment horizontal="center"/>
    </xf>
    <xf numFmtId="0" fontId="19" fillId="0" borderId="0" xfId="0" applyFont="1" applyAlignment="1">
      <alignment wrapText="1"/>
    </xf>
    <xf numFmtId="0" fontId="19" fillId="0" borderId="40" xfId="0" applyFont="1" applyBorder="1" applyAlignment="1">
      <alignment wrapText="1"/>
    </xf>
    <xf numFmtId="166" fontId="20" fillId="0" borderId="16" xfId="32" applyFont="1" applyBorder="1" applyAlignment="1">
      <alignment horizontal="center" vertical="top"/>
    </xf>
    <xf numFmtId="166" fontId="20" fillId="4" borderId="16" xfId="32" applyFont="1" applyFill="1" applyBorder="1" applyAlignment="1">
      <alignment horizontal="center" vertical="top"/>
    </xf>
    <xf numFmtId="43" fontId="19" fillId="0" borderId="0" xfId="1" applyFont="1" applyAlignment="1">
      <alignment horizontal="center" wrapText="1"/>
    </xf>
    <xf numFmtId="10" fontId="20" fillId="4" borderId="16" xfId="5" applyNumberFormat="1" applyFont="1" applyFill="1" applyBorder="1" applyAlignment="1">
      <alignment horizontal="center" vertical="center"/>
    </xf>
    <xf numFmtId="10" fontId="20" fillId="4" borderId="16" xfId="5" applyNumberFormat="1" applyFont="1" applyFill="1" applyBorder="1" applyAlignment="1">
      <alignment horizontal="center" vertical="top"/>
    </xf>
    <xf numFmtId="0" fontId="6" fillId="0" borderId="0" xfId="31" applyAlignment="1">
      <alignment horizontal="center" vertical="top"/>
    </xf>
    <xf numFmtId="43" fontId="6" fillId="0" borderId="0" xfId="31" applyNumberFormat="1" applyAlignment="1">
      <alignment horizontal="center" vertical="top" wrapText="1"/>
    </xf>
    <xf numFmtId="0" fontId="6" fillId="0" borderId="0" xfId="31" applyAlignment="1">
      <alignment horizontal="center"/>
    </xf>
    <xf numFmtId="43" fontId="6" fillId="0" borderId="0" xfId="1" applyFont="1" applyAlignment="1">
      <alignment horizontal="center" vertical="top"/>
    </xf>
    <xf numFmtId="43" fontId="19" fillId="0" borderId="0" xfId="1" applyFont="1" applyAlignment="1">
      <alignment horizontal="center" vertical="top" wrapText="1"/>
    </xf>
    <xf numFmtId="173" fontId="19" fillId="0" borderId="0" xfId="5" applyNumberFormat="1" applyFont="1" applyAlignment="1">
      <alignment horizontal="center" vertical="top" wrapText="1"/>
    </xf>
    <xf numFmtId="43" fontId="6" fillId="0" borderId="0" xfId="1" applyFont="1" applyAlignment="1">
      <alignment wrapText="1"/>
    </xf>
    <xf numFmtId="43" fontId="6" fillId="0" borderId="0" xfId="1" applyFont="1" applyAlignment="1"/>
    <xf numFmtId="43" fontId="18" fillId="0" borderId="0" xfId="1" applyFont="1" applyAlignment="1">
      <alignment horizontal="center" wrapText="1"/>
    </xf>
    <xf numFmtId="43" fontId="19" fillId="0" borderId="0" xfId="1" applyFont="1" applyAlignment="1">
      <alignment horizontal="center"/>
    </xf>
    <xf numFmtId="43" fontId="18" fillId="0" borderId="0" xfId="1" applyFont="1" applyAlignment="1">
      <alignment wrapText="1"/>
    </xf>
    <xf numFmtId="43" fontId="18" fillId="0" borderId="0" xfId="1" applyFont="1" applyAlignment="1"/>
    <xf numFmtId="166" fontId="19" fillId="0" borderId="0" xfId="31" applyNumberFormat="1" applyFont="1" applyAlignment="1">
      <alignment horizontal="center"/>
    </xf>
    <xf numFmtId="10" fontId="19" fillId="0" borderId="0" xfId="0" applyNumberFormat="1" applyFont="1" applyAlignment="1">
      <alignment horizontal="center" wrapText="1"/>
    </xf>
    <xf numFmtId="10" fontId="19" fillId="0" borderId="0" xfId="5" applyNumberFormat="1" applyFont="1" applyAlignment="1">
      <alignment horizontal="center"/>
    </xf>
    <xf numFmtId="43" fontId="19" fillId="0" borderId="0" xfId="31" applyNumberFormat="1" applyFont="1" applyAlignment="1">
      <alignment horizontal="center" vertical="top" wrapText="1"/>
    </xf>
    <xf numFmtId="166" fontId="19" fillId="0" borderId="0" xfId="31" applyNumberFormat="1" applyFont="1" applyAlignment="1">
      <alignment horizontal="center" vertical="top" wrapText="1"/>
    </xf>
    <xf numFmtId="10" fontId="19" fillId="0" borderId="0" xfId="31" applyNumberFormat="1" applyFont="1" applyAlignment="1">
      <alignment horizontal="center"/>
    </xf>
    <xf numFmtId="0" fontId="18" fillId="0" borderId="0" xfId="0" applyFont="1" applyAlignment="1">
      <alignment horizontal="center" wrapText="1"/>
    </xf>
    <xf numFmtId="9" fontId="19" fillId="0" borderId="0" xfId="5" applyFont="1" applyAlignment="1">
      <alignment horizontal="center"/>
    </xf>
    <xf numFmtId="10" fontId="19" fillId="0" borderId="0" xfId="0" applyNumberFormat="1" applyFont="1" applyAlignment="1">
      <alignment wrapText="1"/>
    </xf>
    <xf numFmtId="9" fontId="19" fillId="0" borderId="0" xfId="5" applyFont="1" applyAlignment="1">
      <alignment wrapText="1"/>
    </xf>
    <xf numFmtId="9" fontId="19" fillId="0" borderId="0" xfId="0" applyNumberFormat="1" applyFont="1" applyAlignment="1">
      <alignment wrapText="1"/>
    </xf>
    <xf numFmtId="173" fontId="18" fillId="0" borderId="0" xfId="0" applyNumberFormat="1" applyFont="1" applyAlignment="1">
      <alignment wrapText="1"/>
    </xf>
    <xf numFmtId="0" fontId="6" fillId="0" borderId="0" xfId="31" applyAlignment="1">
      <alignment horizontal="center" vertical="top" wrapText="1"/>
    </xf>
    <xf numFmtId="0" fontId="8" fillId="0" borderId="16" xfId="0" applyFont="1" applyBorder="1" applyAlignment="1">
      <alignment vertical="center"/>
    </xf>
    <xf numFmtId="10" fontId="8" fillId="0" borderId="16" xfId="0" applyNumberFormat="1" applyFont="1" applyBorder="1" applyAlignment="1">
      <alignment horizontal="center" vertical="center" wrapText="1"/>
    </xf>
    <xf numFmtId="0" fontId="8" fillId="0" borderId="55" xfId="0" applyFont="1" applyBorder="1" applyAlignment="1">
      <alignment horizontal="center" vertical="center"/>
    </xf>
    <xf numFmtId="0" fontId="8" fillId="0" borderId="55" xfId="0" applyFont="1" applyBorder="1" applyAlignment="1">
      <alignment horizontal="center" vertical="center" wrapText="1"/>
    </xf>
    <xf numFmtId="17" fontId="8" fillId="0" borderId="55" xfId="0" applyNumberFormat="1" applyFont="1" applyBorder="1" applyAlignment="1">
      <alignment horizontal="center" vertical="center" wrapText="1"/>
    </xf>
    <xf numFmtId="44" fontId="17" fillId="15" borderId="16" xfId="3" applyFont="1" applyFill="1" applyBorder="1" applyAlignment="1">
      <alignment horizontal="center" vertical="center"/>
    </xf>
    <xf numFmtId="165" fontId="10" fillId="10" borderId="16" xfId="0" applyNumberFormat="1" applyFont="1" applyFill="1" applyBorder="1" applyAlignment="1">
      <alignment horizontal="center" vertical="center" wrapText="1"/>
    </xf>
    <xf numFmtId="164" fontId="8" fillId="0" borderId="16" xfId="0" applyNumberFormat="1" applyFont="1" applyBorder="1" applyAlignment="1">
      <alignment horizontal="center" vertical="center" wrapText="1"/>
    </xf>
    <xf numFmtId="10" fontId="8" fillId="0" borderId="16" xfId="5" applyNumberFormat="1" applyFont="1" applyBorder="1" applyAlignment="1">
      <alignment horizontal="center" vertical="center"/>
    </xf>
    <xf numFmtId="10" fontId="8" fillId="0" borderId="16" xfId="0" applyNumberFormat="1" applyFont="1" applyBorder="1" applyAlignment="1">
      <alignment horizontal="center" vertical="center"/>
    </xf>
    <xf numFmtId="0" fontId="29" fillId="16" borderId="0" xfId="0" applyFont="1" applyFill="1" applyAlignment="1">
      <alignment horizontal="left" vertical="top" wrapText="1"/>
    </xf>
    <xf numFmtId="0" fontId="29" fillId="16" borderId="0" xfId="0" applyFont="1" applyFill="1" applyAlignment="1">
      <alignment vertical="top" wrapText="1"/>
    </xf>
    <xf numFmtId="0" fontId="29" fillId="16" borderId="0" xfId="33" applyFont="1" applyFill="1" applyAlignment="1">
      <alignment horizontal="left" vertical="top" wrapText="1"/>
    </xf>
    <xf numFmtId="0" fontId="31" fillId="16" borderId="0" xfId="0" applyFont="1" applyFill="1" applyAlignment="1">
      <alignment horizontal="left" vertical="top" wrapText="1"/>
    </xf>
    <xf numFmtId="0" fontId="31" fillId="16" borderId="0" xfId="0" applyFont="1" applyFill="1" applyAlignment="1">
      <alignment vertical="top" wrapText="1"/>
    </xf>
    <xf numFmtId="0" fontId="31" fillId="16" borderId="0" xfId="33" applyFont="1" applyFill="1" applyAlignment="1">
      <alignment horizontal="left" vertical="top" wrapText="1"/>
    </xf>
    <xf numFmtId="0" fontId="32" fillId="17" borderId="70" xfId="0" applyFont="1" applyFill="1" applyBorder="1" applyAlignment="1">
      <alignment horizontal="left" vertical="top" wrapText="1"/>
    </xf>
    <xf numFmtId="0" fontId="29" fillId="16" borderId="71" xfId="0" applyFont="1" applyFill="1" applyBorder="1" applyAlignment="1">
      <alignment horizontal="left" vertical="top" wrapText="1"/>
    </xf>
    <xf numFmtId="0" fontId="29" fillId="16" borderId="71" xfId="0" applyFont="1" applyFill="1" applyBorder="1" applyAlignment="1">
      <alignment horizontal="right" vertical="top" wrapText="1"/>
    </xf>
    <xf numFmtId="0" fontId="29" fillId="16" borderId="71" xfId="0" applyFont="1" applyFill="1" applyBorder="1" applyAlignment="1">
      <alignment horizontal="center" vertical="top" wrapText="1"/>
    </xf>
    <xf numFmtId="0" fontId="32" fillId="17" borderId="71" xfId="0" applyFont="1" applyFill="1" applyBorder="1" applyAlignment="1">
      <alignment horizontal="left" vertical="top" wrapText="1"/>
    </xf>
    <xf numFmtId="0" fontId="32" fillId="17" borderId="71" xfId="0" applyFont="1" applyFill="1" applyBorder="1" applyAlignment="1">
      <alignment horizontal="right" vertical="top" wrapText="1"/>
    </xf>
    <xf numFmtId="0" fontId="32" fillId="17" borderId="71" xfId="0" applyFont="1" applyFill="1" applyBorder="1" applyAlignment="1">
      <alignment horizontal="center" vertical="top" wrapText="1"/>
    </xf>
    <xf numFmtId="174" fontId="32" fillId="17" borderId="71" xfId="0" applyNumberFormat="1" applyFont="1" applyFill="1" applyBorder="1" applyAlignment="1">
      <alignment horizontal="right" vertical="top" wrapText="1"/>
    </xf>
    <xf numFmtId="4" fontId="32" fillId="17" borderId="71" xfId="0" applyNumberFormat="1" applyFont="1" applyFill="1" applyBorder="1" applyAlignment="1">
      <alignment horizontal="right" vertical="top" wrapText="1"/>
    </xf>
    <xf numFmtId="0" fontId="33" fillId="18" borderId="71" xfId="0" applyFont="1" applyFill="1" applyBorder="1" applyAlignment="1">
      <alignment horizontal="left" vertical="top" wrapText="1"/>
    </xf>
    <xf numFmtId="0" fontId="33" fillId="18" borderId="71" xfId="0" applyFont="1" applyFill="1" applyBorder="1" applyAlignment="1">
      <alignment horizontal="right" vertical="top" wrapText="1"/>
    </xf>
    <xf numFmtId="0" fontId="33" fillId="18" borderId="71" xfId="0" applyFont="1" applyFill="1" applyBorder="1" applyAlignment="1">
      <alignment horizontal="center" vertical="top" wrapText="1"/>
    </xf>
    <xf numFmtId="174" fontId="33" fillId="18" borderId="71" xfId="0" applyNumberFormat="1" applyFont="1" applyFill="1" applyBorder="1" applyAlignment="1">
      <alignment horizontal="right" vertical="top" wrapText="1"/>
    </xf>
    <xf numFmtId="4" fontId="33" fillId="18" borderId="71" xfId="0" applyNumberFormat="1" applyFont="1" applyFill="1" applyBorder="1" applyAlignment="1">
      <alignment horizontal="right" vertical="top" wrapText="1"/>
    </xf>
    <xf numFmtId="0" fontId="33" fillId="19" borderId="71" xfId="0" applyFont="1" applyFill="1" applyBorder="1" applyAlignment="1">
      <alignment horizontal="left" vertical="top" wrapText="1"/>
    </xf>
    <xf numFmtId="0" fontId="33" fillId="19" borderId="71" xfId="0" applyFont="1" applyFill="1" applyBorder="1" applyAlignment="1">
      <alignment horizontal="right" vertical="top" wrapText="1"/>
    </xf>
    <xf numFmtId="0" fontId="33" fillId="19" borderId="71" xfId="0" applyFont="1" applyFill="1" applyBorder="1" applyAlignment="1">
      <alignment horizontal="center" vertical="top" wrapText="1"/>
    </xf>
    <xf numFmtId="174" fontId="33" fillId="19" borderId="71" xfId="0" applyNumberFormat="1" applyFont="1" applyFill="1" applyBorder="1" applyAlignment="1">
      <alignment horizontal="right" vertical="top" wrapText="1"/>
    </xf>
    <xf numFmtId="4" fontId="33" fillId="19" borderId="71" xfId="0" applyNumberFormat="1" applyFont="1" applyFill="1" applyBorder="1" applyAlignment="1">
      <alignment horizontal="right" vertical="top" wrapText="1"/>
    </xf>
    <xf numFmtId="0" fontId="33" fillId="16" borderId="0" xfId="0" applyFont="1" applyFill="1" applyAlignment="1">
      <alignment horizontal="right" vertical="top" wrapText="1"/>
    </xf>
    <xf numFmtId="4" fontId="33" fillId="16" borderId="0" xfId="0" applyNumberFormat="1" applyFont="1" applyFill="1" applyAlignment="1">
      <alignment horizontal="right" vertical="top" wrapText="1"/>
    </xf>
    <xf numFmtId="175" fontId="33" fillId="19" borderId="71" xfId="0" applyNumberFormat="1" applyFont="1" applyFill="1" applyBorder="1" applyAlignment="1">
      <alignment horizontal="right" vertical="top" wrapText="1"/>
    </xf>
    <xf numFmtId="175" fontId="31" fillId="16" borderId="0" xfId="0" applyNumberFormat="1" applyFont="1" applyFill="1" applyAlignment="1">
      <alignment horizontal="right" vertical="top" wrapText="1"/>
    </xf>
    <xf numFmtId="0" fontId="27" fillId="0" borderId="60" xfId="0" applyFont="1" applyBorder="1" applyAlignment="1">
      <alignment horizontal="center" vertical="center" wrapText="1"/>
    </xf>
    <xf numFmtId="175" fontId="27" fillId="0" borderId="60" xfId="0" applyNumberFormat="1" applyFont="1" applyBorder="1" applyAlignment="1">
      <alignment horizontal="right" vertical="center" wrapText="1"/>
    </xf>
    <xf numFmtId="0" fontId="34" fillId="11" borderId="76" xfId="34" applyFont="1" applyFill="1" applyBorder="1" applyAlignment="1">
      <alignment horizontal="center" vertical="center" wrapText="1"/>
    </xf>
    <xf numFmtId="0" fontId="34" fillId="11" borderId="77" xfId="34" applyFont="1" applyFill="1" applyBorder="1" applyAlignment="1">
      <alignment horizontal="center" vertical="center" wrapText="1"/>
    </xf>
    <xf numFmtId="0" fontId="35" fillId="0" borderId="0" xfId="34" applyFont="1"/>
    <xf numFmtId="0" fontId="23" fillId="0" borderId="0" xfId="34"/>
    <xf numFmtId="0" fontId="35" fillId="0" borderId="60" xfId="34" applyFont="1" applyBorder="1" applyAlignment="1">
      <alignment horizontal="left" vertical="center"/>
    </xf>
    <xf numFmtId="0" fontId="35" fillId="0" borderId="60" xfId="34" applyFont="1" applyBorder="1" applyAlignment="1">
      <alignment horizontal="center" vertical="center"/>
    </xf>
    <xf numFmtId="175" fontId="35" fillId="0" borderId="60" xfId="34" applyNumberFormat="1" applyFont="1" applyBorder="1" applyAlignment="1">
      <alignment horizontal="right" vertical="center"/>
    </xf>
    <xf numFmtId="2" fontId="35" fillId="0" borderId="0" xfId="34" applyNumberFormat="1" applyFont="1"/>
    <xf numFmtId="0" fontId="26" fillId="11" borderId="57" xfId="0" applyFont="1" applyFill="1" applyBorder="1" applyAlignment="1">
      <alignment horizontal="center" vertical="center" wrapText="1"/>
    </xf>
    <xf numFmtId="175" fontId="27" fillId="0" borderId="60" xfId="0" applyNumberFormat="1" applyFont="1" applyBorder="1" applyAlignment="1">
      <alignment horizontal="right" vertical="center"/>
    </xf>
    <xf numFmtId="0" fontId="27" fillId="0" borderId="78" xfId="0" applyFont="1" applyBorder="1" applyAlignment="1">
      <alignment horizontal="center" vertical="center"/>
    </xf>
    <xf numFmtId="0" fontId="27" fillId="0" borderId="78" xfId="0" applyFont="1" applyBorder="1" applyAlignment="1">
      <alignment horizontal="left" vertical="center" wrapText="1"/>
    </xf>
    <xf numFmtId="175" fontId="27" fillId="0" borderId="78" xfId="0" applyNumberFormat="1" applyFont="1" applyBorder="1" applyAlignment="1">
      <alignment horizontal="right" vertical="center"/>
    </xf>
    <xf numFmtId="0" fontId="27" fillId="0" borderId="0" xfId="0" applyFont="1" applyAlignment="1">
      <alignment horizontal="center" vertical="center"/>
    </xf>
    <xf numFmtId="0" fontId="27" fillId="0" borderId="0" xfId="0" applyFont="1" applyAlignment="1">
      <alignment horizontal="left" vertical="center" wrapText="1" indent="1"/>
    </xf>
    <xf numFmtId="175" fontId="27" fillId="0" borderId="0" xfId="0" applyNumberFormat="1" applyFont="1" applyAlignment="1">
      <alignment horizontal="right" vertical="center"/>
    </xf>
    <xf numFmtId="0" fontId="27" fillId="0" borderId="79" xfId="0" applyFont="1" applyBorder="1" applyAlignment="1">
      <alignment horizontal="center" vertical="center"/>
    </xf>
    <xf numFmtId="0" fontId="27" fillId="0" borderId="79" xfId="0" applyFont="1" applyBorder="1" applyAlignment="1">
      <alignment horizontal="left" vertical="center" wrapText="1" indent="1"/>
    </xf>
    <xf numFmtId="175" fontId="27" fillId="0" borderId="79" xfId="0" applyNumberFormat="1" applyFont="1" applyBorder="1" applyAlignment="1">
      <alignment horizontal="right" vertical="center"/>
    </xf>
    <xf numFmtId="4" fontId="0" fillId="0" borderId="0" xfId="0" applyNumberFormat="1"/>
    <xf numFmtId="0" fontId="6" fillId="20" borderId="16" xfId="31" applyFill="1" applyBorder="1" applyAlignment="1">
      <alignment horizontal="center" vertical="center"/>
    </xf>
    <xf numFmtId="0" fontId="6" fillId="20" borderId="16" xfId="31" quotePrefix="1" applyFill="1" applyBorder="1" applyAlignment="1">
      <alignment horizontal="center" vertical="center" wrapText="1"/>
    </xf>
    <xf numFmtId="0" fontId="17" fillId="20" borderId="16" xfId="31" applyFont="1" applyFill="1" applyBorder="1" applyAlignment="1">
      <alignment horizontal="justify" vertical="center" wrapText="1"/>
    </xf>
    <xf numFmtId="4" fontId="6" fillId="20" borderId="16" xfId="1" applyNumberFormat="1" applyFont="1" applyFill="1" applyBorder="1" applyAlignment="1">
      <alignment horizontal="right" vertical="center"/>
    </xf>
    <xf numFmtId="171" fontId="6" fillId="20" borderId="16" xfId="1" applyNumberFormat="1" applyFont="1" applyFill="1" applyBorder="1" applyAlignment="1">
      <alignment horizontal="center" vertical="center"/>
    </xf>
    <xf numFmtId="0" fontId="30" fillId="0" borderId="0" xfId="33"/>
    <xf numFmtId="0" fontId="36" fillId="21" borderId="71" xfId="33" applyFont="1" applyFill="1" applyBorder="1" applyAlignment="1">
      <alignment horizontal="left" vertical="top" wrapText="1"/>
    </xf>
    <xf numFmtId="0" fontId="36" fillId="21" borderId="71" xfId="33" applyFont="1" applyFill="1" applyBorder="1" applyAlignment="1">
      <alignment horizontal="right" vertical="top" wrapText="1"/>
    </xf>
    <xf numFmtId="4" fontId="36" fillId="21" borderId="71" xfId="33" applyNumberFormat="1" applyFont="1" applyFill="1" applyBorder="1" applyAlignment="1">
      <alignment horizontal="right" vertical="top" wrapText="1"/>
    </xf>
    <xf numFmtId="0" fontId="29" fillId="16" borderId="71" xfId="33" applyFont="1" applyFill="1" applyBorder="1" applyAlignment="1">
      <alignment horizontal="left" vertical="top" wrapText="1"/>
    </xf>
    <xf numFmtId="0" fontId="29" fillId="16" borderId="71" xfId="33" applyFont="1" applyFill="1" applyBorder="1" applyAlignment="1">
      <alignment horizontal="right" vertical="top" wrapText="1"/>
    </xf>
    <xf numFmtId="0" fontId="29" fillId="16" borderId="71" xfId="33" applyFont="1" applyFill="1" applyBorder="1" applyAlignment="1">
      <alignment horizontal="center" vertical="top" wrapText="1"/>
    </xf>
    <xf numFmtId="0" fontId="32" fillId="22" borderId="71" xfId="33" applyFont="1" applyFill="1" applyBorder="1" applyAlignment="1">
      <alignment horizontal="left" vertical="top" wrapText="1"/>
    </xf>
    <xf numFmtId="0" fontId="32" fillId="22" borderId="71" xfId="33" applyFont="1" applyFill="1" applyBorder="1" applyAlignment="1">
      <alignment horizontal="right" vertical="top" wrapText="1"/>
    </xf>
    <xf numFmtId="0" fontId="32" fillId="22" borderId="71" xfId="33" applyFont="1" applyFill="1" applyBorder="1" applyAlignment="1">
      <alignment horizontal="center" vertical="top" wrapText="1"/>
    </xf>
    <xf numFmtId="174" fontId="32" fillId="22" borderId="71" xfId="33" applyNumberFormat="1" applyFont="1" applyFill="1" applyBorder="1" applyAlignment="1">
      <alignment horizontal="right" vertical="top" wrapText="1"/>
    </xf>
    <xf numFmtId="4" fontId="32" fillId="22" borderId="71" xfId="33" applyNumberFormat="1" applyFont="1" applyFill="1" applyBorder="1" applyAlignment="1">
      <alignment horizontal="right" vertical="top" wrapText="1"/>
    </xf>
    <xf numFmtId="0" fontId="33" fillId="16" borderId="0" xfId="33" applyFont="1" applyFill="1" applyAlignment="1">
      <alignment horizontal="right" vertical="top" wrapText="1"/>
    </xf>
    <xf numFmtId="4" fontId="33" fillId="16" borderId="0" xfId="33" applyNumberFormat="1" applyFont="1" applyFill="1" applyAlignment="1">
      <alignment horizontal="right" vertical="top" wrapText="1"/>
    </xf>
    <xf numFmtId="0" fontId="31" fillId="16" borderId="0" xfId="33" applyFont="1" applyFill="1" applyAlignment="1">
      <alignment horizontal="right" vertical="top" wrapText="1"/>
    </xf>
    <xf numFmtId="174" fontId="31" fillId="16" borderId="0" xfId="33" applyNumberFormat="1" applyFont="1" applyFill="1" applyAlignment="1">
      <alignment horizontal="right" vertical="top" wrapText="1"/>
    </xf>
    <xf numFmtId="4" fontId="31" fillId="16" borderId="0" xfId="33" applyNumberFormat="1" applyFont="1" applyFill="1" applyAlignment="1">
      <alignment horizontal="right" vertical="top" wrapText="1"/>
    </xf>
    <xf numFmtId="0" fontId="32" fillId="17" borderId="70" xfId="33" applyFont="1" applyFill="1" applyBorder="1" applyAlignment="1">
      <alignment horizontal="left" vertical="top" wrapText="1"/>
    </xf>
    <xf numFmtId="10" fontId="33" fillId="16" borderId="0" xfId="5" applyNumberFormat="1" applyFont="1" applyFill="1" applyAlignment="1">
      <alignment horizontal="right" vertical="top" wrapText="1"/>
    </xf>
    <xf numFmtId="0" fontId="34" fillId="11" borderId="75" xfId="34" applyFont="1" applyFill="1" applyBorder="1" applyAlignment="1">
      <alignment horizontal="center" vertical="center" wrapText="1"/>
    </xf>
    <xf numFmtId="49" fontId="26" fillId="11" borderId="57" xfId="0" applyNumberFormat="1" applyFont="1" applyFill="1" applyBorder="1" applyAlignment="1">
      <alignment horizontal="center" vertical="center"/>
    </xf>
    <xf numFmtId="49" fontId="27" fillId="0" borderId="60" xfId="0" applyNumberFormat="1" applyFont="1" applyBorder="1" applyAlignment="1">
      <alignment horizontal="center" vertical="center" wrapText="1"/>
    </xf>
    <xf numFmtId="49" fontId="0" fillId="0" borderId="0" xfId="0" applyNumberFormat="1"/>
    <xf numFmtId="175" fontId="27" fillId="0" borderId="78" xfId="0" applyNumberFormat="1" applyFont="1" applyBorder="1" applyAlignment="1">
      <alignment vertical="center"/>
    </xf>
    <xf numFmtId="164" fontId="8" fillId="0" borderId="0" xfId="0" applyNumberFormat="1" applyFont="1" applyAlignment="1">
      <alignment horizontal="center" vertical="center"/>
    </xf>
    <xf numFmtId="175" fontId="33" fillId="18" borderId="71" xfId="0" applyNumberFormat="1" applyFont="1" applyFill="1" applyBorder="1" applyAlignment="1">
      <alignment horizontal="right" vertical="top" wrapText="1"/>
    </xf>
    <xf numFmtId="10" fontId="23" fillId="0" borderId="0" xfId="5" applyNumberFormat="1" applyFont="1" applyAlignment="1">
      <alignment horizontal="center" vertical="center"/>
    </xf>
    <xf numFmtId="175" fontId="8" fillId="2" borderId="14" xfId="0" applyNumberFormat="1" applyFont="1" applyFill="1" applyBorder="1" applyAlignment="1">
      <alignment vertical="center" wrapText="1"/>
    </xf>
    <xf numFmtId="9" fontId="8" fillId="2" borderId="14" xfId="5" applyFont="1" applyFill="1" applyBorder="1" applyAlignment="1">
      <alignment horizontal="center" vertical="center" wrapText="1"/>
    </xf>
    <xf numFmtId="0" fontId="10" fillId="12" borderId="16" xfId="0" applyFont="1" applyFill="1" applyBorder="1" applyAlignment="1">
      <alignment horizontal="center" vertical="center" wrapText="1"/>
    </xf>
    <xf numFmtId="44" fontId="8" fillId="0" borderId="0" xfId="0" applyNumberFormat="1" applyFont="1" applyAlignment="1">
      <alignment horizontal="center" vertical="center"/>
    </xf>
    <xf numFmtId="0" fontId="17" fillId="9" borderId="16" xfId="0" applyFont="1" applyFill="1" applyBorder="1" applyAlignment="1">
      <alignment horizontal="justify" vertical="center" wrapText="1"/>
    </xf>
    <xf numFmtId="0" fontId="17" fillId="9" borderId="16" xfId="0" applyFont="1" applyFill="1" applyBorder="1" applyAlignment="1">
      <alignment horizontal="center" vertical="center" wrapText="1"/>
    </xf>
    <xf numFmtId="44" fontId="17" fillId="10" borderId="16" xfId="3" applyFont="1" applyFill="1" applyBorder="1" applyAlignment="1">
      <alignment horizontal="center" vertical="center" wrapText="1"/>
    </xf>
    <xf numFmtId="0" fontId="8" fillId="2" borderId="80" xfId="0" applyFont="1" applyFill="1" applyBorder="1" applyAlignment="1">
      <alignment horizontal="center" vertical="center" wrapText="1"/>
    </xf>
    <xf numFmtId="4" fontId="8" fillId="2" borderId="28" xfId="0" applyNumberFormat="1"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16" xfId="0" applyFont="1" applyFill="1" applyBorder="1" applyAlignment="1">
      <alignment horizontal="justify" vertical="center" wrapText="1"/>
    </xf>
    <xf numFmtId="0" fontId="32" fillId="23" borderId="71" xfId="0" applyFont="1" applyFill="1" applyBorder="1" applyAlignment="1">
      <alignment horizontal="left" vertical="top" wrapText="1"/>
    </xf>
    <xf numFmtId="0" fontId="32" fillId="23" borderId="71" xfId="0" applyFont="1" applyFill="1" applyBorder="1" applyAlignment="1">
      <alignment horizontal="right" vertical="top" wrapText="1"/>
    </xf>
    <xf numFmtId="0" fontId="32" fillId="23" borderId="71" xfId="0" applyFont="1" applyFill="1" applyBorder="1" applyAlignment="1">
      <alignment horizontal="center" vertical="top" wrapText="1"/>
    </xf>
    <xf numFmtId="174" fontId="32" fillId="23" borderId="71" xfId="0" applyNumberFormat="1" applyFont="1" applyFill="1" applyBorder="1" applyAlignment="1">
      <alignment horizontal="right" vertical="top" wrapText="1"/>
    </xf>
    <xf numFmtId="4" fontId="32" fillId="23" borderId="71" xfId="0" applyNumberFormat="1" applyFont="1" applyFill="1" applyBorder="1" applyAlignment="1">
      <alignment horizontal="right" vertical="top" wrapText="1"/>
    </xf>
    <xf numFmtId="0" fontId="32" fillId="23" borderId="70" xfId="0" applyFont="1" applyFill="1" applyBorder="1" applyAlignment="1">
      <alignment horizontal="left" vertical="top" wrapText="1"/>
    </xf>
    <xf numFmtId="175" fontId="8" fillId="2" borderId="14" xfId="0" applyNumberFormat="1" applyFont="1" applyFill="1" applyBorder="1" applyAlignment="1">
      <alignment horizontal="center" vertical="center" wrapText="1"/>
    </xf>
    <xf numFmtId="0" fontId="32" fillId="23" borderId="0" xfId="0" applyFont="1" applyFill="1" applyAlignment="1">
      <alignment horizontal="left" vertical="top" wrapText="1"/>
    </xf>
    <xf numFmtId="0" fontId="29" fillId="16" borderId="81" xfId="0" applyFont="1" applyFill="1" applyBorder="1" applyAlignment="1">
      <alignment horizontal="left" vertical="top" wrapText="1"/>
    </xf>
    <xf numFmtId="0" fontId="29" fillId="16" borderId="81" xfId="0" applyFont="1" applyFill="1" applyBorder="1" applyAlignment="1">
      <alignment horizontal="right" vertical="top" wrapText="1"/>
    </xf>
    <xf numFmtId="0" fontId="29" fillId="16" borderId="81" xfId="0" applyFont="1" applyFill="1" applyBorder="1" applyAlignment="1">
      <alignment horizontal="center" vertical="top" wrapText="1"/>
    </xf>
    <xf numFmtId="0" fontId="33" fillId="16" borderId="21" xfId="0" applyFont="1" applyFill="1" applyBorder="1" applyAlignment="1">
      <alignment horizontal="right" vertical="top" wrapText="1"/>
    </xf>
    <xf numFmtId="4" fontId="33" fillId="16" borderId="21" xfId="0" applyNumberFormat="1" applyFont="1" applyFill="1" applyBorder="1" applyAlignment="1">
      <alignment horizontal="right" vertical="top" wrapText="1"/>
    </xf>
    <xf numFmtId="0" fontId="29" fillId="16" borderId="82" xfId="0" applyFont="1" applyFill="1" applyBorder="1" applyAlignment="1">
      <alignment horizontal="left" vertical="top" wrapText="1"/>
    </xf>
    <xf numFmtId="0" fontId="29" fillId="16" borderId="82" xfId="0" applyFont="1" applyFill="1" applyBorder="1" applyAlignment="1">
      <alignment horizontal="right" vertical="top" wrapText="1"/>
    </xf>
    <xf numFmtId="0" fontId="29" fillId="16" borderId="82" xfId="0" applyFont="1" applyFill="1" applyBorder="1" applyAlignment="1">
      <alignment horizontal="center" vertical="top" wrapText="1"/>
    </xf>
    <xf numFmtId="44" fontId="23" fillId="0" borderId="0" xfId="3" applyFont="1" applyAlignment="1">
      <alignment horizontal="center" vertical="center"/>
    </xf>
    <xf numFmtId="44" fontId="23" fillId="0" borderId="0" xfId="0" applyNumberFormat="1" applyFont="1" applyAlignment="1">
      <alignment horizontal="center" vertical="center" wrapText="1"/>
    </xf>
    <xf numFmtId="44" fontId="23" fillId="0" borderId="0" xfId="0" applyNumberFormat="1" applyFont="1" applyAlignment="1">
      <alignment horizontal="center" vertical="center"/>
    </xf>
    <xf numFmtId="0" fontId="23" fillId="0" borderId="0" xfId="0" applyFont="1" applyAlignment="1">
      <alignment horizontal="center" vertical="center" wrapText="1"/>
    </xf>
    <xf numFmtId="44" fontId="21" fillId="13" borderId="16" xfId="3" applyFont="1" applyFill="1" applyBorder="1" applyAlignment="1">
      <alignment vertical="center"/>
    </xf>
    <xf numFmtId="169" fontId="18" fillId="0" borderId="16" xfId="31" applyNumberFormat="1" applyFont="1" applyBorder="1" applyAlignment="1">
      <alignment horizontal="center" vertical="center"/>
    </xf>
    <xf numFmtId="44" fontId="18" fillId="0" borderId="36" xfId="3" applyFont="1" applyFill="1" applyBorder="1" applyAlignment="1">
      <alignment horizontal="center" vertical="center"/>
    </xf>
    <xf numFmtId="44" fontId="18" fillId="0" borderId="16" xfId="3" applyFont="1" applyBorder="1" applyAlignment="1">
      <alignment horizontal="center" vertical="center"/>
    </xf>
    <xf numFmtId="0" fontId="18" fillId="0" borderId="49" xfId="31" applyFont="1" applyBorder="1" applyAlignment="1">
      <alignment horizontal="justify" vertical="center" wrapText="1"/>
    </xf>
    <xf numFmtId="0" fontId="18" fillId="0" borderId="50" xfId="31" applyFont="1" applyBorder="1" applyAlignment="1">
      <alignment horizontal="justify" vertical="center" wrapText="1"/>
    </xf>
    <xf numFmtId="0" fontId="18" fillId="0" borderId="51" xfId="31" applyFont="1" applyBorder="1" applyAlignment="1">
      <alignment horizontal="justify" vertical="center" wrapText="1"/>
    </xf>
    <xf numFmtId="0" fontId="21" fillId="6" borderId="55" xfId="31" applyFont="1" applyFill="1" applyBorder="1" applyAlignment="1">
      <alignment horizontal="center" vertical="center" wrapText="1"/>
    </xf>
    <xf numFmtId="0" fontId="21" fillId="6" borderId="47" xfId="31" applyFont="1" applyFill="1" applyBorder="1" applyAlignment="1">
      <alignment horizontal="center" vertical="center" wrapText="1"/>
    </xf>
    <xf numFmtId="0" fontId="18" fillId="0" borderId="62" xfId="31" applyFont="1" applyBorder="1" applyAlignment="1">
      <alignment horizontal="center" vertical="center" wrapText="1"/>
    </xf>
    <xf numFmtId="0" fontId="18" fillId="0" borderId="63" xfId="31" applyFont="1" applyBorder="1" applyAlignment="1">
      <alignment horizontal="center" vertical="center" wrapText="1"/>
    </xf>
    <xf numFmtId="0" fontId="18" fillId="0" borderId="49" xfId="31" applyFont="1" applyBorder="1" applyAlignment="1">
      <alignment vertical="center" wrapText="1"/>
    </xf>
    <xf numFmtId="0" fontId="18" fillId="0" borderId="50" xfId="31" applyFont="1" applyBorder="1" applyAlignment="1">
      <alignment vertical="center" wrapText="1"/>
    </xf>
    <xf numFmtId="0" fontId="18" fillId="0" borderId="51" xfId="31" applyFont="1" applyBorder="1" applyAlignment="1">
      <alignment vertical="center" wrapText="1"/>
    </xf>
    <xf numFmtId="0" fontId="23" fillId="0" borderId="47" xfId="0" applyFont="1" applyBorder="1" applyAlignment="1">
      <alignment horizontal="center" vertical="center"/>
    </xf>
    <xf numFmtId="0" fontId="18" fillId="0" borderId="16" xfId="0" applyFont="1" applyBorder="1" applyAlignment="1">
      <alignment horizontal="left" vertical="center" wrapText="1"/>
    </xf>
    <xf numFmtId="0" fontId="18" fillId="0" borderId="16" xfId="0" applyFont="1" applyBorder="1" applyAlignment="1">
      <alignment horizontal="left" vertical="center"/>
    </xf>
    <xf numFmtId="0" fontId="17" fillId="15" borderId="16" xfId="31" applyFont="1" applyFill="1" applyBorder="1" applyAlignment="1">
      <alignment horizontal="center" vertical="center"/>
    </xf>
    <xf numFmtId="0" fontId="25" fillId="0" borderId="23" xfId="0" applyFont="1" applyBorder="1" applyAlignment="1">
      <alignment horizontal="center" vertical="center"/>
    </xf>
    <xf numFmtId="0" fontId="25" fillId="0" borderId="24" xfId="0" applyFont="1" applyBorder="1" applyAlignment="1">
      <alignment horizontal="center" vertical="center"/>
    </xf>
    <xf numFmtId="0" fontId="8" fillId="0" borderId="24" xfId="0" applyFont="1" applyBorder="1" applyAlignment="1">
      <alignment horizontal="left"/>
    </xf>
    <xf numFmtId="0" fontId="10" fillId="5" borderId="2" xfId="0" applyFont="1" applyFill="1" applyBorder="1" applyAlignment="1">
      <alignment horizontal="center" vertical="center" wrapText="1"/>
    </xf>
    <xf numFmtId="0" fontId="10" fillId="4" borderId="7" xfId="0" applyFont="1" applyFill="1" applyBorder="1" applyAlignment="1">
      <alignment horizontal="center"/>
    </xf>
    <xf numFmtId="0" fontId="10" fillId="5" borderId="3" xfId="0" applyFont="1" applyFill="1" applyBorder="1" applyAlignment="1">
      <alignment horizontal="center" vertical="center"/>
    </xf>
    <xf numFmtId="0" fontId="10" fillId="4" borderId="4" xfId="0" applyFont="1" applyFill="1" applyBorder="1" applyAlignment="1">
      <alignment horizontal="center"/>
    </xf>
    <xf numFmtId="0" fontId="10" fillId="4" borderId="5" xfId="0" applyFont="1" applyFill="1" applyBorder="1" applyAlignment="1">
      <alignment horizontal="center"/>
    </xf>
    <xf numFmtId="0" fontId="25" fillId="0" borderId="30" xfId="0" applyFont="1" applyBorder="1" applyAlignment="1">
      <alignment horizontal="center" vertical="center"/>
    </xf>
    <xf numFmtId="0" fontId="25" fillId="0" borderId="31" xfId="0" applyFont="1" applyBorder="1" applyAlignment="1">
      <alignment horizontal="center" vertical="center"/>
    </xf>
    <xf numFmtId="0" fontId="25" fillId="0" borderId="32" xfId="0" applyFont="1" applyBorder="1" applyAlignment="1">
      <alignment horizontal="center" vertical="center"/>
    </xf>
    <xf numFmtId="0" fontId="8" fillId="0" borderId="0" xfId="0" applyFont="1" applyAlignment="1">
      <alignment horizontal="left" vertical="center"/>
    </xf>
    <xf numFmtId="0" fontId="10" fillId="5" borderId="1" xfId="0" applyFont="1" applyFill="1" applyBorder="1" applyAlignment="1">
      <alignment horizontal="center" vertical="center"/>
    </xf>
    <xf numFmtId="0" fontId="10" fillId="4" borderId="6" xfId="0" applyFont="1" applyFill="1" applyBorder="1" applyAlignment="1">
      <alignment horizontal="center"/>
    </xf>
    <xf numFmtId="0" fontId="10" fillId="5" borderId="2" xfId="0" applyFont="1" applyFill="1" applyBorder="1" applyAlignment="1">
      <alignment horizontal="center" vertical="center"/>
    </xf>
    <xf numFmtId="0" fontId="8" fillId="0" borderId="65" xfId="0" applyFont="1" applyBorder="1" applyAlignment="1">
      <alignment horizontal="center" vertical="center"/>
    </xf>
    <xf numFmtId="0" fontId="25" fillId="0" borderId="16" xfId="0" applyFont="1" applyBorder="1" applyAlignment="1">
      <alignment horizontal="center" vertical="center"/>
    </xf>
    <xf numFmtId="0" fontId="8" fillId="0" borderId="16" xfId="0" applyFont="1" applyBorder="1" applyAlignment="1">
      <alignment horizontal="left" vertical="center" wrapText="1"/>
    </xf>
    <xf numFmtId="0" fontId="8" fillId="0" borderId="55" xfId="0" applyFont="1" applyBorder="1" applyAlignment="1">
      <alignment horizontal="left" vertical="center" wrapText="1"/>
    </xf>
    <xf numFmtId="0" fontId="24" fillId="0" borderId="67" xfId="31" applyFont="1" applyBorder="1" applyAlignment="1">
      <alignment vertical="top" wrapText="1"/>
    </xf>
    <xf numFmtId="0" fontId="24" fillId="0" borderId="45" xfId="31" quotePrefix="1" applyFont="1" applyBorder="1" applyAlignment="1">
      <alignment vertical="top" wrapText="1"/>
    </xf>
    <xf numFmtId="0" fontId="24" fillId="0" borderId="68" xfId="31" quotePrefix="1" applyFont="1" applyBorder="1" applyAlignment="1">
      <alignment vertical="top" wrapText="1"/>
    </xf>
    <xf numFmtId="0" fontId="20" fillId="6" borderId="16" xfId="31" quotePrefix="1" applyFont="1" applyFill="1" applyBorder="1" applyAlignment="1">
      <alignment horizontal="center" vertical="top" wrapText="1"/>
    </xf>
    <xf numFmtId="0" fontId="19" fillId="0" borderId="55" xfId="31" applyFont="1" applyBorder="1" applyAlignment="1">
      <alignment horizontal="center" vertical="top" wrapText="1"/>
    </xf>
    <xf numFmtId="0" fontId="19" fillId="0" borderId="47" xfId="31" applyFont="1" applyBorder="1" applyAlignment="1">
      <alignment horizontal="center" vertical="top" wrapText="1"/>
    </xf>
    <xf numFmtId="0" fontId="19" fillId="0" borderId="16" xfId="31" applyFont="1" applyBorder="1" applyAlignment="1">
      <alignment vertical="top" wrapText="1"/>
    </xf>
    <xf numFmtId="0" fontId="19" fillId="0" borderId="16" xfId="31" applyFont="1" applyBorder="1" applyAlignment="1">
      <alignment horizontal="center" vertical="top" wrapText="1"/>
    </xf>
    <xf numFmtId="0" fontId="19" fillId="0" borderId="16" xfId="31" quotePrefix="1" applyFont="1" applyBorder="1" applyAlignment="1">
      <alignment horizontal="center" vertical="top" wrapText="1"/>
    </xf>
    <xf numFmtId="0" fontId="18" fillId="6" borderId="55" xfId="31" applyFont="1" applyFill="1" applyBorder="1" applyAlignment="1">
      <alignment horizontal="center" vertical="top" wrapText="1"/>
    </xf>
    <xf numFmtId="0" fontId="18" fillId="6" borderId="44" xfId="31" applyFont="1" applyFill="1" applyBorder="1" applyAlignment="1">
      <alignment horizontal="center" vertical="top" wrapText="1"/>
    </xf>
    <xf numFmtId="0" fontId="18" fillId="6" borderId="47" xfId="31" applyFont="1" applyFill="1" applyBorder="1" applyAlignment="1">
      <alignment horizontal="center" vertical="top" wrapText="1"/>
    </xf>
    <xf numFmtId="0" fontId="21" fillId="6" borderId="64" xfId="31" applyFont="1" applyFill="1" applyBorder="1" applyAlignment="1">
      <alignment horizontal="center" vertical="center" wrapText="1"/>
    </xf>
    <xf numFmtId="0" fontId="21" fillId="6" borderId="66" xfId="31" applyFont="1" applyFill="1" applyBorder="1" applyAlignment="1">
      <alignment horizontal="center" vertical="center" wrapText="1"/>
    </xf>
    <xf numFmtId="0" fontId="21" fillId="6" borderId="69" xfId="31" applyFont="1" applyFill="1" applyBorder="1" applyAlignment="1">
      <alignment horizontal="center" vertical="center" wrapText="1"/>
    </xf>
    <xf numFmtId="0" fontId="21" fillId="6" borderId="40" xfId="31" applyFont="1" applyFill="1" applyBorder="1" applyAlignment="1">
      <alignment horizontal="center" vertical="center" wrapText="1"/>
    </xf>
    <xf numFmtId="0" fontId="21" fillId="6" borderId="67" xfId="31" applyFont="1" applyFill="1" applyBorder="1" applyAlignment="1">
      <alignment horizontal="center" vertical="center" wrapText="1"/>
    </xf>
    <xf numFmtId="0" fontId="21" fillId="6" borderId="68" xfId="31" applyFont="1" applyFill="1" applyBorder="1" applyAlignment="1">
      <alignment horizontal="center" vertical="center" wrapText="1"/>
    </xf>
    <xf numFmtId="10" fontId="18" fillId="3" borderId="66" xfId="5" applyNumberFormat="1" applyFont="1" applyFill="1" applyBorder="1" applyAlignment="1">
      <alignment horizontal="center" vertical="center" wrapText="1"/>
    </xf>
    <xf numFmtId="10" fontId="18" fillId="3" borderId="40" xfId="5" applyNumberFormat="1" applyFont="1" applyFill="1" applyBorder="1" applyAlignment="1">
      <alignment horizontal="center" vertical="center" wrapText="1"/>
    </xf>
    <xf numFmtId="10" fontId="18" fillId="3" borderId="68" xfId="5" applyNumberFormat="1" applyFont="1" applyFill="1" applyBorder="1" applyAlignment="1">
      <alignment horizontal="center" vertical="center" wrapText="1"/>
    </xf>
    <xf numFmtId="0" fontId="25" fillId="6" borderId="16" xfId="31" applyFont="1" applyFill="1" applyBorder="1" applyAlignment="1">
      <alignment horizontal="center" vertical="center"/>
    </xf>
    <xf numFmtId="0" fontId="18" fillId="6" borderId="16" xfId="31" applyFont="1" applyFill="1" applyBorder="1" applyAlignment="1">
      <alignment horizontal="center" vertical="top" wrapText="1"/>
    </xf>
    <xf numFmtId="0" fontId="18" fillId="0" borderId="64" xfId="31" applyFont="1" applyBorder="1" applyAlignment="1">
      <alignment horizontal="left" vertical="top"/>
    </xf>
    <xf numFmtId="0" fontId="18" fillId="0" borderId="65" xfId="31" applyFont="1" applyBorder="1" applyAlignment="1">
      <alignment horizontal="left" vertical="top"/>
    </xf>
    <xf numFmtId="0" fontId="18" fillId="0" borderId="67" xfId="31" applyFont="1" applyBorder="1" applyAlignment="1">
      <alignment horizontal="left" vertical="top"/>
    </xf>
    <xf numFmtId="0" fontId="18" fillId="0" borderId="45" xfId="31" applyFont="1" applyBorder="1" applyAlignment="1">
      <alignment horizontal="left" vertical="top"/>
    </xf>
    <xf numFmtId="172" fontId="18" fillId="0" borderId="55" xfId="31" applyNumberFormat="1" applyFont="1" applyBorder="1" applyAlignment="1">
      <alignment horizontal="center" vertical="center" wrapText="1"/>
    </xf>
    <xf numFmtId="172" fontId="18" fillId="0" borderId="47" xfId="31" applyNumberFormat="1" applyFont="1" applyBorder="1" applyAlignment="1">
      <alignment horizontal="center" vertical="center" wrapText="1"/>
    </xf>
    <xf numFmtId="0" fontId="18" fillId="0" borderId="64" xfId="31" applyFont="1" applyBorder="1" applyAlignment="1">
      <alignment horizontal="left" vertical="top" wrapText="1"/>
    </xf>
    <xf numFmtId="0" fontId="18" fillId="0" borderId="65" xfId="31" applyFont="1" applyBorder="1" applyAlignment="1">
      <alignment horizontal="left" vertical="top" wrapText="1"/>
    </xf>
    <xf numFmtId="0" fontId="18" fillId="0" borderId="67" xfId="31" applyFont="1" applyBorder="1" applyAlignment="1">
      <alignment horizontal="left" vertical="top" wrapText="1"/>
    </xf>
    <xf numFmtId="0" fontId="18" fillId="0" borderId="45" xfId="31" applyFont="1" applyBorder="1" applyAlignment="1">
      <alignment horizontal="left" vertical="top" wrapText="1"/>
    </xf>
    <xf numFmtId="0" fontId="31" fillId="16" borderId="0" xfId="0" applyFont="1" applyFill="1" applyAlignment="1">
      <alignment horizontal="right" vertical="top" wrapText="1"/>
    </xf>
    <xf numFmtId="0" fontId="33" fillId="16" borderId="0" xfId="0" applyFont="1" applyFill="1" applyAlignment="1">
      <alignment horizontal="right" vertical="top" wrapText="1"/>
    </xf>
    <xf numFmtId="0" fontId="29" fillId="16" borderId="71" xfId="0" applyFont="1" applyFill="1" applyBorder="1" applyAlignment="1">
      <alignment horizontal="right" vertical="top" wrapText="1"/>
    </xf>
    <xf numFmtId="175" fontId="33" fillId="19" borderId="71" xfId="0" applyNumberFormat="1" applyFont="1" applyFill="1" applyBorder="1" applyAlignment="1">
      <alignment horizontal="right" vertical="top" wrapText="1"/>
    </xf>
    <xf numFmtId="0" fontId="33" fillId="19" borderId="71" xfId="0" applyFont="1" applyFill="1" applyBorder="1" applyAlignment="1">
      <alignment horizontal="left" vertical="top" wrapText="1"/>
    </xf>
    <xf numFmtId="0" fontId="29" fillId="16" borderId="71" xfId="0" applyFont="1" applyFill="1" applyBorder="1" applyAlignment="1">
      <alignment horizontal="left" vertical="top" wrapText="1"/>
    </xf>
    <xf numFmtId="0" fontId="32" fillId="17" borderId="71" xfId="0" applyFont="1" applyFill="1" applyBorder="1" applyAlignment="1">
      <alignment horizontal="left" vertical="top" wrapText="1"/>
    </xf>
    <xf numFmtId="0" fontId="29" fillId="16" borderId="71" xfId="0" applyFont="1" applyFill="1" applyBorder="1" applyAlignment="1">
      <alignment horizontal="center" vertical="top" wrapText="1"/>
    </xf>
    <xf numFmtId="175" fontId="33" fillId="18" borderId="71" xfId="0" applyNumberFormat="1" applyFont="1" applyFill="1" applyBorder="1" applyAlignment="1">
      <alignment horizontal="right" vertical="top" wrapText="1"/>
    </xf>
    <xf numFmtId="0" fontId="33" fillId="18" borderId="71" xfId="0" applyFont="1" applyFill="1" applyBorder="1" applyAlignment="1">
      <alignment horizontal="left" vertical="top" wrapText="1"/>
    </xf>
    <xf numFmtId="0" fontId="32" fillId="23" borderId="71" xfId="0" applyFont="1" applyFill="1" applyBorder="1" applyAlignment="1">
      <alignment horizontal="left" vertical="top" wrapText="1"/>
    </xf>
    <xf numFmtId="0" fontId="32" fillId="22" borderId="71" xfId="33" applyFont="1" applyFill="1" applyBorder="1" applyAlignment="1">
      <alignment horizontal="left" vertical="top" wrapText="1"/>
    </xf>
    <xf numFmtId="0" fontId="33" fillId="16" borderId="0" xfId="33" applyFont="1" applyFill="1" applyAlignment="1">
      <alignment horizontal="right" vertical="top" wrapText="1"/>
    </xf>
    <xf numFmtId="0" fontId="29" fillId="16" borderId="81" xfId="0" applyFont="1" applyFill="1" applyBorder="1" applyAlignment="1">
      <alignment horizontal="left" vertical="top" wrapText="1"/>
    </xf>
    <xf numFmtId="0" fontId="33" fillId="16" borderId="21" xfId="0" applyFont="1" applyFill="1" applyBorder="1" applyAlignment="1">
      <alignment horizontal="right" vertical="top" wrapText="1"/>
    </xf>
    <xf numFmtId="0" fontId="36" fillId="21" borderId="71" xfId="33" applyFont="1" applyFill="1" applyBorder="1" applyAlignment="1">
      <alignment horizontal="left" vertical="top" wrapText="1"/>
    </xf>
    <xf numFmtId="0" fontId="29" fillId="16" borderId="82" xfId="0" applyFont="1" applyFill="1" applyBorder="1" applyAlignment="1">
      <alignment horizontal="left" vertical="top" wrapText="1"/>
    </xf>
    <xf numFmtId="0" fontId="29" fillId="16" borderId="71" xfId="33" applyFont="1" applyFill="1" applyBorder="1" applyAlignment="1">
      <alignment horizontal="left" vertical="top" wrapText="1"/>
    </xf>
    <xf numFmtId="0" fontId="29" fillId="16" borderId="0" xfId="33" applyFont="1" applyFill="1" applyAlignment="1">
      <alignment horizontal="left" vertical="top" wrapText="1"/>
    </xf>
    <xf numFmtId="0" fontId="31" fillId="16" borderId="0" xfId="33" applyFont="1" applyFill="1" applyAlignment="1">
      <alignment horizontal="left" vertical="top" wrapText="1"/>
    </xf>
    <xf numFmtId="10" fontId="31" fillId="16" borderId="0" xfId="33" applyNumberFormat="1" applyFont="1" applyFill="1" applyAlignment="1">
      <alignment horizontal="left" vertical="top" wrapText="1"/>
    </xf>
    <xf numFmtId="0" fontId="29" fillId="16" borderId="0" xfId="33" applyFont="1" applyFill="1" applyAlignment="1">
      <alignment horizontal="center" wrapText="1"/>
    </xf>
    <xf numFmtId="0" fontId="30" fillId="0" borderId="0" xfId="33"/>
    <xf numFmtId="0" fontId="29" fillId="16" borderId="0" xfId="0" applyFont="1" applyFill="1" applyAlignment="1">
      <alignment horizontal="left" vertical="top" wrapText="1"/>
    </xf>
    <xf numFmtId="0" fontId="31" fillId="16" borderId="0" xfId="0" applyFont="1" applyFill="1" applyAlignment="1">
      <alignment horizontal="left" vertical="top" wrapText="1"/>
    </xf>
    <xf numFmtId="10" fontId="31" fillId="16" borderId="0" xfId="0" applyNumberFormat="1" applyFont="1" applyFill="1" applyAlignment="1">
      <alignment horizontal="left" vertical="top" wrapText="1"/>
    </xf>
    <xf numFmtId="0" fontId="33" fillId="16" borderId="74" xfId="0" applyFont="1" applyFill="1" applyBorder="1" applyAlignment="1">
      <alignment horizontal="right" vertical="top" wrapText="1"/>
    </xf>
    <xf numFmtId="0" fontId="29" fillId="16" borderId="0" xfId="0" applyFont="1" applyFill="1" applyAlignment="1">
      <alignment horizontal="center" wrapText="1"/>
    </xf>
    <xf numFmtId="0" fontId="0" fillId="0" borderId="0" xfId="0"/>
    <xf numFmtId="0" fontId="29" fillId="16" borderId="72" xfId="0" applyFont="1" applyFill="1" applyBorder="1" applyAlignment="1">
      <alignment horizontal="left" vertical="top" wrapText="1"/>
    </xf>
    <xf numFmtId="0" fontId="29" fillId="16" borderId="73" xfId="0" applyFont="1" applyFill="1" applyBorder="1" applyAlignment="1">
      <alignment horizontal="left" vertical="top" wrapText="1"/>
    </xf>
    <xf numFmtId="0" fontId="32" fillId="17" borderId="72" xfId="0" applyFont="1" applyFill="1" applyBorder="1" applyAlignment="1">
      <alignment horizontal="left" vertical="top" wrapText="1"/>
    </xf>
    <xf numFmtId="0" fontId="32" fillId="17" borderId="73" xfId="0" applyFont="1" applyFill="1" applyBorder="1" applyAlignment="1">
      <alignment horizontal="left" vertical="top" wrapText="1"/>
    </xf>
    <xf numFmtId="0" fontId="33" fillId="18" borderId="72" xfId="0" applyFont="1" applyFill="1" applyBorder="1" applyAlignment="1">
      <alignment horizontal="left" vertical="top" wrapText="1"/>
    </xf>
    <xf numFmtId="0" fontId="33" fillId="18" borderId="73" xfId="0" applyFont="1" applyFill="1" applyBorder="1" applyAlignment="1">
      <alignment horizontal="left" vertical="top" wrapText="1"/>
    </xf>
    <xf numFmtId="0" fontId="33" fillId="19" borderId="72" xfId="0" applyFont="1" applyFill="1" applyBorder="1" applyAlignment="1">
      <alignment horizontal="left" vertical="top" wrapText="1"/>
    </xf>
    <xf numFmtId="0" fontId="33" fillId="19" borderId="73" xfId="0" applyFont="1" applyFill="1" applyBorder="1" applyAlignment="1">
      <alignment horizontal="left" vertical="top" wrapText="1"/>
    </xf>
    <xf numFmtId="0" fontId="40" fillId="0" borderId="64" xfId="0" applyFont="1" applyBorder="1" applyAlignment="1">
      <alignment horizontal="center" vertical="center"/>
    </xf>
    <xf numFmtId="0" fontId="40" fillId="0" borderId="65" xfId="0" applyFont="1" applyBorder="1" applyAlignment="1">
      <alignment horizontal="center" vertical="center"/>
    </xf>
    <xf numFmtId="0" fontId="40" fillId="0" borderId="66" xfId="0" applyFont="1" applyBorder="1" applyAlignment="1">
      <alignment horizontal="center" vertical="center"/>
    </xf>
    <xf numFmtId="0" fontId="40" fillId="0" borderId="67" xfId="0" applyFont="1" applyBorder="1" applyAlignment="1">
      <alignment horizontal="center" vertical="center"/>
    </xf>
    <xf numFmtId="0" fontId="40" fillId="0" borderId="45" xfId="0" applyFont="1" applyBorder="1" applyAlignment="1">
      <alignment horizontal="center" vertical="center"/>
    </xf>
    <xf numFmtId="0" fontId="40" fillId="0" borderId="68" xfId="0" applyFont="1" applyBorder="1" applyAlignment="1">
      <alignment horizontal="center" vertical="center"/>
    </xf>
    <xf numFmtId="0" fontId="40" fillId="0" borderId="64" xfId="0" applyFont="1" applyBorder="1" applyAlignment="1">
      <alignment horizontal="left"/>
    </xf>
    <xf numFmtId="0" fontId="41" fillId="0" borderId="65" xfId="0" applyFont="1" applyBorder="1" applyAlignment="1">
      <alignment horizontal="center"/>
    </xf>
    <xf numFmtId="0" fontId="41" fillId="0" borderId="65" xfId="0" applyFont="1" applyBorder="1"/>
    <xf numFmtId="0" fontId="0" fillId="0" borderId="65" xfId="0" applyBorder="1"/>
    <xf numFmtId="0" fontId="0" fillId="0" borderId="66" xfId="0" applyBorder="1"/>
    <xf numFmtId="0" fontId="0" fillId="0" borderId="69" xfId="0" applyBorder="1"/>
    <xf numFmtId="0" fontId="38" fillId="0" borderId="0" xfId="0" applyFont="1"/>
    <xf numFmtId="0" fontId="0" fillId="0" borderId="40" xfId="0" applyBorder="1"/>
    <xf numFmtId="0" fontId="41" fillId="24" borderId="49" xfId="0" applyFont="1" applyFill="1" applyBorder="1" applyAlignment="1">
      <alignment horizontal="center" vertical="center" wrapText="1"/>
    </xf>
    <xf numFmtId="0" fontId="41" fillId="24" borderId="51" xfId="0" applyFont="1" applyFill="1" applyBorder="1" applyAlignment="1">
      <alignment horizontal="center" vertical="center" wrapText="1"/>
    </xf>
    <xf numFmtId="0" fontId="41" fillId="0" borderId="0" xfId="0" applyFont="1" applyAlignment="1">
      <alignment vertical="center"/>
    </xf>
    <xf numFmtId="0" fontId="38" fillId="0" borderId="0" xfId="0" applyFont="1" applyAlignment="1">
      <alignment horizontal="center" vertical="center"/>
    </xf>
    <xf numFmtId="0" fontId="38" fillId="0" borderId="0" xfId="0" applyFont="1" applyAlignment="1">
      <alignment horizontal="center" vertical="center"/>
    </xf>
    <xf numFmtId="0" fontId="38" fillId="0" borderId="40" xfId="0" applyFont="1" applyBorder="1" applyAlignment="1">
      <alignment horizontal="center" vertical="center"/>
    </xf>
    <xf numFmtId="0" fontId="41" fillId="24" borderId="16" xfId="0" applyFont="1" applyFill="1" applyBorder="1" applyAlignment="1">
      <alignment horizontal="center" vertical="center" wrapText="1"/>
    </xf>
    <xf numFmtId="0" fontId="41" fillId="0" borderId="0" xfId="0" applyFont="1" applyAlignment="1">
      <alignment horizontal="center" vertical="center" wrapText="1"/>
    </xf>
    <xf numFmtId="0" fontId="42" fillId="0" borderId="0" xfId="0" applyFont="1" applyAlignment="1">
      <alignment horizontal="left" vertical="center" wrapText="1"/>
    </xf>
    <xf numFmtId="43" fontId="0" fillId="0" borderId="0" xfId="1" applyFont="1" applyFill="1" applyBorder="1" applyAlignment="1">
      <alignment vertical="center"/>
    </xf>
    <xf numFmtId="43" fontId="0" fillId="0" borderId="40" xfId="1" applyFont="1" applyFill="1" applyBorder="1" applyAlignment="1">
      <alignment vertical="center"/>
    </xf>
    <xf numFmtId="0" fontId="43" fillId="0" borderId="0" xfId="0" applyFont="1" applyAlignment="1">
      <alignment horizontal="center" vertical="center" wrapText="1"/>
    </xf>
    <xf numFmtId="0" fontId="0" fillId="0" borderId="0" xfId="0" applyAlignment="1">
      <alignment wrapText="1"/>
    </xf>
    <xf numFmtId="0" fontId="0" fillId="0" borderId="16" xfId="0" applyBorder="1"/>
    <xf numFmtId="2" fontId="0" fillId="0" borderId="16" xfId="0" applyNumberFormat="1" applyBorder="1" applyAlignment="1">
      <alignment horizontal="center"/>
    </xf>
    <xf numFmtId="4" fontId="0" fillId="0" borderId="0" xfId="0" applyNumberFormat="1" applyAlignment="1">
      <alignment horizontal="center" vertical="center"/>
    </xf>
    <xf numFmtId="1" fontId="0" fillId="0" borderId="0" xfId="0" applyNumberFormat="1" applyAlignment="1">
      <alignment horizontal="center"/>
    </xf>
    <xf numFmtId="0" fontId="0" fillId="0" borderId="0" xfId="0" applyAlignment="1">
      <alignment horizontal="center"/>
    </xf>
    <xf numFmtId="3" fontId="0" fillId="0" borderId="0" xfId="0" applyNumberFormat="1" applyAlignment="1">
      <alignment horizontal="center"/>
    </xf>
    <xf numFmtId="44" fontId="38" fillId="0" borderId="40" xfId="3" applyFont="1" applyFill="1" applyBorder="1"/>
    <xf numFmtId="2" fontId="0" fillId="0" borderId="0" xfId="0" applyNumberFormat="1" applyAlignment="1">
      <alignment horizontal="center"/>
    </xf>
    <xf numFmtId="0" fontId="0" fillId="0" borderId="67" xfId="0" applyBorder="1"/>
    <xf numFmtId="0" fontId="0" fillId="0" borderId="45" xfId="0" applyBorder="1"/>
    <xf numFmtId="0" fontId="0" fillId="0" borderId="68" xfId="0" applyBorder="1"/>
    <xf numFmtId="0" fontId="44" fillId="24" borderId="49" xfId="6" applyFont="1" applyFill="1" applyBorder="1" applyAlignment="1">
      <alignment horizontal="center" vertical="center"/>
    </xf>
    <xf numFmtId="0" fontId="44" fillId="24" borderId="50" xfId="6" applyFont="1" applyFill="1" applyBorder="1" applyAlignment="1">
      <alignment horizontal="center" vertical="center"/>
    </xf>
    <xf numFmtId="0" fontId="44" fillId="24" borderId="51" xfId="6" applyFont="1" applyFill="1" applyBorder="1" applyAlignment="1">
      <alignment horizontal="center" vertical="center"/>
    </xf>
    <xf numFmtId="0" fontId="38" fillId="24" borderId="49" xfId="6" applyFont="1" applyFill="1" applyBorder="1" applyAlignment="1">
      <alignment horizontal="center" vertical="center" wrapText="1"/>
    </xf>
    <xf numFmtId="0" fontId="38" fillId="24" borderId="50" xfId="6" applyFont="1" applyFill="1" applyBorder="1" applyAlignment="1">
      <alignment horizontal="center" vertical="center" wrapText="1"/>
    </xf>
    <xf numFmtId="0" fontId="38" fillId="24" borderId="51" xfId="6" applyFont="1" applyFill="1" applyBorder="1" applyAlignment="1">
      <alignment horizontal="center" vertical="center" wrapText="1"/>
    </xf>
    <xf numFmtId="0" fontId="38" fillId="24" borderId="51" xfId="6" applyFont="1" applyFill="1" applyBorder="1" applyAlignment="1">
      <alignment horizontal="center" vertical="center" wrapText="1"/>
    </xf>
    <xf numFmtId="0" fontId="38" fillId="24" borderId="16" xfId="6" applyFont="1" applyFill="1" applyBorder="1" applyAlignment="1">
      <alignment horizontal="center" vertical="center" wrapText="1"/>
    </xf>
    <xf numFmtId="0" fontId="38" fillId="24" borderId="16" xfId="6" applyFont="1" applyFill="1" applyBorder="1" applyAlignment="1">
      <alignment horizontal="center" vertical="center"/>
    </xf>
    <xf numFmtId="0" fontId="38" fillId="0" borderId="67" xfId="6" applyFont="1" applyBorder="1" applyAlignment="1">
      <alignment vertical="center"/>
    </xf>
    <xf numFmtId="0" fontId="38" fillId="0" borderId="45" xfId="6" applyFont="1" applyBorder="1" applyAlignment="1">
      <alignment vertical="center"/>
    </xf>
    <xf numFmtId="0" fontId="45" fillId="0" borderId="45" xfId="0" applyFont="1" applyBorder="1"/>
    <xf numFmtId="2" fontId="0" fillId="0" borderId="50" xfId="6" applyNumberFormat="1" applyFont="1" applyBorder="1" applyAlignment="1">
      <alignment horizontal="center" vertical="center"/>
    </xf>
    <xf numFmtId="0" fontId="38" fillId="0" borderId="50" xfId="6" applyFont="1" applyBorder="1" applyAlignment="1">
      <alignment horizontal="center" vertical="center" wrapText="1"/>
    </xf>
    <xf numFmtId="0" fontId="38" fillId="0" borderId="50" xfId="6" applyFont="1" applyBorder="1" applyAlignment="1">
      <alignment horizontal="center" vertical="center"/>
    </xf>
    <xf numFmtId="4" fontId="0" fillId="0" borderId="51" xfId="6" applyNumberFormat="1" applyFont="1" applyBorder="1" applyAlignment="1">
      <alignment horizontal="center" vertical="center"/>
    </xf>
    <xf numFmtId="0" fontId="0" fillId="0" borderId="49" xfId="6" applyFont="1" applyBorder="1" applyAlignment="1">
      <alignment horizontal="left" vertical="center" wrapText="1"/>
    </xf>
    <xf numFmtId="0" fontId="0" fillId="0" borderId="50" xfId="6" applyFont="1" applyBorder="1" applyAlignment="1">
      <alignment horizontal="left" vertical="center" wrapText="1"/>
    </xf>
    <xf numFmtId="0" fontId="0" fillId="0" borderId="51" xfId="6" applyFont="1" applyBorder="1" applyAlignment="1">
      <alignment horizontal="left" vertical="center" wrapText="1"/>
    </xf>
    <xf numFmtId="2" fontId="0" fillId="0" borderId="47" xfId="6" applyNumberFormat="1" applyFont="1" applyBorder="1" applyAlignment="1">
      <alignment horizontal="center" vertical="center"/>
    </xf>
    <xf numFmtId="0" fontId="0" fillId="0" borderId="68" xfId="6" applyFont="1" applyBorder="1" applyAlignment="1">
      <alignment horizontal="center" vertical="center"/>
    </xf>
    <xf numFmtId="0" fontId="0" fillId="0" borderId="47" xfId="6" applyFont="1" applyBorder="1" applyAlignment="1">
      <alignment horizontal="center" vertical="center"/>
    </xf>
    <xf numFmtId="44" fontId="0" fillId="0" borderId="47" xfId="3" applyFont="1" applyFill="1" applyBorder="1" applyAlignment="1">
      <alignment horizontal="center" vertical="center"/>
    </xf>
    <xf numFmtId="0" fontId="38" fillId="0" borderId="49" xfId="6" applyFont="1" applyBorder="1" applyAlignment="1">
      <alignment vertical="center"/>
    </xf>
    <xf numFmtId="0" fontId="38" fillId="0" borderId="50" xfId="6" applyFont="1" applyBorder="1" applyAlignment="1">
      <alignment vertical="center"/>
    </xf>
    <xf numFmtId="0" fontId="45" fillId="0" borderId="50" xfId="0" applyFont="1" applyBorder="1"/>
    <xf numFmtId="44" fontId="0" fillId="0" borderId="51" xfId="3" applyFont="1" applyFill="1" applyBorder="1" applyAlignment="1">
      <alignment horizontal="center" vertical="center"/>
    </xf>
    <xf numFmtId="0" fontId="0" fillId="0" borderId="51" xfId="6" applyFont="1" applyBorder="1" applyAlignment="1">
      <alignment horizontal="center" vertical="center"/>
    </xf>
    <xf numFmtId="0" fontId="0" fillId="0" borderId="16" xfId="6" applyFont="1" applyBorder="1" applyAlignment="1">
      <alignment horizontal="center" vertical="center"/>
    </xf>
    <xf numFmtId="2" fontId="0" fillId="0" borderId="16" xfId="6" applyNumberFormat="1" applyFont="1" applyBorder="1" applyAlignment="1">
      <alignment horizontal="center" vertical="center"/>
    </xf>
    <xf numFmtId="0" fontId="0" fillId="0" borderId="64" xfId="35" applyFont="1" applyBorder="1" applyAlignment="1">
      <alignment horizontal="left" vertical="center" wrapText="1"/>
    </xf>
    <xf numFmtId="0" fontId="0" fillId="0" borderId="65" xfId="35" applyFont="1" applyBorder="1" applyAlignment="1">
      <alignment horizontal="left" vertical="center" wrapText="1"/>
    </xf>
    <xf numFmtId="0" fontId="0" fillId="0" borderId="66" xfId="35" applyFont="1" applyBorder="1" applyAlignment="1">
      <alignment horizontal="left" vertical="center" wrapText="1"/>
    </xf>
    <xf numFmtId="0" fontId="0" fillId="0" borderId="16" xfId="35" applyFont="1" applyBorder="1" applyAlignment="1">
      <alignment horizontal="center" vertical="center"/>
    </xf>
    <xf numFmtId="2" fontId="0" fillId="0" borderId="16" xfId="35" applyNumberFormat="1" applyFont="1" applyBorder="1" applyAlignment="1">
      <alignment horizontal="center" vertical="center"/>
    </xf>
    <xf numFmtId="0" fontId="0" fillId="0" borderId="50" xfId="35" applyFont="1" applyBorder="1" applyAlignment="1">
      <alignment horizontal="center" vertical="center"/>
    </xf>
    <xf numFmtId="0" fontId="0" fillId="0" borderId="49" xfId="35" applyFont="1" applyBorder="1" applyAlignment="1">
      <alignment horizontal="left" vertical="center" wrapText="1"/>
    </xf>
    <xf numFmtId="0" fontId="0" fillId="0" borderId="50" xfId="35" applyFont="1" applyBorder="1" applyAlignment="1">
      <alignment horizontal="left" vertical="center" wrapText="1"/>
    </xf>
    <xf numFmtId="0" fontId="0" fillId="0" borderId="51" xfId="35" applyFont="1" applyBorder="1" applyAlignment="1">
      <alignment horizontal="left" vertical="center" wrapText="1"/>
    </xf>
    <xf numFmtId="2" fontId="0" fillId="0" borderId="55" xfId="35" applyNumberFormat="1" applyFont="1" applyBorder="1" applyAlignment="1">
      <alignment horizontal="center" vertical="center"/>
    </xf>
    <xf numFmtId="0" fontId="0" fillId="0" borderId="55" xfId="6" applyFont="1" applyBorder="1" applyAlignment="1">
      <alignment horizontal="center" vertical="center"/>
    </xf>
    <xf numFmtId="44" fontId="0" fillId="0" borderId="16" xfId="3" applyFont="1" applyFill="1" applyBorder="1" applyAlignment="1">
      <alignment horizontal="center" vertical="center"/>
    </xf>
    <xf numFmtId="2" fontId="0" fillId="0" borderId="44" xfId="35" applyNumberFormat="1" applyFont="1" applyBorder="1" applyAlignment="1">
      <alignment horizontal="center" vertical="center"/>
    </xf>
    <xf numFmtId="0" fontId="0" fillId="0" borderId="44" xfId="6" applyFont="1" applyBorder="1" applyAlignment="1">
      <alignment horizontal="center" vertical="center"/>
    </xf>
    <xf numFmtId="2" fontId="0" fillId="0" borderId="47" xfId="35" applyNumberFormat="1" applyFont="1" applyBorder="1" applyAlignment="1">
      <alignment horizontal="center" vertical="center"/>
    </xf>
    <xf numFmtId="0" fontId="0" fillId="0" borderId="47" xfId="6" applyFont="1" applyBorder="1" applyAlignment="1">
      <alignment horizontal="center" vertical="center"/>
    </xf>
    <xf numFmtId="0" fontId="38" fillId="0" borderId="49" xfId="6" applyFont="1" applyBorder="1" applyAlignment="1">
      <alignment horizontal="left" vertical="center" wrapText="1"/>
    </xf>
    <xf numFmtId="0" fontId="38" fillId="0" borderId="50" xfId="6" applyFont="1" applyBorder="1" applyAlignment="1">
      <alignment horizontal="left" vertical="center" wrapText="1"/>
    </xf>
    <xf numFmtId="0" fontId="45" fillId="0" borderId="51" xfId="0" applyFont="1" applyBorder="1"/>
    <xf numFmtId="2" fontId="38" fillId="0" borderId="16" xfId="6" applyNumberFormat="1" applyFont="1" applyBorder="1" applyAlignment="1">
      <alignment horizontal="center" vertical="center"/>
    </xf>
    <xf numFmtId="0" fontId="38" fillId="0" borderId="49" xfId="6" applyFont="1" applyBorder="1" applyAlignment="1">
      <alignment horizontal="right" vertical="center"/>
    </xf>
    <xf numFmtId="0" fontId="38" fillId="0" borderId="50" xfId="6" applyFont="1" applyBorder="1" applyAlignment="1">
      <alignment horizontal="right" vertical="center"/>
    </xf>
    <xf numFmtId="0" fontId="38" fillId="0" borderId="51" xfId="6" applyFont="1" applyBorder="1" applyAlignment="1">
      <alignment horizontal="right" vertical="center"/>
    </xf>
    <xf numFmtId="0" fontId="38" fillId="0" borderId="51" xfId="6" applyFont="1" applyBorder="1" applyAlignment="1">
      <alignment horizontal="center" vertical="center"/>
    </xf>
    <xf numFmtId="0" fontId="38" fillId="0" borderId="51" xfId="6" applyFont="1" applyBorder="1" applyAlignment="1">
      <alignment horizontal="right" vertical="center"/>
    </xf>
    <xf numFmtId="44" fontId="46" fillId="0" borderId="16" xfId="3" applyFont="1" applyFill="1" applyBorder="1" applyAlignment="1">
      <alignment horizontal="center" vertical="center"/>
    </xf>
    <xf numFmtId="0" fontId="0" fillId="0" borderId="67" xfId="0" applyBorder="1" applyAlignment="1">
      <alignment horizontal="left" vertical="center"/>
    </xf>
    <xf numFmtId="0" fontId="46" fillId="0" borderId="64" xfId="0" applyFont="1" applyBorder="1"/>
    <xf numFmtId="0" fontId="46" fillId="0" borderId="65" xfId="0" applyFont="1" applyBorder="1"/>
    <xf numFmtId="43" fontId="0" fillId="0" borderId="0" xfId="1" applyFont="1" applyBorder="1"/>
    <xf numFmtId="0" fontId="0" fillId="0" borderId="0" xfId="0" applyAlignment="1">
      <alignment horizontal="left" wrapText="1"/>
    </xf>
    <xf numFmtId="43" fontId="0" fillId="0" borderId="0" xfId="0" applyNumberFormat="1"/>
    <xf numFmtId="0" fontId="46" fillId="0" borderId="69" xfId="0" applyFont="1" applyBorder="1" applyAlignment="1">
      <alignment horizontal="right"/>
    </xf>
    <xf numFmtId="0" fontId="46" fillId="24" borderId="0" xfId="0" applyFont="1" applyFill="1" applyAlignment="1">
      <alignment horizontal="left"/>
    </xf>
    <xf numFmtId="0" fontId="46" fillId="0" borderId="0" xfId="0" applyFont="1" applyAlignment="1">
      <alignment horizontal="right"/>
    </xf>
    <xf numFmtId="170" fontId="41" fillId="24" borderId="0" xfId="0" applyNumberFormat="1" applyFont="1" applyFill="1" applyAlignment="1">
      <alignment horizontal="left"/>
    </xf>
    <xf numFmtId="176" fontId="0" fillId="0" borderId="0" xfId="0" applyNumberFormat="1"/>
    <xf numFmtId="0" fontId="41" fillId="0" borderId="64" xfId="0" applyFont="1" applyBorder="1" applyAlignment="1">
      <alignment horizontal="center"/>
    </xf>
    <xf numFmtId="0" fontId="41" fillId="0" borderId="65" xfId="0" applyFont="1" applyBorder="1" applyAlignment="1">
      <alignment horizontal="center"/>
    </xf>
    <xf numFmtId="0" fontId="0" fillId="0" borderId="0" xfId="0" applyAlignment="1">
      <alignment horizontal="right"/>
    </xf>
    <xf numFmtId="0" fontId="0" fillId="0" borderId="0" xfId="0" applyAlignment="1">
      <alignment horizontal="left"/>
    </xf>
    <xf numFmtId="168" fontId="45" fillId="0" borderId="0" xfId="0" applyNumberFormat="1" applyFont="1" applyAlignment="1">
      <alignment horizontal="left"/>
    </xf>
    <xf numFmtId="0" fontId="42" fillId="0" borderId="0" xfId="0" applyFont="1"/>
    <xf numFmtId="4" fontId="0" fillId="0" borderId="0" xfId="0" applyNumberFormat="1" applyAlignment="1">
      <alignment horizontal="left"/>
    </xf>
    <xf numFmtId="10" fontId="0" fillId="0" borderId="0" xfId="5" applyNumberFormat="1" applyFont="1" applyBorder="1" applyAlignment="1">
      <alignment horizontal="left"/>
    </xf>
    <xf numFmtId="0" fontId="45" fillId="0" borderId="0" xfId="0" applyFont="1" applyAlignment="1">
      <alignment horizontal="right"/>
    </xf>
    <xf numFmtId="0" fontId="41" fillId="24" borderId="16" xfId="0" applyFont="1" applyFill="1" applyBorder="1" applyAlignment="1">
      <alignment horizontal="center" vertical="center"/>
    </xf>
    <xf numFmtId="0" fontId="40" fillId="0" borderId="0" xfId="0" applyFont="1" applyAlignment="1">
      <alignment horizontal="right"/>
    </xf>
    <xf numFmtId="44" fontId="40" fillId="0" borderId="0" xfId="3" applyFont="1" applyBorder="1"/>
    <xf numFmtId="43" fontId="0" fillId="0" borderId="0" xfId="1" applyFont="1"/>
    <xf numFmtId="4" fontId="0" fillId="0" borderId="16" xfId="0" applyNumberFormat="1" applyBorder="1" applyAlignment="1">
      <alignment horizontal="center" vertical="center"/>
    </xf>
    <xf numFmtId="9" fontId="0" fillId="0" borderId="16" xfId="5" applyFont="1" applyBorder="1" applyAlignment="1">
      <alignment horizontal="center" vertical="center"/>
    </xf>
    <xf numFmtId="2" fontId="41" fillId="0" borderId="0" xfId="0" applyNumberFormat="1" applyFont="1" applyAlignment="1">
      <alignment horizontal="center" vertical="center"/>
    </xf>
    <xf numFmtId="43" fontId="0" fillId="0" borderId="0" xfId="1" applyFont="1" applyBorder="1" applyAlignment="1">
      <alignment vertical="center"/>
    </xf>
    <xf numFmtId="43" fontId="0" fillId="0" borderId="45" xfId="1" applyFont="1" applyBorder="1" applyAlignment="1">
      <alignment vertical="center"/>
    </xf>
    <xf numFmtId="0" fontId="41" fillId="0" borderId="0" xfId="0" applyFont="1" applyAlignment="1">
      <alignment horizontal="right"/>
    </xf>
    <xf numFmtId="0" fontId="41" fillId="0" borderId="0" xfId="0" applyFont="1"/>
    <xf numFmtId="2" fontId="40" fillId="0" borderId="0" xfId="0" applyNumberFormat="1" applyFont="1" applyAlignment="1">
      <alignment horizontal="left"/>
    </xf>
    <xf numFmtId="44" fontId="0" fillId="0" borderId="0" xfId="0" applyNumberFormat="1"/>
    <xf numFmtId="0" fontId="35" fillId="0" borderId="0" xfId="36" applyFont="1" applyAlignment="1">
      <alignment vertical="center"/>
    </xf>
    <xf numFmtId="0" fontId="35" fillId="0" borderId="0" xfId="36" applyFont="1" applyAlignment="1">
      <alignment horizontal="center" vertical="center"/>
    </xf>
    <xf numFmtId="177" fontId="35" fillId="0" borderId="0" xfId="36" applyNumberFormat="1" applyFont="1" applyAlignment="1">
      <alignment vertical="center"/>
    </xf>
    <xf numFmtId="0" fontId="23" fillId="0" borderId="0" xfId="36" applyFont="1"/>
    <xf numFmtId="0" fontId="35" fillId="0" borderId="83" xfId="36" applyFont="1" applyBorder="1" applyAlignment="1">
      <alignment horizontal="center" vertical="center"/>
    </xf>
    <xf numFmtId="0" fontId="18" fillId="0" borderId="84" xfId="36" applyFont="1" applyBorder="1"/>
    <xf numFmtId="0" fontId="18" fillId="0" borderId="85" xfId="36" applyFont="1" applyBorder="1"/>
    <xf numFmtId="0" fontId="48" fillId="0" borderId="86" xfId="36" applyFont="1" applyBorder="1" applyAlignment="1">
      <alignment horizontal="right" vertical="center"/>
    </xf>
    <xf numFmtId="0" fontId="18" fillId="0" borderId="87" xfId="36" applyFont="1" applyBorder="1" applyAlignment="1">
      <alignment horizontal="right"/>
    </xf>
    <xf numFmtId="0" fontId="35" fillId="0" borderId="87" xfId="36" applyFont="1" applyBorder="1" applyAlignment="1">
      <alignment horizontal="left" vertical="center"/>
    </xf>
    <xf numFmtId="0" fontId="18" fillId="0" borderId="87" xfId="36" applyFont="1" applyBorder="1"/>
    <xf numFmtId="0" fontId="18" fillId="0" borderId="88" xfId="36" applyFont="1" applyBorder="1"/>
    <xf numFmtId="0" fontId="49" fillId="0" borderId="86" xfId="36" applyFont="1" applyBorder="1" applyAlignment="1">
      <alignment horizontal="right" vertical="center"/>
    </xf>
    <xf numFmtId="0" fontId="49" fillId="0" borderId="87" xfId="36" applyFont="1" applyBorder="1" applyAlignment="1">
      <alignment horizontal="right" vertical="center"/>
    </xf>
    <xf numFmtId="0" fontId="27" fillId="0" borderId="87" xfId="36" applyFont="1" applyBorder="1" applyAlignment="1">
      <alignment horizontal="left" vertical="center" wrapText="1"/>
    </xf>
    <xf numFmtId="0" fontId="18" fillId="0" borderId="87" xfId="36" applyFont="1" applyBorder="1"/>
    <xf numFmtId="0" fontId="18" fillId="0" borderId="88" xfId="36" applyFont="1" applyBorder="1"/>
    <xf numFmtId="178" fontId="35" fillId="0" borderId="87" xfId="36" quotePrefix="1" applyNumberFormat="1" applyFont="1" applyBorder="1" applyAlignment="1">
      <alignment vertical="center" wrapText="1"/>
    </xf>
    <xf numFmtId="0" fontId="35" fillId="0" borderId="87" xfId="36" applyFont="1" applyBorder="1" applyAlignment="1">
      <alignment vertical="center" wrapText="1"/>
    </xf>
    <xf numFmtId="0" fontId="35" fillId="0" borderId="88" xfId="36" applyFont="1" applyBorder="1" applyAlignment="1">
      <alignment vertical="center" wrapText="1"/>
    </xf>
    <xf numFmtId="178" fontId="35" fillId="0" borderId="87" xfId="36" applyNumberFormat="1" applyFont="1" applyBorder="1" applyAlignment="1">
      <alignment horizontal="left" vertical="center"/>
    </xf>
    <xf numFmtId="0" fontId="35" fillId="0" borderId="89" xfId="36" applyFont="1" applyBorder="1" applyAlignment="1">
      <alignment horizontal="left" vertical="center"/>
    </xf>
    <xf numFmtId="0" fontId="35" fillId="0" borderId="0" xfId="36" applyFont="1" applyAlignment="1">
      <alignment horizontal="left" vertical="center"/>
    </xf>
    <xf numFmtId="177" fontId="35" fillId="0" borderId="0" xfId="36" applyNumberFormat="1" applyFont="1" applyAlignment="1">
      <alignment horizontal="left" vertical="center"/>
    </xf>
    <xf numFmtId="0" fontId="35" fillId="0" borderId="90" xfId="36" applyFont="1" applyBorder="1" applyAlignment="1">
      <alignment horizontal="left" vertical="center"/>
    </xf>
    <xf numFmtId="0" fontId="35" fillId="2" borderId="0" xfId="36" applyFont="1" applyFill="1" applyAlignment="1">
      <alignment vertical="center"/>
    </xf>
    <xf numFmtId="177" fontId="48" fillId="25" borderId="91" xfId="36" applyNumberFormat="1" applyFont="1" applyFill="1" applyBorder="1" applyAlignment="1">
      <alignment horizontal="center" vertical="center"/>
    </xf>
    <xf numFmtId="0" fontId="18" fillId="0" borderId="92" xfId="36" applyFont="1" applyBorder="1"/>
    <xf numFmtId="0" fontId="18" fillId="0" borderId="93" xfId="36" applyFont="1" applyBorder="1"/>
    <xf numFmtId="0" fontId="35" fillId="0" borderId="89" xfId="36" applyFont="1" applyBorder="1" applyAlignment="1">
      <alignment vertical="center"/>
    </xf>
    <xf numFmtId="0" fontId="35" fillId="0" borderId="90" xfId="36" applyFont="1" applyBorder="1" applyAlignment="1">
      <alignment vertical="center"/>
    </xf>
    <xf numFmtId="0" fontId="48" fillId="0" borderId="0" xfId="36" applyFont="1" applyAlignment="1">
      <alignment vertical="center"/>
    </xf>
    <xf numFmtId="0" fontId="48" fillId="0" borderId="0" xfId="36" applyFont="1" applyAlignment="1">
      <alignment vertical="center"/>
    </xf>
    <xf numFmtId="0" fontId="23" fillId="0" borderId="0" xfId="36" applyFont="1"/>
    <xf numFmtId="177" fontId="48" fillId="0" borderId="0" xfId="36" applyNumberFormat="1" applyFont="1" applyAlignment="1">
      <alignment horizontal="center" vertical="center"/>
    </xf>
    <xf numFmtId="0" fontId="21" fillId="0" borderId="0" xfId="36" applyFont="1"/>
    <xf numFmtId="0" fontId="21" fillId="0" borderId="94" xfId="36" applyFont="1" applyBorder="1"/>
    <xf numFmtId="177" fontId="35" fillId="0" borderId="16" xfId="36" applyNumberFormat="1" applyFont="1" applyBorder="1" applyAlignment="1">
      <alignment horizontal="center" vertical="center"/>
    </xf>
    <xf numFmtId="0" fontId="18" fillId="0" borderId="95" xfId="36" applyFont="1" applyBorder="1" applyAlignment="1">
      <alignment horizontal="center"/>
    </xf>
    <xf numFmtId="0" fontId="18" fillId="0" borderId="28" xfId="36" applyFont="1" applyBorder="1" applyAlignment="1">
      <alignment horizontal="center"/>
    </xf>
    <xf numFmtId="4" fontId="35" fillId="0" borderId="14" xfId="36" applyNumberFormat="1" applyFont="1" applyBorder="1" applyAlignment="1">
      <alignment horizontal="center" vertical="center"/>
    </xf>
    <xf numFmtId="177" fontId="35" fillId="0" borderId="16" xfId="36" applyNumberFormat="1" applyFont="1" applyBorder="1" applyAlignment="1">
      <alignment horizontal="center" vertical="center" wrapText="1"/>
    </xf>
    <xf numFmtId="0" fontId="35" fillId="0" borderId="0" xfId="36" applyFont="1" applyAlignment="1">
      <alignment vertical="top"/>
    </xf>
    <xf numFmtId="177" fontId="35" fillId="0" borderId="18" xfId="36" applyNumberFormat="1" applyFont="1" applyBorder="1" applyAlignment="1">
      <alignment horizontal="left" vertical="center"/>
    </xf>
    <xf numFmtId="0" fontId="18" fillId="0" borderId="95" xfId="36" applyFont="1" applyBorder="1"/>
    <xf numFmtId="0" fontId="35" fillId="2" borderId="0" xfId="36" applyFont="1" applyFill="1" applyAlignment="1">
      <alignment vertical="center" wrapText="1"/>
    </xf>
    <xf numFmtId="0" fontId="35" fillId="2" borderId="89" xfId="36" applyFont="1" applyFill="1" applyBorder="1" applyAlignment="1">
      <alignment vertical="center" wrapText="1"/>
    </xf>
    <xf numFmtId="0" fontId="48" fillId="26" borderId="96" xfId="36" applyFont="1" applyFill="1" applyBorder="1" applyAlignment="1">
      <alignment horizontal="center" vertical="center" wrapText="1"/>
    </xf>
    <xf numFmtId="0" fontId="48" fillId="26" borderId="97" xfId="36" applyFont="1" applyFill="1" applyBorder="1" applyAlignment="1">
      <alignment horizontal="center" vertical="center" wrapText="1"/>
    </xf>
    <xf numFmtId="0" fontId="48" fillId="26" borderId="98" xfId="36" applyFont="1" applyFill="1" applyBorder="1" applyAlignment="1">
      <alignment horizontal="center" vertical="center" wrapText="1"/>
    </xf>
    <xf numFmtId="0" fontId="18" fillId="0" borderId="99" xfId="36" applyFont="1" applyBorder="1"/>
    <xf numFmtId="0" fontId="18" fillId="0" borderId="100" xfId="36" applyFont="1" applyBorder="1"/>
    <xf numFmtId="175" fontId="48" fillId="26" borderId="97" xfId="36" applyNumberFormat="1" applyFont="1" applyFill="1" applyBorder="1" applyAlignment="1">
      <alignment horizontal="center" vertical="center" wrapText="1"/>
    </xf>
    <xf numFmtId="0" fontId="48" fillId="26" borderId="101" xfId="36" applyFont="1" applyFill="1" applyBorder="1" applyAlignment="1">
      <alignment horizontal="center" vertical="center" wrapText="1"/>
    </xf>
    <xf numFmtId="0" fontId="35" fillId="2" borderId="90" xfId="36" applyFont="1" applyFill="1" applyBorder="1" applyAlignment="1">
      <alignment vertical="center" wrapText="1"/>
    </xf>
    <xf numFmtId="0" fontId="48" fillId="0" borderId="102" xfId="36" applyFont="1" applyBorder="1" applyAlignment="1">
      <alignment horizontal="center" vertical="center"/>
    </xf>
    <xf numFmtId="0" fontId="48" fillId="0" borderId="18" xfId="36" applyFont="1" applyBorder="1" applyAlignment="1">
      <alignment vertical="center"/>
    </xf>
    <xf numFmtId="0" fontId="18" fillId="0" borderId="95" xfId="36" applyFont="1" applyBorder="1"/>
    <xf numFmtId="0" fontId="18" fillId="0" borderId="103" xfId="36" applyFont="1" applyBorder="1"/>
    <xf numFmtId="0" fontId="35" fillId="0" borderId="0" xfId="36" applyFont="1" applyAlignment="1">
      <alignment horizontal="center" vertical="center" wrapText="1"/>
    </xf>
    <xf numFmtId="0" fontId="35" fillId="0" borderId="89" xfId="36" applyFont="1" applyBorder="1" applyAlignment="1">
      <alignment horizontal="center" vertical="center" wrapText="1"/>
    </xf>
    <xf numFmtId="0" fontId="35" fillId="0" borderId="104" xfId="36" applyFont="1" applyBorder="1" applyAlignment="1">
      <alignment horizontal="center" vertical="center" wrapText="1"/>
    </xf>
    <xf numFmtId="0" fontId="18" fillId="0" borderId="105" xfId="37" applyFont="1" applyBorder="1" applyAlignment="1">
      <alignment horizontal="center" vertical="center" wrapText="1"/>
    </xf>
    <xf numFmtId="0" fontId="35" fillId="0" borderId="106" xfId="36" applyFont="1" applyBorder="1" applyAlignment="1">
      <alignment horizontal="left" vertical="center" wrapText="1"/>
    </xf>
    <xf numFmtId="0" fontId="18" fillId="0" borderId="87" xfId="36" applyFont="1" applyBorder="1" applyAlignment="1">
      <alignment wrapText="1"/>
    </xf>
    <xf numFmtId="0" fontId="18" fillId="0" borderId="107" xfId="36" applyFont="1" applyBorder="1" applyAlignment="1">
      <alignment wrapText="1"/>
    </xf>
    <xf numFmtId="177" fontId="35" fillId="0" borderId="108" xfId="36" applyNumberFormat="1" applyFont="1" applyBorder="1" applyAlignment="1">
      <alignment horizontal="center" vertical="center" wrapText="1"/>
    </xf>
    <xf numFmtId="0" fontId="35" fillId="0" borderId="108" xfId="36" applyFont="1" applyBorder="1" applyAlignment="1">
      <alignment horizontal="center" vertical="center" wrapText="1"/>
    </xf>
    <xf numFmtId="4" fontId="35" fillId="0" borderId="108" xfId="36" applyNumberFormat="1" applyFont="1" applyBorder="1" applyAlignment="1">
      <alignment horizontal="center" vertical="center" wrapText="1"/>
    </xf>
    <xf numFmtId="3" fontId="35" fillId="0" borderId="108" xfId="36" applyNumberFormat="1" applyFont="1" applyBorder="1" applyAlignment="1">
      <alignment horizontal="center" vertical="center" wrapText="1"/>
    </xf>
    <xf numFmtId="4" fontId="35" fillId="0" borderId="109" xfId="36" applyNumberFormat="1" applyFont="1" applyBorder="1" applyAlignment="1">
      <alignment horizontal="right" vertical="center" wrapText="1"/>
    </xf>
    <xf numFmtId="0" fontId="35" fillId="0" borderId="90" xfId="36" applyFont="1" applyBorder="1" applyAlignment="1">
      <alignment horizontal="center" vertical="center" wrapText="1"/>
    </xf>
    <xf numFmtId="0" fontId="23" fillId="0" borderId="0" xfId="36" applyFont="1" applyAlignment="1">
      <alignment wrapText="1"/>
    </xf>
    <xf numFmtId="0" fontId="35" fillId="0" borderId="89" xfId="36" applyFont="1" applyBorder="1" applyAlignment="1">
      <alignment horizontal="center" vertical="center"/>
    </xf>
    <xf numFmtId="0" fontId="35" fillId="0" borderId="104" xfId="36" applyFont="1" applyBorder="1" applyAlignment="1">
      <alignment horizontal="center" vertical="center"/>
    </xf>
    <xf numFmtId="0" fontId="18" fillId="0" borderId="105" xfId="37" applyFont="1" applyBorder="1" applyAlignment="1">
      <alignment horizontal="center" vertical="center"/>
    </xf>
    <xf numFmtId="177" fontId="35" fillId="0" borderId="108" xfId="36" applyNumberFormat="1" applyFont="1" applyBorder="1" applyAlignment="1">
      <alignment horizontal="center" vertical="center"/>
    </xf>
    <xf numFmtId="0" fontId="35" fillId="0" borderId="108" xfId="36" applyFont="1" applyBorder="1" applyAlignment="1">
      <alignment horizontal="center" vertical="center"/>
    </xf>
    <xf numFmtId="4" fontId="35" fillId="0" borderId="108" xfId="36" applyNumberFormat="1" applyFont="1" applyBorder="1" applyAlignment="1">
      <alignment horizontal="center" vertical="center"/>
    </xf>
    <xf numFmtId="3" fontId="35" fillId="0" borderId="108" xfId="36" applyNumberFormat="1" applyFont="1" applyBorder="1" applyAlignment="1">
      <alignment horizontal="center" vertical="center"/>
    </xf>
    <xf numFmtId="4" fontId="35" fillId="0" borderId="109" xfId="36" applyNumberFormat="1" applyFont="1" applyBorder="1" applyAlignment="1">
      <alignment horizontal="right" vertical="center"/>
    </xf>
    <xf numFmtId="0" fontId="35" fillId="0" borderId="90" xfId="36" applyFont="1" applyBorder="1" applyAlignment="1">
      <alignment horizontal="center" vertical="center"/>
    </xf>
    <xf numFmtId="0" fontId="35" fillId="0" borderId="110" xfId="36" applyFont="1" applyBorder="1" applyAlignment="1">
      <alignment horizontal="center" vertical="center"/>
    </xf>
    <xf numFmtId="0" fontId="18" fillId="0" borderId="111" xfId="37" applyFont="1" applyBorder="1" applyAlignment="1">
      <alignment horizontal="center" vertical="center"/>
    </xf>
    <xf numFmtId="0" fontId="35" fillId="0" borderId="112" xfId="36" applyFont="1" applyBorder="1" applyAlignment="1">
      <alignment horizontal="left" vertical="center" wrapText="1"/>
    </xf>
    <xf numFmtId="0" fontId="18" fillId="0" borderId="113" xfId="36" applyFont="1" applyBorder="1" applyAlignment="1">
      <alignment wrapText="1"/>
    </xf>
    <xf numFmtId="0" fontId="18" fillId="0" borderId="114" xfId="36" applyFont="1" applyBorder="1" applyAlignment="1">
      <alignment wrapText="1"/>
    </xf>
    <xf numFmtId="177" fontId="35" fillId="0" borderId="115" xfId="36" applyNumberFormat="1" applyFont="1" applyBorder="1" applyAlignment="1">
      <alignment horizontal="center" vertical="center" wrapText="1"/>
    </xf>
    <xf numFmtId="177" fontId="35" fillId="0" borderId="115" xfId="36" applyNumberFormat="1" applyFont="1" applyBorder="1" applyAlignment="1">
      <alignment horizontal="center" vertical="center"/>
    </xf>
    <xf numFmtId="0" fontId="35" fillId="0" borderId="115" xfId="36" applyFont="1" applyBorder="1" applyAlignment="1">
      <alignment horizontal="center" vertical="center"/>
    </xf>
    <xf numFmtId="4" fontId="35" fillId="0" borderId="115" xfId="36" applyNumberFormat="1" applyFont="1" applyBorder="1" applyAlignment="1">
      <alignment horizontal="center" vertical="center"/>
    </xf>
    <xf numFmtId="3" fontId="35" fillId="0" borderId="115" xfId="36" applyNumberFormat="1" applyFont="1" applyBorder="1" applyAlignment="1">
      <alignment horizontal="center" vertical="center"/>
    </xf>
    <xf numFmtId="0" fontId="35" fillId="0" borderId="115" xfId="36" applyFont="1" applyBorder="1" applyAlignment="1">
      <alignment horizontal="center" vertical="center" wrapText="1"/>
    </xf>
    <xf numFmtId="4" fontId="35" fillId="0" borderId="116" xfId="36" applyNumberFormat="1" applyFont="1" applyBorder="1" applyAlignment="1">
      <alignment horizontal="right" vertical="center"/>
    </xf>
    <xf numFmtId="0" fontId="35" fillId="0" borderId="117" xfId="36" applyFont="1" applyBorder="1" applyAlignment="1">
      <alignment horizontal="center" vertical="center"/>
    </xf>
    <xf numFmtId="0" fontId="35" fillId="0" borderId="118" xfId="36" applyFont="1" applyBorder="1" applyAlignment="1">
      <alignment horizontal="center" vertical="center"/>
    </xf>
    <xf numFmtId="0" fontId="18" fillId="0" borderId="118" xfId="37" applyFont="1" applyBorder="1" applyAlignment="1">
      <alignment horizontal="center" vertical="center"/>
    </xf>
    <xf numFmtId="0" fontId="35" fillId="0" borderId="118" xfId="36" applyFont="1" applyBorder="1" applyAlignment="1">
      <alignment horizontal="left" vertical="center" wrapText="1"/>
    </xf>
    <xf numFmtId="0" fontId="18" fillId="0" borderId="118" xfId="36" applyFont="1" applyBorder="1" applyAlignment="1">
      <alignment wrapText="1"/>
    </xf>
    <xf numFmtId="177" fontId="35" fillId="0" borderId="118" xfId="36" applyNumberFormat="1" applyFont="1" applyBorder="1" applyAlignment="1">
      <alignment horizontal="center" vertical="center" wrapText="1"/>
    </xf>
    <xf numFmtId="177" fontId="35" fillId="0" borderId="118" xfId="36" applyNumberFormat="1" applyFont="1" applyBorder="1" applyAlignment="1">
      <alignment horizontal="center" vertical="center"/>
    </xf>
    <xf numFmtId="4" fontId="35" fillId="0" borderId="118" xfId="36" applyNumberFormat="1" applyFont="1" applyBorder="1" applyAlignment="1">
      <alignment horizontal="center" vertical="center"/>
    </xf>
    <xf numFmtId="3" fontId="35" fillId="0" borderId="118" xfId="36" applyNumberFormat="1" applyFont="1" applyBorder="1" applyAlignment="1">
      <alignment horizontal="center" vertical="center"/>
    </xf>
    <xf numFmtId="0" fontId="35" fillId="0" borderId="118" xfId="36" applyFont="1" applyBorder="1" applyAlignment="1">
      <alignment horizontal="center" vertical="center" wrapText="1"/>
    </xf>
    <xf numFmtId="4" fontId="35" fillId="0" borderId="118" xfId="36" applyNumberFormat="1" applyFont="1" applyBorder="1" applyAlignment="1">
      <alignment horizontal="right" vertical="center"/>
    </xf>
    <xf numFmtId="0" fontId="35" fillId="0" borderId="119" xfId="36" applyFont="1" applyBorder="1" applyAlignment="1">
      <alignment horizontal="center" vertical="center"/>
    </xf>
    <xf numFmtId="0" fontId="35" fillId="0" borderId="120" xfId="36" applyFont="1" applyBorder="1" applyAlignment="1">
      <alignment horizontal="center" vertical="center"/>
    </xf>
    <xf numFmtId="0" fontId="18" fillId="0" borderId="44" xfId="37" applyFont="1" applyBorder="1" applyAlignment="1">
      <alignment horizontal="center" vertical="center"/>
    </xf>
    <xf numFmtId="0" fontId="35" fillId="0" borderId="121" xfId="36" applyFont="1" applyBorder="1" applyAlignment="1">
      <alignment horizontal="left" vertical="center" wrapText="1"/>
    </xf>
    <xf numFmtId="0" fontId="18" fillId="0" borderId="0" xfId="36" applyFont="1" applyAlignment="1">
      <alignment wrapText="1"/>
    </xf>
    <xf numFmtId="0" fontId="18" fillId="0" borderId="120" xfId="36" applyFont="1" applyBorder="1" applyAlignment="1">
      <alignment wrapText="1"/>
    </xf>
    <xf numFmtId="177" fontId="35" fillId="0" borderId="122" xfId="36" applyNumberFormat="1" applyFont="1" applyBorder="1" applyAlignment="1">
      <alignment horizontal="center" vertical="center" wrapText="1"/>
    </xf>
    <xf numFmtId="177" fontId="35" fillId="0" borderId="122" xfId="36" applyNumberFormat="1" applyFont="1" applyBorder="1" applyAlignment="1">
      <alignment horizontal="center" vertical="center"/>
    </xf>
    <xf numFmtId="0" fontId="35" fillId="0" borderId="122" xfId="36" applyFont="1" applyBorder="1" applyAlignment="1">
      <alignment horizontal="center" vertical="center"/>
    </xf>
    <xf numFmtId="4" fontId="35" fillId="0" borderId="122" xfId="36" applyNumberFormat="1" applyFont="1" applyBorder="1" applyAlignment="1">
      <alignment horizontal="center" vertical="center"/>
    </xf>
    <xf numFmtId="3" fontId="35" fillId="0" borderId="122" xfId="36" applyNumberFormat="1" applyFont="1" applyBorder="1" applyAlignment="1">
      <alignment horizontal="center" vertical="center"/>
    </xf>
    <xf numFmtId="0" fontId="35" fillId="0" borderId="122" xfId="36" applyFont="1" applyBorder="1" applyAlignment="1">
      <alignment horizontal="center" vertical="center" wrapText="1"/>
    </xf>
    <xf numFmtId="4" fontId="35" fillId="0" borderId="121" xfId="36" applyNumberFormat="1" applyFont="1" applyBorder="1" applyAlignment="1">
      <alignment horizontal="right" vertical="center"/>
    </xf>
    <xf numFmtId="0" fontId="35" fillId="0" borderId="123" xfId="36" applyFont="1" applyBorder="1" applyAlignment="1">
      <alignment horizontal="center" vertical="center"/>
    </xf>
    <xf numFmtId="0" fontId="18" fillId="0" borderId="124" xfId="37" applyFont="1" applyBorder="1" applyAlignment="1">
      <alignment horizontal="center" vertical="center"/>
    </xf>
    <xf numFmtId="0" fontId="35" fillId="0" borderId="125" xfId="36" applyFont="1" applyBorder="1" applyAlignment="1">
      <alignment horizontal="left" vertical="center" wrapText="1"/>
    </xf>
    <xf numFmtId="0" fontId="18" fillId="0" borderId="126" xfId="36" applyFont="1" applyBorder="1" applyAlignment="1">
      <alignment wrapText="1"/>
    </xf>
    <xf numFmtId="0" fontId="18" fillId="0" borderId="127" xfId="36" applyFont="1" applyBorder="1" applyAlignment="1">
      <alignment wrapText="1"/>
    </xf>
    <xf numFmtId="177" fontId="35" fillId="0" borderId="128" xfId="36" applyNumberFormat="1" applyFont="1" applyBorder="1" applyAlignment="1">
      <alignment horizontal="center" vertical="center" wrapText="1"/>
    </xf>
    <xf numFmtId="177" fontId="35" fillId="0" borderId="128" xfId="36" applyNumberFormat="1" applyFont="1" applyBorder="1" applyAlignment="1">
      <alignment horizontal="center" vertical="center"/>
    </xf>
    <xf numFmtId="0" fontId="35" fillId="0" borderId="128" xfId="36" applyFont="1" applyBorder="1" applyAlignment="1">
      <alignment horizontal="center" vertical="center"/>
    </xf>
    <xf numFmtId="4" fontId="35" fillId="0" borderId="128" xfId="36" applyNumberFormat="1" applyFont="1" applyBorder="1" applyAlignment="1">
      <alignment horizontal="center" vertical="center"/>
    </xf>
    <xf numFmtId="3" fontId="35" fillId="0" borderId="128" xfId="36" applyNumberFormat="1" applyFont="1" applyBorder="1" applyAlignment="1">
      <alignment horizontal="center" vertical="center"/>
    </xf>
    <xf numFmtId="0" fontId="35" fillId="0" borderId="128" xfId="36" applyFont="1" applyBorder="1" applyAlignment="1">
      <alignment horizontal="center" vertical="center" wrapText="1"/>
    </xf>
    <xf numFmtId="4" fontId="35" fillId="0" borderId="129" xfId="36" applyNumberFormat="1" applyFont="1" applyBorder="1" applyAlignment="1">
      <alignment horizontal="right" vertical="center"/>
    </xf>
    <xf numFmtId="0" fontId="35" fillId="2" borderId="0" xfId="36" applyFont="1" applyFill="1" applyAlignment="1">
      <alignment horizontal="center" vertical="center"/>
    </xf>
    <xf numFmtId="0" fontId="35" fillId="2" borderId="89" xfId="36" applyFont="1" applyFill="1" applyBorder="1" applyAlignment="1">
      <alignment horizontal="center" vertical="center"/>
    </xf>
    <xf numFmtId="0" fontId="48" fillId="26" borderId="130" xfId="36" applyFont="1" applyFill="1" applyBorder="1" applyAlignment="1">
      <alignment horizontal="right" vertical="center"/>
    </xf>
    <xf numFmtId="0" fontId="48" fillId="26" borderId="95" xfId="36" applyFont="1" applyFill="1" applyBorder="1" applyAlignment="1">
      <alignment horizontal="right" vertical="center"/>
    </xf>
    <xf numFmtId="0" fontId="48" fillId="26" borderId="28" xfId="36" applyFont="1" applyFill="1" applyBorder="1" applyAlignment="1">
      <alignment horizontal="right" vertical="center"/>
    </xf>
    <xf numFmtId="4" fontId="48" fillId="26" borderId="131" xfId="36" applyNumberFormat="1" applyFont="1" applyFill="1" applyBorder="1" applyAlignment="1">
      <alignment horizontal="right" vertical="center"/>
    </xf>
    <xf numFmtId="0" fontId="35" fillId="2" borderId="90" xfId="36" applyFont="1" applyFill="1" applyBorder="1" applyAlignment="1">
      <alignment horizontal="center" vertical="center"/>
    </xf>
    <xf numFmtId="0" fontId="35" fillId="2" borderId="89" xfId="36" applyFont="1" applyFill="1" applyBorder="1" applyAlignment="1">
      <alignment vertical="center"/>
    </xf>
    <xf numFmtId="10" fontId="48" fillId="27" borderId="28" xfId="36" applyNumberFormat="1" applyFont="1" applyFill="1" applyBorder="1" applyAlignment="1">
      <alignment vertical="center"/>
    </xf>
    <xf numFmtId="0" fontId="35" fillId="2" borderId="90" xfId="36" applyFont="1" applyFill="1" applyBorder="1" applyAlignment="1">
      <alignment vertical="center"/>
    </xf>
    <xf numFmtId="0" fontId="48" fillId="28" borderId="132" xfId="36" applyFont="1" applyFill="1" applyBorder="1" applyAlignment="1">
      <alignment horizontal="right" vertical="center"/>
    </xf>
    <xf numFmtId="0" fontId="48" fillId="28" borderId="133" xfId="36" applyFont="1" applyFill="1" applyBorder="1" applyAlignment="1">
      <alignment horizontal="right" vertical="center"/>
    </xf>
    <xf numFmtId="0" fontId="48" fillId="28" borderId="134" xfId="36" applyFont="1" applyFill="1" applyBorder="1" applyAlignment="1">
      <alignment horizontal="right" vertical="center"/>
    </xf>
    <xf numFmtId="4" fontId="48" fillId="28" borderId="135" xfId="36" applyNumberFormat="1" applyFont="1" applyFill="1" applyBorder="1" applyAlignment="1">
      <alignment horizontal="right" vertical="center"/>
    </xf>
    <xf numFmtId="0" fontId="48" fillId="6" borderId="16" xfId="36" applyFont="1" applyFill="1" applyBorder="1" applyAlignment="1">
      <alignment horizontal="center" vertical="center"/>
    </xf>
    <xf numFmtId="0" fontId="48" fillId="0" borderId="0" xfId="36" applyFont="1" applyAlignment="1">
      <alignment horizontal="center" vertical="center"/>
    </xf>
    <xf numFmtId="0" fontId="48" fillId="0" borderId="89" xfId="36" applyFont="1" applyBorder="1" applyAlignment="1">
      <alignment horizontal="center" vertical="center"/>
    </xf>
    <xf numFmtId="0" fontId="21" fillId="6" borderId="124" xfId="37" applyFont="1" applyFill="1" applyBorder="1" applyAlignment="1">
      <alignment horizontal="center" vertical="center"/>
    </xf>
    <xf numFmtId="0" fontId="48" fillId="6" borderId="125" xfId="36" applyFont="1" applyFill="1" applyBorder="1" applyAlignment="1">
      <alignment horizontal="center" vertical="center" wrapText="1"/>
    </xf>
    <xf numFmtId="0" fontId="21" fillId="6" borderId="126" xfId="36" applyFont="1" applyFill="1" applyBorder="1" applyAlignment="1">
      <alignment horizontal="center" wrapText="1"/>
    </xf>
    <xf numFmtId="0" fontId="21" fillId="6" borderId="127" xfId="36" applyFont="1" applyFill="1" applyBorder="1" applyAlignment="1">
      <alignment horizontal="center" wrapText="1"/>
    </xf>
    <xf numFmtId="177" fontId="48" fillId="6" borderId="128" xfId="36" applyNumberFormat="1" applyFont="1" applyFill="1" applyBorder="1" applyAlignment="1">
      <alignment horizontal="center" vertical="center"/>
    </xf>
    <xf numFmtId="0" fontId="48" fillId="6" borderId="128" xfId="36" applyFont="1" applyFill="1" applyBorder="1" applyAlignment="1">
      <alignment horizontal="center" vertical="center" wrapText="1"/>
    </xf>
    <xf numFmtId="4" fontId="48" fillId="6" borderId="128" xfId="36" applyNumberFormat="1" applyFont="1" applyFill="1" applyBorder="1" applyAlignment="1">
      <alignment horizontal="center" vertical="center" wrapText="1"/>
    </xf>
    <xf numFmtId="4" fontId="48" fillId="6" borderId="128" xfId="36" applyNumberFormat="1" applyFont="1" applyFill="1" applyBorder="1" applyAlignment="1">
      <alignment horizontal="center" vertical="center"/>
    </xf>
    <xf numFmtId="3" fontId="48" fillId="6" borderId="129" xfId="36" applyNumberFormat="1" applyFont="1" applyFill="1" applyBorder="1" applyAlignment="1">
      <alignment horizontal="center" vertical="center"/>
    </xf>
    <xf numFmtId="3" fontId="48" fillId="0" borderId="0" xfId="36" applyNumberFormat="1" applyFont="1" applyAlignment="1">
      <alignment horizontal="center" vertical="center"/>
    </xf>
    <xf numFmtId="0" fontId="48" fillId="0" borderId="90" xfId="36" applyFont="1" applyBorder="1" applyAlignment="1">
      <alignment horizontal="center" vertical="center"/>
    </xf>
    <xf numFmtId="0" fontId="28" fillId="0" borderId="0" xfId="36" applyFont="1"/>
    <xf numFmtId="0" fontId="35" fillId="0" borderId="136" xfId="36" applyFont="1" applyBorder="1" applyAlignment="1">
      <alignment horizontal="left" vertical="center" wrapText="1"/>
    </xf>
    <xf numFmtId="0" fontId="35" fillId="0" borderId="87" xfId="36" applyFont="1" applyBorder="1" applyAlignment="1">
      <alignment horizontal="left" vertical="center" wrapText="1"/>
    </xf>
    <xf numFmtId="0" fontId="35" fillId="0" borderId="107" xfId="36" applyFont="1" applyBorder="1" applyAlignment="1">
      <alignment horizontal="left" vertical="center" wrapText="1"/>
    </xf>
    <xf numFmtId="43" fontId="35" fillId="0" borderId="109" xfId="38" applyFont="1" applyFill="1" applyBorder="1" applyAlignment="1">
      <alignment horizontal="center" vertical="center" wrapText="1"/>
    </xf>
    <xf numFmtId="3" fontId="35" fillId="0" borderId="0" xfId="36" applyNumberFormat="1" applyFont="1" applyAlignment="1">
      <alignment horizontal="center" vertical="center" wrapText="1"/>
    </xf>
    <xf numFmtId="0" fontId="18" fillId="0" borderId="137" xfId="37" applyFont="1" applyBorder="1" applyAlignment="1">
      <alignment horizontal="center" vertical="center" wrapText="1"/>
    </xf>
    <xf numFmtId="0" fontId="35" fillId="0" borderId="138" xfId="36" applyFont="1" applyBorder="1" applyAlignment="1">
      <alignment horizontal="left" vertical="center" wrapText="1"/>
    </xf>
    <xf numFmtId="0" fontId="35" fillId="0" borderId="139" xfId="36" applyFont="1" applyBorder="1" applyAlignment="1">
      <alignment horizontal="left" vertical="center" wrapText="1"/>
    </xf>
    <xf numFmtId="0" fontId="35" fillId="0" borderId="140" xfId="36" applyFont="1" applyBorder="1" applyAlignment="1">
      <alignment horizontal="left" vertical="center" wrapText="1"/>
    </xf>
    <xf numFmtId="177" fontId="35" fillId="0" borderId="141" xfId="36" applyNumberFormat="1" applyFont="1" applyBorder="1" applyAlignment="1">
      <alignment horizontal="center" vertical="center" wrapText="1"/>
    </xf>
    <xf numFmtId="0" fontId="35" fillId="0" borderId="141" xfId="36" applyFont="1" applyBorder="1" applyAlignment="1">
      <alignment horizontal="center" vertical="center" wrapText="1"/>
    </xf>
    <xf numFmtId="4" fontId="35" fillId="0" borderId="141" xfId="36" applyNumberFormat="1" applyFont="1" applyBorder="1" applyAlignment="1">
      <alignment horizontal="center" vertical="center" wrapText="1"/>
    </xf>
    <xf numFmtId="43" fontId="35" fillId="0" borderId="142" xfId="38" applyFont="1" applyFill="1" applyBorder="1" applyAlignment="1">
      <alignment horizontal="center" vertical="center" wrapText="1"/>
    </xf>
    <xf numFmtId="0" fontId="35" fillId="0" borderId="117" xfId="36" applyFont="1" applyBorder="1" applyAlignment="1">
      <alignment vertical="center"/>
    </xf>
    <xf numFmtId="0" fontId="35" fillId="0" borderId="143" xfId="36" applyFont="1" applyBorder="1" applyAlignment="1">
      <alignment vertical="center"/>
    </xf>
    <xf numFmtId="0" fontId="35" fillId="0" borderId="143" xfId="36" applyFont="1" applyBorder="1" applyAlignment="1">
      <alignment horizontal="center" vertical="center"/>
    </xf>
    <xf numFmtId="177" fontId="35" fillId="0" borderId="143" xfId="36" applyNumberFormat="1" applyFont="1" applyBorder="1" applyAlignment="1">
      <alignment vertical="center"/>
    </xf>
    <xf numFmtId="0" fontId="35" fillId="0" borderId="119" xfId="36" applyFont="1" applyBorder="1" applyAlignment="1">
      <alignment vertical="center"/>
    </xf>
    <xf numFmtId="0" fontId="51" fillId="0" borderId="64" xfId="36" applyFont="1" applyBorder="1" applyAlignment="1">
      <alignment horizontal="center" vertical="center" wrapText="1"/>
    </xf>
    <xf numFmtId="0" fontId="51" fillId="0" borderId="65" xfId="36" applyFont="1" applyBorder="1" applyAlignment="1">
      <alignment horizontal="center" vertical="center" wrapText="1"/>
    </xf>
    <xf numFmtId="0" fontId="51" fillId="0" borderId="66" xfId="36" applyFont="1" applyBorder="1" applyAlignment="1">
      <alignment horizontal="center" vertical="center" wrapText="1"/>
    </xf>
    <xf numFmtId="0" fontId="52" fillId="0" borderId="0" xfId="36" applyFont="1" applyAlignment="1">
      <alignment horizontal="left" vertical="top"/>
    </xf>
    <xf numFmtId="0" fontId="51" fillId="0" borderId="69" xfId="36" applyFont="1" applyBorder="1" applyAlignment="1">
      <alignment horizontal="center" vertical="center" wrapText="1"/>
    </xf>
    <xf numFmtId="0" fontId="51" fillId="0" borderId="0" xfId="36" applyFont="1" applyAlignment="1">
      <alignment horizontal="center" vertical="center" wrapText="1"/>
    </xf>
    <xf numFmtId="0" fontId="52" fillId="0" borderId="40" xfId="36" applyFont="1" applyBorder="1" applyAlignment="1">
      <alignment horizontal="left" vertical="top"/>
    </xf>
    <xf numFmtId="0" fontId="53" fillId="0" borderId="69" xfId="36" applyFont="1" applyBorder="1" applyAlignment="1">
      <alignment horizontal="center" vertical="center" wrapText="1"/>
    </xf>
    <xf numFmtId="0" fontId="53" fillId="0" borderId="0" xfId="36" applyFont="1" applyAlignment="1">
      <alignment horizontal="center" vertical="center" wrapText="1"/>
    </xf>
    <xf numFmtId="0" fontId="53" fillId="0" borderId="40" xfId="36" applyFont="1" applyBorder="1" applyAlignment="1">
      <alignment horizontal="center" vertical="center" wrapText="1"/>
    </xf>
    <xf numFmtId="0" fontId="53" fillId="0" borderId="130" xfId="36" applyFont="1" applyBorder="1" applyAlignment="1">
      <alignment horizontal="center" vertical="top" wrapText="1"/>
    </xf>
    <xf numFmtId="0" fontId="53" fillId="0" borderId="95" xfId="36" applyFont="1" applyBorder="1" applyAlignment="1">
      <alignment horizontal="center" vertical="top" wrapText="1"/>
    </xf>
    <xf numFmtId="0" fontId="53" fillId="0" borderId="49" xfId="36" applyFont="1" applyBorder="1" applyAlignment="1">
      <alignment horizontal="center" vertical="top" wrapText="1"/>
    </xf>
    <xf numFmtId="0" fontId="53" fillId="0" borderId="50" xfId="36" applyFont="1" applyBorder="1" applyAlignment="1">
      <alignment horizontal="center" vertical="top" wrapText="1"/>
    </xf>
    <xf numFmtId="0" fontId="53" fillId="0" borderId="51" xfId="36" applyFont="1" applyBorder="1" applyAlignment="1">
      <alignment horizontal="center" vertical="top" wrapText="1"/>
    </xf>
    <xf numFmtId="0" fontId="24" fillId="0" borderId="144" xfId="36" applyFont="1" applyBorder="1" applyAlignment="1">
      <alignment horizontal="left" vertical="top" wrapText="1"/>
    </xf>
    <xf numFmtId="0" fontId="24" fillId="0" borderId="145" xfId="36" applyFont="1" applyBorder="1" applyAlignment="1">
      <alignment horizontal="left" vertical="top" wrapText="1"/>
    </xf>
    <xf numFmtId="10" fontId="24" fillId="0" borderId="69" xfId="39" applyNumberFormat="1" applyFont="1" applyFill="1" applyBorder="1" applyAlignment="1">
      <alignment horizontal="center" vertical="top" shrinkToFit="1"/>
    </xf>
    <xf numFmtId="10" fontId="24" fillId="0" borderId="0" xfId="39" applyNumberFormat="1" applyFont="1" applyFill="1" applyBorder="1" applyAlignment="1">
      <alignment horizontal="center" vertical="top" shrinkToFit="1"/>
    </xf>
    <xf numFmtId="10" fontId="24" fillId="0" borderId="40" xfId="39" applyNumberFormat="1" applyFont="1" applyFill="1" applyBorder="1" applyAlignment="1">
      <alignment horizontal="center" vertical="top" shrinkToFit="1"/>
    </xf>
    <xf numFmtId="0" fontId="24" fillId="0" borderId="69" xfId="36" applyFont="1" applyBorder="1" applyAlignment="1">
      <alignment horizontal="left" vertical="top" wrapText="1"/>
    </xf>
    <xf numFmtId="0" fontId="24" fillId="0" borderId="0" xfId="36" applyFont="1" applyAlignment="1">
      <alignment horizontal="left" vertical="top" wrapText="1"/>
    </xf>
    <xf numFmtId="10" fontId="53" fillId="0" borderId="49" xfId="39" applyNumberFormat="1" applyFont="1" applyFill="1" applyBorder="1" applyAlignment="1">
      <alignment horizontal="center" vertical="top" wrapText="1"/>
    </xf>
    <xf numFmtId="10" fontId="53" fillId="0" borderId="50" xfId="39" applyNumberFormat="1" applyFont="1" applyFill="1" applyBorder="1" applyAlignment="1">
      <alignment horizontal="center" vertical="top" wrapText="1"/>
    </xf>
    <xf numFmtId="10" fontId="53" fillId="0" borderId="51" xfId="39" applyNumberFormat="1" applyFont="1" applyFill="1" applyBorder="1" applyAlignment="1">
      <alignment horizontal="center" vertical="top" wrapText="1"/>
    </xf>
    <xf numFmtId="10" fontId="24" fillId="0" borderId="69" xfId="39" quotePrefix="1" applyNumberFormat="1" applyFont="1" applyFill="1" applyBorder="1" applyAlignment="1">
      <alignment horizontal="center" vertical="top" shrinkToFit="1"/>
    </xf>
    <xf numFmtId="10" fontId="24" fillId="0" borderId="0" xfId="39" quotePrefix="1" applyNumberFormat="1" applyFont="1" applyFill="1" applyBorder="1" applyAlignment="1">
      <alignment horizontal="center" vertical="top" shrinkToFit="1"/>
    </xf>
    <xf numFmtId="10" fontId="24" fillId="0" borderId="40" xfId="39" quotePrefix="1" applyNumberFormat="1" applyFont="1" applyFill="1" applyBorder="1" applyAlignment="1">
      <alignment horizontal="center" vertical="top" shrinkToFit="1"/>
    </xf>
    <xf numFmtId="0" fontId="24" fillId="0" borderId="146" xfId="36" applyFont="1" applyBorder="1" applyAlignment="1">
      <alignment horizontal="left" vertical="top" wrapText="1"/>
    </xf>
    <xf numFmtId="0" fontId="24" fillId="0" borderId="94" xfId="36" applyFont="1" applyBorder="1" applyAlignment="1">
      <alignment horizontal="left" vertical="top" wrapText="1"/>
    </xf>
    <xf numFmtId="9" fontId="52" fillId="0" borderId="0" xfId="39" applyFont="1" applyFill="1" applyAlignment="1">
      <alignment horizontal="left" vertical="top"/>
    </xf>
    <xf numFmtId="0" fontId="6" fillId="0" borderId="144" xfId="36" applyFont="1" applyBorder="1" applyAlignment="1">
      <alignment horizontal="left" vertical="top" wrapText="1"/>
    </xf>
    <xf numFmtId="0" fontId="6" fillId="0" borderId="145" xfId="36" applyFont="1" applyBorder="1" applyAlignment="1">
      <alignment horizontal="left" vertical="top" wrapText="1"/>
    </xf>
    <xf numFmtId="10" fontId="53" fillId="0" borderId="64" xfId="39" applyNumberFormat="1" applyFont="1" applyFill="1" applyBorder="1" applyAlignment="1">
      <alignment horizontal="center" vertical="top" shrinkToFit="1"/>
    </xf>
    <xf numFmtId="10" fontId="53" fillId="0" borderId="65" xfId="39" applyNumberFormat="1" applyFont="1" applyFill="1" applyBorder="1" applyAlignment="1">
      <alignment horizontal="center" vertical="top" shrinkToFit="1"/>
    </xf>
    <xf numFmtId="10" fontId="53" fillId="0" borderId="66" xfId="39" applyNumberFormat="1" applyFont="1" applyFill="1" applyBorder="1" applyAlignment="1">
      <alignment horizontal="center" vertical="top" shrinkToFit="1"/>
    </xf>
    <xf numFmtId="0" fontId="53" fillId="0" borderId="16" xfId="36" applyFont="1" applyBorder="1" applyAlignment="1">
      <alignment horizontal="left" vertical="top" wrapText="1" indent="6"/>
    </xf>
    <xf numFmtId="0" fontId="53" fillId="0" borderId="16" xfId="36" applyFont="1" applyBorder="1" applyAlignment="1">
      <alignment horizontal="center" vertical="top" wrapText="1"/>
    </xf>
    <xf numFmtId="10" fontId="53" fillId="0" borderId="16" xfId="39" applyNumberFormat="1" applyFont="1" applyFill="1" applyBorder="1" applyAlignment="1">
      <alignment horizontal="center" vertical="top" shrinkToFit="1"/>
    </xf>
    <xf numFmtId="0" fontId="54" fillId="0" borderId="69" xfId="36" applyFont="1" applyBorder="1" applyAlignment="1">
      <alignment horizontal="left" vertical="top" wrapText="1"/>
    </xf>
    <xf numFmtId="0" fontId="54" fillId="0" borderId="0" xfId="36" applyFont="1" applyAlignment="1">
      <alignment horizontal="left" vertical="top" wrapText="1"/>
    </xf>
    <xf numFmtId="0" fontId="54" fillId="0" borderId="40" xfId="36" applyFont="1" applyBorder="1" applyAlignment="1">
      <alignment horizontal="left" vertical="top" wrapText="1"/>
    </xf>
    <xf numFmtId="0" fontId="6" fillId="0" borderId="69" xfId="36" applyFont="1" applyBorder="1" applyAlignment="1">
      <alignment horizontal="center" vertical="top" wrapText="1"/>
    </xf>
    <xf numFmtId="0" fontId="52" fillId="0" borderId="0" xfId="36" applyFont="1" applyAlignment="1">
      <alignment horizontal="center" vertical="top" wrapText="1"/>
    </xf>
    <xf numFmtId="0" fontId="52" fillId="0" borderId="120" xfId="36" applyFont="1" applyBorder="1" applyAlignment="1">
      <alignment horizontal="center" vertical="top" wrapText="1"/>
    </xf>
    <xf numFmtId="0" fontId="48" fillId="4" borderId="16" xfId="36" applyFont="1" applyFill="1" applyBorder="1" applyAlignment="1">
      <alignment horizontal="center" vertical="center"/>
    </xf>
    <xf numFmtId="0" fontId="48" fillId="4" borderId="16" xfId="36" applyFont="1" applyFill="1" applyBorder="1" applyAlignment="1">
      <alignment horizontal="center" vertical="center" wrapText="1"/>
    </xf>
    <xf numFmtId="9" fontId="52" fillId="0" borderId="0" xfId="39" applyFont="1" applyFill="1" applyBorder="1" applyAlignment="1">
      <alignment horizontal="left" vertical="top"/>
    </xf>
    <xf numFmtId="0" fontId="6" fillId="0" borderId="16" xfId="36" applyFont="1" applyBorder="1" applyAlignment="1">
      <alignment horizontal="center" vertical="center" wrapText="1"/>
    </xf>
    <xf numFmtId="2" fontId="24" fillId="0" borderId="16" xfId="36" applyNumberFormat="1" applyFont="1" applyBorder="1" applyAlignment="1">
      <alignment horizontal="center" vertical="center"/>
    </xf>
    <xf numFmtId="10" fontId="24" fillId="0" borderId="16" xfId="39" applyNumberFormat="1" applyFont="1" applyFill="1" applyBorder="1" applyAlignment="1">
      <alignment horizontal="center" vertical="center"/>
    </xf>
    <xf numFmtId="10" fontId="24" fillId="0" borderId="16" xfId="39" applyNumberFormat="1" applyFont="1" applyBorder="1" applyAlignment="1">
      <alignment horizontal="center" vertical="center"/>
    </xf>
    <xf numFmtId="0" fontId="10" fillId="0" borderId="16" xfId="36" applyFont="1" applyBorder="1" applyAlignment="1">
      <alignment horizontal="center" vertical="center" wrapText="1"/>
    </xf>
    <xf numFmtId="2" fontId="17" fillId="0" borderId="55" xfId="36" applyNumberFormat="1" applyFont="1" applyBorder="1" applyAlignment="1">
      <alignment horizontal="center" vertical="center" wrapText="1"/>
    </xf>
    <xf numFmtId="0" fontId="52" fillId="0" borderId="55" xfId="36" applyFont="1" applyBorder="1" applyAlignment="1">
      <alignment horizontal="center" vertical="center" wrapText="1"/>
    </xf>
    <xf numFmtId="0" fontId="52" fillId="0" borderId="0" xfId="36" applyFont="1" applyAlignment="1">
      <alignment horizontal="center" vertical="center"/>
    </xf>
    <xf numFmtId="0" fontId="52" fillId="0" borderId="55" xfId="36" applyFont="1" applyBorder="1" applyAlignment="1">
      <alignment horizontal="center" vertical="center"/>
    </xf>
    <xf numFmtId="9" fontId="52" fillId="0" borderId="0" xfId="39" applyFont="1" applyFill="1" applyBorder="1" applyAlignment="1">
      <alignment horizontal="center" vertical="center"/>
    </xf>
    <xf numFmtId="0" fontId="10" fillId="0" borderId="49" xfId="36" applyFont="1" applyBorder="1" applyAlignment="1">
      <alignment horizontal="center" vertical="center" wrapText="1"/>
    </xf>
    <xf numFmtId="0" fontId="6" fillId="0" borderId="16" xfId="36" applyFont="1" applyBorder="1" applyAlignment="1">
      <alignment horizontal="center" vertical="top" wrapText="1"/>
    </xf>
    <xf numFmtId="0" fontId="52" fillId="0" borderId="16" xfId="36" applyFont="1" applyBorder="1" applyAlignment="1">
      <alignment horizontal="center" vertical="top" wrapText="1"/>
    </xf>
    <xf numFmtId="10" fontId="57" fillId="4" borderId="16" xfId="39" applyNumberFormat="1" applyFont="1" applyFill="1" applyBorder="1" applyAlignment="1">
      <alignment horizontal="center" vertical="center" wrapText="1"/>
    </xf>
    <xf numFmtId="0" fontId="52" fillId="0" borderId="16" xfId="36" applyFont="1" applyBorder="1" applyAlignment="1">
      <alignment horizontal="left" vertical="top"/>
    </xf>
    <xf numFmtId="2" fontId="52" fillId="0" borderId="0" xfId="36" applyNumberFormat="1" applyFont="1" applyAlignment="1">
      <alignment horizontal="left" vertical="top"/>
    </xf>
    <xf numFmtId="0" fontId="8" fillId="0" borderId="49" xfId="36" applyFont="1" applyBorder="1" applyAlignment="1">
      <alignment horizontal="center" vertical="top" wrapText="1"/>
    </xf>
    <xf numFmtId="0" fontId="8" fillId="0" borderId="50" xfId="36" applyFont="1" applyBorder="1" applyAlignment="1">
      <alignment horizontal="center" vertical="top" wrapText="1"/>
    </xf>
    <xf numFmtId="0" fontId="8" fillId="0" borderId="51" xfId="36" applyFont="1" applyBorder="1" applyAlignment="1">
      <alignment horizontal="center" vertical="top" wrapText="1"/>
    </xf>
    <xf numFmtId="0" fontId="24" fillId="0" borderId="130" xfId="36" applyFont="1" applyBorder="1" applyAlignment="1">
      <alignment horizontal="left" vertical="top" wrapText="1"/>
    </xf>
    <xf numFmtId="0" fontId="24" fillId="0" borderId="95" xfId="36" applyFont="1" applyBorder="1" applyAlignment="1">
      <alignment horizontal="left" vertical="top" wrapText="1"/>
    </xf>
    <xf numFmtId="0" fontId="6" fillId="0" borderId="130" xfId="36" applyFont="1" applyBorder="1" applyAlignment="1">
      <alignment horizontal="left" vertical="top" wrapText="1"/>
    </xf>
    <xf numFmtId="0" fontId="6" fillId="0" borderId="95" xfId="36" applyFont="1" applyBorder="1" applyAlignment="1">
      <alignment horizontal="left" vertical="top" wrapText="1"/>
    </xf>
    <xf numFmtId="10" fontId="53" fillId="0" borderId="49" xfId="39" applyNumberFormat="1" applyFont="1" applyFill="1" applyBorder="1" applyAlignment="1">
      <alignment horizontal="center" vertical="top" shrinkToFit="1"/>
    </xf>
    <xf numFmtId="10" fontId="53" fillId="0" borderId="50" xfId="39" applyNumberFormat="1" applyFont="1" applyFill="1" applyBorder="1" applyAlignment="1">
      <alignment horizontal="center" vertical="top" shrinkToFit="1"/>
    </xf>
    <xf numFmtId="10" fontId="53" fillId="0" borderId="51" xfId="39" applyNumberFormat="1" applyFont="1" applyFill="1" applyBorder="1" applyAlignment="1">
      <alignment horizontal="center" vertical="top" shrinkToFit="1"/>
    </xf>
    <xf numFmtId="0" fontId="53" fillId="0" borderId="130" xfId="36" applyFont="1" applyBorder="1" applyAlignment="1">
      <alignment horizontal="left" vertical="top" wrapText="1" indent="6"/>
    </xf>
    <xf numFmtId="0" fontId="53" fillId="0" borderId="28" xfId="36" applyFont="1" applyBorder="1" applyAlignment="1">
      <alignment horizontal="left" vertical="top" wrapText="1" indent="6"/>
    </xf>
    <xf numFmtId="0" fontId="53" fillId="0" borderId="18" xfId="36" applyFont="1" applyBorder="1" applyAlignment="1">
      <alignment horizontal="center" vertical="top" wrapText="1"/>
    </xf>
    <xf numFmtId="10" fontId="53" fillId="0" borderId="67" xfId="39" applyNumberFormat="1" applyFont="1" applyFill="1" applyBorder="1" applyAlignment="1">
      <alignment horizontal="center" vertical="top" shrinkToFit="1"/>
    </xf>
    <xf numFmtId="10" fontId="53" fillId="0" borderId="45" xfId="39" applyNumberFormat="1" applyFont="1" applyFill="1" applyBorder="1" applyAlignment="1">
      <alignment horizontal="center" vertical="top" shrinkToFit="1"/>
    </xf>
    <xf numFmtId="10" fontId="53" fillId="0" borderId="68" xfId="39" applyNumberFormat="1" applyFont="1" applyFill="1" applyBorder="1" applyAlignment="1">
      <alignment horizontal="center" vertical="top" shrinkToFit="1"/>
    </xf>
    <xf numFmtId="0" fontId="6" fillId="0" borderId="130" xfId="36" applyFont="1" applyBorder="1" applyAlignment="1">
      <alignment horizontal="center" vertical="top" wrapText="1"/>
    </xf>
    <xf numFmtId="0" fontId="52" fillId="0" borderId="95" xfId="36" applyFont="1" applyBorder="1" applyAlignment="1">
      <alignment horizontal="center" vertical="top" wrapText="1"/>
    </xf>
    <xf numFmtId="0" fontId="52" fillId="0" borderId="28" xfId="36" applyFont="1" applyBorder="1" applyAlignment="1">
      <alignment horizontal="center" vertical="top" wrapText="1"/>
    </xf>
    <xf numFmtId="43" fontId="52" fillId="0" borderId="0" xfId="38" applyFont="1" applyFill="1" applyAlignment="1">
      <alignment horizontal="left" vertical="top"/>
    </xf>
    <xf numFmtId="0" fontId="47" fillId="0" borderId="69" xfId="36" applyBorder="1" applyAlignment="1">
      <alignment horizontal="left" vertical="top"/>
    </xf>
    <xf numFmtId="0" fontId="47" fillId="0" borderId="0" xfId="36" applyAlignment="1">
      <alignment horizontal="left" vertical="top"/>
    </xf>
    <xf numFmtId="0" fontId="47" fillId="0" borderId="40" xfId="36" applyBorder="1" applyAlignment="1">
      <alignment horizontal="left" vertical="top"/>
    </xf>
    <xf numFmtId="0" fontId="47" fillId="0" borderId="67" xfId="36" applyBorder="1" applyAlignment="1">
      <alignment horizontal="left" vertical="top"/>
    </xf>
    <xf numFmtId="0" fontId="47" fillId="0" borderId="45" xfId="36" applyBorder="1" applyAlignment="1">
      <alignment horizontal="left" vertical="top"/>
    </xf>
    <xf numFmtId="0" fontId="47" fillId="0" borderId="68" xfId="36" applyBorder="1" applyAlignment="1">
      <alignment horizontal="left" vertical="top"/>
    </xf>
    <xf numFmtId="0" fontId="8" fillId="0" borderId="64" xfId="36" applyFont="1" applyBorder="1" applyAlignment="1">
      <alignment horizontal="center" vertical="top" wrapText="1"/>
    </xf>
    <xf numFmtId="0" fontId="8" fillId="0" borderId="65" xfId="36" applyFont="1" applyBorder="1" applyAlignment="1">
      <alignment horizontal="center" vertical="top" wrapText="1"/>
    </xf>
    <xf numFmtId="0" fontId="8" fillId="0" borderId="66" xfId="36" applyFont="1" applyBorder="1" applyAlignment="1">
      <alignment horizontal="center" vertical="top" wrapText="1"/>
    </xf>
    <xf numFmtId="0" fontId="28" fillId="0" borderId="16" xfId="0" applyFont="1" applyBorder="1" applyAlignment="1">
      <alignment vertical="center"/>
    </xf>
    <xf numFmtId="0" fontId="23" fillId="0" borderId="16" xfId="0" applyFont="1" applyBorder="1" applyAlignment="1">
      <alignment horizontal="left" vertical="center"/>
    </xf>
    <xf numFmtId="0" fontId="23" fillId="0" borderId="16" xfId="0" applyFont="1" applyBorder="1" applyAlignment="1">
      <alignment horizontal="left" vertical="center" wrapText="1"/>
    </xf>
    <xf numFmtId="0" fontId="48" fillId="0" borderId="69" xfId="0" applyFont="1" applyBorder="1" applyAlignment="1">
      <alignment horizontal="left" vertical="center"/>
    </xf>
    <xf numFmtId="0" fontId="48" fillId="0" borderId="0" xfId="0" applyFont="1" applyAlignment="1">
      <alignment horizontal="left" vertical="center"/>
    </xf>
    <xf numFmtId="44" fontId="48" fillId="0" borderId="0" xfId="3" applyFont="1" applyFill="1" applyBorder="1" applyAlignment="1">
      <alignment horizontal="left" vertical="center"/>
    </xf>
    <xf numFmtId="10" fontId="48" fillId="0" borderId="0" xfId="0" applyNumberFormat="1" applyFont="1" applyAlignment="1">
      <alignment horizontal="left" vertical="center"/>
    </xf>
    <xf numFmtId="0" fontId="17" fillId="0" borderId="69" xfId="0" applyFont="1" applyBorder="1" applyAlignment="1">
      <alignment horizontal="center"/>
    </xf>
    <xf numFmtId="0" fontId="17" fillId="0" borderId="0" xfId="0" applyFont="1" applyAlignment="1">
      <alignment horizontal="center"/>
    </xf>
    <xf numFmtId="0" fontId="17" fillId="0" borderId="40" xfId="0" applyFont="1" applyBorder="1" applyAlignment="1">
      <alignment horizontal="center"/>
    </xf>
    <xf numFmtId="0" fontId="38" fillId="29" borderId="55" xfId="0" applyFont="1" applyFill="1" applyBorder="1" applyAlignment="1">
      <alignment horizontal="center" vertical="center"/>
    </xf>
    <xf numFmtId="0" fontId="38" fillId="29" borderId="55" xfId="0" applyFont="1" applyFill="1" applyBorder="1" applyAlignment="1">
      <alignment horizontal="center" vertical="center" wrapText="1"/>
    </xf>
    <xf numFmtId="0" fontId="17" fillId="0" borderId="16" xfId="0" applyFont="1" applyBorder="1" applyAlignment="1">
      <alignment horizontal="center" vertical="center"/>
    </xf>
    <xf numFmtId="0" fontId="17" fillId="0" borderId="50" xfId="0" applyFont="1" applyBorder="1" applyAlignment="1">
      <alignment vertical="center"/>
    </xf>
    <xf numFmtId="0" fontId="0" fillId="0" borderId="50" xfId="0" applyBorder="1" applyAlignment="1">
      <alignment vertical="center"/>
    </xf>
    <xf numFmtId="0" fontId="0" fillId="0" borderId="51" xfId="0" applyBorder="1" applyAlignment="1">
      <alignment vertical="center"/>
    </xf>
    <xf numFmtId="0" fontId="0" fillId="0" borderId="16" xfId="0" applyBorder="1" applyAlignment="1">
      <alignment horizontal="center" vertical="center"/>
    </xf>
    <xf numFmtId="0" fontId="0" fillId="0" borderId="16" xfId="0" applyBorder="1" applyAlignment="1">
      <alignment vertical="center"/>
    </xf>
    <xf numFmtId="179" fontId="1" fillId="0" borderId="16" xfId="3" applyNumberFormat="1" applyFill="1" applyBorder="1" applyAlignment="1">
      <alignment vertical="center"/>
    </xf>
    <xf numFmtId="44" fontId="38" fillId="0" borderId="49" xfId="3" applyFont="1" applyFill="1" applyBorder="1" applyAlignment="1">
      <alignment horizontal="right" vertical="center"/>
    </xf>
    <xf numFmtId="44" fontId="38" fillId="0" borderId="50" xfId="3" applyFont="1" applyFill="1" applyBorder="1" applyAlignment="1">
      <alignment horizontal="right" vertical="center"/>
    </xf>
    <xf numFmtId="44" fontId="38" fillId="0" borderId="51" xfId="3" applyFont="1" applyFill="1" applyBorder="1" applyAlignment="1">
      <alignment horizontal="right" vertical="center"/>
    </xf>
    <xf numFmtId="179" fontId="38" fillId="0" borderId="51" xfId="3" applyNumberFormat="1" applyFont="1" applyFill="1" applyBorder="1" applyAlignment="1">
      <alignment vertical="center"/>
    </xf>
    <xf numFmtId="0" fontId="0" fillId="0" borderId="50" xfId="0" applyBorder="1" applyAlignment="1">
      <alignment horizontal="center" vertical="center"/>
    </xf>
    <xf numFmtId="44" fontId="1" fillId="0" borderId="50" xfId="3" applyFill="1" applyBorder="1" applyAlignment="1">
      <alignment vertical="center"/>
    </xf>
    <xf numFmtId="179" fontId="0" fillId="0" borderId="51" xfId="0" applyNumberFormat="1" applyBorder="1" applyAlignment="1">
      <alignment vertical="center"/>
    </xf>
    <xf numFmtId="0" fontId="0" fillId="0" borderId="16" xfId="0" quotePrefix="1" applyBorder="1" applyAlignment="1">
      <alignment horizontal="center" vertical="center"/>
    </xf>
    <xf numFmtId="180" fontId="0" fillId="0" borderId="16" xfId="0" quotePrefix="1" applyNumberFormat="1" applyBorder="1" applyAlignment="1">
      <alignment horizontal="center" vertical="center"/>
    </xf>
    <xf numFmtId="1" fontId="0" fillId="0" borderId="16" xfId="0" quotePrefix="1" applyNumberFormat="1" applyBorder="1" applyAlignment="1">
      <alignment horizontal="center" vertical="center"/>
    </xf>
    <xf numFmtId="0" fontId="17" fillId="3" borderId="49" xfId="0" applyFont="1" applyFill="1" applyBorder="1" applyAlignment="1">
      <alignment horizontal="center" vertical="center"/>
    </xf>
    <xf numFmtId="0" fontId="17" fillId="3" borderId="50" xfId="0" applyFont="1" applyFill="1" applyBorder="1" applyAlignment="1">
      <alignment vertical="center"/>
    </xf>
    <xf numFmtId="0" fontId="0" fillId="3" borderId="50" xfId="0" applyFill="1" applyBorder="1" applyAlignment="1">
      <alignment vertical="center"/>
    </xf>
    <xf numFmtId="44" fontId="1" fillId="3" borderId="50" xfId="3" applyFill="1" applyBorder="1" applyAlignment="1">
      <alignment vertical="center"/>
    </xf>
    <xf numFmtId="179" fontId="0" fillId="3" borderId="51" xfId="0" applyNumberFormat="1" applyFill="1" applyBorder="1" applyAlignment="1">
      <alignment vertical="center"/>
    </xf>
    <xf numFmtId="44" fontId="38" fillId="0" borderId="49" xfId="3" applyFont="1" applyBorder="1" applyAlignment="1">
      <alignment horizontal="right" vertical="center"/>
    </xf>
    <xf numFmtId="44" fontId="38" fillId="0" borderId="50" xfId="3" applyFont="1" applyBorder="1" applyAlignment="1">
      <alignment horizontal="right" vertical="center"/>
    </xf>
    <xf numFmtId="44" fontId="1" fillId="0" borderId="50" xfId="3" applyBorder="1" applyAlignment="1">
      <alignment vertical="center"/>
    </xf>
    <xf numFmtId="0" fontId="0" fillId="0" borderId="55" xfId="0" applyBorder="1" applyAlignment="1">
      <alignment horizontal="center" vertical="center"/>
    </xf>
    <xf numFmtId="0" fontId="0" fillId="0" borderId="66" xfId="0" applyBorder="1" applyAlignment="1">
      <alignment vertical="center"/>
    </xf>
    <xf numFmtId="181" fontId="0" fillId="0" borderId="16" xfId="0" applyNumberFormat="1" applyBorder="1" applyAlignment="1">
      <alignment horizontal="center" vertical="center"/>
    </xf>
    <xf numFmtId="44" fontId="6" fillId="0" borderId="55" xfId="3" applyFont="1" applyBorder="1" applyAlignment="1">
      <alignment vertical="center"/>
    </xf>
    <xf numFmtId="179" fontId="1" fillId="0" borderId="16" xfId="3" applyNumberFormat="1" applyBorder="1" applyAlignment="1">
      <alignment vertical="center"/>
    </xf>
    <xf numFmtId="0" fontId="0" fillId="0" borderId="64" xfId="0" applyBorder="1" applyAlignment="1">
      <alignment horizontal="center" vertical="center"/>
    </xf>
    <xf numFmtId="0" fontId="0" fillId="0" borderId="65" xfId="0" applyBorder="1" applyAlignment="1">
      <alignment vertical="center"/>
    </xf>
    <xf numFmtId="181" fontId="0" fillId="0" borderId="50" xfId="0" applyNumberFormat="1" applyBorder="1" applyAlignment="1">
      <alignment horizontal="center" vertical="center"/>
    </xf>
    <xf numFmtId="44" fontId="6" fillId="0" borderId="66" xfId="3" applyFont="1" applyBorder="1" applyAlignment="1">
      <alignment vertical="center"/>
    </xf>
    <xf numFmtId="44" fontId="1" fillId="0" borderId="16" xfId="3" applyBorder="1" applyAlignment="1">
      <alignment vertical="center"/>
    </xf>
    <xf numFmtId="0" fontId="17" fillId="29" borderId="49" xfId="0" applyFont="1" applyFill="1" applyBorder="1" applyAlignment="1">
      <alignment horizontal="left" vertical="center"/>
    </xf>
    <xf numFmtId="0" fontId="17" fillId="29" borderId="50" xfId="0" applyFont="1" applyFill="1" applyBorder="1"/>
    <xf numFmtId="0" fontId="17" fillId="29" borderId="51" xfId="0" applyFont="1" applyFill="1" applyBorder="1" applyAlignment="1">
      <alignment horizontal="right"/>
    </xf>
    <xf numFmtId="182" fontId="17" fillId="29" borderId="16" xfId="0" applyNumberFormat="1" applyFont="1" applyFill="1" applyBorder="1" applyAlignment="1">
      <alignment vertical="center"/>
    </xf>
    <xf numFmtId="0" fontId="17" fillId="29" borderId="50" xfId="0" applyFont="1" applyFill="1" applyBorder="1" applyAlignment="1">
      <alignment horizontal="right"/>
    </xf>
    <xf numFmtId="10" fontId="17" fillId="29" borderId="51" xfId="0" applyNumberFormat="1" applyFont="1" applyFill="1" applyBorder="1"/>
    <xf numFmtId="0" fontId="0" fillId="0" borderId="49" xfId="0" applyBorder="1" applyAlignment="1">
      <alignment horizontal="left" vertical="center"/>
    </xf>
    <xf numFmtId="0" fontId="0" fillId="0" borderId="50" xfId="0" applyBorder="1"/>
    <xf numFmtId="0" fontId="0" fillId="0" borderId="51" xfId="0" applyBorder="1"/>
    <xf numFmtId="43" fontId="1" fillId="0" borderId="0" xfId="1" applyFont="1"/>
    <xf numFmtId="10" fontId="1" fillId="0" borderId="0" xfId="5" applyNumberFormat="1" applyFont="1"/>
    <xf numFmtId="173" fontId="1" fillId="0" borderId="0" xfId="5" applyNumberFormat="1" applyFont="1"/>
    <xf numFmtId="9" fontId="0" fillId="0" borderId="0" xfId="0" applyNumberFormat="1"/>
    <xf numFmtId="183" fontId="0" fillId="0" borderId="0" xfId="0" applyNumberFormat="1"/>
    <xf numFmtId="14" fontId="48" fillId="0" borderId="0" xfId="0" applyNumberFormat="1" applyFont="1" applyAlignment="1">
      <alignment horizontal="left" vertical="center"/>
    </xf>
    <xf numFmtId="0" fontId="17" fillId="0" borderId="69" xfId="0" applyFont="1" applyBorder="1"/>
    <xf numFmtId="0" fontId="17" fillId="29" borderId="49" xfId="0" applyFont="1" applyFill="1" applyBorder="1" applyAlignment="1">
      <alignment vertical="center"/>
    </xf>
    <xf numFmtId="0" fontId="17" fillId="29" borderId="50" xfId="0" applyFont="1" applyFill="1" applyBorder="1" applyAlignment="1">
      <alignment vertical="center"/>
    </xf>
    <xf numFmtId="0" fontId="17" fillId="29" borderId="50" xfId="0" applyFont="1" applyFill="1" applyBorder="1" applyAlignment="1">
      <alignment vertical="center" wrapText="1"/>
    </xf>
    <xf numFmtId="0" fontId="17" fillId="29" borderId="16" xfId="0" applyFont="1" applyFill="1" applyBorder="1" applyAlignment="1">
      <alignment horizontal="center" vertical="center"/>
    </xf>
    <xf numFmtId="0" fontId="17" fillId="0" borderId="0" xfId="0" applyFont="1" applyAlignment="1">
      <alignment horizontal="center" vertical="center" wrapText="1"/>
    </xf>
    <xf numFmtId="0" fontId="17" fillId="0" borderId="49" xfId="0" applyFont="1" applyBorder="1" applyAlignment="1">
      <alignment vertical="center"/>
    </xf>
    <xf numFmtId="0" fontId="0" fillId="0" borderId="50" xfId="0" applyBorder="1" applyAlignment="1">
      <alignment vertical="center" wrapText="1"/>
    </xf>
    <xf numFmtId="184" fontId="0" fillId="0" borderId="16" xfId="0" applyNumberFormat="1" applyBorder="1" applyAlignment="1">
      <alignment horizontal="center" vertical="center"/>
    </xf>
    <xf numFmtId="4" fontId="17" fillId="0" borderId="0" xfId="0" applyNumberFormat="1" applyFont="1" applyAlignment="1">
      <alignment horizontal="left" vertical="center"/>
    </xf>
    <xf numFmtId="0" fontId="0" fillId="0" borderId="40" xfId="0" applyBorder="1" applyAlignment="1">
      <alignment vertical="center"/>
    </xf>
    <xf numFmtId="0" fontId="37" fillId="0" borderId="0" xfId="0" applyFont="1" applyAlignment="1">
      <alignment vertical="center"/>
    </xf>
    <xf numFmtId="184" fontId="38" fillId="0" borderId="16" xfId="0" applyNumberFormat="1" applyFont="1" applyBorder="1" applyAlignment="1">
      <alignment horizontal="center" vertical="center"/>
    </xf>
    <xf numFmtId="0" fontId="17" fillId="0" borderId="0" xfId="0" applyFont="1" applyAlignment="1">
      <alignment horizontal="right"/>
    </xf>
    <xf numFmtId="17" fontId="17" fillId="0" borderId="0" xfId="0" applyNumberFormat="1" applyFont="1" applyAlignment="1">
      <alignment horizontal="center"/>
    </xf>
    <xf numFmtId="0" fontId="58" fillId="0" borderId="0" xfId="0" applyFont="1"/>
    <xf numFmtId="0" fontId="58" fillId="0" borderId="40" xfId="0" applyFont="1" applyBorder="1"/>
    <xf numFmtId="0" fontId="38" fillId="29" borderId="16" xfId="0" applyFont="1" applyFill="1" applyBorder="1" applyAlignment="1">
      <alignment horizontal="center" vertical="center"/>
    </xf>
    <xf numFmtId="0" fontId="17" fillId="0" borderId="49" xfId="0" applyFont="1" applyBorder="1"/>
    <xf numFmtId="0" fontId="17" fillId="0" borderId="64" xfId="0" applyFont="1" applyBorder="1"/>
    <xf numFmtId="0" fontId="17" fillId="0" borderId="65" xfId="0" applyFont="1" applyBorder="1"/>
    <xf numFmtId="0" fontId="17" fillId="0" borderId="65" xfId="0" applyFont="1" applyBorder="1" applyAlignment="1">
      <alignment horizontal="center" vertical="center"/>
    </xf>
    <xf numFmtId="0" fontId="17" fillId="0" borderId="66" xfId="0" applyFont="1" applyBorder="1" applyAlignment="1">
      <alignment horizontal="center" vertical="center"/>
    </xf>
    <xf numFmtId="0" fontId="0" fillId="0" borderId="49" xfId="0" applyBorder="1"/>
    <xf numFmtId="0" fontId="0" fillId="0" borderId="64" xfId="0" applyBorder="1"/>
    <xf numFmtId="0" fontId="0" fillId="0" borderId="65" xfId="0" applyBorder="1" applyAlignment="1">
      <alignment horizontal="center" vertical="center"/>
    </xf>
    <xf numFmtId="0" fontId="0" fillId="0" borderId="66" xfId="0" applyBorder="1" applyAlignment="1">
      <alignment horizontal="center" vertical="center"/>
    </xf>
    <xf numFmtId="0" fontId="0" fillId="0" borderId="51" xfId="0" applyBorder="1" applyAlignment="1">
      <alignment horizontal="center" vertical="center"/>
    </xf>
    <xf numFmtId="0" fontId="0" fillId="0" borderId="47" xfId="0" applyBorder="1"/>
    <xf numFmtId="0" fontId="0" fillId="0" borderId="47" xfId="0" applyBorder="1" applyAlignment="1">
      <alignment horizontal="center" vertical="center"/>
    </xf>
    <xf numFmtId="175" fontId="0" fillId="0" borderId="47" xfId="0" applyNumberFormat="1" applyBorder="1" applyAlignment="1">
      <alignment horizontal="center" vertical="center"/>
    </xf>
    <xf numFmtId="4" fontId="0" fillId="0" borderId="47" xfId="0" applyNumberFormat="1" applyBorder="1" applyAlignment="1">
      <alignment horizontal="center" vertical="center"/>
    </xf>
    <xf numFmtId="175" fontId="0" fillId="0" borderId="16" xfId="0" applyNumberFormat="1" applyBorder="1" applyAlignment="1">
      <alignment horizontal="center" vertical="center"/>
    </xf>
    <xf numFmtId="0" fontId="0" fillId="0" borderId="55" xfId="0" applyBorder="1"/>
    <xf numFmtId="175" fontId="0" fillId="0" borderId="55" xfId="0" applyNumberFormat="1" applyBorder="1" applyAlignment="1">
      <alignment horizontal="center" vertical="center"/>
    </xf>
    <xf numFmtId="175" fontId="0" fillId="0" borderId="50" xfId="0" applyNumberFormat="1" applyBorder="1" applyAlignment="1">
      <alignment horizontal="center" vertical="center"/>
    </xf>
    <xf numFmtId="0" fontId="0" fillId="0" borderId="47" xfId="0" quotePrefix="1" applyBorder="1" applyAlignment="1">
      <alignment horizontal="center" vertical="center"/>
    </xf>
    <xf numFmtId="0" fontId="37" fillId="0" borderId="0" xfId="0" applyFont="1"/>
    <xf numFmtId="175" fontId="59" fillId="0" borderId="50" xfId="0" applyNumberFormat="1" applyFont="1" applyBorder="1" applyAlignment="1">
      <alignment horizontal="center" vertical="center"/>
    </xf>
    <xf numFmtId="0" fontId="17" fillId="0" borderId="49" xfId="0" applyFont="1" applyBorder="1" applyAlignment="1">
      <alignment horizontal="left" vertical="center"/>
    </xf>
    <xf numFmtId="0" fontId="0" fillId="0" borderId="16" xfId="0" applyBorder="1" applyAlignment="1">
      <alignment horizontal="center"/>
    </xf>
    <xf numFmtId="175" fontId="0" fillId="0" borderId="51" xfId="0" applyNumberFormat="1" applyBorder="1"/>
    <xf numFmtId="4" fontId="17" fillId="0" borderId="51" xfId="0" applyNumberFormat="1" applyFont="1" applyBorder="1" applyAlignment="1">
      <alignment horizontal="center" vertical="center"/>
    </xf>
    <xf numFmtId="0" fontId="0" fillId="0" borderId="69" xfId="0" applyBorder="1" applyAlignment="1">
      <alignment horizontal="left" vertical="center"/>
    </xf>
    <xf numFmtId="4" fontId="17" fillId="0" borderId="0" xfId="0" applyNumberFormat="1" applyFont="1" applyAlignment="1">
      <alignment horizontal="center" vertical="center"/>
    </xf>
    <xf numFmtId="0" fontId="17" fillId="0" borderId="69" xfId="0" applyFont="1" applyBorder="1" applyAlignment="1">
      <alignment horizontal="left" vertical="center"/>
    </xf>
    <xf numFmtId="0" fontId="17" fillId="0" borderId="69" xfId="0" applyFont="1" applyBorder="1" applyAlignment="1">
      <alignment horizontal="center" vertical="center"/>
    </xf>
    <xf numFmtId="0" fontId="0" fillId="29" borderId="16" xfId="0" applyFill="1" applyBorder="1" applyAlignment="1">
      <alignment horizontal="center" vertical="center"/>
    </xf>
    <xf numFmtId="0" fontId="0" fillId="29" borderId="16" xfId="0" applyFill="1" applyBorder="1" applyAlignment="1">
      <alignment horizontal="center" vertical="center" wrapText="1"/>
    </xf>
    <xf numFmtId="0" fontId="0" fillId="29" borderId="55" xfId="0" applyFill="1" applyBorder="1" applyAlignment="1">
      <alignment horizontal="center" vertical="center" wrapText="1"/>
    </xf>
    <xf numFmtId="0" fontId="0" fillId="29" borderId="16" xfId="0" applyFill="1" applyBorder="1" applyAlignment="1">
      <alignment horizontal="center"/>
    </xf>
    <xf numFmtId="0" fontId="0" fillId="29" borderId="44" xfId="0" applyFill="1" applyBorder="1" applyAlignment="1">
      <alignment horizontal="center" vertical="center" wrapText="1"/>
    </xf>
    <xf numFmtId="0" fontId="0" fillId="29" borderId="55" xfId="0" applyFill="1" applyBorder="1" applyAlignment="1">
      <alignment horizontal="center" vertical="center"/>
    </xf>
    <xf numFmtId="0" fontId="0" fillId="29" borderId="55" xfId="0" applyFill="1" applyBorder="1" applyAlignment="1">
      <alignment horizontal="center"/>
    </xf>
    <xf numFmtId="0" fontId="17" fillId="0" borderId="50" xfId="0" applyFont="1" applyBorder="1" applyAlignment="1">
      <alignment horizontal="center" vertical="center"/>
    </xf>
    <xf numFmtId="0" fontId="17" fillId="0" borderId="51" xfId="0" applyFont="1" applyBorder="1" applyAlignment="1">
      <alignment horizontal="center" vertical="center"/>
    </xf>
    <xf numFmtId="184" fontId="0" fillId="0" borderId="50" xfId="0" applyNumberFormat="1" applyBorder="1" applyAlignment="1">
      <alignment horizontal="center" vertical="center"/>
    </xf>
    <xf numFmtId="4" fontId="0" fillId="0" borderId="51" xfId="0" applyNumberFormat="1" applyBorder="1" applyAlignment="1">
      <alignment horizontal="center" vertical="center"/>
    </xf>
    <xf numFmtId="0" fontId="38" fillId="0" borderId="16" xfId="0" applyFont="1" applyBorder="1" applyAlignment="1">
      <alignment horizontal="center" vertical="center"/>
    </xf>
    <xf numFmtId="175" fontId="0" fillId="0" borderId="51" xfId="0" applyNumberFormat="1" applyBorder="1" applyAlignment="1">
      <alignment horizontal="center" vertical="center"/>
    </xf>
    <xf numFmtId="175" fontId="0" fillId="0" borderId="0" xfId="0" applyNumberFormat="1" applyAlignment="1">
      <alignment horizontal="center" vertical="center"/>
    </xf>
    <xf numFmtId="4" fontId="17" fillId="0" borderId="40" xfId="0" applyNumberFormat="1" applyFont="1" applyBorder="1" applyAlignment="1">
      <alignment horizontal="center" vertical="center"/>
    </xf>
    <xf numFmtId="0" fontId="17" fillId="0" borderId="69" xfId="0" applyFont="1" applyBorder="1" applyAlignment="1">
      <alignment horizontal="center"/>
    </xf>
    <xf numFmtId="0" fontId="17" fillId="0" borderId="0" xfId="0" applyFont="1" applyAlignment="1">
      <alignment horizontal="center"/>
    </xf>
    <xf numFmtId="0" fontId="0" fillId="0" borderId="51" xfId="0" applyBorder="1" applyAlignment="1">
      <alignment vertical="center" wrapText="1"/>
    </xf>
    <xf numFmtId="1" fontId="38" fillId="0" borderId="16" xfId="0" applyNumberFormat="1" applyFont="1" applyBorder="1" applyAlignment="1">
      <alignment horizontal="center" vertical="center"/>
    </xf>
    <xf numFmtId="4" fontId="0" fillId="0" borderId="0" xfId="0" applyNumberFormat="1" applyAlignment="1">
      <alignment vertical="center"/>
    </xf>
    <xf numFmtId="184" fontId="45" fillId="0" borderId="16" xfId="0" applyNumberFormat="1" applyFont="1" applyBorder="1" applyAlignment="1">
      <alignment horizontal="center" vertical="center"/>
    </xf>
    <xf numFmtId="184" fontId="45" fillId="0" borderId="16" xfId="0" applyNumberFormat="1" applyFont="1" applyBorder="1" applyAlignment="1">
      <alignment horizontal="center"/>
    </xf>
    <xf numFmtId="0" fontId="0" fillId="0" borderId="45" xfId="0" applyBorder="1" applyAlignment="1">
      <alignment vertical="center"/>
    </xf>
    <xf numFmtId="0" fontId="0" fillId="0" borderId="45" xfId="0" applyBorder="1" applyAlignment="1">
      <alignment horizontal="center" vertical="center"/>
    </xf>
    <xf numFmtId="0" fontId="0" fillId="0" borderId="45" xfId="0" quotePrefix="1" applyBorder="1" applyAlignment="1">
      <alignment horizontal="center" vertical="center"/>
    </xf>
    <xf numFmtId="0" fontId="0" fillId="0" borderId="0" xfId="0" applyAlignment="1">
      <alignment horizontal="center" vertical="center" wrapText="1"/>
    </xf>
    <xf numFmtId="0" fontId="0" fillId="0" borderId="40" xfId="0" applyBorder="1" applyAlignment="1">
      <alignment horizontal="center" vertical="center"/>
    </xf>
    <xf numFmtId="0" fontId="37" fillId="0" borderId="0" xfId="0" applyFont="1" applyAlignment="1">
      <alignment vertical="top"/>
    </xf>
    <xf numFmtId="0" fontId="6" fillId="0" borderId="64" xfId="0" applyFont="1" applyBorder="1"/>
    <xf numFmtId="4" fontId="38" fillId="0" borderId="47" xfId="0" applyNumberFormat="1" applyFont="1" applyBorder="1" applyAlignment="1">
      <alignment horizontal="center" vertical="center"/>
    </xf>
    <xf numFmtId="0" fontId="38" fillId="29" borderId="16" xfId="0" applyFont="1" applyFill="1" applyBorder="1" applyAlignment="1">
      <alignment horizontal="center" vertical="center" wrapText="1"/>
    </xf>
    <xf numFmtId="0" fontId="38" fillId="29" borderId="55" xfId="0" applyFont="1" applyFill="1" applyBorder="1" applyAlignment="1">
      <alignment horizontal="center" vertical="center" wrapText="1"/>
    </xf>
    <xf numFmtId="0" fontId="38" fillId="29" borderId="16" xfId="0" applyFont="1" applyFill="1" applyBorder="1" applyAlignment="1">
      <alignment horizontal="center" vertical="center"/>
    </xf>
    <xf numFmtId="0" fontId="38" fillId="29" borderId="16" xfId="0" applyFont="1" applyFill="1" applyBorder="1" applyAlignment="1">
      <alignment horizontal="center"/>
    </xf>
    <xf numFmtId="0" fontId="38" fillId="29" borderId="47" xfId="0" applyFont="1" applyFill="1" applyBorder="1" applyAlignment="1">
      <alignment horizontal="center" vertical="center" wrapText="1"/>
    </xf>
    <xf numFmtId="0" fontId="38" fillId="29" borderId="16" xfId="0" applyFont="1" applyFill="1" applyBorder="1" applyAlignment="1">
      <alignment horizontal="center"/>
    </xf>
    <xf numFmtId="4" fontId="38" fillId="0" borderId="16" xfId="0" applyNumberFormat="1" applyFont="1" applyBorder="1" applyAlignment="1">
      <alignment horizontal="center" vertical="center"/>
    </xf>
    <xf numFmtId="4" fontId="17" fillId="0" borderId="16" xfId="0" applyNumberFormat="1" applyFont="1" applyBorder="1" applyAlignment="1">
      <alignment horizontal="center" vertical="center"/>
    </xf>
    <xf numFmtId="0" fontId="38" fillId="0" borderId="0" xfId="0" applyFont="1" applyAlignment="1">
      <alignment horizontal="right"/>
    </xf>
    <xf numFmtId="4" fontId="38" fillId="0" borderId="0" xfId="0" applyNumberFormat="1" applyFont="1" applyAlignment="1">
      <alignment horizontal="left"/>
    </xf>
    <xf numFmtId="0" fontId="17" fillId="29" borderId="49" xfId="0" applyFont="1" applyFill="1" applyBorder="1"/>
    <xf numFmtId="0" fontId="0" fillId="29" borderId="50" xfId="0" applyFill="1" applyBorder="1"/>
    <xf numFmtId="0" fontId="0" fillId="29" borderId="51" xfId="0" applyFill="1" applyBorder="1"/>
    <xf numFmtId="9" fontId="17" fillId="0" borderId="65" xfId="0" applyNumberFormat="1" applyFont="1" applyBorder="1" applyAlignment="1">
      <alignment horizontal="center" vertical="center"/>
    </xf>
    <xf numFmtId="4" fontId="0" fillId="0" borderId="50" xfId="0" applyNumberFormat="1" applyBorder="1" applyAlignment="1">
      <alignment horizontal="center" vertical="center"/>
    </xf>
    <xf numFmtId="0" fontId="0" fillId="29" borderId="49" xfId="0" applyFill="1" applyBorder="1"/>
    <xf numFmtId="0" fontId="0" fillId="29" borderId="50" xfId="0" applyFill="1" applyBorder="1" applyAlignment="1">
      <alignment horizontal="center" vertical="center"/>
    </xf>
    <xf numFmtId="0" fontId="0" fillId="29" borderId="51" xfId="0" applyFill="1" applyBorder="1" applyAlignment="1">
      <alignment horizontal="center" vertical="center"/>
    </xf>
    <xf numFmtId="0" fontId="38" fillId="29" borderId="16" xfId="0" applyFont="1" applyFill="1" applyBorder="1" applyAlignment="1">
      <alignment horizontal="center" vertical="center" wrapText="1"/>
    </xf>
    <xf numFmtId="0" fontId="17" fillId="0" borderId="16" xfId="0" applyFont="1" applyBorder="1"/>
    <xf numFmtId="0" fontId="0" fillId="0" borderId="50" xfId="0" applyBorder="1" applyAlignment="1">
      <alignment horizontal="center"/>
    </xf>
    <xf numFmtId="0" fontId="21" fillId="0" borderId="16" xfId="0" applyFont="1" applyBorder="1" applyAlignment="1">
      <alignment vertical="center"/>
    </xf>
    <xf numFmtId="0" fontId="18" fillId="0" borderId="0" xfId="0" applyFont="1" applyAlignment="1">
      <alignment horizontal="center" vertical="center"/>
    </xf>
    <xf numFmtId="0" fontId="18" fillId="0" borderId="0" xfId="0" applyFont="1" applyAlignment="1">
      <alignment horizontal="left" vertical="center"/>
    </xf>
    <xf numFmtId="0" fontId="17" fillId="0" borderId="0" xfId="0" applyFont="1" applyAlignment="1">
      <alignment horizontal="left" vertical="center"/>
    </xf>
    <xf numFmtId="0" fontId="45" fillId="0" borderId="0" xfId="0" applyFont="1" applyAlignment="1">
      <alignment horizontal="left" vertical="center"/>
    </xf>
    <xf numFmtId="4" fontId="41" fillId="0" borderId="0" xfId="0" applyNumberFormat="1" applyFont="1" applyAlignment="1">
      <alignment horizontal="center" vertical="center"/>
    </xf>
    <xf numFmtId="0" fontId="45" fillId="0" borderId="0" xfId="0" applyFont="1"/>
    <xf numFmtId="0" fontId="17" fillId="0" borderId="40" xfId="0" applyFont="1" applyBorder="1" applyAlignment="1">
      <alignment horizontal="right"/>
    </xf>
    <xf numFmtId="0" fontId="45" fillId="0" borderId="0" xfId="0" applyFont="1" applyAlignment="1">
      <alignment horizontal="center"/>
    </xf>
    <xf numFmtId="4" fontId="17" fillId="0" borderId="0" xfId="0" applyNumberFormat="1" applyFont="1" applyAlignment="1">
      <alignment horizontal="center"/>
    </xf>
    <xf numFmtId="0" fontId="17" fillId="0" borderId="40" xfId="0" applyFont="1" applyBorder="1" applyAlignment="1">
      <alignment horizontal="center"/>
    </xf>
    <xf numFmtId="0" fontId="17" fillId="0" borderId="0" xfId="0" applyFont="1"/>
    <xf numFmtId="0" fontId="45" fillId="0" borderId="0" xfId="0" applyFont="1" applyAlignment="1">
      <alignment wrapText="1"/>
    </xf>
    <xf numFmtId="4" fontId="45" fillId="0" borderId="0" xfId="0" applyNumberFormat="1" applyFont="1"/>
    <xf numFmtId="0" fontId="45" fillId="0" borderId="40" xfId="0" applyFont="1" applyBorder="1"/>
    <xf numFmtId="4" fontId="17" fillId="29" borderId="50" xfId="0" applyNumberFormat="1" applyFont="1" applyFill="1" applyBorder="1" applyAlignment="1">
      <alignment vertical="center" wrapText="1"/>
    </xf>
    <xf numFmtId="0" fontId="17" fillId="29" borderId="16" xfId="0" applyFont="1" applyFill="1" applyBorder="1" applyAlignment="1">
      <alignment horizontal="center" vertical="center" wrapText="1"/>
    </xf>
    <xf numFmtId="0" fontId="45" fillId="0" borderId="0" xfId="0" applyFont="1" applyAlignment="1">
      <alignment horizontal="center" vertical="center"/>
    </xf>
    <xf numFmtId="0" fontId="45" fillId="0" borderId="50" xfId="0" applyFont="1" applyBorder="1" applyAlignment="1">
      <alignment vertical="center"/>
    </xf>
    <xf numFmtId="0" fontId="45" fillId="0" borderId="50" xfId="0" applyFont="1" applyBorder="1" applyAlignment="1">
      <alignment vertical="center" wrapText="1"/>
    </xf>
    <xf numFmtId="2" fontId="45" fillId="0" borderId="16" xfId="0" applyNumberFormat="1" applyFont="1" applyBorder="1" applyAlignment="1">
      <alignment horizontal="center" vertical="center"/>
    </xf>
    <xf numFmtId="4" fontId="45" fillId="0" borderId="16" xfId="0" applyNumberFormat="1" applyFont="1" applyBorder="1" applyAlignment="1">
      <alignment horizontal="center" vertical="center"/>
    </xf>
    <xf numFmtId="1" fontId="45" fillId="0" borderId="16" xfId="0" applyNumberFormat="1" applyFont="1" applyBorder="1" applyAlignment="1">
      <alignment horizontal="center" vertical="center"/>
    </xf>
    <xf numFmtId="177" fontId="17" fillId="0" borderId="16" xfId="0" applyNumberFormat="1" applyFont="1" applyBorder="1" applyAlignment="1">
      <alignment horizontal="center" vertical="center"/>
    </xf>
    <xf numFmtId="0" fontId="45" fillId="0" borderId="0" xfId="0" applyFont="1" applyAlignment="1">
      <alignment vertical="center"/>
    </xf>
    <xf numFmtId="185" fontId="45" fillId="0" borderId="0" xfId="0" applyNumberFormat="1" applyFont="1" applyAlignment="1">
      <alignment horizontal="center" vertical="center"/>
    </xf>
    <xf numFmtId="0" fontId="17" fillId="0" borderId="64" xfId="0" applyFont="1" applyBorder="1" applyAlignment="1">
      <alignment vertical="center"/>
    </xf>
    <xf numFmtId="0" fontId="45" fillId="0" borderId="65" xfId="0" applyFont="1" applyBorder="1" applyAlignment="1">
      <alignment vertical="center"/>
    </xf>
    <xf numFmtId="0" fontId="45" fillId="0" borderId="65" xfId="0" applyFont="1" applyBorder="1" applyAlignment="1">
      <alignment vertical="center" wrapText="1"/>
    </xf>
    <xf numFmtId="4" fontId="45" fillId="0" borderId="55" xfId="0" applyNumberFormat="1" applyFont="1" applyBorder="1" applyAlignment="1">
      <alignment horizontal="center" vertical="center"/>
    </xf>
    <xf numFmtId="0" fontId="17" fillId="0" borderId="65" xfId="0" applyFont="1" applyBorder="1" applyAlignment="1">
      <alignment vertical="center"/>
    </xf>
    <xf numFmtId="4" fontId="17" fillId="0" borderId="65" xfId="0" applyNumberFormat="1" applyFont="1" applyBorder="1" applyAlignment="1">
      <alignment vertical="center"/>
    </xf>
    <xf numFmtId="1" fontId="17" fillId="0" borderId="66" xfId="0" applyNumberFormat="1" applyFont="1" applyBorder="1" applyAlignment="1">
      <alignment horizontal="center" vertical="center"/>
    </xf>
    <xf numFmtId="177" fontId="17" fillId="0" borderId="66" xfId="0" applyNumberFormat="1" applyFont="1" applyBorder="1" applyAlignment="1">
      <alignment horizontal="center" vertical="center"/>
    </xf>
    <xf numFmtId="1" fontId="17" fillId="0" borderId="50" xfId="0" applyNumberFormat="1" applyFont="1" applyBorder="1" applyAlignment="1">
      <alignment horizontal="center" vertical="center"/>
    </xf>
    <xf numFmtId="4" fontId="17" fillId="0" borderId="50" xfId="0" applyNumberFormat="1" applyFont="1" applyBorder="1" applyAlignment="1">
      <alignment vertical="center"/>
    </xf>
    <xf numFmtId="0" fontId="45" fillId="0" borderId="51" xfId="0" applyFont="1" applyBorder="1" applyAlignment="1">
      <alignment vertical="center"/>
    </xf>
    <xf numFmtId="0" fontId="17" fillId="0" borderId="67" xfId="0" applyFont="1" applyBorder="1"/>
    <xf numFmtId="0" fontId="45" fillId="0" borderId="68" xfId="0" applyFont="1" applyBorder="1"/>
    <xf numFmtId="0" fontId="45" fillId="29" borderId="55" xfId="0" applyFont="1" applyFill="1" applyBorder="1" applyAlignment="1">
      <alignment horizontal="center" vertical="center" wrapText="1"/>
    </xf>
    <xf numFmtId="0" fontId="45" fillId="29" borderId="55" xfId="0" applyFont="1" applyFill="1" applyBorder="1" applyAlignment="1">
      <alignment horizontal="center" vertical="center"/>
    </xf>
    <xf numFmtId="4" fontId="45" fillId="29" borderId="55" xfId="0" applyNumberFormat="1" applyFont="1" applyFill="1" applyBorder="1" applyAlignment="1">
      <alignment horizontal="center" vertical="center"/>
    </xf>
    <xf numFmtId="0" fontId="45" fillId="29" borderId="16" xfId="0" applyFont="1" applyFill="1" applyBorder="1" applyAlignment="1">
      <alignment horizontal="center" vertical="center" wrapText="1"/>
    </xf>
    <xf numFmtId="0" fontId="45" fillId="0" borderId="16" xfId="0" applyFont="1" applyBorder="1" applyAlignment="1">
      <alignment horizontal="center" vertical="center"/>
    </xf>
    <xf numFmtId="0" fontId="45" fillId="0" borderId="16" xfId="0" applyFont="1" applyBorder="1" applyAlignment="1">
      <alignment horizontal="left" vertical="center" wrapText="1"/>
    </xf>
    <xf numFmtId="185" fontId="45" fillId="0" borderId="16" xfId="0" applyNumberFormat="1" applyFont="1" applyBorder="1" applyAlignment="1">
      <alignment horizontal="center" vertical="center"/>
    </xf>
    <xf numFmtId="0" fontId="37" fillId="0" borderId="0" xfId="0" applyFont="1" applyAlignment="1">
      <alignment horizontal="center"/>
    </xf>
    <xf numFmtId="0" fontId="37" fillId="0" borderId="0" xfId="0" applyFont="1" applyAlignment="1">
      <alignment horizontal="left" vertical="center"/>
    </xf>
    <xf numFmtId="0" fontId="6" fillId="0" borderId="16" xfId="31" applyBorder="1" applyAlignment="1">
      <alignment horizontal="center" vertical="center"/>
    </xf>
    <xf numFmtId="4" fontId="45" fillId="30" borderId="16" xfId="0" applyNumberFormat="1" applyFont="1" applyFill="1" applyBorder="1" applyAlignment="1">
      <alignment horizontal="center" vertical="center"/>
    </xf>
    <xf numFmtId="0" fontId="6" fillId="3" borderId="16" xfId="31" applyFill="1" applyBorder="1" applyAlignment="1">
      <alignment horizontal="center" vertical="center"/>
    </xf>
    <xf numFmtId="9" fontId="6" fillId="3" borderId="16" xfId="31" applyNumberFormat="1" applyFill="1" applyBorder="1" applyAlignment="1">
      <alignment horizontal="center" vertical="center"/>
    </xf>
    <xf numFmtId="0" fontId="46" fillId="0" borderId="49" xfId="0" applyFont="1" applyBorder="1" applyAlignment="1">
      <alignment horizontal="right" vertical="center"/>
    </xf>
    <xf numFmtId="0" fontId="46" fillId="0" borderId="50" xfId="0" applyFont="1" applyBorder="1" applyAlignment="1">
      <alignment horizontal="right" vertical="center"/>
    </xf>
    <xf numFmtId="0" fontId="46" fillId="0" borderId="51" xfId="0" applyFont="1" applyBorder="1" applyAlignment="1">
      <alignment horizontal="right" vertical="center"/>
    </xf>
    <xf numFmtId="185" fontId="46" fillId="0" borderId="47" xfId="0" applyNumberFormat="1" applyFont="1" applyBorder="1" applyAlignment="1">
      <alignment horizontal="center" vertical="center"/>
    </xf>
    <xf numFmtId="0" fontId="37" fillId="0" borderId="64" xfId="0" applyFont="1" applyBorder="1" applyAlignment="1">
      <alignment horizontal="center" vertical="center"/>
    </xf>
    <xf numFmtId="0" fontId="37" fillId="0" borderId="65" xfId="0" applyFont="1" applyBorder="1" applyAlignment="1">
      <alignment horizontal="center" vertical="center"/>
    </xf>
    <xf numFmtId="0" fontId="37" fillId="0" borderId="65" xfId="0" applyFont="1" applyBorder="1" applyAlignment="1">
      <alignment horizontal="left" vertical="center" wrapText="1"/>
    </xf>
    <xf numFmtId="4" fontId="37" fillId="0" borderId="65" xfId="0" applyNumberFormat="1" applyFont="1" applyBorder="1" applyAlignment="1">
      <alignment horizontal="center" vertical="center"/>
    </xf>
    <xf numFmtId="185" fontId="37" fillId="0" borderId="66" xfId="0" applyNumberFormat="1" applyFont="1" applyBorder="1" applyAlignment="1">
      <alignment horizontal="center" vertical="center"/>
    </xf>
    <xf numFmtId="0" fontId="17" fillId="0" borderId="45" xfId="0" applyFont="1" applyBorder="1"/>
    <xf numFmtId="0" fontId="45" fillId="0" borderId="45" xfId="0" applyFont="1" applyBorder="1" applyAlignment="1">
      <alignment wrapText="1"/>
    </xf>
    <xf numFmtId="4" fontId="45" fillId="0" borderId="45" xfId="0" applyNumberFormat="1" applyFont="1" applyBorder="1"/>
    <xf numFmtId="185" fontId="45" fillId="30" borderId="16" xfId="0" applyNumberFormat="1" applyFont="1" applyFill="1" applyBorder="1" applyAlignment="1">
      <alignment horizontal="center" vertical="center"/>
    </xf>
    <xf numFmtId="0" fontId="46" fillId="3" borderId="49" xfId="0" applyFont="1" applyFill="1" applyBorder="1" applyAlignment="1">
      <alignment horizontal="right" vertical="center"/>
    </xf>
    <xf numFmtId="0" fontId="46" fillId="3" borderId="50" xfId="0" applyFont="1" applyFill="1" applyBorder="1" applyAlignment="1">
      <alignment horizontal="right" vertical="center"/>
    </xf>
    <xf numFmtId="0" fontId="46" fillId="3" borderId="51" xfId="0" applyFont="1" applyFill="1" applyBorder="1" applyAlignment="1">
      <alignment horizontal="right" vertical="center"/>
    </xf>
    <xf numFmtId="0" fontId="37" fillId="0" borderId="69" xfId="0" applyFont="1" applyBorder="1" applyAlignment="1">
      <alignment horizontal="center" vertical="center"/>
    </xf>
    <xf numFmtId="0" fontId="37" fillId="0" borderId="0" xfId="0" applyFont="1" applyAlignment="1">
      <alignment horizontal="center" vertical="center"/>
    </xf>
    <xf numFmtId="0" fontId="37" fillId="0" borderId="0" xfId="0" applyFont="1" applyAlignment="1">
      <alignment horizontal="left" vertical="center" wrapText="1"/>
    </xf>
    <xf numFmtId="4" fontId="37" fillId="0" borderId="0" xfId="0" applyNumberFormat="1" applyFont="1" applyAlignment="1">
      <alignment horizontal="center" vertical="center"/>
    </xf>
    <xf numFmtId="185" fontId="37" fillId="0" borderId="40" xfId="0" applyNumberFormat="1" applyFont="1" applyBorder="1" applyAlignment="1">
      <alignment horizontal="center" vertical="center"/>
    </xf>
    <xf numFmtId="0" fontId="37" fillId="3" borderId="64" xfId="0" applyFont="1" applyFill="1" applyBorder="1" applyAlignment="1">
      <alignment horizontal="center" vertical="center"/>
    </xf>
    <xf numFmtId="0" fontId="37" fillId="3" borderId="65" xfId="0" applyFont="1" applyFill="1" applyBorder="1" applyAlignment="1">
      <alignment horizontal="center" vertical="center"/>
    </xf>
    <xf numFmtId="0" fontId="37" fillId="3" borderId="65" xfId="0" applyFont="1" applyFill="1" applyBorder="1" applyAlignment="1">
      <alignment horizontal="left" vertical="center" wrapText="1"/>
    </xf>
    <xf numFmtId="4" fontId="37" fillId="3" borderId="65" xfId="0" applyNumberFormat="1" applyFont="1" applyFill="1" applyBorder="1" applyAlignment="1">
      <alignment horizontal="center" vertical="center"/>
    </xf>
    <xf numFmtId="185" fontId="37" fillId="3" borderId="66" xfId="0" applyNumberFormat="1" applyFont="1" applyFill="1" applyBorder="1" applyAlignment="1">
      <alignment horizontal="center" vertical="center"/>
    </xf>
    <xf numFmtId="0" fontId="37" fillId="3" borderId="147" xfId="0" applyFont="1" applyFill="1" applyBorder="1" applyAlignment="1">
      <alignment horizontal="center" vertical="center"/>
    </xf>
    <xf numFmtId="0" fontId="37" fillId="3" borderId="21" xfId="0" applyFont="1" applyFill="1" applyBorder="1" applyAlignment="1">
      <alignment horizontal="center" vertical="center"/>
    </xf>
    <xf numFmtId="0" fontId="37" fillId="3" borderId="21" xfId="0" applyFont="1" applyFill="1" applyBorder="1" applyAlignment="1">
      <alignment horizontal="left" vertical="center" wrapText="1"/>
    </xf>
    <xf numFmtId="4" fontId="37" fillId="3" borderId="21" xfId="0" applyNumberFormat="1" applyFont="1" applyFill="1" applyBorder="1" applyAlignment="1">
      <alignment horizontal="center" vertical="center"/>
    </xf>
    <xf numFmtId="185" fontId="37" fillId="3" borderId="148" xfId="0" applyNumberFormat="1" applyFont="1" applyFill="1" applyBorder="1" applyAlignment="1">
      <alignment horizontal="center" vertical="center"/>
    </xf>
    <xf numFmtId="0" fontId="37" fillId="0" borderId="0" xfId="0" applyFont="1" applyAlignment="1">
      <alignment horizontal="left"/>
    </xf>
    <xf numFmtId="0" fontId="46" fillId="29" borderId="149" xfId="0" applyFont="1" applyFill="1" applyBorder="1" applyAlignment="1">
      <alignment horizontal="right" vertical="center"/>
    </xf>
    <xf numFmtId="0" fontId="46" fillId="29" borderId="31" xfId="0" applyFont="1" applyFill="1" applyBorder="1" applyAlignment="1">
      <alignment horizontal="right" vertical="center"/>
    </xf>
    <xf numFmtId="0" fontId="46" fillId="29" borderId="32" xfId="0" applyFont="1" applyFill="1" applyBorder="1" applyAlignment="1">
      <alignment horizontal="right" vertical="center"/>
    </xf>
    <xf numFmtId="185" fontId="46" fillId="29" borderId="46" xfId="0" applyNumberFormat="1" applyFont="1" applyFill="1" applyBorder="1" applyAlignment="1">
      <alignment horizontal="center" vertical="center"/>
    </xf>
    <xf numFmtId="0" fontId="45" fillId="0" borderId="0" xfId="0" applyFont="1" applyAlignment="1">
      <alignment horizontal="left"/>
    </xf>
    <xf numFmtId="4" fontId="45" fillId="0" borderId="0" xfId="0" applyNumberFormat="1" applyFont="1" applyAlignment="1">
      <alignment horizontal="center" vertical="center"/>
    </xf>
    <xf numFmtId="4" fontId="45" fillId="0" borderId="40" xfId="0" applyNumberFormat="1" applyFont="1" applyBorder="1" applyAlignment="1">
      <alignment horizontal="center" vertical="center"/>
    </xf>
    <xf numFmtId="0" fontId="17" fillId="29" borderId="64" xfId="0" applyFont="1" applyFill="1" applyBorder="1" applyAlignment="1">
      <alignment horizontal="left" vertical="center"/>
    </xf>
    <xf numFmtId="0" fontId="45" fillId="29" borderId="65" xfId="0" applyFont="1" applyFill="1" applyBorder="1" applyAlignment="1">
      <alignment horizontal="center" vertical="center" wrapText="1"/>
    </xf>
    <xf numFmtId="0" fontId="45" fillId="29" borderId="65" xfId="0" applyFont="1" applyFill="1" applyBorder="1" applyAlignment="1">
      <alignment horizontal="center" vertical="center"/>
    </xf>
    <xf numFmtId="4" fontId="45" fillId="29" borderId="65" xfId="0" applyNumberFormat="1" applyFont="1" applyFill="1" applyBorder="1" applyAlignment="1">
      <alignment horizontal="center" vertical="center"/>
    </xf>
    <xf numFmtId="0" fontId="45" fillId="29" borderId="66" xfId="0" applyFont="1" applyFill="1" applyBorder="1" applyAlignment="1">
      <alignment horizontal="center" vertical="center" wrapText="1"/>
    </xf>
    <xf numFmtId="0" fontId="45" fillId="0" borderId="16" xfId="0" applyFont="1" applyBorder="1" applyAlignment="1">
      <alignment horizontal="center" vertical="center" wrapText="1"/>
    </xf>
    <xf numFmtId="0" fontId="45" fillId="0" borderId="49" xfId="0" applyFont="1" applyBorder="1" applyAlignment="1">
      <alignment vertical="center" wrapText="1"/>
    </xf>
    <xf numFmtId="0" fontId="45" fillId="0" borderId="50" xfId="0" applyFont="1" applyBorder="1" applyAlignment="1">
      <alignment horizontal="center" vertical="center"/>
    </xf>
    <xf numFmtId="4" fontId="45" fillId="0" borderId="50" xfId="0" applyNumberFormat="1" applyFont="1" applyBorder="1" applyAlignment="1">
      <alignment horizontal="center" vertical="center"/>
    </xf>
    <xf numFmtId="185" fontId="17" fillId="0" borderId="16" xfId="0" applyNumberFormat="1" applyFont="1" applyBorder="1" applyAlignment="1">
      <alignment horizontal="center" vertical="center"/>
    </xf>
    <xf numFmtId="0" fontId="45" fillId="0" borderId="69" xfId="0" applyFont="1" applyBorder="1"/>
    <xf numFmtId="0" fontId="45" fillId="0" borderId="16" xfId="0" applyFont="1" applyBorder="1" applyAlignment="1">
      <alignment horizontal="left" vertical="center"/>
    </xf>
    <xf numFmtId="4" fontId="45" fillId="31" borderId="16" xfId="0" applyNumberFormat="1" applyFont="1" applyFill="1" applyBorder="1" applyAlignment="1">
      <alignment horizontal="center" vertical="center"/>
    </xf>
    <xf numFmtId="0" fontId="46" fillId="0" borderId="0" xfId="0" applyFont="1" applyAlignment="1">
      <alignment horizontal="center"/>
    </xf>
    <xf numFmtId="0" fontId="46" fillId="0" borderId="0" xfId="0" applyFont="1" applyAlignment="1">
      <alignment horizontal="left" vertical="center"/>
    </xf>
    <xf numFmtId="4" fontId="46" fillId="0" borderId="0" xfId="0" applyNumberFormat="1" applyFont="1"/>
    <xf numFmtId="0" fontId="46" fillId="0" borderId="0" xfId="0" applyFont="1"/>
    <xf numFmtId="0" fontId="45" fillId="0" borderId="16" xfId="0" applyFont="1" applyBorder="1" applyAlignment="1">
      <alignment horizontal="center"/>
    </xf>
    <xf numFmtId="0" fontId="45" fillId="0" borderId="16" xfId="0" applyFont="1" applyBorder="1" applyAlignment="1">
      <alignment wrapText="1"/>
    </xf>
    <xf numFmtId="0" fontId="17" fillId="0" borderId="0" xfId="0" applyFont="1" applyAlignment="1">
      <alignment horizontal="center" vertical="center"/>
    </xf>
    <xf numFmtId="0" fontId="61" fillId="0" borderId="49" xfId="0" applyFont="1" applyBorder="1" applyAlignment="1">
      <alignment horizontal="left" vertical="center"/>
    </xf>
    <xf numFmtId="0" fontId="37" fillId="0" borderId="50" xfId="0" applyFont="1" applyBorder="1" applyAlignment="1">
      <alignment horizontal="center" vertical="center" wrapText="1"/>
    </xf>
    <xf numFmtId="0" fontId="37" fillId="0" borderId="50" xfId="0" applyFont="1" applyBorder="1" applyAlignment="1">
      <alignment horizontal="center" vertical="center"/>
    </xf>
    <xf numFmtId="4" fontId="37" fillId="0" borderId="50" xfId="0" applyNumberFormat="1" applyFont="1" applyBorder="1" applyAlignment="1">
      <alignment horizontal="center" vertical="center"/>
    </xf>
    <xf numFmtId="0" fontId="37" fillId="0" borderId="51" xfId="0" applyFont="1" applyBorder="1" applyAlignment="1">
      <alignment horizontal="center" vertical="center" wrapText="1"/>
    </xf>
    <xf numFmtId="0" fontId="37" fillId="0" borderId="0" xfId="0" applyFont="1" applyAlignment="1">
      <alignment horizontal="center" vertical="center" wrapText="1"/>
    </xf>
    <xf numFmtId="4" fontId="37" fillId="0" borderId="0" xfId="0" applyNumberFormat="1" applyFont="1"/>
    <xf numFmtId="0" fontId="0" fillId="29" borderId="49" xfId="0" applyFill="1" applyBorder="1" applyAlignment="1">
      <alignment horizontal="center" vertical="center"/>
    </xf>
    <xf numFmtId="0" fontId="0" fillId="29" borderId="50" xfId="0" applyFill="1" applyBorder="1" applyAlignment="1">
      <alignment horizontal="center" vertical="center" wrapText="1"/>
    </xf>
    <xf numFmtId="0" fontId="0" fillId="29" borderId="51" xfId="0" applyFill="1" applyBorder="1" applyAlignment="1">
      <alignment horizontal="center" vertical="center" wrapText="1"/>
    </xf>
    <xf numFmtId="0" fontId="17" fillId="0" borderId="55" xfId="0" applyFont="1" applyBorder="1"/>
    <xf numFmtId="0" fontId="0" fillId="0" borderId="49" xfId="0" applyBorder="1" applyAlignment="1">
      <alignment horizontal="center" vertical="center"/>
    </xf>
    <xf numFmtId="0" fontId="17" fillId="29" borderId="67" xfId="0" applyFont="1" applyFill="1" applyBorder="1" applyAlignment="1">
      <alignment horizontal="left" vertical="center"/>
    </xf>
    <xf numFmtId="0" fontId="0" fillId="29" borderId="67" xfId="0" applyFill="1" applyBorder="1" applyAlignment="1">
      <alignment horizontal="center" vertical="center"/>
    </xf>
    <xf numFmtId="0" fontId="0" fillId="29" borderId="45" xfId="0" applyFill="1" applyBorder="1" applyAlignment="1">
      <alignment horizontal="center" vertical="center" wrapText="1"/>
    </xf>
    <xf numFmtId="0" fontId="0" fillId="29" borderId="45" xfId="0" applyFill="1" applyBorder="1" applyAlignment="1">
      <alignment horizontal="center" vertical="center"/>
    </xf>
    <xf numFmtId="0" fontId="0" fillId="29" borderId="68" xfId="0" applyFill="1" applyBorder="1" applyAlignment="1">
      <alignment horizontal="center" vertical="center" wrapText="1"/>
    </xf>
    <xf numFmtId="0" fontId="0" fillId="0" borderId="45" xfId="0" applyBorder="1" applyAlignment="1">
      <alignment horizontal="center" vertical="center" wrapText="1"/>
    </xf>
    <xf numFmtId="0" fontId="0" fillId="0" borderId="68" xfId="0" applyBorder="1" applyAlignment="1">
      <alignment horizontal="center" vertical="center" wrapText="1"/>
    </xf>
    <xf numFmtId="0" fontId="23" fillId="0" borderId="49" xfId="0" applyFont="1" applyBorder="1" applyAlignment="1">
      <alignment horizontal="left" vertical="center"/>
    </xf>
    <xf numFmtId="0" fontId="23" fillId="0" borderId="50" xfId="0" applyFont="1" applyBorder="1" applyAlignment="1">
      <alignment horizontal="left" vertical="center"/>
    </xf>
    <xf numFmtId="0" fontId="23" fillId="0" borderId="51" xfId="0" applyFont="1" applyBorder="1" applyAlignment="1">
      <alignment horizontal="left" vertical="center"/>
    </xf>
    <xf numFmtId="0" fontId="17" fillId="0" borderId="69" xfId="0" applyFont="1" applyBorder="1" applyAlignment="1">
      <alignment horizontal="center" vertical="center"/>
    </xf>
    <xf numFmtId="0" fontId="17" fillId="0" borderId="0" xfId="0" applyFont="1" applyAlignment="1">
      <alignment horizontal="center" vertical="center"/>
    </xf>
    <xf numFmtId="0" fontId="17" fillId="0" borderId="40" xfId="0" applyFont="1" applyBorder="1" applyAlignment="1">
      <alignment horizontal="center" vertical="center"/>
    </xf>
    <xf numFmtId="0" fontId="17" fillId="0" borderId="69" xfId="0" applyFont="1" applyBorder="1" applyAlignment="1">
      <alignment vertical="center"/>
    </xf>
    <xf numFmtId="0" fontId="38" fillId="0" borderId="0" xfId="0" applyFont="1" applyAlignment="1">
      <alignment horizontal="right" vertical="center"/>
    </xf>
    <xf numFmtId="4" fontId="38" fillId="0" borderId="0" xfId="0" applyNumberFormat="1" applyFont="1" applyAlignment="1">
      <alignment horizontal="left" vertical="center"/>
    </xf>
    <xf numFmtId="0" fontId="0" fillId="29" borderId="50" xfId="0" applyFill="1" applyBorder="1" applyAlignment="1">
      <alignment vertical="center"/>
    </xf>
    <xf numFmtId="0" fontId="0" fillId="29" borderId="51" xfId="0" applyFill="1" applyBorder="1" applyAlignment="1">
      <alignment vertical="center"/>
    </xf>
    <xf numFmtId="0" fontId="0" fillId="29" borderId="16" xfId="0" applyFill="1" applyBorder="1" applyAlignment="1">
      <alignment horizontal="center" vertical="center"/>
    </xf>
    <xf numFmtId="0" fontId="0" fillId="29" borderId="55" xfId="0" applyFill="1" applyBorder="1" applyAlignment="1">
      <alignment horizontal="center" vertical="center"/>
    </xf>
    <xf numFmtId="0" fontId="0" fillId="29" borderId="55" xfId="0" applyFill="1" applyBorder="1" applyAlignment="1">
      <alignment horizontal="center" vertical="center" wrapText="1"/>
    </xf>
    <xf numFmtId="0" fontId="6" fillId="0" borderId="64" xfId="0" applyFont="1" applyBorder="1" applyAlignment="1">
      <alignment vertical="center"/>
    </xf>
    <xf numFmtId="0" fontId="0" fillId="0" borderId="49" xfId="0" applyBorder="1" applyAlignment="1">
      <alignment vertical="center"/>
    </xf>
    <xf numFmtId="168" fontId="0" fillId="0" borderId="16" xfId="0" applyNumberFormat="1" applyBorder="1" applyAlignment="1">
      <alignment horizontal="center" vertical="center"/>
    </xf>
    <xf numFmtId="0" fontId="0" fillId="0" borderId="16" xfId="0" applyBorder="1" applyAlignment="1">
      <alignment vertical="center" wrapText="1"/>
    </xf>
    <xf numFmtId="2" fontId="0" fillId="0" borderId="16" xfId="0" applyNumberFormat="1" applyBorder="1" applyAlignment="1">
      <alignment horizontal="center" vertical="center"/>
    </xf>
    <xf numFmtId="0" fontId="17" fillId="0" borderId="64" xfId="0" applyFont="1" applyBorder="1" applyAlignment="1">
      <alignment horizontal="left" vertical="center"/>
    </xf>
    <xf numFmtId="4" fontId="17" fillId="0" borderId="66" xfId="0" applyNumberFormat="1" applyFont="1" applyBorder="1" applyAlignment="1">
      <alignment horizontal="center" vertical="center"/>
    </xf>
    <xf numFmtId="0" fontId="0" fillId="0" borderId="69" xfId="0" applyBorder="1" applyAlignment="1">
      <alignment vertical="center"/>
    </xf>
    <xf numFmtId="170" fontId="0" fillId="0" borderId="45" xfId="0" applyNumberFormat="1" applyBorder="1" applyAlignment="1">
      <alignment horizontal="center" vertical="center"/>
    </xf>
    <xf numFmtId="2" fontId="38" fillId="0" borderId="40" xfId="0" applyNumberFormat="1" applyFont="1" applyBorder="1" applyAlignment="1">
      <alignment horizontal="center" vertical="center"/>
    </xf>
    <xf numFmtId="0" fontId="38" fillId="0" borderId="0" xfId="0" applyFont="1" applyAlignment="1">
      <alignment vertical="center"/>
    </xf>
    <xf numFmtId="0" fontId="0" fillId="0" borderId="16" xfId="0" applyBorder="1" applyAlignment="1">
      <alignment horizontal="left" vertical="center" wrapText="1"/>
    </xf>
    <xf numFmtId="43" fontId="1" fillId="0" borderId="16" xfId="1" applyFont="1" applyBorder="1" applyAlignment="1">
      <alignment vertical="center"/>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170" fontId="45" fillId="0" borderId="16" xfId="1" applyNumberFormat="1" applyFont="1" applyFill="1" applyBorder="1" applyAlignment="1">
      <alignment vertical="center"/>
    </xf>
    <xf numFmtId="0" fontId="0" fillId="0" borderId="69" xfId="0" applyBorder="1" applyAlignment="1">
      <alignment horizontal="center" vertical="center" wrapText="1"/>
    </xf>
    <xf numFmtId="0" fontId="0" fillId="0" borderId="0" xfId="0" applyAlignment="1">
      <alignment horizontal="center" vertical="center" wrapText="1"/>
    </xf>
    <xf numFmtId="0" fontId="0" fillId="0" borderId="40" xfId="0" applyBorder="1" applyAlignment="1">
      <alignment horizontal="center" vertical="center" wrapText="1"/>
    </xf>
    <xf numFmtId="43" fontId="45" fillId="0" borderId="16" xfId="1" applyFont="1" applyFill="1" applyBorder="1" applyAlignment="1">
      <alignment vertical="center"/>
    </xf>
    <xf numFmtId="0" fontId="0" fillId="0" borderId="67" xfId="0" applyBorder="1" applyAlignment="1">
      <alignment horizontal="center" vertical="center" wrapText="1"/>
    </xf>
    <xf numFmtId="0" fontId="0" fillId="0" borderId="45" xfId="0" applyBorder="1" applyAlignment="1">
      <alignment horizontal="center" vertical="center" wrapText="1"/>
    </xf>
    <xf numFmtId="0" fontId="0" fillId="0" borderId="68" xfId="0" applyBorder="1" applyAlignment="1">
      <alignment horizontal="center" vertical="center" wrapText="1"/>
    </xf>
    <xf numFmtId="10" fontId="0" fillId="0" borderId="0" xfId="0" applyNumberFormat="1" applyAlignment="1">
      <alignment horizontal="center" vertical="center"/>
    </xf>
    <xf numFmtId="0" fontId="27" fillId="0" borderId="0" xfId="36" applyFont="1"/>
    <xf numFmtId="0" fontId="27" fillId="0" borderId="0" xfId="36" applyFont="1"/>
    <xf numFmtId="0" fontId="27" fillId="0" borderId="150" xfId="36" applyFont="1" applyBorder="1" applyAlignment="1">
      <alignment vertical="center"/>
    </xf>
    <xf numFmtId="0" fontId="27" fillId="0" borderId="145" xfId="36" applyFont="1" applyBorder="1" applyAlignment="1">
      <alignment vertical="center"/>
    </xf>
    <xf numFmtId="0" fontId="27" fillId="0" borderId="151" xfId="36" applyFont="1" applyBorder="1" applyAlignment="1">
      <alignment vertical="center"/>
    </xf>
    <xf numFmtId="0" fontId="27" fillId="0" borderId="126" xfId="36" applyFont="1" applyBorder="1" applyAlignment="1">
      <alignment vertical="center"/>
    </xf>
    <xf numFmtId="0" fontId="27" fillId="0" borderId="126" xfId="36" applyFont="1" applyBorder="1" applyAlignment="1">
      <alignment vertical="center"/>
    </xf>
    <xf numFmtId="0" fontId="27" fillId="0" borderId="152" xfId="36" applyFont="1" applyBorder="1" applyAlignment="1">
      <alignment vertical="center"/>
    </xf>
    <xf numFmtId="0" fontId="66" fillId="0" borderId="153" xfId="36" applyFont="1" applyBorder="1" applyAlignment="1">
      <alignment vertical="center"/>
    </xf>
    <xf numFmtId="0" fontId="67" fillId="0" borderId="95" xfId="36" applyFont="1" applyBorder="1" applyAlignment="1">
      <alignment horizontal="left" vertical="center" wrapText="1"/>
    </xf>
    <xf numFmtId="0" fontId="67" fillId="0" borderId="154" xfId="36" applyFont="1" applyBorder="1" applyAlignment="1">
      <alignment horizontal="left" vertical="center" wrapText="1"/>
    </xf>
    <xf numFmtId="0" fontId="67" fillId="0" borderId="0" xfId="36" applyFont="1" applyAlignment="1">
      <alignment vertical="center" wrapText="1"/>
    </xf>
    <xf numFmtId="0" fontId="49" fillId="0" borderId="155" xfId="36" applyFont="1" applyBorder="1" applyAlignment="1">
      <alignment horizontal="left" vertical="center"/>
    </xf>
    <xf numFmtId="0" fontId="27" fillId="0" borderId="145" xfId="36" applyFont="1" applyBorder="1" applyAlignment="1">
      <alignment horizontal="left" vertical="center" wrapText="1"/>
    </xf>
    <xf numFmtId="0" fontId="27" fillId="0" borderId="156" xfId="36" applyFont="1" applyBorder="1" applyAlignment="1">
      <alignment horizontal="left" vertical="center" wrapText="1"/>
    </xf>
    <xf numFmtId="0" fontId="49" fillId="0" borderId="125" xfId="36" applyFont="1" applyBorder="1" applyAlignment="1">
      <alignment vertical="center" wrapText="1"/>
    </xf>
    <xf numFmtId="17" fontId="27" fillId="0" borderId="84" xfId="36" applyNumberFormat="1" applyFont="1" applyBorder="1" applyAlignment="1">
      <alignment horizontal="left" vertical="center"/>
    </xf>
    <xf numFmtId="0" fontId="9" fillId="0" borderId="85" xfId="36" applyFont="1" applyBorder="1"/>
    <xf numFmtId="0" fontId="27" fillId="0" borderId="86" xfId="36" applyFont="1" applyBorder="1" applyAlignment="1">
      <alignment vertical="center"/>
    </xf>
    <xf numFmtId="0" fontId="49" fillId="0" borderId="106" xfId="36" applyFont="1" applyBorder="1" applyAlignment="1">
      <alignment vertical="center" wrapText="1"/>
    </xf>
    <xf numFmtId="0" fontId="27" fillId="0" borderId="87" xfId="36" applyFont="1" applyBorder="1" applyAlignment="1">
      <alignment vertical="center" wrapText="1"/>
    </xf>
    <xf numFmtId="0" fontId="27" fillId="0" borderId="88" xfId="36" applyFont="1" applyBorder="1" applyAlignment="1">
      <alignment vertical="center" wrapText="1"/>
    </xf>
    <xf numFmtId="0" fontId="27" fillId="0" borderId="157" xfId="36" applyFont="1" applyBorder="1" applyAlignment="1">
      <alignment horizontal="center" vertical="center"/>
    </xf>
    <xf numFmtId="0" fontId="27" fillId="0" borderId="158" xfId="36" applyFont="1" applyBorder="1" applyAlignment="1">
      <alignment horizontal="center" vertical="center"/>
    </xf>
    <xf numFmtId="0" fontId="27" fillId="0" borderId="159" xfId="36" applyFont="1" applyBorder="1" applyAlignment="1">
      <alignment horizontal="center" vertical="center"/>
    </xf>
    <xf numFmtId="0" fontId="49" fillId="0" borderId="91" xfId="36" applyFont="1" applyBorder="1" applyAlignment="1">
      <alignment horizontal="center" vertical="center"/>
    </xf>
    <xf numFmtId="0" fontId="49" fillId="0" borderId="92" xfId="36" applyFont="1" applyBorder="1" applyAlignment="1">
      <alignment horizontal="center" vertical="center"/>
    </xf>
    <xf numFmtId="0" fontId="49" fillId="0" borderId="93" xfId="36" applyFont="1" applyBorder="1" applyAlignment="1">
      <alignment horizontal="center" vertical="center"/>
    </xf>
    <xf numFmtId="0" fontId="27" fillId="0" borderId="89" xfId="36" applyFont="1" applyBorder="1" applyAlignment="1">
      <alignment vertical="center"/>
    </xf>
    <xf numFmtId="0" fontId="27" fillId="0" borderId="0" xfId="36" applyFont="1" applyAlignment="1">
      <alignment vertical="center"/>
    </xf>
    <xf numFmtId="0" fontId="27" fillId="0" borderId="90" xfId="36" applyFont="1" applyBorder="1" applyAlignment="1">
      <alignment vertical="center"/>
    </xf>
    <xf numFmtId="0" fontId="27" fillId="0" borderId="89" xfId="36" applyFont="1" applyBorder="1"/>
    <xf numFmtId="0" fontId="49" fillId="32" borderId="160" xfId="36" applyFont="1" applyFill="1" applyBorder="1" applyAlignment="1">
      <alignment horizontal="center" vertical="center" wrapText="1"/>
    </xf>
    <xf numFmtId="0" fontId="49" fillId="32" borderId="156" xfId="36" applyFont="1" applyFill="1" applyBorder="1" applyAlignment="1">
      <alignment horizontal="center" vertical="center" wrapText="1"/>
    </xf>
    <xf numFmtId="0" fontId="49" fillId="32" borderId="17" xfId="36" applyFont="1" applyFill="1" applyBorder="1" applyAlignment="1">
      <alignment horizontal="center" vertical="center" wrapText="1"/>
    </xf>
    <xf numFmtId="0" fontId="49" fillId="0" borderId="0" xfId="36" applyFont="1" applyAlignment="1">
      <alignment horizontal="center" vertical="center" wrapText="1"/>
    </xf>
    <xf numFmtId="0" fontId="27" fillId="0" borderId="90" xfId="36" applyFont="1" applyBorder="1"/>
    <xf numFmtId="0" fontId="27" fillId="0" borderId="89" xfId="36" applyFont="1" applyBorder="1"/>
    <xf numFmtId="0" fontId="27" fillId="0" borderId="64" xfId="36" applyFont="1" applyBorder="1" applyAlignment="1">
      <alignment horizontal="center" vertical="center" wrapText="1"/>
    </xf>
    <xf numFmtId="0" fontId="27" fillId="0" borderId="161" xfId="36" applyFont="1" applyBorder="1" applyAlignment="1">
      <alignment horizontal="center" vertical="center" wrapText="1"/>
    </xf>
    <xf numFmtId="0" fontId="27" fillId="0" borderId="162" xfId="36" applyFont="1" applyBorder="1" applyAlignment="1">
      <alignment horizontal="center" vertical="center" wrapText="1"/>
    </xf>
    <xf numFmtId="0" fontId="27" fillId="0" borderId="55" xfId="36" applyFont="1" applyBorder="1" applyAlignment="1">
      <alignment horizontal="center" vertical="center" wrapText="1"/>
    </xf>
    <xf numFmtId="0" fontId="27" fillId="0" borderId="0" xfId="36" applyFont="1" applyAlignment="1">
      <alignment vertical="center"/>
    </xf>
    <xf numFmtId="0" fontId="27" fillId="0" borderId="90" xfId="36" applyFont="1" applyBorder="1"/>
    <xf numFmtId="0" fontId="27" fillId="0" borderId="67" xfId="36" applyFont="1" applyBorder="1" applyAlignment="1">
      <alignment horizontal="center" vertical="center" wrapText="1"/>
    </xf>
    <xf numFmtId="0" fontId="27" fillId="0" borderId="163" xfId="36" applyFont="1" applyBorder="1" applyAlignment="1">
      <alignment horizontal="center" vertical="center" wrapText="1"/>
    </xf>
    <xf numFmtId="0" fontId="27" fillId="0" borderId="164" xfId="36" applyFont="1" applyBorder="1" applyAlignment="1">
      <alignment horizontal="center" vertical="center" wrapText="1"/>
    </xf>
    <xf numFmtId="0" fontId="27" fillId="0" borderId="121" xfId="36" applyFont="1" applyBorder="1" applyAlignment="1">
      <alignment horizontal="center" vertical="center" wrapText="1"/>
    </xf>
    <xf numFmtId="0" fontId="27" fillId="0" borderId="47" xfId="36" applyFont="1" applyBorder="1" applyAlignment="1">
      <alignment horizontal="center" vertical="center" wrapText="1"/>
    </xf>
    <xf numFmtId="0" fontId="27" fillId="0" borderId="65" xfId="36" applyFont="1" applyBorder="1" applyAlignment="1">
      <alignment horizontal="center" vertical="center" wrapText="1"/>
    </xf>
    <xf numFmtId="0" fontId="27" fillId="0" borderId="55" xfId="36" applyFont="1" applyBorder="1" applyAlignment="1">
      <alignment horizontal="center" vertical="center" wrapText="1"/>
    </xf>
    <xf numFmtId="0" fontId="27" fillId="0" borderId="66" xfId="36" applyFont="1" applyBorder="1" applyAlignment="1">
      <alignment horizontal="center" vertical="center" wrapText="1"/>
    </xf>
    <xf numFmtId="0" fontId="27" fillId="0" borderId="0" xfId="36" applyFont="1" applyAlignment="1">
      <alignment horizontal="center" vertical="center"/>
    </xf>
    <xf numFmtId="0" fontId="27" fillId="0" borderId="69" xfId="36" applyFont="1" applyBorder="1" applyAlignment="1">
      <alignment horizontal="center" vertical="center" wrapText="1"/>
    </xf>
    <xf numFmtId="0" fontId="27" fillId="0" borderId="120" xfId="36" applyFont="1" applyBorder="1" applyAlignment="1">
      <alignment horizontal="center" vertical="center" wrapText="1"/>
    </xf>
    <xf numFmtId="0" fontId="27" fillId="0" borderId="0" xfId="36" applyFont="1" applyAlignment="1">
      <alignment horizontal="center" vertical="center" wrapText="1"/>
    </xf>
    <xf numFmtId="0" fontId="27" fillId="0" borderId="44" xfId="36" applyFont="1" applyBorder="1" applyAlignment="1">
      <alignment horizontal="center" vertical="center" wrapText="1"/>
    </xf>
    <xf numFmtId="0" fontId="27" fillId="0" borderId="40" xfId="36" applyFont="1" applyBorder="1" applyAlignment="1">
      <alignment horizontal="center" vertical="center" wrapText="1"/>
    </xf>
    <xf numFmtId="0" fontId="27" fillId="0" borderId="45" xfId="36" applyFont="1" applyBorder="1" applyAlignment="1">
      <alignment horizontal="center" vertical="center" wrapText="1"/>
    </xf>
    <xf numFmtId="0" fontId="27" fillId="0" borderId="47" xfId="36" applyFont="1" applyBorder="1" applyAlignment="1">
      <alignment horizontal="center" vertical="center" wrapText="1"/>
    </xf>
    <xf numFmtId="0" fontId="27" fillId="0" borderId="68" xfId="36" applyFont="1" applyBorder="1" applyAlignment="1">
      <alignment horizontal="center" vertical="center" wrapText="1"/>
    </xf>
    <xf numFmtId="0" fontId="27" fillId="0" borderId="49" xfId="36" applyFont="1" applyBorder="1" applyAlignment="1">
      <alignment horizontal="center" vertical="center" wrapText="1"/>
    </xf>
    <xf numFmtId="0" fontId="27" fillId="0" borderId="165" xfId="36" applyFont="1" applyBorder="1" applyAlignment="1">
      <alignment horizontal="center" vertical="center" wrapText="1"/>
    </xf>
    <xf numFmtId="0" fontId="27" fillId="0" borderId="166" xfId="36" applyFont="1" applyBorder="1" applyAlignment="1">
      <alignment horizontal="center" vertical="center" wrapText="1"/>
    </xf>
    <xf numFmtId="4" fontId="27" fillId="0" borderId="164" xfId="36" applyNumberFormat="1" applyFont="1" applyBorder="1" applyAlignment="1">
      <alignment horizontal="center" vertical="center" wrapText="1"/>
    </xf>
    <xf numFmtId="0" fontId="27" fillId="0" borderId="16" xfId="36" applyFont="1" applyBorder="1" applyAlignment="1">
      <alignment horizontal="center" vertical="center" wrapText="1"/>
    </xf>
    <xf numFmtId="0" fontId="27" fillId="0" borderId="117" xfId="36" applyFont="1" applyBorder="1"/>
    <xf numFmtId="0" fontId="27" fillId="0" borderId="143" xfId="36" applyFont="1" applyBorder="1" applyAlignment="1">
      <alignment vertical="top"/>
    </xf>
    <xf numFmtId="0" fontId="27" fillId="0" borderId="119" xfId="36" applyFont="1" applyBorder="1"/>
    <xf numFmtId="0" fontId="49" fillId="32" borderId="91" xfId="36" applyFont="1" applyFill="1" applyBorder="1" applyAlignment="1">
      <alignment horizontal="center" vertical="center"/>
    </xf>
    <xf numFmtId="0" fontId="49" fillId="32" borderId="92" xfId="36" applyFont="1" applyFill="1" applyBorder="1" applyAlignment="1">
      <alignment horizontal="center" vertical="center"/>
    </xf>
    <xf numFmtId="0" fontId="49" fillId="32" borderId="93" xfId="36" applyFont="1" applyFill="1" applyBorder="1" applyAlignment="1">
      <alignment horizontal="center" vertical="center"/>
    </xf>
    <xf numFmtId="0" fontId="49" fillId="0" borderId="167" xfId="36" applyFont="1" applyBorder="1" applyAlignment="1">
      <alignment horizontal="center"/>
    </xf>
    <xf numFmtId="0" fontId="49" fillId="0" borderId="168" xfId="36" applyFont="1" applyBorder="1" applyAlignment="1">
      <alignment horizontal="center"/>
    </xf>
    <xf numFmtId="0" fontId="49" fillId="0" borderId="169" xfId="36" applyFont="1" applyBorder="1" applyAlignment="1">
      <alignment horizontal="center"/>
    </xf>
    <xf numFmtId="0" fontId="49" fillId="0" borderId="170" xfId="36" applyFont="1" applyBorder="1" applyAlignment="1">
      <alignment horizontal="center"/>
    </xf>
    <xf numFmtId="0" fontId="49" fillId="0" borderId="94" xfId="36" applyFont="1" applyBorder="1" applyAlignment="1">
      <alignment horizontal="center"/>
    </xf>
    <xf numFmtId="0" fontId="49" fillId="0" borderId="171" xfId="36" applyFont="1" applyBorder="1" applyAlignment="1">
      <alignment horizontal="center"/>
    </xf>
    <xf numFmtId="0" fontId="49" fillId="4" borderId="153" xfId="36" applyFont="1" applyFill="1" applyBorder="1" applyAlignment="1">
      <alignment horizontal="center"/>
    </xf>
    <xf numFmtId="0" fontId="49" fillId="4" borderId="95" xfId="36" applyFont="1" applyFill="1" applyBorder="1" applyAlignment="1">
      <alignment horizontal="center"/>
    </xf>
    <xf numFmtId="0" fontId="49" fillId="4" borderId="154" xfId="36" applyFont="1" applyFill="1" applyBorder="1" applyAlignment="1">
      <alignment horizontal="center"/>
    </xf>
    <xf numFmtId="0" fontId="49" fillId="0" borderId="14" xfId="36" applyFont="1" applyBorder="1" applyAlignment="1">
      <alignment horizontal="center" vertical="center"/>
    </xf>
    <xf numFmtId="0" fontId="49" fillId="0" borderId="18" xfId="36" applyFont="1" applyBorder="1" applyAlignment="1">
      <alignment horizontal="center" vertical="center"/>
    </xf>
    <xf numFmtId="0" fontId="49" fillId="0" borderId="28" xfId="36" applyFont="1" applyBorder="1" applyAlignment="1">
      <alignment horizontal="center" vertical="center"/>
    </xf>
    <xf numFmtId="0" fontId="49" fillId="0" borderId="14" xfId="36" applyFont="1" applyBorder="1" applyAlignment="1">
      <alignment horizontal="center"/>
    </xf>
    <xf numFmtId="17" fontId="27" fillId="0" borderId="14" xfId="36" applyNumberFormat="1" applyFont="1" applyBorder="1" applyAlignment="1">
      <alignment horizontal="center" vertical="center"/>
    </xf>
    <xf numFmtId="0" fontId="27" fillId="0" borderId="160" xfId="36" applyFont="1" applyBorder="1" applyAlignment="1">
      <alignment horizontal="center" vertical="center" wrapText="1"/>
    </xf>
    <xf numFmtId="0" fontId="27" fillId="0" borderId="156" xfId="36" applyFont="1" applyBorder="1" applyAlignment="1">
      <alignment horizontal="center" vertical="center" wrapText="1"/>
    </xf>
    <xf numFmtId="0" fontId="27" fillId="0" borderId="14" xfId="36" applyFont="1" applyBorder="1" applyAlignment="1">
      <alignment horizontal="center" vertical="center"/>
    </xf>
    <xf numFmtId="0" fontId="27" fillId="0" borderId="172" xfId="36" applyFont="1" applyBorder="1" applyAlignment="1">
      <alignment horizontal="center" vertical="center" wrapText="1"/>
    </xf>
    <xf numFmtId="0" fontId="27" fillId="0" borderId="173" xfId="36" applyFont="1" applyBorder="1" applyAlignment="1">
      <alignment horizontal="center" vertical="center" wrapText="1"/>
    </xf>
    <xf numFmtId="0" fontId="27" fillId="0" borderId="160" xfId="36" applyFont="1" applyBorder="1" applyAlignment="1">
      <alignment horizontal="center" vertical="center"/>
    </xf>
    <xf numFmtId="0" fontId="27" fillId="0" borderId="156" xfId="36" applyFont="1" applyBorder="1" applyAlignment="1">
      <alignment horizontal="center" vertical="center"/>
    </xf>
    <xf numFmtId="0" fontId="27" fillId="0" borderId="121" xfId="36" applyFont="1" applyBorder="1" applyAlignment="1">
      <alignment horizontal="center" vertical="center"/>
    </xf>
    <xf numFmtId="0" fontId="27" fillId="0" borderId="120" xfId="36" applyFont="1" applyBorder="1" applyAlignment="1">
      <alignment horizontal="center" vertical="center"/>
    </xf>
    <xf numFmtId="0" fontId="27" fillId="0" borderId="172" xfId="36" applyFont="1" applyBorder="1" applyAlignment="1">
      <alignment horizontal="center" vertical="center"/>
    </xf>
    <xf numFmtId="0" fontId="27" fillId="0" borderId="173" xfId="36" applyFont="1" applyBorder="1" applyAlignment="1">
      <alignment horizontal="center" vertical="center"/>
    </xf>
    <xf numFmtId="0" fontId="68" fillId="0" borderId="0" xfId="40" applyFill="1" applyBorder="1" applyAlignment="1"/>
    <xf numFmtId="0" fontId="27" fillId="0" borderId="143" xfId="36" applyFont="1" applyBorder="1"/>
    <xf numFmtId="0" fontId="27" fillId="0" borderId="143" xfId="36" applyFont="1" applyBorder="1" applyAlignment="1">
      <alignment horizontal="center" vertical="center"/>
    </xf>
    <xf numFmtId="0" fontId="49" fillId="0" borderId="0" xfId="36" applyFont="1"/>
    <xf numFmtId="0" fontId="9" fillId="0" borderId="0" xfId="36" applyFont="1" applyAlignment="1">
      <alignment vertical="center"/>
    </xf>
    <xf numFmtId="0" fontId="49" fillId="0" borderId="0" xfId="36" applyFont="1" applyAlignment="1">
      <alignment horizontal="right"/>
    </xf>
    <xf numFmtId="0" fontId="27" fillId="0" borderId="69" xfId="36" applyFont="1" applyBorder="1"/>
    <xf numFmtId="0" fontId="27" fillId="0" borderId="40" xfId="36" applyFont="1" applyBorder="1"/>
    <xf numFmtId="0" fontId="49" fillId="0" borderId="69" xfId="36" applyFont="1" applyBorder="1"/>
    <xf numFmtId="0" fontId="49" fillId="0" borderId="67" xfId="36" applyFont="1" applyBorder="1"/>
    <xf numFmtId="0" fontId="49" fillId="0" borderId="45" xfId="36" applyFont="1" applyBorder="1"/>
    <xf numFmtId="0" fontId="27" fillId="0" borderId="45" xfId="36" applyFont="1" applyBorder="1"/>
    <xf numFmtId="0" fontId="27" fillId="0" borderId="68" xfId="36" applyFont="1" applyBorder="1"/>
    <xf numFmtId="0" fontId="35" fillId="2" borderId="0" xfId="36" applyFont="1" applyFill="1"/>
    <xf numFmtId="177" fontId="35" fillId="2" borderId="0" xfId="36" applyNumberFormat="1" applyFont="1" applyFill="1"/>
    <xf numFmtId="0" fontId="47" fillId="0" borderId="0" xfId="36"/>
    <xf numFmtId="0" fontId="48" fillId="2" borderId="167" xfId="36" applyFont="1" applyFill="1" applyBorder="1" applyAlignment="1">
      <alignment horizontal="center" vertical="center"/>
    </xf>
    <xf numFmtId="0" fontId="69" fillId="0" borderId="168" xfId="36" applyFont="1" applyBorder="1"/>
    <xf numFmtId="0" fontId="69" fillId="0" borderId="169" xfId="36" applyFont="1" applyBorder="1"/>
    <xf numFmtId="0" fontId="35" fillId="2" borderId="83" xfId="36" applyFont="1" applyFill="1" applyBorder="1" applyAlignment="1">
      <alignment horizontal="center" vertical="center"/>
    </xf>
    <xf numFmtId="0" fontId="69" fillId="0" borderId="84" xfId="36" applyFont="1" applyBorder="1"/>
    <xf numFmtId="0" fontId="69" fillId="0" borderId="85" xfId="36" applyFont="1" applyBorder="1"/>
    <xf numFmtId="0" fontId="48" fillId="2" borderId="155" xfId="36" applyFont="1" applyFill="1" applyBorder="1" applyAlignment="1">
      <alignment horizontal="left" vertical="center"/>
    </xf>
    <xf numFmtId="0" fontId="35" fillId="2" borderId="87" xfId="36" applyFont="1" applyFill="1" applyBorder="1" applyAlignment="1">
      <alignment horizontal="left" vertical="center"/>
    </xf>
    <xf numFmtId="0" fontId="69" fillId="0" borderId="87" xfId="36" applyFont="1" applyBorder="1"/>
    <xf numFmtId="0" fontId="35" fillId="2" borderId="106" xfId="36" applyFont="1" applyFill="1" applyBorder="1" applyAlignment="1">
      <alignment vertical="center"/>
    </xf>
    <xf numFmtId="178" fontId="35" fillId="2" borderId="126" xfId="36" applyNumberFormat="1" applyFont="1" applyFill="1" applyBorder="1" applyAlignment="1">
      <alignment horizontal="left" vertical="center"/>
    </xf>
    <xf numFmtId="0" fontId="69" fillId="0" borderId="126" xfId="36" applyFont="1" applyBorder="1"/>
    <xf numFmtId="0" fontId="69" fillId="0" borderId="152" xfId="36" applyFont="1" applyBorder="1"/>
    <xf numFmtId="0" fontId="48" fillId="2" borderId="174" xfId="36" applyFont="1" applyFill="1" applyBorder="1" applyAlignment="1">
      <alignment vertical="center"/>
    </xf>
    <xf numFmtId="0" fontId="35" fillId="2" borderId="87" xfId="36" applyFont="1" applyFill="1" applyBorder="1" applyAlignment="1">
      <alignment horizontal="left" vertical="center" wrapText="1"/>
    </xf>
    <xf numFmtId="0" fontId="35" fillId="2" borderId="107" xfId="36" applyFont="1" applyFill="1" applyBorder="1" applyAlignment="1">
      <alignment horizontal="left" vertical="center" wrapText="1"/>
    </xf>
    <xf numFmtId="0" fontId="35" fillId="2" borderId="112" xfId="36" applyFont="1" applyFill="1" applyBorder="1" applyAlignment="1">
      <alignment vertical="center" wrapText="1"/>
    </xf>
    <xf numFmtId="17" fontId="35" fillId="0" borderId="87" xfId="36" quotePrefix="1" applyNumberFormat="1" applyFont="1" applyBorder="1" applyAlignment="1">
      <alignment horizontal="left" vertical="center"/>
    </xf>
    <xf numFmtId="0" fontId="35" fillId="2" borderId="87" xfId="36" applyFont="1" applyFill="1" applyBorder="1" applyAlignment="1">
      <alignment vertical="center"/>
    </xf>
    <xf numFmtId="0" fontId="35" fillId="2" borderId="88" xfId="36" applyFont="1" applyFill="1" applyBorder="1" applyAlignment="1">
      <alignment vertical="center"/>
    </xf>
    <xf numFmtId="0" fontId="35" fillId="2" borderId="87" xfId="36" applyFont="1" applyFill="1" applyBorder="1" applyAlignment="1">
      <alignment horizontal="left" vertical="center" wrapText="1"/>
    </xf>
    <xf numFmtId="0" fontId="35" fillId="2" borderId="107" xfId="36" applyFont="1" applyFill="1" applyBorder="1" applyAlignment="1">
      <alignment horizontal="left" vertical="center" wrapText="1"/>
    </xf>
    <xf numFmtId="0" fontId="35" fillId="2" borderId="106" xfId="36" applyFont="1" applyFill="1" applyBorder="1" applyAlignment="1">
      <alignment vertical="center" wrapText="1"/>
    </xf>
    <xf numFmtId="0" fontId="69" fillId="0" borderId="88" xfId="36" applyFont="1" applyBorder="1"/>
    <xf numFmtId="0" fontId="35" fillId="2" borderId="157" xfId="36" applyFont="1" applyFill="1" applyBorder="1" applyAlignment="1">
      <alignment horizontal="center" vertical="center"/>
    </xf>
    <xf numFmtId="0" fontId="69" fillId="0" borderId="158" xfId="36" applyFont="1" applyBorder="1"/>
    <xf numFmtId="0" fontId="69" fillId="0" borderId="159" xfId="36" applyFont="1" applyBorder="1"/>
    <xf numFmtId="0" fontId="69" fillId="0" borderId="92" xfId="36" applyFont="1" applyBorder="1"/>
    <xf numFmtId="0" fontId="69" fillId="0" borderId="93" xfId="36" applyFont="1" applyBorder="1"/>
    <xf numFmtId="0" fontId="35" fillId="2" borderId="167" xfId="36" applyFont="1" applyFill="1" applyBorder="1" applyAlignment="1">
      <alignment horizontal="center" vertical="center"/>
    </xf>
    <xf numFmtId="0" fontId="69" fillId="0" borderId="170" xfId="36" applyFont="1" applyBorder="1"/>
    <xf numFmtId="0" fontId="69" fillId="0" borderId="94" xfId="36" applyFont="1" applyBorder="1"/>
    <xf numFmtId="0" fontId="69" fillId="0" borderId="171" xfId="36" applyFont="1" applyBorder="1"/>
    <xf numFmtId="177" fontId="35" fillId="2" borderId="0" xfId="36" applyNumberFormat="1" applyFont="1" applyFill="1" applyAlignment="1">
      <alignment vertical="center"/>
    </xf>
    <xf numFmtId="0" fontId="48" fillId="26" borderId="175" xfId="36" applyFont="1" applyFill="1" applyBorder="1" applyAlignment="1">
      <alignment horizontal="center" vertical="center"/>
    </xf>
    <xf numFmtId="0" fontId="48" fillId="26" borderId="14" xfId="36" applyFont="1" applyFill="1" applyBorder="1" applyAlignment="1">
      <alignment horizontal="center" vertical="center"/>
    </xf>
    <xf numFmtId="177" fontId="48" fillId="26" borderId="14" xfId="36" applyNumberFormat="1" applyFont="1" applyFill="1" applyBorder="1" applyAlignment="1">
      <alignment horizontal="center" vertical="center"/>
    </xf>
    <xf numFmtId="0" fontId="48" fillId="26" borderId="176" xfId="36" applyFont="1" applyFill="1" applyBorder="1" applyAlignment="1">
      <alignment horizontal="center" vertical="center" wrapText="1"/>
    </xf>
    <xf numFmtId="0" fontId="35" fillId="2" borderId="177" xfId="36" applyFont="1" applyFill="1" applyBorder="1" applyAlignment="1">
      <alignment horizontal="center" vertical="center"/>
    </xf>
    <xf numFmtId="0" fontId="35" fillId="2" borderId="178" xfId="36" applyFont="1" applyFill="1" applyBorder="1" applyAlignment="1">
      <alignment horizontal="center" vertical="center"/>
    </xf>
    <xf numFmtId="4" fontId="35" fillId="2" borderId="178" xfId="36" applyNumberFormat="1" applyFont="1" applyFill="1" applyBorder="1" applyAlignment="1">
      <alignment horizontal="center" vertical="center"/>
    </xf>
    <xf numFmtId="4" fontId="35" fillId="0" borderId="178" xfId="36" applyNumberFormat="1" applyFont="1" applyBorder="1" applyAlignment="1">
      <alignment horizontal="center" vertical="center"/>
    </xf>
    <xf numFmtId="10" fontId="35" fillId="0" borderId="178" xfId="36" applyNumberFormat="1" applyFont="1" applyBorder="1" applyAlignment="1">
      <alignment horizontal="center" vertical="center"/>
    </xf>
    <xf numFmtId="10" fontId="35" fillId="2" borderId="178" xfId="36" applyNumberFormat="1" applyFont="1" applyFill="1" applyBorder="1" applyAlignment="1">
      <alignment horizontal="center" vertical="center"/>
    </xf>
    <xf numFmtId="10" fontId="35" fillId="33" borderId="178" xfId="36" applyNumberFormat="1" applyFont="1" applyFill="1" applyBorder="1" applyAlignment="1">
      <alignment horizontal="center" vertical="center"/>
    </xf>
    <xf numFmtId="186" fontId="35" fillId="2" borderId="179" xfId="36" applyNumberFormat="1" applyFont="1" applyFill="1" applyBorder="1" applyAlignment="1">
      <alignment horizontal="center" vertical="center"/>
    </xf>
    <xf numFmtId="0" fontId="35" fillId="0" borderId="0" xfId="36" applyFont="1"/>
    <xf numFmtId="0" fontId="35" fillId="0" borderId="180" xfId="36" applyFont="1" applyBorder="1" applyAlignment="1">
      <alignment horizontal="center" vertical="center"/>
    </xf>
    <xf numFmtId="10" fontId="35" fillId="0" borderId="108" xfId="36" applyNumberFormat="1" applyFont="1" applyBorder="1" applyAlignment="1">
      <alignment horizontal="center" vertical="center"/>
    </xf>
    <xf numFmtId="10" fontId="35" fillId="33" borderId="108" xfId="36" applyNumberFormat="1" applyFont="1" applyFill="1" applyBorder="1" applyAlignment="1">
      <alignment horizontal="center" vertical="center"/>
    </xf>
    <xf numFmtId="186" fontId="35" fillId="0" borderId="181" xfId="36" applyNumberFormat="1" applyFont="1" applyBorder="1" applyAlignment="1">
      <alignment horizontal="center" vertical="center"/>
    </xf>
    <xf numFmtId="0" fontId="35" fillId="2" borderId="182" xfId="36" applyFont="1" applyFill="1" applyBorder="1" applyAlignment="1">
      <alignment horizontal="center" vertical="center"/>
    </xf>
    <xf numFmtId="0" fontId="35" fillId="2" borderId="183" xfId="36" applyFont="1" applyFill="1" applyBorder="1" applyAlignment="1">
      <alignment horizontal="center" vertical="center"/>
    </xf>
    <xf numFmtId="4" fontId="35" fillId="2" borderId="183" xfId="36" applyNumberFormat="1" applyFont="1" applyFill="1" applyBorder="1" applyAlignment="1">
      <alignment horizontal="center" vertical="center"/>
    </xf>
    <xf numFmtId="4" fontId="35" fillId="0" borderId="183" xfId="36" applyNumberFormat="1" applyFont="1" applyBorder="1" applyAlignment="1">
      <alignment horizontal="center" vertical="center"/>
    </xf>
    <xf numFmtId="10" fontId="35" fillId="0" borderId="183" xfId="36" applyNumberFormat="1" applyFont="1" applyBorder="1" applyAlignment="1">
      <alignment horizontal="center" vertical="center"/>
    </xf>
    <xf numFmtId="10" fontId="35" fillId="2" borderId="183" xfId="36" applyNumberFormat="1" applyFont="1" applyFill="1" applyBorder="1" applyAlignment="1">
      <alignment horizontal="center" vertical="center"/>
    </xf>
    <xf numFmtId="10" fontId="35" fillId="33" borderId="183" xfId="36" applyNumberFormat="1" applyFont="1" applyFill="1" applyBorder="1" applyAlignment="1">
      <alignment horizontal="center" vertical="center"/>
    </xf>
    <xf numFmtId="186" fontId="35" fillId="2" borderId="184" xfId="36" applyNumberFormat="1" applyFont="1" applyFill="1" applyBorder="1" applyAlignment="1">
      <alignment horizontal="center" vertical="center"/>
    </xf>
    <xf numFmtId="4" fontId="35" fillId="2" borderId="0" xfId="36" applyNumberFormat="1" applyFont="1" applyFill="1" applyAlignment="1">
      <alignment horizontal="center" vertical="center"/>
    </xf>
    <xf numFmtId="0" fontId="48" fillId="26" borderId="18" xfId="36" applyFont="1" applyFill="1" applyBorder="1" applyAlignment="1">
      <alignment horizontal="center" vertical="center"/>
    </xf>
    <xf numFmtId="0" fontId="69" fillId="0" borderId="95" xfId="36" applyFont="1" applyBorder="1"/>
    <xf numFmtId="0" fontId="69" fillId="0" borderId="28" xfId="36" applyFont="1" applyBorder="1"/>
    <xf numFmtId="0" fontId="48" fillId="26" borderId="17" xfId="36" applyFont="1" applyFill="1" applyBorder="1" applyAlignment="1">
      <alignment horizontal="center" vertical="center" wrapText="1"/>
    </xf>
    <xf numFmtId="0" fontId="35" fillId="2" borderId="172" xfId="36" applyFont="1" applyFill="1" applyBorder="1" applyAlignment="1">
      <alignment horizontal="center" vertical="center"/>
    </xf>
    <xf numFmtId="0" fontId="69" fillId="0" borderId="173" xfId="36" applyFont="1" applyBorder="1"/>
    <xf numFmtId="0" fontId="69" fillId="0" borderId="122" xfId="36" applyFont="1" applyBorder="1"/>
    <xf numFmtId="0" fontId="48" fillId="26" borderId="17" xfId="36" applyFont="1" applyFill="1" applyBorder="1" applyAlignment="1">
      <alignment horizontal="center" vertical="center"/>
    </xf>
    <xf numFmtId="0" fontId="69" fillId="0" borderId="27" xfId="36" applyFont="1" applyBorder="1"/>
    <xf numFmtId="17" fontId="48" fillId="26" borderId="27" xfId="36" applyNumberFormat="1" applyFont="1" applyFill="1" applyBorder="1" applyAlignment="1">
      <alignment horizontal="center" vertical="center"/>
    </xf>
    <xf numFmtId="0" fontId="35" fillId="2" borderId="14" xfId="36" applyFont="1" applyFill="1" applyBorder="1" applyAlignment="1">
      <alignment horizontal="center" vertical="center"/>
    </xf>
    <xf numFmtId="168" fontId="35" fillId="2" borderId="14" xfId="36" applyNumberFormat="1" applyFont="1" applyFill="1" applyBorder="1" applyAlignment="1">
      <alignment horizontal="center" vertical="center"/>
    </xf>
    <xf numFmtId="168" fontId="35" fillId="0" borderId="14" xfId="36" applyNumberFormat="1" applyFont="1" applyBorder="1" applyAlignment="1">
      <alignment horizontal="center" vertical="center"/>
    </xf>
    <xf numFmtId="187" fontId="35" fillId="2" borderId="14" xfId="36" applyNumberFormat="1" applyFont="1" applyFill="1" applyBorder="1" applyAlignment="1">
      <alignment horizontal="center" vertical="center"/>
    </xf>
    <xf numFmtId="0" fontId="48" fillId="26" borderId="153" xfId="36" applyFont="1" applyFill="1" applyBorder="1" applyAlignment="1">
      <alignment horizontal="center" vertical="center"/>
    </xf>
    <xf numFmtId="0" fontId="48" fillId="26" borderId="18" xfId="36" applyFont="1" applyFill="1" applyBorder="1" applyAlignment="1">
      <alignment horizontal="center" vertical="center"/>
    </xf>
    <xf numFmtId="177" fontId="48" fillId="26" borderId="95" xfId="36" applyNumberFormat="1" applyFont="1" applyFill="1" applyBorder="1" applyAlignment="1">
      <alignment horizontal="center" vertical="center"/>
    </xf>
    <xf numFmtId="177" fontId="48" fillId="26" borderId="95" xfId="36" applyNumberFormat="1" applyFont="1" applyFill="1" applyBorder="1" applyAlignment="1">
      <alignment vertical="center"/>
    </xf>
    <xf numFmtId="0" fontId="48" fillId="26" borderId="176" xfId="36" applyFont="1" applyFill="1" applyBorder="1" applyAlignment="1">
      <alignment horizontal="center" vertical="center"/>
    </xf>
    <xf numFmtId="4" fontId="35" fillId="2" borderId="185" xfId="36" applyNumberFormat="1" applyFont="1" applyFill="1" applyBorder="1" applyAlignment="1">
      <alignment horizontal="center" vertical="center"/>
    </xf>
    <xf numFmtId="0" fontId="35" fillId="2" borderId="84" xfId="36" applyFont="1" applyFill="1" applyBorder="1" applyAlignment="1">
      <alignment horizontal="center" vertical="center"/>
    </xf>
    <xf numFmtId="177" fontId="35" fillId="2" borderId="185" xfId="36" applyNumberFormat="1" applyFont="1" applyFill="1" applyBorder="1" applyAlignment="1">
      <alignment horizontal="center" vertical="center"/>
    </xf>
    <xf numFmtId="177" fontId="35" fillId="2" borderId="179" xfId="36" applyNumberFormat="1" applyFont="1" applyFill="1" applyBorder="1" applyAlignment="1">
      <alignment horizontal="center" vertical="center"/>
    </xf>
    <xf numFmtId="0" fontId="35" fillId="2" borderId="86" xfId="36" applyFont="1" applyFill="1" applyBorder="1" applyAlignment="1">
      <alignment horizontal="center" vertical="center"/>
    </xf>
    <xf numFmtId="4" fontId="35" fillId="2" borderId="106" xfId="36" applyNumberFormat="1" applyFont="1" applyFill="1" applyBorder="1" applyAlignment="1">
      <alignment horizontal="center" vertical="center"/>
    </xf>
    <xf numFmtId="0" fontId="35" fillId="2" borderId="87" xfId="36" applyFont="1" applyFill="1" applyBorder="1" applyAlignment="1">
      <alignment horizontal="center" vertical="center"/>
    </xf>
    <xf numFmtId="177" fontId="35" fillId="2" borderId="106" xfId="36" applyNumberFormat="1" applyFont="1" applyFill="1" applyBorder="1" applyAlignment="1">
      <alignment horizontal="center" vertical="center"/>
    </xf>
    <xf numFmtId="177" fontId="35" fillId="2" borderId="186" xfId="36" applyNumberFormat="1" applyFont="1" applyFill="1" applyBorder="1" applyAlignment="1">
      <alignment horizontal="center" vertical="center"/>
    </xf>
    <xf numFmtId="0" fontId="35" fillId="2" borderId="187" xfId="36" applyFont="1" applyFill="1" applyBorder="1" applyAlignment="1">
      <alignment vertical="center"/>
    </xf>
    <xf numFmtId="0" fontId="35" fillId="2" borderId="188" xfId="36" applyFont="1" applyFill="1" applyBorder="1" applyAlignment="1">
      <alignment vertical="center"/>
    </xf>
    <xf numFmtId="177" fontId="35" fillId="2" borderId="189" xfId="36" applyNumberFormat="1" applyFont="1" applyFill="1" applyBorder="1" applyAlignment="1">
      <alignment horizontal="center" vertical="center"/>
    </xf>
    <xf numFmtId="0" fontId="35" fillId="2" borderId="188" xfId="36" applyFont="1" applyFill="1" applyBorder="1" applyAlignment="1">
      <alignment horizontal="center" vertical="center"/>
    </xf>
    <xf numFmtId="0" fontId="35" fillId="2" borderId="189" xfId="36" applyFont="1" applyFill="1" applyBorder="1" applyAlignment="1">
      <alignment horizontal="center" vertical="center"/>
    </xf>
    <xf numFmtId="0" fontId="35" fillId="2" borderId="190" xfId="36" applyFont="1" applyFill="1" applyBorder="1" applyAlignment="1">
      <alignment horizontal="center" vertical="center"/>
    </xf>
    <xf numFmtId="0" fontId="48" fillId="26" borderId="18" xfId="36" applyFont="1" applyFill="1" applyBorder="1" applyAlignment="1">
      <alignment horizontal="center" vertical="center" wrapText="1"/>
    </xf>
    <xf numFmtId="4" fontId="35" fillId="0" borderId="185" xfId="36" applyNumberFormat="1" applyFont="1" applyBorder="1" applyAlignment="1">
      <alignment horizontal="center" vertical="center"/>
    </xf>
    <xf numFmtId="4" fontId="35" fillId="34" borderId="185" xfId="36" applyNumberFormat="1" applyFont="1" applyFill="1" applyBorder="1" applyAlignment="1">
      <alignment horizontal="center" vertical="center"/>
    </xf>
    <xf numFmtId="0" fontId="35" fillId="35" borderId="84" xfId="36" applyFont="1" applyFill="1" applyBorder="1" applyAlignment="1">
      <alignment horizontal="center" vertical="center"/>
    </xf>
    <xf numFmtId="4" fontId="35" fillId="2" borderId="179" xfId="36" applyNumberFormat="1" applyFont="1" applyFill="1" applyBorder="1" applyAlignment="1">
      <alignment horizontal="center" vertical="center"/>
    </xf>
    <xf numFmtId="4" fontId="35" fillId="35" borderId="106" xfId="36" applyNumberFormat="1" applyFont="1" applyFill="1" applyBorder="1" applyAlignment="1">
      <alignment horizontal="center" vertical="center"/>
    </xf>
    <xf numFmtId="0" fontId="35" fillId="35" borderId="87" xfId="36" applyFont="1" applyFill="1" applyBorder="1" applyAlignment="1">
      <alignment horizontal="center" vertical="center"/>
    </xf>
    <xf numFmtId="4" fontId="35" fillId="2" borderId="186" xfId="36" applyNumberFormat="1" applyFont="1" applyFill="1" applyBorder="1" applyAlignment="1">
      <alignment horizontal="center" vertical="center"/>
    </xf>
    <xf numFmtId="177" fontId="48" fillId="0" borderId="189" xfId="36" applyNumberFormat="1" applyFont="1" applyBorder="1" applyAlignment="1">
      <alignment horizontal="center" vertical="center"/>
    </xf>
    <xf numFmtId="0" fontId="35" fillId="35" borderId="189" xfId="36" applyFont="1" applyFill="1" applyBorder="1" applyAlignment="1">
      <alignment horizontal="center" vertical="center"/>
    </xf>
    <xf numFmtId="0" fontId="35" fillId="35" borderId="188" xfId="36" applyFont="1" applyFill="1" applyBorder="1" applyAlignment="1">
      <alignment horizontal="center" vertical="center"/>
    </xf>
    <xf numFmtId="0" fontId="48" fillId="2" borderId="83" xfId="36" applyFont="1" applyFill="1" applyBorder="1" applyAlignment="1">
      <alignment horizontal="center" vertical="center"/>
    </xf>
    <xf numFmtId="4" fontId="48" fillId="0" borderId="185" xfId="36" applyNumberFormat="1" applyFont="1" applyBorder="1" applyAlignment="1">
      <alignment horizontal="center" vertical="center"/>
    </xf>
    <xf numFmtId="0" fontId="48" fillId="0" borderId="84" xfId="36" applyFont="1" applyBorder="1" applyAlignment="1">
      <alignment horizontal="center" vertical="center"/>
    </xf>
    <xf numFmtId="4" fontId="48" fillId="34" borderId="185" xfId="36" applyNumberFormat="1" applyFont="1" applyFill="1" applyBorder="1" applyAlignment="1">
      <alignment horizontal="center" vertical="center"/>
    </xf>
    <xf numFmtId="0" fontId="48" fillId="34" borderId="84" xfId="36" applyFont="1" applyFill="1" applyBorder="1" applyAlignment="1">
      <alignment horizontal="center" vertical="center"/>
    </xf>
    <xf numFmtId="4" fontId="48" fillId="2" borderId="185" xfId="36" applyNumberFormat="1" applyFont="1" applyFill="1" applyBorder="1" applyAlignment="1">
      <alignment horizontal="center" vertical="center"/>
    </xf>
    <xf numFmtId="0" fontId="48" fillId="2" borderId="84" xfId="36" applyFont="1" applyFill="1" applyBorder="1" applyAlignment="1">
      <alignment horizontal="center" vertical="center"/>
    </xf>
    <xf numFmtId="4" fontId="48" fillId="2" borderId="179" xfId="36" applyNumberFormat="1" applyFont="1" applyFill="1" applyBorder="1" applyAlignment="1">
      <alignment horizontal="center" vertical="center"/>
    </xf>
    <xf numFmtId="0" fontId="48" fillId="2" borderId="174" xfId="36" applyFont="1" applyFill="1" applyBorder="1" applyAlignment="1">
      <alignment horizontal="center" vertical="center"/>
    </xf>
    <xf numFmtId="0" fontId="69" fillId="0" borderId="113" xfId="36" applyFont="1" applyBorder="1"/>
    <xf numFmtId="4" fontId="48" fillId="0" borderId="112" xfId="36" applyNumberFormat="1" applyFont="1" applyBorder="1" applyAlignment="1">
      <alignment horizontal="center" vertical="center"/>
    </xf>
    <xf numFmtId="0" fontId="48" fillId="0" borderId="113" xfId="36" applyFont="1" applyBorder="1" applyAlignment="1">
      <alignment horizontal="center" vertical="center"/>
    </xf>
    <xf numFmtId="4" fontId="48" fillId="34" borderId="112" xfId="36" applyNumberFormat="1" applyFont="1" applyFill="1" applyBorder="1" applyAlignment="1">
      <alignment horizontal="center" vertical="center"/>
    </xf>
    <xf numFmtId="0" fontId="48" fillId="34" borderId="113" xfId="36" applyFont="1" applyFill="1" applyBorder="1" applyAlignment="1">
      <alignment horizontal="center" vertical="center"/>
    </xf>
    <xf numFmtId="4" fontId="48" fillId="2" borderId="112" xfId="36" applyNumberFormat="1" applyFont="1" applyFill="1" applyBorder="1" applyAlignment="1">
      <alignment horizontal="center" vertical="center"/>
    </xf>
    <xf numFmtId="0" fontId="48" fillId="2" borderId="113" xfId="36" applyFont="1" applyFill="1" applyBorder="1" applyAlignment="1">
      <alignment horizontal="center" vertical="center"/>
    </xf>
    <xf numFmtId="4" fontId="48" fillId="2" borderId="191" xfId="36" applyNumberFormat="1" applyFont="1" applyFill="1" applyBorder="1" applyAlignment="1">
      <alignment horizontal="center" vertical="center"/>
    </xf>
    <xf numFmtId="4" fontId="48" fillId="0" borderId="18" xfId="36" applyNumberFormat="1" applyFont="1" applyBorder="1" applyAlignment="1">
      <alignment horizontal="center" vertical="center"/>
    </xf>
    <xf numFmtId="0" fontId="48" fillId="0" borderId="95" xfId="36" applyFont="1" applyBorder="1" applyAlignment="1">
      <alignment horizontal="center" vertical="center"/>
    </xf>
    <xf numFmtId="4" fontId="48" fillId="34" borderId="18" xfId="36" applyNumberFormat="1" applyFont="1" applyFill="1" applyBorder="1" applyAlignment="1">
      <alignment horizontal="center" vertical="center"/>
    </xf>
    <xf numFmtId="0" fontId="48" fillId="34" borderId="95" xfId="36" applyFont="1" applyFill="1" applyBorder="1" applyAlignment="1">
      <alignment horizontal="center" vertical="center"/>
    </xf>
    <xf numFmtId="4" fontId="48" fillId="2" borderId="18" xfId="36" applyNumberFormat="1" applyFont="1" applyFill="1" applyBorder="1" applyAlignment="1">
      <alignment horizontal="center" vertical="center"/>
    </xf>
    <xf numFmtId="0" fontId="48" fillId="2" borderId="95" xfId="36" applyFont="1" applyFill="1" applyBorder="1" applyAlignment="1">
      <alignment horizontal="center" vertical="center"/>
    </xf>
    <xf numFmtId="177" fontId="48" fillId="2" borderId="176" xfId="36" applyNumberFormat="1" applyFont="1" applyFill="1" applyBorder="1" applyAlignment="1">
      <alignment horizontal="center" vertical="center"/>
    </xf>
    <xf numFmtId="0" fontId="69" fillId="0" borderId="89" xfId="36" applyFont="1" applyBorder="1"/>
    <xf numFmtId="0" fontId="47" fillId="0" borderId="90" xfId="36" applyBorder="1"/>
    <xf numFmtId="0" fontId="69" fillId="0" borderId="117" xfId="36" applyFont="1" applyBorder="1"/>
    <xf numFmtId="0" fontId="69" fillId="0" borderId="143" xfId="36" applyFont="1" applyBorder="1"/>
    <xf numFmtId="0" fontId="69" fillId="0" borderId="119" xfId="36" applyFont="1" applyBorder="1"/>
    <xf numFmtId="0" fontId="35" fillId="2" borderId="167" xfId="36" applyFont="1" applyFill="1" applyBorder="1" applyAlignment="1">
      <alignment vertical="center"/>
    </xf>
    <xf numFmtId="0" fontId="35" fillId="2" borderId="168" xfId="36" applyFont="1" applyFill="1" applyBorder="1" applyAlignment="1">
      <alignment vertical="center"/>
    </xf>
    <xf numFmtId="177" fontId="35" fillId="2" borderId="168" xfId="36" applyNumberFormat="1" applyFont="1" applyFill="1" applyBorder="1" applyAlignment="1">
      <alignment vertical="center"/>
    </xf>
    <xf numFmtId="0" fontId="35" fillId="2" borderId="169" xfId="36" applyFont="1" applyFill="1" applyBorder="1" applyAlignment="1">
      <alignment vertical="center"/>
    </xf>
    <xf numFmtId="0" fontId="35" fillId="2" borderId="117" xfId="36" applyFont="1" applyFill="1" applyBorder="1" applyAlignment="1">
      <alignment vertical="center"/>
    </xf>
    <xf numFmtId="0" fontId="35" fillId="2" borderId="143" xfId="36" applyFont="1" applyFill="1" applyBorder="1" applyAlignment="1">
      <alignment vertical="center"/>
    </xf>
    <xf numFmtId="177" fontId="35" fillId="2" borderId="143" xfId="36" applyNumberFormat="1" applyFont="1" applyFill="1" applyBorder="1" applyAlignment="1">
      <alignment vertical="center"/>
    </xf>
    <xf numFmtId="0" fontId="35" fillId="2" borderId="119" xfId="36" applyFont="1" applyFill="1" applyBorder="1" applyAlignment="1">
      <alignment vertical="center"/>
    </xf>
    <xf numFmtId="0" fontId="48" fillId="26" borderId="170" xfId="36" applyFont="1" applyFill="1" applyBorder="1" applyAlignment="1">
      <alignment horizontal="center" vertical="center"/>
    </xf>
    <xf numFmtId="0" fontId="48" fillId="26" borderId="172" xfId="36" applyFont="1" applyFill="1" applyBorder="1" applyAlignment="1">
      <alignment horizontal="center" vertical="center"/>
    </xf>
    <xf numFmtId="177" fontId="48" fillId="26" borderId="94" xfId="36" applyNumberFormat="1" applyFont="1" applyFill="1" applyBorder="1" applyAlignment="1">
      <alignment horizontal="center" vertical="center"/>
    </xf>
    <xf numFmtId="177" fontId="48" fillId="26" borderId="94" xfId="36" applyNumberFormat="1" applyFont="1" applyFill="1" applyBorder="1" applyAlignment="1">
      <alignment vertical="center"/>
    </xf>
    <xf numFmtId="0" fontId="48" fillId="26" borderId="184" xfId="36" applyFont="1" applyFill="1" applyBorder="1" applyAlignment="1">
      <alignment horizontal="center" vertical="center"/>
    </xf>
    <xf numFmtId="0" fontId="35" fillId="34" borderId="84" xfId="36" applyFont="1" applyFill="1" applyBorder="1" applyAlignment="1">
      <alignment horizontal="center" vertical="center"/>
    </xf>
    <xf numFmtId="4" fontId="35" fillId="34" borderId="106" xfId="36" applyNumberFormat="1" applyFont="1" applyFill="1" applyBorder="1" applyAlignment="1">
      <alignment horizontal="center" vertical="center"/>
    </xf>
    <xf numFmtId="0" fontId="35" fillId="34" borderId="87" xfId="36" applyFont="1" applyFill="1" applyBorder="1" applyAlignment="1">
      <alignment horizontal="center" vertical="center"/>
    </xf>
    <xf numFmtId="4" fontId="48" fillId="34" borderId="189" xfId="36" applyNumberFormat="1" applyFont="1" applyFill="1" applyBorder="1" applyAlignment="1">
      <alignment horizontal="center" vertical="center"/>
    </xf>
    <xf numFmtId="0" fontId="35" fillId="34" borderId="188" xfId="36" applyFont="1" applyFill="1" applyBorder="1" applyAlignment="1">
      <alignment horizontal="center" vertical="center"/>
    </xf>
    <xf numFmtId="4" fontId="48" fillId="0" borderId="189" xfId="36" applyNumberFormat="1" applyFont="1" applyBorder="1" applyAlignment="1">
      <alignment horizontal="center" vertical="center"/>
    </xf>
    <xf numFmtId="0" fontId="48" fillId="26" borderId="157" xfId="36" applyFont="1" applyFill="1" applyBorder="1" applyAlignment="1">
      <alignment horizontal="center" vertical="center"/>
    </xf>
    <xf numFmtId="4" fontId="48" fillId="0" borderId="192" xfId="36" applyNumberFormat="1" applyFont="1" applyBorder="1" applyAlignment="1">
      <alignment horizontal="center" vertical="center"/>
    </xf>
    <xf numFmtId="0" fontId="48" fillId="0" borderId="158" xfId="36" applyFont="1" applyBorder="1" applyAlignment="1">
      <alignment horizontal="center" vertical="center"/>
    </xf>
    <xf numFmtId="4" fontId="48" fillId="34" borderId="192" xfId="36" applyNumberFormat="1" applyFont="1" applyFill="1" applyBorder="1" applyAlignment="1">
      <alignment horizontal="center" vertical="center"/>
    </xf>
    <xf numFmtId="0" fontId="48" fillId="34" borderId="158" xfId="36" applyFont="1" applyFill="1" applyBorder="1" applyAlignment="1">
      <alignment horizontal="center" vertical="center"/>
    </xf>
    <xf numFmtId="177" fontId="48" fillId="2" borderId="193" xfId="36" applyNumberFormat="1" applyFont="1" applyFill="1" applyBorder="1" applyAlignment="1">
      <alignment horizontal="center" vertical="center"/>
    </xf>
    <xf numFmtId="0" fontId="35" fillId="0" borderId="150" xfId="36" applyFont="1" applyBorder="1" applyAlignment="1">
      <alignment horizontal="center" vertical="center"/>
    </xf>
    <xf numFmtId="0" fontId="39" fillId="0" borderId="145" xfId="36" applyFont="1" applyBorder="1"/>
    <xf numFmtId="0" fontId="39" fillId="0" borderId="151" xfId="36" applyFont="1" applyBorder="1"/>
    <xf numFmtId="0" fontId="39" fillId="0" borderId="194" xfId="36" applyFont="1" applyBorder="1"/>
    <xf numFmtId="0" fontId="47" fillId="0" borderId="21" xfId="36" applyBorder="1"/>
    <xf numFmtId="0" fontId="47" fillId="0" borderId="195" xfId="36" applyBorder="1"/>
    <xf numFmtId="0" fontId="39" fillId="0" borderId="23" xfId="36" applyFont="1" applyBorder="1"/>
    <xf numFmtId="0" fontId="47" fillId="0" borderId="24" xfId="36" applyBorder="1"/>
    <xf numFmtId="0" fontId="47" fillId="0" borderId="25" xfId="36" applyBorder="1"/>
    <xf numFmtId="0" fontId="39" fillId="0" borderId="19" xfId="36" applyFont="1" applyBorder="1"/>
    <xf numFmtId="0" fontId="47" fillId="0" borderId="20" xfId="36" applyBorder="1"/>
    <xf numFmtId="0" fontId="35" fillId="0" borderId="19" xfId="36" applyFont="1" applyBorder="1" applyAlignment="1">
      <alignment vertical="center"/>
    </xf>
    <xf numFmtId="0" fontId="35" fillId="0" borderId="20" xfId="36" applyFont="1" applyBorder="1" applyAlignment="1">
      <alignment vertical="center"/>
    </xf>
    <xf numFmtId="177" fontId="48" fillId="36" borderId="196" xfId="36" applyNumberFormat="1" applyFont="1" applyFill="1" applyBorder="1" applyAlignment="1">
      <alignment horizontal="center" vertical="center"/>
    </xf>
    <xf numFmtId="0" fontId="69" fillId="0" borderId="197" xfId="36" applyFont="1" applyBorder="1"/>
    <xf numFmtId="0" fontId="69" fillId="0" borderId="198" xfId="36" applyFont="1" applyBorder="1"/>
    <xf numFmtId="177" fontId="48" fillId="26" borderId="199" xfId="36" applyNumberFormat="1" applyFont="1" applyFill="1" applyBorder="1" applyAlignment="1">
      <alignment horizontal="center" vertical="center"/>
    </xf>
    <xf numFmtId="0" fontId="48" fillId="26" borderId="27" xfId="36" applyFont="1" applyFill="1" applyBorder="1" applyAlignment="1">
      <alignment horizontal="center" vertical="center"/>
    </xf>
    <xf numFmtId="0" fontId="48" fillId="26" borderId="200" xfId="36" applyFont="1" applyFill="1" applyBorder="1" applyAlignment="1">
      <alignment horizontal="center" vertical="center"/>
    </xf>
    <xf numFmtId="0" fontId="69" fillId="0" borderId="201" xfId="36" applyFont="1" applyBorder="1"/>
    <xf numFmtId="0" fontId="48" fillId="26" borderId="202" xfId="36" applyFont="1" applyFill="1" applyBorder="1" applyAlignment="1">
      <alignment horizontal="center" vertical="center"/>
    </xf>
    <xf numFmtId="177" fontId="48" fillId="26" borderId="203" xfId="36" applyNumberFormat="1" applyFont="1" applyFill="1" applyBorder="1" applyAlignment="1">
      <alignment horizontal="center" vertical="center"/>
    </xf>
    <xf numFmtId="0" fontId="35" fillId="2" borderId="185" xfId="36" applyFont="1" applyFill="1" applyBorder="1" applyAlignment="1">
      <alignment horizontal="center" vertical="center"/>
    </xf>
    <xf numFmtId="0" fontId="69" fillId="0" borderId="204" xfId="36" applyFont="1" applyBorder="1"/>
    <xf numFmtId="4" fontId="35" fillId="35" borderId="178" xfId="36" applyNumberFormat="1" applyFont="1" applyFill="1" applyBorder="1" applyAlignment="1">
      <alignment horizontal="center" vertical="center"/>
    </xf>
    <xf numFmtId="4" fontId="35" fillId="0" borderId="205" xfId="36" applyNumberFormat="1" applyFont="1" applyBorder="1" applyAlignment="1">
      <alignment horizontal="center" vertical="center"/>
    </xf>
    <xf numFmtId="0" fontId="69" fillId="0" borderId="199" xfId="36" applyFont="1" applyBorder="1"/>
    <xf numFmtId="0" fontId="35" fillId="2" borderId="189" xfId="36" applyFont="1" applyFill="1" applyBorder="1" applyAlignment="1">
      <alignment horizontal="center" vertical="center"/>
    </xf>
    <xf numFmtId="0" fontId="69" fillId="0" borderId="206" xfId="36" applyFont="1" applyBorder="1"/>
    <xf numFmtId="4" fontId="35" fillId="35" borderId="183" xfId="36" applyNumberFormat="1" applyFont="1" applyFill="1" applyBorder="1" applyAlignment="1">
      <alignment horizontal="center" vertical="center"/>
    </xf>
    <xf numFmtId="4" fontId="35" fillId="0" borderId="207" xfId="36" applyNumberFormat="1" applyFont="1" applyBorder="1" applyAlignment="1">
      <alignment horizontal="center" vertical="center"/>
    </xf>
    <xf numFmtId="0" fontId="69" fillId="0" borderId="208" xfId="36" applyFont="1" applyBorder="1"/>
    <xf numFmtId="0" fontId="35" fillId="2" borderId="209" xfId="36" applyFont="1" applyFill="1" applyBorder="1" applyAlignment="1">
      <alignment horizontal="center" vertical="center"/>
    </xf>
    <xf numFmtId="0" fontId="35" fillId="2" borderId="210" xfId="36" applyFont="1" applyFill="1" applyBorder="1" applyAlignment="1">
      <alignment horizontal="center" vertical="center"/>
    </xf>
    <xf numFmtId="0" fontId="69" fillId="0" borderId="211" xfId="36" applyFont="1" applyBorder="1"/>
    <xf numFmtId="4" fontId="35" fillId="35" borderId="209" xfId="36" applyNumberFormat="1" applyFont="1" applyFill="1" applyBorder="1" applyAlignment="1">
      <alignment horizontal="center" vertical="center"/>
    </xf>
    <xf numFmtId="4" fontId="35" fillId="0" borderId="212" xfId="36" applyNumberFormat="1" applyFont="1" applyBorder="1" applyAlignment="1">
      <alignment horizontal="center" vertical="center"/>
    </xf>
    <xf numFmtId="0" fontId="35" fillId="2" borderId="19" xfId="36" applyFont="1" applyFill="1" applyBorder="1"/>
    <xf numFmtId="0" fontId="35" fillId="2" borderId="20" xfId="36" applyFont="1" applyFill="1" applyBorder="1"/>
    <xf numFmtId="0" fontId="35" fillId="0" borderId="19" xfId="36" applyFont="1" applyBorder="1"/>
    <xf numFmtId="177" fontId="35" fillId="0" borderId="0" xfId="36" applyNumberFormat="1" applyFont="1"/>
    <xf numFmtId="0" fontId="35" fillId="0" borderId="20" xfId="36" applyFont="1" applyBorder="1"/>
    <xf numFmtId="0" fontId="35" fillId="0" borderId="23" xfId="36" applyFont="1" applyBorder="1"/>
    <xf numFmtId="177" fontId="35" fillId="0" borderId="24" xfId="36" applyNumberFormat="1" applyFont="1" applyBorder="1"/>
    <xf numFmtId="0" fontId="35" fillId="0" borderId="24" xfId="36" applyFont="1" applyBorder="1"/>
    <xf numFmtId="0" fontId="35" fillId="0" borderId="25" xfId="36" applyFont="1" applyBorder="1"/>
    <xf numFmtId="4" fontId="35" fillId="0" borderId="0" xfId="36" applyNumberFormat="1" applyFont="1"/>
    <xf numFmtId="0" fontId="47" fillId="0" borderId="213" xfId="36" applyBorder="1"/>
    <xf numFmtId="0" fontId="47" fillId="0" borderId="22" xfId="36" applyBorder="1"/>
    <xf numFmtId="0" fontId="48" fillId="0" borderId="30" xfId="36" applyFont="1" applyBorder="1" applyAlignment="1">
      <alignment horizontal="center"/>
    </xf>
    <xf numFmtId="0" fontId="48" fillId="0" borderId="31" xfId="36" applyFont="1" applyBorder="1" applyAlignment="1">
      <alignment horizontal="center"/>
    </xf>
    <xf numFmtId="0" fontId="48" fillId="0" borderId="32" xfId="36" applyFont="1" applyBorder="1" applyAlignment="1">
      <alignment horizontal="center"/>
    </xf>
    <xf numFmtId="0" fontId="35" fillId="0" borderId="213" xfId="36" applyFont="1" applyBorder="1"/>
    <xf numFmtId="0" fontId="35" fillId="0" borderId="21" xfId="36" applyFont="1" applyBorder="1"/>
    <xf numFmtId="177" fontId="35" fillId="0" borderId="21" xfId="36" applyNumberFormat="1" applyFont="1" applyBorder="1"/>
    <xf numFmtId="0" fontId="35" fillId="0" borderId="22" xfId="36" applyFont="1" applyBorder="1"/>
    <xf numFmtId="0" fontId="70" fillId="0" borderId="40" xfId="36" applyFont="1" applyBorder="1" applyAlignment="1">
      <alignment horizontal="right" vertical="top" textRotation="180"/>
    </xf>
    <xf numFmtId="0" fontId="71" fillId="4" borderId="16" xfId="36" applyFont="1" applyFill="1" applyBorder="1" applyAlignment="1">
      <alignment horizontal="center" vertical="center"/>
    </xf>
    <xf numFmtId="0" fontId="71" fillId="4" borderId="16" xfId="36" applyFont="1" applyFill="1" applyBorder="1" applyAlignment="1">
      <alignment horizontal="center" vertical="center" wrapText="1"/>
    </xf>
    <xf numFmtId="0" fontId="71" fillId="4" borderId="64" xfId="36" applyFont="1" applyFill="1" applyBorder="1" applyAlignment="1">
      <alignment horizontal="center" vertical="center" wrapText="1"/>
    </xf>
    <xf numFmtId="0" fontId="71" fillId="4" borderId="55" xfId="36" applyFont="1" applyFill="1" applyBorder="1" applyAlignment="1">
      <alignment horizontal="center" vertical="center" wrapText="1"/>
    </xf>
    <xf numFmtId="177" fontId="71" fillId="4" borderId="55" xfId="36" applyNumberFormat="1" applyFont="1" applyFill="1" applyBorder="1" applyAlignment="1">
      <alignment horizontal="center" vertical="center" wrapText="1"/>
    </xf>
    <xf numFmtId="43" fontId="72" fillId="4" borderId="55" xfId="38" applyFont="1" applyFill="1" applyBorder="1" applyAlignment="1">
      <alignment horizontal="center" vertical="center" wrapText="1"/>
    </xf>
    <xf numFmtId="0" fontId="72" fillId="4" borderId="16" xfId="36" applyFont="1" applyFill="1" applyBorder="1" applyAlignment="1">
      <alignment horizontal="center" vertical="center"/>
    </xf>
    <xf numFmtId="0" fontId="73" fillId="0" borderId="0" xfId="36" applyFont="1" applyAlignment="1">
      <alignment horizontal="center" vertical="center"/>
    </xf>
    <xf numFmtId="0" fontId="73" fillId="4" borderId="0" xfId="36" applyFont="1" applyFill="1" applyAlignment="1">
      <alignment horizontal="center" vertical="center"/>
    </xf>
    <xf numFmtId="0" fontId="74" fillId="0" borderId="0" xfId="36" applyFont="1"/>
    <xf numFmtId="0" fontId="70" fillId="0" borderId="0" xfId="36" applyFont="1" applyAlignment="1">
      <alignment horizontal="right" vertical="top" textRotation="180"/>
    </xf>
    <xf numFmtId="0" fontId="46" fillId="0" borderId="55" xfId="36" applyFont="1" applyBorder="1" applyAlignment="1">
      <alignment horizontal="center" vertical="center" wrapText="1"/>
    </xf>
    <xf numFmtId="0" fontId="45" fillId="0" borderId="69" xfId="36" applyFont="1" applyBorder="1" applyAlignment="1">
      <alignment horizontal="center" vertical="center"/>
    </xf>
    <xf numFmtId="188" fontId="45" fillId="0" borderId="214" xfId="36" applyNumberFormat="1" applyFont="1" applyBorder="1" applyAlignment="1">
      <alignment horizontal="center" vertical="center"/>
    </xf>
    <xf numFmtId="189" fontId="45" fillId="0" borderId="215" xfId="36" applyNumberFormat="1" applyFont="1" applyBorder="1" applyAlignment="1">
      <alignment horizontal="center" vertical="center"/>
    </xf>
    <xf numFmtId="0" fontId="45" fillId="32" borderId="215" xfId="36" applyFont="1" applyFill="1" applyBorder="1" applyAlignment="1">
      <alignment horizontal="center" vertical="center" wrapText="1"/>
    </xf>
    <xf numFmtId="168" fontId="45" fillId="32" borderId="215" xfId="36" applyNumberFormat="1" applyFont="1" applyFill="1" applyBorder="1" applyAlignment="1">
      <alignment horizontal="center" vertical="center"/>
    </xf>
    <xf numFmtId="177" fontId="45" fillId="32" borderId="215" xfId="36" applyNumberFormat="1" applyFont="1" applyFill="1" applyBorder="1" applyAlignment="1">
      <alignment horizontal="center" vertical="center"/>
    </xf>
    <xf numFmtId="180" fontId="45" fillId="0" borderId="215" xfId="36" applyNumberFormat="1" applyFont="1" applyBorder="1" applyAlignment="1">
      <alignment horizontal="center" vertical="center" wrapText="1"/>
    </xf>
    <xf numFmtId="190" fontId="45" fillId="0" borderId="215" xfId="38" applyNumberFormat="1" applyFont="1" applyFill="1" applyBorder="1" applyAlignment="1">
      <alignment horizontal="center" vertical="center"/>
    </xf>
    <xf numFmtId="0" fontId="45" fillId="0" borderId="216" xfId="36" applyFont="1" applyBorder="1" applyAlignment="1">
      <alignment horizontal="center" vertical="center"/>
    </xf>
    <xf numFmtId="0" fontId="75" fillId="0" borderId="0" xfId="36" applyFont="1" applyAlignment="1">
      <alignment horizontal="center" vertical="center"/>
    </xf>
    <xf numFmtId="0" fontId="37" fillId="0" borderId="0" xfId="36" applyFont="1"/>
    <xf numFmtId="180" fontId="37" fillId="0" borderId="0" xfId="36" applyNumberFormat="1" applyFont="1"/>
    <xf numFmtId="183" fontId="37" fillId="0" borderId="0" xfId="36" applyNumberFormat="1" applyFont="1"/>
    <xf numFmtId="0" fontId="46" fillId="0" borderId="44" xfId="36" applyFont="1" applyBorder="1" applyAlignment="1">
      <alignment horizontal="center" vertical="center" wrapText="1"/>
    </xf>
    <xf numFmtId="188" fontId="45" fillId="0" borderId="217" xfId="36" applyNumberFormat="1" applyFont="1" applyBorder="1" applyAlignment="1">
      <alignment horizontal="center" vertical="center"/>
    </xf>
    <xf numFmtId="189" fontId="45" fillId="0" borderId="216" xfId="36" applyNumberFormat="1" applyFont="1" applyBorder="1" applyAlignment="1">
      <alignment horizontal="center" vertical="center"/>
    </xf>
    <xf numFmtId="0" fontId="45" fillId="32" borderId="216" xfId="36" applyFont="1" applyFill="1" applyBorder="1" applyAlignment="1">
      <alignment horizontal="center" vertical="center" wrapText="1"/>
    </xf>
    <xf numFmtId="168" fontId="45" fillId="32" borderId="218" xfId="36" applyNumberFormat="1" applyFont="1" applyFill="1" applyBorder="1" applyAlignment="1">
      <alignment horizontal="center" vertical="center"/>
    </xf>
    <xf numFmtId="177" fontId="45" fillId="32" borderId="219" xfId="36" applyNumberFormat="1" applyFont="1" applyFill="1" applyBorder="1" applyAlignment="1">
      <alignment horizontal="center" vertical="center"/>
    </xf>
    <xf numFmtId="180" fontId="45" fillId="0" borderId="218" xfId="36" applyNumberFormat="1" applyFont="1" applyBorder="1" applyAlignment="1">
      <alignment horizontal="center" vertical="center" wrapText="1"/>
    </xf>
    <xf numFmtId="190" fontId="45" fillId="0" borderId="219" xfId="38" applyNumberFormat="1" applyFont="1" applyFill="1" applyBorder="1" applyAlignment="1">
      <alignment horizontal="center" vertical="center"/>
    </xf>
    <xf numFmtId="0" fontId="45" fillId="0" borderId="220" xfId="36" applyFont="1" applyBorder="1" applyAlignment="1">
      <alignment horizontal="center" vertical="center"/>
    </xf>
    <xf numFmtId="189" fontId="45" fillId="0" borderId="220" xfId="36" applyNumberFormat="1" applyFont="1" applyBorder="1" applyAlignment="1">
      <alignment horizontal="center" vertical="center"/>
    </xf>
    <xf numFmtId="0" fontId="45" fillId="32" borderId="220" xfId="36" applyFont="1" applyFill="1" applyBorder="1" applyAlignment="1">
      <alignment horizontal="center" vertical="center" wrapText="1"/>
    </xf>
    <xf numFmtId="177" fontId="45" fillId="32" borderId="221" xfId="36" applyNumberFormat="1" applyFont="1" applyFill="1" applyBorder="1" applyAlignment="1">
      <alignment horizontal="center" vertical="center"/>
    </xf>
    <xf numFmtId="180" fontId="45" fillId="0" borderId="220" xfId="36" applyNumberFormat="1" applyFont="1" applyBorder="1" applyAlignment="1">
      <alignment horizontal="center" vertical="center" wrapText="1"/>
    </xf>
    <xf numFmtId="190" fontId="45" fillId="0" borderId="221" xfId="38" applyNumberFormat="1" applyFont="1" applyFill="1" applyBorder="1" applyAlignment="1">
      <alignment horizontal="center" vertical="center"/>
    </xf>
    <xf numFmtId="0" fontId="76" fillId="0" borderId="0" xfId="36" applyFont="1" applyAlignment="1">
      <alignment horizontal="center" vertical="center"/>
    </xf>
    <xf numFmtId="0" fontId="45" fillId="0" borderId="0" xfId="36" applyFont="1"/>
    <xf numFmtId="0" fontId="45" fillId="0" borderId="55" xfId="36" applyFont="1" applyBorder="1" applyAlignment="1">
      <alignment horizontal="center" vertical="center"/>
    </xf>
    <xf numFmtId="188" fontId="45" fillId="0" borderId="222" xfId="36" applyNumberFormat="1" applyFont="1" applyBorder="1" applyAlignment="1">
      <alignment horizontal="center" vertical="center"/>
    </xf>
    <xf numFmtId="0" fontId="45" fillId="0" borderId="223" xfId="36" applyFont="1" applyBorder="1" applyAlignment="1">
      <alignment horizontal="center" vertical="center"/>
    </xf>
    <xf numFmtId="190" fontId="45" fillId="0" borderId="223" xfId="38" applyNumberFormat="1" applyFont="1" applyFill="1" applyBorder="1" applyAlignment="1">
      <alignment horizontal="center" vertical="center"/>
    </xf>
    <xf numFmtId="0" fontId="45" fillId="0" borderId="215" xfId="36" applyFont="1" applyBorder="1" applyAlignment="1">
      <alignment horizontal="center" vertical="center"/>
    </xf>
    <xf numFmtId="0" fontId="77" fillId="0" borderId="0" xfId="36" applyFont="1" applyAlignment="1">
      <alignment horizontal="center" vertical="center"/>
    </xf>
    <xf numFmtId="180" fontId="45" fillId="0" borderId="0" xfId="36" applyNumberFormat="1" applyFont="1"/>
    <xf numFmtId="183" fontId="45" fillId="0" borderId="0" xfId="36" applyNumberFormat="1" applyFont="1"/>
    <xf numFmtId="0" fontId="45" fillId="0" borderId="44" xfId="36" applyFont="1" applyBorder="1" applyAlignment="1">
      <alignment horizontal="center" vertical="center"/>
    </xf>
    <xf numFmtId="188" fontId="45" fillId="0" borderId="224" xfId="36" applyNumberFormat="1" applyFont="1" applyBorder="1" applyAlignment="1">
      <alignment horizontal="center" vertical="center"/>
    </xf>
    <xf numFmtId="189" fontId="45" fillId="0" borderId="218" xfId="36" applyNumberFormat="1" applyFont="1" applyBorder="1" applyAlignment="1">
      <alignment horizontal="center" vertical="center"/>
    </xf>
    <xf numFmtId="0" fontId="45" fillId="0" borderId="221" xfId="36" applyFont="1" applyBorder="1" applyAlignment="1">
      <alignment horizontal="center" vertical="center"/>
    </xf>
    <xf numFmtId="177" fontId="45" fillId="32" borderId="225" xfId="36" applyNumberFormat="1" applyFont="1" applyFill="1" applyBorder="1" applyAlignment="1">
      <alignment horizontal="center" vertical="center"/>
    </xf>
    <xf numFmtId="190" fontId="45" fillId="0" borderId="218" xfId="38" applyNumberFormat="1" applyFont="1" applyFill="1" applyBorder="1" applyAlignment="1">
      <alignment horizontal="center" vertical="center"/>
    </xf>
    <xf numFmtId="0" fontId="45" fillId="0" borderId="218" xfId="36" applyFont="1" applyBorder="1" applyAlignment="1">
      <alignment horizontal="center" vertical="center"/>
    </xf>
    <xf numFmtId="0" fontId="46" fillId="0" borderId="47" xfId="36" applyFont="1" applyBorder="1" applyAlignment="1">
      <alignment horizontal="center" vertical="center" wrapText="1"/>
    </xf>
    <xf numFmtId="0" fontId="45" fillId="0" borderId="47" xfId="36" applyFont="1" applyBorder="1" applyAlignment="1">
      <alignment horizontal="center" vertical="center"/>
    </xf>
    <xf numFmtId="188" fontId="45" fillId="0" borderId="226" xfId="36" applyNumberFormat="1" applyFont="1" applyBorder="1" applyAlignment="1">
      <alignment horizontal="center" vertical="center"/>
    </xf>
    <xf numFmtId="189" fontId="45" fillId="0" borderId="227" xfId="36" applyNumberFormat="1" applyFont="1" applyBorder="1" applyAlignment="1">
      <alignment horizontal="center" vertical="center"/>
    </xf>
    <xf numFmtId="0" fontId="45" fillId="0" borderId="228" xfId="36" applyFont="1" applyBorder="1" applyAlignment="1">
      <alignment horizontal="center" vertical="center"/>
    </xf>
    <xf numFmtId="177" fontId="45" fillId="32" borderId="45" xfId="36" applyNumberFormat="1" applyFont="1" applyFill="1" applyBorder="1" applyAlignment="1">
      <alignment horizontal="center" vertical="center"/>
    </xf>
    <xf numFmtId="180" fontId="45" fillId="0" borderId="227" xfId="36" applyNumberFormat="1" applyFont="1" applyBorder="1" applyAlignment="1">
      <alignment horizontal="center" vertical="center" wrapText="1"/>
    </xf>
    <xf numFmtId="0" fontId="77" fillId="0" borderId="69" xfId="36" applyFont="1" applyBorder="1" applyAlignment="1">
      <alignment horizontal="center" vertical="center"/>
    </xf>
    <xf numFmtId="0" fontId="78" fillId="0" borderId="0" xfId="36" applyFont="1" applyAlignment="1">
      <alignment horizontal="right" textRotation="180" wrapText="1"/>
    </xf>
    <xf numFmtId="168" fontId="45" fillId="32" borderId="216" xfId="36" applyNumberFormat="1" applyFont="1" applyFill="1" applyBorder="1" applyAlignment="1">
      <alignment horizontal="center" vertical="center"/>
    </xf>
    <xf numFmtId="0" fontId="46" fillId="0" borderId="0" xfId="36" applyFont="1" applyAlignment="1">
      <alignment horizontal="left" vertical="center" wrapText="1"/>
    </xf>
    <xf numFmtId="0" fontId="40" fillId="0" borderId="0" xfId="36" applyFont="1"/>
    <xf numFmtId="0" fontId="46" fillId="0" borderId="69" xfId="36" applyFont="1" applyBorder="1" applyAlignment="1">
      <alignment horizontal="left" vertical="center" wrapText="1"/>
    </xf>
    <xf numFmtId="0" fontId="45" fillId="0" borderId="55" xfId="36" applyFont="1" applyBorder="1" applyAlignment="1">
      <alignment horizontal="center" vertical="center" wrapText="1"/>
    </xf>
    <xf numFmtId="0" fontId="45" fillId="0" borderId="44" xfId="36" applyFont="1" applyBorder="1" applyAlignment="1">
      <alignment horizontal="center" vertical="center" wrapText="1"/>
    </xf>
    <xf numFmtId="0" fontId="45" fillId="0" borderId="47" xfId="36" applyFont="1" applyBorder="1" applyAlignment="1">
      <alignment horizontal="center" vertical="center" wrapText="1"/>
    </xf>
    <xf numFmtId="0" fontId="79" fillId="0" borderId="55" xfId="36" applyFont="1" applyBorder="1" applyAlignment="1">
      <alignment horizontal="center" vertical="center" wrapText="1"/>
    </xf>
    <xf numFmtId="0" fontId="37" fillId="0" borderId="55" xfId="36" applyFont="1" applyBorder="1" applyAlignment="1">
      <alignment horizontal="center" vertical="center"/>
    </xf>
    <xf numFmtId="188" fontId="37" fillId="0" borderId="222" xfId="36" applyNumberFormat="1" applyFont="1" applyBorder="1" applyAlignment="1">
      <alignment horizontal="center" vertical="center"/>
    </xf>
    <xf numFmtId="189" fontId="37" fillId="0" borderId="215" xfId="36" applyNumberFormat="1" applyFont="1" applyBorder="1" applyAlignment="1">
      <alignment horizontal="center" vertical="center"/>
    </xf>
    <xf numFmtId="168" fontId="37" fillId="0" borderId="215" xfId="36" applyNumberFormat="1" applyFont="1" applyBorder="1" applyAlignment="1">
      <alignment horizontal="center" vertical="center"/>
    </xf>
    <xf numFmtId="168" fontId="37" fillId="0" borderId="216" xfId="36" applyNumberFormat="1" applyFont="1" applyBorder="1" applyAlignment="1">
      <alignment horizontal="center" vertical="center"/>
    </xf>
    <xf numFmtId="180" fontId="37" fillId="0" borderId="215" xfId="36" applyNumberFormat="1" applyFont="1" applyBorder="1" applyAlignment="1">
      <alignment horizontal="center" vertical="center" wrapText="1"/>
    </xf>
    <xf numFmtId="190" fontId="37" fillId="0" borderId="223" xfId="38" applyNumberFormat="1" applyFont="1" applyFill="1" applyBorder="1" applyAlignment="1">
      <alignment horizontal="center" vertical="center"/>
    </xf>
    <xf numFmtId="0" fontId="37" fillId="0" borderId="215" xfId="36" applyFont="1" applyBorder="1" applyAlignment="1">
      <alignment horizontal="center" vertical="center"/>
    </xf>
    <xf numFmtId="17" fontId="37" fillId="0" borderId="16" xfId="36" applyNumberFormat="1" applyFont="1" applyBorder="1"/>
    <xf numFmtId="0" fontId="37" fillId="0" borderId="16" xfId="36" applyFont="1" applyBorder="1"/>
    <xf numFmtId="0" fontId="37" fillId="0" borderId="49" xfId="36" applyFont="1" applyBorder="1"/>
    <xf numFmtId="0" fontId="79" fillId="0" borderId="44" xfId="36" applyFont="1" applyBorder="1" applyAlignment="1">
      <alignment horizontal="center" vertical="center" wrapText="1"/>
    </xf>
    <xf numFmtId="0" fontId="37" fillId="0" borderId="44" xfId="36" applyFont="1" applyBorder="1" applyAlignment="1">
      <alignment horizontal="center" vertical="center"/>
    </xf>
    <xf numFmtId="188" fontId="37" fillId="0" borderId="224" xfId="36" applyNumberFormat="1" applyFont="1" applyBorder="1" applyAlignment="1">
      <alignment horizontal="center" vertical="center"/>
    </xf>
    <xf numFmtId="189" fontId="37" fillId="0" borderId="218" xfId="36" applyNumberFormat="1" applyFont="1" applyBorder="1" applyAlignment="1">
      <alignment horizontal="center" vertical="center"/>
    </xf>
    <xf numFmtId="168" fontId="37" fillId="0" borderId="218" xfId="36" applyNumberFormat="1" applyFont="1" applyBorder="1" applyAlignment="1">
      <alignment horizontal="center" vertical="center"/>
    </xf>
    <xf numFmtId="177" fontId="37" fillId="0" borderId="225" xfId="36" applyNumberFormat="1" applyFont="1" applyBorder="1" applyAlignment="1">
      <alignment horizontal="center" vertical="center"/>
    </xf>
    <xf numFmtId="180" fontId="37" fillId="0" borderId="218" xfId="36" applyNumberFormat="1" applyFont="1" applyBorder="1" applyAlignment="1">
      <alignment horizontal="center" vertical="center" wrapText="1"/>
    </xf>
    <xf numFmtId="190" fontId="37" fillId="0" borderId="219" xfId="38" applyNumberFormat="1" applyFont="1" applyFill="1" applyBorder="1" applyAlignment="1">
      <alignment horizontal="center" vertical="center"/>
    </xf>
    <xf numFmtId="0" fontId="37" fillId="0" borderId="218" xfId="36" applyFont="1" applyBorder="1" applyAlignment="1">
      <alignment horizontal="center" vertical="center"/>
    </xf>
    <xf numFmtId="0" fontId="79" fillId="0" borderId="47" xfId="36" applyFont="1" applyBorder="1" applyAlignment="1">
      <alignment horizontal="center" vertical="center" wrapText="1"/>
    </xf>
    <xf numFmtId="0" fontId="37" fillId="0" borderId="47" xfId="36" applyFont="1" applyBorder="1" applyAlignment="1">
      <alignment horizontal="center" vertical="center"/>
    </xf>
    <xf numFmtId="188" fontId="37" fillId="0" borderId="217" xfId="36" applyNumberFormat="1" applyFont="1" applyBorder="1" applyAlignment="1">
      <alignment horizontal="center" vertical="center"/>
    </xf>
    <xf numFmtId="168" fontId="37" fillId="0" borderId="220" xfId="36" applyNumberFormat="1" applyFont="1" applyBorder="1" applyAlignment="1">
      <alignment horizontal="center" vertical="center"/>
    </xf>
    <xf numFmtId="177" fontId="37" fillId="0" borderId="0" xfId="36" applyNumberFormat="1" applyFont="1" applyAlignment="1">
      <alignment horizontal="center" vertical="center"/>
    </xf>
    <xf numFmtId="180" fontId="37" fillId="0" borderId="220" xfId="36" applyNumberFormat="1" applyFont="1" applyBorder="1" applyAlignment="1">
      <alignment horizontal="center" vertical="center" wrapText="1"/>
    </xf>
    <xf numFmtId="190" fontId="37" fillId="0" borderId="221" xfId="38" applyNumberFormat="1" applyFont="1" applyFill="1" applyBorder="1" applyAlignment="1">
      <alignment horizontal="center" vertical="center"/>
    </xf>
    <xf numFmtId="0" fontId="37" fillId="0" borderId="220" xfId="36" applyFont="1" applyBorder="1" applyAlignment="1">
      <alignment horizontal="center" vertical="center"/>
    </xf>
    <xf numFmtId="0" fontId="80" fillId="0" borderId="0" xfId="36" applyFont="1" applyAlignment="1">
      <alignment horizontal="right" textRotation="180" wrapText="1"/>
    </xf>
    <xf numFmtId="0" fontId="79" fillId="0" borderId="0" xfId="36" applyFont="1" applyAlignment="1">
      <alignment horizontal="left" vertical="center" wrapText="1"/>
    </xf>
    <xf numFmtId="0" fontId="81" fillId="0" borderId="0" xfId="36" applyFont="1"/>
    <xf numFmtId="177" fontId="37" fillId="0" borderId="219" xfId="36" applyNumberFormat="1" applyFont="1" applyBorder="1" applyAlignment="1">
      <alignment horizontal="center" vertical="center"/>
    </xf>
    <xf numFmtId="188" fontId="37" fillId="0" borderId="226" xfId="36" applyNumberFormat="1" applyFont="1" applyBorder="1" applyAlignment="1">
      <alignment horizontal="center" vertical="center"/>
    </xf>
    <xf numFmtId="189" fontId="37" fillId="0" borderId="227" xfId="36" applyNumberFormat="1" applyFont="1" applyBorder="1" applyAlignment="1">
      <alignment horizontal="center" vertical="center"/>
    </xf>
    <xf numFmtId="168" fontId="37" fillId="0" borderId="227" xfId="36" applyNumberFormat="1" applyFont="1" applyBorder="1" applyAlignment="1">
      <alignment horizontal="center" vertical="center"/>
    </xf>
    <xf numFmtId="177" fontId="37" fillId="0" borderId="45" xfId="36" applyNumberFormat="1" applyFont="1" applyBorder="1" applyAlignment="1">
      <alignment horizontal="center" vertical="center"/>
    </xf>
    <xf numFmtId="180" fontId="37" fillId="0" borderId="227" xfId="36" applyNumberFormat="1" applyFont="1" applyBorder="1" applyAlignment="1">
      <alignment horizontal="center" vertical="center" wrapText="1"/>
    </xf>
    <xf numFmtId="190" fontId="37" fillId="0" borderId="228" xfId="38" applyNumberFormat="1" applyFont="1" applyFill="1" applyBorder="1" applyAlignment="1">
      <alignment horizontal="center" vertical="center"/>
    </xf>
    <xf numFmtId="0" fontId="37" fillId="0" borderId="47" xfId="36" applyFont="1" applyBorder="1" applyAlignment="1">
      <alignment horizontal="center"/>
    </xf>
    <xf numFmtId="0" fontId="46" fillId="0" borderId="16" xfId="36" applyFont="1" applyBorder="1" applyAlignment="1">
      <alignment horizontal="center" vertical="center" wrapText="1"/>
    </xf>
    <xf numFmtId="177" fontId="45" fillId="32" borderId="218" xfId="36" applyNumberFormat="1" applyFont="1" applyFill="1" applyBorder="1" applyAlignment="1">
      <alignment horizontal="center" vertical="center"/>
    </xf>
    <xf numFmtId="168" fontId="45" fillId="32" borderId="227" xfId="36" applyNumberFormat="1" applyFont="1" applyFill="1" applyBorder="1" applyAlignment="1">
      <alignment horizontal="center" vertical="center"/>
    </xf>
    <xf numFmtId="177" fontId="45" fillId="32" borderId="227" xfId="36" applyNumberFormat="1" applyFont="1" applyFill="1" applyBorder="1" applyAlignment="1">
      <alignment horizontal="center" vertical="center"/>
    </xf>
    <xf numFmtId="190" fontId="45" fillId="0" borderId="228" xfId="38" applyNumberFormat="1" applyFont="1" applyFill="1" applyBorder="1" applyAlignment="1">
      <alignment horizontal="center" vertical="center"/>
    </xf>
    <xf numFmtId="0" fontId="45" fillId="0" borderId="47" xfId="36" applyFont="1" applyBorder="1" applyAlignment="1">
      <alignment horizontal="center"/>
    </xf>
    <xf numFmtId="0" fontId="45" fillId="0" borderId="223" xfId="36" applyFont="1" applyBorder="1" applyAlignment="1">
      <alignment horizontal="center" vertical="center" wrapText="1"/>
    </xf>
    <xf numFmtId="180" fontId="45" fillId="0" borderId="216" xfId="36" applyNumberFormat="1" applyFont="1" applyBorder="1" applyAlignment="1">
      <alignment horizontal="center" vertical="center" wrapText="1"/>
    </xf>
    <xf numFmtId="0" fontId="45" fillId="0" borderId="16" xfId="36" applyFont="1" applyBorder="1"/>
    <xf numFmtId="0" fontId="45" fillId="0" borderId="49" xfId="36" applyFont="1" applyBorder="1"/>
    <xf numFmtId="0" fontId="45" fillId="0" borderId="219" xfId="36" applyFont="1" applyBorder="1" applyAlignment="1">
      <alignment horizontal="center" vertical="center" wrapText="1"/>
    </xf>
    <xf numFmtId="0" fontId="45" fillId="0" borderId="221" xfId="36" applyFont="1" applyBorder="1" applyAlignment="1">
      <alignment horizontal="center" vertical="center" wrapText="1"/>
    </xf>
    <xf numFmtId="0" fontId="45" fillId="0" borderId="228" xfId="36" applyFont="1" applyBorder="1" applyAlignment="1">
      <alignment horizontal="center" vertical="center" wrapText="1"/>
    </xf>
    <xf numFmtId="17" fontId="45" fillId="0" borderId="16" xfId="36" applyNumberFormat="1" applyFont="1" applyBorder="1"/>
    <xf numFmtId="0" fontId="46" fillId="3" borderId="44" xfId="36" applyFont="1" applyFill="1" applyBorder="1" applyAlignment="1">
      <alignment horizontal="center" vertical="center" wrapText="1"/>
    </xf>
    <xf numFmtId="17" fontId="45" fillId="0" borderId="0" xfId="36" applyNumberFormat="1" applyFont="1"/>
    <xf numFmtId="0" fontId="46" fillId="3" borderId="47" xfId="36" applyFont="1" applyFill="1" applyBorder="1" applyAlignment="1">
      <alignment horizontal="center" vertical="center" wrapText="1"/>
    </xf>
    <xf numFmtId="177" fontId="45" fillId="32" borderId="65" xfId="36" applyNumberFormat="1" applyFont="1" applyFill="1" applyBorder="1" applyAlignment="1">
      <alignment horizontal="center" vertical="center"/>
    </xf>
    <xf numFmtId="190" fontId="45" fillId="0" borderId="229" xfId="38" applyNumberFormat="1" applyFont="1" applyFill="1" applyBorder="1" applyAlignment="1">
      <alignment horizontal="center" vertical="center"/>
    </xf>
    <xf numFmtId="190" fontId="45" fillId="0" borderId="230" xfId="38" applyNumberFormat="1" applyFont="1" applyFill="1" applyBorder="1" applyAlignment="1">
      <alignment horizontal="center" vertical="center"/>
    </xf>
    <xf numFmtId="190" fontId="45" fillId="0" borderId="231" xfId="38" applyNumberFormat="1" applyFont="1" applyFill="1" applyBorder="1" applyAlignment="1">
      <alignment horizontal="center" vertical="center"/>
    </xf>
    <xf numFmtId="177" fontId="45" fillId="32" borderId="228" xfId="36" applyNumberFormat="1" applyFont="1" applyFill="1" applyBorder="1" applyAlignment="1">
      <alignment horizontal="center" vertical="center"/>
    </xf>
    <xf numFmtId="190" fontId="45" fillId="0" borderId="232" xfId="38" applyNumberFormat="1" applyFont="1" applyFill="1" applyBorder="1" applyAlignment="1">
      <alignment horizontal="center" vertical="center"/>
    </xf>
    <xf numFmtId="0" fontId="45" fillId="0" borderId="227" xfId="36" applyFont="1" applyBorder="1" applyAlignment="1">
      <alignment horizontal="center" vertical="center"/>
    </xf>
    <xf numFmtId="177" fontId="45" fillId="32" borderId="55" xfId="36" applyNumberFormat="1" applyFont="1" applyFill="1" applyBorder="1" applyAlignment="1">
      <alignment horizontal="center" vertical="center"/>
    </xf>
    <xf numFmtId="17" fontId="37" fillId="0" borderId="0" xfId="36" applyNumberFormat="1" applyFont="1"/>
    <xf numFmtId="0" fontId="79" fillId="0" borderId="69" xfId="36" applyFont="1" applyBorder="1" applyAlignment="1">
      <alignment horizontal="center" vertical="center" wrapText="1"/>
    </xf>
    <xf numFmtId="0" fontId="37" fillId="0" borderId="0" xfId="36" applyFont="1" applyAlignment="1">
      <alignment horizontal="center" vertical="center"/>
    </xf>
    <xf numFmtId="188" fontId="37" fillId="0" borderId="0" xfId="36" applyNumberFormat="1" applyFont="1" applyAlignment="1">
      <alignment horizontal="center" vertical="center"/>
    </xf>
    <xf numFmtId="189" fontId="37" fillId="0" borderId="0" xfId="36" applyNumberFormat="1" applyFont="1" applyAlignment="1">
      <alignment horizontal="center" vertical="center"/>
    </xf>
    <xf numFmtId="0" fontId="37" fillId="0" borderId="0" xfId="36" applyFont="1" applyAlignment="1">
      <alignment horizontal="center" vertical="center" wrapText="1"/>
    </xf>
    <xf numFmtId="168" fontId="37" fillId="0" borderId="0" xfId="36" applyNumberFormat="1" applyFont="1" applyAlignment="1">
      <alignment horizontal="center" vertical="center"/>
    </xf>
    <xf numFmtId="180" fontId="37" fillId="0" borderId="0" xfId="36" applyNumberFormat="1" applyFont="1" applyAlignment="1">
      <alignment horizontal="center" vertical="center" wrapText="1"/>
    </xf>
    <xf numFmtId="190" fontId="37" fillId="0" borderId="0" xfId="38" applyNumberFormat="1" applyFont="1" applyFill="1" applyBorder="1" applyAlignment="1">
      <alignment horizontal="center" vertical="center"/>
    </xf>
    <xf numFmtId="0" fontId="37" fillId="0" borderId="40" xfId="36" applyFont="1" applyBorder="1" applyAlignment="1">
      <alignment horizontal="center" vertical="center"/>
    </xf>
    <xf numFmtId="188" fontId="82" fillId="0" borderId="0" xfId="36" applyNumberFormat="1" applyFont="1" applyAlignment="1">
      <alignment horizontal="center" vertical="center"/>
    </xf>
    <xf numFmtId="0" fontId="79" fillId="0" borderId="67" xfId="36" applyFont="1" applyBorder="1" applyAlignment="1">
      <alignment horizontal="center" vertical="center" wrapText="1"/>
    </xf>
    <xf numFmtId="0" fontId="37" fillId="0" borderId="45" xfId="36" applyFont="1" applyBorder="1" applyAlignment="1">
      <alignment horizontal="center" vertical="center"/>
    </xf>
    <xf numFmtId="188" fontId="37" fillId="0" borderId="45" xfId="36" applyNumberFormat="1" applyFont="1" applyBorder="1" applyAlignment="1">
      <alignment horizontal="center" vertical="center"/>
    </xf>
    <xf numFmtId="189" fontId="37" fillId="0" borderId="45" xfId="36" applyNumberFormat="1" applyFont="1" applyBorder="1" applyAlignment="1">
      <alignment horizontal="center" vertical="center"/>
    </xf>
    <xf numFmtId="0" fontId="37" fillId="0" borderId="45" xfId="36" applyFont="1" applyBorder="1" applyAlignment="1">
      <alignment horizontal="center" vertical="center" wrapText="1"/>
    </xf>
    <xf numFmtId="168" fontId="37" fillId="0" borderId="45" xfId="36" applyNumberFormat="1" applyFont="1" applyBorder="1" applyAlignment="1">
      <alignment horizontal="center" vertical="center"/>
    </xf>
    <xf numFmtId="180" fontId="37" fillId="0" borderId="45" xfId="36" applyNumberFormat="1" applyFont="1" applyBorder="1" applyAlignment="1">
      <alignment horizontal="center" vertical="center" wrapText="1"/>
    </xf>
    <xf numFmtId="190" fontId="37" fillId="0" borderId="45" xfId="38" applyNumberFormat="1" applyFont="1" applyFill="1" applyBorder="1" applyAlignment="1">
      <alignment horizontal="center" vertical="center"/>
    </xf>
    <xf numFmtId="0" fontId="37" fillId="0" borderId="68" xfId="36" applyFont="1" applyBorder="1" applyAlignment="1">
      <alignment horizontal="center" vertical="center"/>
    </xf>
    <xf numFmtId="0" fontId="79" fillId="0" borderId="0" xfId="36" applyFont="1" applyAlignment="1">
      <alignment horizontal="center" vertical="center"/>
    </xf>
    <xf numFmtId="0" fontId="37" fillId="0" borderId="0" xfId="36" applyFont="1" applyAlignment="1">
      <alignment vertical="center"/>
    </xf>
    <xf numFmtId="43" fontId="83" fillId="0" borderId="0" xfId="38" applyFont="1" applyAlignment="1">
      <alignment horizontal="center" vertical="center"/>
    </xf>
    <xf numFmtId="0" fontId="76" fillId="0" borderId="0" xfId="36" applyFont="1" applyAlignment="1">
      <alignment vertical="center"/>
    </xf>
    <xf numFmtId="0" fontId="84" fillId="0" borderId="0" xfId="36" applyFont="1" applyAlignment="1">
      <alignment horizontal="right" vertical="top" textRotation="180"/>
    </xf>
    <xf numFmtId="0" fontId="46" fillId="4" borderId="16" xfId="36" applyFont="1" applyFill="1" applyBorder="1" applyAlignment="1">
      <alignment horizontal="center" vertical="center" wrapText="1"/>
    </xf>
    <xf numFmtId="188" fontId="46" fillId="4" borderId="16" xfId="36" applyNumberFormat="1" applyFont="1" applyFill="1" applyBorder="1" applyAlignment="1">
      <alignment horizontal="center" vertical="center" wrapText="1"/>
    </xf>
    <xf numFmtId="175" fontId="46" fillId="4" borderId="16" xfId="36" applyNumberFormat="1" applyFont="1" applyFill="1" applyBorder="1" applyAlignment="1">
      <alignment horizontal="center" vertical="center" wrapText="1"/>
    </xf>
    <xf numFmtId="175" fontId="79" fillId="4" borderId="16" xfId="36" applyNumberFormat="1" applyFont="1" applyFill="1" applyBorder="1" applyAlignment="1">
      <alignment horizontal="center" vertical="center" wrapText="1"/>
    </xf>
    <xf numFmtId="188" fontId="45" fillId="4" borderId="16" xfId="36" applyNumberFormat="1" applyFont="1" applyFill="1" applyBorder="1" applyAlignment="1">
      <alignment horizontal="center" vertical="center" wrapText="1"/>
    </xf>
    <xf numFmtId="0" fontId="45" fillId="4" borderId="16" xfId="36" applyFont="1" applyFill="1" applyBorder="1" applyAlignment="1">
      <alignment horizontal="center" vertical="center" wrapText="1"/>
    </xf>
    <xf numFmtId="0" fontId="46" fillId="0" borderId="0" xfId="36" applyFont="1" applyAlignment="1">
      <alignment horizontal="center" vertical="center" wrapText="1"/>
    </xf>
    <xf numFmtId="175" fontId="46" fillId="4" borderId="0" xfId="36" applyNumberFormat="1" applyFont="1" applyFill="1" applyAlignment="1">
      <alignment horizontal="center" vertical="center" wrapText="1"/>
    </xf>
    <xf numFmtId="0" fontId="11" fillId="0" borderId="0" xfId="36" applyFont="1"/>
    <xf numFmtId="0" fontId="85" fillId="0" borderId="0" xfId="36" applyFont="1" applyAlignment="1">
      <alignment vertical="center" textRotation="180"/>
    </xf>
    <xf numFmtId="0" fontId="11" fillId="0" borderId="44" xfId="36" applyFont="1" applyBorder="1" applyAlignment="1">
      <alignment horizontal="center" vertical="center" wrapText="1"/>
    </xf>
    <xf numFmtId="0" fontId="11" fillId="3" borderId="44" xfId="36" applyFont="1" applyFill="1" applyBorder="1" applyAlignment="1">
      <alignment horizontal="center" vertical="center"/>
    </xf>
    <xf numFmtId="188" fontId="11" fillId="0" borderId="216" xfId="36" applyNumberFormat="1" applyFont="1" applyBorder="1" applyAlignment="1">
      <alignment horizontal="center" vertical="center"/>
    </xf>
    <xf numFmtId="188" fontId="11" fillId="32" borderId="216" xfId="36" applyNumberFormat="1" applyFont="1" applyFill="1" applyBorder="1" applyAlignment="1">
      <alignment horizontal="center" vertical="center"/>
    </xf>
    <xf numFmtId="191" fontId="11" fillId="32" borderId="216" xfId="36" applyNumberFormat="1" applyFont="1" applyFill="1" applyBorder="1" applyAlignment="1">
      <alignment horizontal="center" vertical="center"/>
    </xf>
    <xf numFmtId="175" fontId="11" fillId="3" borderId="215" xfId="36" applyNumberFormat="1" applyFont="1" applyFill="1" applyBorder="1" applyAlignment="1">
      <alignment horizontal="center" vertical="center"/>
    </xf>
    <xf numFmtId="4" fontId="11" fillId="3" borderId="216" xfId="36" applyNumberFormat="1" applyFont="1" applyFill="1" applyBorder="1" applyAlignment="1">
      <alignment horizontal="center" vertical="center"/>
    </xf>
    <xf numFmtId="175" fontId="11" fillId="3" borderId="44" xfId="36" applyNumberFormat="1" applyFont="1" applyFill="1" applyBorder="1" applyAlignment="1">
      <alignment horizontal="center" vertical="center"/>
    </xf>
    <xf numFmtId="192" fontId="11" fillId="3" borderId="215" xfId="36" applyNumberFormat="1" applyFont="1" applyFill="1" applyBorder="1" applyAlignment="1">
      <alignment horizontal="center" vertical="center"/>
    </xf>
    <xf numFmtId="188" fontId="11" fillId="3" borderId="229" xfId="36" applyNumberFormat="1" applyFont="1" applyFill="1" applyBorder="1" applyAlignment="1">
      <alignment horizontal="center" vertical="center"/>
    </xf>
    <xf numFmtId="188" fontId="86" fillId="3" borderId="216" xfId="36" applyNumberFormat="1" applyFont="1" applyFill="1" applyBorder="1" applyAlignment="1">
      <alignment horizontal="center" vertical="center"/>
    </xf>
    <xf numFmtId="0" fontId="11" fillId="0" borderId="0" xfId="36" applyFont="1" applyAlignment="1">
      <alignment horizontal="center" vertical="center"/>
    </xf>
    <xf numFmtId="175" fontId="11" fillId="3" borderId="0" xfId="36" applyNumberFormat="1" applyFont="1" applyFill="1" applyAlignment="1">
      <alignment horizontal="center" vertical="center"/>
    </xf>
    <xf numFmtId="188" fontId="11" fillId="32" borderId="218" xfId="36" applyNumberFormat="1" applyFont="1" applyFill="1" applyBorder="1" applyAlignment="1">
      <alignment horizontal="center" vertical="center"/>
    </xf>
    <xf numFmtId="175" fontId="11" fillId="3" borderId="216" xfId="36" applyNumberFormat="1" applyFont="1" applyFill="1" applyBorder="1" applyAlignment="1">
      <alignment horizontal="center" vertical="center"/>
    </xf>
    <xf numFmtId="175" fontId="11" fillId="3" borderId="220" xfId="36" applyNumberFormat="1" applyFont="1" applyFill="1" applyBorder="1" applyAlignment="1">
      <alignment horizontal="center" vertical="center"/>
    </xf>
    <xf numFmtId="192" fontId="11" fillId="3" borderId="218" xfId="36" applyNumberFormat="1" applyFont="1" applyFill="1" applyBorder="1" applyAlignment="1">
      <alignment horizontal="center" vertical="center"/>
    </xf>
    <xf numFmtId="188" fontId="11" fillId="3" borderId="230" xfId="36" applyNumberFormat="1" applyFont="1" applyFill="1" applyBorder="1" applyAlignment="1">
      <alignment horizontal="center" vertical="center"/>
    </xf>
    <xf numFmtId="188" fontId="11" fillId="0" borderId="220" xfId="36" applyNumberFormat="1" applyFont="1" applyBorder="1" applyAlignment="1">
      <alignment horizontal="center" vertical="center"/>
    </xf>
    <xf numFmtId="188" fontId="11" fillId="32" borderId="44" xfId="36" applyNumberFormat="1" applyFont="1" applyFill="1" applyBorder="1" applyAlignment="1">
      <alignment horizontal="center" vertical="center"/>
    </xf>
    <xf numFmtId="191" fontId="11" fillId="32" borderId="44" xfId="36" applyNumberFormat="1" applyFont="1" applyFill="1" applyBorder="1" applyAlignment="1">
      <alignment horizontal="center" vertical="center"/>
    </xf>
    <xf numFmtId="175" fontId="11" fillId="0" borderId="220" xfId="36" applyNumberFormat="1" applyFont="1" applyBorder="1" applyAlignment="1">
      <alignment horizontal="center" vertical="center"/>
    </xf>
    <xf numFmtId="4" fontId="11" fillId="3" borderId="44" xfId="36" applyNumberFormat="1" applyFont="1" applyFill="1" applyBorder="1" applyAlignment="1">
      <alignment horizontal="center" vertical="center"/>
    </xf>
    <xf numFmtId="4" fontId="11" fillId="3" borderId="220" xfId="36" applyNumberFormat="1" applyFont="1" applyFill="1" applyBorder="1" applyAlignment="1">
      <alignment horizontal="center" vertical="center"/>
    </xf>
    <xf numFmtId="192" fontId="11" fillId="3" borderId="220" xfId="36" applyNumberFormat="1" applyFont="1" applyFill="1" applyBorder="1" applyAlignment="1">
      <alignment horizontal="center" vertical="center"/>
    </xf>
    <xf numFmtId="188" fontId="11" fillId="3" borderId="231" xfId="36" applyNumberFormat="1" applyFont="1" applyFill="1" applyBorder="1" applyAlignment="1">
      <alignment horizontal="center" vertical="center"/>
    </xf>
    <xf numFmtId="0" fontId="41" fillId="0" borderId="0" xfId="36" applyFont="1" applyAlignment="1">
      <alignment horizontal="center" vertical="center"/>
    </xf>
    <xf numFmtId="0" fontId="80" fillId="0" borderId="0" xfId="36" applyFont="1" applyAlignment="1">
      <alignment horizontal="center" textRotation="180" wrapText="1"/>
    </xf>
    <xf numFmtId="0" fontId="11" fillId="0" borderId="55" xfId="36" applyFont="1" applyBorder="1" applyAlignment="1">
      <alignment horizontal="center" vertical="center" wrapText="1"/>
    </xf>
    <xf numFmtId="188" fontId="11" fillId="0" borderId="218" xfId="36" applyNumberFormat="1" applyFont="1" applyBorder="1" applyAlignment="1">
      <alignment horizontal="center" vertical="center"/>
    </xf>
    <xf numFmtId="188" fontId="11" fillId="32" borderId="215" xfId="36" applyNumberFormat="1" applyFont="1" applyFill="1" applyBorder="1" applyAlignment="1">
      <alignment horizontal="center" vertical="center"/>
    </xf>
    <xf numFmtId="4" fontId="11" fillId="3" borderId="55" xfId="36" applyNumberFormat="1" applyFont="1" applyFill="1" applyBorder="1" applyAlignment="1">
      <alignment horizontal="center" vertical="center"/>
    </xf>
    <xf numFmtId="4" fontId="11" fillId="3" borderId="215" xfId="36" applyNumberFormat="1" applyFont="1" applyFill="1" applyBorder="1" applyAlignment="1">
      <alignment horizontal="center" vertical="center"/>
    </xf>
    <xf numFmtId="0" fontId="11" fillId="3" borderId="0" xfId="36" applyFont="1" applyFill="1"/>
    <xf numFmtId="192" fontId="11" fillId="0" borderId="218" xfId="36" applyNumberFormat="1" applyFont="1" applyBorder="1" applyAlignment="1">
      <alignment horizontal="center" vertical="center"/>
    </xf>
    <xf numFmtId="0" fontId="11" fillId="0" borderId="47" xfId="36" applyFont="1" applyBorder="1" applyAlignment="1">
      <alignment horizontal="center" vertical="center" wrapText="1"/>
    </xf>
    <xf numFmtId="188" fontId="11" fillId="0" borderId="227" xfId="36" applyNumberFormat="1" applyFont="1" applyBorder="1" applyAlignment="1">
      <alignment horizontal="center" vertical="center"/>
    </xf>
    <xf numFmtId="188" fontId="11" fillId="32" borderId="227" xfId="36" applyNumberFormat="1" applyFont="1" applyFill="1" applyBorder="1" applyAlignment="1">
      <alignment horizontal="center" vertical="center"/>
    </xf>
    <xf numFmtId="175" fontId="11" fillId="3" borderId="227" xfId="36" applyNumberFormat="1" applyFont="1" applyFill="1" applyBorder="1" applyAlignment="1">
      <alignment horizontal="center" vertical="center"/>
    </xf>
    <xf numFmtId="4" fontId="11" fillId="3" borderId="227" xfId="36" applyNumberFormat="1" applyFont="1" applyFill="1" applyBorder="1" applyAlignment="1">
      <alignment horizontal="center" vertical="center"/>
    </xf>
    <xf numFmtId="192" fontId="11" fillId="0" borderId="227" xfId="36" applyNumberFormat="1" applyFont="1" applyBorder="1" applyAlignment="1">
      <alignment horizontal="center" vertical="center"/>
    </xf>
    <xf numFmtId="188" fontId="11" fillId="3" borderId="232" xfId="36" applyNumberFormat="1" applyFont="1" applyFill="1" applyBorder="1" applyAlignment="1">
      <alignment horizontal="center" vertical="center"/>
    </xf>
    <xf numFmtId="175" fontId="11" fillId="0" borderId="216" xfId="36" applyNumberFormat="1" applyFont="1" applyBorder="1" applyAlignment="1">
      <alignment horizontal="center" vertical="center"/>
    </xf>
    <xf numFmtId="4" fontId="11" fillId="0" borderId="44" xfId="36" applyNumberFormat="1" applyFont="1" applyBorder="1" applyAlignment="1">
      <alignment horizontal="center" vertical="center"/>
    </xf>
    <xf numFmtId="4" fontId="11" fillId="0" borderId="216" xfId="36" applyNumberFormat="1" applyFont="1" applyBorder="1" applyAlignment="1">
      <alignment horizontal="center" vertical="center"/>
    </xf>
    <xf numFmtId="192" fontId="11" fillId="0" borderId="216" xfId="36" applyNumberFormat="1" applyFont="1" applyBorder="1" applyAlignment="1">
      <alignment horizontal="center" vertical="center"/>
    </xf>
    <xf numFmtId="175" fontId="11" fillId="0" borderId="218" xfId="36" applyNumberFormat="1" applyFont="1" applyBorder="1" applyAlignment="1">
      <alignment horizontal="center" vertical="center"/>
    </xf>
    <xf numFmtId="4" fontId="11" fillId="0" borderId="218" xfId="36" applyNumberFormat="1" applyFont="1" applyBorder="1" applyAlignment="1">
      <alignment horizontal="center" vertical="center"/>
    </xf>
    <xf numFmtId="4" fontId="11" fillId="0" borderId="0" xfId="36" applyNumberFormat="1" applyFont="1" applyAlignment="1">
      <alignment horizontal="center" vertical="center"/>
    </xf>
    <xf numFmtId="0" fontId="78" fillId="0" borderId="0" xfId="36" applyFont="1" applyAlignment="1">
      <alignment horizontal="center" textRotation="180" wrapText="1"/>
    </xf>
    <xf numFmtId="188" fontId="11" fillId="32" borderId="220" xfId="36" applyNumberFormat="1" applyFont="1" applyFill="1" applyBorder="1" applyAlignment="1">
      <alignment horizontal="center" vertical="center"/>
    </xf>
    <xf numFmtId="4" fontId="11" fillId="0" borderId="220" xfId="36" applyNumberFormat="1" applyFont="1" applyBorder="1" applyAlignment="1">
      <alignment horizontal="center" vertical="center"/>
    </xf>
    <xf numFmtId="4" fontId="11" fillId="0" borderId="227" xfId="36" applyNumberFormat="1" applyFont="1" applyBorder="1" applyAlignment="1">
      <alignment horizontal="center" vertical="center"/>
    </xf>
    <xf numFmtId="175" fontId="11" fillId="0" borderId="227" xfId="36" applyNumberFormat="1" applyFont="1" applyBorder="1" applyAlignment="1">
      <alignment horizontal="center" vertical="center"/>
    </xf>
    <xf numFmtId="188" fontId="11" fillId="0" borderId="215" xfId="36" applyNumberFormat="1" applyFont="1" applyBorder="1" applyAlignment="1">
      <alignment horizontal="center" vertical="center"/>
    </xf>
    <xf numFmtId="175" fontId="11" fillId="0" borderId="215" xfId="36" applyNumberFormat="1" applyFont="1" applyBorder="1" applyAlignment="1">
      <alignment horizontal="center" vertical="center"/>
    </xf>
    <xf numFmtId="4" fontId="11" fillId="0" borderId="215" xfId="36" applyNumberFormat="1" applyFont="1" applyBorder="1" applyAlignment="1">
      <alignment horizontal="center" vertical="center"/>
    </xf>
    <xf numFmtId="192" fontId="11" fillId="0" borderId="215" xfId="36" applyNumberFormat="1" applyFont="1" applyBorder="1" applyAlignment="1">
      <alignment horizontal="center" vertical="center"/>
    </xf>
    <xf numFmtId="188" fontId="11" fillId="0" borderId="233" xfId="36" applyNumberFormat="1" applyFont="1" applyBorder="1" applyAlignment="1">
      <alignment horizontal="center" vertical="center"/>
    </xf>
    <xf numFmtId="175" fontId="11" fillId="0" borderId="0" xfId="36" applyNumberFormat="1" applyFont="1" applyAlignment="1">
      <alignment horizontal="center" vertical="center"/>
    </xf>
    <xf numFmtId="188" fontId="11" fillId="0" borderId="230" xfId="36" applyNumberFormat="1" applyFont="1" applyBorder="1" applyAlignment="1">
      <alignment horizontal="center" vertical="center"/>
    </xf>
    <xf numFmtId="192" fontId="11" fillId="0" borderId="220" xfId="36" applyNumberFormat="1" applyFont="1" applyBorder="1" applyAlignment="1">
      <alignment horizontal="center" vertical="center"/>
    </xf>
    <xf numFmtId="188" fontId="11" fillId="0" borderId="55" xfId="36" applyNumberFormat="1" applyFont="1" applyBorder="1" applyAlignment="1">
      <alignment horizontal="center" vertical="center"/>
    </xf>
    <xf numFmtId="191" fontId="11" fillId="0" borderId="215" xfId="36" applyNumberFormat="1" applyFont="1" applyBorder="1" applyAlignment="1">
      <alignment horizontal="center" vertical="center"/>
    </xf>
    <xf numFmtId="4" fontId="11" fillId="0" borderId="55" xfId="36" applyNumberFormat="1" applyFont="1" applyBorder="1" applyAlignment="1">
      <alignment horizontal="center" vertical="center"/>
    </xf>
    <xf numFmtId="188" fontId="11" fillId="0" borderId="229" xfId="36" applyNumberFormat="1" applyFont="1" applyBorder="1" applyAlignment="1">
      <alignment horizontal="center" vertical="center"/>
    </xf>
    <xf numFmtId="191" fontId="11" fillId="0" borderId="216" xfId="36" applyNumberFormat="1" applyFont="1" applyBorder="1" applyAlignment="1">
      <alignment horizontal="center" vertical="center"/>
    </xf>
    <xf numFmtId="191" fontId="11" fillId="0" borderId="47" xfId="36" applyNumberFormat="1" applyFont="1" applyBorder="1" applyAlignment="1">
      <alignment horizontal="center" vertical="center"/>
    </xf>
    <xf numFmtId="188" fontId="11" fillId="3" borderId="227" xfId="36" applyNumberFormat="1" applyFont="1" applyFill="1" applyBorder="1" applyAlignment="1">
      <alignment horizontal="center" vertical="center"/>
    </xf>
    <xf numFmtId="175" fontId="87" fillId="0" borderId="216" xfId="36" applyNumberFormat="1" applyFont="1" applyBorder="1" applyAlignment="1">
      <alignment horizontal="center" vertical="center"/>
    </xf>
    <xf numFmtId="175" fontId="87" fillId="0" borderId="227" xfId="36" applyNumberFormat="1" applyFont="1" applyBorder="1" applyAlignment="1">
      <alignment horizontal="center" vertical="center"/>
    </xf>
    <xf numFmtId="188" fontId="11" fillId="32" borderId="55" xfId="36" applyNumberFormat="1" applyFont="1" applyFill="1" applyBorder="1" applyAlignment="1">
      <alignment horizontal="center" vertical="center"/>
    </xf>
    <xf numFmtId="191" fontId="11" fillId="32" borderId="215" xfId="36" applyNumberFormat="1" applyFont="1" applyFill="1" applyBorder="1" applyAlignment="1">
      <alignment horizontal="center" vertical="center"/>
    </xf>
    <xf numFmtId="175" fontId="11" fillId="0" borderId="0" xfId="36" applyNumberFormat="1" applyFont="1" applyAlignment="1">
      <alignment horizontal="left" vertical="center"/>
    </xf>
    <xf numFmtId="0" fontId="11" fillId="0" borderId="55" xfId="36" applyFont="1" applyBorder="1" applyAlignment="1">
      <alignment horizontal="center" vertical="center"/>
    </xf>
    <xf numFmtId="188" fontId="11" fillId="0" borderId="44" xfId="36" applyNumberFormat="1" applyFont="1" applyBorder="1" applyAlignment="1">
      <alignment horizontal="center" vertical="center"/>
    </xf>
    <xf numFmtId="0" fontId="11" fillId="0" borderId="44" xfId="36" applyFont="1" applyBorder="1" applyAlignment="1">
      <alignment horizontal="center" vertical="center"/>
    </xf>
    <xf numFmtId="175" fontId="87" fillId="0" borderId="218" xfId="36" applyNumberFormat="1" applyFont="1" applyBorder="1" applyAlignment="1">
      <alignment horizontal="center" vertical="center"/>
    </xf>
    <xf numFmtId="0" fontId="11" fillId="0" borderId="47" xfId="36" applyFont="1" applyBorder="1" applyAlignment="1">
      <alignment horizontal="center" vertical="center"/>
    </xf>
    <xf numFmtId="0" fontId="88" fillId="0" borderId="0" xfId="36" applyFont="1" applyAlignment="1">
      <alignment vertical="center" textRotation="180"/>
    </xf>
    <xf numFmtId="188" fontId="87" fillId="0" borderId="55" xfId="36" applyNumberFormat="1" applyFont="1" applyBorder="1" applyAlignment="1">
      <alignment horizontal="center" vertical="center"/>
    </xf>
    <xf numFmtId="175" fontId="87" fillId="0" borderId="215" xfId="36" applyNumberFormat="1" applyFont="1" applyBorder="1" applyAlignment="1">
      <alignment horizontal="center" vertical="center"/>
    </xf>
    <xf numFmtId="4" fontId="87" fillId="0" borderId="215" xfId="36" applyNumberFormat="1" applyFont="1" applyBorder="1" applyAlignment="1">
      <alignment horizontal="center" vertical="center"/>
    </xf>
    <xf numFmtId="0" fontId="87" fillId="0" borderId="0" xfId="36" applyFont="1" applyAlignment="1">
      <alignment horizontal="center" vertical="center"/>
    </xf>
    <xf numFmtId="175" fontId="87" fillId="0" borderId="0" xfId="36" applyNumberFormat="1" applyFont="1" applyAlignment="1">
      <alignment horizontal="center" vertical="center"/>
    </xf>
    <xf numFmtId="0" fontId="87" fillId="0" borderId="0" xfId="36" applyFont="1"/>
    <xf numFmtId="188" fontId="87" fillId="0" borderId="218" xfId="36" applyNumberFormat="1" applyFont="1" applyBorder="1" applyAlignment="1">
      <alignment horizontal="center" vertical="center"/>
    </xf>
    <xf numFmtId="4" fontId="87" fillId="0" borderId="220" xfId="36" applyNumberFormat="1" applyFont="1" applyBorder="1" applyAlignment="1">
      <alignment horizontal="center" vertical="center"/>
    </xf>
    <xf numFmtId="0" fontId="89" fillId="0" borderId="0" xfId="36" applyFont="1" applyAlignment="1">
      <alignment horizontal="center" vertical="center"/>
    </xf>
    <xf numFmtId="188" fontId="87" fillId="0" borderId="227" xfId="36" applyNumberFormat="1" applyFont="1" applyBorder="1" applyAlignment="1">
      <alignment horizontal="center" vertical="center"/>
    </xf>
    <xf numFmtId="4" fontId="87" fillId="0" borderId="227" xfId="36" applyNumberFormat="1" applyFont="1" applyBorder="1" applyAlignment="1">
      <alignment horizontal="center" vertical="center"/>
    </xf>
    <xf numFmtId="188" fontId="87" fillId="0" borderId="215" xfId="36" applyNumberFormat="1" applyFont="1" applyBorder="1" applyAlignment="1">
      <alignment horizontal="center" vertical="center"/>
    </xf>
    <xf numFmtId="175" fontId="87" fillId="3" borderId="215" xfId="36" applyNumberFormat="1" applyFont="1" applyFill="1" applyBorder="1" applyAlignment="1">
      <alignment horizontal="center" vertical="center"/>
    </xf>
    <xf numFmtId="4" fontId="87" fillId="3" borderId="215" xfId="36" applyNumberFormat="1" applyFont="1" applyFill="1" applyBorder="1" applyAlignment="1">
      <alignment horizontal="center" vertical="center"/>
    </xf>
    <xf numFmtId="0" fontId="79" fillId="0" borderId="0" xfId="36" applyFont="1" applyAlignment="1">
      <alignment horizontal="center" vertical="center" wrapText="1"/>
    </xf>
    <xf numFmtId="175" fontId="79" fillId="4" borderId="0" xfId="36" applyNumberFormat="1" applyFont="1" applyFill="1" applyAlignment="1">
      <alignment horizontal="center" vertical="center" wrapText="1"/>
    </xf>
    <xf numFmtId="4" fontId="87" fillId="0" borderId="216" xfId="36" applyNumberFormat="1" applyFont="1" applyBorder="1" applyAlignment="1">
      <alignment horizontal="center" vertical="center"/>
    </xf>
    <xf numFmtId="175" fontId="79" fillId="0" borderId="0" xfId="36" applyNumberFormat="1" applyFont="1" applyAlignment="1">
      <alignment horizontal="center" vertical="center" wrapText="1"/>
    </xf>
    <xf numFmtId="0" fontId="11" fillId="0" borderId="16" xfId="36" applyFont="1" applyBorder="1" applyAlignment="1">
      <alignment horizontal="center" vertical="center" wrapText="1"/>
    </xf>
    <xf numFmtId="175" fontId="87" fillId="3" borderId="227" xfId="36" applyNumberFormat="1" applyFont="1" applyFill="1" applyBorder="1" applyAlignment="1">
      <alignment horizontal="center" vertical="center"/>
    </xf>
    <xf numFmtId="4" fontId="87" fillId="3" borderId="227" xfId="36" applyNumberFormat="1" applyFont="1" applyFill="1" applyBorder="1" applyAlignment="1">
      <alignment horizontal="center" vertical="center"/>
    </xf>
    <xf numFmtId="192" fontId="11" fillId="3" borderId="227" xfId="36" applyNumberFormat="1" applyFont="1" applyFill="1" applyBorder="1" applyAlignment="1">
      <alignment horizontal="center" vertical="center"/>
    </xf>
    <xf numFmtId="188" fontId="41" fillId="32" borderId="216" xfId="36" applyNumberFormat="1" applyFont="1" applyFill="1" applyBorder="1" applyAlignment="1">
      <alignment horizontal="center" vertical="center"/>
    </xf>
    <xf numFmtId="188" fontId="41" fillId="32" borderId="218" xfId="36" applyNumberFormat="1" applyFont="1" applyFill="1" applyBorder="1" applyAlignment="1">
      <alignment horizontal="center" vertical="center"/>
    </xf>
    <xf numFmtId="188" fontId="41" fillId="32" borderId="227" xfId="36" applyNumberFormat="1" applyFont="1" applyFill="1" applyBorder="1" applyAlignment="1">
      <alignment horizontal="center" vertical="center"/>
    </xf>
    <xf numFmtId="0" fontId="11" fillId="0" borderId="69" xfId="36" applyFont="1" applyBorder="1" applyAlignment="1">
      <alignment horizontal="center" vertical="center" wrapText="1"/>
    </xf>
    <xf numFmtId="0" fontId="11" fillId="0" borderId="0" xfId="36" applyFont="1" applyAlignment="1">
      <alignment horizontal="center" vertical="center" wrapText="1"/>
    </xf>
    <xf numFmtId="188" fontId="11" fillId="0" borderId="0" xfId="36" applyNumberFormat="1" applyFont="1" applyAlignment="1">
      <alignment horizontal="center" vertical="center"/>
    </xf>
    <xf numFmtId="188" fontId="87" fillId="0" borderId="0" xfId="36" applyNumberFormat="1" applyFont="1" applyAlignment="1">
      <alignment horizontal="center" vertical="center"/>
    </xf>
    <xf numFmtId="175" fontId="87" fillId="3" borderId="0" xfId="36" applyNumberFormat="1" applyFont="1" applyFill="1" applyAlignment="1">
      <alignment horizontal="center" vertical="center"/>
    </xf>
    <xf numFmtId="4" fontId="87" fillId="3" borderId="0" xfId="36" applyNumberFormat="1" applyFont="1" applyFill="1" applyAlignment="1">
      <alignment horizontal="center" vertical="center"/>
    </xf>
    <xf numFmtId="4" fontId="11" fillId="3" borderId="0" xfId="36" applyNumberFormat="1" applyFont="1" applyFill="1" applyAlignment="1">
      <alignment horizontal="center" vertical="center"/>
    </xf>
    <xf numFmtId="192" fontId="11" fillId="3" borderId="0" xfId="36" applyNumberFormat="1" applyFont="1" applyFill="1" applyAlignment="1">
      <alignment horizontal="center" vertical="center"/>
    </xf>
    <xf numFmtId="0" fontId="11" fillId="3" borderId="40" xfId="36" applyFont="1" applyFill="1" applyBorder="1" applyAlignment="1">
      <alignment horizontal="center" vertical="center"/>
    </xf>
    <xf numFmtId="0" fontId="87" fillId="0" borderId="69" xfId="36" applyFont="1" applyBorder="1" applyAlignment="1">
      <alignment horizontal="center" vertical="center"/>
    </xf>
    <xf numFmtId="192" fontId="87" fillId="0" borderId="0" xfId="36" applyNumberFormat="1" applyFont="1" applyAlignment="1">
      <alignment horizontal="center" vertical="center"/>
    </xf>
    <xf numFmtId="0" fontId="87" fillId="0" borderId="40" xfId="36" applyFont="1" applyBorder="1" applyAlignment="1">
      <alignment horizontal="center" vertical="center"/>
    </xf>
    <xf numFmtId="191" fontId="87" fillId="0" borderId="0" xfId="36" applyNumberFormat="1" applyFont="1" applyAlignment="1">
      <alignment horizontal="center" vertical="center"/>
    </xf>
    <xf numFmtId="4" fontId="87" fillId="0" borderId="0" xfId="36" applyNumberFormat="1" applyFont="1" applyAlignment="1">
      <alignment horizontal="center" vertical="center"/>
    </xf>
    <xf numFmtId="0" fontId="87" fillId="0" borderId="67" xfId="36" applyFont="1" applyBorder="1" applyAlignment="1">
      <alignment horizontal="center" vertical="center"/>
    </xf>
    <xf numFmtId="0" fontId="87" fillId="0" borderId="45" xfId="36" applyFont="1" applyBorder="1" applyAlignment="1">
      <alignment horizontal="center" vertical="center"/>
    </xf>
    <xf numFmtId="188" fontId="87" fillId="0" borderId="45" xfId="36" applyNumberFormat="1" applyFont="1" applyBorder="1" applyAlignment="1">
      <alignment horizontal="center" vertical="center"/>
    </xf>
    <xf numFmtId="191" fontId="87" fillId="0" borderId="45" xfId="36" applyNumberFormat="1" applyFont="1" applyBorder="1" applyAlignment="1">
      <alignment horizontal="center" vertical="center"/>
    </xf>
    <xf numFmtId="175" fontId="87" fillId="0" borderId="45" xfId="36" applyNumberFormat="1" applyFont="1" applyBorder="1" applyAlignment="1">
      <alignment horizontal="center" vertical="center"/>
    </xf>
    <xf numFmtId="4" fontId="87" fillId="0" borderId="45" xfId="36" applyNumberFormat="1" applyFont="1" applyBorder="1" applyAlignment="1">
      <alignment horizontal="center" vertical="center"/>
    </xf>
    <xf numFmtId="192" fontId="87" fillId="0" borderId="45" xfId="36" applyNumberFormat="1" applyFont="1" applyBorder="1" applyAlignment="1">
      <alignment horizontal="center" vertical="center"/>
    </xf>
    <xf numFmtId="0" fontId="87" fillId="0" borderId="68" xfId="36" applyFont="1" applyBorder="1" applyAlignment="1">
      <alignment horizontal="center" vertical="center"/>
    </xf>
    <xf numFmtId="188" fontId="87" fillId="0" borderId="0" xfId="36" applyNumberFormat="1" applyFont="1" applyAlignment="1">
      <alignment vertical="center"/>
    </xf>
    <xf numFmtId="175" fontId="87" fillId="0" borderId="0" xfId="36" applyNumberFormat="1" applyFont="1" applyAlignment="1">
      <alignment vertical="center"/>
    </xf>
    <xf numFmtId="0" fontId="87" fillId="0" borderId="0" xfId="36" applyFont="1" applyAlignment="1">
      <alignment vertical="center"/>
    </xf>
  </cellXfs>
  <cellStyles count="41">
    <cellStyle name="0,0_x000d__x000a_NA_x000d__x000a_" xfId="31" xr:uid="{6C1DC4B1-B2A0-4D42-902B-9F239ECFFECD}"/>
    <cellStyle name="Hiperlink 2" xfId="40" xr:uid="{101B6F16-0C46-42BB-950F-D35BA979F270}"/>
    <cellStyle name="Hyperlink 2" xfId="24" xr:uid="{F036CE5A-C730-41C7-B27C-4B9E93A81635}"/>
    <cellStyle name="Moeda" xfId="3" builtinId="4"/>
    <cellStyle name="Moeda 18" xfId="32" xr:uid="{B2BBB9FC-F843-4947-9DB6-B8FCE474172D}"/>
    <cellStyle name="Moeda 2" xfId="7" xr:uid="{1587BDC1-5799-44D1-BA79-913F10727699}"/>
    <cellStyle name="Moeda 2 2" xfId="15" xr:uid="{D24915B9-6F5F-4D8C-AB29-8272E4B59F19}"/>
    <cellStyle name="Moeda 2 3" xfId="19" xr:uid="{58D1F14A-2075-4BD7-8474-B1147E4D85AA}"/>
    <cellStyle name="Moeda 3" xfId="9" xr:uid="{F87994C8-6D99-45FF-A3DA-694D787530E7}"/>
    <cellStyle name="Moeda 3 2" xfId="20" xr:uid="{667CC652-BBC7-4166-899A-215D31AD5C09}"/>
    <cellStyle name="Moeda 4" xfId="12" xr:uid="{51F92010-17F4-4B0E-B942-E28D3D0A205B}"/>
    <cellStyle name="Moeda 4 2" xfId="22" xr:uid="{EEC49762-52D5-4481-BFD0-50C61AB55B01}"/>
    <cellStyle name="Moeda 5" xfId="18" xr:uid="{3FA5857B-13D0-43F3-A1C1-730C47C2CD50}"/>
    <cellStyle name="Normal" xfId="0" builtinId="0"/>
    <cellStyle name="Normal 125" xfId="33" xr:uid="{E254D281-BD71-436E-AAF7-FE8D92607D89}"/>
    <cellStyle name="Normal 2" xfId="2" xr:uid="{67B5313C-8012-423D-A7B3-F654F8EBFC15}"/>
    <cellStyle name="Normal 2 2 2 2 2 2" xfId="4" xr:uid="{31A6D300-E06C-4828-878A-672AFD9B13B3}"/>
    <cellStyle name="Normal 23" xfId="16" xr:uid="{A9660463-1A3F-4881-8773-75AA2D7C50A7}"/>
    <cellStyle name="Normal 3" xfId="6" xr:uid="{ED9CDA34-34F2-402D-B0D9-963A77377853}"/>
    <cellStyle name="Normal 3 10" xfId="35" xr:uid="{D2B21390-11A4-4D2B-8B18-6076A5ECAE5A}"/>
    <cellStyle name="Normal 4" xfId="34" xr:uid="{627AD1F7-571C-474A-B2C8-84B5E2D7E3E0}"/>
    <cellStyle name="Normal 46" xfId="37" xr:uid="{FE60AE3A-4C6B-44A1-BE0D-49181E5B4551}"/>
    <cellStyle name="Normal 5" xfId="25" xr:uid="{922970D8-62FB-420F-B7EC-49C0A25C3C45}"/>
    <cellStyle name="Normal 5 2" xfId="28" xr:uid="{0D116F77-8E5D-4A86-87F9-DAB9B40E8376}"/>
    <cellStyle name="Normal 5 3" xfId="30" xr:uid="{BA1C9DE3-0780-4BAE-A9B0-4252F9047AE3}"/>
    <cellStyle name="Normal 6" xfId="14" xr:uid="{BFAEEA71-FB33-4C7E-943D-38C607E134DC}"/>
    <cellStyle name="Normal 7" xfId="26" xr:uid="{95823FB1-A726-4D04-9545-ADC454A0C3E0}"/>
    <cellStyle name="Normal 8" xfId="27" xr:uid="{125DC1E6-A52D-47DB-AE10-EE4ECA2B1809}"/>
    <cellStyle name="Normal 9" xfId="36" xr:uid="{8AF45768-0FFA-4907-82D0-8FFC6D68B20B}"/>
    <cellStyle name="Porcentagem" xfId="5" builtinId="5"/>
    <cellStyle name="Porcentagem 2" xfId="8" xr:uid="{D8322850-6DB2-45E7-B1D9-9FF087F4ACE4}"/>
    <cellStyle name="Porcentagem 3" xfId="39" xr:uid="{6FA4587E-81DF-44FA-B673-1A08AD7F62D7}"/>
    <cellStyle name="Vírgula" xfId="1" builtinId="3"/>
    <cellStyle name="Vírgula 2" xfId="13" xr:uid="{7A7C0A6F-AD8B-4FE8-A7E1-1CA2BC75D700}"/>
    <cellStyle name="Vírgula 2 2" xfId="23" xr:uid="{26CABC33-A122-4452-A4D9-7B89801A2BD1}"/>
    <cellStyle name="Vírgula 2 2 2" xfId="10" xr:uid="{ABAED7FE-9F90-402B-967B-3F02A562CCBE}"/>
    <cellStyle name="Vírgula 2 3" xfId="29" xr:uid="{371C1D9A-A123-4775-A482-517935007FA6}"/>
    <cellStyle name="Vírgula 3" xfId="11" xr:uid="{32928D59-84F0-4454-BCA7-A77A5CEB386B}"/>
    <cellStyle name="Vírgula 3 2" xfId="21" xr:uid="{9E8EF7C9-4DA6-483A-B157-0B3DCAC6FB4F}"/>
    <cellStyle name="Vírgula 4" xfId="17" xr:uid="{56996717-13E8-4539-8050-75B5BFDDB3BA}"/>
    <cellStyle name="Vírgula 5" xfId="38" xr:uid="{212340F2-04D9-4BFC-82FD-4FD8ED577090}"/>
  </cellStyles>
  <dxfs count="1">
    <dxf>
      <font>
        <color theme="1"/>
      </font>
      <fill>
        <patternFill>
          <bgColor theme="8"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externalLink" Target="externalLinks/externalLink7.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2.xml"/><Relationship Id="rId41"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5.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36"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3.xml"/><Relationship Id="rId35" Type="http://schemas.openxmlformats.org/officeDocument/2006/relationships/externalLink" Target="externalLinks/externalLink8.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6.xml"/><Relationship Id="rId38"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png"/></Relationships>
</file>

<file path=xl/drawings/_rels/drawing4.xml.rels><?xml version="1.0" encoding="UTF-8" standalone="yes"?>
<Relationships xmlns="http://schemas.openxmlformats.org/package/2006/relationships"><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emf"/><Relationship Id="rId1" Type="http://schemas.openxmlformats.org/officeDocument/2006/relationships/image" Target="../media/image10.png"/></Relationships>
</file>

<file path=xl/drawings/_rels/drawing6.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4" Type="http://schemas.openxmlformats.org/officeDocument/2006/relationships/image" Target="../media/image16.png"/></Relationships>
</file>

<file path=xl/drawings/_rels/drawing7.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7.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9.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4</xdr:row>
      <xdr:rowOff>0</xdr:rowOff>
    </xdr:from>
    <xdr:to>
      <xdr:col>11</xdr:col>
      <xdr:colOff>304800</xdr:colOff>
      <xdr:row>4</xdr:row>
      <xdr:rowOff>304800</xdr:rowOff>
    </xdr:to>
    <xdr:sp macro="" textlink="">
      <xdr:nvSpPr>
        <xdr:cNvPr id="3073" name="AutoShape 1">
          <a:extLst>
            <a:ext uri="{FF2B5EF4-FFF2-40B4-BE49-F238E27FC236}">
              <a16:creationId xmlns:a16="http://schemas.microsoft.com/office/drawing/2014/main" id="{AE72EF76-A535-8C66-F881-D3C9BC87A654}"/>
            </a:ext>
          </a:extLst>
        </xdr:cNvPr>
        <xdr:cNvSpPr>
          <a:spLocks noChangeAspect="1" noChangeArrowheads="1"/>
        </xdr:cNvSpPr>
      </xdr:nvSpPr>
      <xdr:spPr bwMode="auto">
        <a:xfrm>
          <a:off x="11582400" y="1838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123825</xdr:colOff>
      <xdr:row>62</xdr:row>
      <xdr:rowOff>66675</xdr:rowOff>
    </xdr:from>
    <xdr:to>
      <xdr:col>2</xdr:col>
      <xdr:colOff>476250</xdr:colOff>
      <xdr:row>66</xdr:row>
      <xdr:rowOff>111100</xdr:rowOff>
    </xdr:to>
    <xdr:pic>
      <xdr:nvPicPr>
        <xdr:cNvPr id="2" name="Imagem 1">
          <a:extLst>
            <a:ext uri="{FF2B5EF4-FFF2-40B4-BE49-F238E27FC236}">
              <a16:creationId xmlns:a16="http://schemas.microsoft.com/office/drawing/2014/main" id="{2920D81C-0F41-45A9-ABAB-5A9E1521964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13125450"/>
          <a:ext cx="3819525" cy="806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172316</xdr:colOff>
      <xdr:row>74</xdr:row>
      <xdr:rowOff>136814</xdr:rowOff>
    </xdr:from>
    <xdr:to>
      <xdr:col>2</xdr:col>
      <xdr:colOff>846640</xdr:colOff>
      <xdr:row>88</xdr:row>
      <xdr:rowOff>34636</xdr:rowOff>
    </xdr:to>
    <xdr:pic>
      <xdr:nvPicPr>
        <xdr:cNvPr id="3" name="Imagem 2">
          <a:extLst>
            <a:ext uri="{FF2B5EF4-FFF2-40B4-BE49-F238E27FC236}">
              <a16:creationId xmlns:a16="http://schemas.microsoft.com/office/drawing/2014/main" id="{C113D4AF-0CD2-4240-B959-CF6D2982751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2316" y="15624464"/>
          <a:ext cx="4141424" cy="25648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28575</xdr:colOff>
      <xdr:row>46</xdr:row>
      <xdr:rowOff>95250</xdr:rowOff>
    </xdr:from>
    <xdr:to>
      <xdr:col>2</xdr:col>
      <xdr:colOff>200025</xdr:colOff>
      <xdr:row>56</xdr:row>
      <xdr:rowOff>85726</xdr:rowOff>
    </xdr:to>
    <xdr:pic>
      <xdr:nvPicPr>
        <xdr:cNvPr id="4" name="Imagem 3">
          <a:extLst>
            <a:ext uri="{FF2B5EF4-FFF2-40B4-BE49-F238E27FC236}">
              <a16:creationId xmlns:a16="http://schemas.microsoft.com/office/drawing/2014/main" id="{148BF400-223F-4100-9F2F-FE3BF68FAF5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575" y="9934575"/>
          <a:ext cx="3638550" cy="2066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38100</xdr:colOff>
      <xdr:row>46</xdr:row>
      <xdr:rowOff>95250</xdr:rowOff>
    </xdr:from>
    <xdr:to>
      <xdr:col>8</xdr:col>
      <xdr:colOff>523875</xdr:colOff>
      <xdr:row>52</xdr:row>
      <xdr:rowOff>66675</xdr:rowOff>
    </xdr:to>
    <xdr:pic>
      <xdr:nvPicPr>
        <xdr:cNvPr id="5" name="Imagem 4">
          <a:extLst>
            <a:ext uri="{FF2B5EF4-FFF2-40B4-BE49-F238E27FC236}">
              <a16:creationId xmlns:a16="http://schemas.microsoft.com/office/drawing/2014/main" id="{37BACEC9-1AF3-41CC-9D5E-84D361E2E38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57850" y="9934575"/>
          <a:ext cx="4591050" cy="1114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378277</xdr:colOff>
      <xdr:row>2</xdr:row>
      <xdr:rowOff>62593</xdr:rowOff>
    </xdr:from>
    <xdr:to>
      <xdr:col>9</xdr:col>
      <xdr:colOff>900865</xdr:colOff>
      <xdr:row>16</xdr:row>
      <xdr:rowOff>119293</xdr:rowOff>
    </xdr:to>
    <xdr:pic>
      <xdr:nvPicPr>
        <xdr:cNvPr id="6" name="Imagem 5">
          <a:extLst>
            <a:ext uri="{FF2B5EF4-FFF2-40B4-BE49-F238E27FC236}">
              <a16:creationId xmlns:a16="http://schemas.microsoft.com/office/drawing/2014/main" id="{6E1B7429-C1E1-4F5D-A68B-8FD50AD775F1}"/>
            </a:ext>
          </a:extLst>
        </xdr:cNvPr>
        <xdr:cNvPicPr>
          <a:picLocks noChangeAspect="1"/>
        </xdr:cNvPicPr>
      </xdr:nvPicPr>
      <xdr:blipFill>
        <a:blip xmlns:r="http://schemas.openxmlformats.org/officeDocument/2006/relationships" r:embed="rId5"/>
        <a:stretch>
          <a:fillRect/>
        </a:stretch>
      </xdr:blipFill>
      <xdr:spPr>
        <a:xfrm>
          <a:off x="7169602" y="443593"/>
          <a:ext cx="4256388" cy="3600000"/>
        </a:xfrm>
        <a:prstGeom prst="rect">
          <a:avLst/>
        </a:prstGeom>
      </xdr:spPr>
    </xdr:pic>
    <xdr:clientData/>
  </xdr:twoCellAnchor>
  <xdr:twoCellAnchor editAs="oneCell">
    <xdr:from>
      <xdr:col>11</xdr:col>
      <xdr:colOff>466725</xdr:colOff>
      <xdr:row>56</xdr:row>
      <xdr:rowOff>95250</xdr:rowOff>
    </xdr:from>
    <xdr:to>
      <xdr:col>17</xdr:col>
      <xdr:colOff>305522</xdr:colOff>
      <xdr:row>90</xdr:row>
      <xdr:rowOff>115227</xdr:rowOff>
    </xdr:to>
    <xdr:pic>
      <xdr:nvPicPr>
        <xdr:cNvPr id="7" name="Imagem 6">
          <a:extLst>
            <a:ext uri="{FF2B5EF4-FFF2-40B4-BE49-F238E27FC236}">
              <a16:creationId xmlns:a16="http://schemas.microsoft.com/office/drawing/2014/main" id="{992EA460-327D-47A5-9C2B-549397AFEDFB}"/>
            </a:ext>
          </a:extLst>
        </xdr:cNvPr>
        <xdr:cNvPicPr>
          <a:picLocks noChangeAspect="1"/>
        </xdr:cNvPicPr>
      </xdr:nvPicPr>
      <xdr:blipFill>
        <a:blip xmlns:r="http://schemas.openxmlformats.org/officeDocument/2006/relationships" r:embed="rId6"/>
        <a:stretch>
          <a:fillRect/>
        </a:stretch>
      </xdr:blipFill>
      <xdr:spPr>
        <a:xfrm>
          <a:off x="13563600" y="12011025"/>
          <a:ext cx="5172797" cy="6639852"/>
        </a:xfrm>
        <a:prstGeom prst="rect">
          <a:avLst/>
        </a:prstGeom>
      </xdr:spPr>
    </xdr:pic>
    <xdr:clientData/>
  </xdr:twoCellAnchor>
  <xdr:twoCellAnchor>
    <xdr:from>
      <xdr:col>12</xdr:col>
      <xdr:colOff>85725</xdr:colOff>
      <xdr:row>72</xdr:row>
      <xdr:rowOff>66675</xdr:rowOff>
    </xdr:from>
    <xdr:to>
      <xdr:col>15</xdr:col>
      <xdr:colOff>76200</xdr:colOff>
      <xdr:row>73</xdr:row>
      <xdr:rowOff>47625</xdr:rowOff>
    </xdr:to>
    <xdr:sp macro="" textlink="">
      <xdr:nvSpPr>
        <xdr:cNvPr id="8" name="Retângulo 7">
          <a:extLst>
            <a:ext uri="{FF2B5EF4-FFF2-40B4-BE49-F238E27FC236}">
              <a16:creationId xmlns:a16="http://schemas.microsoft.com/office/drawing/2014/main" id="{6CE81B01-DE82-463D-B73A-451DD7F4F14E}"/>
            </a:ext>
          </a:extLst>
        </xdr:cNvPr>
        <xdr:cNvSpPr/>
      </xdr:nvSpPr>
      <xdr:spPr>
        <a:xfrm>
          <a:off x="13858875" y="15173325"/>
          <a:ext cx="2190750" cy="17145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3</xdr:col>
      <xdr:colOff>19050</xdr:colOff>
      <xdr:row>70</xdr:row>
      <xdr:rowOff>142875</xdr:rowOff>
    </xdr:from>
    <xdr:to>
      <xdr:col>10</xdr:col>
      <xdr:colOff>361950</xdr:colOff>
      <xdr:row>92</xdr:row>
      <xdr:rowOff>26935</xdr:rowOff>
    </xdr:to>
    <xdr:pic>
      <xdr:nvPicPr>
        <xdr:cNvPr id="9" name="Imagem 8">
          <a:extLst>
            <a:ext uri="{FF2B5EF4-FFF2-40B4-BE49-F238E27FC236}">
              <a16:creationId xmlns:a16="http://schemas.microsoft.com/office/drawing/2014/main" id="{F131C8A6-FA4C-4490-9096-941D3763FB0E}"/>
            </a:ext>
          </a:extLst>
        </xdr:cNvPr>
        <xdr:cNvPicPr>
          <a:picLocks noChangeAspect="1"/>
        </xdr:cNvPicPr>
      </xdr:nvPicPr>
      <xdr:blipFill>
        <a:blip xmlns:r="http://schemas.openxmlformats.org/officeDocument/2006/relationships" r:embed="rId7"/>
        <a:stretch>
          <a:fillRect/>
        </a:stretch>
      </xdr:blipFill>
      <xdr:spPr>
        <a:xfrm>
          <a:off x="4400550" y="14868525"/>
          <a:ext cx="7648575" cy="40750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21</xdr:col>
      <xdr:colOff>6292</xdr:colOff>
      <xdr:row>18</xdr:row>
      <xdr:rowOff>153458</xdr:rowOff>
    </xdr:from>
    <xdr:to>
      <xdr:col>32</xdr:col>
      <xdr:colOff>658517</xdr:colOff>
      <xdr:row>45</xdr:row>
      <xdr:rowOff>206666</xdr:rowOff>
    </xdr:to>
    <xdr:pic>
      <xdr:nvPicPr>
        <xdr:cNvPr id="2" name="Imagem 1">
          <a:extLst>
            <a:ext uri="{FF2B5EF4-FFF2-40B4-BE49-F238E27FC236}">
              <a16:creationId xmlns:a16="http://schemas.microsoft.com/office/drawing/2014/main" id="{CD7D7F02-42F7-4CB9-8FE9-C95A538037C4}"/>
            </a:ext>
          </a:extLst>
        </xdr:cNvPr>
        <xdr:cNvPicPr>
          <a:picLocks noChangeAspect="1"/>
        </xdr:cNvPicPr>
      </xdr:nvPicPr>
      <xdr:blipFill>
        <a:blip xmlns:r="http://schemas.openxmlformats.org/officeDocument/2006/relationships" r:embed="rId1"/>
        <a:stretch>
          <a:fillRect/>
        </a:stretch>
      </xdr:blipFill>
      <xdr:spPr>
        <a:xfrm>
          <a:off x="19056292" y="3972983"/>
          <a:ext cx="8281750" cy="8873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704850</xdr:colOff>
      <xdr:row>25</xdr:row>
      <xdr:rowOff>266700</xdr:rowOff>
    </xdr:from>
    <xdr:to>
      <xdr:col>12</xdr:col>
      <xdr:colOff>133350</xdr:colOff>
      <xdr:row>34</xdr:row>
      <xdr:rowOff>38100</xdr:rowOff>
    </xdr:to>
    <xdr:pic>
      <xdr:nvPicPr>
        <xdr:cNvPr id="2" name="Imagem 1">
          <a:extLst>
            <a:ext uri="{FF2B5EF4-FFF2-40B4-BE49-F238E27FC236}">
              <a16:creationId xmlns:a16="http://schemas.microsoft.com/office/drawing/2014/main" id="{D9C6EEB3-8DCF-4AAC-8C08-8137967D74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39375" y="7353300"/>
          <a:ext cx="4714875" cy="2428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104775</xdr:colOff>
      <xdr:row>35</xdr:row>
      <xdr:rowOff>104775</xdr:rowOff>
    </xdr:from>
    <xdr:to>
      <xdr:col>3</xdr:col>
      <xdr:colOff>76200</xdr:colOff>
      <xdr:row>44</xdr:row>
      <xdr:rowOff>19050</xdr:rowOff>
    </xdr:to>
    <xdr:pic>
      <xdr:nvPicPr>
        <xdr:cNvPr id="2" name="Picture 1">
          <a:extLst>
            <a:ext uri="{FF2B5EF4-FFF2-40B4-BE49-F238E27FC236}">
              <a16:creationId xmlns:a16="http://schemas.microsoft.com/office/drawing/2014/main" id="{C8A4F109-EC4E-480D-A87C-054719A72EF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366" t="17592" r="6094" b="39630"/>
        <a:stretch>
          <a:fillRect/>
        </a:stretch>
      </xdr:blipFill>
      <xdr:spPr bwMode="auto">
        <a:xfrm>
          <a:off x="104775" y="9258300"/>
          <a:ext cx="4762500" cy="1628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0</xdr:col>
      <xdr:colOff>104775</xdr:colOff>
      <xdr:row>34</xdr:row>
      <xdr:rowOff>95250</xdr:rowOff>
    </xdr:from>
    <xdr:to>
      <xdr:col>3</xdr:col>
      <xdr:colOff>76200</xdr:colOff>
      <xdr:row>35</xdr:row>
      <xdr:rowOff>76200</xdr:rowOff>
    </xdr:to>
    <xdr:pic>
      <xdr:nvPicPr>
        <xdr:cNvPr id="3" name="Picture 2">
          <a:extLst>
            <a:ext uri="{FF2B5EF4-FFF2-40B4-BE49-F238E27FC236}">
              <a16:creationId xmlns:a16="http://schemas.microsoft.com/office/drawing/2014/main" id="{90D40438-B4FA-46BB-8218-B9345BB5E43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4775" y="9058275"/>
          <a:ext cx="4762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209550</xdr:colOff>
      <xdr:row>34</xdr:row>
      <xdr:rowOff>76200</xdr:rowOff>
    </xdr:from>
    <xdr:to>
      <xdr:col>9</xdr:col>
      <xdr:colOff>28575</xdr:colOff>
      <xdr:row>45</xdr:row>
      <xdr:rowOff>57150</xdr:rowOff>
    </xdr:to>
    <xdr:pic>
      <xdr:nvPicPr>
        <xdr:cNvPr id="4" name="Picture 5">
          <a:extLst>
            <a:ext uri="{FF2B5EF4-FFF2-40B4-BE49-F238E27FC236}">
              <a16:creationId xmlns:a16="http://schemas.microsoft.com/office/drawing/2014/main" id="{1BA18DBE-DA14-4058-90DE-57E566A4F3E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15417" t="10741" r="9740" b="22314"/>
        <a:stretch>
          <a:fillRect/>
        </a:stretch>
      </xdr:blipFill>
      <xdr:spPr bwMode="auto">
        <a:xfrm>
          <a:off x="5000625" y="9039225"/>
          <a:ext cx="3886200" cy="207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38</xdr:row>
      <xdr:rowOff>0</xdr:rowOff>
    </xdr:from>
    <xdr:to>
      <xdr:col>6</xdr:col>
      <xdr:colOff>330290</xdr:colOff>
      <xdr:row>59</xdr:row>
      <xdr:rowOff>116417</xdr:rowOff>
    </xdr:to>
    <xdr:pic>
      <xdr:nvPicPr>
        <xdr:cNvPr id="2" name="Imagem 1">
          <a:extLst>
            <a:ext uri="{FF2B5EF4-FFF2-40B4-BE49-F238E27FC236}">
              <a16:creationId xmlns:a16="http://schemas.microsoft.com/office/drawing/2014/main" id="{CC764271-CD38-416B-94E8-C43CFF1103BC}"/>
            </a:ext>
          </a:extLst>
        </xdr:cNvPr>
        <xdr:cNvPicPr>
          <a:picLocks noChangeAspect="1"/>
        </xdr:cNvPicPr>
      </xdr:nvPicPr>
      <xdr:blipFill>
        <a:blip xmlns:r="http://schemas.openxmlformats.org/officeDocument/2006/relationships" r:embed="rId1"/>
        <a:stretch>
          <a:fillRect/>
        </a:stretch>
      </xdr:blipFill>
      <xdr:spPr>
        <a:xfrm>
          <a:off x="0" y="6896100"/>
          <a:ext cx="6797765" cy="3516842"/>
        </a:xfrm>
        <a:prstGeom prst="rect">
          <a:avLst/>
        </a:prstGeom>
      </xdr:spPr>
    </xdr:pic>
    <xdr:clientData/>
  </xdr:twoCellAnchor>
  <xdr:twoCellAnchor editAs="oneCell">
    <xdr:from>
      <xdr:col>7</xdr:col>
      <xdr:colOff>1</xdr:colOff>
      <xdr:row>38</xdr:row>
      <xdr:rowOff>0</xdr:rowOff>
    </xdr:from>
    <xdr:to>
      <xdr:col>8</xdr:col>
      <xdr:colOff>3439584</xdr:colOff>
      <xdr:row>59</xdr:row>
      <xdr:rowOff>135597</xdr:rowOff>
    </xdr:to>
    <xdr:pic>
      <xdr:nvPicPr>
        <xdr:cNvPr id="3" name="Imagem 2">
          <a:extLst>
            <a:ext uri="{FF2B5EF4-FFF2-40B4-BE49-F238E27FC236}">
              <a16:creationId xmlns:a16="http://schemas.microsoft.com/office/drawing/2014/main" id="{CBEA6533-F296-47AF-BA85-E0B9026E6A2B}"/>
            </a:ext>
          </a:extLst>
        </xdr:cNvPr>
        <xdr:cNvPicPr>
          <a:picLocks noChangeAspect="1"/>
        </xdr:cNvPicPr>
      </xdr:nvPicPr>
      <xdr:blipFill>
        <a:blip xmlns:r="http://schemas.openxmlformats.org/officeDocument/2006/relationships" r:embed="rId2"/>
        <a:stretch>
          <a:fillRect/>
        </a:stretch>
      </xdr:blipFill>
      <xdr:spPr>
        <a:xfrm>
          <a:off x="8391526" y="6896100"/>
          <a:ext cx="5839883" cy="3536022"/>
        </a:xfrm>
        <a:prstGeom prst="rect">
          <a:avLst/>
        </a:prstGeom>
      </xdr:spPr>
    </xdr:pic>
    <xdr:clientData/>
  </xdr:twoCellAnchor>
  <xdr:twoCellAnchor editAs="oneCell">
    <xdr:from>
      <xdr:col>0</xdr:col>
      <xdr:colOff>0</xdr:colOff>
      <xdr:row>63</xdr:row>
      <xdr:rowOff>0</xdr:rowOff>
    </xdr:from>
    <xdr:to>
      <xdr:col>5</xdr:col>
      <xdr:colOff>1377031</xdr:colOff>
      <xdr:row>85</xdr:row>
      <xdr:rowOff>127000</xdr:rowOff>
    </xdr:to>
    <xdr:pic>
      <xdr:nvPicPr>
        <xdr:cNvPr id="4" name="Imagem 3">
          <a:extLst>
            <a:ext uri="{FF2B5EF4-FFF2-40B4-BE49-F238E27FC236}">
              <a16:creationId xmlns:a16="http://schemas.microsoft.com/office/drawing/2014/main" id="{C0C4B8A0-6E05-4930-B893-BB0ABA0AC33B}"/>
            </a:ext>
          </a:extLst>
        </xdr:cNvPr>
        <xdr:cNvPicPr>
          <a:picLocks noChangeAspect="1"/>
        </xdr:cNvPicPr>
      </xdr:nvPicPr>
      <xdr:blipFill>
        <a:blip xmlns:r="http://schemas.openxmlformats.org/officeDocument/2006/relationships" r:embed="rId3"/>
        <a:stretch>
          <a:fillRect/>
        </a:stretch>
      </xdr:blipFill>
      <xdr:spPr>
        <a:xfrm>
          <a:off x="0" y="10972800"/>
          <a:ext cx="6349081" cy="3689350"/>
        </a:xfrm>
        <a:prstGeom prst="rect">
          <a:avLst/>
        </a:prstGeom>
      </xdr:spPr>
    </xdr:pic>
    <xdr:clientData/>
  </xdr:twoCellAnchor>
  <xdr:twoCellAnchor editAs="oneCell">
    <xdr:from>
      <xdr:col>7</xdr:col>
      <xdr:colOff>1</xdr:colOff>
      <xdr:row>63</xdr:row>
      <xdr:rowOff>1</xdr:rowOff>
    </xdr:from>
    <xdr:to>
      <xdr:col>8</xdr:col>
      <xdr:colOff>3608918</xdr:colOff>
      <xdr:row>87</xdr:row>
      <xdr:rowOff>8521</xdr:rowOff>
    </xdr:to>
    <xdr:pic>
      <xdr:nvPicPr>
        <xdr:cNvPr id="5" name="Imagem 4">
          <a:extLst>
            <a:ext uri="{FF2B5EF4-FFF2-40B4-BE49-F238E27FC236}">
              <a16:creationId xmlns:a16="http://schemas.microsoft.com/office/drawing/2014/main" id="{F05B5CAB-35DD-47A5-8D0F-64D28D95339B}"/>
            </a:ext>
          </a:extLst>
        </xdr:cNvPr>
        <xdr:cNvPicPr>
          <a:picLocks noChangeAspect="1"/>
        </xdr:cNvPicPr>
      </xdr:nvPicPr>
      <xdr:blipFill>
        <a:blip xmlns:r="http://schemas.openxmlformats.org/officeDocument/2006/relationships" r:embed="rId4"/>
        <a:stretch>
          <a:fillRect/>
        </a:stretch>
      </xdr:blipFill>
      <xdr:spPr>
        <a:xfrm>
          <a:off x="8391526" y="10972801"/>
          <a:ext cx="6009217" cy="389472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206216</xdr:colOff>
      <xdr:row>125</xdr:row>
      <xdr:rowOff>134779</xdr:rowOff>
    </xdr:from>
    <xdr:to>
      <xdr:col>6</xdr:col>
      <xdr:colOff>1088166</xdr:colOff>
      <xdr:row>132</xdr:row>
      <xdr:rowOff>21590</xdr:rowOff>
    </xdr:to>
    <xdr:pic>
      <xdr:nvPicPr>
        <xdr:cNvPr id="2" name="Imagem 1">
          <a:extLst>
            <a:ext uri="{FF2B5EF4-FFF2-40B4-BE49-F238E27FC236}">
              <a16:creationId xmlns:a16="http://schemas.microsoft.com/office/drawing/2014/main" id="{EB46EC7A-08BF-44B2-A695-736D0FA0ED70}"/>
            </a:ext>
          </a:extLst>
        </xdr:cNvPr>
        <xdr:cNvPicPr>
          <a:picLocks noChangeAspect="1"/>
        </xdr:cNvPicPr>
      </xdr:nvPicPr>
      <xdr:blipFill>
        <a:blip xmlns:r="http://schemas.openxmlformats.org/officeDocument/2006/relationships" r:embed="rId1"/>
        <a:stretch>
          <a:fillRect/>
        </a:stretch>
      </xdr:blipFill>
      <xdr:spPr>
        <a:xfrm>
          <a:off x="1463516" y="21432679"/>
          <a:ext cx="6054025" cy="1020286"/>
        </a:xfrm>
        <a:prstGeom prst="rect">
          <a:avLst/>
        </a:prstGeom>
      </xdr:spPr>
    </xdr:pic>
    <xdr:clientData/>
  </xdr:twoCellAnchor>
  <xdr:twoCellAnchor editAs="oneCell">
    <xdr:from>
      <xdr:col>8</xdr:col>
      <xdr:colOff>95571</xdr:colOff>
      <xdr:row>126</xdr:row>
      <xdr:rowOff>35719</xdr:rowOff>
    </xdr:from>
    <xdr:to>
      <xdr:col>12</xdr:col>
      <xdr:colOff>1384303</xdr:colOff>
      <xdr:row>134</xdr:row>
      <xdr:rowOff>20476</xdr:rowOff>
    </xdr:to>
    <xdr:pic>
      <xdr:nvPicPr>
        <xdr:cNvPr id="3" name="Imagem 2">
          <a:extLst>
            <a:ext uri="{FF2B5EF4-FFF2-40B4-BE49-F238E27FC236}">
              <a16:creationId xmlns:a16="http://schemas.microsoft.com/office/drawing/2014/main" id="{44D27D60-B84C-4EDA-865D-B0D46CB0B9DE}"/>
            </a:ext>
          </a:extLst>
        </xdr:cNvPr>
        <xdr:cNvPicPr>
          <a:picLocks noChangeAspect="1"/>
        </xdr:cNvPicPr>
      </xdr:nvPicPr>
      <xdr:blipFill>
        <a:blip xmlns:r="http://schemas.openxmlformats.org/officeDocument/2006/relationships" r:embed="rId2"/>
        <a:stretch>
          <a:fillRect/>
        </a:stretch>
      </xdr:blipFill>
      <xdr:spPr>
        <a:xfrm>
          <a:off x="8991921" y="21495544"/>
          <a:ext cx="6708457" cy="128015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3</xdr:col>
      <xdr:colOff>331547</xdr:colOff>
      <xdr:row>48</xdr:row>
      <xdr:rowOff>0</xdr:rowOff>
    </xdr:from>
    <xdr:to>
      <xdr:col>7</xdr:col>
      <xdr:colOff>344504</xdr:colOff>
      <xdr:row>50</xdr:row>
      <xdr:rowOff>0</xdr:rowOff>
    </xdr:to>
    <xdr:sp macro="" textlink="">
      <xdr:nvSpPr>
        <xdr:cNvPr id="2" name="CaixaDeTexto 1">
          <a:extLst>
            <a:ext uri="{FF2B5EF4-FFF2-40B4-BE49-F238E27FC236}">
              <a16:creationId xmlns:a16="http://schemas.microsoft.com/office/drawing/2014/main" id="{699DE565-8946-4024-BF04-3643E52BD208}"/>
            </a:ext>
          </a:extLst>
        </xdr:cNvPr>
        <xdr:cNvSpPr txBox="1"/>
      </xdr:nvSpPr>
      <xdr:spPr bwMode="auto">
        <a:xfrm>
          <a:off x="4684472" y="8353425"/>
          <a:ext cx="3803907" cy="381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pt-BR" sz="1600" b="1">
              <a:solidFill>
                <a:schemeClr val="dk1"/>
              </a:solidFill>
              <a:latin typeface="Arial" panose="020B0604020202020204" pitchFamily="34" charset="0"/>
              <a:ea typeface="+mn-ea"/>
              <a:cs typeface="Arial" panose="020B0604020202020204" pitchFamily="34" charset="0"/>
            </a:rPr>
            <a:t>(PESQUISA DE MERCADO)</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331547</xdr:colOff>
      <xdr:row>47</xdr:row>
      <xdr:rowOff>190499</xdr:rowOff>
    </xdr:from>
    <xdr:to>
      <xdr:col>8</xdr:col>
      <xdr:colOff>344504</xdr:colOff>
      <xdr:row>52</xdr:row>
      <xdr:rowOff>59530</xdr:rowOff>
    </xdr:to>
    <xdr:sp macro="" textlink="">
      <xdr:nvSpPr>
        <xdr:cNvPr id="2" name="CaixaDeTexto 1">
          <a:extLst>
            <a:ext uri="{FF2B5EF4-FFF2-40B4-BE49-F238E27FC236}">
              <a16:creationId xmlns:a16="http://schemas.microsoft.com/office/drawing/2014/main" id="{BF20D59F-E01B-4BAC-A583-68FAFE6B0A38}"/>
            </a:ext>
          </a:extLst>
        </xdr:cNvPr>
        <xdr:cNvSpPr txBox="1"/>
      </xdr:nvSpPr>
      <xdr:spPr bwMode="auto">
        <a:xfrm>
          <a:off x="7884872" y="10629899"/>
          <a:ext cx="3432432" cy="7072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pt-BR" sz="1600" b="1">
              <a:solidFill>
                <a:schemeClr val="dk1"/>
              </a:solidFill>
              <a:latin typeface="Arial" panose="020B0604020202020204" pitchFamily="34" charset="0"/>
              <a:ea typeface="+mn-ea"/>
              <a:cs typeface="Arial" panose="020B0604020202020204" pitchFamily="34" charset="0"/>
            </a:rPr>
            <a:t>(BINÔMIO DE AQUISIÇÃO E TRANSPORTE)</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fe92da80269f1201/Desktop/FB%20CONSULTORIA/PREFEITURA%20DE%20CAMARAGIBE/1%20-%20DIVERSAS%20VIAS/1_OR&#199;AMENTO/BASE_PRE&#199;OS_DIVERSAS_VIAS_CAMARAGIBE.xlsx" TargetMode="External"/><Relationship Id="rId1" Type="http://schemas.openxmlformats.org/officeDocument/2006/relationships/externalLinkPath" Target="https://d.docs.live.net/fe92da80269f1201/Desktop/BASE_PRE&#199;OS_DIVERSAS_VIAS_CAMARAGIBE.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nge9\GER&#202;NCIA%20DE%20PROJETOS\EMLURB\APOIO\OR&#199;AMENTO\BASE_PRE&#199;OS_DEZ.2023_23.02.2024%20REV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EM/G40-Pavimenta&#231;&#227;o_2024.04.1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lsbsbvpr0003\DNIT\03_VALORA&#199;&#195;O-SICRO\2023.01_BD-Jan.2023\1_Implanta&#231;&#245;es\Motiva&#231;&#245;es%20-%20Confec&#231;&#227;o%20do%20R.O.%20-%20Ref.out.202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nge9\ger&#234;ncia%20de%20projetos\Users\amona\Downloads\OR&#199;AMENTO%20UNIFICADO%20CEF%20-%20LOTE%201_02.02.2024.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C:\Users\jilmar.chaves\Downloads\DER\DER%20PROCESSOS%20LICITAT&#211;RIOS\Obra%20VPE-140%20(i)\Onerado%20VPE-140\VPE%20-140%20-%20Composi&#231;&#245;es_ONERADO_JAN26.xlsx" TargetMode="External"/><Relationship Id="rId1" Type="http://schemas.openxmlformats.org/officeDocument/2006/relationships/externalLinkPath" Target="VPE%20-140%20-%20Composi&#231;&#245;es_ONERADO_JAN26.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C:\Users\jilmar.chaves\Downloads\DER\DER%20PROCESSOS%20LICITAT&#211;RIOS\Obra%20VPE-140%20(i)\Onerado%20VPE-140\VPE%20-%20140%20-%20ADM%20Local%20-%20JAN26_Onerado.xls" TargetMode="External"/><Relationship Id="rId1" Type="http://schemas.openxmlformats.org/officeDocument/2006/relationships/externalLinkPath" Target="VPE%20-%20140%20-%20ADM%20Local%20-%20JAN26_Oner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Biblioteca\Custos\NNR-4%20-%20Medicina%20e%20Seguran&#231;a.xlsx"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C.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RÇAMENTO - AS BUILT"/>
      <sheetName val="MC - AS BUILT"/>
      <sheetName val="COMPOSIÇÃO PREÇO AS BUILT"/>
      <sheetName val="BDI"/>
      <sheetName val="CPU_AUX (2)"/>
      <sheetName val="CPU (2)"/>
      <sheetName val="CPU"/>
      <sheetName val="CPU_AUX"/>
      <sheetName val="BANCO_CPU JUL.24"/>
      <sheetName val="MAPA"/>
      <sheetName val="CM-30 JUL.24"/>
      <sheetName val="CAP 50-70 JUL.24"/>
      <sheetName val="SINAPI MAIO.2025"/>
      <sheetName val="SICRO JAN.25 - MATERIAI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
          <cell r="A1" t="str">
            <v>SINAPI SERVIÇOS</v>
          </cell>
        </row>
      </sheetData>
      <sheetData sheetId="13">
        <row r="1">
          <cell r="A1" t="str">
            <v>CGCIT</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 AS BUILT"/>
      <sheetName val="MC - AS BUILT"/>
      <sheetName val="COMPOSIÇÃO PREÇO AS BUILT"/>
      <sheetName val="BDI"/>
      <sheetName val="CPU"/>
      <sheetName val="CPU_AUX"/>
      <sheetName val="BANCO_CPU - DEZ.23"/>
      <sheetName val="SINAPI DEZ.2023"/>
      <sheetName val="MAPA"/>
      <sheetName val="CM-30 DEZ.23"/>
      <sheetName val="CAP 50-70 DEZ.23"/>
      <sheetName val="CÁLCULO DA DMT"/>
      <sheetName val="SICRO OUT.2023 - MATERIAIS"/>
      <sheetName val="COMPOSIÇÕES SINAPI"/>
    </sheetNames>
    <sheetDataSet>
      <sheetData sheetId="0" refreshError="1"/>
      <sheetData sheetId="1" refreshError="1"/>
      <sheetData sheetId="2" refreshError="1"/>
      <sheetData sheetId="3" refreshError="1"/>
      <sheetData sheetId="4">
        <row r="2">
          <cell r="B2" t="str">
            <v xml:space="preserve">OBRA: </v>
          </cell>
        </row>
        <row r="3">
          <cell r="B3" t="str">
            <v xml:space="preserve">LOCALIZAÇÃO: </v>
          </cell>
        </row>
        <row r="5">
          <cell r="B5" t="str">
            <v>COMPOSIÇÕES</v>
          </cell>
          <cell r="F5" t="str">
            <v>DESONERADAS</v>
          </cell>
          <cell r="H5" t="str">
            <v>ONERADAS</v>
          </cell>
        </row>
        <row r="6">
          <cell r="B6" t="str">
            <v>CPU 001</v>
          </cell>
          <cell r="C6" t="str">
            <v>PLACA DE OBRA (PARA CONSTRUCAO CIVIL) EM CHAPA GALVANIZADA *N. 22*, ADESIVADA, DE *2,4 X 1,2* M, FORNECIMENTO E MONTAGEM.</v>
          </cell>
          <cell r="D6" t="str">
            <v>M2</v>
          </cell>
          <cell r="G6">
            <v>362.44</v>
          </cell>
          <cell r="I6">
            <v>369.63</v>
          </cell>
        </row>
        <row r="7">
          <cell r="B7" t="str">
            <v xml:space="preserve">REFERÊNCIA SINAPI 74209/1 ( JAN/20) </v>
          </cell>
        </row>
        <row r="8">
          <cell r="B8" t="str">
            <v>CÓDIGO</v>
          </cell>
          <cell r="C8" t="str">
            <v>DESCRIÇÃO</v>
          </cell>
          <cell r="D8" t="str">
            <v>UN</v>
          </cell>
          <cell r="E8" t="str">
            <v>COEF.</v>
          </cell>
          <cell r="F8" t="str">
            <v>PREÇO</v>
          </cell>
          <cell r="G8" t="str">
            <v>TOTAL</v>
          </cell>
          <cell r="H8" t="str">
            <v>PREÇO</v>
          </cell>
          <cell r="I8" t="str">
            <v>TOTAL</v>
          </cell>
        </row>
        <row r="9">
          <cell r="B9">
            <v>4417</v>
          </cell>
          <cell r="C9" t="str">
            <v xml:space="preserve">SARRAFO NAO APARELHADO *2,5 X 7* CM, EM MACARANDUBA/MASSARANDUBA, ANGELIM, PEROBA-ROSA OU EQUIVALENTE DA REGIAO - BRUTA                                                                                                                                                                                                                                                                                                                                                                                   </v>
          </cell>
          <cell r="D9" t="str">
            <v xml:space="preserve">M     </v>
          </cell>
          <cell r="E9">
            <v>1</v>
          </cell>
          <cell r="F9">
            <v>8.3000000000000007</v>
          </cell>
          <cell r="G9">
            <v>8.3000000000000007</v>
          </cell>
          <cell r="H9">
            <v>8.3000000000000007</v>
          </cell>
          <cell r="I9">
            <v>8.3000000000000007</v>
          </cell>
        </row>
        <row r="10">
          <cell r="B10">
            <v>4491</v>
          </cell>
          <cell r="C10" t="str">
            <v xml:space="preserve">PONTALETE *7,5 X 7,5* CM EM PINUS, MISTA OU EQUIVALENTE DA REGIAO - BRUTA                                                                                                                                                                                                                                                                                                                                                                                                                                 </v>
          </cell>
          <cell r="D10" t="str">
            <v xml:space="preserve">M     </v>
          </cell>
          <cell r="E10">
            <v>4</v>
          </cell>
          <cell r="F10">
            <v>9.9700000000000006</v>
          </cell>
          <cell r="G10">
            <v>39.880000000000003</v>
          </cell>
          <cell r="H10">
            <v>9.9700000000000006</v>
          </cell>
          <cell r="I10">
            <v>39.880000000000003</v>
          </cell>
        </row>
        <row r="11">
          <cell r="B11">
            <v>4813</v>
          </cell>
          <cell r="C11" t="str">
            <v xml:space="preserve">PLACA DE OBRA (PARA CONSTRUCAO CIVIL) EM CHAPA GALVANIZADA *N. 22*, ADESIVADA, DE *2,4 X 1,2* M (SEM POSTES PARA FIXACAO)                                                                                                                                                                                                                                                                                                                                                                                 </v>
          </cell>
          <cell r="D11" t="str">
            <v xml:space="preserve">M2    </v>
          </cell>
          <cell r="E11">
            <v>1</v>
          </cell>
          <cell r="F11">
            <v>250</v>
          </cell>
          <cell r="G11">
            <v>250</v>
          </cell>
          <cell r="H11">
            <v>250</v>
          </cell>
          <cell r="I11">
            <v>250</v>
          </cell>
        </row>
        <row r="12">
          <cell r="B12">
            <v>5075</v>
          </cell>
          <cell r="C12" t="str">
            <v xml:space="preserve">PREGO DE ACO POLIDO COM CABECA 18 X 30 (2 3/4 X 10)                                                                                                                                                                                                                                                                                                                                                                                                                                                       </v>
          </cell>
          <cell r="D12" t="str">
            <v xml:space="preserve">KG    </v>
          </cell>
          <cell r="E12">
            <v>0.11</v>
          </cell>
          <cell r="F12">
            <v>16.170000000000002</v>
          </cell>
          <cell r="G12">
            <v>1.77</v>
          </cell>
          <cell r="H12">
            <v>16.170000000000002</v>
          </cell>
          <cell r="I12">
            <v>1.77</v>
          </cell>
        </row>
        <row r="13">
          <cell r="B13">
            <v>88262</v>
          </cell>
          <cell r="C13" t="str">
            <v>CARPINTEIRO DE FORMAS COM ENCARGOS COMPLEMENTARES</v>
          </cell>
          <cell r="D13" t="str">
            <v>H</v>
          </cell>
          <cell r="E13">
            <v>1</v>
          </cell>
          <cell r="F13">
            <v>22.29</v>
          </cell>
          <cell r="G13">
            <v>22.29</v>
          </cell>
          <cell r="H13">
            <v>25.1</v>
          </cell>
          <cell r="I13">
            <v>25.1</v>
          </cell>
        </row>
        <row r="14">
          <cell r="B14">
            <v>88316</v>
          </cell>
          <cell r="C14" t="str">
            <v>SERVENTE COM ENCARGOS COMPLEMENTARES</v>
          </cell>
          <cell r="D14" t="str">
            <v>H</v>
          </cell>
          <cell r="E14">
            <v>2</v>
          </cell>
          <cell r="F14">
            <v>18.14</v>
          </cell>
          <cell r="G14">
            <v>36.28</v>
          </cell>
          <cell r="H14">
            <v>20.28</v>
          </cell>
          <cell r="I14">
            <v>40.56</v>
          </cell>
        </row>
        <row r="15">
          <cell r="B15">
            <v>94962</v>
          </cell>
          <cell r="C15" t="str">
            <v>CONCRETO MAGRO PARA LASTRO, TRAÇO 1:4,5:4,5 (EM MASSA SECA DE CIMENTO/ AREIA MÉDIA/ BRITA 1) - PREPARO MECÂNICO COM BETONEIRA 400 L. AF_05/2021</v>
          </cell>
          <cell r="D15" t="str">
            <v>M3</v>
          </cell>
          <cell r="E15">
            <v>0.01</v>
          </cell>
          <cell r="F15">
            <v>392.94</v>
          </cell>
          <cell r="G15">
            <v>3.92</v>
          </cell>
          <cell r="H15">
            <v>402.92</v>
          </cell>
          <cell r="I15">
            <v>4.0199999999999996</v>
          </cell>
        </row>
        <row r="16">
          <cell r="B16" t="str">
            <v>CPU 002</v>
          </cell>
          <cell r="C16" t="str">
            <v>FORNECIMENTO E INSTALAÇÃO DE PLACA DE SINALIZAÇÃO EM CHAPA DE AÇO EM SUPORTE DE MADEIRA.</v>
          </cell>
          <cell r="D16" t="str">
            <v>M2</v>
          </cell>
          <cell r="G16">
            <v>599.48</v>
          </cell>
          <cell r="I16">
            <v>602.07000000000005</v>
          </cell>
        </row>
        <row r="17">
          <cell r="B17" t="str">
            <v>BASEADA NA COMPOSIÇÃO 103701 SINAPI AGOSTO/2022 - CADERNO TÉCNICO</v>
          </cell>
        </row>
        <row r="18">
          <cell r="B18" t="str">
            <v>CÓDIGO</v>
          </cell>
          <cell r="C18" t="str">
            <v>DESCRIÇÃO</v>
          </cell>
          <cell r="D18" t="str">
            <v>UN</v>
          </cell>
          <cell r="E18" t="str">
            <v>COEF.</v>
          </cell>
          <cell r="F18" t="str">
            <v>PREÇO</v>
          </cell>
          <cell r="G18" t="str">
            <v>TOTAL</v>
          </cell>
          <cell r="H18" t="str">
            <v>PREÇO</v>
          </cell>
          <cell r="I18" t="str">
            <v>TOTAL</v>
          </cell>
        </row>
        <row r="19">
          <cell r="B19">
            <v>5069</v>
          </cell>
          <cell r="C19" t="str">
            <v xml:space="preserve">PREGO DE ACO POLIDO COM CABECA 17 X 27 (2 1/2 X 11)                                                                                                                                                                                                                                                                                                                                                                                                                                                       </v>
          </cell>
          <cell r="D19" t="str">
            <v xml:space="preserve">KG    </v>
          </cell>
          <cell r="E19">
            <v>3.0300000000000001E-2</v>
          </cell>
          <cell r="F19">
            <v>16.48</v>
          </cell>
          <cell r="G19">
            <v>0.49</v>
          </cell>
          <cell r="H19">
            <v>16.48</v>
          </cell>
          <cell r="I19">
            <v>0.49</v>
          </cell>
        </row>
        <row r="20">
          <cell r="B20">
            <v>34723</v>
          </cell>
          <cell r="C20" t="str">
            <v xml:space="preserve">PLACA DE SINALIZACAO EM CHAPA DE ACO NUM 16 COM PINTURA REFLETIVA                                                                                                                                                                                                                                                                                                                                                                                                                                         </v>
          </cell>
          <cell r="D20" t="str">
            <v xml:space="preserve">M2    </v>
          </cell>
          <cell r="E20">
            <v>1</v>
          </cell>
          <cell r="F20">
            <v>577.5</v>
          </cell>
          <cell r="G20">
            <v>577.5</v>
          </cell>
          <cell r="H20">
            <v>577.5</v>
          </cell>
          <cell r="I20">
            <v>577.5</v>
          </cell>
        </row>
        <row r="21">
          <cell r="B21">
            <v>88309</v>
          </cell>
          <cell r="C21" t="str">
            <v>PEDREIRO COM ENCARGOS COMPLEMENTARES</v>
          </cell>
          <cell r="D21" t="str">
            <v>H</v>
          </cell>
          <cell r="E21">
            <v>0.27910000000000001</v>
          </cell>
          <cell r="F21">
            <v>22.63</v>
          </cell>
          <cell r="G21">
            <v>6.31</v>
          </cell>
          <cell r="H21">
            <v>25.46</v>
          </cell>
          <cell r="I21">
            <v>7.1</v>
          </cell>
        </row>
        <row r="22">
          <cell r="B22">
            <v>88316</v>
          </cell>
          <cell r="C22" t="str">
            <v>SERVENTE COM ENCARGOS COMPLEMENTARES</v>
          </cell>
          <cell r="D22" t="str">
            <v>H</v>
          </cell>
          <cell r="E22">
            <v>0.83730000000000004</v>
          </cell>
          <cell r="F22">
            <v>18.14</v>
          </cell>
          <cell r="G22">
            <v>15.18</v>
          </cell>
          <cell r="H22">
            <v>20.28</v>
          </cell>
          <cell r="I22">
            <v>16.98</v>
          </cell>
        </row>
        <row r="23">
          <cell r="B23" t="str">
            <v>CPU 003</v>
          </cell>
          <cell r="C23" t="str">
            <v>FORNECIMENTO E MONTAGEM DE TELA DE SINALIZAÇÃO LARANJA (H=1,2M) FIXADA EM MONTANTES DE FERRO DE 1/2 POL. OU EM BARROTES DE MADEIRA 3X3 POL. COLOCADOS SOBRE BASE DE CONCRETO TRAÇO 1:4:8, ESPAÇADOS A CADA 2 M, INCLUSIVE POSTERIOR RETIRADA E REAPROVEITAMENTO.</v>
          </cell>
          <cell r="D23" t="str">
            <v>M</v>
          </cell>
          <cell r="G23">
            <v>14.59</v>
          </cell>
          <cell r="I23">
            <v>15.41</v>
          </cell>
        </row>
        <row r="24">
          <cell r="B24" t="str">
            <v>REFERÊNCIA: EMLURB 03.03.045</v>
          </cell>
        </row>
        <row r="25">
          <cell r="B25" t="str">
            <v>CÓDIGO</v>
          </cell>
          <cell r="C25" t="str">
            <v>DESCRIÇÃO</v>
          </cell>
          <cell r="D25" t="str">
            <v>UN</v>
          </cell>
          <cell r="E25" t="str">
            <v>COEF.</v>
          </cell>
          <cell r="F25" t="str">
            <v>PREÇO</v>
          </cell>
          <cell r="G25" t="str">
            <v>TOTAL</v>
          </cell>
          <cell r="H25" t="str">
            <v>PREÇO</v>
          </cell>
          <cell r="I25" t="str">
            <v>TOTAL</v>
          </cell>
        </row>
        <row r="26">
          <cell r="B26">
            <v>1379</v>
          </cell>
          <cell r="C26" t="str">
            <v xml:space="preserve">CIMENTO PORTLAND COMPOSTO CP II-32                                                                                                                                                                                                                                                                                                                                                                                                                                                                        </v>
          </cell>
          <cell r="D26" t="str">
            <v xml:space="preserve">KG    </v>
          </cell>
          <cell r="E26">
            <v>1.1339999999999999</v>
          </cell>
          <cell r="F26">
            <v>0.68</v>
          </cell>
          <cell r="G26">
            <v>0.77</v>
          </cell>
          <cell r="H26">
            <v>0.68</v>
          </cell>
          <cell r="I26">
            <v>0.77</v>
          </cell>
        </row>
        <row r="27">
          <cell r="B27">
            <v>367</v>
          </cell>
          <cell r="C27" t="str">
            <v xml:space="preserve">AREIA GROSSA - POSTO JAZIDA/FORNECEDOR (RETIRADO NA JAZIDA, SEM TRANSPORTE)                                                                                                                                                                                                                                                                                                                                                                                                                               </v>
          </cell>
          <cell r="D27" t="str">
            <v xml:space="preserve">M3    </v>
          </cell>
          <cell r="E27">
            <v>4.0000000000000001E-3</v>
          </cell>
          <cell r="F27">
            <v>131.69</v>
          </cell>
          <cell r="G27">
            <v>0.52</v>
          </cell>
          <cell r="H27">
            <v>131.69</v>
          </cell>
          <cell r="I27">
            <v>0.52</v>
          </cell>
        </row>
        <row r="28">
          <cell r="B28">
            <v>4718</v>
          </cell>
          <cell r="C28" t="str">
            <v xml:space="preserve">PEDRA BRITADA N. 2 (19 A 38 MM) POSTO PEDREIRA/FORNECEDOR, SEM FRETE                                                                                                                                                                                                                                                                                                                                                                                                                                      </v>
          </cell>
          <cell r="D28" t="str">
            <v xml:space="preserve">M3    </v>
          </cell>
          <cell r="E28">
            <v>5.0000000000000001E-3</v>
          </cell>
          <cell r="F28">
            <v>105.03</v>
          </cell>
          <cell r="G28">
            <v>0.52</v>
          </cell>
          <cell r="H28">
            <v>105.03</v>
          </cell>
          <cell r="I28">
            <v>0.52</v>
          </cell>
        </row>
        <row r="29">
          <cell r="B29">
            <v>5061</v>
          </cell>
          <cell r="C29" t="str">
            <v xml:space="preserve">PREGO DE ACO POLIDO COM CABECA 18 X 27 (2 1/2 X 10)                                                                                                                                                                                                                                                                                                                                                                                                                                                       </v>
          </cell>
          <cell r="D29" t="str">
            <v xml:space="preserve">KG    </v>
          </cell>
          <cell r="E29">
            <v>0.01</v>
          </cell>
          <cell r="F29">
            <v>15.9</v>
          </cell>
          <cell r="G29">
            <v>0.15</v>
          </cell>
          <cell r="H29">
            <v>15.9</v>
          </cell>
          <cell r="I29">
            <v>0.15</v>
          </cell>
        </row>
        <row r="30">
          <cell r="B30">
            <v>43055</v>
          </cell>
          <cell r="C30" t="str">
            <v xml:space="preserve">ACO CA-50, 12,5 MM OU 16,0 MM, VERGALHAO                                                                                                                                                                                                                                                                                                                                                                                                                                                                  </v>
          </cell>
          <cell r="D30" t="str">
            <v xml:space="preserve">KG    </v>
          </cell>
          <cell r="E30">
            <v>0.27700000000000002</v>
          </cell>
          <cell r="F30">
            <v>8.2200000000000006</v>
          </cell>
          <cell r="G30">
            <v>2.27</v>
          </cell>
          <cell r="H30">
            <v>8.2200000000000006</v>
          </cell>
          <cell r="I30">
            <v>2.27</v>
          </cell>
        </row>
        <row r="31">
          <cell r="B31">
            <v>4491</v>
          </cell>
          <cell r="C31" t="str">
            <v xml:space="preserve">PONTALETE *7,5 X 7,5* CM EM PINUS, MISTA OU EQUIVALENTE DA REGIAO - BRUTA                                                                                                                                                                                                                                                                                                                                                                                                                                 </v>
          </cell>
          <cell r="D31" t="str">
            <v xml:space="preserve">M     </v>
          </cell>
          <cell r="E31">
            <v>0.28000000000000003</v>
          </cell>
          <cell r="F31">
            <v>9.9700000000000006</v>
          </cell>
          <cell r="G31">
            <v>2.79</v>
          </cell>
          <cell r="H31">
            <v>9.9700000000000006</v>
          </cell>
          <cell r="I31">
            <v>2.79</v>
          </cell>
        </row>
        <row r="32">
          <cell r="B32">
            <v>37524</v>
          </cell>
          <cell r="C32" t="str">
            <v xml:space="preserve">TELA PLASTICA LARANJA, TIPO TAPUME PARA SINALIZACAO, MALHA RETANGULAR, ROLO 1.20 X 50 M (L X C)                                                                                                                                                                                                                                                                                                                                                                                                           </v>
          </cell>
          <cell r="D32" t="str">
            <v xml:space="preserve">M     </v>
          </cell>
          <cell r="E32">
            <v>0.24</v>
          </cell>
          <cell r="F32">
            <v>2.96</v>
          </cell>
          <cell r="G32">
            <v>0.71</v>
          </cell>
          <cell r="H32">
            <v>2.96</v>
          </cell>
          <cell r="I32">
            <v>0.71</v>
          </cell>
        </row>
        <row r="33">
          <cell r="B33">
            <v>88309</v>
          </cell>
          <cell r="C33" t="str">
            <v>PEDREIRO COM ENCARGOS COMPLEMENTARES</v>
          </cell>
          <cell r="D33" t="str">
            <v>H</v>
          </cell>
          <cell r="E33">
            <v>1.0999999999999999E-2</v>
          </cell>
          <cell r="F33">
            <v>22.63</v>
          </cell>
          <cell r="G33">
            <v>0.24</v>
          </cell>
          <cell r="H33">
            <v>25.46</v>
          </cell>
          <cell r="I33">
            <v>0.28000000000000003</v>
          </cell>
        </row>
        <row r="34">
          <cell r="B34">
            <v>88316</v>
          </cell>
          <cell r="C34" t="str">
            <v>SERVENTE COM ENCARGOS COMPLEMENTARES</v>
          </cell>
          <cell r="D34" t="str">
            <v>H</v>
          </cell>
          <cell r="E34">
            <v>0.36499999999999999</v>
          </cell>
          <cell r="F34">
            <v>18.14</v>
          </cell>
          <cell r="G34">
            <v>6.62</v>
          </cell>
          <cell r="H34">
            <v>20.28</v>
          </cell>
          <cell r="I34">
            <v>7.4</v>
          </cell>
        </row>
        <row r="35">
          <cell r="B35" t="str">
            <v>CPU 004</v>
          </cell>
          <cell r="C35" t="str">
            <v>FORNECIMENTO E IMPLANTAÇÃO DE CAVALETE DE OBRA DE FERRO SINALIZAÇÃO DE OBRAS EM VIAS PUBLICAS COM LOGOMARCA DA EMLURB, CONFORME AV. 042/2000. CONSIDERADO REUTILIZAÇÃO DE 10 VEZES, INCLUSIVE FORNECIMENTO, COLOCAÇÃO E TRANSPORTE.</v>
          </cell>
          <cell r="D35" t="str">
            <v>UN</v>
          </cell>
          <cell r="G35">
            <v>50.35</v>
          </cell>
          <cell r="I35">
            <v>50.63</v>
          </cell>
        </row>
        <row r="36">
          <cell r="B36" t="str">
            <v>REFERÊNCIA EMLURB 03.03.110</v>
          </cell>
        </row>
        <row r="37">
          <cell r="B37" t="str">
            <v>CÓDIGO</v>
          </cell>
          <cell r="C37" t="str">
            <v>DESCRIÇÃO</v>
          </cell>
          <cell r="D37" t="str">
            <v>UN</v>
          </cell>
          <cell r="E37" t="str">
            <v>COEF.</v>
          </cell>
          <cell r="F37" t="str">
            <v>PREÇO</v>
          </cell>
          <cell r="G37" t="str">
            <v>TOTAL</v>
          </cell>
          <cell r="H37" t="str">
            <v>PREÇO</v>
          </cell>
          <cell r="I37" t="str">
            <v>TOTAL</v>
          </cell>
        </row>
        <row r="38">
          <cell r="B38" t="str">
            <v>COT.002</v>
          </cell>
          <cell r="C38" t="str">
            <v>CAVALETE DE FERRO PARA SINALIZAÇÃO DE OBRA EM VIAS PUBLICAS, INCLUSIVE PINTURA E ADESIVO DIGITAL, CONFORME DETALHE, FORNECIMENTO, COLOCAÇÃO E TRANSPORTE;</v>
          </cell>
          <cell r="D38" t="str">
            <v>UN</v>
          </cell>
          <cell r="E38">
            <v>0.1</v>
          </cell>
          <cell r="F38">
            <v>480</v>
          </cell>
          <cell r="G38">
            <v>48</v>
          </cell>
          <cell r="H38">
            <v>480</v>
          </cell>
          <cell r="I38">
            <v>48</v>
          </cell>
        </row>
        <row r="39">
          <cell r="B39">
            <v>88316</v>
          </cell>
          <cell r="C39" t="str">
            <v>SERVENTE COM ENCARGOS COMPLEMENTARES</v>
          </cell>
          <cell r="D39" t="str">
            <v>H</v>
          </cell>
          <cell r="E39">
            <v>0.13</v>
          </cell>
          <cell r="F39">
            <v>18.14</v>
          </cell>
          <cell r="G39">
            <v>2.35</v>
          </cell>
          <cell r="H39">
            <v>20.28</v>
          </cell>
          <cell r="I39">
            <v>2.63</v>
          </cell>
        </row>
        <row r="40">
          <cell r="B40" t="str">
            <v>CPU 005</v>
          </cell>
          <cell r="C40" t="str">
            <v>CONE DE SINALIZACAO ABNT 15071 EM PVC RIGIDO COM FAIXA REFLETIVA, H = 70 / 76 CM , CONSIDERADO REUTILIZAÇÃO DE 10 VEZES CONFORME ORIENTAÇÃO DO CADERNO TÉCNICO DE SINALIZAÇÃO DO SICRO VOL. 10, CONT. 03, PAG. 48 E 49, INCLUSIVE FORNECIMENTO, TRANSPORTE E COLOCAÇÃO.</v>
          </cell>
          <cell r="D40" t="str">
            <v>UN</v>
          </cell>
          <cell r="G40">
            <v>8.34</v>
          </cell>
          <cell r="I40">
            <v>8.6199999999999992</v>
          </cell>
        </row>
        <row r="41">
          <cell r="B41" t="str">
            <v>REFERÊNCIA EMLURB 03.03.110</v>
          </cell>
        </row>
        <row r="42">
          <cell r="B42" t="str">
            <v>CÓDIGO</v>
          </cell>
          <cell r="C42" t="str">
            <v>DESCRIÇÃO</v>
          </cell>
          <cell r="D42" t="str">
            <v>UN</v>
          </cell>
          <cell r="E42" t="str">
            <v>COEF.</v>
          </cell>
          <cell r="F42" t="str">
            <v>PREÇO</v>
          </cell>
          <cell r="G42" t="str">
            <v>TOTAL</v>
          </cell>
          <cell r="H42" t="str">
            <v>PREÇO</v>
          </cell>
          <cell r="I42" t="str">
            <v>TOTAL</v>
          </cell>
        </row>
        <row r="43">
          <cell r="B43">
            <v>13244</v>
          </cell>
          <cell r="C43" t="str">
            <v xml:space="preserve">CONE DE SINALIZACAO EM PVC RIGIDO COM FAIXA REFLETIVA, H = 70 / 76 CM                                                                                                                                                                                                                                                                                                                                                                                                                                     </v>
          </cell>
          <cell r="D43" t="str">
            <v xml:space="preserve">UN    </v>
          </cell>
          <cell r="E43">
            <v>0.1</v>
          </cell>
          <cell r="F43">
            <v>59.9</v>
          </cell>
          <cell r="G43">
            <v>5.99</v>
          </cell>
          <cell r="H43">
            <v>59.9</v>
          </cell>
          <cell r="I43">
            <v>5.99</v>
          </cell>
        </row>
        <row r="44">
          <cell r="B44">
            <v>88316</v>
          </cell>
          <cell r="C44" t="str">
            <v>SERVENTE COM ENCARGOS COMPLEMENTARES</v>
          </cell>
          <cell r="D44" t="str">
            <v>H</v>
          </cell>
          <cell r="E44">
            <v>0.13</v>
          </cell>
          <cell r="F44">
            <v>18.14</v>
          </cell>
          <cell r="G44">
            <v>2.35</v>
          </cell>
          <cell r="H44">
            <v>20.28</v>
          </cell>
          <cell r="I44">
            <v>2.63</v>
          </cell>
        </row>
        <row r="45">
          <cell r="B45" t="str">
            <v>CPU 006</v>
          </cell>
          <cell r="C45" t="str">
            <v>CAVALETE EM POLIETILENO ZEBRADO COM FAIXA REFLETIVA - H = 1,00 M, CONSIDERADO REUTILIZAÇÃO DE 10 VEZES CONFORME ORIENTAÇÃO DO CADERNO TÉCNICO DE SINALIZAÇÃO DO SICRO VOL. 10, CONT. 03, PAG. 48 E 49, INCLUSIVE FORNECIMENTO, TRANSPORTE E COLOCAÇÃO.</v>
          </cell>
          <cell r="D45" t="str">
            <v>UN</v>
          </cell>
          <cell r="G45">
            <v>37.85</v>
          </cell>
          <cell r="I45">
            <v>38.130000000000003</v>
          </cell>
        </row>
        <row r="46">
          <cell r="B46" t="str">
            <v>REFERÊNCIA EMLURB 03.03.110</v>
          </cell>
        </row>
        <row r="47">
          <cell r="B47" t="str">
            <v>CÓDIGO</v>
          </cell>
          <cell r="C47" t="str">
            <v>DESCRIÇÃO</v>
          </cell>
          <cell r="D47" t="str">
            <v>UN</v>
          </cell>
          <cell r="E47" t="str">
            <v>COEF.</v>
          </cell>
          <cell r="F47" t="str">
            <v>PREÇO</v>
          </cell>
          <cell r="G47" t="str">
            <v>TOTAL</v>
          </cell>
          <cell r="H47" t="str">
            <v>PREÇO</v>
          </cell>
          <cell r="I47" t="str">
            <v>TOTAL</v>
          </cell>
        </row>
        <row r="48">
          <cell r="B48" t="str">
            <v>M0771</v>
          </cell>
          <cell r="C48" t="str">
            <v>Cavalete em polietileno zebrado com faixa refletiva</v>
          </cell>
          <cell r="D48" t="str">
            <v>un</v>
          </cell>
          <cell r="E48">
            <v>0.1</v>
          </cell>
          <cell r="F48">
            <v>355</v>
          </cell>
          <cell r="G48">
            <v>35.5</v>
          </cell>
          <cell r="H48">
            <v>355</v>
          </cell>
          <cell r="I48">
            <v>35.5</v>
          </cell>
        </row>
        <row r="49">
          <cell r="B49">
            <v>88316</v>
          </cell>
          <cell r="C49" t="str">
            <v>SERVENTE COM ENCARGOS COMPLEMENTARES</v>
          </cell>
          <cell r="D49" t="str">
            <v>H</v>
          </cell>
          <cell r="E49">
            <v>0.13</v>
          </cell>
          <cell r="F49">
            <v>18.14</v>
          </cell>
          <cell r="G49">
            <v>2.35</v>
          </cell>
          <cell r="H49">
            <v>20.28</v>
          </cell>
          <cell r="I49">
            <v>2.63</v>
          </cell>
        </row>
        <row r="50">
          <cell r="B50" t="str">
            <v>CPU 007</v>
          </cell>
          <cell r="C50" t="str">
            <v>BARREIRA PLÁSTICA PARA CANALIZAÇÃO DE TRÂNSITO 1,20X0,44X0,60- UTILIZAÇÃO 10 VEZES CONSIDERADO REUTILIZAÇÃO DE 10 VEZES CONFORME ORIENTAÇÃO DO CADERNO TÉCNICO DE SINALIZAÇÃO DO SICRO VOL.10, CONT.03, PAG. 48 E 49, INCLUSIVE FORNECIMENTO, TRANSPORTE E COLOCAÇÃO.</v>
          </cell>
          <cell r="D50" t="str">
            <v>UN</v>
          </cell>
          <cell r="G50">
            <v>77.28</v>
          </cell>
          <cell r="I50">
            <v>77.56</v>
          </cell>
        </row>
        <row r="51">
          <cell r="B51" t="str">
            <v>REFERÊNCIA ORSE 12666</v>
          </cell>
        </row>
        <row r="52">
          <cell r="B52" t="str">
            <v>CÓDIGO</v>
          </cell>
          <cell r="C52" t="str">
            <v>DESCRIÇÃO</v>
          </cell>
          <cell r="D52" t="str">
            <v>UN</v>
          </cell>
          <cell r="E52" t="str">
            <v>COEF.</v>
          </cell>
          <cell r="F52" t="str">
            <v>PREÇO</v>
          </cell>
          <cell r="G52" t="str">
            <v>TOTAL</v>
          </cell>
          <cell r="H52" t="str">
            <v>PREÇO</v>
          </cell>
          <cell r="I52" t="str">
            <v>TOTAL</v>
          </cell>
        </row>
        <row r="53">
          <cell r="B53" t="str">
            <v>COT.003</v>
          </cell>
          <cell r="C53" t="str">
            <v>BARREIRA PLASTICA 1,20 MTS X 60CM LARANJA C/ REFLETIVO; CANALIZADOR PARA SINALIZAÇÃO DE TRANSITO FABRICADO EM POLIETILENO</v>
          </cell>
          <cell r="D53" t="str">
            <v>UN</v>
          </cell>
          <cell r="E53">
            <v>0.1</v>
          </cell>
          <cell r="F53">
            <v>749.31</v>
          </cell>
          <cell r="G53">
            <v>74.930000000000007</v>
          </cell>
          <cell r="H53">
            <v>749.31</v>
          </cell>
          <cell r="I53">
            <v>74.930000000000007</v>
          </cell>
        </row>
        <row r="54">
          <cell r="B54">
            <v>88316</v>
          </cell>
          <cell r="C54" t="str">
            <v>SERVENTE COM ENCARGOS COMPLEMENTARES</v>
          </cell>
          <cell r="D54" t="str">
            <v>H</v>
          </cell>
          <cell r="E54">
            <v>0.13</v>
          </cell>
          <cell r="F54">
            <v>18.14</v>
          </cell>
          <cell r="G54">
            <v>2.35</v>
          </cell>
          <cell r="H54">
            <v>20.28</v>
          </cell>
          <cell r="I54">
            <v>2.63</v>
          </cell>
        </row>
        <row r="55">
          <cell r="B55" t="str">
            <v>CPU 008</v>
          </cell>
          <cell r="C55" t="str">
            <v>VIGIA NOTURNO COM ENCARGOS COMPLEMENTARES.</v>
          </cell>
          <cell r="D55" t="str">
            <v xml:space="preserve">MES   </v>
          </cell>
          <cell r="G55">
            <v>4283</v>
          </cell>
          <cell r="I55">
            <v>4660.25</v>
          </cell>
        </row>
        <row r="56">
          <cell r="B56" t="str">
            <v>REFERÊNCIA: SINAPI 101460 OUT/2023</v>
          </cell>
        </row>
        <row r="57">
          <cell r="B57" t="str">
            <v>CÓDIGO</v>
          </cell>
          <cell r="C57" t="str">
            <v>DESCRIÇÃO</v>
          </cell>
          <cell r="D57" t="str">
            <v>UN</v>
          </cell>
          <cell r="E57" t="str">
            <v>COEF.</v>
          </cell>
          <cell r="F57" t="str">
            <v>PREÇO</v>
          </cell>
          <cell r="G57" t="str">
            <v>TOTAL</v>
          </cell>
          <cell r="H57" t="str">
            <v>PREÇO</v>
          </cell>
          <cell r="I57" t="str">
            <v>TOTAL</v>
          </cell>
        </row>
        <row r="58">
          <cell r="B58">
            <v>41096</v>
          </cell>
          <cell r="C58" t="str">
            <v xml:space="preserve">VIGIA DIURNO (MENSALISTA)                                                                                                                                                                                                                                                                                                                                                                                                                                                                                 </v>
          </cell>
          <cell r="D58" t="str">
            <v xml:space="preserve">MES   </v>
          </cell>
          <cell r="E58">
            <v>1</v>
          </cell>
          <cell r="F58">
            <v>1592.2341370124993</v>
          </cell>
          <cell r="G58">
            <v>1592.23</v>
          </cell>
          <cell r="H58">
            <v>1592.2352941176473</v>
          </cell>
          <cell r="I58">
            <v>1592.23</v>
          </cell>
        </row>
        <row r="59">
          <cell r="C59" t="str">
            <v>ENCARGOS SOCIAIS - DESONERADO</v>
          </cell>
          <cell r="E59">
            <v>0.46410000000000001</v>
          </cell>
          <cell r="F59">
            <v>1592.23</v>
          </cell>
          <cell r="G59">
            <v>738.95</v>
          </cell>
          <cell r="H59">
            <v>0</v>
          </cell>
          <cell r="I59">
            <v>0</v>
          </cell>
        </row>
        <row r="60">
          <cell r="C60" t="str">
            <v>ENCARGOS SOCIAIS - ONERADO</v>
          </cell>
          <cell r="E60">
            <v>0.7</v>
          </cell>
          <cell r="F60">
            <v>0</v>
          </cell>
          <cell r="G60">
            <v>0</v>
          </cell>
          <cell r="H60">
            <v>1592.23</v>
          </cell>
          <cell r="I60">
            <v>1114.56</v>
          </cell>
        </row>
        <row r="61">
          <cell r="B61">
            <v>40861</v>
          </cell>
          <cell r="C61" t="str">
            <v xml:space="preserve">TRANSPORTE - MENSALISTA (COLETADO CAIXA - ENCARGOS COMPLEMENTARES)                                                                                                                                                                                                                                                                                                                                                                                                                                        </v>
          </cell>
          <cell r="D61" t="str">
            <v xml:space="preserve">MES   </v>
          </cell>
          <cell r="E61">
            <v>1</v>
          </cell>
          <cell r="F61">
            <v>108.15</v>
          </cell>
          <cell r="G61">
            <v>108.15</v>
          </cell>
          <cell r="H61">
            <v>108.15</v>
          </cell>
          <cell r="I61">
            <v>108.15</v>
          </cell>
        </row>
        <row r="62">
          <cell r="B62">
            <v>40862</v>
          </cell>
          <cell r="C62" t="str">
            <v xml:space="preserve">ALIMENTACAO - MENSALISTA (COLETADO CAIXA - ENCARGOS COMPLEMENTARES)                                                                                                                                                                                                                                                                                                                                                                                                                                       </v>
          </cell>
          <cell r="D62" t="str">
            <v xml:space="preserve">MES   </v>
          </cell>
          <cell r="E62">
            <v>1</v>
          </cell>
          <cell r="F62">
            <v>192.94</v>
          </cell>
          <cell r="G62">
            <v>192.94</v>
          </cell>
          <cell r="H62">
            <v>192.94</v>
          </cell>
          <cell r="I62">
            <v>192.94</v>
          </cell>
        </row>
        <row r="63">
          <cell r="B63">
            <v>40863</v>
          </cell>
          <cell r="C63" t="str">
            <v xml:space="preserve">EXAMES - MENSALISTA (COLETADO CAIXA - ENCARGOS COMPLEMENTARES)                                                                                                                                                                                                                                                                                                                                                                                                                                            </v>
          </cell>
          <cell r="D63" t="str">
            <v xml:space="preserve">MES   </v>
          </cell>
          <cell r="E63">
            <v>1</v>
          </cell>
          <cell r="F63">
            <v>252.08</v>
          </cell>
          <cell r="G63">
            <v>252.08</v>
          </cell>
          <cell r="H63">
            <v>252.08</v>
          </cell>
          <cell r="I63">
            <v>252.08</v>
          </cell>
        </row>
        <row r="64">
          <cell r="B64">
            <v>40864</v>
          </cell>
          <cell r="C64" t="str">
            <v xml:space="preserve">SEGURO - MENSALISTA (COLETADO CAIXA - ENCARGOS COMPLEMENTARES)                                                                                                                                                                                                                                                                                                                                                                                                                                            </v>
          </cell>
          <cell r="D64" t="str">
            <v xml:space="preserve">MES   </v>
          </cell>
          <cell r="E64">
            <v>1</v>
          </cell>
          <cell r="F64">
            <v>0.01</v>
          </cell>
          <cell r="G64">
            <v>0.01</v>
          </cell>
          <cell r="H64">
            <v>0.01</v>
          </cell>
          <cell r="I64">
            <v>0.01</v>
          </cell>
        </row>
        <row r="65">
          <cell r="B65">
            <v>43479</v>
          </cell>
          <cell r="C65" t="str">
            <v xml:space="preserve">FERRAMENTAS - FAMILIA SERVENTE - MENSALISTA (ENCARGOS COMPLEMENTARES - COLETADO CAIXA)                                                                                                                                                                                                                                                                                                                                                                                                                    </v>
          </cell>
          <cell r="D65" t="str">
            <v xml:space="preserve">MES   </v>
          </cell>
          <cell r="E65">
            <v>1</v>
          </cell>
          <cell r="F65">
            <v>114.72</v>
          </cell>
          <cell r="G65">
            <v>114.72</v>
          </cell>
          <cell r="H65">
            <v>114.72</v>
          </cell>
          <cell r="I65">
            <v>114.72</v>
          </cell>
        </row>
        <row r="66">
          <cell r="B66">
            <v>43503</v>
          </cell>
          <cell r="C66" t="str">
            <v xml:space="preserve">EPI - FAMILIA SERVENTE - MENSALISTA (ENCARGOS COMPLEMENTARES - COLETADO CAIXA)                                                                                                                                                                                                                                                                                                                                                                                                                            </v>
          </cell>
          <cell r="D66" t="str">
            <v xml:space="preserve">MES   </v>
          </cell>
          <cell r="E66">
            <v>1</v>
          </cell>
          <cell r="F66">
            <v>250.24</v>
          </cell>
          <cell r="G66">
            <v>250.24</v>
          </cell>
          <cell r="H66">
            <v>250.24</v>
          </cell>
          <cell r="I66">
            <v>250.24</v>
          </cell>
        </row>
        <row r="67">
          <cell r="B67">
            <v>101372</v>
          </cell>
          <cell r="C67" t="str">
            <v>CURSO DE CAPACITAÇÃO PARA VIGIA DIURNO (ENCARGOS COMPLEMENTARES) - MENSALISTA</v>
          </cell>
          <cell r="D67" t="str">
            <v>MES</v>
          </cell>
          <cell r="E67">
            <v>1</v>
          </cell>
          <cell r="F67">
            <v>10.210000000000001</v>
          </cell>
          <cell r="G67">
            <v>10.210000000000001</v>
          </cell>
          <cell r="H67">
            <v>11.85</v>
          </cell>
          <cell r="I67">
            <v>11.85</v>
          </cell>
        </row>
        <row r="68">
          <cell r="C68" t="str">
            <v>ADICIONAL PERICULOSIDADE</v>
          </cell>
          <cell r="E68">
            <v>0.3</v>
          </cell>
          <cell r="F68">
            <v>1592.23</v>
          </cell>
          <cell r="G68">
            <v>477.66</v>
          </cell>
          <cell r="H68">
            <v>1592.23</v>
          </cell>
          <cell r="I68">
            <v>477.66</v>
          </cell>
        </row>
        <row r="69">
          <cell r="C69" t="str">
            <v>ADICIONAL NOTURNO</v>
          </cell>
          <cell r="E69">
            <v>0.2</v>
          </cell>
          <cell r="F69">
            <v>1592.23</v>
          </cell>
          <cell r="G69">
            <v>318.44</v>
          </cell>
          <cell r="H69">
            <v>1592.23</v>
          </cell>
          <cell r="I69">
            <v>318.44</v>
          </cell>
        </row>
        <row r="70">
          <cell r="C70" t="str">
            <v>JORNADA NOTURNA</v>
          </cell>
          <cell r="E70">
            <v>0.14280000000000001</v>
          </cell>
          <cell r="F70">
            <v>1592.23</v>
          </cell>
          <cell r="G70">
            <v>227.37</v>
          </cell>
          <cell r="H70">
            <v>1592.23</v>
          </cell>
          <cell r="I70">
            <v>227.37</v>
          </cell>
        </row>
        <row r="71">
          <cell r="B71" t="str">
            <v>OBSERVAÇÃO:</v>
          </cell>
        </row>
        <row r="72">
          <cell r="B72" t="str">
            <v>1. FOI EXTRAÍDO DO PREÇO DO VIGIA DIURNO (CÓDIGO 41096) OS CUSTOS REFERENTES AOS ENCARGOS SOCIAIS E APRESENTADO O SALÁRIO PURO E LIVRE DA INCIDÊNCIA DE QUALQUER ENCARGO.</v>
          </cell>
        </row>
        <row r="73">
          <cell r="B73" t="str">
            <v>2. OS VALORES REFERENTES AOS ENCARGOS SOCIAIS FORAM APRESENTADOS ISOLADAMENTE. O MESMO FOI REALIZADO PARA CADA ENCARGO COMPLEMENTAR CONFORME PREVÊ A COMPOSIÇÃO DE REFERÊNCIA 101460 (VIGIA DIURNO).</v>
          </cell>
        </row>
        <row r="74">
          <cell r="B74" t="str">
            <v>3. PARA OS ENCARGOS COMPLEMENTARES FORAM CONSIDERADOS OS MESMOS CUSTOS CONTEMPLADOS NA COMPOSIÇÃO DE REFERÊNCIA DO VIGIA DIURNO (CÓDIGO 101460) VISTO QUE SE TRATAM DA MESMA FAMÍLIA DE PROFISSIONAIS.</v>
          </cell>
        </row>
        <row r="75">
          <cell r="B75" t="str">
            <v>4. OS ÍNDICES DE PERICULOSIDADE E ADICIONAL NOTURNO FORAM CONSIDERADOS CONFORME ITEM 6.2 (SÍNTESE DA METODOLOGIA DE ENCARGOS SOCIAIS) DO LIVRO "SINAPI - METODOLOGIAS E CONCEITOS" NA PÁGINA 81.</v>
          </cell>
        </row>
        <row r="76">
          <cell r="B76" t="str">
            <v>CPU 009</v>
          </cell>
          <cell r="C76" t="str">
            <v>DEMOLIÇÃO DE MEIO-FIO GRANÍTICO OU PRE-MOLDADO.</v>
          </cell>
          <cell r="D76" t="str">
            <v>M</v>
          </cell>
          <cell r="G76">
            <v>10.199999999999999</v>
          </cell>
          <cell r="I76">
            <v>11.41</v>
          </cell>
        </row>
        <row r="77">
          <cell r="B77" t="str">
            <v>REFERÊNCIA 0021/ ORSE JULHO 2022</v>
          </cell>
        </row>
        <row r="78">
          <cell r="B78" t="str">
            <v>CÓDIGO</v>
          </cell>
          <cell r="C78" t="str">
            <v>DESCRIÇÃO</v>
          </cell>
          <cell r="D78" t="str">
            <v>UN</v>
          </cell>
          <cell r="E78" t="str">
            <v>COEF.</v>
          </cell>
          <cell r="F78" t="str">
            <v>PREÇO</v>
          </cell>
          <cell r="G78" t="str">
            <v>TOTAL</v>
          </cell>
          <cell r="H78" t="str">
            <v>PREÇO</v>
          </cell>
          <cell r="I78" t="str">
            <v>TOTAL</v>
          </cell>
        </row>
        <row r="79">
          <cell r="B79">
            <v>88309</v>
          </cell>
          <cell r="C79" t="str">
            <v>PEDREIRO COM ENCARGOS COMPLEMENTARES</v>
          </cell>
          <cell r="D79" t="str">
            <v>H</v>
          </cell>
          <cell r="E79">
            <v>0.05</v>
          </cell>
          <cell r="F79">
            <v>22.63</v>
          </cell>
          <cell r="G79">
            <v>1.1299999999999999</v>
          </cell>
          <cell r="H79">
            <v>25.46</v>
          </cell>
          <cell r="I79">
            <v>1.27</v>
          </cell>
        </row>
        <row r="80">
          <cell r="B80">
            <v>88316</v>
          </cell>
          <cell r="C80" t="str">
            <v>SERVENTE COM ENCARGOS COMPLEMENTARES</v>
          </cell>
          <cell r="D80" t="str">
            <v>H</v>
          </cell>
          <cell r="E80">
            <v>0.5</v>
          </cell>
          <cell r="F80">
            <v>18.14</v>
          </cell>
          <cell r="G80">
            <v>9.07</v>
          </cell>
          <cell r="H80">
            <v>20.28</v>
          </cell>
          <cell r="I80">
            <v>10.14</v>
          </cell>
        </row>
        <row r="81">
          <cell r="B81" t="str">
            <v>CPU 010</v>
          </cell>
          <cell r="C81" t="str">
            <v>DEMOLIÇÃO DE CONCRETO COM MARTELETE COMPRESSOR.</v>
          </cell>
          <cell r="D81" t="str">
            <v>M3</v>
          </cell>
          <cell r="G81">
            <v>164.08</v>
          </cell>
          <cell r="I81">
            <v>175.11</v>
          </cell>
        </row>
        <row r="82">
          <cell r="B82" t="str">
            <v>REFERÊNCIA COMPESA 10.02.16U 2022.1</v>
          </cell>
        </row>
        <row r="83">
          <cell r="B83" t="str">
            <v>CÓDIGO</v>
          </cell>
          <cell r="C83" t="str">
            <v>DESCRIÇÃO</v>
          </cell>
          <cell r="D83" t="str">
            <v>UN</v>
          </cell>
          <cell r="E83" t="str">
            <v>COEF.</v>
          </cell>
          <cell r="F83" t="str">
            <v>PREÇO</v>
          </cell>
          <cell r="G83" t="str">
            <v>TOTAL</v>
          </cell>
          <cell r="H83" t="str">
            <v>PREÇO</v>
          </cell>
          <cell r="I83" t="str">
            <v>TOTAL</v>
          </cell>
        </row>
        <row r="84">
          <cell r="B84">
            <v>5795</v>
          </cell>
          <cell r="C84" t="str">
            <v>MARTELETE OU ROMPEDOR PNEUMÁTICO MANUAL, 28 KG, COM SILENCIADOR - CHP DIURNO. AF_07/2016</v>
          </cell>
          <cell r="D84" t="str">
            <v>CHP</v>
          </cell>
          <cell r="E84">
            <v>2.4</v>
          </cell>
          <cell r="F84">
            <v>28.05</v>
          </cell>
          <cell r="G84">
            <v>67.319999999999993</v>
          </cell>
          <cell r="H84">
            <v>31.4</v>
          </cell>
          <cell r="I84">
            <v>75.36</v>
          </cell>
        </row>
        <row r="85">
          <cell r="B85">
            <v>5953</v>
          </cell>
          <cell r="C85" t="str">
            <v>COMPRESSOR DE AR REBOCÁVEL, VAZÃO 189 PCM, PRESSÃO EFETIVA DE TRABALHO 102 PSI, MOTOR DIESEL, POTÊNCIA 63 CV - CHP DIURNO. AF_06/2015</v>
          </cell>
          <cell r="D85" t="str">
            <v>CHP</v>
          </cell>
          <cell r="E85">
            <v>1.2</v>
          </cell>
          <cell r="F85">
            <v>59.68</v>
          </cell>
          <cell r="G85">
            <v>71.61</v>
          </cell>
          <cell r="H85">
            <v>59.68</v>
          </cell>
          <cell r="I85">
            <v>71.61</v>
          </cell>
        </row>
        <row r="86">
          <cell r="B86">
            <v>88309</v>
          </cell>
          <cell r="C86" t="str">
            <v>PEDREIRO COM ENCARGOS COMPLEMENTARES</v>
          </cell>
          <cell r="D86" t="str">
            <v>H</v>
          </cell>
          <cell r="E86">
            <v>0.15</v>
          </cell>
          <cell r="F86">
            <v>22.63</v>
          </cell>
          <cell r="G86">
            <v>3.39</v>
          </cell>
          <cell r="H86">
            <v>25.46</v>
          </cell>
          <cell r="I86">
            <v>3.81</v>
          </cell>
        </row>
        <row r="87">
          <cell r="B87">
            <v>88316</v>
          </cell>
          <cell r="C87" t="str">
            <v>SERVENTE COM ENCARGOS COMPLEMENTARES</v>
          </cell>
          <cell r="D87" t="str">
            <v>H</v>
          </cell>
          <cell r="E87">
            <v>1.2</v>
          </cell>
          <cell r="F87">
            <v>18.14</v>
          </cell>
          <cell r="G87">
            <v>21.76</v>
          </cell>
          <cell r="H87">
            <v>20.28</v>
          </cell>
          <cell r="I87">
            <v>24.33</v>
          </cell>
        </row>
        <row r="88">
          <cell r="B88" t="str">
            <v>CPU 011</v>
          </cell>
          <cell r="C88" t="str">
            <v>DEMOLIÇÃO DE PISO EM LAJOTA.</v>
          </cell>
          <cell r="D88" t="str">
            <v>M2</v>
          </cell>
          <cell r="G88">
            <v>13.24</v>
          </cell>
          <cell r="I88">
            <v>14.8</v>
          </cell>
        </row>
        <row r="89">
          <cell r="B89" t="str">
            <v>REFERÊNCIA 03258/ORSE</v>
          </cell>
        </row>
        <row r="90">
          <cell r="B90" t="str">
            <v>CÓDIGO</v>
          </cell>
          <cell r="C90" t="str">
            <v>DESCRIÇÃO</v>
          </cell>
          <cell r="D90" t="str">
            <v>UN</v>
          </cell>
          <cell r="E90" t="str">
            <v>COEF.</v>
          </cell>
          <cell r="F90" t="str">
            <v>PREÇO</v>
          </cell>
          <cell r="G90" t="str">
            <v>TOTAL</v>
          </cell>
          <cell r="H90" t="str">
            <v>PREÇO</v>
          </cell>
          <cell r="I90" t="str">
            <v>TOTAL</v>
          </cell>
        </row>
        <row r="91">
          <cell r="B91">
            <v>88316</v>
          </cell>
          <cell r="C91" t="str">
            <v>SERVENTE COM ENCARGOS COMPLEMENTARES</v>
          </cell>
          <cell r="D91" t="str">
            <v>H</v>
          </cell>
          <cell r="E91">
            <v>0.73</v>
          </cell>
          <cell r="F91">
            <v>18.14</v>
          </cell>
          <cell r="G91">
            <v>13.24</v>
          </cell>
          <cell r="H91">
            <v>20.28</v>
          </cell>
          <cell r="I91">
            <v>14.8</v>
          </cell>
        </row>
        <row r="92">
          <cell r="B92" t="str">
            <v>CPU 012</v>
          </cell>
          <cell r="C92" t="str">
            <v>DEMOLIÇÃO DE PISO EM PEDRA CALCÁREA.</v>
          </cell>
          <cell r="D92" t="str">
            <v>M2</v>
          </cell>
          <cell r="G92">
            <v>26.52</v>
          </cell>
          <cell r="I92">
            <v>29.66</v>
          </cell>
        </row>
        <row r="93">
          <cell r="B93" t="str">
            <v>REFERÊNCIA 04801/ORSE</v>
          </cell>
        </row>
        <row r="94">
          <cell r="B94" t="str">
            <v>CÓDIGO</v>
          </cell>
          <cell r="C94" t="str">
            <v>DESCRIÇÃO</v>
          </cell>
          <cell r="D94" t="str">
            <v>UN</v>
          </cell>
          <cell r="E94" t="str">
            <v>COEF.</v>
          </cell>
          <cell r="F94" t="str">
            <v>PREÇO</v>
          </cell>
          <cell r="G94" t="str">
            <v>TOTAL</v>
          </cell>
          <cell r="H94" t="str">
            <v>PREÇO</v>
          </cell>
          <cell r="I94" t="str">
            <v>TOTAL</v>
          </cell>
        </row>
        <row r="95">
          <cell r="B95">
            <v>88316</v>
          </cell>
          <cell r="C95" t="str">
            <v>SERVENTE COM ENCARGOS COMPLEMENTARES</v>
          </cell>
          <cell r="D95" t="str">
            <v>H</v>
          </cell>
          <cell r="E95">
            <v>1.3</v>
          </cell>
          <cell r="F95">
            <v>18.14</v>
          </cell>
          <cell r="G95">
            <v>23.58</v>
          </cell>
          <cell r="H95">
            <v>20.28</v>
          </cell>
          <cell r="I95">
            <v>26.36</v>
          </cell>
        </row>
        <row r="96">
          <cell r="B96">
            <v>88309</v>
          </cell>
          <cell r="C96" t="str">
            <v>PEDREIRO COM ENCARGOS COMPLEMENTARES</v>
          </cell>
          <cell r="D96" t="str">
            <v>H</v>
          </cell>
          <cell r="E96">
            <v>0.13</v>
          </cell>
          <cell r="F96">
            <v>22.63</v>
          </cell>
          <cell r="G96">
            <v>2.94</v>
          </cell>
          <cell r="H96">
            <v>25.46</v>
          </cell>
          <cell r="I96">
            <v>3.3</v>
          </cell>
        </row>
        <row r="97">
          <cell r="B97" t="str">
            <v>CPU 013</v>
          </cell>
          <cell r="C97" t="str">
            <v>DEMOLIÇÃO DE PAVIMENTAÇÃO EM PARALELEPÍPEDO SEM REAPROVEITAMENTO.</v>
          </cell>
          <cell r="D97" t="str">
            <v>M2</v>
          </cell>
          <cell r="G97">
            <v>12.23</v>
          </cell>
          <cell r="I97">
            <v>13.68</v>
          </cell>
        </row>
        <row r="98">
          <cell r="B98" t="str">
            <v>REFERÊNCIA 07989/ORSE AGOSTO 2022</v>
          </cell>
        </row>
        <row r="99">
          <cell r="B99" t="str">
            <v>CÓDIGO</v>
          </cell>
          <cell r="C99" t="str">
            <v>DESCRIÇÃO</v>
          </cell>
          <cell r="D99" t="str">
            <v>UN</v>
          </cell>
          <cell r="E99" t="str">
            <v>COEF.</v>
          </cell>
          <cell r="F99" t="str">
            <v>PREÇO</v>
          </cell>
          <cell r="G99" t="str">
            <v>TOTAL</v>
          </cell>
          <cell r="H99" t="str">
            <v>PREÇO</v>
          </cell>
          <cell r="I99" t="str">
            <v>TOTAL</v>
          </cell>
        </row>
        <row r="100">
          <cell r="B100">
            <v>88309</v>
          </cell>
          <cell r="C100" t="str">
            <v>PEDREIRO COM ENCARGOS COMPLEMENTARES</v>
          </cell>
          <cell r="D100" t="str">
            <v>H</v>
          </cell>
          <cell r="E100">
            <v>0.06</v>
          </cell>
          <cell r="F100">
            <v>22.63</v>
          </cell>
          <cell r="G100">
            <v>1.35</v>
          </cell>
          <cell r="H100">
            <v>25.46</v>
          </cell>
          <cell r="I100">
            <v>1.52</v>
          </cell>
        </row>
        <row r="101">
          <cell r="B101">
            <v>88316</v>
          </cell>
          <cell r="C101" t="str">
            <v>SERVENTE COM ENCARGOS COMPLEMENTARES</v>
          </cell>
          <cell r="D101" t="str">
            <v>H</v>
          </cell>
          <cell r="E101">
            <v>0.6</v>
          </cell>
          <cell r="F101">
            <v>18.14</v>
          </cell>
          <cell r="G101">
            <v>10.88</v>
          </cell>
          <cell r="H101">
            <v>20.28</v>
          </cell>
          <cell r="I101">
            <v>12.16</v>
          </cell>
        </row>
        <row r="102">
          <cell r="B102" t="str">
            <v>CPU 014</v>
          </cell>
          <cell r="C102" t="str">
            <v xml:space="preserve">DEMOLIÇÃO DE POÇO DE VISITA EXISTENTE OU CAIXA COLETORA, INCLUSIVE CARGA, MANOBRA E DESCARGA DE ENTULHO EM CAÇAMBA DE 10M3, COM EMPOLAMENTO E TRANSPORTE COM DMT DE 15KM - EXCLUSIVE ESCAVAÇÃO.	</v>
          </cell>
          <cell r="D102" t="str">
            <v>UN</v>
          </cell>
          <cell r="G102">
            <v>408.68</v>
          </cell>
          <cell r="I102">
            <v>444.52</v>
          </cell>
        </row>
        <row r="103">
          <cell r="B103" t="str">
            <v>REFERÊNCIA 0046/ ORSE JULHO 2022</v>
          </cell>
        </row>
        <row r="104">
          <cell r="B104" t="str">
            <v>CÓDIGO</v>
          </cell>
          <cell r="C104" t="str">
            <v>DESCRIÇÃO</v>
          </cell>
          <cell r="D104" t="str">
            <v>UN</v>
          </cell>
          <cell r="E104" t="str">
            <v>COEF.</v>
          </cell>
          <cell r="F104" t="str">
            <v>PREÇO</v>
          </cell>
          <cell r="G104" t="str">
            <v>TOTAL</v>
          </cell>
          <cell r="H104" t="str">
            <v>PREÇO</v>
          </cell>
          <cell r="I104" t="str">
            <v>TOTAL</v>
          </cell>
        </row>
        <row r="105">
          <cell r="B105">
            <v>97623</v>
          </cell>
          <cell r="C105" t="str">
            <v>DEMOLIÇÃO DE ALVENARIA DE TIJOLO MACIÇO, DE FORMA MANUAL, COM REAPROVEITAMENTO. AF_09/2023</v>
          </cell>
          <cell r="D105" t="str">
            <v>M3</v>
          </cell>
          <cell r="E105">
            <v>1.6799999999999997</v>
          </cell>
          <cell r="F105">
            <v>146.53</v>
          </cell>
          <cell r="G105">
            <v>246.17</v>
          </cell>
          <cell r="H105">
            <v>164</v>
          </cell>
          <cell r="I105">
            <v>275.52</v>
          </cell>
        </row>
        <row r="106">
          <cell r="B106">
            <v>97629</v>
          </cell>
          <cell r="C106" t="str">
            <v>DEMOLIÇÃO DE LAJES, EM CONCRETO ARMADO, DE FORMA MECANIZADA COM MARTELETE, SEM REAPROVEITAMENTO. AF_09/2023</v>
          </cell>
          <cell r="D106" t="str">
            <v>M3</v>
          </cell>
          <cell r="E106">
            <v>0.45</v>
          </cell>
          <cell r="F106">
            <v>84.38</v>
          </cell>
          <cell r="G106">
            <v>37.97</v>
          </cell>
          <cell r="H106">
            <v>94.88</v>
          </cell>
          <cell r="I106">
            <v>42.69</v>
          </cell>
        </row>
        <row r="107">
          <cell r="B107">
            <v>100982</v>
          </cell>
          <cell r="C107" t="str">
            <v>CARGA, MANOBRA E DESCARGA DE ENTULHO EM CAMINHÃO BASCULANTE 10 M³ - CARGA COM ESCAVADEIRA HIDRÁULICA  (CAÇAMBA DE 0,80 M³ / 111 HP) E DESCARGA LIVRE (UNIDADE: M3). AF_07/2020</v>
          </cell>
          <cell r="D107" t="str">
            <v>M3</v>
          </cell>
          <cell r="E107">
            <v>2.7690000000000001</v>
          </cell>
          <cell r="F107">
            <v>8.83</v>
          </cell>
          <cell r="G107">
            <v>24.45</v>
          </cell>
          <cell r="H107">
            <v>9.02</v>
          </cell>
          <cell r="I107">
            <v>24.97</v>
          </cell>
        </row>
        <row r="108">
          <cell r="B108">
            <v>95875</v>
          </cell>
          <cell r="C108" t="str">
            <v>TRANSPORTE COM CAMINHÃO BASCULANTE DE 10 M³, EM VIA URBANA PAVIMENTADA, DMT ATÉ 30 KM (UNIDADE: M3XKM). AF_07/2020</v>
          </cell>
          <cell r="D108" t="str">
            <v>M3XKM</v>
          </cell>
          <cell r="E108">
            <v>41.535000000000004</v>
          </cell>
          <cell r="F108">
            <v>2.41</v>
          </cell>
          <cell r="G108">
            <v>100.09</v>
          </cell>
          <cell r="H108">
            <v>2.44</v>
          </cell>
          <cell r="I108">
            <v>101.34</v>
          </cell>
        </row>
        <row r="109">
          <cell r="B109" t="str">
            <v>CPU 015</v>
          </cell>
          <cell r="C109" t="str">
            <v xml:space="preserve">DEMOLIÇÃO DE GALERIA EM TUBO DE CONCRETO SIMPLES OU ARMADO D=1,00M, SEM REAPROVEITAMENTO, INCLUSIVE CARGA, MANOBRA E DESCARGA DE ENTULHO EM CAÇAMBA DE 10M3, COM EMPOLAMENTO, E TRANSPORTE COM DMT DE 15KM - EXCLUSIVE ESCAVAÇÃO.	</v>
          </cell>
          <cell r="D109" t="str">
            <v>M</v>
          </cell>
          <cell r="G109">
            <v>92.76</v>
          </cell>
          <cell r="I109">
            <v>101.61</v>
          </cell>
        </row>
        <row r="110">
          <cell r="B110" t="str">
            <v>BASEADA NA COMPOSIÇÃO 00049/ORSE AGO/2022 (http://www.fkcomercio.com.br/tubo_de_concreto.html)</v>
          </cell>
        </row>
        <row r="111">
          <cell r="B111" t="str">
            <v>CÓDIGO</v>
          </cell>
          <cell r="C111" t="str">
            <v>DESCRIÇÃO</v>
          </cell>
          <cell r="D111" t="str">
            <v>UN</v>
          </cell>
          <cell r="E111" t="str">
            <v>COEF.</v>
          </cell>
          <cell r="F111" t="str">
            <v>PREÇO</v>
          </cell>
          <cell r="G111" t="str">
            <v>TOTAL</v>
          </cell>
          <cell r="H111" t="str">
            <v>PREÇO</v>
          </cell>
          <cell r="I111" t="str">
            <v>TOTAL</v>
          </cell>
        </row>
        <row r="112">
          <cell r="B112">
            <v>88316</v>
          </cell>
          <cell r="C112" t="str">
            <v>SERVENTE COM ENCARGOS COMPLEMENTARES</v>
          </cell>
          <cell r="D112" t="str">
            <v>H</v>
          </cell>
          <cell r="E112">
            <v>4</v>
          </cell>
          <cell r="F112">
            <v>18.14</v>
          </cell>
          <cell r="G112">
            <v>72.56</v>
          </cell>
          <cell r="H112">
            <v>20.28</v>
          </cell>
          <cell r="I112">
            <v>81.12</v>
          </cell>
        </row>
        <row r="113">
          <cell r="B113">
            <v>100982</v>
          </cell>
          <cell r="C113" t="str">
            <v>CARGA, MANOBRA E DESCARGA DE ENTULHO EM CAMINHÃO BASCULANTE 10 M³ - CARGA COM ESCAVADEIRA HIDRÁULICA  (CAÇAMBA DE 0,80 M³ / 111 HP) E DESCARGA LIVRE (UNIDADE: M3). AF_07/2020</v>
          </cell>
          <cell r="D113" t="str">
            <v>M3</v>
          </cell>
          <cell r="E113">
            <v>0.44924774946334051</v>
          </cell>
          <cell r="F113">
            <v>8.83</v>
          </cell>
          <cell r="G113">
            <v>3.96</v>
          </cell>
          <cell r="H113">
            <v>9.02</v>
          </cell>
          <cell r="I113">
            <v>4.05</v>
          </cell>
        </row>
        <row r="114">
          <cell r="B114">
            <v>95875</v>
          </cell>
          <cell r="C114" t="str">
            <v>TRANSPORTE COM CAMINHÃO BASCULANTE DE 10 M³, EM VIA URBANA PAVIMENTADA, DMT ATÉ 30 KM (UNIDADE: M3XKM). AF_07/2020</v>
          </cell>
          <cell r="D114" t="str">
            <v>M3XKM</v>
          </cell>
          <cell r="E114">
            <v>6.7387162419501072</v>
          </cell>
          <cell r="F114">
            <v>2.41</v>
          </cell>
          <cell r="G114">
            <v>16.239999999999998</v>
          </cell>
          <cell r="H114">
            <v>2.44</v>
          </cell>
          <cell r="I114">
            <v>16.440000000000001</v>
          </cell>
        </row>
        <row r="115">
          <cell r="B115" t="str">
            <v>CPU 016</v>
          </cell>
          <cell r="C115" t="str">
            <v xml:space="preserve">DEMOLIÇÃO DE GALERIA EM TUBO DE CONCRETO SIMPLES OU ARMADO D=0,40M, SEM REAPROVEITAMENTO, INCLUSIVE CARGA, MANOBRA E DESCARGA DE ENTULHO EM CAÇAMBA DE 10M3, COM EMPOLAMENTO, E TRANSPORTE COM DMT DE 15KM - EXCLUSIVE ESCAVAÇÃO.	</v>
          </cell>
          <cell r="D115" t="str">
            <v>M</v>
          </cell>
          <cell r="G115">
            <v>48.13</v>
          </cell>
          <cell r="I115">
            <v>53.53</v>
          </cell>
        </row>
        <row r="116">
          <cell r="B116" t="str">
            <v>BASEADA NA COMPOSIÇÃO 00046/ORSE AGO/2022 (http://www.fkcomercio.com.br/tubo_de_concreto.html)</v>
          </cell>
        </row>
        <row r="117">
          <cell r="B117" t="str">
            <v>CÓDIGO</v>
          </cell>
          <cell r="C117" t="str">
            <v>DESCRIÇÃO</v>
          </cell>
          <cell r="D117" t="str">
            <v>UN</v>
          </cell>
          <cell r="E117" t="str">
            <v>COEF.</v>
          </cell>
          <cell r="F117" t="str">
            <v>PREÇO</v>
          </cell>
          <cell r="G117" t="str">
            <v>TOTAL</v>
          </cell>
          <cell r="H117" t="str">
            <v>PREÇO</v>
          </cell>
          <cell r="I117" t="str">
            <v>TOTAL</v>
          </cell>
        </row>
        <row r="118">
          <cell r="B118">
            <v>88316</v>
          </cell>
          <cell r="C118" t="str">
            <v>SERVENTE COM ENCARGOS COMPLEMENTARES</v>
          </cell>
          <cell r="D118" t="str">
            <v>H</v>
          </cell>
          <cell r="E118">
            <v>2.5</v>
          </cell>
          <cell r="F118">
            <v>18.14</v>
          </cell>
          <cell r="G118">
            <v>45.35</v>
          </cell>
          <cell r="H118">
            <v>20.28</v>
          </cell>
          <cell r="I118">
            <v>50.7</v>
          </cell>
        </row>
        <row r="119">
          <cell r="B119">
            <v>100982</v>
          </cell>
          <cell r="C119" t="str">
            <v>CARGA, MANOBRA E DESCARGA DE ENTULHO EM CAMINHÃO BASCULANTE 10 M³ - CARGA COM ESCAVADEIRA HIDRÁULICA  (CAÇAMBA DE 0,80 M³ / 111 HP) E DESCARGA LIVRE (UNIDADE: M3). AF_07/2020</v>
          </cell>
          <cell r="D119" t="str">
            <v>M3</v>
          </cell>
          <cell r="E119">
            <v>6.2179972596175949E-2</v>
          </cell>
          <cell r="F119">
            <v>8.83</v>
          </cell>
          <cell r="G119">
            <v>0.54</v>
          </cell>
          <cell r="H119">
            <v>9.02</v>
          </cell>
          <cell r="I119">
            <v>0.56000000000000005</v>
          </cell>
        </row>
        <row r="120">
          <cell r="B120">
            <v>95875</v>
          </cell>
          <cell r="C120" t="str">
            <v>TRANSPORTE COM CAMINHÃO BASCULANTE DE 10 M³, EM VIA URBANA PAVIMENTADA, DMT ATÉ 30 KM (UNIDADE: M3XKM). AF_07/2020</v>
          </cell>
          <cell r="D120" t="str">
            <v>M3XKM</v>
          </cell>
          <cell r="E120">
            <v>0.93269958894263927</v>
          </cell>
          <cell r="F120">
            <v>2.41</v>
          </cell>
          <cell r="G120">
            <v>2.2400000000000002</v>
          </cell>
          <cell r="H120">
            <v>2.44</v>
          </cell>
          <cell r="I120">
            <v>2.27</v>
          </cell>
        </row>
        <row r="121">
          <cell r="B121" t="str">
            <v>CPU 017</v>
          </cell>
          <cell r="C121" t="str">
            <v xml:space="preserve">DEMOLIÇÃO DE CANALETA EM ALVENARIA DE TIJOLO MACIÇO DE FORMA MANUAL E SEM REAPROVEITAMENTO - INCLUSIVE CARGA, MANOBRA E DESCARGA DE ENTULHO EM CAÇAMBA DE 10M3, COM EMPOLAMENTO, E TRANSPORTE COM DMT DE 15KM - EXCLUSIVE ESCAVAÇÃO.	</v>
          </cell>
          <cell r="D121" t="str">
            <v>M3</v>
          </cell>
          <cell r="G121">
            <v>148.38999999999999</v>
          </cell>
          <cell r="I121">
            <v>159.96</v>
          </cell>
        </row>
        <row r="122">
          <cell r="B122" t="str">
            <v>REFERÊNCIA PROJETO</v>
          </cell>
        </row>
        <row r="123">
          <cell r="B123" t="str">
            <v>CÓDIGO</v>
          </cell>
          <cell r="C123" t="str">
            <v>DESCRIÇÃO</v>
          </cell>
          <cell r="D123" t="str">
            <v>UN</v>
          </cell>
          <cell r="E123" t="str">
            <v>COEF.</v>
          </cell>
          <cell r="F123" t="str">
            <v>PREÇO</v>
          </cell>
          <cell r="G123" t="str">
            <v>TOTAL</v>
          </cell>
          <cell r="H123" t="str">
            <v>PREÇO</v>
          </cell>
          <cell r="I123" t="str">
            <v>TOTAL</v>
          </cell>
        </row>
        <row r="124">
          <cell r="B124">
            <v>97624</v>
          </cell>
          <cell r="C124" t="str">
            <v>DEMOLIÇÃO DE ALVENARIA DE TIJOLO MACIÇO, DE FORMA MANUAL, SEM REAPROVEITAMENTO. AF_09/2023</v>
          </cell>
          <cell r="D124" t="str">
            <v>M3</v>
          </cell>
          <cell r="E124">
            <v>1</v>
          </cell>
          <cell r="F124">
            <v>89.93</v>
          </cell>
          <cell r="G124">
            <v>89.93</v>
          </cell>
          <cell r="H124">
            <v>100.66</v>
          </cell>
          <cell r="I124">
            <v>100.66</v>
          </cell>
        </row>
        <row r="125">
          <cell r="B125">
            <v>100982</v>
          </cell>
          <cell r="C125" t="str">
            <v>CARGA, MANOBRA E DESCARGA DE ENTULHO EM CAMINHÃO BASCULANTE 10 M³ - CARGA COM ESCAVADEIRA HIDRÁULICA  (CAÇAMBA DE 0,80 M³ / 111 HP) E DESCARGA LIVRE (UNIDADE: M3). AF_07/2020</v>
          </cell>
          <cell r="D125" t="str">
            <v>M3</v>
          </cell>
          <cell r="E125">
            <v>1.3</v>
          </cell>
          <cell r="F125">
            <v>8.83</v>
          </cell>
          <cell r="G125">
            <v>11.47</v>
          </cell>
          <cell r="H125">
            <v>9.02</v>
          </cell>
          <cell r="I125">
            <v>11.72</v>
          </cell>
        </row>
        <row r="126">
          <cell r="B126">
            <v>95875</v>
          </cell>
          <cell r="C126" t="str">
            <v>TRANSPORTE COM CAMINHÃO BASCULANTE DE 10 M³, EM VIA URBANA PAVIMENTADA, DMT ATÉ 30 KM (UNIDADE: M3XKM). AF_07/2020</v>
          </cell>
          <cell r="D126" t="str">
            <v>M3XKM</v>
          </cell>
          <cell r="E126">
            <v>19.5</v>
          </cell>
          <cell r="F126">
            <v>2.41</v>
          </cell>
          <cell r="G126">
            <v>46.99</v>
          </cell>
          <cell r="H126">
            <v>2.44</v>
          </cell>
          <cell r="I126">
            <v>47.58</v>
          </cell>
        </row>
        <row r="127">
          <cell r="B127" t="str">
            <v>CPU 018</v>
          </cell>
          <cell r="C127" t="str">
            <v>ESCAVAÇÃO MECÂNICA SOLO DE 1A CAT. PROF. ATÉ 2.00m COM RETROESCAVADEIRA SOBRE RODAS 4X2 79HP.</v>
          </cell>
          <cell r="D127" t="str">
            <v>M3</v>
          </cell>
          <cell r="G127">
            <v>9.74</v>
          </cell>
          <cell r="I127">
            <v>10.23</v>
          </cell>
        </row>
        <row r="128">
          <cell r="B128" t="str">
            <v>REFERÊNCIA SEINFRA/CE C2789  027.1</v>
          </cell>
        </row>
        <row r="129">
          <cell r="B129" t="str">
            <v>CÓDIGO</v>
          </cell>
          <cell r="C129" t="str">
            <v>DESCRIÇÃO</v>
          </cell>
          <cell r="D129" t="str">
            <v>UN</v>
          </cell>
          <cell r="E129" t="str">
            <v>COEF.</v>
          </cell>
          <cell r="F129" t="str">
            <v>PREÇO</v>
          </cell>
          <cell r="G129" t="str">
            <v>TOTAL</v>
          </cell>
          <cell r="H129" t="str">
            <v>PREÇO</v>
          </cell>
          <cell r="I129" t="str">
            <v>TOTAL</v>
          </cell>
        </row>
        <row r="130">
          <cell r="B130">
            <v>5680</v>
          </cell>
          <cell r="C130" t="str">
            <v>RETROESCAVADEIRA SOBRE RODAS COM CARREGADEIRA, TRAÇÃO 4X2, POTÊNCIA LÍQ. 79 HP, CAÇAMBA CARREG. CAP. MÍN. 1 M3, CAÇAMBA RETRO CAP. 0,20 M3, PESO OPERACIONAL MÍN. 6.570 KG, PROFUNDIDADE ESCAVAÇÃO MÁX. 4,37 M - CHP DIURNO. AF_06/2014</v>
          </cell>
          <cell r="D130" t="str">
            <v>CHP</v>
          </cell>
          <cell r="E130">
            <v>5.5E-2</v>
          </cell>
          <cell r="F130">
            <v>141.05000000000001</v>
          </cell>
          <cell r="G130">
            <v>7.75</v>
          </cell>
          <cell r="H130">
            <v>145.57</v>
          </cell>
          <cell r="I130">
            <v>8</v>
          </cell>
        </row>
        <row r="131">
          <cell r="B131">
            <v>88316</v>
          </cell>
          <cell r="C131" t="str">
            <v>SERVENTE COM ENCARGOS COMPLEMENTARES</v>
          </cell>
          <cell r="D131" t="str">
            <v>H</v>
          </cell>
          <cell r="E131">
            <v>0.11</v>
          </cell>
          <cell r="F131">
            <v>18.14</v>
          </cell>
          <cell r="G131">
            <v>1.99</v>
          </cell>
          <cell r="H131">
            <v>20.28</v>
          </cell>
          <cell r="I131">
            <v>2.23</v>
          </cell>
        </row>
        <row r="132">
          <cell r="B132" t="str">
            <v>CPU 019</v>
          </cell>
          <cell r="C132" t="str">
            <v>REGULARIZACAO MANUAL DE TERRENO NATURAL, CORTE OU ATERRO ATE 20 CM DE ESPESSURA.</v>
          </cell>
          <cell r="D132" t="str">
            <v>M2</v>
          </cell>
          <cell r="G132">
            <v>4.53</v>
          </cell>
          <cell r="I132">
            <v>5.07</v>
          </cell>
        </row>
        <row r="133">
          <cell r="B133" t="str">
            <v>REFERÊNCIA EMLURB 05.03.010 NOV/2018</v>
          </cell>
        </row>
        <row r="134">
          <cell r="B134" t="str">
            <v>CÓDIGO</v>
          </cell>
          <cell r="C134" t="str">
            <v>DESCRIÇÃO</v>
          </cell>
          <cell r="D134" t="str">
            <v>UN</v>
          </cell>
          <cell r="E134" t="str">
            <v>COEF.</v>
          </cell>
          <cell r="F134" t="str">
            <v>PREÇO</v>
          </cell>
          <cell r="G134" t="str">
            <v>TOTAL</v>
          </cell>
          <cell r="H134" t="str">
            <v>PREÇO</v>
          </cell>
          <cell r="I134" t="str">
            <v>TOTAL</v>
          </cell>
        </row>
        <row r="135">
          <cell r="B135">
            <v>88316</v>
          </cell>
          <cell r="C135" t="str">
            <v>SERVENTE COM ENCARGOS COMPLEMENTARES</v>
          </cell>
          <cell r="D135" t="str">
            <v>H</v>
          </cell>
          <cell r="E135">
            <v>0.25</v>
          </cell>
          <cell r="F135">
            <v>18.14</v>
          </cell>
          <cell r="G135">
            <v>4.53</v>
          </cell>
          <cell r="H135">
            <v>20.28</v>
          </cell>
          <cell r="I135">
            <v>5.07</v>
          </cell>
        </row>
        <row r="136">
          <cell r="B136" t="str">
            <v>CPU 020</v>
          </cell>
          <cell r="C136" t="str">
            <v>ATERRO COM AREIA EM CAMADAS DE ATE 40 CM DE ALTURA , UTILIZANDO-SE O PROCESSO MECANICO LEVE PARA A COMPACTACAO.</v>
          </cell>
          <cell r="D136" t="str">
            <v>M3</v>
          </cell>
          <cell r="G136">
            <v>86.98</v>
          </cell>
          <cell r="I136">
            <v>88.26</v>
          </cell>
        </row>
        <row r="137">
          <cell r="B137" t="str">
            <v>REFERÊNCIA: 05.02.080 EMLURB.</v>
          </cell>
        </row>
        <row r="138">
          <cell r="B138" t="str">
            <v>CÓDIGO</v>
          </cell>
          <cell r="C138" t="str">
            <v>DESCRIÇÃO</v>
          </cell>
          <cell r="D138" t="str">
            <v>UN</v>
          </cell>
          <cell r="E138" t="str">
            <v>COEF.</v>
          </cell>
          <cell r="F138" t="str">
            <v>PREÇO</v>
          </cell>
          <cell r="G138" t="str">
            <v>TOTAL</v>
          </cell>
          <cell r="H138" t="str">
            <v>PREÇO</v>
          </cell>
          <cell r="I138" t="str">
            <v>TOTAL</v>
          </cell>
        </row>
        <row r="139">
          <cell r="B139">
            <v>91277</v>
          </cell>
          <cell r="C139" t="str">
            <v>PLACA VIBRATÓRIA REVERSÍVEL COM MOTOR 4 TEMPOS A GASOLINA, FORÇA CENTRÍFUGA DE 25 KN (2500 KGF), POTÊNCIA 5,5 CV - CHP DIURNO. AF_08/2015</v>
          </cell>
          <cell r="D139" t="str">
            <v>CHP</v>
          </cell>
          <cell r="E139">
            <v>0.15</v>
          </cell>
          <cell r="F139">
            <v>9.0500000000000007</v>
          </cell>
          <cell r="G139">
            <v>1.35</v>
          </cell>
          <cell r="H139">
            <v>9.0500000000000007</v>
          </cell>
          <cell r="I139">
            <v>1.35</v>
          </cell>
        </row>
        <row r="140">
          <cell r="B140">
            <v>368</v>
          </cell>
          <cell r="C140" t="str">
            <v xml:space="preserve">AREIA PARA ATERRO - POSTO JAZIDA/FORNECEDOR (RETIRADO NA JAZIDA, SEM TRANSPORTE)                                                                                                                                                                                                                                                                                                                                                                                                                          </v>
          </cell>
          <cell r="D140" t="str">
            <v xml:space="preserve">M3    </v>
          </cell>
          <cell r="E140">
            <v>1.1499999999999999</v>
          </cell>
          <cell r="F140">
            <v>65</v>
          </cell>
          <cell r="G140">
            <v>74.75</v>
          </cell>
          <cell r="H140">
            <v>65</v>
          </cell>
          <cell r="I140">
            <v>74.75</v>
          </cell>
        </row>
        <row r="141">
          <cell r="B141">
            <v>88316</v>
          </cell>
          <cell r="C141" t="str">
            <v>SERVENTE COM ENCARGOS COMPLEMENTARES</v>
          </cell>
          <cell r="D141" t="str">
            <v>H</v>
          </cell>
          <cell r="E141">
            <v>0.6</v>
          </cell>
          <cell r="F141">
            <v>18.14</v>
          </cell>
          <cell r="G141">
            <v>10.88</v>
          </cell>
          <cell r="H141">
            <v>20.28</v>
          </cell>
          <cell r="I141">
            <v>12.16</v>
          </cell>
        </row>
        <row r="142">
          <cell r="B142" t="str">
            <v>CPU 021</v>
          </cell>
          <cell r="C142" t="str">
            <v>EXECUÇÃO E COMPACTAÇÃO DE ATERRO COM SOLO PREDOMINANTEMENTE ARENOSO COM AREIA PARA ATERRO - POSTO OBRA.</v>
          </cell>
          <cell r="D142" t="str">
            <v>M3</v>
          </cell>
          <cell r="G142">
            <v>90</v>
          </cell>
          <cell r="I142">
            <v>90.31</v>
          </cell>
        </row>
        <row r="143">
          <cell r="B143" t="str">
            <v>REFERÊNCIA SINAPI 96386 AGO/2022</v>
          </cell>
        </row>
        <row r="144">
          <cell r="B144" t="str">
            <v>CÓDIGO</v>
          </cell>
          <cell r="C144" t="str">
            <v>DESCRIÇÃO</v>
          </cell>
          <cell r="D144" t="str">
            <v>UN</v>
          </cell>
          <cell r="E144" t="str">
            <v>COEF.</v>
          </cell>
          <cell r="F144" t="str">
            <v>PREÇO</v>
          </cell>
          <cell r="G144" t="str">
            <v>TOTAL</v>
          </cell>
          <cell r="H144" t="str">
            <v>PREÇO</v>
          </cell>
          <cell r="I144" t="str">
            <v>TOTAL</v>
          </cell>
        </row>
        <row r="145">
          <cell r="B145">
            <v>368</v>
          </cell>
          <cell r="C145" t="str">
            <v xml:space="preserve">AREIA PARA ATERRO - POSTO JAZIDA/FORNECEDOR (RETIRADO NA JAZIDA, SEM TRANSPORTE)                                                                                                                                                                                                                                                                                                                                                                                                                          </v>
          </cell>
          <cell r="D145" t="str">
            <v xml:space="preserve">M3    </v>
          </cell>
          <cell r="E145">
            <v>1.25</v>
          </cell>
          <cell r="F145">
            <v>65</v>
          </cell>
          <cell r="G145">
            <v>81.25</v>
          </cell>
          <cell r="H145">
            <v>65</v>
          </cell>
          <cell r="I145">
            <v>81.25</v>
          </cell>
        </row>
        <row r="146">
          <cell r="B146">
            <v>5901</v>
          </cell>
          <cell r="C146" t="str">
            <v>CAMINHÃO PIPA 10.000 L TRUCADO, PESO BRUTO TOTAL 23.000 KG, CARGA ÚTIL MÁXIMA 15.935 KG, DISTÂNCIA ENTRE EIXOS 4,8 M, POTÊNCIA 230 CV, INCLUSIVE TANQUE DE AÇO PARA TRANSPORTE DE ÁGUA - CHP DIURNO. AF_06/2014</v>
          </cell>
          <cell r="D146" t="str">
            <v>CHP</v>
          </cell>
          <cell r="E146">
            <v>4.0000000000000001E-3</v>
          </cell>
          <cell r="F146">
            <v>311.63</v>
          </cell>
          <cell r="G146">
            <v>1.24</v>
          </cell>
          <cell r="H146">
            <v>314.41000000000003</v>
          </cell>
          <cell r="I146">
            <v>1.25</v>
          </cell>
        </row>
        <row r="147">
          <cell r="B147">
            <v>5903</v>
          </cell>
          <cell r="C147" t="str">
            <v>CAMINHÃO PIPA 10.000 L TRUCADO, PESO BRUTO TOTAL 23.000 KG, CARGA ÚTIL MÁXIMA 15.935 KG, DISTÂNCIA ENTRE EIXOS 4,8 M, POTÊNCIA 230 CV, INCLUSIVE TANQUE DE AÇO PARA TRANSPORTE DE ÁGUA - CHI DIURNO. AF_06/2014</v>
          </cell>
          <cell r="D147" t="str">
            <v>CHI</v>
          </cell>
          <cell r="E147">
            <v>1.6E-2</v>
          </cell>
          <cell r="F147">
            <v>67.2</v>
          </cell>
          <cell r="G147">
            <v>1.07</v>
          </cell>
          <cell r="H147">
            <v>69.98</v>
          </cell>
          <cell r="I147">
            <v>1.1100000000000001</v>
          </cell>
        </row>
        <row r="148">
          <cell r="B148">
            <v>5932</v>
          </cell>
          <cell r="C148" t="str">
            <v>MOTONIVELADORA POTÊNCIA BÁSICA LÍQUIDA (PRIMEIRA MARCHA) 125 HP, PESO BRUTO 13032 KG, LARGURA DA LÂMINA DE 3,7 M - CHP DIURNO. AF_06/2014</v>
          </cell>
          <cell r="D148" t="str">
            <v>CHP</v>
          </cell>
          <cell r="E148">
            <v>6.0000000000000001E-3</v>
          </cell>
          <cell r="F148">
            <v>270.68</v>
          </cell>
          <cell r="G148">
            <v>1.62</v>
          </cell>
          <cell r="H148">
            <v>275.64999999999998</v>
          </cell>
          <cell r="I148">
            <v>1.65</v>
          </cell>
        </row>
        <row r="149">
          <cell r="B149">
            <v>5934</v>
          </cell>
          <cell r="C149" t="str">
            <v>MOTONIVELADORA POTÊNCIA BÁSICA LÍQUIDA (PRIMEIRA MARCHA) 125 HP, PESO BRUTO 13032 KG, LARGURA DA LÂMINA DE 3,7 M - CHI DIURNO. AF_06/2014</v>
          </cell>
          <cell r="D149" t="str">
            <v>CHI</v>
          </cell>
          <cell r="E149">
            <v>1.4999999999999999E-2</v>
          </cell>
          <cell r="F149">
            <v>104.5</v>
          </cell>
          <cell r="G149">
            <v>1.56</v>
          </cell>
          <cell r="H149">
            <v>109.47</v>
          </cell>
          <cell r="I149">
            <v>1.64</v>
          </cell>
        </row>
        <row r="150">
          <cell r="B150">
            <v>88316</v>
          </cell>
          <cell r="C150" t="str">
            <v>SERVENTE COM ENCARGOS COMPLEMENTARES</v>
          </cell>
          <cell r="D150" t="str">
            <v>H</v>
          </cell>
          <cell r="E150">
            <v>2.1000000000000001E-2</v>
          </cell>
          <cell r="F150">
            <v>18.14</v>
          </cell>
          <cell r="G150">
            <v>0.38</v>
          </cell>
          <cell r="H150">
            <v>20.28</v>
          </cell>
          <cell r="I150">
            <v>0.42</v>
          </cell>
        </row>
        <row r="151">
          <cell r="B151">
            <v>96463</v>
          </cell>
          <cell r="C151" t="str">
            <v>ROLO COMPACTADOR DE PNEUS, ESTATICO, PRESSAO VARIAVEL, POTENCIA 110 HP, PESO SEM/COM LASTRO 10,8/27 T, LARGURA DE ROLAGEM 2,30 M - CHP DIURNO. AF_06/2017</v>
          </cell>
          <cell r="D151" t="str">
            <v>CHP</v>
          </cell>
          <cell r="E151">
            <v>3.0000000000000001E-3</v>
          </cell>
          <cell r="F151">
            <v>226.12</v>
          </cell>
          <cell r="G151">
            <v>0.67</v>
          </cell>
          <cell r="H151">
            <v>230.11</v>
          </cell>
          <cell r="I151">
            <v>0.69</v>
          </cell>
        </row>
        <row r="152">
          <cell r="B152">
            <v>96464</v>
          </cell>
          <cell r="C152" t="str">
            <v>ROLO COMPACTADOR DE PNEUS, ESTATICO, PRESSAO VARIAVEL, POTENCIA 110 HP, PESO SEM/COM LASTRO 10,8/27 T, LARGURA DE ROLAGEM 2,30 M - CHI DIURNO. AF_06/2017</v>
          </cell>
          <cell r="D152" t="str">
            <v>CHI</v>
          </cell>
          <cell r="E152">
            <v>2.3E-2</v>
          </cell>
          <cell r="F152">
            <v>96.09</v>
          </cell>
          <cell r="G152">
            <v>2.21</v>
          </cell>
          <cell r="H152">
            <v>100.08</v>
          </cell>
          <cell r="I152">
            <v>2.2999999999999998</v>
          </cell>
        </row>
        <row r="153">
          <cell r="B153" t="str">
            <v>CPU 022</v>
          </cell>
          <cell r="C153" t="str">
            <v>FORNECIMENTO DE ASFALTO DILUIDO DE PETROLEO CM-30 (COLETADO ANP) - INCLUSO ICMS, PIS, COFINS, E TRANSPORTE ATÉ USINA NA REGIÃO METROPOLITANA DO RECIFE-PE.</v>
          </cell>
          <cell r="D153" t="str">
            <v>T</v>
          </cell>
          <cell r="G153">
            <v>6576.11</v>
          </cell>
          <cell r="I153">
            <v>6576.11</v>
          </cell>
        </row>
        <row r="154">
          <cell r="B154" t="str">
            <v>REFERÊNCIA ANP JUL/2023</v>
          </cell>
        </row>
        <row r="155">
          <cell r="B155" t="str">
            <v>CÓDIGO</v>
          </cell>
          <cell r="C155" t="str">
            <v>DESCRIÇÃO</v>
          </cell>
          <cell r="D155" t="str">
            <v>UN</v>
          </cell>
          <cell r="E155" t="str">
            <v>COEF.</v>
          </cell>
          <cell r="F155" t="str">
            <v>PREÇO</v>
          </cell>
          <cell r="G155" t="str">
            <v>TOTAL</v>
          </cell>
          <cell r="H155" t="str">
            <v>PREÇO</v>
          </cell>
          <cell r="I155" t="str">
            <v>TOTAL</v>
          </cell>
        </row>
        <row r="156">
          <cell r="B156" t="str">
            <v>AUX CM-30</v>
          </cell>
          <cell r="C156" t="str">
            <v>ASFALTO DILUIDO DE PETROLEO CM-30 (COLETADO ANP, INCLUSO ICMS, PIS, COFINS E TRANSPORTE ATÉ USINA.)</v>
          </cell>
          <cell r="D156" t="str">
            <v>T</v>
          </cell>
          <cell r="E156">
            <v>1</v>
          </cell>
          <cell r="F156">
            <v>5998.77</v>
          </cell>
          <cell r="G156">
            <v>5998.77</v>
          </cell>
          <cell r="H156">
            <v>5998.77</v>
          </cell>
          <cell r="I156">
            <v>5998.77</v>
          </cell>
        </row>
        <row r="157">
          <cell r="B157" t="str">
            <v>AUX CM-30</v>
          </cell>
          <cell r="C157" t="str">
            <v>TRANSPORTE DE MATERIAL BETUMINOSO CEARÁ - PERNAMBUCO</v>
          </cell>
          <cell r="D157" t="str">
            <v>T</v>
          </cell>
          <cell r="E157">
            <v>1</v>
          </cell>
          <cell r="F157">
            <v>577.34</v>
          </cell>
          <cell r="G157">
            <v>577.34</v>
          </cell>
          <cell r="H157">
            <v>577.34</v>
          </cell>
          <cell r="I157">
            <v>577.34</v>
          </cell>
        </row>
        <row r="158">
          <cell r="B158" t="str">
            <v>CPU 023</v>
          </cell>
          <cell r="C158" t="str">
            <v>EXECUÇÃO DE IMPRIMAÇÃO COM ASFALTO DILUÍDO CM-30, APLICADO A UMA TAXA DE 0,0012 T/M2 CM-30 COM FORNECIMENTO ORÇADO A PARTE.</v>
          </cell>
          <cell r="D158" t="str">
            <v>M2</v>
          </cell>
          <cell r="G158">
            <v>1.07</v>
          </cell>
          <cell r="I158">
            <v>1.1299999999999999</v>
          </cell>
        </row>
        <row r="159">
          <cell r="B159" t="str">
            <v>REFERÊNCIA SINAPI 102470 AGO/2022</v>
          </cell>
        </row>
        <row r="160">
          <cell r="B160" t="str">
            <v>CÓDIGO</v>
          </cell>
          <cell r="C160" t="str">
            <v>DESCRIÇÃO</v>
          </cell>
          <cell r="D160" t="str">
            <v>UN</v>
          </cell>
          <cell r="E160" t="str">
            <v>COEF.</v>
          </cell>
          <cell r="F160" t="str">
            <v>PREÇO</v>
          </cell>
          <cell r="G160" t="str">
            <v>TOTAL</v>
          </cell>
          <cell r="H160" t="str">
            <v>PREÇO</v>
          </cell>
          <cell r="I160" t="str">
            <v>TOTAL</v>
          </cell>
        </row>
        <row r="161">
          <cell r="B161">
            <v>91486</v>
          </cell>
          <cell r="C161" t="str">
            <v>ESPARGIDOR DE ASFALTO PRESSURIZADO, TANQUE 6 M3 COM ISOLAÇÃO TÉRMICA, AQUECIDO COM 2 MAÇARICOS, COM BARRA ESPARGIDORA 3,60 M, MONTADO SOBRE CAMINHÃO  TOCO, PBT 14.300 KG, POTÊNCIA 185 CV - CHI DIURNO. AF_05/2023</v>
          </cell>
          <cell r="D161" t="str">
            <v>CHI</v>
          </cell>
          <cell r="E161">
            <v>4.8999999999999998E-3</v>
          </cell>
          <cell r="F161">
            <v>62.48</v>
          </cell>
          <cell r="G161">
            <v>0.3</v>
          </cell>
          <cell r="H161">
            <v>65.260000000000005</v>
          </cell>
          <cell r="I161">
            <v>0.31</v>
          </cell>
        </row>
        <row r="162">
          <cell r="B162">
            <v>89035</v>
          </cell>
          <cell r="C162" t="str">
            <v>TRATOR DE PNEUS, POTÊNCIA 85 CV, TRAÇÃO 4X4, PESO COM LASTRO DE 4.675 KG - CHP DIURNO. AF_06/2014</v>
          </cell>
          <cell r="D162" t="str">
            <v>CHP</v>
          </cell>
          <cell r="E162">
            <v>1.6999999999999999E-3</v>
          </cell>
          <cell r="F162">
            <v>127.71</v>
          </cell>
          <cell r="G162">
            <v>0.21</v>
          </cell>
          <cell r="H162">
            <v>131.66999999999999</v>
          </cell>
          <cell r="I162">
            <v>0.22</v>
          </cell>
        </row>
        <row r="163">
          <cell r="B163">
            <v>89036</v>
          </cell>
          <cell r="C163" t="str">
            <v>TRATOR DE PNEUS, POTÊNCIA 85 CV, TRAÇÃO 4X4, PESO COM LASTRO DE 4.675 KG - CHI DIURNO. AF_06/2014</v>
          </cell>
          <cell r="D163" t="str">
            <v>CHI</v>
          </cell>
          <cell r="E163">
            <v>4.1000000000000003E-3</v>
          </cell>
          <cell r="F163">
            <v>45.77</v>
          </cell>
          <cell r="G163">
            <v>0.18</v>
          </cell>
          <cell r="H163">
            <v>49.73</v>
          </cell>
          <cell r="I163">
            <v>0.2</v>
          </cell>
        </row>
        <row r="164">
          <cell r="B164">
            <v>83362</v>
          </cell>
          <cell r="C164" t="str">
            <v>ESPARGIDOR DE ASFALTO PRESSURIZADO, TANQUE 6 M3 COM ISOLAÇÃO TÉRMICA, AQUECIDO COM 2 MAÇARICOS, COM BARRA ESPARGIDORA 3,60 M, MONTADO SOBRE CAMINHÃO  TOCO, PBT 14.300 KG, POTÊNCIA 185 CV - CHP DIURNO. AF_05/2023</v>
          </cell>
          <cell r="D164" t="str">
            <v>CHP</v>
          </cell>
          <cell r="E164">
            <v>1E-3</v>
          </cell>
          <cell r="F164">
            <v>268.75</v>
          </cell>
          <cell r="G164">
            <v>0.26</v>
          </cell>
          <cell r="H164">
            <v>271.52999999999997</v>
          </cell>
          <cell r="I164">
            <v>0.27</v>
          </cell>
        </row>
        <row r="165">
          <cell r="B165">
            <v>88316</v>
          </cell>
          <cell r="C165" t="str">
            <v>SERVENTE COM ENCARGOS COMPLEMENTARES</v>
          </cell>
          <cell r="D165" t="str">
            <v>H</v>
          </cell>
          <cell r="E165">
            <v>5.7999999999999996E-3</v>
          </cell>
          <cell r="F165">
            <v>18.14</v>
          </cell>
          <cell r="G165">
            <v>0.1</v>
          </cell>
          <cell r="H165">
            <v>20.28</v>
          </cell>
          <cell r="I165">
            <v>0.11</v>
          </cell>
        </row>
        <row r="166">
          <cell r="B166">
            <v>5839</v>
          </cell>
          <cell r="C166" t="str">
            <v>VASSOURA MECÂNICA REBOCÁVEL COM ESCOVA CILÍNDRICA, LARGURA ÚTIL DE VARRIMENTO DE 2,44 M - CHP DIURNO. AF_06/2014</v>
          </cell>
          <cell r="D166" t="str">
            <v>CHP</v>
          </cell>
          <cell r="E166">
            <v>2E-3</v>
          </cell>
          <cell r="F166">
            <v>9.89</v>
          </cell>
          <cell r="G166">
            <v>0.01</v>
          </cell>
          <cell r="H166">
            <v>9.89</v>
          </cell>
          <cell r="I166">
            <v>0.01</v>
          </cell>
        </row>
        <row r="167">
          <cell r="B167">
            <v>5841</v>
          </cell>
          <cell r="C167" t="str">
            <v>VASSOURA MECÂNICA REBOCÁVEL COM ESCOVA CILÍNDRICA, LARGURA ÚTIL DE VARRIMENTO DE 2,44 M - CHI DIURNO. AF_06/2014</v>
          </cell>
          <cell r="D167" t="str">
            <v>CHI</v>
          </cell>
          <cell r="E167">
            <v>4.0000000000000001E-3</v>
          </cell>
          <cell r="F167">
            <v>4.97</v>
          </cell>
          <cell r="G167">
            <v>0.01</v>
          </cell>
          <cell r="H167">
            <v>4.97</v>
          </cell>
          <cell r="I167">
            <v>0.01</v>
          </cell>
        </row>
        <row r="168">
          <cell r="B168" t="str">
            <v>CPU 024</v>
          </cell>
          <cell r="C168" t="str">
            <v>FORNECIMENTO DE CIMENTO ASFALTICO DE PETROLEO A GRANEL CAP 50/70,(COLETADO ANP) - INCLUSO ICMS, PIS, COFINS, E TRANSPORTE ATÉ USINA NA REGIÃO METROPOLITANA DO RECIFE-PE.</v>
          </cell>
          <cell r="D168" t="str">
            <v>T</v>
          </cell>
          <cell r="G168">
            <v>5246.62</v>
          </cell>
          <cell r="I168">
            <v>5246.62</v>
          </cell>
        </row>
        <row r="169">
          <cell r="B169" t="str">
            <v>REFERÊNCIA ANP JUL/2023</v>
          </cell>
        </row>
        <row r="170">
          <cell r="B170" t="str">
            <v>CÓDIGO</v>
          </cell>
          <cell r="C170" t="str">
            <v>DESCRIÇÃO</v>
          </cell>
          <cell r="D170" t="str">
            <v>UN</v>
          </cell>
          <cell r="E170" t="str">
            <v>COEF.</v>
          </cell>
          <cell r="F170" t="str">
            <v>PREÇO</v>
          </cell>
          <cell r="G170" t="str">
            <v>TOTAL</v>
          </cell>
          <cell r="H170" t="str">
            <v>PREÇO</v>
          </cell>
          <cell r="I170" t="str">
            <v>TOTAL</v>
          </cell>
        </row>
        <row r="171">
          <cell r="B171" t="str">
            <v>AUX CAP 50/70</v>
          </cell>
          <cell r="C171" t="str">
            <v>CIMENTO ASFALTICO DE PETROLEO ANP CAP 50/70 (COLETADO ANP, INCLUSO ICMS, PIS, COFINS E TRANSPORTE ATÉ USINA.)</v>
          </cell>
          <cell r="D171" t="str">
            <v>T</v>
          </cell>
          <cell r="E171">
            <v>1</v>
          </cell>
          <cell r="F171">
            <v>4669.28</v>
          </cell>
          <cell r="G171">
            <v>4669.28</v>
          </cell>
          <cell r="H171">
            <v>4669.28</v>
          </cell>
          <cell r="I171">
            <v>4669.28</v>
          </cell>
        </row>
        <row r="172">
          <cell r="B172" t="str">
            <v>AUX CAP 50/70</v>
          </cell>
          <cell r="C172" t="str">
            <v>TRANSPORTE DE MATERIAL BETUMINOSO CEARÁ - PERNAMBUCO</v>
          </cell>
          <cell r="D172" t="str">
            <v>T</v>
          </cell>
          <cell r="E172">
            <v>1</v>
          </cell>
          <cell r="F172">
            <v>577.34</v>
          </cell>
          <cell r="G172">
            <v>577.34</v>
          </cell>
          <cell r="H172">
            <v>577.34</v>
          </cell>
          <cell r="I172">
            <v>577.34</v>
          </cell>
        </row>
        <row r="173">
          <cell r="B173" t="str">
            <v>CPU 025</v>
          </cell>
          <cell r="C173" t="str">
            <v>EXECUÇÃO DE PAVIMENTO COM APLICAÇÃO DE CONCRETO ASFÁLTICO, CAMADA DE ROLAMENTO COM O FORNECIMENTO DO CAP50/70 ORÇADO A PARTE. - EXCLUSIVE CARGA E TRANSPORTE. COM FORNECIMENTO.</v>
          </cell>
          <cell r="D173" t="str">
            <v>M3</v>
          </cell>
          <cell r="G173">
            <v>674.1</v>
          </cell>
          <cell r="I173">
            <v>680.27</v>
          </cell>
        </row>
        <row r="174">
          <cell r="B174" t="str">
            <v>REFERÊNCIA SINAPI 95995 AGO/2022</v>
          </cell>
        </row>
        <row r="175">
          <cell r="B175" t="str">
            <v>CÓDIGO</v>
          </cell>
          <cell r="C175" t="str">
            <v>DESCRIÇÃO</v>
          </cell>
          <cell r="D175" t="str">
            <v>UN</v>
          </cell>
          <cell r="E175" t="str">
            <v>COEF.</v>
          </cell>
          <cell r="F175" t="str">
            <v>PREÇO</v>
          </cell>
          <cell r="G175" t="str">
            <v>TOTAL</v>
          </cell>
          <cell r="H175" t="str">
            <v>PREÇO</v>
          </cell>
          <cell r="I175" t="str">
            <v>TOTAL</v>
          </cell>
        </row>
        <row r="176">
          <cell r="B176" t="str">
            <v>AUX.001</v>
          </cell>
          <cell r="C176" t="str">
            <v>USINAGEM DE CONCRETO ASFÁLTICO COM CAP 50/70, PARA CAMADA DE ROLAMENTO, PADRÃO DNIT FAIXA C, EM USINA DE ASFALTO CONTÍNUA DE 140 TON/H COM CAP 50/70 FORNECIDO A PARTE.</v>
          </cell>
          <cell r="D176" t="str">
            <v>T</v>
          </cell>
          <cell r="E176">
            <v>2.5548000000000002</v>
          </cell>
          <cell r="F176">
            <v>217.6</v>
          </cell>
          <cell r="G176">
            <v>555.91999999999996</v>
          </cell>
          <cell r="H176">
            <v>217.84</v>
          </cell>
          <cell r="I176">
            <v>556.53</v>
          </cell>
        </row>
        <row r="177">
          <cell r="B177">
            <v>5835</v>
          </cell>
          <cell r="C177" t="str">
            <v>VIBROACABADORA DE ASFALTO SOBRE ESTEIRAS, LARGURA DE PAVIMENTAÇÃO 1,90 M A 5,30 M, POTÊNCIA 105 HP CAPACIDADE 450 T/H - CHP DIURNO. AF_11/2014</v>
          </cell>
          <cell r="D177" t="str">
            <v>CHP</v>
          </cell>
          <cell r="E177">
            <v>4.6399999999999997E-2</v>
          </cell>
          <cell r="F177">
            <v>343.92</v>
          </cell>
          <cell r="G177">
            <v>15.95</v>
          </cell>
          <cell r="H177">
            <v>348.06</v>
          </cell>
          <cell r="I177">
            <v>16.14</v>
          </cell>
        </row>
        <row r="178">
          <cell r="B178">
            <v>5837</v>
          </cell>
          <cell r="C178" t="str">
            <v>VIBROACABADORA DE ASFALTO SOBRE ESTEIRAS, LARGURA DE PAVIMENTAÇÃO 1,90 M A 5,30 M, POTÊNCIA 105 HP CAPACIDADE 450 T/H - CHI DIURNO. AF_11/2014</v>
          </cell>
          <cell r="D178" t="str">
            <v>CHI</v>
          </cell>
          <cell r="E178">
            <v>9.4899999999999998E-2</v>
          </cell>
          <cell r="F178">
            <v>132.77000000000001</v>
          </cell>
          <cell r="G178">
            <v>12.59</v>
          </cell>
          <cell r="H178">
            <v>136.91</v>
          </cell>
          <cell r="I178">
            <v>12.99</v>
          </cell>
        </row>
        <row r="179">
          <cell r="B179">
            <v>88314</v>
          </cell>
          <cell r="C179" t="str">
            <v>RASTELEIRO COM ENCARGOS COMPLEMENTARES</v>
          </cell>
          <cell r="D179" t="str">
            <v>H</v>
          </cell>
          <cell r="E179">
            <v>1.1301000000000001</v>
          </cell>
          <cell r="F179">
            <v>21.12</v>
          </cell>
          <cell r="G179">
            <v>23.86</v>
          </cell>
          <cell r="H179">
            <v>23.9</v>
          </cell>
          <cell r="I179">
            <v>27</v>
          </cell>
        </row>
        <row r="180">
          <cell r="B180">
            <v>91386</v>
          </cell>
          <cell r="C180" t="str">
            <v>CAMINHÃO BASCULANTE 10 M3, TRUCADO CABINE SIMPLES, PESO BRUTO TOTAL 23.000 KG, CARGA ÚTIL MÁXIMA 15.935 KG, DISTÂNCIA ENTRE EIXOS 4,80 M, POTÊNCIA 230 CV INCLUSIVE CAÇAMBA METÁLICA - CHP DIURNO. AF_06/2014</v>
          </cell>
          <cell r="D180" t="str">
            <v>CHP</v>
          </cell>
          <cell r="E180">
            <v>4.6399999999999997E-2</v>
          </cell>
          <cell r="F180">
            <v>261.99</v>
          </cell>
          <cell r="G180">
            <v>12.15</v>
          </cell>
          <cell r="H180">
            <v>264.88</v>
          </cell>
          <cell r="I180">
            <v>12.29</v>
          </cell>
        </row>
        <row r="181">
          <cell r="B181">
            <v>95631</v>
          </cell>
          <cell r="C181" t="str">
            <v>ROLO COMPACTADOR VIBRATORIO TANDEM, ACO LISO, POTENCIA 125 HP, PESO SEM/COM LASTRO 10,20/11,65 T, LARGURA DE TRABALHO 1,73 M - CHP DIURNO. AF_11/2016</v>
          </cell>
          <cell r="D181" t="str">
            <v>CHP</v>
          </cell>
          <cell r="E181">
            <v>8.0500000000000002E-2</v>
          </cell>
          <cell r="F181">
            <v>238.24</v>
          </cell>
          <cell r="G181">
            <v>19.170000000000002</v>
          </cell>
          <cell r="H181">
            <v>242.23</v>
          </cell>
          <cell r="I181">
            <v>19.489999999999998</v>
          </cell>
        </row>
        <row r="182">
          <cell r="B182">
            <v>95632</v>
          </cell>
          <cell r="C182" t="str">
            <v>ROLO COMPACTADOR VIBRATORIO TANDEM, ACO LISO, POTENCIA 125 HP, PESO SEM/COM LASTRO 10,20/11,65 T, LARGURA DE TRABALHO 1,73 M - CHI DIURNO. AF_11/2016</v>
          </cell>
          <cell r="D182" t="str">
            <v>CHI</v>
          </cell>
          <cell r="E182">
            <v>6.0699999999999997E-2</v>
          </cell>
          <cell r="F182">
            <v>89.46</v>
          </cell>
          <cell r="G182">
            <v>5.43</v>
          </cell>
          <cell r="H182">
            <v>93.45</v>
          </cell>
          <cell r="I182">
            <v>5.67</v>
          </cell>
        </row>
        <row r="183">
          <cell r="B183">
            <v>96155</v>
          </cell>
          <cell r="C183" t="str">
            <v>TRATOR DE PNEUS COM POTÊNCIA DE 85 CV, TRAÇÃO 4X4, COM VASSOURA MECÂNICA ACOPLADA - CHI DIURNO. AF_02/2017</v>
          </cell>
          <cell r="D183" t="str">
            <v>CHI</v>
          </cell>
          <cell r="E183">
            <v>0.1071</v>
          </cell>
          <cell r="F183">
            <v>50.51</v>
          </cell>
          <cell r="G183">
            <v>5.4</v>
          </cell>
          <cell r="H183">
            <v>54.47</v>
          </cell>
          <cell r="I183">
            <v>5.83</v>
          </cell>
        </row>
        <row r="184">
          <cell r="B184">
            <v>96157</v>
          </cell>
          <cell r="C184" t="str">
            <v>TRATOR DE PNEUS COM POTÊNCIA DE 85 CV, TRAÇÃO 4X4, COM VASSOURA MECÂNICA ACOPLADA - CHP DIURNO. AF_03/2017</v>
          </cell>
          <cell r="D184" t="str">
            <v>CHP</v>
          </cell>
          <cell r="E184">
            <v>3.4099999999999998E-2</v>
          </cell>
          <cell r="F184">
            <v>136.54</v>
          </cell>
          <cell r="G184">
            <v>4.6500000000000004</v>
          </cell>
          <cell r="H184">
            <v>140.5</v>
          </cell>
          <cell r="I184">
            <v>4.79</v>
          </cell>
        </row>
        <row r="185">
          <cell r="B185">
            <v>96463</v>
          </cell>
          <cell r="C185" t="str">
            <v>ROLO COMPACTADOR DE PNEUS, ESTATICO, PRESSAO VARIAVEL, POTENCIA 110 HP, PESO SEM/COM LASTRO 10,8/27 T, LARGURA DE ROLAGEM 2,30 M - CHP DIURNO. AF_06/2017</v>
          </cell>
          <cell r="D185" t="str">
            <v>CHP</v>
          </cell>
          <cell r="E185">
            <v>4.19E-2</v>
          </cell>
          <cell r="F185">
            <v>226.12</v>
          </cell>
          <cell r="G185">
            <v>9.4700000000000006</v>
          </cell>
          <cell r="H185">
            <v>230.11</v>
          </cell>
          <cell r="I185">
            <v>9.64</v>
          </cell>
        </row>
        <row r="186">
          <cell r="B186">
            <v>96464</v>
          </cell>
          <cell r="C186" t="str">
            <v>ROLO COMPACTADOR DE PNEUS, ESTATICO, PRESSAO VARIAVEL, POTENCIA 110 HP, PESO SEM/COM LASTRO 10,8/27 T, LARGURA DE ROLAGEM 2,30 M - CHI DIURNO. AF_06/2017</v>
          </cell>
          <cell r="D186" t="str">
            <v>CHI</v>
          </cell>
          <cell r="E186">
            <v>9.9000000000000005E-2</v>
          </cell>
          <cell r="F186">
            <v>96.09</v>
          </cell>
          <cell r="G186">
            <v>9.51</v>
          </cell>
          <cell r="H186">
            <v>100.08</v>
          </cell>
          <cell r="I186">
            <v>9.9</v>
          </cell>
        </row>
        <row r="187">
          <cell r="B187" t="str">
            <v>CPU 026</v>
          </cell>
          <cell r="C187" t="str">
            <v>TUBO DE PEAD CORRUGADO DE DUPLA PAREDE PARA REDE COLETORA DE ÁGUAS PLUVIAIS, DN 300 MM, JUNTA ELÁSTICA INTEGRADA - FORNECIMENTO E ASSENTAMENTO.</v>
          </cell>
          <cell r="D187" t="str">
            <v>M</v>
          </cell>
          <cell r="G187">
            <v>144.11000000000001</v>
          </cell>
          <cell r="I187">
            <v>144.27000000000001</v>
          </cell>
        </row>
        <row r="188">
          <cell r="B188" t="str">
            <v>REFERÊNCIA SINAPI 94871 AGO/2022</v>
          </cell>
        </row>
        <row r="189">
          <cell r="B189" t="str">
            <v>CÓDIGO</v>
          </cell>
          <cell r="C189" t="str">
            <v>DESCRIÇÃO</v>
          </cell>
          <cell r="D189" t="str">
            <v>UN</v>
          </cell>
          <cell r="E189" t="str">
            <v>COEF.</v>
          </cell>
          <cell r="F189" t="str">
            <v>PREÇO</v>
          </cell>
          <cell r="G189" t="str">
            <v>TOTAL</v>
          </cell>
          <cell r="H189" t="str">
            <v>PREÇO</v>
          </cell>
          <cell r="I189" t="str">
            <v>TOTAL</v>
          </cell>
        </row>
        <row r="190">
          <cell r="B190">
            <v>20078</v>
          </cell>
          <cell r="C190" t="str">
            <v xml:space="preserve">PASTA LUBRIFICANTE PARA TUBOS E CONEXOES COM JUNTA ELASTICA, EMBALAGEM DE *400* GR (USO EM PVC, ACO, POLIETILENO E OUTROS)                                                                                                                                                                                                                                                                                                                                                                                </v>
          </cell>
          <cell r="D190" t="str">
            <v xml:space="preserve">UN    </v>
          </cell>
          <cell r="E190">
            <v>4.1700000000000001E-2</v>
          </cell>
          <cell r="F190">
            <v>23.81</v>
          </cell>
          <cell r="G190">
            <v>0.99</v>
          </cell>
          <cell r="H190">
            <v>23.81</v>
          </cell>
          <cell r="I190">
            <v>0.99</v>
          </cell>
        </row>
        <row r="191">
          <cell r="B191" t="str">
            <v>COT.007</v>
          </cell>
          <cell r="C191" t="str">
            <v>TUBO CORRUGADO PEAD 300MM PARA DRENAGEM</v>
          </cell>
          <cell r="D191" t="str">
            <v>M</v>
          </cell>
          <cell r="E191">
            <v>1.05</v>
          </cell>
          <cell r="F191">
            <v>135.05000000000001</v>
          </cell>
          <cell r="G191">
            <v>141.80000000000001</v>
          </cell>
          <cell r="H191">
            <v>135.05000000000001</v>
          </cell>
          <cell r="I191">
            <v>141.80000000000001</v>
          </cell>
        </row>
        <row r="192">
          <cell r="B192">
            <v>88246</v>
          </cell>
          <cell r="C192" t="str">
            <v>ASSENTADOR DE TUBOS COM ENCARGOS COMPLEMENTARES</v>
          </cell>
          <cell r="D192" t="str">
            <v>H</v>
          </cell>
          <cell r="E192">
            <v>3.49E-2</v>
          </cell>
          <cell r="F192">
            <v>19.88</v>
          </cell>
          <cell r="G192">
            <v>0.69</v>
          </cell>
          <cell r="H192">
            <v>22.47</v>
          </cell>
          <cell r="I192">
            <v>0.78</v>
          </cell>
        </row>
        <row r="193">
          <cell r="B193">
            <v>88316</v>
          </cell>
          <cell r="C193" t="str">
            <v>SERVENTE COM ENCARGOS COMPLEMENTARES</v>
          </cell>
          <cell r="D193" t="str">
            <v>H</v>
          </cell>
          <cell r="E193">
            <v>3.49E-2</v>
          </cell>
          <cell r="F193">
            <v>18.14</v>
          </cell>
          <cell r="G193">
            <v>0.63</v>
          </cell>
          <cell r="H193">
            <v>20.28</v>
          </cell>
          <cell r="I193">
            <v>0.7</v>
          </cell>
        </row>
        <row r="194">
          <cell r="B194" t="str">
            <v>CPU 027</v>
          </cell>
          <cell r="C194" t="str">
            <v>TUBO DE PEAD CORRUGADO DE DUPLA PAREDE PARA REDE COLETORA DE ÁGUAS PLUVIAIS, DN 400 MM, JUNTA ELÁSTICA INTEGRADA - FORNECIMENTO E ASSENTAMENTO.</v>
          </cell>
          <cell r="D194" t="str">
            <v>M</v>
          </cell>
          <cell r="G194">
            <v>303.60000000000002</v>
          </cell>
          <cell r="I194">
            <v>303.99</v>
          </cell>
        </row>
        <row r="195">
          <cell r="B195" t="str">
            <v>REFERÊNCIA SINAPI 94871 SET/2022</v>
          </cell>
        </row>
        <row r="196">
          <cell r="B196" t="str">
            <v>CÓDIGO</v>
          </cell>
          <cell r="C196" t="str">
            <v>DESCRIÇÃO</v>
          </cell>
          <cell r="D196" t="str">
            <v>UN</v>
          </cell>
          <cell r="E196" t="str">
            <v>COEF.</v>
          </cell>
          <cell r="F196" t="str">
            <v>PREÇO</v>
          </cell>
          <cell r="G196" t="str">
            <v>TOTAL</v>
          </cell>
          <cell r="H196" t="str">
            <v>PREÇO</v>
          </cell>
          <cell r="I196" t="str">
            <v>TOTAL</v>
          </cell>
        </row>
        <row r="197">
          <cell r="B197">
            <v>88246</v>
          </cell>
          <cell r="C197" t="str">
            <v>ASSENTADOR DE TUBOS COM ENCARGOS COMPLEMENTARES</v>
          </cell>
          <cell r="D197" t="str">
            <v>H</v>
          </cell>
          <cell r="E197">
            <v>8.0432123431692815E-2</v>
          </cell>
          <cell r="F197">
            <v>19.88</v>
          </cell>
          <cell r="G197">
            <v>1.59</v>
          </cell>
          <cell r="H197">
            <v>22.47</v>
          </cell>
          <cell r="I197">
            <v>1.8</v>
          </cell>
        </row>
        <row r="198">
          <cell r="B198">
            <v>88316</v>
          </cell>
          <cell r="C198" t="str">
            <v>SERVENTE COM ENCARGOS COMPLEMENTARES</v>
          </cell>
          <cell r="D198" t="str">
            <v>H</v>
          </cell>
          <cell r="E198">
            <v>8.0432123431692815E-2</v>
          </cell>
          <cell r="F198">
            <v>18.14</v>
          </cell>
          <cell r="G198">
            <v>1.45</v>
          </cell>
          <cell r="H198">
            <v>20.28</v>
          </cell>
          <cell r="I198">
            <v>1.63</v>
          </cell>
        </row>
        <row r="199">
          <cell r="B199">
            <v>20078</v>
          </cell>
          <cell r="C199" t="str">
            <v xml:space="preserve">PASTA LUBRIFICANTE PARA TUBOS E CONEXOES COM JUNTA ELASTICA, EMBALAGEM DE *400* GR (USO EM PVC, ACO, POLIETILENO E OUTROS)                                                                                                                                                                                                                                                                                                                                                                                </v>
          </cell>
          <cell r="D199" t="str">
            <v xml:space="preserve">UN    </v>
          </cell>
          <cell r="E199">
            <v>9.6103711951334964E-2</v>
          </cell>
          <cell r="F199">
            <v>23.81</v>
          </cell>
          <cell r="G199">
            <v>2.2799999999999998</v>
          </cell>
          <cell r="H199">
            <v>23.81</v>
          </cell>
          <cell r="I199">
            <v>2.2799999999999998</v>
          </cell>
        </row>
        <row r="200">
          <cell r="B200" t="str">
            <v>COT.009</v>
          </cell>
          <cell r="C200" t="str">
            <v>TUBO CORRUGADO PEAD 400MM PARA DRENAGEM</v>
          </cell>
          <cell r="D200" t="str">
            <v>M</v>
          </cell>
          <cell r="E200">
            <v>1.05</v>
          </cell>
          <cell r="F200">
            <v>284.08</v>
          </cell>
          <cell r="G200">
            <v>298.27999999999997</v>
          </cell>
          <cell r="H200">
            <v>284.08</v>
          </cell>
          <cell r="I200">
            <v>298.27999999999997</v>
          </cell>
        </row>
        <row r="201">
          <cell r="B201" t="str">
            <v>CPU 028</v>
          </cell>
          <cell r="C201" t="str">
            <v>TUBO DE PEAD CORRUGADO DE DUPLA PAREDE PARA REDE COLETORA DE ÁGUAS PLUVIAIS, DN 450 MM, JUNTA ELÁSTICA INTEGRADA - FORNECIMENTO E ASSENTAMENTO.</v>
          </cell>
          <cell r="D201" t="str">
            <v>M</v>
          </cell>
          <cell r="G201">
            <v>285.13</v>
          </cell>
          <cell r="I201">
            <v>285.52</v>
          </cell>
        </row>
        <row r="202">
          <cell r="B202" t="str">
            <v>REFERÊNCIA SINAPI 94871 E 90746 SET/2022</v>
          </cell>
        </row>
        <row r="203">
          <cell r="B203" t="str">
            <v>CÓDIGO</v>
          </cell>
          <cell r="C203" t="str">
            <v>DESCRIÇÃO</v>
          </cell>
          <cell r="D203" t="str">
            <v>UN</v>
          </cell>
          <cell r="E203" t="str">
            <v>COEF.</v>
          </cell>
          <cell r="F203" t="str">
            <v>PREÇO</v>
          </cell>
          <cell r="G203" t="str">
            <v>TOTAL</v>
          </cell>
          <cell r="H203" t="str">
            <v>PREÇO</v>
          </cell>
          <cell r="I203" t="str">
            <v>TOTAL</v>
          </cell>
        </row>
        <row r="204">
          <cell r="B204">
            <v>88246</v>
          </cell>
          <cell r="C204" t="str">
            <v>ASSENTADOR DE TUBOS COM ENCARGOS COMPLEMENTARES</v>
          </cell>
          <cell r="D204" t="str">
            <v>H</v>
          </cell>
          <cell r="E204">
            <v>8.14E-2</v>
          </cell>
          <cell r="F204">
            <v>19.88</v>
          </cell>
          <cell r="G204">
            <v>1.61</v>
          </cell>
          <cell r="H204">
            <v>22.47</v>
          </cell>
          <cell r="I204">
            <v>1.82</v>
          </cell>
        </row>
        <row r="205">
          <cell r="B205">
            <v>88316</v>
          </cell>
          <cell r="C205" t="str">
            <v>SERVENTE COM ENCARGOS COMPLEMENTARES</v>
          </cell>
          <cell r="D205" t="str">
            <v>H</v>
          </cell>
          <cell r="E205">
            <v>8.14E-2</v>
          </cell>
          <cell r="F205">
            <v>18.14</v>
          </cell>
          <cell r="G205">
            <v>1.47</v>
          </cell>
          <cell r="H205">
            <v>20.28</v>
          </cell>
          <cell r="I205">
            <v>1.65</v>
          </cell>
        </row>
        <row r="206">
          <cell r="B206">
            <v>20078</v>
          </cell>
          <cell r="C206" t="str">
            <v xml:space="preserve">PASTA LUBRIFICANTE PARA TUBOS E CONEXOES COM JUNTA ELASTICA, EMBALAGEM DE *400* GR (USO EM PVC, ACO, POLIETILENO E OUTROS)                                                                                                                                                                                                                                                                                                                                                                                </v>
          </cell>
          <cell r="D206" t="str">
            <v xml:space="preserve">UN    </v>
          </cell>
          <cell r="E206">
            <v>9.6103711951334964E-2</v>
          </cell>
          <cell r="F206">
            <v>23.81</v>
          </cell>
          <cell r="G206">
            <v>2.2799999999999998</v>
          </cell>
          <cell r="H206">
            <v>23.81</v>
          </cell>
          <cell r="I206">
            <v>2.2799999999999998</v>
          </cell>
        </row>
        <row r="207">
          <cell r="B207" t="str">
            <v>COT.010</v>
          </cell>
          <cell r="C207" t="str">
            <v>TUBO CORRUGADO PEAD 450MM PARA DRENAGEM</v>
          </cell>
          <cell r="D207" t="str">
            <v>M</v>
          </cell>
          <cell r="E207">
            <v>1.05</v>
          </cell>
          <cell r="F207">
            <v>266.45</v>
          </cell>
          <cell r="G207">
            <v>279.77</v>
          </cell>
          <cell r="H207">
            <v>266.45</v>
          </cell>
          <cell r="I207">
            <v>279.77</v>
          </cell>
        </row>
        <row r="208">
          <cell r="B208" t="str">
            <v>CPU 029</v>
          </cell>
          <cell r="C208" t="str">
            <v>TUBO DE PEAD CORRUGADO DE DUPLA PAREDE PARA REDE COLETORA DE ÁGUAS PLUVIAIS, DN 600 MM, JUNTA ELÁSTICA INTEGRADA - FORNECIMENTO E ASSENTAMENTO.</v>
          </cell>
          <cell r="D208" t="str">
            <v>M</v>
          </cell>
          <cell r="G208">
            <v>420.73</v>
          </cell>
          <cell r="I208">
            <v>421.65</v>
          </cell>
        </row>
        <row r="209">
          <cell r="B209" t="str">
            <v>REFERÊNCIA SINAPI 90708 AGO/2022</v>
          </cell>
        </row>
        <row r="210">
          <cell r="B210" t="str">
            <v>CÓDIGO</v>
          </cell>
          <cell r="C210" t="str">
            <v>DESCRIÇÃO</v>
          </cell>
          <cell r="D210" t="str">
            <v>UN</v>
          </cell>
          <cell r="E210" t="str">
            <v>COEF.</v>
          </cell>
          <cell r="F210" t="str">
            <v>PREÇO</v>
          </cell>
          <cell r="G210" t="str">
            <v>TOTAL</v>
          </cell>
          <cell r="H210" t="str">
            <v>PREÇO</v>
          </cell>
          <cell r="I210" t="str">
            <v>TOTAL</v>
          </cell>
        </row>
        <row r="211">
          <cell r="B211">
            <v>5631</v>
          </cell>
          <cell r="C211" t="str">
            <v>ESCAVADEIRA HIDRÁULICA SOBRE ESTEIRAS, CAÇAMBA 0,80 M3, PESO OPERACIONAL 17 T, POTENCIA BRUTA 111 HP - CHP DIURNO. AF_06/2014</v>
          </cell>
          <cell r="D211" t="str">
            <v>CHP</v>
          </cell>
          <cell r="E211">
            <v>4.2200000000000001E-2</v>
          </cell>
          <cell r="F211">
            <v>213.88</v>
          </cell>
          <cell r="G211">
            <v>9.02</v>
          </cell>
          <cell r="H211">
            <v>218.4</v>
          </cell>
          <cell r="I211">
            <v>9.2100000000000009</v>
          </cell>
        </row>
        <row r="212">
          <cell r="B212">
            <v>5632</v>
          </cell>
          <cell r="C212" t="str">
            <v>ESCAVADEIRA HIDRÁULICA SOBRE ESTEIRAS, CAÇAMBA 0,80 M3, PESO OPERACIONAL 17 T, POTENCIA BRUTA 111 HP - CHI DIURNO. AF_06/2014</v>
          </cell>
          <cell r="D212" t="str">
            <v>CHI</v>
          </cell>
          <cell r="E212">
            <v>2.6200000000000001E-2</v>
          </cell>
          <cell r="F212">
            <v>91.18</v>
          </cell>
          <cell r="G212">
            <v>2.38</v>
          </cell>
          <cell r="H212">
            <v>95.7</v>
          </cell>
          <cell r="I212">
            <v>2.5</v>
          </cell>
        </row>
        <row r="213">
          <cell r="B213">
            <v>20078</v>
          </cell>
          <cell r="C213" t="str">
            <v xml:space="preserve">PASTA LUBRIFICANTE PARA TUBOS E CONEXOES COM JUNTA ELASTICA, EMBALAGEM DE *400* GR (USO EM PVC, ACO, POLIETILENO E OUTROS)                                                                                                                                                                                                                                                                                                                                                                                </v>
          </cell>
          <cell r="D213" t="str">
            <v xml:space="preserve">UN    </v>
          </cell>
          <cell r="E213">
            <v>6.9400000000000003E-2</v>
          </cell>
          <cell r="F213">
            <v>23.81</v>
          </cell>
          <cell r="G213">
            <v>1.65</v>
          </cell>
          <cell r="H213">
            <v>23.81</v>
          </cell>
          <cell r="I213">
            <v>1.65</v>
          </cell>
        </row>
        <row r="214">
          <cell r="B214" t="str">
            <v>COT.011</v>
          </cell>
          <cell r="C214" t="str">
            <v>TUBO CORRUGADO PEAD 600MM PARA DRENAGEM</v>
          </cell>
          <cell r="D214" t="str">
            <v>M</v>
          </cell>
          <cell r="E214">
            <v>1.05</v>
          </cell>
          <cell r="F214">
            <v>383.57</v>
          </cell>
          <cell r="G214">
            <v>402.74</v>
          </cell>
          <cell r="H214">
            <v>383.57</v>
          </cell>
          <cell r="I214">
            <v>402.74</v>
          </cell>
        </row>
        <row r="215">
          <cell r="B215">
            <v>88246</v>
          </cell>
          <cell r="C215" t="str">
            <v>ASSENTADOR DE TUBOS COM ENCARGOS COMPLEMENTARES</v>
          </cell>
          <cell r="D215" t="str">
            <v>H</v>
          </cell>
          <cell r="E215">
            <v>0.13009999999999999</v>
          </cell>
          <cell r="F215">
            <v>19.88</v>
          </cell>
          <cell r="G215">
            <v>2.58</v>
          </cell>
          <cell r="H215">
            <v>22.47</v>
          </cell>
          <cell r="I215">
            <v>2.92</v>
          </cell>
        </row>
        <row r="216">
          <cell r="B216">
            <v>88316</v>
          </cell>
          <cell r="C216" t="str">
            <v>SERVENTE COM ENCARGOS COMPLEMENTARES</v>
          </cell>
          <cell r="D216" t="str">
            <v>H</v>
          </cell>
          <cell r="E216">
            <v>0.13009999999999999</v>
          </cell>
          <cell r="F216">
            <v>18.14</v>
          </cell>
          <cell r="G216">
            <v>2.36</v>
          </cell>
          <cell r="H216">
            <v>20.28</v>
          </cell>
          <cell r="I216">
            <v>2.63</v>
          </cell>
        </row>
        <row r="217">
          <cell r="B217" t="str">
            <v>CPU 030</v>
          </cell>
          <cell r="C217" t="str">
            <v>TUBO DE PEAD CORRUGADO DE DUPLA PAREDE PARA REDE COLETORA DE ÁGUAS PLUVIAIS, DN 750 MM, JUNTA ELÁSTICA INTEGRADA - FORNECIMENTO E ASSENTAMENTO.</v>
          </cell>
          <cell r="D217" t="str">
            <v>M</v>
          </cell>
          <cell r="G217">
            <v>715.06</v>
          </cell>
          <cell r="I217">
            <v>716.34</v>
          </cell>
        </row>
        <row r="218">
          <cell r="B218" t="str">
            <v>REFERÊNCIA SINAPI 90708 AGO/2022</v>
          </cell>
        </row>
        <row r="219">
          <cell r="B219" t="str">
            <v>CÓDIGO</v>
          </cell>
          <cell r="C219" t="str">
            <v>DESCRIÇÃO</v>
          </cell>
          <cell r="D219" t="str">
            <v>UN</v>
          </cell>
          <cell r="E219" t="str">
            <v>COEF.</v>
          </cell>
          <cell r="F219" t="str">
            <v>PREÇO</v>
          </cell>
          <cell r="G219" t="str">
            <v>TOTAL</v>
          </cell>
          <cell r="H219" t="str">
            <v>PREÇO</v>
          </cell>
          <cell r="I219" t="str">
            <v>TOTAL</v>
          </cell>
        </row>
        <row r="220">
          <cell r="B220">
            <v>5631</v>
          </cell>
          <cell r="C220" t="str">
            <v>ESCAVADEIRA HIDRÁULICA SOBRE ESTEIRAS, CAÇAMBA 0,80 M3, PESO OPERACIONAL 17 T, POTENCIA BRUTA 111 HP - CHP DIURNO. AF_06/2014</v>
          </cell>
          <cell r="D220" t="str">
            <v>CHP</v>
          </cell>
          <cell r="E220">
            <v>5.8549999999999998E-2</v>
          </cell>
          <cell r="F220">
            <v>213.88</v>
          </cell>
          <cell r="G220">
            <v>12.52</v>
          </cell>
          <cell r="H220">
            <v>218.4</v>
          </cell>
          <cell r="I220">
            <v>12.78</v>
          </cell>
        </row>
        <row r="221">
          <cell r="B221">
            <v>5632</v>
          </cell>
          <cell r="C221" t="str">
            <v>ESCAVADEIRA HIDRÁULICA SOBRE ESTEIRAS, CAÇAMBA 0,80 M3, PESO OPERACIONAL 17 T, POTENCIA BRUTA 111 HP - CHI DIURNO. AF_06/2014</v>
          </cell>
          <cell r="D221" t="str">
            <v>CHI</v>
          </cell>
          <cell r="E221">
            <v>3.6400000000000002E-2</v>
          </cell>
          <cell r="F221">
            <v>91.18</v>
          </cell>
          <cell r="G221">
            <v>3.31</v>
          </cell>
          <cell r="H221">
            <v>95.7</v>
          </cell>
          <cell r="I221">
            <v>3.48</v>
          </cell>
        </row>
        <row r="222">
          <cell r="B222">
            <v>20078</v>
          </cell>
          <cell r="C222" t="str">
            <v xml:space="preserve">PASTA LUBRIFICANTE PARA TUBOS E CONEXOES COM JUNTA ELASTICA, EMBALAGEM DE *400* GR (USO EM PVC, ACO, POLIETILENO E OUTROS)                                                                                                                                                                                                                                                                                                                                                                                </v>
          </cell>
          <cell r="D222" t="str">
            <v xml:space="preserve">UN    </v>
          </cell>
          <cell r="E222">
            <v>8.6800000000000002E-2</v>
          </cell>
          <cell r="F222">
            <v>23.81</v>
          </cell>
          <cell r="G222">
            <v>2.06</v>
          </cell>
          <cell r="H222">
            <v>23.81</v>
          </cell>
          <cell r="I222">
            <v>2.06</v>
          </cell>
        </row>
        <row r="223">
          <cell r="B223" t="str">
            <v>COT.012</v>
          </cell>
          <cell r="C223" t="str">
            <v>TUBO CORRUGADO PEAD 750MM PARA DRENAGEM</v>
          </cell>
          <cell r="D223" t="str">
            <v>M</v>
          </cell>
          <cell r="E223">
            <v>1.05</v>
          </cell>
          <cell r="F223">
            <v>657.44</v>
          </cell>
          <cell r="G223">
            <v>690.31</v>
          </cell>
          <cell r="H223">
            <v>657.44</v>
          </cell>
          <cell r="I223">
            <v>690.31</v>
          </cell>
        </row>
        <row r="224">
          <cell r="B224">
            <v>88246</v>
          </cell>
          <cell r="C224" t="str">
            <v>ASSENTADOR DE TUBOS COM ENCARGOS COMPLEMENTARES</v>
          </cell>
          <cell r="D224" t="str">
            <v>H</v>
          </cell>
          <cell r="E224">
            <v>0.18059999999999998</v>
          </cell>
          <cell r="F224">
            <v>19.88</v>
          </cell>
          <cell r="G224">
            <v>3.59</v>
          </cell>
          <cell r="H224">
            <v>22.47</v>
          </cell>
          <cell r="I224">
            <v>4.05</v>
          </cell>
        </row>
        <row r="225">
          <cell r="B225">
            <v>88316</v>
          </cell>
          <cell r="C225" t="str">
            <v>SERVENTE COM ENCARGOS COMPLEMENTARES</v>
          </cell>
          <cell r="D225" t="str">
            <v>H</v>
          </cell>
          <cell r="E225">
            <v>0.18059999999999998</v>
          </cell>
          <cell r="F225">
            <v>18.14</v>
          </cell>
          <cell r="G225">
            <v>3.27</v>
          </cell>
          <cell r="H225">
            <v>20.28</v>
          </cell>
          <cell r="I225">
            <v>3.66</v>
          </cell>
        </row>
        <row r="226">
          <cell r="B226" t="str">
            <v>CPU 031</v>
          </cell>
          <cell r="C226" t="str">
            <v>TUBO DE PEAD CORRUGADO DE DUPLA PAREDE PARA REDE COLETORA DE ÁGUAS PLUVIAIS, DN 900 MM, JUNTA ELÁSTICA INTEGRADA - FORNECIMENTO E ASSENTAMENTO.</v>
          </cell>
          <cell r="D226" t="str">
            <v>M</v>
          </cell>
          <cell r="G226">
            <v>875.22</v>
          </cell>
          <cell r="I226">
            <v>876.86</v>
          </cell>
        </row>
        <row r="227">
          <cell r="B227" t="str">
            <v>REFERÊNCIA SINAPI 94878 SET/2022</v>
          </cell>
        </row>
        <row r="228">
          <cell r="B228" t="str">
            <v>CÓDIGO</v>
          </cell>
          <cell r="C228" t="str">
            <v>DESCRIÇÃO</v>
          </cell>
          <cell r="D228" t="str">
            <v>UN</v>
          </cell>
          <cell r="E228" t="str">
            <v>COEF.</v>
          </cell>
          <cell r="F228" t="str">
            <v>PREÇO</v>
          </cell>
          <cell r="G228" t="str">
            <v>TOTAL</v>
          </cell>
          <cell r="H228" t="str">
            <v>PREÇO</v>
          </cell>
          <cell r="I228" t="str">
            <v>TOTAL</v>
          </cell>
        </row>
        <row r="229">
          <cell r="B229">
            <v>5631</v>
          </cell>
          <cell r="C229" t="str">
            <v>ESCAVADEIRA HIDRÁULICA SOBRE ESTEIRAS, CAÇAMBA 0,80 M3, PESO OPERACIONAL 17 T, POTENCIA BRUTA 111 HP - CHP DIURNO. AF_06/2014</v>
          </cell>
          <cell r="D229" t="str">
            <v>CHP</v>
          </cell>
          <cell r="E229">
            <v>7.4899999999999994E-2</v>
          </cell>
          <cell r="F229">
            <v>213.88</v>
          </cell>
          <cell r="G229">
            <v>16.010000000000002</v>
          </cell>
          <cell r="H229">
            <v>218.4</v>
          </cell>
          <cell r="I229">
            <v>16.350000000000001</v>
          </cell>
        </row>
        <row r="230">
          <cell r="B230">
            <v>5632</v>
          </cell>
          <cell r="C230" t="str">
            <v>ESCAVADEIRA HIDRÁULICA SOBRE ESTEIRAS, CAÇAMBA 0,80 M3, PESO OPERACIONAL 17 T, POTENCIA BRUTA 111 HP - CHI DIURNO. AF_06/2014</v>
          </cell>
          <cell r="D230" t="str">
            <v>CHI</v>
          </cell>
          <cell r="E230">
            <v>4.6600000000000003E-2</v>
          </cell>
          <cell r="F230">
            <v>91.18</v>
          </cell>
          <cell r="G230">
            <v>4.24</v>
          </cell>
          <cell r="H230">
            <v>95.7</v>
          </cell>
          <cell r="I230">
            <v>4.45</v>
          </cell>
        </row>
        <row r="231">
          <cell r="B231">
            <v>20078</v>
          </cell>
          <cell r="C231" t="str">
            <v xml:space="preserve">PASTA LUBRIFICANTE PARA TUBOS E CONEXOES COM JUNTA ELASTICA, EMBALAGEM DE *400* GR (USO EM PVC, ACO, POLIETILENO E OUTROS)                                                                                                                                                                                                                                                                                                                                                                                </v>
          </cell>
          <cell r="D231" t="str">
            <v xml:space="preserve">UN    </v>
          </cell>
          <cell r="E231">
            <v>0.1042</v>
          </cell>
          <cell r="F231">
            <v>23.81</v>
          </cell>
          <cell r="G231">
            <v>2.48</v>
          </cell>
          <cell r="H231">
            <v>23.81</v>
          </cell>
          <cell r="I231">
            <v>2.48</v>
          </cell>
        </row>
        <row r="232">
          <cell r="B232">
            <v>88246</v>
          </cell>
          <cell r="C232" t="str">
            <v>ASSENTADOR DE TUBOS COM ENCARGOS COMPLEMENTARES</v>
          </cell>
          <cell r="D232" t="str">
            <v>H</v>
          </cell>
          <cell r="E232">
            <v>0.2311</v>
          </cell>
          <cell r="F232">
            <v>19.88</v>
          </cell>
          <cell r="G232">
            <v>4.59</v>
          </cell>
          <cell r="H232">
            <v>22.47</v>
          </cell>
          <cell r="I232">
            <v>5.19</v>
          </cell>
        </row>
        <row r="233">
          <cell r="B233">
            <v>88316</v>
          </cell>
          <cell r="C233" t="str">
            <v>SERVENTE COM ENCARGOS COMPLEMENTARES</v>
          </cell>
          <cell r="D233" t="str">
            <v>H</v>
          </cell>
          <cell r="E233">
            <v>0.2311</v>
          </cell>
          <cell r="F233">
            <v>18.14</v>
          </cell>
          <cell r="G233">
            <v>4.1900000000000004</v>
          </cell>
          <cell r="H233">
            <v>20.28</v>
          </cell>
          <cell r="I233">
            <v>4.68</v>
          </cell>
        </row>
        <row r="234">
          <cell r="B234" t="str">
            <v>COT.014</v>
          </cell>
          <cell r="C234" t="str">
            <v>TUBO CORRUGADO PEAD 900MM PARA DRENAGEM</v>
          </cell>
          <cell r="D234" t="str">
            <v>M</v>
          </cell>
          <cell r="E234">
            <v>1.05</v>
          </cell>
          <cell r="F234">
            <v>803.54</v>
          </cell>
          <cell r="G234">
            <v>843.71</v>
          </cell>
          <cell r="H234">
            <v>803.54</v>
          </cell>
          <cell r="I234">
            <v>843.71</v>
          </cell>
        </row>
        <row r="235">
          <cell r="B235" t="str">
            <v>CPU 032</v>
          </cell>
          <cell r="C235" t="str">
            <v>TUBO DE PEAD CORRUGADO DE DUPLA PAREDE PARA REDE COLETORA DE ÁGUAS PLUVIAIS, DN 1000 MM, JUNTA ELÁSTICA INTEGRADA - FORNECIMENTO E ASSENTAMENTO.</v>
          </cell>
          <cell r="D235" t="str">
            <v>M</v>
          </cell>
          <cell r="G235">
            <v>1302.1199999999999</v>
          </cell>
          <cell r="I235">
            <v>1304.1199999999999</v>
          </cell>
        </row>
        <row r="236">
          <cell r="B236" t="str">
            <v>REFERÊNCIA SINAPI 94879 SET/2022</v>
          </cell>
        </row>
        <row r="237">
          <cell r="B237" t="str">
            <v>CÓDIGO</v>
          </cell>
          <cell r="C237" t="str">
            <v>DESCRIÇÃO</v>
          </cell>
          <cell r="D237" t="str">
            <v>UN</v>
          </cell>
          <cell r="E237" t="str">
            <v>COEF.</v>
          </cell>
          <cell r="F237" t="str">
            <v>PREÇO</v>
          </cell>
          <cell r="G237" t="str">
            <v>TOTAL</v>
          </cell>
          <cell r="H237" t="str">
            <v>PREÇO</v>
          </cell>
          <cell r="I237" t="str">
            <v>TOTAL</v>
          </cell>
        </row>
        <row r="238">
          <cell r="B238">
            <v>5631</v>
          </cell>
          <cell r="C238" t="str">
            <v>ESCAVADEIRA HIDRÁULICA SOBRE ESTEIRAS, CAÇAMBA 0,80 M3, PESO OPERACIONAL 17 T, POTENCIA BRUTA 111 HP - CHP DIURNO. AF_06/2014</v>
          </cell>
          <cell r="D238" t="str">
            <v>CHP</v>
          </cell>
          <cell r="E238">
            <v>9.1700000000000004E-2</v>
          </cell>
          <cell r="F238">
            <v>213.88</v>
          </cell>
          <cell r="G238">
            <v>19.61</v>
          </cell>
          <cell r="H238">
            <v>218.4</v>
          </cell>
          <cell r="I238">
            <v>20.02</v>
          </cell>
        </row>
        <row r="239">
          <cell r="B239">
            <v>5632</v>
          </cell>
          <cell r="C239" t="str">
            <v>ESCAVADEIRA HIDRÁULICA SOBRE ESTEIRAS, CAÇAMBA 0,80 M3, PESO OPERACIONAL 17 T, POTENCIA BRUTA 111 HP - CHI DIURNO. AF_06/2014</v>
          </cell>
          <cell r="D239" t="str">
            <v>CHI</v>
          </cell>
          <cell r="E239">
            <v>5.7000000000000002E-2</v>
          </cell>
          <cell r="F239">
            <v>91.18</v>
          </cell>
          <cell r="G239">
            <v>5.19</v>
          </cell>
          <cell r="H239">
            <v>95.7</v>
          </cell>
          <cell r="I239">
            <v>5.45</v>
          </cell>
        </row>
        <row r="240">
          <cell r="B240">
            <v>20078</v>
          </cell>
          <cell r="C240" t="str">
            <v xml:space="preserve">PASTA LUBRIFICANTE PARA TUBOS E CONEXOES COM JUNTA ELASTICA, EMBALAGEM DE *400* GR (USO EM PVC, ACO, POLIETILENO E OUTROS)                                                                                                                                                                                                                                                                                                                                                                                </v>
          </cell>
          <cell r="D240" t="str">
            <v xml:space="preserve">UN    </v>
          </cell>
          <cell r="E240">
            <v>0.20830000000000001</v>
          </cell>
          <cell r="F240">
            <v>23.81</v>
          </cell>
          <cell r="G240">
            <v>4.95</v>
          </cell>
          <cell r="H240">
            <v>23.81</v>
          </cell>
          <cell r="I240">
            <v>4.95</v>
          </cell>
        </row>
        <row r="241">
          <cell r="B241" t="str">
            <v>COT.015</v>
          </cell>
          <cell r="C241" t="str">
            <v>TUBO CORRUGADO PEAD 1000MM PARA DRENAGEM</v>
          </cell>
          <cell r="D241" t="str">
            <v>M</v>
          </cell>
          <cell r="E241">
            <v>1.05</v>
          </cell>
          <cell r="F241">
            <v>1201.55</v>
          </cell>
          <cell r="G241">
            <v>1261.6199999999999</v>
          </cell>
          <cell r="H241">
            <v>1201.55</v>
          </cell>
          <cell r="I241">
            <v>1261.6199999999999</v>
          </cell>
        </row>
        <row r="242">
          <cell r="B242">
            <v>88246</v>
          </cell>
          <cell r="C242" t="str">
            <v>ASSENTADOR DE TUBOS COM ENCARGOS COMPLEMENTARES</v>
          </cell>
          <cell r="D242" t="str">
            <v>H</v>
          </cell>
          <cell r="E242">
            <v>0.28299999999999997</v>
          </cell>
          <cell r="F242">
            <v>19.88</v>
          </cell>
          <cell r="G242">
            <v>5.62</v>
          </cell>
          <cell r="H242">
            <v>22.47</v>
          </cell>
          <cell r="I242">
            <v>6.35</v>
          </cell>
        </row>
        <row r="243">
          <cell r="B243">
            <v>88316</v>
          </cell>
          <cell r="C243" t="str">
            <v>SERVENTE COM ENCARGOS COMPLEMENTARES</v>
          </cell>
          <cell r="D243" t="str">
            <v>H</v>
          </cell>
          <cell r="E243">
            <v>0.28299999999999997</v>
          </cell>
          <cell r="F243">
            <v>18.14</v>
          </cell>
          <cell r="G243">
            <v>5.13</v>
          </cell>
          <cell r="H243">
            <v>20.28</v>
          </cell>
          <cell r="I243">
            <v>5.73</v>
          </cell>
        </row>
        <row r="244">
          <cell r="B244" t="str">
            <v>CPU 033</v>
          </cell>
          <cell r="C244" t="str">
            <v>POÇO DE VISITA TIPO GAVETA NAS DIMENSÕES INTERNAS 1,20X1,20X1,50M, PARA TUBO SIMPLES DE PEAD DE DIÂMETRO ATÉ 0,80M, INCLUSIVE TAMPA EM CONCRETO DE 1,65 X 1,65M (TIPO 2B)</v>
          </cell>
          <cell r="D244" t="str">
            <v>UN</v>
          </cell>
          <cell r="G244">
            <v>3364.37</v>
          </cell>
          <cell r="I244">
            <v>3476.28</v>
          </cell>
        </row>
        <row r="245">
          <cell r="B245" t="str">
            <v>CONFORME DETALHE DO POÇO DE VISITA COM TAMPÃO TIPO 2 B</v>
          </cell>
        </row>
        <row r="246">
          <cell r="B246" t="str">
            <v>CÓDIGO</v>
          </cell>
          <cell r="C246" t="str">
            <v>DESCRIÇÃO</v>
          </cell>
          <cell r="D246" t="str">
            <v>UN</v>
          </cell>
          <cell r="E246" t="str">
            <v>COEF.</v>
          </cell>
          <cell r="F246" t="str">
            <v>PREÇO</v>
          </cell>
          <cell r="G246" t="str">
            <v>TOTAL</v>
          </cell>
          <cell r="H246" t="str">
            <v>PREÇO</v>
          </cell>
          <cell r="I246" t="str">
            <v>TOTAL</v>
          </cell>
        </row>
        <row r="247">
          <cell r="B247">
            <v>101617</v>
          </cell>
          <cell r="C247" t="str">
            <v>PREPARO DE FUNDO DE VALA COM LARGURA MAIOR OU IGUAL A 1,5 M E MENOR QUE 2,5 M (ACERTO DO SOLO NATURAL). AF_08/2020</v>
          </cell>
          <cell r="D247" t="str">
            <v>M2</v>
          </cell>
          <cell r="E247">
            <v>3.4225000000000003</v>
          </cell>
          <cell r="F247">
            <v>2.6</v>
          </cell>
          <cell r="G247">
            <v>8.89</v>
          </cell>
          <cell r="H247">
            <v>2.94</v>
          </cell>
          <cell r="I247">
            <v>10.06</v>
          </cell>
        </row>
        <row r="248">
          <cell r="B248">
            <v>96620</v>
          </cell>
          <cell r="C248" t="str">
            <v>LASTRO DE CONCRETO MAGRO, APLICADO EM PISOS, LAJES SOBRE SOLO OU RADIERS. AF_08/2017</v>
          </cell>
          <cell r="D248" t="str">
            <v>M3</v>
          </cell>
          <cell r="E248">
            <v>0.17112500000000003</v>
          </cell>
          <cell r="F248">
            <v>591.01</v>
          </cell>
          <cell r="G248">
            <v>101.13</v>
          </cell>
          <cell r="H248">
            <v>619.71</v>
          </cell>
          <cell r="I248">
            <v>106.04</v>
          </cell>
        </row>
        <row r="249">
          <cell r="B249">
            <v>96536</v>
          </cell>
          <cell r="C249" t="str">
            <v>FABRICAÇÃO, MONTAGEM E DESMONTAGEM DE FÔRMA PARA VIGA BALDRAME, EM MADEIRA SERRADA, E=25 MM, 4 UTILIZAÇÕES. AF_06/2017</v>
          </cell>
          <cell r="D249" t="str">
            <v>M2</v>
          </cell>
          <cell r="E249">
            <v>5.6553000000000004</v>
          </cell>
          <cell r="F249">
            <v>76.22</v>
          </cell>
          <cell r="G249">
            <v>431.04</v>
          </cell>
          <cell r="H249">
            <v>80.62</v>
          </cell>
          <cell r="I249">
            <v>455.93</v>
          </cell>
        </row>
        <row r="250">
          <cell r="B250">
            <v>4777</v>
          </cell>
          <cell r="C250" t="str">
            <v xml:space="preserve">CANTONEIRA ACO ABAS IGUAIS (QUALQUER BITOLA), ESPESSURA ENTRE 1/8" E 1/4"                                                                                                                                                                                                                                                                                                                                                                                                                                 </v>
          </cell>
          <cell r="D250" t="str">
            <v xml:space="preserve">KG    </v>
          </cell>
          <cell r="E250">
            <v>34.444800000000001</v>
          </cell>
          <cell r="F250">
            <v>10.54</v>
          </cell>
          <cell r="G250">
            <v>363.04</v>
          </cell>
          <cell r="H250">
            <v>10.54</v>
          </cell>
          <cell r="I250">
            <v>363.04</v>
          </cell>
        </row>
        <row r="251">
          <cell r="B251">
            <v>92768</v>
          </cell>
          <cell r="C251" t="str">
            <v>ARMAÇÃO DE LAJE DE ESTRUTURA CONVENCIONAL DE CONCRETO ARMADO UTILIZANDO AÇO CA-60 DE 5,0 MM - MONTAGEM. AF_06/2022</v>
          </cell>
          <cell r="D251" t="str">
            <v>KG</v>
          </cell>
          <cell r="E251">
            <v>2</v>
          </cell>
          <cell r="F251">
            <v>14.21</v>
          </cell>
          <cell r="G251">
            <v>28.42</v>
          </cell>
          <cell r="H251">
            <v>14.67</v>
          </cell>
          <cell r="I251">
            <v>29.34</v>
          </cell>
        </row>
        <row r="252">
          <cell r="B252">
            <v>92769</v>
          </cell>
          <cell r="C252" t="str">
            <v>ARMAÇÃO DE LAJE DE ESTRUTURA CONVENCIONAL DE CONCRETO ARMADO UTILIZANDO AÇO CA-50 DE 6,3 MM - MONTAGEM. AF_06/2022</v>
          </cell>
          <cell r="D252" t="str">
            <v>KG</v>
          </cell>
          <cell r="E252">
            <v>3</v>
          </cell>
          <cell r="F252">
            <v>13.87</v>
          </cell>
          <cell r="G252">
            <v>41.61</v>
          </cell>
          <cell r="H252">
            <v>14.16</v>
          </cell>
          <cell r="I252">
            <v>42.48</v>
          </cell>
        </row>
        <row r="253">
          <cell r="B253">
            <v>92771</v>
          </cell>
          <cell r="C253" t="str">
            <v>ARMAÇÃO DE LAJE DE ESTRUTURA CONVENCIONAL DE CONCRETO ARMADO UTILIZANDO AÇO CA-50 DE 10,0 MM - MONTAGEM. AF_06/2022</v>
          </cell>
          <cell r="D253" t="str">
            <v>KG</v>
          </cell>
          <cell r="E253">
            <v>17</v>
          </cell>
          <cell r="F253">
            <v>12.09</v>
          </cell>
          <cell r="G253">
            <v>205.53</v>
          </cell>
          <cell r="H253">
            <v>12.2</v>
          </cell>
          <cell r="I253">
            <v>207.4</v>
          </cell>
        </row>
        <row r="254">
          <cell r="B254" t="str">
            <v>AUX.010</v>
          </cell>
          <cell r="C254" t="str">
            <v>ALVENARIA DE VEDAÇÃO DE BLOCOS DE CONCRETO MACIÇOS DE 22X11X8CM (ESPESSURA 8CM), DE UMA VEZ, E ARGAMASSA DE ASSENTAMENTO COM PREPARO EM BETONEIRA.</v>
          </cell>
          <cell r="D254" t="str">
            <v>M2</v>
          </cell>
          <cell r="E254">
            <v>7.83</v>
          </cell>
          <cell r="F254">
            <v>213.76</v>
          </cell>
          <cell r="G254">
            <v>1673.74</v>
          </cell>
          <cell r="H254">
            <v>221.75</v>
          </cell>
          <cell r="I254">
            <v>1736.3</v>
          </cell>
        </row>
        <row r="255">
          <cell r="B255">
            <v>87879</v>
          </cell>
          <cell r="C255" t="str">
            <v>CHAPISCO APLICADO EM ALVENARIAS E ESTRUTURAS DE CONCRETO INTERNAS, COM COLHER DE PEDREIRO.  ARGAMASSA TRAÇO 1:3 COM PREPARO EM BETONEIRA 400L. AF_10/2022</v>
          </cell>
          <cell r="D255" t="str">
            <v>M2</v>
          </cell>
          <cell r="E255">
            <v>6.75</v>
          </cell>
          <cell r="F255">
            <v>3.94</v>
          </cell>
          <cell r="G255">
            <v>26.59</v>
          </cell>
          <cell r="H255">
            <v>4.2300000000000004</v>
          </cell>
          <cell r="I255">
            <v>28.55</v>
          </cell>
        </row>
        <row r="256">
          <cell r="B256" t="str">
            <v>AUX.009</v>
          </cell>
          <cell r="C256" t="str">
            <v>CONCRETAGEM DE RADIER, PISO DE CONCRETO OU LAJE SOBRE SOLO, FCK 25 MPA - LANÇAMENTO, ADENSAMENTO E ACABAMENTO.</v>
          </cell>
          <cell r="D256" t="str">
            <v xml:space="preserve"> M3</v>
          </cell>
          <cell r="E256">
            <v>0.6836129999999998</v>
          </cell>
          <cell r="F256">
            <v>522.1</v>
          </cell>
          <cell r="G256">
            <v>356.91</v>
          </cell>
          <cell r="H256">
            <v>533.05999999999995</v>
          </cell>
          <cell r="I256">
            <v>364.4</v>
          </cell>
        </row>
        <row r="257">
          <cell r="B257" t="str">
            <v>AUX.002</v>
          </cell>
          <cell r="C257" t="str">
            <v>MEIO-FIO OU GUIA DE CONCRETO PRE-MOLDADO, TIPO CHAPEU PARA BOCA DE LOBO,  DIMENSOES *1,20* X 0,15 X 0,40 M</v>
          </cell>
          <cell r="D257" t="str">
            <v>UN</v>
          </cell>
          <cell r="E257">
            <v>1</v>
          </cell>
          <cell r="F257">
            <v>127.47</v>
          </cell>
          <cell r="G257">
            <v>127.47</v>
          </cell>
          <cell r="H257">
            <v>132.74</v>
          </cell>
          <cell r="I257">
            <v>132.74</v>
          </cell>
        </row>
        <row r="258">
          <cell r="B258" t="str">
            <v>CPU 034</v>
          </cell>
          <cell r="C258" t="str">
            <v>POÇO DE VISITA TIPO GAVETA NAS DIMENSÕES INTERNAS 1,00X1,00X1,50M, PARA TUBO SIMPLES DE PEAD DE DIÂMETRO ATÉ 0,60M, INCLUSIVE TAMPA EM CONCRETO DE 1,45 X 1,45M (TIPO 1 B)</v>
          </cell>
          <cell r="D258" t="str">
            <v>UN</v>
          </cell>
          <cell r="G258">
            <v>2945.51</v>
          </cell>
          <cell r="I258">
            <v>3041.32</v>
          </cell>
        </row>
        <row r="259">
          <cell r="B259" t="str">
            <v>CONFORME DETALHE DO POÇO DE VISITA COM TAMPÃO TIPO 1 B</v>
          </cell>
        </row>
        <row r="260">
          <cell r="B260" t="str">
            <v>CÓDIGO</v>
          </cell>
          <cell r="C260" t="str">
            <v>DESCRIÇÃO</v>
          </cell>
          <cell r="D260" t="str">
            <v>UN</v>
          </cell>
          <cell r="E260" t="str">
            <v>COEF.</v>
          </cell>
          <cell r="F260" t="str">
            <v>PREÇO</v>
          </cell>
          <cell r="G260" t="str">
            <v>TOTAL</v>
          </cell>
          <cell r="H260" t="str">
            <v>PREÇO</v>
          </cell>
          <cell r="I260" t="str">
            <v>TOTAL</v>
          </cell>
        </row>
        <row r="261">
          <cell r="B261">
            <v>101617</v>
          </cell>
          <cell r="C261" t="str">
            <v>PREPARO DE FUNDO DE VALA COM LARGURA MAIOR OU IGUAL A 1,5 M E MENOR QUE 2,5 M (ACERTO DO SOLO NATURAL). AF_08/2020</v>
          </cell>
          <cell r="D261" t="str">
            <v>M2</v>
          </cell>
          <cell r="E261">
            <v>2.7224999999999997</v>
          </cell>
          <cell r="F261">
            <v>2.6</v>
          </cell>
          <cell r="G261">
            <v>7.07</v>
          </cell>
          <cell r="H261">
            <v>2.94</v>
          </cell>
          <cell r="I261">
            <v>8</v>
          </cell>
        </row>
        <row r="262">
          <cell r="B262">
            <v>96620</v>
          </cell>
          <cell r="C262" t="str">
            <v>LASTRO DE CONCRETO MAGRO, APLICADO EM PISOS, LAJES SOBRE SOLO OU RADIERS. AF_08/2017</v>
          </cell>
          <cell r="D262" t="str">
            <v>M3</v>
          </cell>
          <cell r="E262">
            <v>0.136125</v>
          </cell>
          <cell r="F262">
            <v>591.01</v>
          </cell>
          <cell r="G262">
            <v>80.45</v>
          </cell>
          <cell r="H262">
            <v>619.71</v>
          </cell>
          <cell r="I262">
            <v>84.35</v>
          </cell>
        </row>
        <row r="263">
          <cell r="B263">
            <v>96536</v>
          </cell>
          <cell r="C263" t="str">
            <v>FABRICAÇÃO, MONTAGEM E DESMONTAGEM DE FÔRMA PARA VIGA BALDRAME, EM MADEIRA SERRADA, E=25 MM, 4 UTILIZAÇÕES. AF_06/2017</v>
          </cell>
          <cell r="D263" t="str">
            <v>M2</v>
          </cell>
          <cell r="E263">
            <v>4.8153000000000006</v>
          </cell>
          <cell r="F263">
            <v>76.22</v>
          </cell>
          <cell r="G263">
            <v>367.02</v>
          </cell>
          <cell r="H263">
            <v>80.62</v>
          </cell>
          <cell r="I263">
            <v>388.2</v>
          </cell>
        </row>
        <row r="264">
          <cell r="B264">
            <v>4777</v>
          </cell>
          <cell r="C264" t="str">
            <v xml:space="preserve">CANTONEIRA ACO ABAS IGUAIS (QUALQUER BITOLA), ESPESSURA ENTRE 1/8" E 1/4"                                                                                                                                                                                                                                                                                                                                                                                                                                 </v>
          </cell>
          <cell r="D264" t="str">
            <v xml:space="preserve">KG    </v>
          </cell>
          <cell r="E264">
            <v>34.444800000000001</v>
          </cell>
          <cell r="F264">
            <v>10.54</v>
          </cell>
          <cell r="G264">
            <v>363.04</v>
          </cell>
          <cell r="H264">
            <v>10.54</v>
          </cell>
          <cell r="I264">
            <v>363.04</v>
          </cell>
        </row>
        <row r="265">
          <cell r="B265">
            <v>92768</v>
          </cell>
          <cell r="C265" t="str">
            <v>ARMAÇÃO DE LAJE DE ESTRUTURA CONVENCIONAL DE CONCRETO ARMADO UTILIZANDO AÇO CA-60 DE 5,0 MM - MONTAGEM. AF_06/2022</v>
          </cell>
          <cell r="D265" t="str">
            <v>KG</v>
          </cell>
          <cell r="E265">
            <v>1</v>
          </cell>
          <cell r="F265">
            <v>14.21</v>
          </cell>
          <cell r="G265">
            <v>14.21</v>
          </cell>
          <cell r="H265">
            <v>14.67</v>
          </cell>
          <cell r="I265">
            <v>14.67</v>
          </cell>
        </row>
        <row r="266">
          <cell r="B266">
            <v>92769</v>
          </cell>
          <cell r="C266" t="str">
            <v>ARMAÇÃO DE LAJE DE ESTRUTURA CONVENCIONAL DE CONCRETO ARMADO UTILIZANDO AÇO CA-50 DE 6,3 MM - MONTAGEM. AF_06/2022</v>
          </cell>
          <cell r="D266" t="str">
            <v>KG</v>
          </cell>
          <cell r="E266">
            <v>3</v>
          </cell>
          <cell r="F266">
            <v>13.87</v>
          </cell>
          <cell r="G266">
            <v>41.61</v>
          </cell>
          <cell r="H266">
            <v>14.16</v>
          </cell>
          <cell r="I266">
            <v>42.48</v>
          </cell>
        </row>
        <row r="267">
          <cell r="B267">
            <v>92771</v>
          </cell>
          <cell r="C267" t="str">
            <v>ARMAÇÃO DE LAJE DE ESTRUTURA CONVENCIONAL DE CONCRETO ARMADO UTILIZANDO AÇO CA-50 DE 10,0 MM - MONTAGEM. AF_06/2022</v>
          </cell>
          <cell r="D267" t="str">
            <v>KG</v>
          </cell>
          <cell r="E267">
            <v>17</v>
          </cell>
          <cell r="F267">
            <v>12.09</v>
          </cell>
          <cell r="G267">
            <v>205.53</v>
          </cell>
          <cell r="H267">
            <v>12.2</v>
          </cell>
          <cell r="I267">
            <v>207.4</v>
          </cell>
        </row>
        <row r="268">
          <cell r="B268" t="str">
            <v>AUX.010</v>
          </cell>
          <cell r="C268" t="str">
            <v>ALVENARIA DE VEDAÇÃO DE BLOCOS DE CONCRETO MACIÇOS DE 22X11X8CM (ESPESSURA 8CM), DE UMA VEZ, E ARGAMASSA DE ASSENTAMENTO COM PREPARO EM BETONEIRA.</v>
          </cell>
          <cell r="D268" t="str">
            <v>M2</v>
          </cell>
          <cell r="E268">
            <v>6.75</v>
          </cell>
          <cell r="F268">
            <v>213.76</v>
          </cell>
          <cell r="G268">
            <v>1442.88</v>
          </cell>
          <cell r="H268">
            <v>221.75</v>
          </cell>
          <cell r="I268">
            <v>1496.81</v>
          </cell>
        </row>
        <row r="269">
          <cell r="B269">
            <v>87879</v>
          </cell>
          <cell r="C269" t="str">
            <v>CHAPISCO APLICADO EM ALVENARIAS E ESTRUTURAS DE CONCRETO INTERNAS, COM COLHER DE PEDREIRO.  ARGAMASSA TRAÇO 1:3 COM PREPARO EM BETONEIRA 400L. AF_10/2022</v>
          </cell>
          <cell r="D269" t="str">
            <v>M2</v>
          </cell>
          <cell r="E269">
            <v>5.6700000000000008</v>
          </cell>
          <cell r="F269">
            <v>3.94</v>
          </cell>
          <cell r="G269">
            <v>22.33</v>
          </cell>
          <cell r="H269">
            <v>4.2300000000000004</v>
          </cell>
          <cell r="I269">
            <v>23.98</v>
          </cell>
        </row>
        <row r="270">
          <cell r="B270" t="str">
            <v>AUX.009</v>
          </cell>
          <cell r="C270" t="str">
            <v>CONCRETAGEM DE RADIER, PISO DE CONCRETO OU LAJE SOBRE SOLO, FCK 25 MPA - LANÇAMENTO, ADENSAMENTO E ACABAMENTO.</v>
          </cell>
          <cell r="D270" t="str">
            <v xml:space="preserve"> M3</v>
          </cell>
          <cell r="E270">
            <v>0.524613</v>
          </cell>
          <cell r="F270">
            <v>522.1</v>
          </cell>
          <cell r="G270">
            <v>273.89999999999998</v>
          </cell>
          <cell r="H270">
            <v>533.05999999999995</v>
          </cell>
          <cell r="I270">
            <v>279.64999999999998</v>
          </cell>
        </row>
        <row r="271">
          <cell r="B271" t="str">
            <v>AUX.002</v>
          </cell>
          <cell r="C271" t="str">
            <v>MEIO-FIO OU GUIA DE CONCRETO PRE-MOLDADO, TIPO CHAPEU PARA BOCA DE LOBO,  DIMENSOES *1,20* X 0,15 X 0,40 M</v>
          </cell>
          <cell r="D271" t="str">
            <v>UN</v>
          </cell>
          <cell r="E271">
            <v>1</v>
          </cell>
          <cell r="F271">
            <v>127.47</v>
          </cell>
          <cell r="G271">
            <v>127.47</v>
          </cell>
          <cell r="H271">
            <v>132.74</v>
          </cell>
          <cell r="I271">
            <v>132.74</v>
          </cell>
        </row>
        <row r="272">
          <cell r="B272" t="str">
            <v>CPU 035</v>
          </cell>
          <cell r="C272" t="str">
            <v>POÇO DE VISITA RETANGULAR PARA DRENAGEM, EM ALVENARIA COM BLOCO DE CONCRETO 22X11X8CM,  DE UMA VEZ, DIMENSÕES INTERNAS = 1X1 M, PROFUNIDADE = 1,50 M, E TAMPÃO DE PRFV (PLÁSTICO REFORÇADO COM FIBRA DE VIDRO). (TIPO 1)</v>
          </cell>
          <cell r="D272" t="str">
            <v>UN</v>
          </cell>
          <cell r="G272">
            <v>5078.09</v>
          </cell>
          <cell r="I272">
            <v>5194.32</v>
          </cell>
        </row>
        <row r="273">
          <cell r="B273" t="str">
            <v>CONFORME DETALHE DO POÇO DE VISITA COM TAMPÃO TIPO 1</v>
          </cell>
        </row>
        <row r="274">
          <cell r="B274" t="str">
            <v>CÓDIGO</v>
          </cell>
          <cell r="C274" t="str">
            <v>DESCRIÇÃO</v>
          </cell>
          <cell r="D274" t="str">
            <v>UN</v>
          </cell>
          <cell r="E274" t="str">
            <v>COEF.</v>
          </cell>
          <cell r="F274" t="str">
            <v>PREÇO</v>
          </cell>
          <cell r="G274" t="str">
            <v>TOTAL</v>
          </cell>
          <cell r="H274" t="str">
            <v>PREÇO</v>
          </cell>
          <cell r="I274" t="str">
            <v>TOTAL</v>
          </cell>
        </row>
        <row r="275">
          <cell r="B275">
            <v>101617</v>
          </cell>
          <cell r="C275" t="str">
            <v>PREPARO DE FUNDO DE VALA COM LARGURA MAIOR OU IGUAL A 1,5 M E MENOR QUE 2,5 M (ACERTO DO SOLO NATURAL). AF_08/2020</v>
          </cell>
          <cell r="D275" t="str">
            <v>M2</v>
          </cell>
          <cell r="E275">
            <v>2.7224999999999997</v>
          </cell>
          <cell r="F275">
            <v>2.6</v>
          </cell>
          <cell r="G275">
            <v>7.07</v>
          </cell>
          <cell r="H275">
            <v>2.94</v>
          </cell>
          <cell r="I275">
            <v>8</v>
          </cell>
        </row>
        <row r="276">
          <cell r="B276">
            <v>96620</v>
          </cell>
          <cell r="C276" t="str">
            <v>LASTRO DE CONCRETO MAGRO, APLICADO EM PISOS, LAJES SOBRE SOLO OU RADIERS. AF_08/2017</v>
          </cell>
          <cell r="D276" t="str">
            <v>M3</v>
          </cell>
          <cell r="E276">
            <v>0.136125</v>
          </cell>
          <cell r="F276">
            <v>591.01</v>
          </cell>
          <cell r="G276">
            <v>80.45</v>
          </cell>
          <cell r="H276">
            <v>619.71</v>
          </cell>
          <cell r="I276">
            <v>84.35</v>
          </cell>
        </row>
        <row r="277">
          <cell r="B277">
            <v>96536</v>
          </cell>
          <cell r="C277" t="str">
            <v>FABRICAÇÃO, MONTAGEM E DESMONTAGEM DE FÔRMA PARA VIGA BALDRAME, EM MADEIRA SERRADA, E=25 MM, 4 UTILIZAÇÕES. AF_06/2017</v>
          </cell>
          <cell r="D277" t="str">
            <v>M2</v>
          </cell>
          <cell r="E277">
            <v>9.9264200000000002</v>
          </cell>
          <cell r="F277">
            <v>76.22</v>
          </cell>
          <cell r="G277">
            <v>756.59</v>
          </cell>
          <cell r="H277">
            <v>80.62</v>
          </cell>
          <cell r="I277">
            <v>800.26</v>
          </cell>
        </row>
        <row r="278">
          <cell r="B278">
            <v>92768</v>
          </cell>
          <cell r="C278" t="str">
            <v>ARMAÇÃO DE LAJE DE ESTRUTURA CONVENCIONAL DE CONCRETO ARMADO UTILIZANDO AÇO CA-60 DE 5,0 MM - MONTAGEM. AF_06/2022</v>
          </cell>
          <cell r="D278" t="str">
            <v>KG</v>
          </cell>
          <cell r="E278">
            <v>2</v>
          </cell>
          <cell r="F278">
            <v>14.21</v>
          </cell>
          <cell r="G278">
            <v>28.42</v>
          </cell>
          <cell r="H278">
            <v>14.67</v>
          </cell>
          <cell r="I278">
            <v>29.34</v>
          </cell>
        </row>
        <row r="279">
          <cell r="B279">
            <v>92769</v>
          </cell>
          <cell r="C279" t="str">
            <v>ARMAÇÃO DE LAJE DE ESTRUTURA CONVENCIONAL DE CONCRETO ARMADO UTILIZANDO AÇO CA-50 DE 6,3 MM - MONTAGEM. AF_06/2022</v>
          </cell>
          <cell r="D279" t="str">
            <v>KG</v>
          </cell>
          <cell r="E279">
            <v>4</v>
          </cell>
          <cell r="F279">
            <v>13.87</v>
          </cell>
          <cell r="G279">
            <v>55.48</v>
          </cell>
          <cell r="H279">
            <v>14.16</v>
          </cell>
          <cell r="I279">
            <v>56.64</v>
          </cell>
        </row>
        <row r="280">
          <cell r="B280">
            <v>92759</v>
          </cell>
          <cell r="C280" t="str">
            <v>ARMAÇÃO DE PILAR OU VIGA DE ESTRUTURA CONVENCIONAL DE CONCRETO ARMADO UTILIZANDO AÇO CA-60 DE 5,0 MM - MONTAGEM. AF_06/2022</v>
          </cell>
          <cell r="D280" t="str">
            <v>KG</v>
          </cell>
          <cell r="E280">
            <v>14</v>
          </cell>
          <cell r="F280">
            <v>14.64</v>
          </cell>
          <cell r="G280">
            <v>204.96</v>
          </cell>
          <cell r="H280">
            <v>15.17</v>
          </cell>
          <cell r="I280">
            <v>212.38</v>
          </cell>
        </row>
        <row r="281">
          <cell r="B281">
            <v>92761</v>
          </cell>
          <cell r="C281" t="str">
            <v>ARMAÇÃO DE PILAR OU VIGA DE ESTRUTURA CONVENCIONAL DE CONCRETO ARMADO UTILIZANDO AÇO CA-50 DE 8,0 MM - MONTAGEM. AF_06/2022</v>
          </cell>
          <cell r="D281" t="str">
            <v>KG</v>
          </cell>
          <cell r="E281">
            <v>18</v>
          </cell>
          <cell r="F281">
            <v>13.76</v>
          </cell>
          <cell r="G281">
            <v>247.68</v>
          </cell>
          <cell r="H281">
            <v>13.99</v>
          </cell>
          <cell r="I281">
            <v>251.82</v>
          </cell>
        </row>
        <row r="282">
          <cell r="B282">
            <v>92762</v>
          </cell>
          <cell r="C282" t="str">
            <v>ARMAÇÃO DE PILAR OU VIGA DE ESTRUTURA CONVENCIONAL DE CONCRETO ARMADO UTILIZANDO AÇO CA-50 DE 10,0 MM - MONTAGEM. AF_06/2022</v>
          </cell>
          <cell r="D282" t="str">
            <v>KG</v>
          </cell>
          <cell r="E282">
            <v>19.250399999999999</v>
          </cell>
          <cell r="F282">
            <v>12.46</v>
          </cell>
          <cell r="G282">
            <v>239.85</v>
          </cell>
          <cell r="H282">
            <v>12.61</v>
          </cell>
          <cell r="I282">
            <v>242.74</v>
          </cell>
        </row>
        <row r="283">
          <cell r="B283">
            <v>92771</v>
          </cell>
          <cell r="C283" t="str">
            <v>ARMAÇÃO DE LAJE DE ESTRUTURA CONVENCIONAL DE CONCRETO ARMADO UTILIZANDO AÇO CA-50 DE 10,0 MM - MONTAGEM. AF_06/2022</v>
          </cell>
          <cell r="D283" t="str">
            <v>KG</v>
          </cell>
          <cell r="E283">
            <v>6.2933999999999992</v>
          </cell>
          <cell r="F283">
            <v>12.09</v>
          </cell>
          <cell r="G283">
            <v>76.08</v>
          </cell>
          <cell r="H283">
            <v>12.2</v>
          </cell>
          <cell r="I283">
            <v>76.77</v>
          </cell>
        </row>
        <row r="284">
          <cell r="B284">
            <v>92772</v>
          </cell>
          <cell r="C284" t="str">
            <v>ARMAÇÃO DE LAJE DE ESTRUTURA CONVENCIONAL DE CONCRETO ARMADO UTILIZANDO AÇO CA-50 DE 12,5 MM - MONTAGEM. AF_06/2022</v>
          </cell>
          <cell r="D284" t="str">
            <v>KG</v>
          </cell>
          <cell r="E284">
            <v>68</v>
          </cell>
          <cell r="F284">
            <v>10.25</v>
          </cell>
          <cell r="G284">
            <v>697</v>
          </cell>
          <cell r="H284">
            <v>10.31</v>
          </cell>
          <cell r="I284">
            <v>701.08</v>
          </cell>
        </row>
        <row r="285">
          <cell r="B285" t="str">
            <v>AUX.010</v>
          </cell>
          <cell r="C285" t="str">
            <v>ALVENARIA DE VEDAÇÃO DE BLOCOS DE CONCRETO MACIÇOS DE 22X11X8CM (ESPESSURA 8CM), DE UMA VEZ, E ARGAMASSA DE ASSENTAMENTO COM PREPARO EM BETONEIRA.</v>
          </cell>
          <cell r="D285" t="str">
            <v>M2</v>
          </cell>
          <cell r="E285">
            <v>3.2240000000000006</v>
          </cell>
          <cell r="F285">
            <v>213.76</v>
          </cell>
          <cell r="G285">
            <v>689.16</v>
          </cell>
          <cell r="H285">
            <v>221.75</v>
          </cell>
          <cell r="I285">
            <v>714.92</v>
          </cell>
        </row>
        <row r="286">
          <cell r="B286">
            <v>87879</v>
          </cell>
          <cell r="C286" t="str">
            <v>CHAPISCO APLICADO EM ALVENARIAS E ESTRUTURAS DE CONCRETO INTERNAS, COM COLHER DE PEDREIRO.  ARGAMASSA TRAÇO 1:3 COM PREPARO EM BETONEIRA 400L. AF_10/2022</v>
          </cell>
          <cell r="D286" t="str">
            <v>M2</v>
          </cell>
          <cell r="E286">
            <v>3.4440000000000008</v>
          </cell>
          <cell r="F286">
            <v>3.94</v>
          </cell>
          <cell r="G286">
            <v>13.56</v>
          </cell>
          <cell r="H286">
            <v>4.2300000000000004</v>
          </cell>
          <cell r="I286">
            <v>14.56</v>
          </cell>
        </row>
        <row r="287">
          <cell r="B287" t="str">
            <v>AUX.009</v>
          </cell>
          <cell r="C287" t="str">
            <v>CONCRETAGEM DE RADIER, PISO DE CONCRETO OU LAJE SOBRE SOLO, FCK 25 MPA - LANÇAMENTO, ADENSAMENTO E ACABAMENTO.</v>
          </cell>
          <cell r="D287" t="str">
            <v xml:space="preserve"> M3</v>
          </cell>
          <cell r="E287">
            <v>0.51323500000000011</v>
          </cell>
          <cell r="F287">
            <v>522.1</v>
          </cell>
          <cell r="G287">
            <v>267.95</v>
          </cell>
          <cell r="H287">
            <v>533.05999999999995</v>
          </cell>
          <cell r="I287">
            <v>273.58</v>
          </cell>
        </row>
        <row r="288">
          <cell r="B288" t="str">
            <v>AUX.018</v>
          </cell>
          <cell r="C288" t="str">
            <v xml:space="preserve">CONCRETAGEM DE BLOCOS DE COROAMENTO E VIGAS BALDRAME, FCK 25 MPA, COM USO DE JERICA  LANÇAMENTO, ADENSAMENTO E ACABAMENTO. </v>
          </cell>
          <cell r="D288" t="str">
            <v>M3</v>
          </cell>
          <cell r="E288">
            <v>0.64779159999999991</v>
          </cell>
          <cell r="F288">
            <v>647.46</v>
          </cell>
          <cell r="G288">
            <v>419.41</v>
          </cell>
          <cell r="H288">
            <v>669.13</v>
          </cell>
          <cell r="I288">
            <v>433.45</v>
          </cell>
        </row>
        <row r="289">
          <cell r="B289" t="str">
            <v>COT.020</v>
          </cell>
          <cell r="C289" t="str">
            <v>TAMPÃO EM POLIESTER REFORÇADO EM FIBRA DE VIDRO, COM DIÂMETRO DE 600MM E CAPACIDADE DE CARGA DE 40T E TEMP. 180°C</v>
          </cell>
          <cell r="D289" t="str">
            <v>UN</v>
          </cell>
          <cell r="E289">
            <v>1</v>
          </cell>
          <cell r="F289">
            <v>1294.43</v>
          </cell>
          <cell r="G289">
            <v>1294.43</v>
          </cell>
          <cell r="H289">
            <v>1294.43</v>
          </cell>
          <cell r="I289">
            <v>1294.43</v>
          </cell>
        </row>
        <row r="290">
          <cell r="B290" t="str">
            <v>CPU 036</v>
          </cell>
          <cell r="C290" t="str">
            <v>CAIXA COM GRELHA DE FIBRA DE VIDRO (PRFV) SIMPLES RETANGULAR, ALVENARIA COM BLOCO DE CONCRETO 22X11X8CM, DE UMA VEZ, DIMENSÕES INTERNAS DE 0,72X0,30X1,00M.</v>
          </cell>
          <cell r="D290" t="str">
            <v>UN</v>
          </cell>
          <cell r="G290">
            <v>1850.04</v>
          </cell>
          <cell r="I290">
            <v>1884.66</v>
          </cell>
        </row>
        <row r="291">
          <cell r="B291" t="str">
            <v>REFERÊNCIA SINAPI 97953 AGO/2022</v>
          </cell>
        </row>
        <row r="292">
          <cell r="B292" t="str">
            <v>CONFORME PROJETO DETALHE DE CAIXA COM GRELHA</v>
          </cell>
        </row>
        <row r="293">
          <cell r="B293" t="str">
            <v>CÓDIGO</v>
          </cell>
          <cell r="C293" t="str">
            <v>DESCRIÇÃO</v>
          </cell>
          <cell r="D293" t="str">
            <v>UN</v>
          </cell>
          <cell r="E293" t="str">
            <v>COEF.</v>
          </cell>
          <cell r="F293" t="str">
            <v>PREÇO</v>
          </cell>
          <cell r="G293" t="str">
            <v>TOTAL</v>
          </cell>
          <cell r="H293" t="str">
            <v>PREÇO</v>
          </cell>
          <cell r="I293" t="str">
            <v>TOTAL</v>
          </cell>
        </row>
        <row r="294">
          <cell r="B294">
            <v>101616</v>
          </cell>
          <cell r="C294" t="str">
            <v>PREPARO DE FUNDO DE VALA COM LARGURA MENOR QUE 1,5 M (ACERTO DO SOLO NATURAL). AF_08/2020</v>
          </cell>
          <cell r="D294" t="str">
            <v>M2</v>
          </cell>
          <cell r="E294">
            <v>1.1880000000000002</v>
          </cell>
          <cell r="F294">
            <v>5.29</v>
          </cell>
          <cell r="G294">
            <v>6.28</v>
          </cell>
          <cell r="H294">
            <v>5.95</v>
          </cell>
          <cell r="I294">
            <v>7.06</v>
          </cell>
        </row>
        <row r="295">
          <cell r="B295">
            <v>96536</v>
          </cell>
          <cell r="C295" t="str">
            <v>FABRICAÇÃO, MONTAGEM E DESMONTAGEM DE FÔRMA PARA VIGA BALDRAME, EM MADEIRA SERRADA, E=25 MM, 4 UTILIZAÇÕES. AF_06/2017</v>
          </cell>
          <cell r="D295" t="str">
            <v>M2</v>
          </cell>
          <cell r="E295">
            <v>1.226</v>
          </cell>
          <cell r="F295">
            <v>76.22</v>
          </cell>
          <cell r="G295">
            <v>93.44</v>
          </cell>
          <cell r="H295">
            <v>80.62</v>
          </cell>
          <cell r="I295">
            <v>98.84</v>
          </cell>
        </row>
        <row r="296">
          <cell r="B296">
            <v>96620</v>
          </cell>
          <cell r="C296" t="str">
            <v>LASTRO DE CONCRETO MAGRO, APLICADO EM PISOS, LAJES SOBRE SOLO OU RADIERS. AF_08/2017</v>
          </cell>
          <cell r="D296" t="str">
            <v>M3</v>
          </cell>
          <cell r="E296">
            <v>5.9400000000000008E-2</v>
          </cell>
          <cell r="F296">
            <v>591.01</v>
          </cell>
          <cell r="G296">
            <v>35.1</v>
          </cell>
          <cell r="H296">
            <v>619.71</v>
          </cell>
          <cell r="I296">
            <v>36.81</v>
          </cell>
        </row>
        <row r="297">
          <cell r="B297" t="str">
            <v>AUX.009</v>
          </cell>
          <cell r="C297" t="str">
            <v>CONCRETAGEM DE RADIER, PISO DE CONCRETO OU LAJE SOBRE SOLO, FCK 25 MPA - LANÇAMENTO, ADENSAMENTO E ACABAMENTO.</v>
          </cell>
          <cell r="D297" t="str">
            <v xml:space="preserve"> M3</v>
          </cell>
          <cell r="E297">
            <v>0.16571999999999998</v>
          </cell>
          <cell r="F297">
            <v>522.1</v>
          </cell>
          <cell r="G297">
            <v>86.52</v>
          </cell>
          <cell r="H297">
            <v>533.05999999999995</v>
          </cell>
          <cell r="I297">
            <v>88.33</v>
          </cell>
        </row>
        <row r="298">
          <cell r="B298" t="str">
            <v>AUX.010</v>
          </cell>
          <cell r="C298" t="str">
            <v>ALVENARIA DE VEDAÇÃO DE BLOCOS DE CONCRETO MACIÇOS DE 22X11X8CM (ESPESSURA 8CM), DE UMA VEZ, E ARGAMASSA DE ASSENTAMENTO COM PREPARO EM BETONEIRA.</v>
          </cell>
          <cell r="D298" t="str">
            <v>M2</v>
          </cell>
          <cell r="E298">
            <v>2.1918097486250998</v>
          </cell>
          <cell r="F298">
            <v>213.76</v>
          </cell>
          <cell r="G298">
            <v>468.52</v>
          </cell>
          <cell r="H298">
            <v>221.75</v>
          </cell>
          <cell r="I298">
            <v>486.03</v>
          </cell>
        </row>
        <row r="299">
          <cell r="B299" t="str">
            <v>COT.023</v>
          </cell>
          <cell r="C299" t="str">
            <v>GRADE DE FIBRA DE VIDRO COM CAIXILHO, 0,90X0,30X0,07M CAP. CARGA DE 25T.</v>
          </cell>
          <cell r="D299" t="str">
            <v>UN</v>
          </cell>
          <cell r="E299">
            <v>1</v>
          </cell>
          <cell r="F299">
            <v>1020</v>
          </cell>
          <cell r="G299">
            <v>1020</v>
          </cell>
          <cell r="H299">
            <v>1020</v>
          </cell>
          <cell r="I299">
            <v>1020</v>
          </cell>
        </row>
        <row r="300">
          <cell r="B300">
            <v>87879</v>
          </cell>
          <cell r="C300" t="str">
            <v>CHAPISCO APLICADO EM ALVENARIAS E ESTRUTURAS DE CONCRETO INTERNAS, COM COLHER DE PEDREIRO.  ARGAMASSA TRAÇO 1:3 COM PREPARO EM BETONEIRA 400L. AF_10/2022</v>
          </cell>
          <cell r="D300" t="str">
            <v>M2</v>
          </cell>
          <cell r="E300">
            <v>1.5318097486250997</v>
          </cell>
          <cell r="F300">
            <v>3.94</v>
          </cell>
          <cell r="G300">
            <v>6.03</v>
          </cell>
          <cell r="H300">
            <v>4.2300000000000004</v>
          </cell>
          <cell r="I300">
            <v>6.47</v>
          </cell>
        </row>
        <row r="301">
          <cell r="B301">
            <v>87777</v>
          </cell>
          <cell r="C301" t="str">
            <v>EMBOÇO OU MASSA ÚNICA EM ARGAMASSA TRAÇO 1:2:8, PREPARO MANUAL, APLICADA MANUALMENTE EM PANOS DE FACHADA COM PRESENÇA DE VÃOS, ESPESSURA DE 25 MM. AF_08/2022</v>
          </cell>
          <cell r="D301" t="str">
            <v>M2</v>
          </cell>
          <cell r="E301">
            <v>1.5318097486250997</v>
          </cell>
          <cell r="F301">
            <v>53.08</v>
          </cell>
          <cell r="G301">
            <v>81.3</v>
          </cell>
          <cell r="H301">
            <v>57.21</v>
          </cell>
          <cell r="I301">
            <v>87.63</v>
          </cell>
        </row>
        <row r="302">
          <cell r="B302" t="str">
            <v>AUX.013</v>
          </cell>
          <cell r="C302" t="str">
            <v>ARMAÇÃO DE CINTA DE ALVENARIA ESTRUTURAL; DIÂMETRO DE 5,0 MM</v>
          </cell>
          <cell r="D302" t="str">
            <v>KG</v>
          </cell>
          <cell r="E302">
            <v>2</v>
          </cell>
          <cell r="F302">
            <v>9.82</v>
          </cell>
          <cell r="G302">
            <v>19.64</v>
          </cell>
          <cell r="H302">
            <v>9.93</v>
          </cell>
          <cell r="I302">
            <v>19.86</v>
          </cell>
        </row>
        <row r="303">
          <cell r="B303" t="str">
            <v>AUX.014</v>
          </cell>
          <cell r="C303" t="str">
            <v>ARMAÇÃO DE CINTA DE ALVENARIA ESTRUTURAL; DIÂMETRO DE 6,3 MM</v>
          </cell>
          <cell r="D303" t="str">
            <v>KG</v>
          </cell>
          <cell r="E303">
            <v>3</v>
          </cell>
          <cell r="F303">
            <v>11.07</v>
          </cell>
          <cell r="G303">
            <v>33.21</v>
          </cell>
          <cell r="H303">
            <v>11.21</v>
          </cell>
          <cell r="I303">
            <v>33.630000000000003</v>
          </cell>
        </row>
        <row r="304">
          <cell r="B304" t="str">
            <v>CPU 037</v>
          </cell>
          <cell r="C304" t="str">
            <v>POÇO DE VISITA TIPO GAVETA NAS DIMENSÕES INTERNAS 1,20X1,20X1,50M, PARA TUBO SIMPLES DE PEAD DE DIÂMETRO ATÉ 0,80M, INCLUSIVE TAMPA EM CONCRETO DE 1,65 X 1,65M (TIPO 2A)</v>
          </cell>
          <cell r="D304" t="str">
            <v>UN</v>
          </cell>
          <cell r="G304">
            <v>4669.12</v>
          </cell>
          <cell r="I304">
            <v>4821.55</v>
          </cell>
        </row>
        <row r="305">
          <cell r="B305" t="str">
            <v>CONFORME DETALHE DO POÇO DE VISITA GAVETA TIPO 2 A</v>
          </cell>
        </row>
        <row r="306">
          <cell r="B306" t="str">
            <v>CÓDIGO</v>
          </cell>
          <cell r="C306" t="str">
            <v>DESCRIÇÃO</v>
          </cell>
          <cell r="D306" t="str">
            <v>UN</v>
          </cell>
          <cell r="E306" t="str">
            <v>COEF.</v>
          </cell>
          <cell r="F306" t="str">
            <v>PREÇO</v>
          </cell>
          <cell r="G306" t="str">
            <v>TOTAL</v>
          </cell>
          <cell r="H306" t="str">
            <v>PREÇO</v>
          </cell>
          <cell r="I306" t="str">
            <v>TOTAL</v>
          </cell>
        </row>
        <row r="307">
          <cell r="B307">
            <v>101617</v>
          </cell>
          <cell r="C307" t="str">
            <v>PREPARO DE FUNDO DE VALA COM LARGURA MAIOR OU IGUAL A 1,5 M E MENOR QUE 2,5 M (ACERTO DO SOLO NATURAL). AF_08/2020</v>
          </cell>
          <cell r="D307" t="str">
            <v>M2</v>
          </cell>
          <cell r="E307">
            <v>3.4225000000000003</v>
          </cell>
          <cell r="F307">
            <v>2.6</v>
          </cell>
          <cell r="G307">
            <v>8.89</v>
          </cell>
          <cell r="H307">
            <v>2.94</v>
          </cell>
          <cell r="I307">
            <v>10.06</v>
          </cell>
        </row>
        <row r="308">
          <cell r="B308">
            <v>96620</v>
          </cell>
          <cell r="C308" t="str">
            <v>LASTRO DE CONCRETO MAGRO, APLICADO EM PISOS, LAJES SOBRE SOLO OU RADIERS. AF_08/2017</v>
          </cell>
          <cell r="D308" t="str">
            <v>M3</v>
          </cell>
          <cell r="E308">
            <v>0.17112500000000003</v>
          </cell>
          <cell r="F308">
            <v>591.01</v>
          </cell>
          <cell r="G308">
            <v>101.13</v>
          </cell>
          <cell r="H308">
            <v>619.71</v>
          </cell>
          <cell r="I308">
            <v>106.04</v>
          </cell>
        </row>
        <row r="309">
          <cell r="B309">
            <v>96536</v>
          </cell>
          <cell r="C309" t="str">
            <v>FABRICAÇÃO, MONTAGEM E DESMONTAGEM DE FÔRMA PARA VIGA BALDRAME, EM MADEIRA SERRADA, E=25 MM, 4 UTILIZAÇÕES. AF_06/2017</v>
          </cell>
          <cell r="D309" t="str">
            <v>M2</v>
          </cell>
          <cell r="E309">
            <v>12.4801</v>
          </cell>
          <cell r="F309">
            <v>76.22</v>
          </cell>
          <cell r="G309">
            <v>951.23</v>
          </cell>
          <cell r="H309">
            <v>80.62</v>
          </cell>
          <cell r="I309">
            <v>1006.14</v>
          </cell>
        </row>
        <row r="310">
          <cell r="B310">
            <v>92768</v>
          </cell>
          <cell r="C310" t="str">
            <v>ARMAÇÃO DE LAJE DE ESTRUTURA CONVENCIONAL DE CONCRETO ARMADO UTILIZANDO AÇO CA-60 DE 5,0 MM - MONTAGEM. AF_06/2022</v>
          </cell>
          <cell r="D310" t="str">
            <v>KG</v>
          </cell>
          <cell r="E310">
            <v>3.6035999999999997</v>
          </cell>
          <cell r="F310">
            <v>14.21</v>
          </cell>
          <cell r="G310">
            <v>51.2</v>
          </cell>
          <cell r="H310">
            <v>14.67</v>
          </cell>
          <cell r="I310">
            <v>52.86</v>
          </cell>
        </row>
        <row r="311">
          <cell r="B311">
            <v>92759</v>
          </cell>
          <cell r="C311" t="str">
            <v>ARMAÇÃO DE PILAR OU VIGA DE ESTRUTURA CONVENCIONAL DE CONCRETO ARMADO UTILIZANDO AÇO CA-60 DE 5,0 MM - MONTAGEM. AF_06/2022</v>
          </cell>
          <cell r="D311" t="str">
            <v>KG</v>
          </cell>
          <cell r="E311">
            <v>10.6722</v>
          </cell>
          <cell r="F311">
            <v>14.64</v>
          </cell>
          <cell r="G311">
            <v>156.24</v>
          </cell>
          <cell r="H311">
            <v>15.17</v>
          </cell>
          <cell r="I311">
            <v>161.88999999999999</v>
          </cell>
        </row>
        <row r="312">
          <cell r="B312">
            <v>92761</v>
          </cell>
          <cell r="C312" t="str">
            <v>ARMAÇÃO DE PILAR OU VIGA DE ESTRUTURA CONVENCIONAL DE CONCRETO ARMADO UTILIZANDO AÇO CA-50 DE 8,0 MM - MONTAGEM. AF_06/2022</v>
          </cell>
          <cell r="D312" t="str">
            <v>KG</v>
          </cell>
          <cell r="E312">
            <v>18</v>
          </cell>
          <cell r="F312">
            <v>13.76</v>
          </cell>
          <cell r="G312">
            <v>247.68</v>
          </cell>
          <cell r="H312">
            <v>13.99</v>
          </cell>
          <cell r="I312">
            <v>251.82</v>
          </cell>
        </row>
        <row r="313">
          <cell r="B313">
            <v>92762</v>
          </cell>
          <cell r="C313" t="str">
            <v>ARMAÇÃO DE PILAR OU VIGA DE ESTRUTURA CONVENCIONAL DE CONCRETO ARMADO UTILIZANDO AÇO CA-50 DE 10,0 MM - MONTAGEM. AF_06/2022</v>
          </cell>
          <cell r="D313" t="str">
            <v>KG</v>
          </cell>
          <cell r="E313">
            <v>15.301600000000001</v>
          </cell>
          <cell r="F313">
            <v>12.46</v>
          </cell>
          <cell r="G313">
            <v>190.65</v>
          </cell>
          <cell r="H313">
            <v>12.61</v>
          </cell>
          <cell r="I313">
            <v>192.95</v>
          </cell>
        </row>
        <row r="314">
          <cell r="B314">
            <v>92771</v>
          </cell>
          <cell r="C314" t="str">
            <v>ARMAÇÃO DE LAJE DE ESTRUTURA CONVENCIONAL DE CONCRETO ARMADO UTILIZANDO AÇO CA-50 DE 10,0 MM - MONTAGEM. AF_06/2022</v>
          </cell>
          <cell r="D314" t="str">
            <v>KG</v>
          </cell>
          <cell r="E314">
            <v>36.649799999999999</v>
          </cell>
          <cell r="F314">
            <v>12.09</v>
          </cell>
          <cell r="G314">
            <v>443.09</v>
          </cell>
          <cell r="H314">
            <v>12.2</v>
          </cell>
          <cell r="I314">
            <v>447.12</v>
          </cell>
        </row>
        <row r="315">
          <cell r="B315">
            <v>92772</v>
          </cell>
          <cell r="C315" t="str">
            <v>ARMAÇÃO DE LAJE DE ESTRUTURA CONVENCIONAL DE CONCRETO ARMADO UTILIZANDO AÇO CA-50 DE 12,5 MM - MONTAGEM. AF_06/2022</v>
          </cell>
          <cell r="D315" t="str">
            <v>KG</v>
          </cell>
          <cell r="E315">
            <v>2</v>
          </cell>
          <cell r="F315">
            <v>10.25</v>
          </cell>
          <cell r="G315">
            <v>20.5</v>
          </cell>
          <cell r="H315">
            <v>10.31</v>
          </cell>
          <cell r="I315">
            <v>20.62</v>
          </cell>
        </row>
        <row r="316">
          <cell r="B316" t="str">
            <v>AUX.010</v>
          </cell>
          <cell r="C316" t="str">
            <v>ALVENARIA DE VEDAÇÃO DE BLOCOS DE CONCRETO MACIÇOS DE 22X11X8CM (ESPESSURA 8CM), DE UMA VEZ, E ARGAMASSA DE ASSENTAMENTO COM PREPARO EM BETONEIRA.</v>
          </cell>
          <cell r="D316" t="str">
            <v>M2</v>
          </cell>
          <cell r="E316">
            <v>5.51</v>
          </cell>
          <cell r="F316">
            <v>213.76</v>
          </cell>
          <cell r="G316">
            <v>1177.81</v>
          </cell>
          <cell r="H316">
            <v>221.75</v>
          </cell>
          <cell r="I316">
            <v>1221.8399999999999</v>
          </cell>
        </row>
        <row r="317">
          <cell r="B317">
            <v>4777</v>
          </cell>
          <cell r="C317" t="str">
            <v xml:space="preserve">CANTONEIRA ACO ABAS IGUAIS (QUALQUER BITOLA), ESPESSURA ENTRE 1/8" E 1/4"                                                                                                                                                                                                                                                                                                                                                                                                                                 </v>
          </cell>
          <cell r="D317" t="str">
            <v xml:space="preserve">KG    </v>
          </cell>
          <cell r="E317">
            <v>34.444800000000001</v>
          </cell>
          <cell r="F317">
            <v>10.54</v>
          </cell>
          <cell r="G317">
            <v>363.04</v>
          </cell>
          <cell r="H317">
            <v>10.54</v>
          </cell>
          <cell r="I317">
            <v>363.04</v>
          </cell>
        </row>
        <row r="318">
          <cell r="B318">
            <v>87879</v>
          </cell>
          <cell r="C318" t="str">
            <v>CHAPISCO APLICADO EM ALVENARIAS E ESTRUTURAS DE CONCRETO INTERNAS, COM COLHER DE PEDREIRO.  ARGAMASSA TRAÇO 1:3 COM PREPARO EM BETONEIRA 400L. AF_10/2022</v>
          </cell>
          <cell r="D318" t="str">
            <v>M2</v>
          </cell>
          <cell r="E318">
            <v>5.7500000000000009</v>
          </cell>
          <cell r="F318">
            <v>3.94</v>
          </cell>
          <cell r="G318">
            <v>22.65</v>
          </cell>
          <cell r="H318">
            <v>4.2300000000000004</v>
          </cell>
          <cell r="I318">
            <v>24.32</v>
          </cell>
        </row>
        <row r="319">
          <cell r="B319" t="str">
            <v>AUX.002</v>
          </cell>
          <cell r="C319" t="str">
            <v>MEIO-FIO OU GUIA DE CONCRETO PRE-MOLDADO, TIPO CHAPEU PARA BOCA DE LOBO,  DIMENSOES *1,20* X 0,15 X 0,40 M</v>
          </cell>
          <cell r="D319" t="str">
            <v>UN</v>
          </cell>
          <cell r="E319">
            <v>1</v>
          </cell>
          <cell r="F319">
            <v>127.47</v>
          </cell>
          <cell r="G319">
            <v>127.47</v>
          </cell>
          <cell r="H319">
            <v>132.74</v>
          </cell>
          <cell r="I319">
            <v>132.74</v>
          </cell>
        </row>
        <row r="320">
          <cell r="B320" t="str">
            <v>AUX.009</v>
          </cell>
          <cell r="C320" t="str">
            <v>CONCRETAGEM DE RADIER, PISO DE CONCRETO OU LAJE SOBRE SOLO, FCK 25 MPA - LANÇAMENTO, ADENSAMENTO E ACABAMENTO.</v>
          </cell>
          <cell r="D320" t="str">
            <v xml:space="preserve"> M3</v>
          </cell>
          <cell r="E320">
            <v>0.6836129999999998</v>
          </cell>
          <cell r="F320">
            <v>522.1</v>
          </cell>
          <cell r="G320">
            <v>356.91</v>
          </cell>
          <cell r="H320">
            <v>533.05999999999995</v>
          </cell>
          <cell r="I320">
            <v>364.4</v>
          </cell>
        </row>
        <row r="321">
          <cell r="B321" t="str">
            <v>AUX.018</v>
          </cell>
          <cell r="C321" t="str">
            <v xml:space="preserve">CONCRETAGEM DE BLOCOS DE COROAMENTO E VIGAS BALDRAME, FCK 25 MPA, COM USO DE JERICA  LANÇAMENTO, ADENSAMENTO E ACABAMENTO. </v>
          </cell>
          <cell r="D321" t="str">
            <v>M3</v>
          </cell>
          <cell r="E321">
            <v>0.69600000000000006</v>
          </cell>
          <cell r="F321">
            <v>647.46</v>
          </cell>
          <cell r="G321">
            <v>450.63</v>
          </cell>
          <cell r="H321">
            <v>669.13</v>
          </cell>
          <cell r="I321">
            <v>465.71</v>
          </cell>
        </row>
        <row r="322">
          <cell r="B322" t="str">
            <v>CPU 038</v>
          </cell>
          <cell r="C322" t="str">
            <v>CAIXA DE LIGAÇÃO 2,00X2,00X1,50M EM CONCRETO ARMADO FCK = 40MPA</v>
          </cell>
          <cell r="D322" t="str">
            <v>UN</v>
          </cell>
          <cell r="G322">
            <v>11193.19</v>
          </cell>
          <cell r="I322">
            <v>11436.79</v>
          </cell>
        </row>
        <row r="324">
          <cell r="B324" t="str">
            <v>CÓDIGO</v>
          </cell>
          <cell r="C324" t="str">
            <v>DESCRIÇÃO</v>
          </cell>
          <cell r="D324" t="str">
            <v>UN</v>
          </cell>
          <cell r="E324" t="str">
            <v>COEF.</v>
          </cell>
          <cell r="F324" t="str">
            <v>PREÇO</v>
          </cell>
          <cell r="G324" t="str">
            <v>TOTAL</v>
          </cell>
          <cell r="H324" t="str">
            <v>PREÇO</v>
          </cell>
          <cell r="I324" t="str">
            <v>TOTAL</v>
          </cell>
        </row>
        <row r="325">
          <cell r="B325">
            <v>101617</v>
          </cell>
          <cell r="C325" t="str">
            <v>PREPARO DE FUNDO DE VALA COM LARGURA MAIOR OU IGUAL A 1,5 M E MENOR QUE 2,5 M (ACERTO DO SOLO NATURAL). AF_08/2020</v>
          </cell>
          <cell r="D325" t="str">
            <v>M2</v>
          </cell>
          <cell r="E325">
            <v>9</v>
          </cell>
          <cell r="F325">
            <v>2.6</v>
          </cell>
          <cell r="G325">
            <v>23.4</v>
          </cell>
          <cell r="H325">
            <v>2.94</v>
          </cell>
          <cell r="I325">
            <v>26.46</v>
          </cell>
        </row>
        <row r="326">
          <cell r="B326">
            <v>96620</v>
          </cell>
          <cell r="C326" t="str">
            <v>LASTRO DE CONCRETO MAGRO, APLICADO EM PISOS, LAJES SOBRE SOLO OU RADIERS. AF_08/2017</v>
          </cell>
          <cell r="D326" t="str">
            <v>M3</v>
          </cell>
          <cell r="E326">
            <v>0.45</v>
          </cell>
          <cell r="F326">
            <v>591.01</v>
          </cell>
          <cell r="G326">
            <v>265.95</v>
          </cell>
          <cell r="H326">
            <v>619.71</v>
          </cell>
          <cell r="I326">
            <v>278.86</v>
          </cell>
        </row>
        <row r="327">
          <cell r="B327">
            <v>96536</v>
          </cell>
          <cell r="C327" t="str">
            <v>FABRICAÇÃO, MONTAGEM E DESMONTAGEM DE FÔRMA PARA VIGA BALDRAME, EM MADEIRA SERRADA, E=25 MM, 4 UTILIZAÇÕES. AF_06/2017</v>
          </cell>
          <cell r="D327" t="str">
            <v>M2</v>
          </cell>
          <cell r="E327">
            <v>19.600000000000001</v>
          </cell>
          <cell r="F327">
            <v>76.22</v>
          </cell>
          <cell r="G327">
            <v>1493.91</v>
          </cell>
          <cell r="H327">
            <v>80.62</v>
          </cell>
          <cell r="I327">
            <v>1580.15</v>
          </cell>
        </row>
        <row r="328">
          <cell r="B328">
            <v>92772</v>
          </cell>
          <cell r="C328" t="str">
            <v>ARMAÇÃO DE LAJE DE ESTRUTURA CONVENCIONAL DE CONCRETO ARMADO UTILIZANDO AÇO CA-50 DE 12,5 MM - MONTAGEM. AF_06/2022</v>
          </cell>
          <cell r="D328" t="str">
            <v>KG</v>
          </cell>
          <cell r="E328">
            <v>387.35712000000001</v>
          </cell>
          <cell r="F328">
            <v>10.25</v>
          </cell>
          <cell r="G328">
            <v>3970.41</v>
          </cell>
          <cell r="H328">
            <v>10.31</v>
          </cell>
          <cell r="I328">
            <v>3993.65</v>
          </cell>
        </row>
        <row r="329">
          <cell r="B329">
            <v>100343</v>
          </cell>
          <cell r="C329" t="str">
            <v>ARMAÇÃO DE CORTINA DE CONTENÇÃO EM CONCRETO ARMADO, COM AÇO CA-50 DE 8 MM - MONTAGEM. AF_07/2019</v>
          </cell>
          <cell r="D329" t="str">
            <v>KG</v>
          </cell>
          <cell r="E329">
            <v>139</v>
          </cell>
          <cell r="F329">
            <v>14.37</v>
          </cell>
          <cell r="G329">
            <v>1997.43</v>
          </cell>
          <cell r="H329">
            <v>14.67</v>
          </cell>
          <cell r="I329">
            <v>2039.13</v>
          </cell>
        </row>
        <row r="330">
          <cell r="B330">
            <v>100345</v>
          </cell>
          <cell r="C330" t="str">
            <v>ARMAÇÃO DE CORTINA DE CONTENÇÃO EM CONCRETO ARMADO, COM AÇO CA-50 DE 12,5 MM - MONTAGEM. AF_07/2019</v>
          </cell>
          <cell r="D330" t="str">
            <v>KG</v>
          </cell>
          <cell r="E330">
            <v>43.335000000000001</v>
          </cell>
          <cell r="F330">
            <v>11.05</v>
          </cell>
          <cell r="G330">
            <v>478.85</v>
          </cell>
          <cell r="H330">
            <v>11.21</v>
          </cell>
          <cell r="I330">
            <v>485.78</v>
          </cell>
        </row>
        <row r="331">
          <cell r="B331" t="str">
            <v>AUX.019</v>
          </cell>
          <cell r="C331" t="str">
            <v xml:space="preserve">CONCRETAGEM DE RESERVATÓRIOS, FCK=40 MPA, COM USO DE BOMBA - LANÇAMENTO, ADENSAMENTO E ACABAMENTO. </v>
          </cell>
          <cell r="D331" t="str">
            <v>M3</v>
          </cell>
          <cell r="E331">
            <v>4.4879999999999995</v>
          </cell>
          <cell r="F331">
            <v>660.26</v>
          </cell>
          <cell r="G331">
            <v>2963.24</v>
          </cell>
          <cell r="H331">
            <v>675.75</v>
          </cell>
          <cell r="I331">
            <v>3032.76</v>
          </cell>
        </row>
        <row r="332">
          <cell r="B332" t="str">
            <v>CPU 039</v>
          </cell>
          <cell r="C332" t="str">
            <v>DISSIPADOR DE ENERGIA - DEB 03 - AREIA EXTRAÍDA E BRITA E PEDRA RACHÃO</v>
          </cell>
          <cell r="D332" t="str">
            <v>UN</v>
          </cell>
          <cell r="G332">
            <v>1424.61</v>
          </cell>
          <cell r="I332">
            <v>1487.97</v>
          </cell>
        </row>
        <row r="333">
          <cell r="B333" t="str">
            <v>BASEADO NO SICRO 2 JUL 22 - 2003452</v>
          </cell>
        </row>
        <row r="334">
          <cell r="B334" t="str">
            <v>CÓDIGO</v>
          </cell>
          <cell r="C334" t="str">
            <v>DESCRIÇÃO</v>
          </cell>
          <cell r="D334" t="str">
            <v>UN</v>
          </cell>
          <cell r="E334" t="str">
            <v>COEF.</v>
          </cell>
          <cell r="F334" t="str">
            <v>PREÇO</v>
          </cell>
          <cell r="G334" t="str">
            <v>TOTAL</v>
          </cell>
          <cell r="H334" t="str">
            <v>PREÇO</v>
          </cell>
          <cell r="I334" t="str">
            <v>TOTAL</v>
          </cell>
        </row>
        <row r="335">
          <cell r="B335">
            <v>88316</v>
          </cell>
          <cell r="C335" t="str">
            <v>SERVENTE COM ENCARGOS COMPLEMENTARES</v>
          </cell>
          <cell r="D335" t="str">
            <v>H</v>
          </cell>
          <cell r="E335">
            <v>1.161</v>
          </cell>
          <cell r="F335">
            <v>18.14</v>
          </cell>
          <cell r="G335">
            <v>21.06</v>
          </cell>
          <cell r="H335">
            <v>20.28</v>
          </cell>
          <cell r="I335">
            <v>23.54</v>
          </cell>
        </row>
        <row r="336">
          <cell r="B336">
            <v>96536</v>
          </cell>
          <cell r="C336" t="str">
            <v>FABRICAÇÃO, MONTAGEM E DESMONTAGEM DE FÔRMA PARA VIGA BALDRAME, EM MADEIRA SERRADA, E=25 MM, 4 UTILIZAÇÕES. AF_06/2017</v>
          </cell>
          <cell r="D336" t="str">
            <v>M2</v>
          </cell>
          <cell r="E336">
            <v>7.67</v>
          </cell>
          <cell r="F336">
            <v>76.22</v>
          </cell>
          <cell r="G336">
            <v>584.6</v>
          </cell>
          <cell r="H336">
            <v>80.62</v>
          </cell>
          <cell r="I336">
            <v>618.35</v>
          </cell>
        </row>
        <row r="337">
          <cell r="B337">
            <v>4730</v>
          </cell>
          <cell r="C337" t="str">
            <v xml:space="preserve">PEDRA DE MAO OU PEDRA RACHAO PARA ARRIMO/FUNDACAO (POSTO PEDREIRA/FORNECEDOR, SEM FRETE)                                                                                                                                                                                                                                                                                                                                                                                                                  </v>
          </cell>
          <cell r="D337" t="str">
            <v xml:space="preserve">M3    </v>
          </cell>
          <cell r="E337">
            <v>0.87</v>
          </cell>
          <cell r="F337">
            <v>98.2</v>
          </cell>
          <cell r="G337">
            <v>85.43</v>
          </cell>
          <cell r="H337">
            <v>98.2</v>
          </cell>
          <cell r="I337">
            <v>85.43</v>
          </cell>
        </row>
        <row r="338">
          <cell r="B338">
            <v>103801</v>
          </cell>
          <cell r="C338" t="str">
            <v>CONCRETAGEM DE DISSIPADOR DE ENERGIA, FCK = 20 MPA, COM USO DE JERICAS E PREPARO EM BETONEIRA DE 600 L - AREIA E BRITA COMERCIAIS - LANÇAMENTO, ADENSAMENTO E ACABAMENTO. AF_08/2022</v>
          </cell>
          <cell r="D338" t="str">
            <v>M3</v>
          </cell>
          <cell r="E338">
            <v>1.2</v>
          </cell>
          <cell r="F338">
            <v>611.27</v>
          </cell>
          <cell r="G338">
            <v>733.52</v>
          </cell>
          <cell r="H338">
            <v>633.88</v>
          </cell>
          <cell r="I338">
            <v>760.65</v>
          </cell>
        </row>
        <row r="339">
          <cell r="B339" t="str">
            <v>CPU 040</v>
          </cell>
          <cell r="C339" t="str">
            <v>BALIZADOR DE CONCRETO, CONFORME DETALHE</v>
          </cell>
          <cell r="D339" t="str">
            <v>UN</v>
          </cell>
          <cell r="G339">
            <v>204.84</v>
          </cell>
          <cell r="I339">
            <v>210.56</v>
          </cell>
        </row>
        <row r="340">
          <cell r="B340" t="str">
            <v>Coeficientes de consumo calculados conforme projeto de detalhe específico</v>
          </cell>
        </row>
        <row r="341">
          <cell r="B341" t="str">
            <v>CÓDIGO</v>
          </cell>
          <cell r="C341" t="str">
            <v>DESCRIÇÃO</v>
          </cell>
          <cell r="D341" t="str">
            <v>UN</v>
          </cell>
          <cell r="E341" t="str">
            <v>COEF.</v>
          </cell>
          <cell r="F341" t="str">
            <v>PREÇO</v>
          </cell>
          <cell r="G341" t="str">
            <v>TOTAL</v>
          </cell>
          <cell r="H341" t="str">
            <v>PREÇO</v>
          </cell>
          <cell r="I341" t="str">
            <v>TOTAL</v>
          </cell>
        </row>
        <row r="342">
          <cell r="B342">
            <v>97083</v>
          </cell>
          <cell r="C342" t="str">
            <v>COMPACTAÇÃO MECÂNICA DE SOLO PARA EXECUÇÃO DE RADIER, PISO DE CONCRETO OU LAJE SOBRE SOLO, COM COMPACTADOR DE SOLOS A PERCUSSÃO. AF_09/2021</v>
          </cell>
          <cell r="D342" t="str">
            <v>M2</v>
          </cell>
          <cell r="E342">
            <v>0.25</v>
          </cell>
          <cell r="F342">
            <v>2.8</v>
          </cell>
          <cell r="G342">
            <v>0.7</v>
          </cell>
          <cell r="H342">
            <v>3.12</v>
          </cell>
          <cell r="I342">
            <v>0.78</v>
          </cell>
        </row>
        <row r="343">
          <cell r="B343">
            <v>94974</v>
          </cell>
          <cell r="C343" t="str">
            <v>CONCRETO MAGRO PARA LASTRO, TRAÇO 1:4,5:4,5 (EM MASSA SECA DE CIMENTO/ AREIA MÉDIA/ BRITA 1) - PREPARO MANUAL. AF_05/2021</v>
          </cell>
          <cell r="D343" t="str">
            <v>M3</v>
          </cell>
          <cell r="E343">
            <v>0.11</v>
          </cell>
          <cell r="F343">
            <v>436.26</v>
          </cell>
          <cell r="G343">
            <v>47.98</v>
          </cell>
          <cell r="H343">
            <v>449.71</v>
          </cell>
          <cell r="I343">
            <v>49.46</v>
          </cell>
        </row>
        <row r="344">
          <cell r="B344">
            <v>92264</v>
          </cell>
          <cell r="C344" t="str">
            <v>FABRICAÇÃO DE FÔRMA PARA PILARES E ESTRUTURAS SIMILARES, EM CHAPA DE MADEIRA COMPENSADA PLASTIFICADA, E = 18 MM. AF_09/2020</v>
          </cell>
          <cell r="D344" t="str">
            <v>M2</v>
          </cell>
          <cell r="E344">
            <v>0.63</v>
          </cell>
          <cell r="F344">
            <v>207.67</v>
          </cell>
          <cell r="G344">
            <v>130.83000000000001</v>
          </cell>
          <cell r="H344">
            <v>212.8</v>
          </cell>
          <cell r="I344">
            <v>134.06</v>
          </cell>
        </row>
        <row r="345">
          <cell r="B345">
            <v>103669</v>
          </cell>
          <cell r="C345" t="str">
            <v>CONCRETAGEM DE PILARES, FCK = 25 MPA,  COM USO DE BALDES - LANÇAMENTO, ADENSAMENTO E ACABAMENTO. AF_02/2022</v>
          </cell>
          <cell r="D345" t="str">
            <v>M3</v>
          </cell>
          <cell r="E345">
            <v>3.1399999999999997E-2</v>
          </cell>
          <cell r="F345">
            <v>806.87</v>
          </cell>
          <cell r="G345">
            <v>25.33</v>
          </cell>
          <cell r="H345">
            <v>836.53</v>
          </cell>
          <cell r="I345">
            <v>26.26</v>
          </cell>
        </row>
        <row r="346">
          <cell r="B346" t="str">
            <v>CPU 041</v>
          </cell>
          <cell r="C346" t="str">
            <v xml:space="preserve">ASSENTAMENTO DE GUIA (MEIO-FIO) EM TRECHO RETO, CONFECCIONADA EM CONCRETO PRÉ-FABRICADO, DIMENSÕES 100x15x30 CM (COMPRIMENTO X BASE INFERIOR X BASE SUPERIOR X ALTURA). </v>
          </cell>
          <cell r="D346" t="str">
            <v>M</v>
          </cell>
          <cell r="G346">
            <v>64.75</v>
          </cell>
          <cell r="I346">
            <v>67.739999999999995</v>
          </cell>
        </row>
        <row r="347">
          <cell r="B347" t="str">
            <v>BASEADA NA COMPOSIÇÃO 94277 SINAPI JUL/2022</v>
          </cell>
        </row>
        <row r="348">
          <cell r="B348" t="str">
            <v>CÓDIGO</v>
          </cell>
          <cell r="C348" t="str">
            <v>DESCRIÇÃO</v>
          </cell>
          <cell r="D348" t="str">
            <v>UN</v>
          </cell>
          <cell r="E348" t="str">
            <v>COEF.</v>
          </cell>
          <cell r="F348" t="str">
            <v>PREÇO</v>
          </cell>
          <cell r="G348" t="str">
            <v>TOTAL</v>
          </cell>
          <cell r="H348" t="str">
            <v>PREÇO</v>
          </cell>
          <cell r="I348" t="str">
            <v>TOTAL</v>
          </cell>
        </row>
        <row r="349">
          <cell r="B349">
            <v>370</v>
          </cell>
          <cell r="C349" t="str">
            <v xml:space="preserve">AREIA MEDIA - POSTO JAZIDA/FORNECEDOR (RETIRADO NA JAZIDA, SEM TRANSPORTE)                                                                                                                                                                                                                                                                                                                                                                                                                                </v>
          </cell>
          <cell r="D349" t="str">
            <v xml:space="preserve">M3    </v>
          </cell>
          <cell r="E349">
            <v>1.6406249999999997E-2</v>
          </cell>
          <cell r="F349">
            <v>130</v>
          </cell>
          <cell r="G349">
            <v>2.13</v>
          </cell>
          <cell r="H349">
            <v>130</v>
          </cell>
          <cell r="I349">
            <v>2.13</v>
          </cell>
        </row>
        <row r="350">
          <cell r="B350">
            <v>4062</v>
          </cell>
          <cell r="C350" t="str">
            <v xml:space="preserve">MEIO-FIO OU GUIA DE CONCRETO, PRE-MOLDADO, COMP 1 M, *30 X 15* CM (H X L)                                                                                                                                                                                                                                                                                                                                                                                                                                 </v>
          </cell>
          <cell r="D350" t="str">
            <v xml:space="preserve">UN    </v>
          </cell>
          <cell r="E350">
            <v>1.0049999999999999</v>
          </cell>
          <cell r="F350">
            <v>36.96</v>
          </cell>
          <cell r="G350">
            <v>37.14</v>
          </cell>
          <cell r="H350">
            <v>36.96</v>
          </cell>
          <cell r="I350">
            <v>37.14</v>
          </cell>
        </row>
        <row r="351">
          <cell r="B351">
            <v>88309</v>
          </cell>
          <cell r="C351" t="str">
            <v>PEDREIRO COM ENCARGOS COMPLEMENTARES</v>
          </cell>
          <cell r="D351" t="str">
            <v>H</v>
          </cell>
          <cell r="E351">
            <v>0.59759999999999991</v>
          </cell>
          <cell r="F351">
            <v>22.63</v>
          </cell>
          <cell r="G351">
            <v>13.52</v>
          </cell>
          <cell r="H351">
            <v>25.46</v>
          </cell>
          <cell r="I351">
            <v>15.21</v>
          </cell>
        </row>
        <row r="352">
          <cell r="B352">
            <v>88316</v>
          </cell>
          <cell r="C352" t="str">
            <v>SERVENTE COM ENCARGOS COMPLEMENTARES</v>
          </cell>
          <cell r="D352" t="str">
            <v>H</v>
          </cell>
          <cell r="E352">
            <v>0.59759999999999991</v>
          </cell>
          <cell r="F352">
            <v>18.14</v>
          </cell>
          <cell r="G352">
            <v>10.84</v>
          </cell>
          <cell r="H352">
            <v>20.28</v>
          </cell>
          <cell r="I352">
            <v>12.11</v>
          </cell>
        </row>
        <row r="353">
          <cell r="B353">
            <v>88629</v>
          </cell>
          <cell r="C353" t="str">
            <v>ARGAMASSA TRAÇO 1:3 (EM VOLUME DE CIMENTO E AREIA MÉDIA ÚMIDA), PREPARO MANUAL. AF_08/2019</v>
          </cell>
          <cell r="D353" t="str">
            <v>M3</v>
          </cell>
          <cell r="E353">
            <v>1.7999999999999997E-3</v>
          </cell>
          <cell r="F353">
            <v>622.96</v>
          </cell>
          <cell r="G353">
            <v>1.1200000000000001</v>
          </cell>
          <cell r="H353">
            <v>641.29999999999995</v>
          </cell>
          <cell r="I353">
            <v>1.1499999999999999</v>
          </cell>
        </row>
        <row r="354">
          <cell r="B354" t="str">
            <v>CPU 042</v>
          </cell>
          <cell r="C354" t="str">
            <v xml:space="preserve">ASSENTAMENTO DE GUIA (MEIO-FIO) EM TRECHO CURVO, CONFECCIONADA EM CONCRETO PRÉ-FABRICADO, DIMENSÕES 100x15x30 CM (COMPRIMENTO X BASE INFERIOR X BASE SUPERIOR X ALTURA). </v>
          </cell>
          <cell r="D354" t="str">
            <v>M</v>
          </cell>
          <cell r="G354">
            <v>71.27</v>
          </cell>
          <cell r="I354">
            <v>75.069999999999993</v>
          </cell>
        </row>
        <row r="355">
          <cell r="B355" t="str">
            <v>BASEADA NA COMPOSIÇÃO 94278 SINAPI JUL/2022</v>
          </cell>
        </row>
        <row r="356">
          <cell r="B356" t="str">
            <v>CÓDIGO</v>
          </cell>
          <cell r="C356" t="str">
            <v>DESCRIÇÃO</v>
          </cell>
          <cell r="D356" t="str">
            <v>UN</v>
          </cell>
          <cell r="E356" t="str">
            <v>COEF.</v>
          </cell>
          <cell r="F356" t="str">
            <v>PREÇO</v>
          </cell>
          <cell r="G356" t="str">
            <v>TOTAL</v>
          </cell>
          <cell r="H356" t="str">
            <v>PREÇO</v>
          </cell>
          <cell r="I356" t="str">
            <v>TOTAL</v>
          </cell>
        </row>
        <row r="357">
          <cell r="B357">
            <v>370</v>
          </cell>
          <cell r="C357" t="str">
            <v xml:space="preserve">AREIA MEDIA - POSTO JAZIDA/FORNECEDOR (RETIRADO NA JAZIDA, SEM TRANSPORTE)                                                                                                                                                                                                                                                                                                                                                                                                                                </v>
          </cell>
          <cell r="D357" t="str">
            <v xml:space="preserve">M3    </v>
          </cell>
          <cell r="E357">
            <v>1.6406249999999997E-2</v>
          </cell>
          <cell r="F357">
            <v>130</v>
          </cell>
          <cell r="G357">
            <v>2.13</v>
          </cell>
          <cell r="H357">
            <v>130</v>
          </cell>
          <cell r="I357">
            <v>2.13</v>
          </cell>
        </row>
        <row r="358">
          <cell r="B358">
            <v>4062</v>
          </cell>
          <cell r="C358" t="str">
            <v xml:space="preserve">MEIO-FIO OU GUIA DE CONCRETO, PRE-MOLDADO, COMP 1 M, *30 X 15* CM (H X L)                                                                                                                                                                                                                                                                                                                                                                                                                                 </v>
          </cell>
          <cell r="D358" t="str">
            <v xml:space="preserve">UN    </v>
          </cell>
          <cell r="E358">
            <v>1.0049999999999999</v>
          </cell>
          <cell r="F358">
            <v>36.96</v>
          </cell>
          <cell r="G358">
            <v>37.14</v>
          </cell>
          <cell r="H358">
            <v>36.96</v>
          </cell>
          <cell r="I358">
            <v>37.14</v>
          </cell>
        </row>
        <row r="359">
          <cell r="B359">
            <v>88309</v>
          </cell>
          <cell r="C359" t="str">
            <v>PEDREIRO COM ENCARGOS COMPLEMENTARES</v>
          </cell>
          <cell r="D359" t="str">
            <v>H</v>
          </cell>
          <cell r="E359">
            <v>0.75779999999999992</v>
          </cell>
          <cell r="F359">
            <v>22.63</v>
          </cell>
          <cell r="G359">
            <v>17.14</v>
          </cell>
          <cell r="H359">
            <v>25.46</v>
          </cell>
          <cell r="I359">
            <v>19.29</v>
          </cell>
        </row>
        <row r="360">
          <cell r="B360">
            <v>88316</v>
          </cell>
          <cell r="C360" t="str">
            <v>SERVENTE COM ENCARGOS COMPLEMENTARES</v>
          </cell>
          <cell r="D360" t="str">
            <v>H</v>
          </cell>
          <cell r="E360">
            <v>0.75779999999999992</v>
          </cell>
          <cell r="F360">
            <v>18.14</v>
          </cell>
          <cell r="G360">
            <v>13.74</v>
          </cell>
          <cell r="H360">
            <v>20.28</v>
          </cell>
          <cell r="I360">
            <v>15.36</v>
          </cell>
        </row>
        <row r="361">
          <cell r="B361">
            <v>88629</v>
          </cell>
          <cell r="C361" t="str">
            <v>ARGAMASSA TRAÇO 1:3 (EM VOLUME DE CIMENTO E AREIA MÉDIA ÚMIDA), PREPARO MANUAL. AF_08/2019</v>
          </cell>
          <cell r="D361" t="str">
            <v>M3</v>
          </cell>
          <cell r="E361">
            <v>1.7999999999999997E-3</v>
          </cell>
          <cell r="F361">
            <v>622.96</v>
          </cell>
          <cell r="G361">
            <v>1.1200000000000001</v>
          </cell>
          <cell r="H361">
            <v>641.29999999999995</v>
          </cell>
          <cell r="I361">
            <v>1.1499999999999999</v>
          </cell>
        </row>
        <row r="362">
          <cell r="B362" t="str">
            <v>CPU 043</v>
          </cell>
          <cell r="C362" t="str">
            <v>REBAIXAMENTO DE PENA D'ÁGUA, INCLUINDO COMPLEMENTO DE TUBULAÇÃO, CONEXÕES, ESCAVAÇÃO E REATERRO.</v>
          </cell>
          <cell r="D362" t="str">
            <v>UN</v>
          </cell>
          <cell r="G362">
            <v>84.29</v>
          </cell>
          <cell r="I362">
            <v>93.54</v>
          </cell>
        </row>
        <row r="363">
          <cell r="B363" t="str">
            <v>BASEADA NA COMPOSIÇÃO EMLURB 19.07.580</v>
          </cell>
        </row>
        <row r="364">
          <cell r="B364" t="str">
            <v>CÓDIGO</v>
          </cell>
          <cell r="C364" t="str">
            <v>DESCRIÇÃO</v>
          </cell>
          <cell r="D364" t="str">
            <v>UN</v>
          </cell>
          <cell r="E364" t="str">
            <v>COEF.</v>
          </cell>
          <cell r="F364" t="str">
            <v>PREÇO</v>
          </cell>
          <cell r="G364" t="str">
            <v>TOTAL</v>
          </cell>
          <cell r="H364" t="str">
            <v>PREÇO</v>
          </cell>
          <cell r="I364" t="str">
            <v>TOTAL</v>
          </cell>
        </row>
        <row r="365">
          <cell r="B365">
            <v>9868</v>
          </cell>
          <cell r="C365" t="str">
            <v xml:space="preserve">TUBO PVC, SOLDAVEL, DE 25 MM, AGUA FRIA (NBR-5648)                                                                                                                                                                                                                                                                                                                                                                                                                                                        </v>
          </cell>
          <cell r="D365" t="str">
            <v xml:space="preserve">M     </v>
          </cell>
          <cell r="E365">
            <v>1</v>
          </cell>
          <cell r="F365">
            <v>4.45</v>
          </cell>
          <cell r="G365">
            <v>4.45</v>
          </cell>
          <cell r="H365">
            <v>4.45</v>
          </cell>
          <cell r="I365">
            <v>4.45</v>
          </cell>
        </row>
        <row r="366">
          <cell r="B366">
            <v>3529</v>
          </cell>
          <cell r="C366" t="str">
            <v xml:space="preserve">JOELHO PVC, SOLDAVEL, 90 GRAUS, 25 MM, COR MARROM, PARA AGUA FRIA PREDIAL                                                                                                                                                                                                                                                                                                                                                                                                                                 </v>
          </cell>
          <cell r="D366" t="str">
            <v xml:space="preserve">UN    </v>
          </cell>
          <cell r="E366">
            <v>3</v>
          </cell>
          <cell r="F366">
            <v>0.78</v>
          </cell>
          <cell r="G366">
            <v>2.34</v>
          </cell>
          <cell r="H366">
            <v>0.78</v>
          </cell>
          <cell r="I366">
            <v>2.34</v>
          </cell>
        </row>
        <row r="367">
          <cell r="B367">
            <v>122</v>
          </cell>
          <cell r="C367" t="str">
            <v xml:space="preserve">ADESIVO PLASTICO PARA PVC, FRASCO COM *850* GR                                                                                                                                                                                                                                                                                                                                                                                                                                                            </v>
          </cell>
          <cell r="D367" t="str">
            <v xml:space="preserve">UN    </v>
          </cell>
          <cell r="E367">
            <v>7.4999999999999997E-3</v>
          </cell>
          <cell r="F367">
            <v>57.7</v>
          </cell>
          <cell r="G367">
            <v>0.43</v>
          </cell>
          <cell r="H367">
            <v>57.7</v>
          </cell>
          <cell r="I367">
            <v>0.43</v>
          </cell>
        </row>
        <row r="368">
          <cell r="B368">
            <v>20083</v>
          </cell>
          <cell r="C368" t="str">
            <v xml:space="preserve">SOLUCAO PREPARADORA / LIMPADORA PARA PVC, FRASCO COM 1000 CM3                                                                                                                                                                                                                                                                                                                                                                                                                                             </v>
          </cell>
          <cell r="D368" t="str">
            <v xml:space="preserve">UN    </v>
          </cell>
          <cell r="E368">
            <v>1.2E-2</v>
          </cell>
          <cell r="F368">
            <v>65.38</v>
          </cell>
          <cell r="G368">
            <v>0.78</v>
          </cell>
          <cell r="H368">
            <v>65.38</v>
          </cell>
          <cell r="I368">
            <v>0.78</v>
          </cell>
        </row>
        <row r="369">
          <cell r="B369">
            <v>88316</v>
          </cell>
          <cell r="C369" t="str">
            <v>SERVENTE COM ENCARGOS COMPLEMENTARES</v>
          </cell>
          <cell r="D369" t="str">
            <v>H</v>
          </cell>
          <cell r="E369">
            <v>3</v>
          </cell>
          <cell r="F369">
            <v>18.14</v>
          </cell>
          <cell r="G369">
            <v>54.42</v>
          </cell>
          <cell r="H369">
            <v>20.28</v>
          </cell>
          <cell r="I369">
            <v>60.84</v>
          </cell>
        </row>
        <row r="370">
          <cell r="B370">
            <v>88267</v>
          </cell>
          <cell r="C370" t="str">
            <v>ENCANADOR OU BOMBEIRO HIDRÁULICO COM ENCARGOS COMPLEMENTARES</v>
          </cell>
          <cell r="D370" t="str">
            <v>H</v>
          </cell>
          <cell r="E370">
            <v>1</v>
          </cell>
          <cell r="F370">
            <v>21.87</v>
          </cell>
          <cell r="G370">
            <v>21.87</v>
          </cell>
          <cell r="H370">
            <v>24.7</v>
          </cell>
          <cell r="I370">
            <v>24.7</v>
          </cell>
        </row>
        <row r="371">
          <cell r="B371" t="str">
            <v>CPU 044</v>
          </cell>
          <cell r="C371" t="str">
            <v>IMPLANTAÇÃO DE DISTRIBUIDOR, INCLUSIVE TUBULAÇÃO DE 50MM, CONEXÕES, ESCAVAÇÃO, ESCORAMENTO E ATERRO.</v>
          </cell>
          <cell r="D371" t="str">
            <v>M</v>
          </cell>
          <cell r="G371">
            <v>78.95</v>
          </cell>
          <cell r="I371">
            <v>82.51</v>
          </cell>
        </row>
        <row r="372">
          <cell r="B372" t="str">
            <v>BASEADA NA COMPOSIÇÃO EMLURB 19.07.600</v>
          </cell>
        </row>
        <row r="373">
          <cell r="B373" t="str">
            <v>CÓDIGO</v>
          </cell>
          <cell r="C373" t="str">
            <v>DESCRIÇÃO</v>
          </cell>
          <cell r="D373" t="str">
            <v>UN</v>
          </cell>
          <cell r="E373" t="str">
            <v>COEF.</v>
          </cell>
          <cell r="F373" t="str">
            <v>PREÇO</v>
          </cell>
          <cell r="G373" t="str">
            <v>TOTAL</v>
          </cell>
          <cell r="H373" t="str">
            <v>PREÇO</v>
          </cell>
          <cell r="I373" t="str">
            <v>TOTAL</v>
          </cell>
        </row>
        <row r="374">
          <cell r="B374">
            <v>6212</v>
          </cell>
          <cell r="C374" t="str">
            <v xml:space="preserve">TABUA *2,5 X 30 CM EM PINUS, MISTA OU EQUIVALENTE DA REGIAO - BRUTA                                                                                                                                                                                                                                                                                                                                                                                                                                       </v>
          </cell>
          <cell r="D374" t="str">
            <v xml:space="preserve">M     </v>
          </cell>
          <cell r="E374">
            <v>0.8</v>
          </cell>
          <cell r="F374">
            <v>16.54</v>
          </cell>
          <cell r="G374">
            <v>13.23</v>
          </cell>
          <cell r="H374">
            <v>16.54</v>
          </cell>
          <cell r="I374">
            <v>13.23</v>
          </cell>
        </row>
        <row r="375">
          <cell r="B375">
            <v>9875</v>
          </cell>
          <cell r="C375" t="str">
            <v xml:space="preserve">TUBO PVC, SOLDAVEL, DE 50 MM, AGUA FRIA (NBR-5648)                                                                                                                                                                                                                                                                                                                                                                                                                                                        </v>
          </cell>
          <cell r="D375" t="str">
            <v xml:space="preserve">M     </v>
          </cell>
          <cell r="E375">
            <v>1</v>
          </cell>
          <cell r="F375">
            <v>16.54</v>
          </cell>
          <cell r="G375">
            <v>16.54</v>
          </cell>
          <cell r="H375">
            <v>16.54</v>
          </cell>
          <cell r="I375">
            <v>16.54</v>
          </cell>
        </row>
        <row r="376">
          <cell r="B376">
            <v>122</v>
          </cell>
          <cell r="C376" t="str">
            <v xml:space="preserve">ADESIVO PLASTICO PARA PVC, FRASCO COM *850* GR                                                                                                                                                                                                                                                                                                                                                                                                                                                            </v>
          </cell>
          <cell r="D376" t="str">
            <v xml:space="preserve">UN    </v>
          </cell>
          <cell r="E376">
            <v>0.12</v>
          </cell>
          <cell r="F376">
            <v>57.7</v>
          </cell>
          <cell r="G376">
            <v>6.92</v>
          </cell>
          <cell r="H376">
            <v>57.7</v>
          </cell>
          <cell r="I376">
            <v>6.92</v>
          </cell>
        </row>
        <row r="377">
          <cell r="B377">
            <v>20083</v>
          </cell>
          <cell r="C377" t="str">
            <v xml:space="preserve">SOLUCAO PREPARADORA / LIMPADORA PARA PVC, FRASCO COM 1000 CM3                                                                                                                                                                                                                                                                                                                                                                                                                                             </v>
          </cell>
          <cell r="D377" t="str">
            <v xml:space="preserve">UN    </v>
          </cell>
          <cell r="E377">
            <v>0.184</v>
          </cell>
          <cell r="F377">
            <v>65.38</v>
          </cell>
          <cell r="G377">
            <v>12.02</v>
          </cell>
          <cell r="H377">
            <v>65.38</v>
          </cell>
          <cell r="I377">
            <v>12.02</v>
          </cell>
        </row>
        <row r="378">
          <cell r="B378">
            <v>2745</v>
          </cell>
          <cell r="C378" t="str">
            <v xml:space="preserve">PONTALETE ROLIÇO SEM TRATAMENTO, D = 8 A 11 CM, H = 3 M, EM EUCALIPTO OU EQUIVALENTE DA REGIAO - BRUTA (PARA ESCORAMENTO)                                                                                                                                                                                                                                                                                                                                                                                 </v>
          </cell>
          <cell r="D378" t="str">
            <v xml:space="preserve">M     </v>
          </cell>
          <cell r="E378">
            <v>0.3</v>
          </cell>
          <cell r="F378">
            <v>3.93</v>
          </cell>
          <cell r="G378">
            <v>1.17</v>
          </cell>
          <cell r="H378">
            <v>3.93</v>
          </cell>
          <cell r="I378">
            <v>1.17</v>
          </cell>
        </row>
        <row r="379">
          <cell r="B379">
            <v>88316</v>
          </cell>
          <cell r="C379" t="str">
            <v>SERVENTE COM ENCARGOS COMPLEMENTARES</v>
          </cell>
          <cell r="D379" t="str">
            <v>H</v>
          </cell>
          <cell r="E379">
            <v>1</v>
          </cell>
          <cell r="F379">
            <v>18.14</v>
          </cell>
          <cell r="G379">
            <v>18.14</v>
          </cell>
          <cell r="H379">
            <v>20.28</v>
          </cell>
          <cell r="I379">
            <v>20.28</v>
          </cell>
        </row>
        <row r="380">
          <cell r="B380">
            <v>88267</v>
          </cell>
          <cell r="C380" t="str">
            <v>ENCANADOR OU BOMBEIRO HIDRÁULICO COM ENCARGOS COMPLEMENTARES</v>
          </cell>
          <cell r="D380" t="str">
            <v>H</v>
          </cell>
          <cell r="E380">
            <v>0.5</v>
          </cell>
          <cell r="F380">
            <v>21.87</v>
          </cell>
          <cell r="G380">
            <v>10.93</v>
          </cell>
          <cell r="H380">
            <v>24.7</v>
          </cell>
          <cell r="I380">
            <v>12.35</v>
          </cell>
        </row>
        <row r="381">
          <cell r="B381" t="str">
            <v>CPU 045</v>
          </cell>
          <cell r="C381" t="str">
            <v>PISO TÁTIL DIRECIONAL E/OU ALERTA, DE CONCRETO, NA COR NATURAL, P/PORTADORES DE DEFICIÊNCIA MOTORA OU VISUAL, DIMENSÕES 40X40CM, APLICADO COM ARGAMASSA INDUSTRIALIZADA AC-II, REJUNTADO, EXCLUSIVE REGULARIZAÇÃO DE BASE.</v>
          </cell>
          <cell r="D381" t="str">
            <v>M2</v>
          </cell>
          <cell r="G381">
            <v>113.47</v>
          </cell>
          <cell r="I381">
            <v>117.46</v>
          </cell>
        </row>
        <row r="382">
          <cell r="B382" t="str">
            <v>BASEADA NA COMPOSIÇÃO 12039/ORSE JUL/2022</v>
          </cell>
        </row>
        <row r="383">
          <cell r="B383" t="str">
            <v>CÓDIGO</v>
          </cell>
          <cell r="C383" t="str">
            <v>DESCRIÇÃO</v>
          </cell>
          <cell r="D383" t="str">
            <v>UN</v>
          </cell>
          <cell r="E383" t="str">
            <v>COEF.</v>
          </cell>
          <cell r="F383" t="str">
            <v>PREÇO</v>
          </cell>
          <cell r="G383" t="str">
            <v>TOTAL</v>
          </cell>
          <cell r="H383" t="str">
            <v>PREÇO</v>
          </cell>
          <cell r="I383" t="str">
            <v>TOTAL</v>
          </cell>
        </row>
        <row r="384">
          <cell r="B384">
            <v>88316</v>
          </cell>
          <cell r="C384" t="str">
            <v>SERVENTE COM ENCARGOS COMPLEMENTARES</v>
          </cell>
          <cell r="D384" t="str">
            <v>H</v>
          </cell>
          <cell r="E384">
            <v>1.2</v>
          </cell>
          <cell r="F384">
            <v>18.14</v>
          </cell>
          <cell r="G384">
            <v>21.76</v>
          </cell>
          <cell r="H384">
            <v>20.28</v>
          </cell>
          <cell r="I384">
            <v>24.33</v>
          </cell>
        </row>
        <row r="385">
          <cell r="B385">
            <v>88309</v>
          </cell>
          <cell r="C385" t="str">
            <v>PEDREIRO COM ENCARGOS COMPLEMENTARES</v>
          </cell>
          <cell r="D385" t="str">
            <v>H</v>
          </cell>
          <cell r="E385">
            <v>0.5</v>
          </cell>
          <cell r="F385">
            <v>22.63</v>
          </cell>
          <cell r="G385">
            <v>11.31</v>
          </cell>
          <cell r="H385">
            <v>25.46</v>
          </cell>
          <cell r="I385">
            <v>12.73</v>
          </cell>
        </row>
        <row r="386">
          <cell r="B386">
            <v>34353</v>
          </cell>
          <cell r="C386" t="str">
            <v xml:space="preserve">ARGAMASSA COLANTE AC II                                                                                                                                                                                                                                                                                                                                                                                                                                                                                   </v>
          </cell>
          <cell r="D386" t="str">
            <v xml:space="preserve">KG    </v>
          </cell>
          <cell r="E386">
            <v>4</v>
          </cell>
          <cell r="F386">
            <v>1.73</v>
          </cell>
          <cell r="G386">
            <v>6.92</v>
          </cell>
          <cell r="H386">
            <v>1.73</v>
          </cell>
          <cell r="I386">
            <v>6.92</v>
          </cell>
        </row>
        <row r="387">
          <cell r="B387">
            <v>34357</v>
          </cell>
          <cell r="C387" t="str">
            <v xml:space="preserve">REJUNTE CIMENTICIO, QUALQUER COR                                                                                                                                                                                                                                                                                                                                                                                                                                                                          </v>
          </cell>
          <cell r="D387" t="str">
            <v xml:space="preserve">KG    </v>
          </cell>
          <cell r="E387">
            <v>0.33</v>
          </cell>
          <cell r="F387">
            <v>5.46</v>
          </cell>
          <cell r="G387">
            <v>1.8</v>
          </cell>
          <cell r="H387">
            <v>5.46</v>
          </cell>
          <cell r="I387">
            <v>1.8</v>
          </cell>
        </row>
        <row r="388">
          <cell r="B388">
            <v>36178</v>
          </cell>
          <cell r="C388" t="str">
            <v xml:space="preserve">PISO PODOTATIL DE CONCRETO - DIRECIONAL E ALERTA, *40 X 40 X 2,5* CM                                                                                                                                                                                                                                                                                                                                                                                                                                      </v>
          </cell>
          <cell r="D388" t="str">
            <v xml:space="preserve">UN    </v>
          </cell>
          <cell r="E388">
            <v>6.2499999999999991</v>
          </cell>
          <cell r="F388">
            <v>11.47</v>
          </cell>
          <cell r="G388">
            <v>71.680000000000007</v>
          </cell>
          <cell r="H388">
            <v>11.47</v>
          </cell>
          <cell r="I388">
            <v>71.680000000000007</v>
          </cell>
        </row>
        <row r="389">
          <cell r="B389" t="str">
            <v>CPU 046</v>
          </cell>
          <cell r="C389" t="str">
            <v>PISO TÁTIL DIRECIONAL E/OU ALERTA, DE CONCRETO, NA COR NATURAL P/PORTADORES DE DEFICIÊNCIA MOTORA OU VISUAL, DIMENSÕES 25X25CM, APLICADO COM ARGAMASSA INDUSTRIALIZADA AC-II, REJUNTADO, EXCLUSIVE REGULARIZAÇÃO DE BASE.</v>
          </cell>
          <cell r="D389" t="str">
            <v>M2</v>
          </cell>
          <cell r="G389">
            <v>124.15</v>
          </cell>
          <cell r="I389">
            <v>128.13999999999999</v>
          </cell>
        </row>
        <row r="390">
          <cell r="B390" t="str">
            <v>BASEADA NA COMPOSIÇÃO 07324/ORSE JUL/2022 9418</v>
          </cell>
        </row>
        <row r="391">
          <cell r="B391" t="str">
            <v>CÓDIGO</v>
          </cell>
          <cell r="C391" t="str">
            <v>DESCRIÇÃO</v>
          </cell>
          <cell r="D391" t="str">
            <v>UN</v>
          </cell>
          <cell r="E391" t="str">
            <v>COEF.</v>
          </cell>
          <cell r="F391" t="str">
            <v>PREÇO</v>
          </cell>
          <cell r="G391" t="str">
            <v>TOTAL</v>
          </cell>
          <cell r="H391" t="str">
            <v>PREÇO</v>
          </cell>
          <cell r="I391" t="str">
            <v>TOTAL</v>
          </cell>
        </row>
        <row r="392">
          <cell r="B392">
            <v>88316</v>
          </cell>
          <cell r="C392" t="str">
            <v>SERVENTE COM ENCARGOS COMPLEMENTARES</v>
          </cell>
          <cell r="D392" t="str">
            <v>H</v>
          </cell>
          <cell r="E392">
            <v>1.2</v>
          </cell>
          <cell r="F392">
            <v>18.14</v>
          </cell>
          <cell r="G392">
            <v>21.76</v>
          </cell>
          <cell r="H392">
            <v>20.28</v>
          </cell>
          <cell r="I392">
            <v>24.33</v>
          </cell>
        </row>
        <row r="393">
          <cell r="B393">
            <v>88309</v>
          </cell>
          <cell r="C393" t="str">
            <v>PEDREIRO COM ENCARGOS COMPLEMENTARES</v>
          </cell>
          <cell r="D393" t="str">
            <v>H</v>
          </cell>
          <cell r="E393">
            <v>0.5</v>
          </cell>
          <cell r="F393">
            <v>22.63</v>
          </cell>
          <cell r="G393">
            <v>11.31</v>
          </cell>
          <cell r="H393">
            <v>25.46</v>
          </cell>
          <cell r="I393">
            <v>12.73</v>
          </cell>
        </row>
        <row r="394">
          <cell r="B394">
            <v>34353</v>
          </cell>
          <cell r="C394" t="str">
            <v xml:space="preserve">ARGAMASSA COLANTE AC II                                                                                                                                                                                                                                                                                                                                                                                                                                                                                   </v>
          </cell>
          <cell r="D394" t="str">
            <v xml:space="preserve">KG    </v>
          </cell>
          <cell r="E394">
            <v>4</v>
          </cell>
          <cell r="F394">
            <v>1.73</v>
          </cell>
          <cell r="G394">
            <v>6.92</v>
          </cell>
          <cell r="H394">
            <v>1.73</v>
          </cell>
          <cell r="I394">
            <v>6.92</v>
          </cell>
        </row>
        <row r="395">
          <cell r="B395">
            <v>34357</v>
          </cell>
          <cell r="C395" t="str">
            <v xml:space="preserve">REJUNTE CIMENTICIO, QUALQUER COR                                                                                                                                                                                                                                                                                                                                                                                                                                                                          </v>
          </cell>
          <cell r="D395" t="str">
            <v xml:space="preserve">KG    </v>
          </cell>
          <cell r="E395">
            <v>0.52</v>
          </cell>
          <cell r="F395">
            <v>5.46</v>
          </cell>
          <cell r="G395">
            <v>2.83</v>
          </cell>
          <cell r="H395">
            <v>5.46</v>
          </cell>
          <cell r="I395">
            <v>2.83</v>
          </cell>
        </row>
        <row r="396">
          <cell r="B396" t="str">
            <v>COT.027</v>
          </cell>
          <cell r="C396" t="str">
            <v>PISO TÁTIL DIRECIONAL E/OU ALERTA DE CONCRETO DIM 25X25X0,25 CM, PARA PESSOA COM DEFICIÊNCIA VISUAL., POSTO OBRA.</v>
          </cell>
          <cell r="D396" t="str">
            <v>M2</v>
          </cell>
          <cell r="E396">
            <v>1.05</v>
          </cell>
          <cell r="F396">
            <v>77.459999999999994</v>
          </cell>
          <cell r="G396">
            <v>81.33</v>
          </cell>
          <cell r="H396">
            <v>77.459999999999994</v>
          </cell>
          <cell r="I396">
            <v>81.33</v>
          </cell>
        </row>
        <row r="397">
          <cell r="B397" t="str">
            <v>CPU 047</v>
          </cell>
          <cell r="C397" t="str">
            <v xml:space="preserve">DEMOLIÇÃO DE GALERIA EM TUBO DE CONCRETO SIMPLES OU ARMADO D=0,60M, SEM REAPROVEITAMENTO, INCLUSIVE CARGA, MANOBRA E DESCARGA DE ENTULHO EM CAÇAMBA DE 10M3, COM EMPOLAMENTO, E TRANSPORTE COM DMT DE 15KM - EXCLUSIVE ESCAVAÇÃO.	</v>
          </cell>
          <cell r="D397" t="str">
            <v>M</v>
          </cell>
          <cell r="G397">
            <v>58.5</v>
          </cell>
          <cell r="I397">
            <v>64.97</v>
          </cell>
        </row>
        <row r="398">
          <cell r="B398" t="str">
            <v>BASEADA NA COMPOSIÇÃO 00047/ORSE AGO/2022 (http://www.fkcomercio.com.br/tubo_de_concreto.html)</v>
          </cell>
        </row>
        <row r="399">
          <cell r="B399" t="str">
            <v>CÓDIGO</v>
          </cell>
          <cell r="C399" t="str">
            <v>DESCRIÇÃO</v>
          </cell>
          <cell r="D399" t="str">
            <v>UN</v>
          </cell>
          <cell r="E399" t="str">
            <v>COEF.</v>
          </cell>
          <cell r="F399" t="str">
            <v>PREÇO</v>
          </cell>
          <cell r="G399" t="str">
            <v>TOTAL</v>
          </cell>
          <cell r="H399" t="str">
            <v>PREÇO</v>
          </cell>
          <cell r="I399" t="str">
            <v>TOTAL</v>
          </cell>
        </row>
        <row r="400">
          <cell r="B400">
            <v>88316</v>
          </cell>
          <cell r="C400" t="str">
            <v>SERVENTE COM ENCARGOS COMPLEMENTARES</v>
          </cell>
          <cell r="D400" t="str">
            <v>H</v>
          </cell>
          <cell r="E400">
            <v>3</v>
          </cell>
          <cell r="F400">
            <v>18.14</v>
          </cell>
          <cell r="G400">
            <v>54.42</v>
          </cell>
          <cell r="H400">
            <v>20.28</v>
          </cell>
          <cell r="I400">
            <v>60.84</v>
          </cell>
        </row>
        <row r="401">
          <cell r="B401">
            <v>100982</v>
          </cell>
          <cell r="C401" t="str">
            <v>CARGA, MANOBRA E DESCARGA DE ENTULHO EM CAMINHÃO BASCULANTE 10 M³ - CARGA COM ESCAVADEIRA HIDRÁULICA  (CAÇAMBA DE 0,80 M³ / 111 HP) E DESCARGA LIVRE (UNIDADE: M3). AF_07/2020</v>
          </cell>
          <cell r="D401" t="str">
            <v>M3</v>
          </cell>
          <cell r="E401">
            <v>9.0768465743843202E-2</v>
          </cell>
          <cell r="F401">
            <v>8.83</v>
          </cell>
          <cell r="G401">
            <v>0.8</v>
          </cell>
          <cell r="H401">
            <v>9.02</v>
          </cell>
          <cell r="I401">
            <v>0.81</v>
          </cell>
        </row>
        <row r="402">
          <cell r="B402">
            <v>95875</v>
          </cell>
          <cell r="C402" t="str">
            <v>TRANSPORTE COM CAMINHÃO BASCULANTE DE 10 M³, EM VIA URBANA PAVIMENTADA, DMT ATÉ 30 KM (UNIDADE: M3XKM). AF_07/2020</v>
          </cell>
          <cell r="D402" t="str">
            <v>M3XKM</v>
          </cell>
          <cell r="E402">
            <v>1.361526986157648</v>
          </cell>
          <cell r="F402">
            <v>2.41</v>
          </cell>
          <cell r="G402">
            <v>3.28</v>
          </cell>
          <cell r="H402">
            <v>2.44</v>
          </cell>
          <cell r="I402">
            <v>3.32</v>
          </cell>
        </row>
        <row r="403">
          <cell r="B403" t="str">
            <v>CPU 048</v>
          </cell>
          <cell r="C403" t="str">
            <v>EXECUÇÃO DE CAIXA DE LIGAÇÃO PARA CANALETA EM ALVENARIA DE BLOCO DE CONCRETO 20X10X10, ASSENTADOS SOBRE LAJE DE CONCRETO ARMADO FCK 15 MPA, DIMENSÕES INTERNAS DE 40X40CM, REVESTIDO COM CHAPISCO E EMBOÇO, COM FUNDO EM LASTRO DE CONCRETO.</v>
          </cell>
          <cell r="D403" t="str">
            <v>UN</v>
          </cell>
          <cell r="G403">
            <v>1566.34</v>
          </cell>
          <cell r="I403">
            <v>1627.46</v>
          </cell>
        </row>
        <row r="404">
          <cell r="B404" t="str">
            <v>REFERÊNCIA DETALHE PROJETO</v>
          </cell>
        </row>
        <row r="405">
          <cell r="B405" t="str">
            <v>CÓDIGO</v>
          </cell>
          <cell r="C405" t="str">
            <v>DESCRIÇÃO</v>
          </cell>
          <cell r="D405" t="str">
            <v>UN</v>
          </cell>
          <cell r="E405" t="str">
            <v>COEF.</v>
          </cell>
          <cell r="F405" t="str">
            <v>PREÇO</v>
          </cell>
          <cell r="G405" t="str">
            <v>TOTAL</v>
          </cell>
          <cell r="H405" t="str">
            <v>PREÇO</v>
          </cell>
          <cell r="I405" t="str">
            <v>TOTAL</v>
          </cell>
        </row>
        <row r="406">
          <cell r="B406">
            <v>101617</v>
          </cell>
          <cell r="C406" t="str">
            <v>PREPARO DE FUNDO DE VALA COM LARGURA MAIOR OU IGUAL A 1,5 M E MENOR QUE 2,5 M (ACERTO DO SOLO NATURAL). AF_08/2020</v>
          </cell>
          <cell r="D406" t="str">
            <v>M2</v>
          </cell>
          <cell r="E406">
            <v>1.2100000000000002</v>
          </cell>
          <cell r="F406">
            <v>2.6</v>
          </cell>
          <cell r="G406">
            <v>3.14</v>
          </cell>
          <cell r="H406">
            <v>2.94</v>
          </cell>
          <cell r="I406">
            <v>3.55</v>
          </cell>
        </row>
        <row r="407">
          <cell r="B407">
            <v>95241</v>
          </cell>
          <cell r="C407" t="str">
            <v>LASTRO DE CONCRETO MAGRO, APLICADO EM PISOS, LAJES SOBRE SOLO OU RADIERS, ESPESSURA DE 5 CM. AF_07/2016</v>
          </cell>
          <cell r="D407" t="str">
            <v>M2</v>
          </cell>
          <cell r="E407">
            <v>1.2100000000000002</v>
          </cell>
          <cell r="F407">
            <v>29.54</v>
          </cell>
          <cell r="G407">
            <v>35.74</v>
          </cell>
          <cell r="H407">
            <v>30.98</v>
          </cell>
          <cell r="I407">
            <v>37.479999999999997</v>
          </cell>
        </row>
        <row r="408">
          <cell r="B408" t="str">
            <v>AUX.012</v>
          </cell>
          <cell r="C408" t="str">
            <v>EMBOÇO C/ ARGAMASSA DE CIMENTO E AREIA S/ PENEIRAR, TRAÇO 1:3.</v>
          </cell>
          <cell r="D408" t="str">
            <v>M2</v>
          </cell>
          <cell r="E408">
            <v>1.8</v>
          </cell>
          <cell r="F408">
            <v>37.83</v>
          </cell>
          <cell r="G408">
            <v>68.09</v>
          </cell>
          <cell r="H408">
            <v>41.24</v>
          </cell>
          <cell r="I408">
            <v>74.23</v>
          </cell>
        </row>
        <row r="409">
          <cell r="B409">
            <v>94971</v>
          </cell>
          <cell r="C409" t="str">
            <v>CONCRETO FCK = 25MPA, TRAÇO 1:2,3:2,7 (EM MASSA SECA DE CIMENTO/ AREIA MÉDIA/ BRITA 1) - PREPARO MECÂNICO COM BETONEIRA 600 L. AF_05/2021</v>
          </cell>
          <cell r="D409" t="str">
            <v>M3</v>
          </cell>
          <cell r="E409">
            <v>0.3</v>
          </cell>
          <cell r="F409">
            <v>476.67</v>
          </cell>
          <cell r="G409">
            <v>143</v>
          </cell>
          <cell r="H409">
            <v>485.09</v>
          </cell>
          <cell r="I409">
            <v>145.52000000000001</v>
          </cell>
        </row>
        <row r="410">
          <cell r="B410">
            <v>103670</v>
          </cell>
          <cell r="C410" t="str">
            <v>LANÇAMENTO COM USO DE BALDES, ADENSAMENTO E ACABAMENTO DE CONCRETO EM ESTRUTURAS. AF_02/2022</v>
          </cell>
          <cell r="D410" t="str">
            <v>M3</v>
          </cell>
          <cell r="E410">
            <v>0.3</v>
          </cell>
          <cell r="F410">
            <v>246.32</v>
          </cell>
          <cell r="G410">
            <v>73.89</v>
          </cell>
          <cell r="H410">
            <v>275.98</v>
          </cell>
          <cell r="I410">
            <v>82.79</v>
          </cell>
        </row>
        <row r="411">
          <cell r="B411">
            <v>92768</v>
          </cell>
          <cell r="C411" t="str">
            <v>ARMAÇÃO DE LAJE DE ESTRUTURA CONVENCIONAL DE CONCRETO ARMADO UTILIZANDO AÇO CA-60 DE 5,0 MM - MONTAGEM. AF_06/2022</v>
          </cell>
          <cell r="D411" t="str">
            <v>KG</v>
          </cell>
          <cell r="E411">
            <v>2.44</v>
          </cell>
          <cell r="F411">
            <v>14.21</v>
          </cell>
          <cell r="G411">
            <v>34.67</v>
          </cell>
          <cell r="H411">
            <v>14.67</v>
          </cell>
          <cell r="I411">
            <v>35.79</v>
          </cell>
        </row>
        <row r="412">
          <cell r="B412">
            <v>92771</v>
          </cell>
          <cell r="C412" t="str">
            <v>ARMAÇÃO DE LAJE DE ESTRUTURA CONVENCIONAL DE CONCRETO ARMADO UTILIZANDO AÇO CA-50 DE 10,0 MM - MONTAGEM. AF_06/2022</v>
          </cell>
          <cell r="D412" t="str">
            <v>KG</v>
          </cell>
          <cell r="E412">
            <v>8.2899999999999991</v>
          </cell>
          <cell r="F412">
            <v>12.09</v>
          </cell>
          <cell r="G412">
            <v>100.22</v>
          </cell>
          <cell r="H412">
            <v>12.2</v>
          </cell>
          <cell r="I412">
            <v>101.13</v>
          </cell>
        </row>
        <row r="413">
          <cell r="B413">
            <v>92772</v>
          </cell>
          <cell r="C413" t="str">
            <v>ARMAÇÃO DE LAJE DE ESTRUTURA CONVENCIONAL DE CONCRETO ARMADO UTILIZANDO AÇO CA-50 DE 12,5 MM - MONTAGEM. AF_06/2022</v>
          </cell>
          <cell r="D413" t="str">
            <v>KG</v>
          </cell>
          <cell r="E413">
            <v>44.8</v>
          </cell>
          <cell r="F413">
            <v>10.25</v>
          </cell>
          <cell r="G413">
            <v>459.2</v>
          </cell>
          <cell r="H413">
            <v>10.31</v>
          </cell>
          <cell r="I413">
            <v>461.88</v>
          </cell>
        </row>
        <row r="414">
          <cell r="B414">
            <v>97086</v>
          </cell>
          <cell r="C414" t="str">
            <v>FABRICAÇÃO, MONTAGEM E DESMONTAGEM DE FORMA PARA RADIER, PISO DE CONCRETO OU LAJE SOBRE SOLO, EM MADEIRA SERRADA, 4 UTILIZAÇÕES. AF_09/2021</v>
          </cell>
          <cell r="D414" t="str">
            <v>M2</v>
          </cell>
          <cell r="E414">
            <v>2.2000000000000002</v>
          </cell>
          <cell r="F414">
            <v>116.35</v>
          </cell>
          <cell r="G414">
            <v>255.97</v>
          </cell>
          <cell r="H414">
            <v>126.23</v>
          </cell>
          <cell r="I414">
            <v>277.7</v>
          </cell>
        </row>
        <row r="415">
          <cell r="B415">
            <v>87878</v>
          </cell>
          <cell r="C415" t="str">
            <v>CHAPISCO APLICADO EM ALVENARIAS E ESTRUTURAS DE CONCRETO INTERNAS, COM COLHER DE PEDREIRO.  ARGAMASSA TRAÇO 1:3 COM PREPARO MANUAL. AF_10/2022</v>
          </cell>
          <cell r="D415" t="str">
            <v>M2</v>
          </cell>
          <cell r="E415">
            <v>1.8</v>
          </cell>
          <cell r="F415">
            <v>4.26</v>
          </cell>
          <cell r="G415">
            <v>7.66</v>
          </cell>
          <cell r="H415">
            <v>4.58</v>
          </cell>
          <cell r="I415">
            <v>8.24</v>
          </cell>
        </row>
        <row r="416">
          <cell r="B416" t="str">
            <v>AUX.010</v>
          </cell>
          <cell r="C416" t="str">
            <v>ALVENARIA DE VEDAÇÃO DE BLOCOS DE CONCRETO MACIÇOS DE 22X11X8CM (ESPESSURA 8CM), DE UMA VEZ, E ARGAMASSA DE ASSENTAMENTO COM PREPARO EM BETONEIRA.</v>
          </cell>
          <cell r="D416" t="str">
            <v>M2</v>
          </cell>
          <cell r="E416">
            <v>1.8</v>
          </cell>
          <cell r="F416">
            <v>213.76</v>
          </cell>
          <cell r="G416">
            <v>384.76</v>
          </cell>
          <cell r="H416">
            <v>221.75</v>
          </cell>
          <cell r="I416">
            <v>399.15</v>
          </cell>
        </row>
        <row r="417">
          <cell r="B417" t="str">
            <v>CPU 049</v>
          </cell>
          <cell r="C417" t="str">
            <v xml:space="preserve">REMANEJAMENTO DE POSTE EXISTENTE, COM ENGASTAMENTO DIRETO NO SOLO (RETIRADA E RECOLOCAÇÃO), EXCETO ESCAVAÇÃO E REATERRO . </v>
          </cell>
          <cell r="D417" t="str">
            <v>UN</v>
          </cell>
          <cell r="G417">
            <v>509</v>
          </cell>
          <cell r="I417">
            <v>524.24</v>
          </cell>
        </row>
        <row r="418">
          <cell r="B418" t="str">
            <v>REFERÊNCIA CAERN 1060361 11/2020</v>
          </cell>
        </row>
        <row r="419">
          <cell r="B419" t="str">
            <v>CÓDIGO</v>
          </cell>
          <cell r="C419" t="str">
            <v>DESCRIÇÃO</v>
          </cell>
          <cell r="D419" t="str">
            <v>UN</v>
          </cell>
          <cell r="E419" t="str">
            <v>COEF.</v>
          </cell>
          <cell r="F419" t="str">
            <v>PREÇO</v>
          </cell>
          <cell r="G419" t="str">
            <v>TOTAL</v>
          </cell>
          <cell r="H419" t="str">
            <v>PREÇO</v>
          </cell>
          <cell r="I419" t="str">
            <v>TOTAL</v>
          </cell>
        </row>
        <row r="420">
          <cell r="B420">
            <v>91634</v>
          </cell>
          <cell r="C420" t="str">
            <v>GUINDAUTO HIDRÁULICO, CAPACIDADE MÁXIMA DE CARGA 6500 KG, MOMENTO MÁXIMO DE CARGA 5,8 TM, ALCANCE MÁXIMO HORIZONTAL 7,60 M, INCLUSIVE CAMINHÃO TOCO PBT 9.700 KG, POTÊNCIA DE 160 CV - CHP DIURNO. AF_08/2015</v>
          </cell>
          <cell r="D420" t="str">
            <v>CHP</v>
          </cell>
          <cell r="E420">
            <v>1.2</v>
          </cell>
          <cell r="F420">
            <v>227.97</v>
          </cell>
          <cell r="G420">
            <v>273.56</v>
          </cell>
          <cell r="H420">
            <v>231.13</v>
          </cell>
          <cell r="I420">
            <v>277.35000000000002</v>
          </cell>
        </row>
        <row r="421">
          <cell r="B421">
            <v>88247</v>
          </cell>
          <cell r="C421" t="str">
            <v>AUXILIAR DE ELETRICISTA COM ENCARGOS COMPLEMENTARES</v>
          </cell>
          <cell r="D421" t="str">
            <v>H</v>
          </cell>
          <cell r="E421">
            <v>2</v>
          </cell>
          <cell r="F421">
            <v>19.329999999999998</v>
          </cell>
          <cell r="G421">
            <v>38.659999999999997</v>
          </cell>
          <cell r="H421">
            <v>21.63</v>
          </cell>
          <cell r="I421">
            <v>43.26</v>
          </cell>
        </row>
        <row r="422">
          <cell r="B422">
            <v>88264</v>
          </cell>
          <cell r="C422" t="str">
            <v>ELETRICISTA COM ENCARGOS COMPLEMENTARES</v>
          </cell>
          <cell r="D422" t="str">
            <v>H</v>
          </cell>
          <cell r="E422">
            <v>2</v>
          </cell>
          <cell r="F422">
            <v>22.93</v>
          </cell>
          <cell r="G422">
            <v>45.86</v>
          </cell>
          <cell r="H422">
            <v>25.82</v>
          </cell>
          <cell r="I422">
            <v>51.64</v>
          </cell>
        </row>
        <row r="423">
          <cell r="B423">
            <v>88316</v>
          </cell>
          <cell r="C423" t="str">
            <v>SERVENTE COM ENCARGOS COMPLEMENTARES</v>
          </cell>
          <cell r="D423" t="str">
            <v>H</v>
          </cell>
          <cell r="E423">
            <v>0.5</v>
          </cell>
          <cell r="F423">
            <v>18.14</v>
          </cell>
          <cell r="G423">
            <v>9.07</v>
          </cell>
          <cell r="H423">
            <v>20.28</v>
          </cell>
          <cell r="I423">
            <v>10.14</v>
          </cell>
        </row>
        <row r="424">
          <cell r="B424">
            <v>3378</v>
          </cell>
          <cell r="C424" t="str">
            <v xml:space="preserve">HASTE DE ATERRAMENTO EM ACO COM 3,00 M DE COMPRIMENTO E DN = 3/4", REVESTIDA COM BAIXA CAMADA DE COBRE, SEM CONECTOR                                                                                                                                                                                                                                                                                                                                                                                      </v>
          </cell>
          <cell r="D424" t="str">
            <v xml:space="preserve">UN    </v>
          </cell>
          <cell r="E424">
            <v>1</v>
          </cell>
          <cell r="F424">
            <v>141.85</v>
          </cell>
          <cell r="G424">
            <v>141.85</v>
          </cell>
          <cell r="H424">
            <v>141.85</v>
          </cell>
          <cell r="I424">
            <v>141.85</v>
          </cell>
        </row>
        <row r="425">
          <cell r="B425" t="str">
            <v>CPU 050</v>
          </cell>
          <cell r="C425" t="str">
            <v>POÇO DE VISITA TIPO GAVETA NAS DIMENSÕES INTERNAS 1,00X1,00X1,50M, PARA TUBO SIMPLES DE PEAD DE DIÂMETRO ATÉ 0,60M, INCLUSIVE TAMPA EM CONCRETO DE 1,45 X 1,45M (TIPO 1A)</v>
          </cell>
          <cell r="D425" t="str">
            <v>UN</v>
          </cell>
          <cell r="G425">
            <v>4334.08</v>
          </cell>
          <cell r="I425">
            <v>4478.72</v>
          </cell>
        </row>
        <row r="426">
          <cell r="B426" t="str">
            <v>CONFORME DETALHE DO POÇO DE VISITA COM GAVETA TIPO 1 A</v>
          </cell>
        </row>
        <row r="427">
          <cell r="B427" t="str">
            <v>CÓDIGO</v>
          </cell>
          <cell r="C427" t="str">
            <v>DESCRIÇÃO</v>
          </cell>
          <cell r="D427" t="str">
            <v>UN</v>
          </cell>
          <cell r="E427" t="str">
            <v>COEF.</v>
          </cell>
          <cell r="F427" t="str">
            <v>PREÇO</v>
          </cell>
          <cell r="G427" t="str">
            <v>TOTAL</v>
          </cell>
          <cell r="H427" t="str">
            <v>PREÇO</v>
          </cell>
          <cell r="I427" t="str">
            <v>TOTAL</v>
          </cell>
        </row>
        <row r="428">
          <cell r="B428">
            <v>101617</v>
          </cell>
          <cell r="C428" t="str">
            <v>PREPARO DE FUNDO DE VALA COM LARGURA MAIOR OU IGUAL A 1,5 M E MENOR QUE 2,5 M (ACERTO DO SOLO NATURAL). AF_08/2020</v>
          </cell>
          <cell r="D428" t="str">
            <v>M2</v>
          </cell>
          <cell r="E428">
            <v>2.7224999999999997</v>
          </cell>
          <cell r="F428">
            <v>2.6</v>
          </cell>
          <cell r="G428">
            <v>7.07</v>
          </cell>
          <cell r="H428">
            <v>2.94</v>
          </cell>
          <cell r="I428">
            <v>8</v>
          </cell>
        </row>
        <row r="429">
          <cell r="B429">
            <v>96620</v>
          </cell>
          <cell r="C429" t="str">
            <v>LASTRO DE CONCRETO MAGRO, APLICADO EM PISOS, LAJES SOBRE SOLO OU RADIERS. AF_08/2017</v>
          </cell>
          <cell r="D429" t="str">
            <v>M3</v>
          </cell>
          <cell r="E429">
            <v>0.136125</v>
          </cell>
          <cell r="F429">
            <v>591.01</v>
          </cell>
          <cell r="G429">
            <v>80.45</v>
          </cell>
          <cell r="H429">
            <v>619.71</v>
          </cell>
          <cell r="I429">
            <v>84.35</v>
          </cell>
        </row>
        <row r="430">
          <cell r="B430">
            <v>96536</v>
          </cell>
          <cell r="C430" t="str">
            <v>FABRICAÇÃO, MONTAGEM E DESMONTAGEM DE FÔRMA PARA VIGA BALDRAME, EM MADEIRA SERRADA, E=25 MM, 4 UTILIZAÇÕES. AF_06/2017</v>
          </cell>
          <cell r="D430" t="str">
            <v>M2</v>
          </cell>
          <cell r="E430">
            <v>13.020099999999999</v>
          </cell>
          <cell r="F430">
            <v>76.22</v>
          </cell>
          <cell r="G430">
            <v>992.39</v>
          </cell>
          <cell r="H430">
            <v>80.62</v>
          </cell>
          <cell r="I430">
            <v>1049.68</v>
          </cell>
        </row>
        <row r="431">
          <cell r="B431">
            <v>92768</v>
          </cell>
          <cell r="C431" t="str">
            <v>ARMAÇÃO DE LAJE DE ESTRUTURA CONVENCIONAL DE CONCRETO ARMADO UTILIZANDO AÇO CA-60 DE 5,0 MM - MONTAGEM. AF_06/2022</v>
          </cell>
          <cell r="D431" t="str">
            <v>KG</v>
          </cell>
          <cell r="E431">
            <v>2.9952999999999999</v>
          </cell>
          <cell r="F431">
            <v>14.21</v>
          </cell>
          <cell r="G431">
            <v>42.56</v>
          </cell>
          <cell r="H431">
            <v>14.67</v>
          </cell>
          <cell r="I431">
            <v>43.94</v>
          </cell>
        </row>
        <row r="432">
          <cell r="B432">
            <v>92769</v>
          </cell>
          <cell r="C432" t="str">
            <v>ARMAÇÃO DE LAJE DE ESTRUTURA CONVENCIONAL DE CONCRETO ARMADO UTILIZANDO AÇO CA-50 DE 6,3 MM - MONTAGEM. AF_06/2022</v>
          </cell>
          <cell r="D432" t="str">
            <v>KG</v>
          </cell>
          <cell r="E432">
            <v>3</v>
          </cell>
          <cell r="F432">
            <v>13.87</v>
          </cell>
          <cell r="G432">
            <v>41.61</v>
          </cell>
          <cell r="H432">
            <v>14.16</v>
          </cell>
          <cell r="I432">
            <v>42.48</v>
          </cell>
        </row>
        <row r="433">
          <cell r="B433">
            <v>92759</v>
          </cell>
          <cell r="C433" t="str">
            <v>ARMAÇÃO DE PILAR OU VIGA DE ESTRUTURA CONVENCIONAL DE CONCRETO ARMADO UTILIZANDO AÇO CA-60 DE 5,0 MM - MONTAGEM. AF_06/2022</v>
          </cell>
          <cell r="D433" t="str">
            <v>KG</v>
          </cell>
          <cell r="E433">
            <v>10.6722</v>
          </cell>
          <cell r="F433">
            <v>14.64</v>
          </cell>
          <cell r="G433">
            <v>156.24</v>
          </cell>
          <cell r="H433">
            <v>15.17</v>
          </cell>
          <cell r="I433">
            <v>161.88999999999999</v>
          </cell>
        </row>
        <row r="434">
          <cell r="B434">
            <v>92761</v>
          </cell>
          <cell r="C434" t="str">
            <v>ARMAÇÃO DE PILAR OU VIGA DE ESTRUTURA CONVENCIONAL DE CONCRETO ARMADO UTILIZANDO AÇO CA-50 DE 8,0 MM - MONTAGEM. AF_06/2022</v>
          </cell>
          <cell r="D434" t="str">
            <v>KG</v>
          </cell>
          <cell r="E434">
            <v>15</v>
          </cell>
          <cell r="F434">
            <v>13.76</v>
          </cell>
          <cell r="G434">
            <v>206.4</v>
          </cell>
          <cell r="H434">
            <v>13.99</v>
          </cell>
          <cell r="I434">
            <v>209.85</v>
          </cell>
        </row>
        <row r="435">
          <cell r="B435">
            <v>92762</v>
          </cell>
          <cell r="C435" t="str">
            <v>ARMAÇÃO DE PILAR OU VIGA DE ESTRUTURA CONVENCIONAL DE CONCRETO ARMADO UTILIZANDO AÇO CA-50 DE 10,0 MM - MONTAGEM. AF_06/2022</v>
          </cell>
          <cell r="D435" t="str">
            <v>KG</v>
          </cell>
          <cell r="E435">
            <v>15.301600000000001</v>
          </cell>
          <cell r="F435">
            <v>12.46</v>
          </cell>
          <cell r="G435">
            <v>190.65</v>
          </cell>
          <cell r="H435">
            <v>12.61</v>
          </cell>
          <cell r="I435">
            <v>192.95</v>
          </cell>
        </row>
        <row r="436">
          <cell r="B436">
            <v>92771</v>
          </cell>
          <cell r="C436" t="str">
            <v>ARMAÇÃO DE LAJE DE ESTRUTURA CONVENCIONAL DE CONCRETO ARMADO UTILIZANDO AÇO CA-50 DE 10,0 MM - MONTAGEM. AF_06/2022</v>
          </cell>
          <cell r="D436" t="str">
            <v>KG</v>
          </cell>
          <cell r="E436">
            <v>28.752199999999995</v>
          </cell>
          <cell r="F436">
            <v>12.09</v>
          </cell>
          <cell r="G436">
            <v>347.61</v>
          </cell>
          <cell r="H436">
            <v>12.2</v>
          </cell>
          <cell r="I436">
            <v>350.77</v>
          </cell>
        </row>
        <row r="437">
          <cell r="B437">
            <v>92772</v>
          </cell>
          <cell r="C437" t="str">
            <v>ARMAÇÃO DE LAJE DE ESTRUTURA CONVENCIONAL DE CONCRETO ARMADO UTILIZANDO AÇO CA-50 DE 12,5 MM - MONTAGEM. AF_06/2022</v>
          </cell>
          <cell r="D437" t="str">
            <v>KG</v>
          </cell>
          <cell r="E437">
            <v>2</v>
          </cell>
          <cell r="F437">
            <v>10.25</v>
          </cell>
          <cell r="G437">
            <v>20.5</v>
          </cell>
          <cell r="H437">
            <v>10.31</v>
          </cell>
          <cell r="I437">
            <v>20.62</v>
          </cell>
        </row>
        <row r="438">
          <cell r="B438" t="str">
            <v>AUX.010</v>
          </cell>
          <cell r="C438" t="str">
            <v>ALVENARIA DE VEDAÇÃO DE BLOCOS DE CONCRETO MACIÇOS DE 22X11X8CM (ESPESSURA 8CM), DE UMA VEZ, E ARGAMASSA DE ASSENTAMENTO COM PREPARO EM BETONEIRA.</v>
          </cell>
          <cell r="D438" t="str">
            <v>M2</v>
          </cell>
          <cell r="E438">
            <v>4.9399999999999995</v>
          </cell>
          <cell r="F438">
            <v>213.76</v>
          </cell>
          <cell r="G438">
            <v>1055.97</v>
          </cell>
          <cell r="H438">
            <v>221.75</v>
          </cell>
          <cell r="I438">
            <v>1095.44</v>
          </cell>
        </row>
        <row r="439">
          <cell r="B439">
            <v>4777</v>
          </cell>
          <cell r="C439" t="str">
            <v xml:space="preserve">CANTONEIRA ACO ABAS IGUAIS (QUALQUER BITOLA), ESPESSURA ENTRE 1/8" E 1/4"                                                                                                                                                                                                                                                                                                                                                                                                                                 </v>
          </cell>
          <cell r="D439" t="str">
            <v xml:space="preserve">KG    </v>
          </cell>
          <cell r="E439">
            <v>34.444800000000001</v>
          </cell>
          <cell r="F439">
            <v>10.54</v>
          </cell>
          <cell r="G439">
            <v>363.04</v>
          </cell>
          <cell r="H439">
            <v>10.54</v>
          </cell>
          <cell r="I439">
            <v>363.04</v>
          </cell>
        </row>
        <row r="440">
          <cell r="B440">
            <v>87879</v>
          </cell>
          <cell r="C440" t="str">
            <v>CHAPISCO APLICADO EM ALVENARIAS E ESTRUTURAS DE CONCRETO INTERNAS, COM COLHER DE PEDREIRO.  ARGAMASSA TRAÇO 1:3 COM PREPARO EM BETONEIRA 400L. AF_10/2022</v>
          </cell>
          <cell r="D440" t="str">
            <v>M2</v>
          </cell>
          <cell r="E440">
            <v>4.830000000000001</v>
          </cell>
          <cell r="F440">
            <v>3.94</v>
          </cell>
          <cell r="G440">
            <v>19.03</v>
          </cell>
          <cell r="H440">
            <v>4.2300000000000004</v>
          </cell>
          <cell r="I440">
            <v>20.43</v>
          </cell>
        </row>
        <row r="441">
          <cell r="B441" t="str">
            <v>AUX.002</v>
          </cell>
          <cell r="C441" t="str">
            <v>MEIO-FIO OU GUIA DE CONCRETO PRE-MOLDADO, TIPO CHAPEU PARA BOCA DE LOBO,  DIMENSOES *1,20* X 0,15 X 0,40 M</v>
          </cell>
          <cell r="D441" t="str">
            <v>UN</v>
          </cell>
          <cell r="E441">
            <v>1</v>
          </cell>
          <cell r="F441">
            <v>127.47</v>
          </cell>
          <cell r="G441">
            <v>127.47</v>
          </cell>
          <cell r="H441">
            <v>132.74</v>
          </cell>
          <cell r="I441">
            <v>132.74</v>
          </cell>
        </row>
        <row r="442">
          <cell r="B442" t="str">
            <v>AUX.009</v>
          </cell>
          <cell r="C442" t="str">
            <v>CONCRETAGEM DE RADIER, PISO DE CONCRETO OU LAJE SOBRE SOLO, FCK 25 MPA - LANÇAMENTO, ADENSAMENTO E ACABAMENTO.</v>
          </cell>
          <cell r="D442" t="str">
            <v xml:space="preserve"> M3</v>
          </cell>
          <cell r="E442">
            <v>0.524613</v>
          </cell>
          <cell r="F442">
            <v>522.1</v>
          </cell>
          <cell r="G442">
            <v>273.89999999999998</v>
          </cell>
          <cell r="H442">
            <v>533.05999999999995</v>
          </cell>
          <cell r="I442">
            <v>279.64999999999998</v>
          </cell>
        </row>
        <row r="443">
          <cell r="B443" t="str">
            <v>AUX.018</v>
          </cell>
          <cell r="C443" t="str">
            <v xml:space="preserve">CONCRETAGEM DE BLOCOS DE COROAMENTO E VIGAS BALDRAME, FCK 25 MPA, COM USO DE JERICA  LANÇAMENTO, ADENSAMENTO E ACABAMENTO. </v>
          </cell>
          <cell r="D443" t="str">
            <v>M3</v>
          </cell>
          <cell r="E443">
            <v>0.63200000000000001</v>
          </cell>
          <cell r="F443">
            <v>647.46</v>
          </cell>
          <cell r="G443">
            <v>409.19</v>
          </cell>
          <cell r="H443">
            <v>669.13</v>
          </cell>
          <cell r="I443">
            <v>422.89</v>
          </cell>
        </row>
        <row r="444">
          <cell r="B444" t="str">
            <v>CPU 051</v>
          </cell>
          <cell r="C444" t="str">
            <v>CANALETA EM CONCRETO ARMADO NAS DIMENSÕES 0,40M X 0,40, INCLUINDO LAJE DE TAMPA COM 20CM, CONFORME PROJETO DE CÁLCULO ESTRUTURAL  (LINHA D'ÁGUA - TAMPA COM FUROS DN 50MM)</v>
          </cell>
          <cell r="D444" t="str">
            <v>M</v>
          </cell>
          <cell r="G444">
            <v>1019.22</v>
          </cell>
          <cell r="I444">
            <v>1054.58</v>
          </cell>
        </row>
        <row r="445">
          <cell r="B445" t="str">
            <v>CANALETA EM CONCRETO DIMENSÕES INTERNAS 0,40X0,40M, NA LINHA D'ÁGUA</v>
          </cell>
        </row>
        <row r="446">
          <cell r="B446" t="str">
            <v>CÓDIGO</v>
          </cell>
          <cell r="C446" t="str">
            <v>DESCRIÇÃO</v>
          </cell>
          <cell r="D446" t="str">
            <v>UN</v>
          </cell>
          <cell r="E446" t="str">
            <v>COEF.</v>
          </cell>
          <cell r="F446" t="str">
            <v>PREÇO</v>
          </cell>
          <cell r="G446" t="str">
            <v>TOTAL</v>
          </cell>
          <cell r="H446" t="str">
            <v>PREÇO</v>
          </cell>
          <cell r="I446" t="str">
            <v>TOTAL</v>
          </cell>
        </row>
        <row r="447">
          <cell r="B447">
            <v>101616</v>
          </cell>
          <cell r="C447" t="str">
            <v>PREPARO DE FUNDO DE VALA COM LARGURA MENOR QUE 1,5 M (ACERTO DO SOLO NATURAL). AF_08/2020</v>
          </cell>
          <cell r="D447" t="str">
            <v>M2</v>
          </cell>
          <cell r="E447">
            <v>1</v>
          </cell>
          <cell r="F447">
            <v>5.29</v>
          </cell>
          <cell r="G447">
            <v>5.29</v>
          </cell>
          <cell r="H447">
            <v>5.95</v>
          </cell>
          <cell r="I447">
            <v>5.95</v>
          </cell>
        </row>
        <row r="448">
          <cell r="B448">
            <v>96620</v>
          </cell>
          <cell r="C448" t="str">
            <v>LASTRO DE CONCRETO MAGRO, APLICADO EM PISOS, LAJES SOBRE SOLO OU RADIERS. AF_08/2017</v>
          </cell>
          <cell r="D448" t="str">
            <v>M3</v>
          </cell>
          <cell r="E448">
            <v>0.05</v>
          </cell>
          <cell r="F448">
            <v>591.01</v>
          </cell>
          <cell r="G448">
            <v>29.55</v>
          </cell>
          <cell r="H448">
            <v>619.71</v>
          </cell>
          <cell r="I448">
            <v>30.98</v>
          </cell>
        </row>
        <row r="449">
          <cell r="B449">
            <v>96536</v>
          </cell>
          <cell r="C449" t="str">
            <v>FABRICAÇÃO, MONTAGEM E DESMONTAGEM DE FÔRMA PARA VIGA BALDRAME, EM MADEIRA SERRADA, E=25 MM, 4 UTILIZAÇÕES. AF_06/2017</v>
          </cell>
          <cell r="D449" t="str">
            <v>M2</v>
          </cell>
          <cell r="E449">
            <v>3.5200000000000005</v>
          </cell>
          <cell r="F449">
            <v>76.22</v>
          </cell>
          <cell r="G449">
            <v>268.29000000000002</v>
          </cell>
          <cell r="H449">
            <v>80.62</v>
          </cell>
          <cell r="I449">
            <v>283.77999999999997</v>
          </cell>
        </row>
        <row r="450">
          <cell r="B450">
            <v>96544</v>
          </cell>
          <cell r="C450" t="str">
            <v>ARMAÇÃO DE BLOCO, VIGA BALDRAME OU SAPATA UTILIZANDO AÇO CA-50 DE 6,3 MM - MONTAGEM. AF_06/2017</v>
          </cell>
          <cell r="D450" t="str">
            <v>KG</v>
          </cell>
          <cell r="E450">
            <v>9.2100000000000009</v>
          </cell>
          <cell r="F450">
            <v>16.64</v>
          </cell>
          <cell r="G450">
            <v>153.25</v>
          </cell>
          <cell r="H450">
            <v>17.28</v>
          </cell>
          <cell r="I450">
            <v>159.13999999999999</v>
          </cell>
        </row>
        <row r="451">
          <cell r="B451">
            <v>96545</v>
          </cell>
          <cell r="C451" t="str">
            <v>ARMAÇÃO DE BLOCO, VIGA BALDRAME OU SAPATA UTILIZANDO AÇO CA-50 DE 8 MM - MONTAGEM. AF_06/2017</v>
          </cell>
          <cell r="D451" t="str">
            <v>KG</v>
          </cell>
          <cell r="E451">
            <v>4.46</v>
          </cell>
          <cell r="F451">
            <v>15.63</v>
          </cell>
          <cell r="G451">
            <v>69.7</v>
          </cell>
          <cell r="H451">
            <v>16.09</v>
          </cell>
          <cell r="I451">
            <v>71.760000000000005</v>
          </cell>
        </row>
        <row r="452">
          <cell r="B452">
            <v>92921</v>
          </cell>
          <cell r="C452" t="str">
            <v>ARMAÇÃO DE ESTRUTURAS DIVERSAS DE CONCRETO ARMADO, EXCETO VIGAS, PILARES, LAJES E FUNDAÇÕES, UTILIZANDO AÇO CA-50 DE 12,5 MM - MONTAGEM. AF_06/2022</v>
          </cell>
          <cell r="D452" t="str">
            <v>KG</v>
          </cell>
          <cell r="E452">
            <v>17.09</v>
          </cell>
          <cell r="F452">
            <v>11.11</v>
          </cell>
          <cell r="G452">
            <v>189.86</v>
          </cell>
          <cell r="H452">
            <v>11.28</v>
          </cell>
          <cell r="I452">
            <v>192.77</v>
          </cell>
        </row>
        <row r="453">
          <cell r="B453" t="str">
            <v>AUX.018</v>
          </cell>
          <cell r="C453" t="str">
            <v xml:space="preserve">CONCRETAGEM DE BLOCOS DE COROAMENTO E VIGAS BALDRAME, FCK 25 MPA, COM USO DE JERICA  LANÇAMENTO, ADENSAMENTO E ACABAMENTO. </v>
          </cell>
          <cell r="D453" t="str">
            <v>M3</v>
          </cell>
          <cell r="E453">
            <v>0.16000000000000003</v>
          </cell>
          <cell r="F453">
            <v>647.46</v>
          </cell>
          <cell r="G453">
            <v>103.59</v>
          </cell>
          <cell r="H453">
            <v>669.13</v>
          </cell>
          <cell r="I453">
            <v>107.06</v>
          </cell>
        </row>
        <row r="454">
          <cell r="B454" t="str">
            <v>AUX.009</v>
          </cell>
          <cell r="C454" t="str">
            <v>CONCRETAGEM DE RADIER, PISO DE CONCRETO OU LAJE SOBRE SOLO, FCK 25 MPA - LANÇAMENTO, ADENSAMENTO E ACABAMENTO.</v>
          </cell>
          <cell r="D454" t="str">
            <v xml:space="preserve"> M3</v>
          </cell>
          <cell r="E454">
            <v>0.31411250000000007</v>
          </cell>
          <cell r="F454">
            <v>522.1</v>
          </cell>
          <cell r="G454">
            <v>163.99</v>
          </cell>
          <cell r="H454">
            <v>533.05999999999995</v>
          </cell>
          <cell r="I454">
            <v>167.44</v>
          </cell>
        </row>
        <row r="455">
          <cell r="B455">
            <v>9838</v>
          </cell>
          <cell r="C455" t="str">
            <v xml:space="preserve">TUBO PVC SERIE NORMAL, DN 50 MM, PARA ESGOTO PREDIAL (NBR 5688)                                                                                                                                                                                                                                                                                                                                                                                                                                           </v>
          </cell>
          <cell r="D455" t="str">
            <v xml:space="preserve">M     </v>
          </cell>
          <cell r="E455">
            <v>3</v>
          </cell>
          <cell r="F455">
            <v>11.9</v>
          </cell>
          <cell r="G455">
            <v>35.700000000000003</v>
          </cell>
          <cell r="H455">
            <v>11.9</v>
          </cell>
          <cell r="I455">
            <v>35.700000000000003</v>
          </cell>
        </row>
        <row r="456">
          <cell r="B456" t="str">
            <v>CPU 052</v>
          </cell>
          <cell r="C456" t="str">
            <v>CANALETA EM CONCRETO ARMADO NAS DIMENSÕES 0,50M X 0,50, INCLUINDO LAJE DE TAMPA COM 20CM, CONFORME PROJETO DE CÁLCULO ESTRUTURAL (LINHA D'ÁGUA - TAMPA COM FUROS DN 50MM)</v>
          </cell>
          <cell r="D456" t="str">
            <v>M</v>
          </cell>
          <cell r="G456">
            <v>1307.3699999999999</v>
          </cell>
          <cell r="I456">
            <v>1351.67</v>
          </cell>
        </row>
        <row r="458">
          <cell r="B458" t="str">
            <v>CÓDIGO</v>
          </cell>
          <cell r="C458" t="str">
            <v>DESCRIÇÃO</v>
          </cell>
          <cell r="D458" t="str">
            <v>UN</v>
          </cell>
          <cell r="E458" t="str">
            <v>COEF.</v>
          </cell>
          <cell r="F458" t="str">
            <v>PREÇO</v>
          </cell>
          <cell r="G458" t="str">
            <v>TOTAL</v>
          </cell>
          <cell r="H458" t="str">
            <v>PREÇO</v>
          </cell>
          <cell r="I458" t="str">
            <v>TOTAL</v>
          </cell>
        </row>
        <row r="459">
          <cell r="B459">
            <v>101616</v>
          </cell>
          <cell r="C459" t="str">
            <v>PREPARO DE FUNDO DE VALA COM LARGURA MENOR QUE 1,5 M (ACERTO DO SOLO NATURAL). AF_08/2020</v>
          </cell>
          <cell r="D459" t="str">
            <v>M2</v>
          </cell>
          <cell r="E459">
            <v>1.1000000000000001</v>
          </cell>
          <cell r="F459">
            <v>5.29</v>
          </cell>
          <cell r="G459">
            <v>5.81</v>
          </cell>
          <cell r="H459">
            <v>5.95</v>
          </cell>
          <cell r="I459">
            <v>6.54</v>
          </cell>
        </row>
        <row r="460">
          <cell r="B460">
            <v>96620</v>
          </cell>
          <cell r="C460" t="str">
            <v>LASTRO DE CONCRETO MAGRO, APLICADO EM PISOS, LAJES SOBRE SOLO OU RADIERS. AF_08/2017</v>
          </cell>
          <cell r="D460" t="str">
            <v>M3</v>
          </cell>
          <cell r="E460">
            <v>5.5000000000000007E-2</v>
          </cell>
          <cell r="F460">
            <v>591.01</v>
          </cell>
          <cell r="G460">
            <v>32.5</v>
          </cell>
          <cell r="H460">
            <v>619.71</v>
          </cell>
          <cell r="I460">
            <v>34.08</v>
          </cell>
        </row>
        <row r="461">
          <cell r="B461">
            <v>96536</v>
          </cell>
          <cell r="C461" t="str">
            <v>FABRICAÇÃO, MONTAGEM E DESMONTAGEM DE FÔRMA PARA VIGA BALDRAME, EM MADEIRA SERRADA, E=25 MM, 4 UTILIZAÇÕES. AF_06/2017</v>
          </cell>
          <cell r="D461" t="str">
            <v>M2</v>
          </cell>
          <cell r="E461">
            <v>4.26</v>
          </cell>
          <cell r="F461">
            <v>76.22</v>
          </cell>
          <cell r="G461">
            <v>324.69</v>
          </cell>
          <cell r="H461">
            <v>80.62</v>
          </cell>
          <cell r="I461">
            <v>343.44</v>
          </cell>
        </row>
        <row r="462">
          <cell r="B462">
            <v>96544</v>
          </cell>
          <cell r="C462" t="str">
            <v>ARMAÇÃO DE BLOCO, VIGA BALDRAME OU SAPATA UTILIZANDO AÇO CA-50 DE 6,3 MM - MONTAGEM. AF_06/2017</v>
          </cell>
          <cell r="D462" t="str">
            <v>KG</v>
          </cell>
          <cell r="E462">
            <v>11.89</v>
          </cell>
          <cell r="F462">
            <v>16.64</v>
          </cell>
          <cell r="G462">
            <v>197.84</v>
          </cell>
          <cell r="H462">
            <v>17.28</v>
          </cell>
          <cell r="I462">
            <v>205.45</v>
          </cell>
        </row>
        <row r="463">
          <cell r="B463">
            <v>96546</v>
          </cell>
          <cell r="C463" t="str">
            <v>ARMAÇÃO DE BLOCO, VIGA BALDRAME OU SAPATA UTILIZANDO AÇO CA-50 DE 10 MM - MONTAGEM. AF_06/2017</v>
          </cell>
          <cell r="D463" t="str">
            <v>KG</v>
          </cell>
          <cell r="E463">
            <v>6.96</v>
          </cell>
          <cell r="F463">
            <v>13.99</v>
          </cell>
          <cell r="G463">
            <v>97.37</v>
          </cell>
          <cell r="H463">
            <v>14.34</v>
          </cell>
          <cell r="I463">
            <v>99.8</v>
          </cell>
        </row>
        <row r="464">
          <cell r="B464">
            <v>92921</v>
          </cell>
          <cell r="C464" t="str">
            <v>ARMAÇÃO DE ESTRUTURAS DIVERSAS DE CONCRETO ARMADO, EXCETO VIGAS, PILARES, LAJES E FUNDAÇÕES, UTILIZANDO AÇO CA-50 DE 12,5 MM - MONTAGEM. AF_06/2022</v>
          </cell>
          <cell r="D464" t="str">
            <v>KG</v>
          </cell>
          <cell r="E464">
            <v>28.36</v>
          </cell>
          <cell r="F464">
            <v>11.11</v>
          </cell>
          <cell r="G464">
            <v>315.07</v>
          </cell>
          <cell r="H464">
            <v>11.28</v>
          </cell>
          <cell r="I464">
            <v>319.89999999999998</v>
          </cell>
        </row>
        <row r="465">
          <cell r="B465" t="str">
            <v>AUX.018</v>
          </cell>
          <cell r="C465" t="str">
            <v xml:space="preserve">CONCRETAGEM DE BLOCOS DE COROAMENTO E VIGAS BALDRAME, FCK 25 MPA, COM USO DE JERICA  LANÇAMENTO, ADENSAMENTO E ACABAMENTO. </v>
          </cell>
          <cell r="D465" t="str">
            <v>M3</v>
          </cell>
          <cell r="E465">
            <v>0.26</v>
          </cell>
          <cell r="F465">
            <v>647.46</v>
          </cell>
          <cell r="G465">
            <v>168.33</v>
          </cell>
          <cell r="H465">
            <v>669.13</v>
          </cell>
          <cell r="I465">
            <v>173.97</v>
          </cell>
        </row>
        <row r="466">
          <cell r="B466" t="str">
            <v>AUX.009</v>
          </cell>
          <cell r="C466" t="str">
            <v>CONCRETAGEM DE RADIER, PISO DE CONCRETO OU LAJE SOBRE SOLO, FCK 25 MPA - LANÇAMENTO, ADENSAMENTO E ACABAMENTO.</v>
          </cell>
          <cell r="D466" t="str">
            <v xml:space="preserve"> M3</v>
          </cell>
          <cell r="E466">
            <v>0.24911250000000001</v>
          </cell>
          <cell r="F466">
            <v>522.1</v>
          </cell>
          <cell r="G466">
            <v>130.06</v>
          </cell>
          <cell r="H466">
            <v>533.05999999999995</v>
          </cell>
          <cell r="I466">
            <v>132.79</v>
          </cell>
        </row>
        <row r="467">
          <cell r="B467">
            <v>9838</v>
          </cell>
          <cell r="C467" t="str">
            <v xml:space="preserve">TUBO PVC SERIE NORMAL, DN 50 MM, PARA ESGOTO PREDIAL (NBR 5688)                                                                                                                                                                                                                                                                                                                                                                                                                                           </v>
          </cell>
          <cell r="D467" t="str">
            <v xml:space="preserve">M     </v>
          </cell>
          <cell r="E467">
            <v>3</v>
          </cell>
          <cell r="F467">
            <v>11.9</v>
          </cell>
          <cell r="G467">
            <v>35.700000000000003</v>
          </cell>
          <cell r="H467">
            <v>11.9</v>
          </cell>
          <cell r="I467">
            <v>35.700000000000003</v>
          </cell>
        </row>
        <row r="468">
          <cell r="B468" t="str">
            <v>CPU 053</v>
          </cell>
          <cell r="C468" t="str">
            <v>CAIXA DE LIGAÇÃO 0,90 X 0,90M APENAS TAMPA EM CONCRETO.</v>
          </cell>
          <cell r="D468" t="str">
            <v>UN</v>
          </cell>
          <cell r="G468">
            <v>1013.05</v>
          </cell>
          <cell r="I468">
            <v>1040.74</v>
          </cell>
        </row>
        <row r="469">
          <cell r="B469" t="str">
            <v>Composição apropriada quantitativos conforme projeto específico (OBS: quantificado apenas a laje de tampa no encontro das canaletas projetadas e existente, demais serviços já quantificados nas canaletas projetadas)</v>
          </cell>
        </row>
        <row r="470">
          <cell r="B470" t="str">
            <v>CÓDIGO</v>
          </cell>
          <cell r="C470" t="str">
            <v>DESCRIÇÃO</v>
          </cell>
          <cell r="D470" t="str">
            <v>UN</v>
          </cell>
          <cell r="E470" t="str">
            <v>COEF.</v>
          </cell>
          <cell r="F470" t="str">
            <v>PREÇO</v>
          </cell>
          <cell r="G470" t="str">
            <v>TOTAL</v>
          </cell>
          <cell r="H470" t="str">
            <v>PREÇO</v>
          </cell>
          <cell r="I470" t="str">
            <v>TOTAL</v>
          </cell>
        </row>
        <row r="471">
          <cell r="B471">
            <v>96536</v>
          </cell>
          <cell r="C471" t="str">
            <v>FABRICAÇÃO, MONTAGEM E DESMONTAGEM DE FÔRMA PARA VIGA BALDRAME, EM MADEIRA SERRADA, E=25 MM, 4 UTILIZAÇÕES. AF_06/2017</v>
          </cell>
          <cell r="D471" t="str">
            <v>M2</v>
          </cell>
          <cell r="E471">
            <v>2.6500000000000004</v>
          </cell>
          <cell r="F471">
            <v>76.22</v>
          </cell>
          <cell r="G471">
            <v>201.98</v>
          </cell>
          <cell r="H471">
            <v>80.62</v>
          </cell>
          <cell r="I471">
            <v>213.64</v>
          </cell>
        </row>
        <row r="472">
          <cell r="B472">
            <v>92915</v>
          </cell>
          <cell r="C472" t="str">
            <v>ARMAÇÃO DE ESTRUTURAS DIVERSAS DE CONCRETO ARMADO, EXCETO VIGAS, PILARES, LAJES E FUNDAÇÕES, UTILIZANDO AÇO CA-60 DE 5,0 MM - MONTAGEM. AF_06/2022</v>
          </cell>
          <cell r="D472" t="str">
            <v>KG</v>
          </cell>
          <cell r="E472">
            <v>2.44</v>
          </cell>
          <cell r="F472">
            <v>16.84</v>
          </cell>
          <cell r="G472">
            <v>41.08</v>
          </cell>
          <cell r="H472">
            <v>17.64</v>
          </cell>
          <cell r="I472">
            <v>43.04</v>
          </cell>
        </row>
        <row r="473">
          <cell r="B473">
            <v>92919</v>
          </cell>
          <cell r="C473" t="str">
            <v>ARMAÇÃO DE ESTRUTURAS DIVERSAS DE CONCRETO ARMADO, EXCETO VIGAS, PILARES, LAJES E FUNDAÇÕES, UTILIZANDO AÇO CA-50 DE 10,0 MM - MONTAGEM. AF_06/2022</v>
          </cell>
          <cell r="D473" t="str">
            <v>KG</v>
          </cell>
          <cell r="E473">
            <v>8.2899999999999991</v>
          </cell>
          <cell r="F473">
            <v>13.27</v>
          </cell>
          <cell r="G473">
            <v>110</v>
          </cell>
          <cell r="H473">
            <v>13.52</v>
          </cell>
          <cell r="I473">
            <v>112.08</v>
          </cell>
        </row>
        <row r="474">
          <cell r="B474">
            <v>92921</v>
          </cell>
          <cell r="C474" t="str">
            <v>ARMAÇÃO DE ESTRUTURAS DIVERSAS DE CONCRETO ARMADO, EXCETO VIGAS, PILARES, LAJES E FUNDAÇÕES, UTILIZANDO AÇO CA-50 DE 12,5 MM - MONTAGEM. AF_06/2022</v>
          </cell>
          <cell r="D474" t="str">
            <v>KG</v>
          </cell>
          <cell r="E474">
            <v>44.8</v>
          </cell>
          <cell r="F474">
            <v>11.11</v>
          </cell>
          <cell r="G474">
            <v>497.72</v>
          </cell>
          <cell r="H474">
            <v>11.28</v>
          </cell>
          <cell r="I474">
            <v>505.34</v>
          </cell>
        </row>
        <row r="475">
          <cell r="B475" t="str">
            <v>AUX.009</v>
          </cell>
          <cell r="C475" t="str">
            <v>CONCRETAGEM DE RADIER, PISO DE CONCRETO OU LAJE SOBRE SOLO, FCK 25 MPA - LANÇAMENTO, ADENSAMENTO E ACABAMENTO.</v>
          </cell>
          <cell r="D475" t="str">
            <v xml:space="preserve"> M3</v>
          </cell>
          <cell r="E475">
            <v>0.16200000000000003</v>
          </cell>
          <cell r="F475">
            <v>522.1</v>
          </cell>
          <cell r="G475">
            <v>84.58</v>
          </cell>
          <cell r="H475">
            <v>533.05999999999995</v>
          </cell>
          <cell r="I475">
            <v>86.35</v>
          </cell>
        </row>
        <row r="476">
          <cell r="B476" t="str">
            <v>AUX.018</v>
          </cell>
          <cell r="C476" t="str">
            <v xml:space="preserve">CONCRETAGEM DE BLOCOS DE COROAMENTO E VIGAS BALDRAME, FCK 25 MPA, COM USO DE JERICA  LANÇAMENTO, ADENSAMENTO E ACABAMENTO. </v>
          </cell>
          <cell r="D476" t="str">
            <v>M3</v>
          </cell>
          <cell r="E476">
            <v>0.12000000000000002</v>
          </cell>
          <cell r="F476">
            <v>647.46</v>
          </cell>
          <cell r="G476">
            <v>77.69</v>
          </cell>
          <cell r="H476">
            <v>669.13</v>
          </cell>
          <cell r="I476">
            <v>80.290000000000006</v>
          </cell>
        </row>
        <row r="477">
          <cell r="B477" t="str">
            <v>CPU 054</v>
          </cell>
          <cell r="C477" t="str">
            <v xml:space="preserve">CONCRETAGEM DE DISSIPADOR DE ENERGIA, CONCRETO USINADO, FCK = 25 MPA, COM USO DE BOMBA - LANÇAMENTO, ADENSAMENTO E ACABAMENTO. </v>
          </cell>
          <cell r="D477" t="str">
            <v>M3</v>
          </cell>
          <cell r="G477">
            <v>581.09</v>
          </cell>
          <cell r="I477">
            <v>587.42999999999995</v>
          </cell>
        </row>
        <row r="478">
          <cell r="B478" t="str">
            <v>REFERÊNCIA SINAPI 103798 SET/22</v>
          </cell>
        </row>
        <row r="479">
          <cell r="B479" t="str">
            <v>CÓDIGO</v>
          </cell>
          <cell r="C479" t="str">
            <v>DESCRIÇÃO</v>
          </cell>
          <cell r="D479" t="str">
            <v>UN</v>
          </cell>
          <cell r="E479" t="str">
            <v>COEF.</v>
          </cell>
          <cell r="F479" t="str">
            <v>PREÇO</v>
          </cell>
          <cell r="G479" t="str">
            <v>TOTAL</v>
          </cell>
          <cell r="H479" t="str">
            <v>PREÇO</v>
          </cell>
          <cell r="I479" t="str">
            <v>TOTAL</v>
          </cell>
        </row>
        <row r="480">
          <cell r="B480">
            <v>1527</v>
          </cell>
          <cell r="C480" t="str">
            <v xml:space="preserve">CONCRETO USINADO BOMBEAVEL, CLASSE DE RESISTENCIA C25, BRITA 0 E 1, SLUMP = 100 +/- 20 MM, COM BOMBEAMENTO (DISPONIBILIZACAO DE BOMBA), SEM O LANCAMENTO (NBR 8953)                                                                                                                                                                                                                                                                                                                                       </v>
          </cell>
          <cell r="D480" t="str">
            <v xml:space="preserve">M3    </v>
          </cell>
          <cell r="E480">
            <v>1.103</v>
          </cell>
          <cell r="F480">
            <v>478.96</v>
          </cell>
          <cell r="G480">
            <v>528.29</v>
          </cell>
          <cell r="H480">
            <v>478.96</v>
          </cell>
          <cell r="I480">
            <v>528.29</v>
          </cell>
        </row>
        <row r="481">
          <cell r="B481">
            <v>88309</v>
          </cell>
          <cell r="C481" t="str">
            <v>PEDREIRO COM ENCARGOS COMPLEMENTARES</v>
          </cell>
          <cell r="D481" t="str">
            <v>H</v>
          </cell>
          <cell r="E481">
            <v>0.89270000000000005</v>
          </cell>
          <cell r="F481">
            <v>22.63</v>
          </cell>
          <cell r="G481">
            <v>20.2</v>
          </cell>
          <cell r="H481">
            <v>25.46</v>
          </cell>
          <cell r="I481">
            <v>22.72</v>
          </cell>
        </row>
        <row r="482">
          <cell r="B482">
            <v>88316</v>
          </cell>
          <cell r="C482" t="str">
            <v>SERVENTE COM ENCARGOS COMPLEMENTARES</v>
          </cell>
          <cell r="D482" t="str">
            <v>H</v>
          </cell>
          <cell r="E482">
            <v>1.7854000000000001</v>
          </cell>
          <cell r="F482">
            <v>18.14</v>
          </cell>
          <cell r="G482">
            <v>32.380000000000003</v>
          </cell>
          <cell r="H482">
            <v>20.28</v>
          </cell>
          <cell r="I482">
            <v>36.200000000000003</v>
          </cell>
        </row>
        <row r="483">
          <cell r="B483">
            <v>90586</v>
          </cell>
          <cell r="C483" t="str">
            <v>VIBRADOR DE IMERSÃO, DIÂMETRO DE PONTEIRA 45MM, MOTOR ELÉTRICO TRIFÁSICO POTÊNCIA DE 2 CV - CHP DIURNO. AF_06/2015</v>
          </cell>
          <cell r="D483" t="str">
            <v>CHP</v>
          </cell>
          <cell r="E483">
            <v>0.1062</v>
          </cell>
          <cell r="F483">
            <v>1.31</v>
          </cell>
          <cell r="G483">
            <v>0.13</v>
          </cell>
          <cell r="H483">
            <v>1.31</v>
          </cell>
          <cell r="I483">
            <v>0.13</v>
          </cell>
        </row>
        <row r="484">
          <cell r="B484">
            <v>90587</v>
          </cell>
          <cell r="C484" t="str">
            <v>VIBRADOR DE IMERSÃO, DIÂMETRO DE PONTEIRA 45MM, MOTOR ELÉTRICO TRIFÁSICO POTÊNCIA DE 2 CV - CHI DIURNO. AF_06/2015</v>
          </cell>
          <cell r="D484" t="str">
            <v>CHI</v>
          </cell>
          <cell r="E484">
            <v>0.19239999999999999</v>
          </cell>
          <cell r="F484">
            <v>0.5</v>
          </cell>
          <cell r="G484">
            <v>0.09</v>
          </cell>
          <cell r="H484">
            <v>0.5</v>
          </cell>
          <cell r="I484">
            <v>0.09</v>
          </cell>
        </row>
        <row r="485">
          <cell r="B485" t="str">
            <v>CPU 055</v>
          </cell>
          <cell r="C485" t="str">
            <v>DRENO BARBACÃ, DN 100 MM.</v>
          </cell>
          <cell r="D485" t="str">
            <v>M</v>
          </cell>
          <cell r="G485">
            <v>32.4</v>
          </cell>
          <cell r="I485">
            <v>32.659999999999997</v>
          </cell>
        </row>
        <row r="486">
          <cell r="B486" t="str">
            <v>REFERÊNCIA SINAPI 102723 E 102724 SET/22</v>
          </cell>
        </row>
        <row r="487">
          <cell r="B487" t="str">
            <v>CÓDIGO</v>
          </cell>
          <cell r="C487" t="str">
            <v>DESCRIÇÃO</v>
          </cell>
          <cell r="D487" t="str">
            <v>UN</v>
          </cell>
          <cell r="E487" t="str">
            <v>COEF.</v>
          </cell>
          <cell r="F487" t="str">
            <v>PREÇO</v>
          </cell>
          <cell r="G487" t="str">
            <v>TOTAL</v>
          </cell>
          <cell r="H487" t="str">
            <v>PREÇO</v>
          </cell>
          <cell r="I487" t="str">
            <v>TOTAL</v>
          </cell>
        </row>
        <row r="488">
          <cell r="B488">
            <v>345</v>
          </cell>
          <cell r="C488" t="str">
            <v xml:space="preserve">ARAME GALVANIZADO 18 BWG, D = 1,24MM (0,009 KG/M)                                                                                                                                                                                                                                                                                                                                                                                                                                                         </v>
          </cell>
          <cell r="D488" t="str">
            <v xml:space="preserve">KG    </v>
          </cell>
          <cell r="E488">
            <v>1.7000000000000001E-2</v>
          </cell>
          <cell r="F488">
            <v>36.94</v>
          </cell>
          <cell r="G488">
            <v>0.62</v>
          </cell>
          <cell r="H488">
            <v>36.94</v>
          </cell>
          <cell r="I488">
            <v>0.62</v>
          </cell>
        </row>
        <row r="489">
          <cell r="B489">
            <v>4013</v>
          </cell>
          <cell r="C489" t="str">
            <v xml:space="preserve">GEOTEXTIL NAO TECIDO AGULHADO DE FILAMENTOS CONTINUOS 100% POLIESTER, RESITENCIA A TRACAO = 09 KN/M                                                                                                                                                                                                                                                                                                                                                                                                       </v>
          </cell>
          <cell r="D489" t="str">
            <v xml:space="preserve">M2    </v>
          </cell>
          <cell r="E489">
            <v>1.06</v>
          </cell>
          <cell r="F489">
            <v>8.69</v>
          </cell>
          <cell r="G489">
            <v>9.2100000000000009</v>
          </cell>
          <cell r="H489">
            <v>8.69</v>
          </cell>
          <cell r="I489">
            <v>9.2100000000000009</v>
          </cell>
        </row>
        <row r="490">
          <cell r="B490">
            <v>4720</v>
          </cell>
          <cell r="C490" t="str">
            <v xml:space="preserve">PEDRA BRITADA N. 0, OU PEDRISCO (4,8 A 9,5 MM) POSTO PEDREIRA/FORNECEDOR, SEM FRETE                                                                                                                                                                                                                                                                                                                                                                                                                       </v>
          </cell>
          <cell r="D490" t="str">
            <v xml:space="preserve">M3    </v>
          </cell>
          <cell r="E490">
            <v>2.5399999999999999E-2</v>
          </cell>
          <cell r="F490">
            <v>120.62</v>
          </cell>
          <cell r="G490">
            <v>3.06</v>
          </cell>
          <cell r="H490">
            <v>120.62</v>
          </cell>
          <cell r="I490">
            <v>3.06</v>
          </cell>
        </row>
        <row r="491">
          <cell r="B491">
            <v>9836</v>
          </cell>
          <cell r="C491" t="str">
            <v xml:space="preserve">TUBO PVC  SERIE NORMAL, DN 100 MM, PARA ESGOTO  PREDIAL (NBR 5688)                                                                                                                                                                                                                                                                                                                                                                                                                                        </v>
          </cell>
          <cell r="D491" t="str">
            <v xml:space="preserve">M     </v>
          </cell>
          <cell r="E491">
            <v>1.05</v>
          </cell>
          <cell r="F491">
            <v>16.5</v>
          </cell>
          <cell r="G491">
            <v>17.32</v>
          </cell>
          <cell r="H491">
            <v>16.5</v>
          </cell>
          <cell r="I491">
            <v>17.32</v>
          </cell>
        </row>
        <row r="492">
          <cell r="B492">
            <v>88316</v>
          </cell>
          <cell r="C492" t="str">
            <v>SERVENTE COM ENCARGOS COMPLEMENTARES</v>
          </cell>
          <cell r="D492" t="str">
            <v>H</v>
          </cell>
          <cell r="E492">
            <v>0.1211</v>
          </cell>
          <cell r="F492">
            <v>18.14</v>
          </cell>
          <cell r="G492">
            <v>2.19</v>
          </cell>
          <cell r="H492">
            <v>20.28</v>
          </cell>
          <cell r="I492">
            <v>2.4500000000000002</v>
          </cell>
        </row>
        <row r="493">
          <cell r="B493" t="str">
            <v>CPU 056</v>
          </cell>
          <cell r="C493" t="str">
            <v>POÇO DE VISITA RETANGULAR PARA DRENAGEM, EM ALVENARIA COM BLOCO DE CONCRETO 22X11X8CM,  DE UMA VEZ, DIMENSÕES INTERNAS = 1,2 X 1,2 M, PROFUNIDADE = 1,5 M, E TAMPÃO DE PRFV (PLÁSTICO REFORÇADO COM FIBRA DE VIDRO). (TIPO 2)</v>
          </cell>
          <cell r="D493" t="str">
            <v>UN</v>
          </cell>
          <cell r="G493">
            <v>5717.08</v>
          </cell>
          <cell r="I493">
            <v>5849.57</v>
          </cell>
        </row>
        <row r="494">
          <cell r="B494" t="str">
            <v>CONFORME DETALHE DO POÇO DE VISITA COM TAMPÃO TIPO 2</v>
          </cell>
        </row>
        <row r="495">
          <cell r="B495" t="str">
            <v>CÓDIGO</v>
          </cell>
          <cell r="C495" t="str">
            <v>DESCRIÇÃO</v>
          </cell>
          <cell r="D495" t="str">
            <v>UN</v>
          </cell>
          <cell r="E495" t="str">
            <v>COEF.</v>
          </cell>
          <cell r="F495" t="str">
            <v>PREÇO</v>
          </cell>
          <cell r="G495" t="str">
            <v>TOTAL</v>
          </cell>
          <cell r="H495" t="str">
            <v>PREÇO</v>
          </cell>
          <cell r="I495" t="str">
            <v>TOTAL</v>
          </cell>
        </row>
        <row r="496">
          <cell r="B496">
            <v>101617</v>
          </cell>
          <cell r="C496" t="str">
            <v>PREPARO DE FUNDO DE VALA COM LARGURA MAIOR OU IGUAL A 1,5 M E MENOR QUE 2,5 M (ACERTO DO SOLO NATURAL). AF_08/2020</v>
          </cell>
          <cell r="D496" t="str">
            <v>M2</v>
          </cell>
          <cell r="E496">
            <v>3.4225000000000003</v>
          </cell>
          <cell r="F496">
            <v>2.6</v>
          </cell>
          <cell r="G496">
            <v>8.89</v>
          </cell>
          <cell r="H496">
            <v>2.94</v>
          </cell>
          <cell r="I496">
            <v>10.06</v>
          </cell>
        </row>
        <row r="497">
          <cell r="B497">
            <v>96620</v>
          </cell>
          <cell r="C497" t="str">
            <v>LASTRO DE CONCRETO MAGRO, APLICADO EM PISOS, LAJES SOBRE SOLO OU RADIERS. AF_08/2017</v>
          </cell>
          <cell r="D497" t="str">
            <v>M3</v>
          </cell>
          <cell r="E497">
            <v>0.17112500000000003</v>
          </cell>
          <cell r="F497">
            <v>591.01</v>
          </cell>
          <cell r="G497">
            <v>101.13</v>
          </cell>
          <cell r="H497">
            <v>619.71</v>
          </cell>
          <cell r="I497">
            <v>106.04</v>
          </cell>
        </row>
        <row r="498">
          <cell r="B498">
            <v>96536</v>
          </cell>
          <cell r="C498" t="str">
            <v>FABRICAÇÃO, MONTAGEM E DESMONTAGEM DE FÔRMA PARA VIGA BALDRAME, EM MADEIRA SERRADA, E=25 MM, 4 UTILIZAÇÕES. AF_06/2017</v>
          </cell>
          <cell r="D498" t="str">
            <v>M2</v>
          </cell>
          <cell r="E498">
            <v>10.908420000000001</v>
          </cell>
          <cell r="F498">
            <v>76.22</v>
          </cell>
          <cell r="G498">
            <v>831.43</v>
          </cell>
          <cell r="H498">
            <v>80.62</v>
          </cell>
          <cell r="I498">
            <v>879.43</v>
          </cell>
        </row>
        <row r="499">
          <cell r="B499">
            <v>92759</v>
          </cell>
          <cell r="C499" t="str">
            <v>ARMAÇÃO DE PILAR OU VIGA DE ESTRUTURA CONVENCIONAL DE CONCRETO ARMADO UTILIZANDO AÇO CA-60 DE 5,0 MM - MONTAGEM. AF_06/2022</v>
          </cell>
          <cell r="D499" t="str">
            <v>KG</v>
          </cell>
          <cell r="E499">
            <v>16</v>
          </cell>
          <cell r="F499">
            <v>14.64</v>
          </cell>
          <cell r="G499">
            <v>234.24</v>
          </cell>
          <cell r="H499">
            <v>15.17</v>
          </cell>
          <cell r="I499">
            <v>242.72</v>
          </cell>
        </row>
        <row r="500">
          <cell r="B500">
            <v>92768</v>
          </cell>
          <cell r="C500" t="str">
            <v>ARMAÇÃO DE LAJE DE ESTRUTURA CONVENCIONAL DE CONCRETO ARMADO UTILIZANDO AÇO CA-60 DE 5,0 MM - MONTAGEM. AF_06/2022</v>
          </cell>
          <cell r="D500" t="str">
            <v>KG</v>
          </cell>
          <cell r="E500">
            <v>2</v>
          </cell>
          <cell r="F500">
            <v>14.21</v>
          </cell>
          <cell r="G500">
            <v>28.42</v>
          </cell>
          <cell r="H500">
            <v>14.67</v>
          </cell>
          <cell r="I500">
            <v>29.34</v>
          </cell>
        </row>
        <row r="501">
          <cell r="B501">
            <v>92769</v>
          </cell>
          <cell r="C501" t="str">
            <v>ARMAÇÃO DE LAJE DE ESTRUTURA CONVENCIONAL DE CONCRETO ARMADO UTILIZANDO AÇO CA-50 DE 6,3 MM - MONTAGEM. AF_06/2022</v>
          </cell>
          <cell r="D501" t="str">
            <v>KG</v>
          </cell>
          <cell r="E501">
            <v>4</v>
          </cell>
          <cell r="F501">
            <v>13.87</v>
          </cell>
          <cell r="G501">
            <v>55.48</v>
          </cell>
          <cell r="H501">
            <v>14.16</v>
          </cell>
          <cell r="I501">
            <v>56.64</v>
          </cell>
        </row>
        <row r="502">
          <cell r="B502">
            <v>92770</v>
          </cell>
          <cell r="C502" t="str">
            <v>ARMAÇÃO DE LAJE DE ESTRUTURA CONVENCIONAL DE CONCRETO ARMADO UTILIZANDO AÇO CA-50 DE 8,0 MM - MONTAGEM. AF_06/2022</v>
          </cell>
          <cell r="D502" t="str">
            <v>KG</v>
          </cell>
          <cell r="E502">
            <v>20</v>
          </cell>
          <cell r="F502">
            <v>13.36</v>
          </cell>
          <cell r="G502">
            <v>267.2</v>
          </cell>
          <cell r="H502">
            <v>13.53</v>
          </cell>
          <cell r="I502">
            <v>270.60000000000002</v>
          </cell>
        </row>
        <row r="503">
          <cell r="B503">
            <v>92762</v>
          </cell>
          <cell r="C503" t="str">
            <v>ARMAÇÃO DE PILAR OU VIGA DE ESTRUTURA CONVENCIONAL DE CONCRETO ARMADO UTILIZANDO AÇO CA-50 DE 10,0 MM - MONTAGEM. AF_06/2022</v>
          </cell>
          <cell r="D503" t="str">
            <v>KG</v>
          </cell>
          <cell r="E503">
            <v>19.250399999999999</v>
          </cell>
          <cell r="F503">
            <v>12.46</v>
          </cell>
          <cell r="G503">
            <v>239.85</v>
          </cell>
          <cell r="H503">
            <v>12.61</v>
          </cell>
          <cell r="I503">
            <v>242.74</v>
          </cell>
        </row>
        <row r="504">
          <cell r="B504">
            <v>92771</v>
          </cell>
          <cell r="C504" t="str">
            <v>ARMAÇÃO DE LAJE DE ESTRUTURA CONVENCIONAL DE CONCRETO ARMADO UTILIZANDO AÇO CA-50 DE 10,0 MM - MONTAGEM. AF_06/2022</v>
          </cell>
          <cell r="D504" t="str">
            <v>KG</v>
          </cell>
          <cell r="E504">
            <v>6.2933999999999992</v>
          </cell>
          <cell r="F504">
            <v>12.09</v>
          </cell>
          <cell r="G504">
            <v>76.08</v>
          </cell>
          <cell r="H504">
            <v>12.2</v>
          </cell>
          <cell r="I504">
            <v>76.77</v>
          </cell>
        </row>
        <row r="505">
          <cell r="B505">
            <v>92772</v>
          </cell>
          <cell r="C505" t="str">
            <v>ARMAÇÃO DE LAJE DE ESTRUTURA CONVENCIONAL DE CONCRETO ARMADO UTILIZANDO AÇO CA-50 DE 12,5 MM - MONTAGEM. AF_06/2022</v>
          </cell>
          <cell r="D505" t="str">
            <v>KG</v>
          </cell>
          <cell r="E505">
            <v>88</v>
          </cell>
          <cell r="F505">
            <v>10.25</v>
          </cell>
          <cell r="G505">
            <v>902</v>
          </cell>
          <cell r="H505">
            <v>10.31</v>
          </cell>
          <cell r="I505">
            <v>907.28</v>
          </cell>
        </row>
        <row r="506">
          <cell r="B506" t="str">
            <v>AUX.010</v>
          </cell>
          <cell r="C506" t="str">
            <v>ALVENARIA DE VEDAÇÃO DE BLOCOS DE CONCRETO MACIÇOS DE 22X11X8CM (ESPESSURA 8CM), DE UMA VEZ, E ARGAMASSA DE ASSENTAMENTO COM PREPARO EM BETONEIRA.</v>
          </cell>
          <cell r="D506" t="str">
            <v>M2</v>
          </cell>
          <cell r="E506">
            <v>3.5960000000000001</v>
          </cell>
          <cell r="F506">
            <v>213.76</v>
          </cell>
          <cell r="G506">
            <v>768.68</v>
          </cell>
          <cell r="H506">
            <v>221.75</v>
          </cell>
          <cell r="I506">
            <v>797.41</v>
          </cell>
        </row>
        <row r="507">
          <cell r="B507">
            <v>87879</v>
          </cell>
          <cell r="C507" t="str">
            <v>CHAPISCO APLICADO EM ALVENARIAS E ESTRUTURAS DE CONCRETO INTERNAS, COM COLHER DE PEDREIRO.  ARGAMASSA TRAÇO 1:3 COM PREPARO EM BETONEIRA 400L. AF_10/2022</v>
          </cell>
          <cell r="D507" t="str">
            <v>M2</v>
          </cell>
          <cell r="E507">
            <v>5.0999999999999996</v>
          </cell>
          <cell r="F507">
            <v>3.94</v>
          </cell>
          <cell r="G507">
            <v>20.09</v>
          </cell>
          <cell r="H507">
            <v>4.2300000000000004</v>
          </cell>
          <cell r="I507">
            <v>21.57</v>
          </cell>
        </row>
        <row r="508">
          <cell r="B508" t="str">
            <v>AUX.009</v>
          </cell>
          <cell r="C508" t="str">
            <v>CONCRETAGEM DE RADIER, PISO DE CONCRETO OU LAJE SOBRE SOLO, FCK 25 MPA - LANÇAMENTO, ADENSAMENTO E ACABAMENTO.</v>
          </cell>
          <cell r="D508" t="str">
            <v xml:space="preserve"> M3</v>
          </cell>
          <cell r="E508">
            <v>0.67223499999999992</v>
          </cell>
          <cell r="F508">
            <v>522.1</v>
          </cell>
          <cell r="G508">
            <v>350.97</v>
          </cell>
          <cell r="H508">
            <v>533.05999999999995</v>
          </cell>
          <cell r="I508">
            <v>358.34</v>
          </cell>
        </row>
        <row r="509">
          <cell r="B509" t="str">
            <v>AUX.018</v>
          </cell>
          <cell r="C509" t="str">
            <v xml:space="preserve">CONCRETAGEM DE BLOCOS DE COROAMENTO E VIGAS BALDRAME, FCK 25 MPA, COM USO DE JERICA  LANÇAMENTO, ADENSAMENTO E ACABAMENTO. </v>
          </cell>
          <cell r="D509" t="str">
            <v>M3</v>
          </cell>
          <cell r="E509">
            <v>0.83124000000000009</v>
          </cell>
          <cell r="F509">
            <v>647.46</v>
          </cell>
          <cell r="G509">
            <v>538.19000000000005</v>
          </cell>
          <cell r="H509">
            <v>669.13</v>
          </cell>
          <cell r="I509">
            <v>556.20000000000005</v>
          </cell>
        </row>
        <row r="510">
          <cell r="B510" t="str">
            <v>COT.020</v>
          </cell>
          <cell r="C510" t="str">
            <v>TAMPÃO EM POLIESTER REFORÇADO EM FIBRA DE VIDRO, COM DIÂMETRO DE 600MM E CAPACIDADE DE CARGA DE 40T E TEMP. 180°C</v>
          </cell>
          <cell r="D510" t="str">
            <v>UN</v>
          </cell>
          <cell r="E510">
            <v>1</v>
          </cell>
          <cell r="F510">
            <v>1294.43</v>
          </cell>
          <cell r="G510">
            <v>1294.43</v>
          </cell>
          <cell r="H510">
            <v>1294.43</v>
          </cell>
          <cell r="I510">
            <v>1294.43</v>
          </cell>
        </row>
        <row r="511">
          <cell r="B511" t="str">
            <v>CPU 057</v>
          </cell>
          <cell r="C511" t="str">
            <v>CANALETA EM CONCRETO ARMADO NAS DIMENSÕES 0,60 X 0,50M, INCLUINDO LAJE DE TAMPA COM 20CM, CONFORME PROJETO DE CÁLCULO ESTRUTURAL (LINHA D'ÁGUA - TAMPA COM FUROS DN 50MM)</v>
          </cell>
          <cell r="D511" t="str">
            <v>M</v>
          </cell>
          <cell r="G511">
            <v>946.15</v>
          </cell>
          <cell r="I511">
            <v>981.66</v>
          </cell>
        </row>
        <row r="513">
          <cell r="B513" t="str">
            <v>CÓDIGO</v>
          </cell>
          <cell r="C513" t="str">
            <v>DESCRIÇÃO</v>
          </cell>
          <cell r="D513" t="str">
            <v>UN</v>
          </cell>
          <cell r="E513" t="str">
            <v>COEF.</v>
          </cell>
          <cell r="F513" t="str">
            <v>PREÇO</v>
          </cell>
          <cell r="G513" t="str">
            <v>TOTAL</v>
          </cell>
          <cell r="H513" t="str">
            <v>PREÇO</v>
          </cell>
          <cell r="I513" t="str">
            <v>TOTAL</v>
          </cell>
        </row>
        <row r="514">
          <cell r="B514">
            <v>101616</v>
          </cell>
          <cell r="C514" t="str">
            <v>PREPARO DE FUNDO DE VALA COM LARGURA MENOR QUE 1,5 M (ACERTO DO SOLO NATURAL). AF_08/2020</v>
          </cell>
          <cell r="D514" t="str">
            <v>M2</v>
          </cell>
          <cell r="E514">
            <v>1</v>
          </cell>
          <cell r="F514">
            <v>5.29</v>
          </cell>
          <cell r="G514">
            <v>5.29</v>
          </cell>
          <cell r="H514">
            <v>5.95</v>
          </cell>
          <cell r="I514">
            <v>5.95</v>
          </cell>
        </row>
        <row r="515">
          <cell r="B515">
            <v>96620</v>
          </cell>
          <cell r="C515" t="str">
            <v>LASTRO DE CONCRETO MAGRO, APLICADO EM PISOS, LAJES SOBRE SOLO OU RADIERS. AF_08/2017</v>
          </cell>
          <cell r="D515" t="str">
            <v>M3</v>
          </cell>
          <cell r="E515">
            <v>0.05</v>
          </cell>
          <cell r="F515">
            <v>591.01</v>
          </cell>
          <cell r="G515">
            <v>29.55</v>
          </cell>
          <cell r="H515">
            <v>619.71</v>
          </cell>
          <cell r="I515">
            <v>30.98</v>
          </cell>
        </row>
        <row r="516">
          <cell r="B516">
            <v>96536</v>
          </cell>
          <cell r="C516" t="str">
            <v>FABRICAÇÃO, MONTAGEM E DESMONTAGEM DE FÔRMA PARA VIGA BALDRAME, EM MADEIRA SERRADA, E=25 MM, 4 UTILIZAÇÕES. AF_06/2017</v>
          </cell>
          <cell r="D516" t="str">
            <v>M2</v>
          </cell>
          <cell r="E516">
            <v>3.9799999999999995</v>
          </cell>
          <cell r="F516">
            <v>76.22</v>
          </cell>
          <cell r="G516">
            <v>303.35000000000002</v>
          </cell>
          <cell r="H516">
            <v>80.62</v>
          </cell>
          <cell r="I516">
            <v>320.86</v>
          </cell>
        </row>
        <row r="517">
          <cell r="B517">
            <v>96544</v>
          </cell>
          <cell r="C517" t="str">
            <v>ARMAÇÃO DE BLOCO, VIGA BALDRAME OU SAPATA UTILIZANDO AÇO CA-50 DE 6,3 MM - MONTAGEM. AF_06/2017</v>
          </cell>
          <cell r="D517" t="str">
            <v>KG</v>
          </cell>
          <cell r="E517">
            <v>9.2100000000000009</v>
          </cell>
          <cell r="F517">
            <v>16.64</v>
          </cell>
          <cell r="G517">
            <v>153.25</v>
          </cell>
          <cell r="H517">
            <v>17.28</v>
          </cell>
          <cell r="I517">
            <v>159.13999999999999</v>
          </cell>
        </row>
        <row r="518">
          <cell r="B518">
            <v>96545</v>
          </cell>
          <cell r="C518" t="str">
            <v>ARMAÇÃO DE BLOCO, VIGA BALDRAME OU SAPATA UTILIZANDO AÇO CA-50 DE 8 MM - MONTAGEM. AF_06/2017</v>
          </cell>
          <cell r="D518" t="str">
            <v>KG</v>
          </cell>
          <cell r="E518">
            <v>4.46</v>
          </cell>
          <cell r="F518">
            <v>15.63</v>
          </cell>
          <cell r="G518">
            <v>69.7</v>
          </cell>
          <cell r="H518">
            <v>16.09</v>
          </cell>
          <cell r="I518">
            <v>71.760000000000005</v>
          </cell>
        </row>
        <row r="519">
          <cell r="B519">
            <v>92921</v>
          </cell>
          <cell r="C519" t="str">
            <v>ARMAÇÃO DE ESTRUTURAS DIVERSAS DE CONCRETO ARMADO, EXCETO VIGAS, PILARES, LAJES E FUNDAÇÕES, UTILIZANDO AÇO CA-50 DE 12,5 MM - MONTAGEM. AF_06/2022</v>
          </cell>
          <cell r="D519" t="str">
            <v>KG</v>
          </cell>
          <cell r="E519">
            <v>17.09</v>
          </cell>
          <cell r="F519">
            <v>11.11</v>
          </cell>
          <cell r="G519">
            <v>189.86</v>
          </cell>
          <cell r="H519">
            <v>11.28</v>
          </cell>
          <cell r="I519">
            <v>192.77</v>
          </cell>
        </row>
        <row r="520">
          <cell r="B520" t="str">
            <v>AUX.018</v>
          </cell>
          <cell r="C520" t="str">
            <v xml:space="preserve">CONCRETAGEM DE BLOCOS DE COROAMENTO E VIGAS BALDRAME, FCK 25 MPA, COM USO DE JERICA  LANÇAMENTO, ADENSAMENTO E ACABAMENTO. </v>
          </cell>
          <cell r="D520" t="str">
            <v>M3</v>
          </cell>
          <cell r="E520">
            <v>0.19500000000000001</v>
          </cell>
          <cell r="F520">
            <v>647.46</v>
          </cell>
          <cell r="G520">
            <v>126.25</v>
          </cell>
          <cell r="H520">
            <v>669.13</v>
          </cell>
          <cell r="I520">
            <v>130.47999999999999</v>
          </cell>
        </row>
        <row r="521">
          <cell r="B521" t="str">
            <v>AUX.009</v>
          </cell>
          <cell r="C521" t="str">
            <v>CONCRETAGEM DE RADIER, PISO DE CONCRETO OU LAJE SOBRE SOLO, FCK 25 MPA - LANÇAMENTO, ADENSAMENTO E ACABAMENTO.</v>
          </cell>
          <cell r="D521" t="str">
            <v xml:space="preserve"> M3</v>
          </cell>
          <cell r="E521">
            <v>7.4999999999999997E-2</v>
          </cell>
          <cell r="F521">
            <v>522.1</v>
          </cell>
          <cell r="G521">
            <v>39.15</v>
          </cell>
          <cell r="H521">
            <v>533.05999999999995</v>
          </cell>
          <cell r="I521">
            <v>39.97</v>
          </cell>
        </row>
        <row r="522">
          <cell r="B522">
            <v>9838</v>
          </cell>
          <cell r="C522" t="str">
            <v xml:space="preserve">TUBO PVC SERIE NORMAL, DN 50 MM, PARA ESGOTO PREDIAL (NBR 5688)                                                                                                                                                                                                                                                                                                                                                                                                                                           </v>
          </cell>
          <cell r="D522" t="str">
            <v xml:space="preserve">M     </v>
          </cell>
          <cell r="E522">
            <v>2.5</v>
          </cell>
          <cell r="F522">
            <v>11.9</v>
          </cell>
          <cell r="G522">
            <v>29.75</v>
          </cell>
          <cell r="H522">
            <v>11.9</v>
          </cell>
          <cell r="I522">
            <v>29.75</v>
          </cell>
        </row>
        <row r="523">
          <cell r="B523" t="str">
            <v>CPU 058</v>
          </cell>
          <cell r="C523" t="str">
            <v>CANALETA EM CONCRETO ARMADO NAS DIMENSÕES 0,50 X 0,40M, INCLUINDO LAJE DE TAMPA COM 20CM, CONFORME PROJETO DE CÁLCULO ESTRUTURAL (PASSEIO)</v>
          </cell>
          <cell r="D523" t="str">
            <v>M</v>
          </cell>
          <cell r="G523">
            <v>1164.71</v>
          </cell>
          <cell r="I523">
            <v>1206.8399999999999</v>
          </cell>
        </row>
        <row r="525">
          <cell r="B525" t="str">
            <v>CÓDIGO</v>
          </cell>
          <cell r="C525" t="str">
            <v>DESCRIÇÃO</v>
          </cell>
          <cell r="D525" t="str">
            <v>UN</v>
          </cell>
          <cell r="E525" t="str">
            <v>COEF.</v>
          </cell>
          <cell r="F525" t="str">
            <v>PREÇO</v>
          </cell>
          <cell r="G525" t="str">
            <v>TOTAL</v>
          </cell>
          <cell r="H525" t="str">
            <v>PREÇO</v>
          </cell>
          <cell r="I525" t="str">
            <v>TOTAL</v>
          </cell>
        </row>
        <row r="526">
          <cell r="B526">
            <v>101616</v>
          </cell>
          <cell r="C526" t="str">
            <v>PREPARO DE FUNDO DE VALA COM LARGURA MENOR QUE 1,5 M (ACERTO DO SOLO NATURAL). AF_08/2020</v>
          </cell>
          <cell r="D526" t="str">
            <v>M2</v>
          </cell>
          <cell r="E526">
            <v>1.1000000000000001</v>
          </cell>
          <cell r="F526">
            <v>5.29</v>
          </cell>
          <cell r="G526">
            <v>5.81</v>
          </cell>
          <cell r="H526">
            <v>5.95</v>
          </cell>
          <cell r="I526">
            <v>6.54</v>
          </cell>
        </row>
        <row r="527">
          <cell r="B527">
            <v>96620</v>
          </cell>
          <cell r="C527" t="str">
            <v>LASTRO DE CONCRETO MAGRO, APLICADO EM PISOS, LAJES SOBRE SOLO OU RADIERS. AF_08/2017</v>
          </cell>
          <cell r="D527" t="str">
            <v>M3</v>
          </cell>
          <cell r="E527">
            <v>5.5000000000000007E-2</v>
          </cell>
          <cell r="F527">
            <v>591.01</v>
          </cell>
          <cell r="G527">
            <v>32.5</v>
          </cell>
          <cell r="H527">
            <v>619.71</v>
          </cell>
          <cell r="I527">
            <v>34.08</v>
          </cell>
        </row>
        <row r="528">
          <cell r="B528">
            <v>96536</v>
          </cell>
          <cell r="C528" t="str">
            <v>FABRICAÇÃO, MONTAGEM E DESMONTAGEM DE FÔRMA PARA VIGA BALDRAME, EM MADEIRA SERRADA, E=25 MM, 4 UTILIZAÇÕES. AF_06/2017</v>
          </cell>
          <cell r="D528" t="str">
            <v>M2</v>
          </cell>
          <cell r="E528">
            <v>4.1344000000000003</v>
          </cell>
          <cell r="F528">
            <v>76.22</v>
          </cell>
          <cell r="G528">
            <v>315.12</v>
          </cell>
          <cell r="H528">
            <v>80.62</v>
          </cell>
          <cell r="I528">
            <v>333.31</v>
          </cell>
        </row>
        <row r="529">
          <cell r="B529">
            <v>96544</v>
          </cell>
          <cell r="C529" t="str">
            <v>ARMAÇÃO DE BLOCO, VIGA BALDRAME OU SAPATA UTILIZANDO AÇO CA-50 DE 6,3 MM - MONTAGEM. AF_06/2017</v>
          </cell>
          <cell r="D529" t="str">
            <v>KG</v>
          </cell>
          <cell r="E529">
            <v>12.25</v>
          </cell>
          <cell r="F529">
            <v>16.64</v>
          </cell>
          <cell r="G529">
            <v>203.84</v>
          </cell>
          <cell r="H529">
            <v>17.28</v>
          </cell>
          <cell r="I529">
            <v>211.68</v>
          </cell>
        </row>
        <row r="530">
          <cell r="B530">
            <v>96546</v>
          </cell>
          <cell r="C530" t="str">
            <v>ARMAÇÃO DE BLOCO, VIGA BALDRAME OU SAPATA UTILIZANDO AÇO CA-50 DE 10 MM - MONTAGEM. AF_06/2017</v>
          </cell>
          <cell r="D530" t="str">
            <v>KG</v>
          </cell>
          <cell r="E530">
            <v>6.96</v>
          </cell>
          <cell r="F530">
            <v>13.99</v>
          </cell>
          <cell r="G530">
            <v>97.37</v>
          </cell>
          <cell r="H530">
            <v>14.34</v>
          </cell>
          <cell r="I530">
            <v>99.8</v>
          </cell>
        </row>
        <row r="531">
          <cell r="B531">
            <v>92921</v>
          </cell>
          <cell r="C531" t="str">
            <v>ARMAÇÃO DE ESTRUTURAS DIVERSAS DE CONCRETO ARMADO, EXCETO VIGAS, PILARES, LAJES E FUNDAÇÕES, UTILIZANDO AÇO CA-50 DE 12,5 MM - MONTAGEM. AF_06/2022</v>
          </cell>
          <cell r="D531" t="str">
            <v>KG</v>
          </cell>
          <cell r="E531">
            <v>22.89</v>
          </cell>
          <cell r="F531">
            <v>11.11</v>
          </cell>
          <cell r="G531">
            <v>254.3</v>
          </cell>
          <cell r="H531">
            <v>11.28</v>
          </cell>
          <cell r="I531">
            <v>258.19</v>
          </cell>
        </row>
        <row r="532">
          <cell r="B532" t="str">
            <v>AUX.009</v>
          </cell>
          <cell r="C532" t="str">
            <v>CONCRETAGEM DE RADIER, PISO DE CONCRETO OU LAJE SOBRE SOLO, FCK 25 MPA - LANÇAMENTO, ADENSAMENTO E ACABAMENTO.</v>
          </cell>
          <cell r="D532" t="str">
            <v xml:space="preserve"> M3</v>
          </cell>
          <cell r="E532">
            <v>0.16748000000000002</v>
          </cell>
          <cell r="F532">
            <v>522.1</v>
          </cell>
          <cell r="G532">
            <v>87.44</v>
          </cell>
          <cell r="H532">
            <v>533.05999999999995</v>
          </cell>
          <cell r="I532">
            <v>89.27</v>
          </cell>
        </row>
        <row r="533">
          <cell r="B533" t="str">
            <v>AUX.018</v>
          </cell>
          <cell r="C533" t="str">
            <v xml:space="preserve">CONCRETAGEM DE BLOCOS DE COROAMENTO E VIGAS BALDRAME, FCK 25 MPA, COM USO DE JERICA  LANÇAMENTO, ADENSAMENTO E ACABAMENTO. </v>
          </cell>
          <cell r="D533" t="str">
            <v>M3</v>
          </cell>
          <cell r="E533">
            <v>0.26</v>
          </cell>
          <cell r="F533">
            <v>647.46</v>
          </cell>
          <cell r="G533">
            <v>168.33</v>
          </cell>
          <cell r="H533">
            <v>669.13</v>
          </cell>
          <cell r="I533">
            <v>173.97</v>
          </cell>
        </row>
        <row r="534">
          <cell r="B534" t="str">
            <v>CPU 059</v>
          </cell>
          <cell r="C534" t="str">
            <v>CANALETA EM CONCRETO ARMADO NAS DIMENSÕES 0,50M X 0,40, INCLUINDO LAJE DE TAMPA COM 20CM, CONFORME PROJETO DE CÁLCULO ESTRUTURAL. (PASSEIO COM ABERTURA LATERAL)</v>
          </cell>
          <cell r="D534" t="str">
            <v>M</v>
          </cell>
          <cell r="G534">
            <v>907.97</v>
          </cell>
          <cell r="I534">
            <v>944.53</v>
          </cell>
        </row>
        <row r="536">
          <cell r="B536" t="str">
            <v>CÓDIGO</v>
          </cell>
          <cell r="C536" t="str">
            <v>DESCRIÇÃO</v>
          </cell>
          <cell r="D536" t="str">
            <v>UN</v>
          </cell>
          <cell r="E536" t="str">
            <v>COEF.</v>
          </cell>
          <cell r="F536" t="str">
            <v>PREÇO</v>
          </cell>
          <cell r="G536" t="str">
            <v>TOTAL</v>
          </cell>
          <cell r="H536" t="str">
            <v>PREÇO</v>
          </cell>
          <cell r="I536" t="str">
            <v>TOTAL</v>
          </cell>
        </row>
        <row r="537">
          <cell r="B537">
            <v>101616</v>
          </cell>
          <cell r="C537" t="str">
            <v>PREPARO DE FUNDO DE VALA COM LARGURA MENOR QUE 1,5 M (ACERTO DO SOLO NATURAL). AF_08/2020</v>
          </cell>
          <cell r="D537" t="str">
            <v>M2</v>
          </cell>
          <cell r="E537">
            <v>1.1000000000000001</v>
          </cell>
          <cell r="F537">
            <v>5.29</v>
          </cell>
          <cell r="G537">
            <v>5.81</v>
          </cell>
          <cell r="H537">
            <v>5.95</v>
          </cell>
          <cell r="I537">
            <v>6.54</v>
          </cell>
        </row>
        <row r="538">
          <cell r="B538">
            <v>96620</v>
          </cell>
          <cell r="C538" t="str">
            <v>LASTRO DE CONCRETO MAGRO, APLICADO EM PISOS, LAJES SOBRE SOLO OU RADIERS. AF_08/2017</v>
          </cell>
          <cell r="D538" t="str">
            <v>M3</v>
          </cell>
          <cell r="E538">
            <v>5.5000000000000007E-2</v>
          </cell>
          <cell r="F538">
            <v>591.01</v>
          </cell>
          <cell r="G538">
            <v>32.5</v>
          </cell>
          <cell r="H538">
            <v>619.71</v>
          </cell>
          <cell r="I538">
            <v>34.08</v>
          </cell>
        </row>
        <row r="539">
          <cell r="B539">
            <v>96536</v>
          </cell>
          <cell r="C539" t="str">
            <v>FABRICAÇÃO, MONTAGEM E DESMONTAGEM DE FÔRMA PARA VIGA BALDRAME, EM MADEIRA SERRADA, E=25 MM, 4 UTILIZAÇÕES. AF_06/2017</v>
          </cell>
          <cell r="D539" t="str">
            <v>M2</v>
          </cell>
          <cell r="E539">
            <v>3.6401000000000003</v>
          </cell>
          <cell r="F539">
            <v>76.22</v>
          </cell>
          <cell r="G539">
            <v>277.44</v>
          </cell>
          <cell r="H539">
            <v>80.62</v>
          </cell>
          <cell r="I539">
            <v>293.45999999999998</v>
          </cell>
        </row>
        <row r="540">
          <cell r="B540">
            <v>96544</v>
          </cell>
          <cell r="C540" t="str">
            <v>ARMAÇÃO DE BLOCO, VIGA BALDRAME OU SAPATA UTILIZANDO AÇO CA-50 DE 6,3 MM - MONTAGEM. AF_06/2017</v>
          </cell>
          <cell r="D540" t="str">
            <v>KG</v>
          </cell>
          <cell r="E540">
            <v>9.91</v>
          </cell>
          <cell r="F540">
            <v>16.64</v>
          </cell>
          <cell r="G540">
            <v>164.9</v>
          </cell>
          <cell r="H540">
            <v>17.28</v>
          </cell>
          <cell r="I540">
            <v>171.24</v>
          </cell>
        </row>
        <row r="541">
          <cell r="B541">
            <v>96546</v>
          </cell>
          <cell r="C541" t="str">
            <v>ARMAÇÃO DE BLOCO, VIGA BALDRAME OU SAPATA UTILIZANDO AÇO CA-50 DE 10 MM - MONTAGEM. AF_06/2017</v>
          </cell>
          <cell r="D541" t="str">
            <v>KG</v>
          </cell>
          <cell r="E541">
            <v>6.96</v>
          </cell>
          <cell r="F541">
            <v>13.99</v>
          </cell>
          <cell r="G541">
            <v>97.37</v>
          </cell>
          <cell r="H541">
            <v>14.34</v>
          </cell>
          <cell r="I541">
            <v>99.8</v>
          </cell>
        </row>
        <row r="542">
          <cell r="B542">
            <v>92916</v>
          </cell>
          <cell r="C542" t="str">
            <v>ARMAÇÃO DE ESTRUTURAS DIVERSAS DE CONCRETO ARMADO, EXCETO VIGAS, PILARES, LAJES E FUNDAÇÕES, UTILIZANDO AÇO CA-50 DE 6,3 MM - MONTAGEM. AF_06/2022</v>
          </cell>
          <cell r="D542" t="str">
            <v>KG</v>
          </cell>
          <cell r="E542">
            <v>4.42</v>
          </cell>
          <cell r="F542">
            <v>15.94</v>
          </cell>
          <cell r="G542">
            <v>70.45</v>
          </cell>
          <cell r="H542">
            <v>16.489999999999998</v>
          </cell>
          <cell r="I542">
            <v>72.88</v>
          </cell>
        </row>
        <row r="543">
          <cell r="B543">
            <v>92921</v>
          </cell>
          <cell r="C543" t="str">
            <v>ARMAÇÃO DE ESTRUTURAS DIVERSAS DE CONCRETO ARMADO, EXCETO VIGAS, PILARES, LAJES E FUNDAÇÕES, UTILIZANDO AÇO CA-50 DE 12,5 MM - MONTAGEM. AF_06/2022</v>
          </cell>
          <cell r="D543" t="str">
            <v>KG</v>
          </cell>
          <cell r="E543">
            <v>1.73</v>
          </cell>
          <cell r="F543">
            <v>11.11</v>
          </cell>
          <cell r="G543">
            <v>19.22</v>
          </cell>
          <cell r="H543">
            <v>11.28</v>
          </cell>
          <cell r="I543">
            <v>19.510000000000002</v>
          </cell>
        </row>
        <row r="544">
          <cell r="B544" t="str">
            <v>AUX.009</v>
          </cell>
          <cell r="C544" t="str">
            <v>CONCRETAGEM DE RADIER, PISO DE CONCRETO OU LAJE SOBRE SOLO, FCK 25 MPA - LANÇAMENTO, ADENSAMENTO E ACABAMENTO.</v>
          </cell>
          <cell r="D544" t="str">
            <v xml:space="preserve"> M3</v>
          </cell>
          <cell r="E544">
            <v>0.19982000000000003</v>
          </cell>
          <cell r="F544">
            <v>522.1</v>
          </cell>
          <cell r="G544">
            <v>104.32</v>
          </cell>
          <cell r="H544">
            <v>533.05999999999995</v>
          </cell>
          <cell r="I544">
            <v>106.51</v>
          </cell>
        </row>
        <row r="545">
          <cell r="B545" t="str">
            <v>AUX.018</v>
          </cell>
          <cell r="C545" t="str">
            <v xml:space="preserve">CONCRETAGEM DE BLOCOS DE COROAMENTO E VIGAS BALDRAME, FCK 25 MPA, COM USO DE JERICA  LANÇAMENTO, ADENSAMENTO E ACABAMENTO. </v>
          </cell>
          <cell r="D545" t="str">
            <v>M3</v>
          </cell>
          <cell r="E545">
            <v>0.21000000000000002</v>
          </cell>
          <cell r="F545">
            <v>647.46</v>
          </cell>
          <cell r="G545">
            <v>135.96</v>
          </cell>
          <cell r="H545">
            <v>669.13</v>
          </cell>
          <cell r="I545">
            <v>140.51</v>
          </cell>
        </row>
        <row r="546">
          <cell r="B546" t="str">
            <v>CPU 060</v>
          </cell>
          <cell r="C546" t="str">
            <v>CAIXA DE LIGAÇÃO 1,00 X 1,00M  APENAS TAMPA EM CONCRETO.</v>
          </cell>
          <cell r="D546" t="str">
            <v>UN</v>
          </cell>
          <cell r="G546">
            <v>1116.8699999999999</v>
          </cell>
          <cell r="I546">
            <v>1149.82</v>
          </cell>
        </row>
        <row r="547">
          <cell r="B547" t="str">
            <v>Composição apropriada quantitativos conforme projeto específico (OBS: quantificado apenas a laje de tampa no encontro das canaletas projetadas e existente, demais serviços já quantificados nas canaletas projetadas)</v>
          </cell>
        </row>
        <row r="548">
          <cell r="B548" t="str">
            <v>CÓDIGO</v>
          </cell>
          <cell r="C548" t="str">
            <v>DESCRIÇÃO</v>
          </cell>
          <cell r="D548" t="str">
            <v>UN</v>
          </cell>
          <cell r="E548" t="str">
            <v>COEF.</v>
          </cell>
          <cell r="F548" t="str">
            <v>PREÇO</v>
          </cell>
          <cell r="G548" t="str">
            <v>TOTAL</v>
          </cell>
          <cell r="H548" t="str">
            <v>PREÇO</v>
          </cell>
          <cell r="I548" t="str">
            <v>TOTAL</v>
          </cell>
        </row>
        <row r="549">
          <cell r="B549">
            <v>96536</v>
          </cell>
          <cell r="C549" t="str">
            <v>FABRICAÇÃO, MONTAGEM E DESMONTAGEM DE FÔRMA PARA VIGA BALDRAME, EM MADEIRA SERRADA, E=25 MM, 4 UTILIZAÇÕES. AF_06/2017</v>
          </cell>
          <cell r="D549" t="str">
            <v>M2</v>
          </cell>
          <cell r="E549">
            <v>3.44</v>
          </cell>
          <cell r="F549">
            <v>76.22</v>
          </cell>
          <cell r="G549">
            <v>262.19</v>
          </cell>
          <cell r="H549">
            <v>80.62</v>
          </cell>
          <cell r="I549">
            <v>277.33</v>
          </cell>
        </row>
        <row r="550">
          <cell r="B550">
            <v>92915</v>
          </cell>
          <cell r="C550" t="str">
            <v>ARMAÇÃO DE ESTRUTURAS DIVERSAS DE CONCRETO ARMADO, EXCETO VIGAS, PILARES, LAJES E FUNDAÇÕES, UTILIZANDO AÇO CA-60 DE 5,0 MM - MONTAGEM. AF_06/2022</v>
          </cell>
          <cell r="D550" t="str">
            <v>KG</v>
          </cell>
          <cell r="E550">
            <v>3</v>
          </cell>
          <cell r="F550">
            <v>16.84</v>
          </cell>
          <cell r="G550">
            <v>50.52</v>
          </cell>
          <cell r="H550">
            <v>17.64</v>
          </cell>
          <cell r="I550">
            <v>52.92</v>
          </cell>
        </row>
        <row r="551">
          <cell r="B551">
            <v>92917</v>
          </cell>
          <cell r="C551" t="str">
            <v>ARMAÇÃO DE ESTRUTURAS DIVERSAS DE CONCRETO ARMADO, EXCETO VIGAS, PILARES, LAJES E FUNDAÇÕES, UTILIZANDO AÇO CA-50 DE 8,0 MM - MONTAGEM. AF_06/2022</v>
          </cell>
          <cell r="D551" t="str">
            <v>KG</v>
          </cell>
          <cell r="E551">
            <v>6</v>
          </cell>
          <cell r="F551">
            <v>14.92</v>
          </cell>
          <cell r="G551">
            <v>89.52</v>
          </cell>
          <cell r="H551">
            <v>15.3</v>
          </cell>
          <cell r="I551">
            <v>91.8</v>
          </cell>
        </row>
        <row r="552">
          <cell r="B552">
            <v>92921</v>
          </cell>
          <cell r="C552" t="str">
            <v>ARMAÇÃO DE ESTRUTURAS DIVERSAS DE CONCRETO ARMADO, EXCETO VIGAS, PILARES, LAJES E FUNDAÇÕES, UTILIZANDO AÇO CA-50 DE 12,5 MM - MONTAGEM. AF_06/2022</v>
          </cell>
          <cell r="D552" t="str">
            <v>KG</v>
          </cell>
          <cell r="E552">
            <v>47</v>
          </cell>
          <cell r="F552">
            <v>11.11</v>
          </cell>
          <cell r="G552">
            <v>522.16999999999996</v>
          </cell>
          <cell r="H552">
            <v>11.28</v>
          </cell>
          <cell r="I552">
            <v>530.16</v>
          </cell>
        </row>
        <row r="553">
          <cell r="B553" t="str">
            <v>AUX.009</v>
          </cell>
          <cell r="C553" t="str">
            <v>CONCRETAGEM DE RADIER, PISO DE CONCRETO OU LAJE SOBRE SOLO, FCK 25 MPA - LANÇAMENTO, ADENSAMENTO E ACABAMENTO.</v>
          </cell>
          <cell r="D553" t="str">
            <v xml:space="preserve"> M3</v>
          </cell>
          <cell r="E553">
            <v>0.2</v>
          </cell>
          <cell r="F553">
            <v>522.1</v>
          </cell>
          <cell r="G553">
            <v>104.42</v>
          </cell>
          <cell r="H553">
            <v>533.05999999999995</v>
          </cell>
          <cell r="I553">
            <v>106.61</v>
          </cell>
        </row>
        <row r="554">
          <cell r="B554" t="str">
            <v>AUX.018</v>
          </cell>
          <cell r="C554" t="str">
            <v xml:space="preserve">CONCRETAGEM DE BLOCOS DE COROAMENTO E VIGAS BALDRAME, FCK 25 MPA, COM USO DE JERICA  LANÇAMENTO, ADENSAMENTO E ACABAMENTO. </v>
          </cell>
          <cell r="D554" t="str">
            <v>M3</v>
          </cell>
          <cell r="E554">
            <v>0.13600000000000001</v>
          </cell>
          <cell r="F554">
            <v>647.46</v>
          </cell>
          <cell r="G554">
            <v>88.05</v>
          </cell>
          <cell r="H554">
            <v>669.13</v>
          </cell>
          <cell r="I554">
            <v>91</v>
          </cell>
        </row>
        <row r="555">
          <cell r="B555" t="str">
            <v>CPU 061</v>
          </cell>
          <cell r="C555" t="str">
            <v>POÇO DE VISITA RETANGULAR PARA DRENAGEM, EM ALVENARIA COM BLOCO DE CONCRETO 22X11X8CM,  DE UMA VEZ, DIMENSÕES INTERNAS = 1,5 X 1,5 M, PROFUNIDADE = 1,5 M, E TAMPÃO DE PRFV (PLÁSTICO REFORÇADO COM FIBRA DE VIDRO). (TIPO 3)</v>
          </cell>
          <cell r="D555" t="str">
            <v>UN</v>
          </cell>
          <cell r="G555">
            <v>6632.99</v>
          </cell>
          <cell r="I555">
            <v>6791.7</v>
          </cell>
        </row>
        <row r="556">
          <cell r="B556" t="str">
            <v>CONFORME DETALHE DO POÇO DE VISITA COM TAMPÃO TIPO 3</v>
          </cell>
        </row>
        <row r="557">
          <cell r="B557" t="str">
            <v>CÓDIGO</v>
          </cell>
          <cell r="C557" t="str">
            <v>DESCRIÇÃO</v>
          </cell>
          <cell r="D557" t="str">
            <v>UN</v>
          </cell>
          <cell r="E557" t="str">
            <v>COEF.</v>
          </cell>
          <cell r="F557" t="str">
            <v>PREÇO</v>
          </cell>
          <cell r="G557" t="str">
            <v>TOTAL</v>
          </cell>
          <cell r="H557" t="str">
            <v>PREÇO</v>
          </cell>
          <cell r="I557" t="str">
            <v>TOTAL</v>
          </cell>
        </row>
        <row r="558">
          <cell r="B558">
            <v>101617</v>
          </cell>
          <cell r="C558" t="str">
            <v>PREPARO DE FUNDO DE VALA COM LARGURA MAIOR OU IGUAL A 1,5 M E MENOR QUE 2,5 M (ACERTO DO SOLO NATURAL). AF_08/2020</v>
          </cell>
          <cell r="D558" t="str">
            <v>M2</v>
          </cell>
          <cell r="E558">
            <v>4.6224999999999996</v>
          </cell>
          <cell r="F558">
            <v>2.6</v>
          </cell>
          <cell r="G558">
            <v>12.01</v>
          </cell>
          <cell r="H558">
            <v>2.94</v>
          </cell>
          <cell r="I558">
            <v>13.59</v>
          </cell>
        </row>
        <row r="559">
          <cell r="B559">
            <v>96620</v>
          </cell>
          <cell r="C559" t="str">
            <v>LASTRO DE CONCRETO MAGRO, APLICADO EM PISOS, LAJES SOBRE SOLO OU RADIERS. AF_08/2017</v>
          </cell>
          <cell r="D559" t="str">
            <v>M3</v>
          </cell>
          <cell r="E559">
            <v>0.231125</v>
          </cell>
          <cell r="F559">
            <v>591.01</v>
          </cell>
          <cell r="G559">
            <v>136.59</v>
          </cell>
          <cell r="H559">
            <v>619.71</v>
          </cell>
          <cell r="I559">
            <v>143.22999999999999</v>
          </cell>
        </row>
        <row r="560">
          <cell r="B560">
            <v>96536</v>
          </cell>
          <cell r="C560" t="str">
            <v>FABRICAÇÃO, MONTAGEM E DESMONTAGEM DE FÔRMA PARA VIGA BALDRAME, EM MADEIRA SERRADA, E=25 MM, 4 UTILIZAÇÕES. AF_06/2017</v>
          </cell>
          <cell r="D560" t="str">
            <v>M2</v>
          </cell>
          <cell r="E560">
            <v>12.968420000000002</v>
          </cell>
          <cell r="F560">
            <v>76.22</v>
          </cell>
          <cell r="G560">
            <v>988.45</v>
          </cell>
          <cell r="H560">
            <v>80.62</v>
          </cell>
          <cell r="I560">
            <v>1045.51</v>
          </cell>
        </row>
        <row r="561">
          <cell r="B561">
            <v>92759</v>
          </cell>
          <cell r="C561" t="str">
            <v>ARMAÇÃO DE PILAR OU VIGA DE ESTRUTURA CONVENCIONAL DE CONCRETO ARMADO UTILIZANDO AÇO CA-60 DE 5,0 MM - MONTAGEM. AF_06/2022</v>
          </cell>
          <cell r="D561" t="str">
            <v>KG</v>
          </cell>
          <cell r="E561">
            <v>18</v>
          </cell>
          <cell r="F561">
            <v>14.64</v>
          </cell>
          <cell r="G561">
            <v>263.52</v>
          </cell>
          <cell r="H561">
            <v>15.17</v>
          </cell>
          <cell r="I561">
            <v>273.06</v>
          </cell>
        </row>
        <row r="562">
          <cell r="B562">
            <v>92768</v>
          </cell>
          <cell r="C562" t="str">
            <v>ARMAÇÃO DE LAJE DE ESTRUTURA CONVENCIONAL DE CONCRETO ARMADO UTILIZANDO AÇO CA-60 DE 5,0 MM - MONTAGEM. AF_06/2022</v>
          </cell>
          <cell r="D562" t="str">
            <v>KG</v>
          </cell>
          <cell r="E562">
            <v>2</v>
          </cell>
          <cell r="F562">
            <v>14.21</v>
          </cell>
          <cell r="G562">
            <v>28.42</v>
          </cell>
          <cell r="H562">
            <v>14.67</v>
          </cell>
          <cell r="I562">
            <v>29.34</v>
          </cell>
        </row>
        <row r="563">
          <cell r="B563">
            <v>92769</v>
          </cell>
          <cell r="C563" t="str">
            <v>ARMAÇÃO DE LAJE DE ESTRUTURA CONVENCIONAL DE CONCRETO ARMADO UTILIZANDO AÇO CA-50 DE 6,3 MM - MONTAGEM. AF_06/2022</v>
          </cell>
          <cell r="D563" t="str">
            <v>KG</v>
          </cell>
          <cell r="E563">
            <v>4</v>
          </cell>
          <cell r="F563">
            <v>13.87</v>
          </cell>
          <cell r="G563">
            <v>55.48</v>
          </cell>
          <cell r="H563">
            <v>14.16</v>
          </cell>
          <cell r="I563">
            <v>56.64</v>
          </cell>
        </row>
        <row r="564">
          <cell r="B564">
            <v>92761</v>
          </cell>
          <cell r="C564" t="str">
            <v>ARMAÇÃO DE PILAR OU VIGA DE ESTRUTURA CONVENCIONAL DE CONCRETO ARMADO UTILIZANDO AÇO CA-50 DE 8,0 MM - MONTAGEM. AF_06/2022</v>
          </cell>
          <cell r="D564" t="str">
            <v>KG</v>
          </cell>
          <cell r="E564">
            <v>24</v>
          </cell>
          <cell r="F564">
            <v>13.76</v>
          </cell>
          <cell r="G564">
            <v>330.24</v>
          </cell>
          <cell r="H564">
            <v>13.99</v>
          </cell>
          <cell r="I564">
            <v>335.76</v>
          </cell>
        </row>
        <row r="565">
          <cell r="B565">
            <v>92762</v>
          </cell>
          <cell r="C565" t="str">
            <v>ARMAÇÃO DE PILAR OU VIGA DE ESTRUTURA CONVENCIONAL DE CONCRETO ARMADO UTILIZANDO AÇO CA-50 DE 10,0 MM - MONTAGEM. AF_06/2022</v>
          </cell>
          <cell r="D565" t="str">
            <v>KG</v>
          </cell>
          <cell r="E565">
            <v>19.250399999999999</v>
          </cell>
          <cell r="F565">
            <v>12.46</v>
          </cell>
          <cell r="G565">
            <v>239.85</v>
          </cell>
          <cell r="H565">
            <v>12.61</v>
          </cell>
          <cell r="I565">
            <v>242.74</v>
          </cell>
        </row>
        <row r="566">
          <cell r="B566">
            <v>92771</v>
          </cell>
          <cell r="C566" t="str">
            <v>ARMAÇÃO DE LAJE DE ESTRUTURA CONVENCIONAL DE CONCRETO ARMADO UTILIZANDO AÇO CA-50 DE 10,0 MM - MONTAGEM. AF_06/2022</v>
          </cell>
          <cell r="D566" t="str">
            <v>KG</v>
          </cell>
          <cell r="E566">
            <v>6.2933999999999992</v>
          </cell>
          <cell r="F566">
            <v>12.09</v>
          </cell>
          <cell r="G566">
            <v>76.08</v>
          </cell>
          <cell r="H566">
            <v>12.2</v>
          </cell>
          <cell r="I566">
            <v>76.77</v>
          </cell>
        </row>
        <row r="567">
          <cell r="B567">
            <v>92772</v>
          </cell>
          <cell r="C567" t="str">
            <v>ARMAÇÃO DE LAJE DE ESTRUTURA CONVENCIONAL DE CONCRETO ARMADO UTILIZANDO AÇO CA-50 DE 12,5 MM - MONTAGEM. AF_06/2022</v>
          </cell>
          <cell r="D567" t="str">
            <v>KG</v>
          </cell>
          <cell r="E567">
            <v>117</v>
          </cell>
          <cell r="F567">
            <v>10.25</v>
          </cell>
          <cell r="G567">
            <v>1199.25</v>
          </cell>
          <cell r="H567">
            <v>10.31</v>
          </cell>
          <cell r="I567">
            <v>1206.27</v>
          </cell>
        </row>
        <row r="568">
          <cell r="B568" t="str">
            <v>AUX.010</v>
          </cell>
          <cell r="C568" t="str">
            <v>ALVENARIA DE VEDAÇÃO DE BLOCOS DE CONCRETO MACIÇOS DE 22X11X8CM (ESPESSURA 8CM), DE UMA VEZ, E ARGAMASSA DE ASSENTAMENTO COM PREPARO EM BETONEIRA.</v>
          </cell>
          <cell r="D568" t="str">
            <v>M2</v>
          </cell>
          <cell r="E568">
            <v>4.34</v>
          </cell>
          <cell r="F568">
            <v>213.76</v>
          </cell>
          <cell r="G568">
            <v>927.71</v>
          </cell>
          <cell r="H568">
            <v>221.75</v>
          </cell>
          <cell r="I568">
            <v>962.39</v>
          </cell>
        </row>
        <row r="569">
          <cell r="B569">
            <v>87879</v>
          </cell>
          <cell r="C569" t="str">
            <v>CHAPISCO APLICADO EM ALVENARIAS E ESTRUTURAS DE CONCRETO INTERNAS, COM COLHER DE PEDREIRO.  ARGAMASSA TRAÇO 1:3 COM PREPARO EM BETONEIRA 400L. AF_10/2022</v>
          </cell>
          <cell r="D569" t="str">
            <v>M2</v>
          </cell>
          <cell r="E569">
            <v>6.3240000000000007</v>
          </cell>
          <cell r="F569">
            <v>3.94</v>
          </cell>
          <cell r="G569">
            <v>24.91</v>
          </cell>
          <cell r="H569">
            <v>4.2300000000000004</v>
          </cell>
          <cell r="I569">
            <v>26.75</v>
          </cell>
        </row>
        <row r="570">
          <cell r="B570" t="str">
            <v>AUX.009</v>
          </cell>
          <cell r="C570" t="str">
            <v>CONCRETAGEM DE RADIER, PISO DE CONCRETO OU LAJE SOBRE SOLO, FCK 25 MPA - LANÇAMENTO, ADENSAMENTO E ACABAMENTO.</v>
          </cell>
          <cell r="D570" t="str">
            <v xml:space="preserve"> M3</v>
          </cell>
          <cell r="E570">
            <v>0.94823499999999994</v>
          </cell>
          <cell r="F570">
            <v>522.1</v>
          </cell>
          <cell r="G570">
            <v>495.07</v>
          </cell>
          <cell r="H570">
            <v>533.05999999999995</v>
          </cell>
          <cell r="I570">
            <v>505.46</v>
          </cell>
        </row>
        <row r="571">
          <cell r="B571" t="str">
            <v>AUX.018</v>
          </cell>
          <cell r="C571" t="str">
            <v xml:space="preserve">CONCRETAGEM DE BLOCOS DE COROAMENTO E VIGAS BALDRAME, FCK 25 MPA, COM USO DE JERICA  LANÇAMENTO, ADENSAMENTO E ACABAMENTO. </v>
          </cell>
          <cell r="D571" t="str">
            <v>M3</v>
          </cell>
          <cell r="E571">
            <v>0.8664400000000001</v>
          </cell>
          <cell r="F571">
            <v>647.46</v>
          </cell>
          <cell r="G571">
            <v>560.98</v>
          </cell>
          <cell r="H571">
            <v>669.13</v>
          </cell>
          <cell r="I571">
            <v>579.76</v>
          </cell>
        </row>
        <row r="572">
          <cell r="B572" t="str">
            <v>COT.020</v>
          </cell>
          <cell r="C572" t="str">
            <v>TAMPÃO EM POLIESTER REFORÇADO EM FIBRA DE VIDRO, COM DIÂMETRO DE 600MM E CAPACIDADE DE CARGA DE 40T E TEMP. 180°C</v>
          </cell>
          <cell r="D572" t="str">
            <v>UN</v>
          </cell>
          <cell r="E572">
            <v>1</v>
          </cell>
          <cell r="F572">
            <v>1294.43</v>
          </cell>
          <cell r="G572">
            <v>1294.43</v>
          </cell>
          <cell r="H572">
            <v>1294.43</v>
          </cell>
          <cell r="I572">
            <v>1294.43</v>
          </cell>
        </row>
        <row r="573">
          <cell r="B573" t="str">
            <v>CPU 062</v>
          </cell>
          <cell r="C573" t="str">
            <v>CANALETA EM CONCRETO ARMADO NAS DIMENSÕES 0,40 X 0,40M, INCLUINDO LAJE DE TAMPA COM 20CM, CONFORME PROJETO DE CÁLCULO ESTRUTURAL (PASSEIO)</v>
          </cell>
          <cell r="D573" t="str">
            <v>M</v>
          </cell>
          <cell r="G573">
            <v>1127.0999999999999</v>
          </cell>
          <cell r="I573">
            <v>1166.51</v>
          </cell>
        </row>
        <row r="574">
          <cell r="B574" t="str">
            <v>CANALETA EM CONCRETO DIMENSÕES INTERNAS 0,40X0,40M, PASSEIO FECHADA</v>
          </cell>
        </row>
        <row r="575">
          <cell r="B575" t="str">
            <v>CÓDIGO</v>
          </cell>
          <cell r="C575" t="str">
            <v>DESCRIÇÃO</v>
          </cell>
          <cell r="D575" t="str">
            <v>UN</v>
          </cell>
          <cell r="E575" t="str">
            <v>COEF.</v>
          </cell>
          <cell r="F575" t="str">
            <v>PREÇO</v>
          </cell>
          <cell r="G575" t="str">
            <v>TOTAL</v>
          </cell>
          <cell r="H575" t="str">
            <v>PREÇO</v>
          </cell>
          <cell r="I575" t="str">
            <v>TOTAL</v>
          </cell>
        </row>
        <row r="576">
          <cell r="B576">
            <v>101616</v>
          </cell>
          <cell r="C576" t="str">
            <v>PREPARO DE FUNDO DE VALA COM LARGURA MENOR QUE 1,5 M (ACERTO DO SOLO NATURAL). AF_08/2020</v>
          </cell>
          <cell r="D576" t="str">
            <v>M2</v>
          </cell>
          <cell r="E576">
            <v>1</v>
          </cell>
          <cell r="F576">
            <v>5.29</v>
          </cell>
          <cell r="G576">
            <v>5.29</v>
          </cell>
          <cell r="H576">
            <v>5.95</v>
          </cell>
          <cell r="I576">
            <v>5.95</v>
          </cell>
        </row>
        <row r="577">
          <cell r="B577">
            <v>96620</v>
          </cell>
          <cell r="C577" t="str">
            <v>LASTRO DE CONCRETO MAGRO, APLICADO EM PISOS, LAJES SOBRE SOLO OU RADIERS. AF_08/2017</v>
          </cell>
          <cell r="D577" t="str">
            <v>M3</v>
          </cell>
          <cell r="E577">
            <v>5.5000000000000007E-2</v>
          </cell>
          <cell r="F577">
            <v>591.01</v>
          </cell>
          <cell r="G577">
            <v>32.5</v>
          </cell>
          <cell r="H577">
            <v>619.71</v>
          </cell>
          <cell r="I577">
            <v>34.08</v>
          </cell>
        </row>
        <row r="578">
          <cell r="B578">
            <v>96536</v>
          </cell>
          <cell r="C578" t="str">
            <v>FABRICAÇÃO, MONTAGEM E DESMONTAGEM DE FÔRMA PARA VIGA BALDRAME, EM MADEIRA SERRADA, E=25 MM, 4 UTILIZAÇÕES. AF_06/2017</v>
          </cell>
          <cell r="D578" t="str">
            <v>M2</v>
          </cell>
          <cell r="E578">
            <v>4.1684000000000001</v>
          </cell>
          <cell r="F578">
            <v>76.22</v>
          </cell>
          <cell r="G578">
            <v>317.70999999999998</v>
          </cell>
          <cell r="H578">
            <v>80.62</v>
          </cell>
          <cell r="I578">
            <v>336.05</v>
          </cell>
        </row>
        <row r="579">
          <cell r="B579">
            <v>96544</v>
          </cell>
          <cell r="C579" t="str">
            <v>ARMAÇÃO DE BLOCO, VIGA BALDRAME OU SAPATA UTILIZANDO AÇO CA-50 DE 6,3 MM - MONTAGEM. AF_06/2017</v>
          </cell>
          <cell r="D579" t="str">
            <v>KG</v>
          </cell>
          <cell r="E579">
            <v>11.599999999999998</v>
          </cell>
          <cell r="F579">
            <v>16.64</v>
          </cell>
          <cell r="G579">
            <v>193.02</v>
          </cell>
          <cell r="H579">
            <v>17.28</v>
          </cell>
          <cell r="I579">
            <v>200.44</v>
          </cell>
        </row>
        <row r="580">
          <cell r="B580">
            <v>96546</v>
          </cell>
          <cell r="C580" t="str">
            <v>ARMAÇÃO DE BLOCO, VIGA BALDRAME OU SAPATA UTILIZANDO AÇO CA-50 DE 10 MM - MONTAGEM. AF_06/2017</v>
          </cell>
          <cell r="D580" t="str">
            <v>KG</v>
          </cell>
          <cell r="E580">
            <v>6.96</v>
          </cell>
          <cell r="F580">
            <v>13.99</v>
          </cell>
          <cell r="G580">
            <v>97.37</v>
          </cell>
          <cell r="H580">
            <v>14.34</v>
          </cell>
          <cell r="I580">
            <v>99.8</v>
          </cell>
        </row>
        <row r="581">
          <cell r="B581">
            <v>92772</v>
          </cell>
          <cell r="C581" t="str">
            <v>ARMAÇÃO DE LAJE DE ESTRUTURA CONVENCIONAL DE CONCRETO ARMADO UTILIZANDO AÇO CA-50 DE 12,5 MM - MONTAGEM. AF_06/2022</v>
          </cell>
          <cell r="D581" t="str">
            <v>KG</v>
          </cell>
          <cell r="E581">
            <v>21.76</v>
          </cell>
          <cell r="F581">
            <v>10.25</v>
          </cell>
          <cell r="G581">
            <v>223.04</v>
          </cell>
          <cell r="H581">
            <v>10.31</v>
          </cell>
          <cell r="I581">
            <v>224.34</v>
          </cell>
        </row>
        <row r="582">
          <cell r="B582" t="str">
            <v>AUX.009</v>
          </cell>
          <cell r="C582" t="str">
            <v>CONCRETAGEM DE RADIER, PISO DE CONCRETO OU LAJE SOBRE SOLO, FCK 25 MPA - LANÇAMENTO, ADENSAMENTO E ACABAMENTO.</v>
          </cell>
          <cell r="D582" t="str">
            <v xml:space="preserve"> M3</v>
          </cell>
          <cell r="E582">
            <v>0.14728000000000002</v>
          </cell>
          <cell r="F582">
            <v>522.1</v>
          </cell>
          <cell r="G582">
            <v>76.89</v>
          </cell>
          <cell r="H582">
            <v>533.05999999999995</v>
          </cell>
          <cell r="I582">
            <v>78.5</v>
          </cell>
        </row>
        <row r="583">
          <cell r="B583" t="str">
            <v>AUX.018</v>
          </cell>
          <cell r="C583" t="str">
            <v xml:space="preserve">CONCRETAGEM DE BLOCOS DE COROAMENTO E VIGAS BALDRAME, FCK 25 MPA, COM USO DE JERICA  LANÇAMENTO, ADENSAMENTO E ACABAMENTO. </v>
          </cell>
          <cell r="D583" t="str">
            <v>M3</v>
          </cell>
          <cell r="E583">
            <v>0.28000000000000003</v>
          </cell>
          <cell r="F583">
            <v>647.46</v>
          </cell>
          <cell r="G583">
            <v>181.28</v>
          </cell>
          <cell r="H583">
            <v>669.13</v>
          </cell>
          <cell r="I583">
            <v>187.35</v>
          </cell>
        </row>
        <row r="584">
          <cell r="B584" t="str">
            <v>CPU 063</v>
          </cell>
          <cell r="C584" t="str">
            <v>CANALETA EM CONCRETO ARMADO NAS DIMENSÕES 0,40M X 0,40, INCLUINDO LAJE DE TAMPA COM 20CM, CONFORME PROJETO DE CÁLCULO ESTRUTURAL. (PASSEIO COM ABERTURA LATERAL)</v>
          </cell>
          <cell r="D584" t="str">
            <v>M</v>
          </cell>
          <cell r="G584">
            <v>886.94</v>
          </cell>
          <cell r="I584">
            <v>922.69</v>
          </cell>
        </row>
        <row r="585">
          <cell r="B585" t="str">
            <v>CANALETA EM CONCRETO DIMENSÕES INTERNAS 0,40X0,40M, PASSEIO ABERTA</v>
          </cell>
        </row>
        <row r="586">
          <cell r="B586" t="str">
            <v>CÓDIGO</v>
          </cell>
          <cell r="C586" t="str">
            <v>DESCRIÇÃO</v>
          </cell>
          <cell r="D586" t="str">
            <v>UN</v>
          </cell>
          <cell r="E586" t="str">
            <v>COEF.</v>
          </cell>
          <cell r="F586" t="str">
            <v>PREÇO</v>
          </cell>
          <cell r="G586" t="str">
            <v>TOTAL</v>
          </cell>
          <cell r="H586" t="str">
            <v>PREÇO</v>
          </cell>
          <cell r="I586" t="str">
            <v>TOTAL</v>
          </cell>
        </row>
        <row r="587">
          <cell r="B587">
            <v>101616</v>
          </cell>
          <cell r="C587" t="str">
            <v>PREPARO DE FUNDO DE VALA COM LARGURA MENOR QUE 1,5 M (ACERTO DO SOLO NATURAL). AF_08/2020</v>
          </cell>
          <cell r="D587" t="str">
            <v>M2</v>
          </cell>
          <cell r="E587">
            <v>1</v>
          </cell>
          <cell r="F587">
            <v>5.29</v>
          </cell>
          <cell r="G587">
            <v>5.29</v>
          </cell>
          <cell r="H587">
            <v>5.95</v>
          </cell>
          <cell r="I587">
            <v>5.95</v>
          </cell>
        </row>
        <row r="588">
          <cell r="B588">
            <v>96620</v>
          </cell>
          <cell r="C588" t="str">
            <v>LASTRO DE CONCRETO MAGRO, APLICADO EM PISOS, LAJES SOBRE SOLO OU RADIERS. AF_08/2017</v>
          </cell>
          <cell r="D588" t="str">
            <v>M3</v>
          </cell>
          <cell r="E588">
            <v>0.05</v>
          </cell>
          <cell r="F588">
            <v>591.01</v>
          </cell>
          <cell r="G588">
            <v>29.55</v>
          </cell>
          <cell r="H588">
            <v>619.71</v>
          </cell>
          <cell r="I588">
            <v>30.98</v>
          </cell>
        </row>
        <row r="589">
          <cell r="B589">
            <v>96536</v>
          </cell>
          <cell r="C589" t="str">
            <v>FABRICAÇÃO, MONTAGEM E DESMONTAGEM DE FÔRMA PARA VIGA BALDRAME, EM MADEIRA SERRADA, E=25 MM, 4 UTILIZAÇÕES. AF_06/2017</v>
          </cell>
          <cell r="D589" t="str">
            <v>M2</v>
          </cell>
          <cell r="E589">
            <v>3.6520999999999995</v>
          </cell>
          <cell r="F589">
            <v>76.22</v>
          </cell>
          <cell r="G589">
            <v>278.36</v>
          </cell>
          <cell r="H589">
            <v>80.62</v>
          </cell>
          <cell r="I589">
            <v>294.43</v>
          </cell>
        </row>
        <row r="590">
          <cell r="B590">
            <v>96544</v>
          </cell>
          <cell r="C590" t="str">
            <v>ARMAÇÃO DE BLOCO, VIGA BALDRAME OU SAPATA UTILIZANDO AÇO CA-50 DE 6,3 MM - MONTAGEM. AF_06/2017</v>
          </cell>
          <cell r="D590" t="str">
            <v>KG</v>
          </cell>
          <cell r="E590">
            <v>9.6199999999999974</v>
          </cell>
          <cell r="F590">
            <v>16.64</v>
          </cell>
          <cell r="G590">
            <v>160.07</v>
          </cell>
          <cell r="H590">
            <v>17.28</v>
          </cell>
          <cell r="I590">
            <v>166.23</v>
          </cell>
        </row>
        <row r="591">
          <cell r="B591">
            <v>96546</v>
          </cell>
          <cell r="C591" t="str">
            <v>ARMAÇÃO DE BLOCO, VIGA BALDRAME OU SAPATA UTILIZANDO AÇO CA-50 DE 10 MM - MONTAGEM. AF_06/2017</v>
          </cell>
          <cell r="D591" t="str">
            <v>KG</v>
          </cell>
          <cell r="E591">
            <v>6.96</v>
          </cell>
          <cell r="F591">
            <v>13.99</v>
          </cell>
          <cell r="G591">
            <v>97.37</v>
          </cell>
          <cell r="H591">
            <v>14.34</v>
          </cell>
          <cell r="I591">
            <v>99.8</v>
          </cell>
        </row>
        <row r="592">
          <cell r="B592">
            <v>92916</v>
          </cell>
          <cell r="C592" t="str">
            <v>ARMAÇÃO DE ESTRUTURAS DIVERSAS DE CONCRETO ARMADO, EXCETO VIGAS, PILARES, LAJES E FUNDAÇÕES, UTILIZANDO AÇO CA-50 DE 6,3 MM - MONTAGEM. AF_06/2022</v>
          </cell>
          <cell r="D592" t="str">
            <v>KG</v>
          </cell>
          <cell r="E592">
            <v>3.65</v>
          </cell>
          <cell r="F592">
            <v>15.94</v>
          </cell>
          <cell r="G592">
            <v>58.18</v>
          </cell>
          <cell r="H592">
            <v>16.489999999999998</v>
          </cell>
          <cell r="I592">
            <v>60.18</v>
          </cell>
        </row>
        <row r="593">
          <cell r="B593">
            <v>92772</v>
          </cell>
          <cell r="C593" t="str">
            <v>ARMAÇÃO DE LAJE DE ESTRUTURA CONVENCIONAL DE CONCRETO ARMADO UTILIZANDO AÇO CA-50 DE 12,5 MM - MONTAGEM. AF_06/2022</v>
          </cell>
          <cell r="D593" t="str">
            <v>KG</v>
          </cell>
          <cell r="E593">
            <v>1.73</v>
          </cell>
          <cell r="F593">
            <v>10.25</v>
          </cell>
          <cell r="G593">
            <v>17.73</v>
          </cell>
          <cell r="H593">
            <v>10.31</v>
          </cell>
          <cell r="I593">
            <v>17.829999999999998</v>
          </cell>
        </row>
        <row r="594">
          <cell r="B594" t="str">
            <v>AUX.009</v>
          </cell>
          <cell r="C594" t="str">
            <v>CONCRETAGEM DE RADIER, PISO DE CONCRETO OU LAJE SOBRE SOLO, FCK 25 MPA - LANÇAMENTO, ADENSAMENTO E ACABAMENTO.</v>
          </cell>
          <cell r="D594" t="str">
            <v xml:space="preserve"> M3</v>
          </cell>
          <cell r="E594">
            <v>0.17521999999999999</v>
          </cell>
          <cell r="F594">
            <v>522.1</v>
          </cell>
          <cell r="G594">
            <v>91.48</v>
          </cell>
          <cell r="H594">
            <v>533.05999999999995</v>
          </cell>
          <cell r="I594">
            <v>93.4</v>
          </cell>
        </row>
        <row r="595">
          <cell r="B595" t="str">
            <v>AUX.018</v>
          </cell>
          <cell r="C595" t="str">
            <v xml:space="preserve">CONCRETAGEM DE BLOCOS DE COROAMENTO E VIGAS BALDRAME, FCK 25 MPA, COM USO DE JERICA  LANÇAMENTO, ADENSAMENTO E ACABAMENTO. </v>
          </cell>
          <cell r="D595" t="str">
            <v>M3</v>
          </cell>
          <cell r="E595">
            <v>0.23000000000000004</v>
          </cell>
          <cell r="F595">
            <v>647.46</v>
          </cell>
          <cell r="G595">
            <v>148.91</v>
          </cell>
          <cell r="H595">
            <v>669.13</v>
          </cell>
          <cell r="I595">
            <v>153.88999999999999</v>
          </cell>
        </row>
        <row r="596">
          <cell r="B596" t="str">
            <v>CPU 064</v>
          </cell>
          <cell r="C596" t="str">
            <v>POÇO DE VISITA TIPO GAVETA NAS DIMENSÕES INTERNAS 1,50X1,50X1,50M, PARA TUBO SIMPLES DE PEAD DE DIÂMETRO ATÉ 1,0M, INCLUSIVE TAMPA EM CONCRETO DE 1,95 X 1,95M (TIPO 3A)</v>
          </cell>
          <cell r="D596" t="str">
            <v>UN</v>
          </cell>
          <cell r="G596">
            <v>5812.56</v>
          </cell>
          <cell r="I596">
            <v>6000.97</v>
          </cell>
        </row>
        <row r="597">
          <cell r="B597" t="str">
            <v>CONFORME DETALHE DO POÇO DE VISITA COM GAVETA TIPO 3A</v>
          </cell>
        </row>
        <row r="598">
          <cell r="B598" t="str">
            <v>CÓDIGO</v>
          </cell>
          <cell r="C598" t="str">
            <v>DESCRIÇÃO</v>
          </cell>
          <cell r="D598" t="str">
            <v>UN</v>
          </cell>
          <cell r="E598" t="str">
            <v>COEF.</v>
          </cell>
          <cell r="F598" t="str">
            <v>PREÇO</v>
          </cell>
          <cell r="G598" t="str">
            <v>TOTAL</v>
          </cell>
          <cell r="H598" t="str">
            <v>PREÇO</v>
          </cell>
          <cell r="I598" t="str">
            <v>TOTAL</v>
          </cell>
        </row>
        <row r="599">
          <cell r="B599">
            <v>101617</v>
          </cell>
          <cell r="C599" t="str">
            <v>PREPARO DE FUNDO DE VALA COM LARGURA MAIOR OU IGUAL A 1,5 M E MENOR QUE 2,5 M (ACERTO DO SOLO NATURAL). AF_08/2020</v>
          </cell>
          <cell r="D599" t="str">
            <v>M2</v>
          </cell>
          <cell r="E599">
            <v>4.6224999999999996</v>
          </cell>
          <cell r="F599">
            <v>2.6</v>
          </cell>
          <cell r="G599">
            <v>12.01</v>
          </cell>
          <cell r="H599">
            <v>2.94</v>
          </cell>
          <cell r="I599">
            <v>13.59</v>
          </cell>
        </row>
        <row r="600">
          <cell r="B600">
            <v>96620</v>
          </cell>
          <cell r="C600" t="str">
            <v>LASTRO DE CONCRETO MAGRO, APLICADO EM PISOS, LAJES SOBRE SOLO OU RADIERS. AF_08/2017</v>
          </cell>
          <cell r="D600" t="str">
            <v>M3</v>
          </cell>
          <cell r="E600">
            <v>0.231125</v>
          </cell>
          <cell r="F600">
            <v>591.01</v>
          </cell>
          <cell r="G600">
            <v>136.59</v>
          </cell>
          <cell r="H600">
            <v>619.71</v>
          </cell>
          <cell r="I600">
            <v>143.22999999999999</v>
          </cell>
        </row>
        <row r="601">
          <cell r="B601">
            <v>96536</v>
          </cell>
          <cell r="C601" t="str">
            <v>FABRICAÇÃO, MONTAGEM E DESMONTAGEM DE FÔRMA PARA VIGA BALDRAME, EM MADEIRA SERRADA, E=25 MM, 4 UTILIZAÇÕES. AF_06/2017</v>
          </cell>
          <cell r="D601" t="str">
            <v>M2</v>
          </cell>
          <cell r="E601">
            <v>14.8201</v>
          </cell>
          <cell r="F601">
            <v>76.22</v>
          </cell>
          <cell r="G601">
            <v>1129.58</v>
          </cell>
          <cell r="H601">
            <v>80.62</v>
          </cell>
          <cell r="I601">
            <v>1194.79</v>
          </cell>
        </row>
        <row r="602">
          <cell r="B602">
            <v>92759</v>
          </cell>
          <cell r="C602" t="str">
            <v>ARMAÇÃO DE PILAR OU VIGA DE ESTRUTURA CONVENCIONAL DE CONCRETO ARMADO UTILIZANDO AÇO CA-60 DE 5,0 MM - MONTAGEM. AF_06/2022</v>
          </cell>
          <cell r="D602" t="str">
            <v>KG</v>
          </cell>
          <cell r="E602">
            <v>13.6906</v>
          </cell>
          <cell r="F602">
            <v>14.64</v>
          </cell>
          <cell r="G602">
            <v>200.43</v>
          </cell>
          <cell r="H602">
            <v>15.17</v>
          </cell>
          <cell r="I602">
            <v>207.68</v>
          </cell>
        </row>
        <row r="603">
          <cell r="B603">
            <v>92768</v>
          </cell>
          <cell r="C603" t="str">
            <v>ARMAÇÃO DE LAJE DE ESTRUTURA CONVENCIONAL DE CONCRETO ARMADO UTILIZANDO AÇO CA-60 DE 5,0 MM - MONTAGEM. AF_06/2022</v>
          </cell>
          <cell r="D603" t="str">
            <v>KG</v>
          </cell>
          <cell r="E603">
            <v>4.5352999999999994</v>
          </cell>
          <cell r="F603">
            <v>14.21</v>
          </cell>
          <cell r="G603">
            <v>64.44</v>
          </cell>
          <cell r="H603">
            <v>14.67</v>
          </cell>
          <cell r="I603">
            <v>66.53</v>
          </cell>
        </row>
        <row r="604">
          <cell r="B604">
            <v>92761</v>
          </cell>
          <cell r="C604" t="str">
            <v>ARMAÇÃO DE PILAR OU VIGA DE ESTRUTURA CONVENCIONAL DE CONCRETO ARMADO UTILIZANDO AÇO CA-50 DE 8,0 MM - MONTAGEM. AF_06/2022</v>
          </cell>
          <cell r="D604" t="str">
            <v>KG</v>
          </cell>
          <cell r="E604">
            <v>21</v>
          </cell>
          <cell r="F604">
            <v>13.76</v>
          </cell>
          <cell r="G604">
            <v>288.95999999999998</v>
          </cell>
          <cell r="H604">
            <v>13.99</v>
          </cell>
          <cell r="I604">
            <v>293.79000000000002</v>
          </cell>
        </row>
        <row r="605">
          <cell r="B605">
            <v>92762</v>
          </cell>
          <cell r="C605" t="str">
            <v>ARMAÇÃO DE PILAR OU VIGA DE ESTRUTURA CONVENCIONAL DE CONCRETO ARMADO UTILIZANDO AÇO CA-50 DE 10,0 MM - MONTAGEM. AF_06/2022</v>
          </cell>
          <cell r="D605" t="str">
            <v>KG</v>
          </cell>
          <cell r="E605">
            <v>15.301600000000001</v>
          </cell>
          <cell r="F605">
            <v>12.46</v>
          </cell>
          <cell r="G605">
            <v>190.65</v>
          </cell>
          <cell r="H605">
            <v>12.61</v>
          </cell>
          <cell r="I605">
            <v>192.95</v>
          </cell>
        </row>
        <row r="606">
          <cell r="B606">
            <v>92771</v>
          </cell>
          <cell r="C606" t="str">
            <v>ARMAÇÃO DE LAJE DE ESTRUTURA CONVENCIONAL DE CONCRETO ARMADO UTILIZANDO AÇO CA-50 DE 10,0 MM - MONTAGEM. AF_06/2022</v>
          </cell>
          <cell r="D606" t="str">
            <v>KG</v>
          </cell>
          <cell r="E606">
            <v>59.231999999999999</v>
          </cell>
          <cell r="F606">
            <v>12.09</v>
          </cell>
          <cell r="G606">
            <v>716.11</v>
          </cell>
          <cell r="H606">
            <v>12.2</v>
          </cell>
          <cell r="I606">
            <v>722.63</v>
          </cell>
        </row>
        <row r="607">
          <cell r="B607">
            <v>92772</v>
          </cell>
          <cell r="C607" t="str">
            <v>ARMAÇÃO DE LAJE DE ESTRUTURA CONVENCIONAL DE CONCRETO ARMADO UTILIZANDO AÇO CA-50 DE 12,5 MM - MONTAGEM. AF_06/2022</v>
          </cell>
          <cell r="D607" t="str">
            <v>KG</v>
          </cell>
          <cell r="E607">
            <v>2</v>
          </cell>
          <cell r="F607">
            <v>10.25</v>
          </cell>
          <cell r="G607">
            <v>20.5</v>
          </cell>
          <cell r="H607">
            <v>10.31</v>
          </cell>
          <cell r="I607">
            <v>20.62</v>
          </cell>
        </row>
        <row r="608">
          <cell r="B608" t="str">
            <v>AUX.010</v>
          </cell>
          <cell r="C608" t="str">
            <v>ALVENARIA DE VEDAÇÃO DE BLOCOS DE CONCRETO MACIÇOS DE 22X11X8CM (ESPESSURA 8CM), DE UMA VEZ, E ARGAMASSA DE ASSENTAMENTO COM PREPARO EM BETONEIRA.</v>
          </cell>
          <cell r="D608" t="str">
            <v>M2</v>
          </cell>
          <cell r="E608">
            <v>7.1150000000000011</v>
          </cell>
          <cell r="F608">
            <v>213.76</v>
          </cell>
          <cell r="G608">
            <v>1520.9</v>
          </cell>
          <cell r="H608">
            <v>221.75</v>
          </cell>
          <cell r="I608">
            <v>1577.75</v>
          </cell>
        </row>
        <row r="609">
          <cell r="B609">
            <v>87879</v>
          </cell>
          <cell r="C609" t="str">
            <v>CHAPISCO APLICADO EM ALVENARIAS E ESTRUTURAS DE CONCRETO INTERNAS, COM COLHER DE PEDREIRO.  ARGAMASSA TRAÇO 1:3 COM PREPARO EM BETONEIRA 400L. AF_10/2022</v>
          </cell>
          <cell r="D609" t="str">
            <v>M2</v>
          </cell>
          <cell r="E609">
            <v>7.1300000000000008</v>
          </cell>
          <cell r="F609">
            <v>3.94</v>
          </cell>
          <cell r="G609">
            <v>28.09</v>
          </cell>
          <cell r="H609">
            <v>4.2300000000000004</v>
          </cell>
          <cell r="I609">
            <v>30.15</v>
          </cell>
        </row>
        <row r="610">
          <cell r="B610" t="str">
            <v>AUX.009</v>
          </cell>
          <cell r="C610" t="str">
            <v>CONCRETAGEM DE RADIER, PISO DE CONCRETO OU LAJE SOBRE SOLO, FCK 25 MPA - LANÇAMENTO, ADENSAMENTO E ACABAMENTO.</v>
          </cell>
          <cell r="D610" t="str">
            <v xml:space="preserve"> M3</v>
          </cell>
          <cell r="E610">
            <v>0.95961299999999983</v>
          </cell>
          <cell r="F610">
            <v>522.1</v>
          </cell>
          <cell r="G610">
            <v>501.01</v>
          </cell>
          <cell r="H610">
            <v>533.05999999999995</v>
          </cell>
          <cell r="I610">
            <v>511.53</v>
          </cell>
        </row>
        <row r="611">
          <cell r="B611">
            <v>4777</v>
          </cell>
          <cell r="C611" t="str">
            <v xml:space="preserve">CANTONEIRA ACO ABAS IGUAIS (QUALQUER BITOLA), ESPESSURA ENTRE 1/8" E 1/4"                                                                                                                                                                                                                                                                                                                                                                                                                                 </v>
          </cell>
          <cell r="D611" t="str">
            <v xml:space="preserve">KG    </v>
          </cell>
          <cell r="E611">
            <v>34.444800000000001</v>
          </cell>
          <cell r="F611">
            <v>10.54</v>
          </cell>
          <cell r="G611">
            <v>363.04</v>
          </cell>
          <cell r="H611">
            <v>10.54</v>
          </cell>
          <cell r="I611">
            <v>363.04</v>
          </cell>
        </row>
        <row r="612">
          <cell r="B612" t="str">
            <v>AUX.018</v>
          </cell>
          <cell r="C612" t="str">
            <v xml:space="preserve">CONCRETAGEM DE BLOCOS DE COROAMENTO E VIGAS BALDRAME, FCK 25 MPA, COM USO DE JERICA  LANÇAMENTO, ADENSAMENTO E ACABAMENTO. </v>
          </cell>
          <cell r="D612" t="str">
            <v>M3</v>
          </cell>
          <cell r="E612">
            <v>0.79200000000000015</v>
          </cell>
          <cell r="F612">
            <v>647.46</v>
          </cell>
          <cell r="G612">
            <v>512.78</v>
          </cell>
          <cell r="H612">
            <v>669.13</v>
          </cell>
          <cell r="I612">
            <v>529.95000000000005</v>
          </cell>
        </row>
        <row r="613">
          <cell r="B613" t="str">
            <v>AUX.002</v>
          </cell>
          <cell r="C613" t="str">
            <v>MEIO-FIO OU GUIA DE CONCRETO PRE-MOLDADO, TIPO CHAPEU PARA BOCA DE LOBO,  DIMENSOES *1,20* X 0,15 X 0,40 M</v>
          </cell>
          <cell r="D613" t="str">
            <v>UN</v>
          </cell>
          <cell r="E613">
            <v>1</v>
          </cell>
          <cell r="F613">
            <v>127.47</v>
          </cell>
          <cell r="G613">
            <v>127.47</v>
          </cell>
          <cell r="H613">
            <v>132.74</v>
          </cell>
          <cell r="I613">
            <v>132.74</v>
          </cell>
        </row>
        <row r="614">
          <cell r="B614" t="str">
            <v>CPU 065</v>
          </cell>
          <cell r="C614" t="str">
            <v>POÇO DE VISITA TIPO GAVETA NAS DIMENSÕES INTERNAS 1,50X1,50X1,50M, PARA TUBO SIMPLES DE PEAD DE DIÂMETRO ATÉ 1,0M, INCLUSIVE TAMPA EM CONCRETO DE 1,95 X 1,95M (TIPO 3B)</v>
          </cell>
          <cell r="D614" t="str">
            <v>UN</v>
          </cell>
          <cell r="G614">
            <v>4694.9799999999996</v>
          </cell>
          <cell r="I614">
            <v>4866.67</v>
          </cell>
        </row>
        <row r="615">
          <cell r="B615" t="str">
            <v>CONFORME DETALHE DO POÇO DE VISITA COM GAVETA TIPO 3B</v>
          </cell>
        </row>
        <row r="616">
          <cell r="B616" t="str">
            <v>CÓDIGO</v>
          </cell>
          <cell r="C616" t="str">
            <v>DESCRIÇÃO</v>
          </cell>
          <cell r="D616" t="str">
            <v>UN</v>
          </cell>
          <cell r="E616" t="str">
            <v>COEF.</v>
          </cell>
          <cell r="F616" t="str">
            <v>PREÇO</v>
          </cell>
          <cell r="G616" t="str">
            <v>TOTAL</v>
          </cell>
          <cell r="H616" t="str">
            <v>PREÇO</v>
          </cell>
          <cell r="I616" t="str">
            <v>TOTAL</v>
          </cell>
        </row>
        <row r="617">
          <cell r="B617">
            <v>101617</v>
          </cell>
          <cell r="C617" t="str">
            <v>PREPARO DE FUNDO DE VALA COM LARGURA MAIOR OU IGUAL A 1,5 M E MENOR QUE 2,5 M (ACERTO DO SOLO NATURAL). AF_08/2020</v>
          </cell>
          <cell r="D617" t="str">
            <v>M2</v>
          </cell>
          <cell r="E617">
            <v>4.6224999999999996</v>
          </cell>
          <cell r="F617">
            <v>2.6</v>
          </cell>
          <cell r="G617">
            <v>12.01</v>
          </cell>
          <cell r="H617">
            <v>2.94</v>
          </cell>
          <cell r="I617">
            <v>13.59</v>
          </cell>
        </row>
        <row r="618">
          <cell r="B618">
            <v>96620</v>
          </cell>
          <cell r="C618" t="str">
            <v>LASTRO DE CONCRETO MAGRO, APLICADO EM PISOS, LAJES SOBRE SOLO OU RADIERS. AF_08/2017</v>
          </cell>
          <cell r="D618" t="str">
            <v>M3</v>
          </cell>
          <cell r="E618">
            <v>0.231125</v>
          </cell>
          <cell r="F618">
            <v>591.01</v>
          </cell>
          <cell r="G618">
            <v>136.59</v>
          </cell>
          <cell r="H618">
            <v>619.71</v>
          </cell>
          <cell r="I618">
            <v>143.22999999999999</v>
          </cell>
        </row>
        <row r="619">
          <cell r="B619">
            <v>96536</v>
          </cell>
          <cell r="C619" t="str">
            <v>FABRICAÇÃO, MONTAGEM E DESMONTAGEM DE FÔRMA PARA VIGA BALDRAME, EM MADEIRA SERRADA, E=25 MM, 4 UTILIZAÇÕES. AF_06/2017</v>
          </cell>
          <cell r="D619" t="str">
            <v>M2</v>
          </cell>
          <cell r="E619">
            <v>14.8201</v>
          </cell>
          <cell r="F619">
            <v>76.22</v>
          </cell>
          <cell r="G619">
            <v>1129.58</v>
          </cell>
          <cell r="H619">
            <v>80.62</v>
          </cell>
          <cell r="I619">
            <v>1194.79</v>
          </cell>
        </row>
        <row r="620">
          <cell r="B620">
            <v>92768</v>
          </cell>
          <cell r="C620" t="str">
            <v>ARMAÇÃO DE LAJE DE ESTRUTURA CONVENCIONAL DE CONCRETO ARMADO UTILIZANDO AÇO CA-60 DE 5,0 MM - MONTAGEM. AF_06/2022</v>
          </cell>
          <cell r="D620" t="str">
            <v>KG</v>
          </cell>
          <cell r="E620">
            <v>2</v>
          </cell>
          <cell r="F620">
            <v>14.21</v>
          </cell>
          <cell r="G620">
            <v>28.42</v>
          </cell>
          <cell r="H620">
            <v>14.67</v>
          </cell>
          <cell r="I620">
            <v>29.34</v>
          </cell>
        </row>
        <row r="621">
          <cell r="B621">
            <v>92769</v>
          </cell>
          <cell r="C621" t="str">
            <v>ARMAÇÃO DE LAJE DE ESTRUTURA CONVENCIONAL DE CONCRETO ARMADO UTILIZANDO AÇO CA-50 DE 6,3 MM - MONTAGEM. AF_06/2022</v>
          </cell>
          <cell r="D621" t="str">
            <v>KG</v>
          </cell>
          <cell r="E621">
            <v>3</v>
          </cell>
          <cell r="F621">
            <v>13.87</v>
          </cell>
          <cell r="G621">
            <v>41.61</v>
          </cell>
          <cell r="H621">
            <v>14.16</v>
          </cell>
          <cell r="I621">
            <v>42.48</v>
          </cell>
        </row>
        <row r="622">
          <cell r="B622">
            <v>92771</v>
          </cell>
          <cell r="C622" t="str">
            <v>ARMAÇÃO DE LAJE DE ESTRUTURA CONVENCIONAL DE CONCRETO ARMADO UTILIZANDO AÇO CA-50 DE 10,0 MM - MONTAGEM. AF_06/2022</v>
          </cell>
          <cell r="D622" t="str">
            <v>KG</v>
          </cell>
          <cell r="E622">
            <v>25</v>
          </cell>
          <cell r="F622">
            <v>12.09</v>
          </cell>
          <cell r="G622">
            <v>302.25</v>
          </cell>
          <cell r="H622">
            <v>12.2</v>
          </cell>
          <cell r="I622">
            <v>305</v>
          </cell>
        </row>
        <row r="623">
          <cell r="B623" t="str">
            <v>AUX.010</v>
          </cell>
          <cell r="C623" t="str">
            <v>ALVENARIA DE VEDAÇÃO DE BLOCOS DE CONCRETO MACIÇOS DE 22X11X8CM (ESPESSURA 8CM), DE UMA VEZ, E ARGAMASSA DE ASSENTAMENTO COM PREPARO EM BETONEIRA.</v>
          </cell>
          <cell r="D623" t="str">
            <v>M2</v>
          </cell>
          <cell r="E623">
            <v>9.4500000000000011</v>
          </cell>
          <cell r="F623">
            <v>213.76</v>
          </cell>
          <cell r="G623">
            <v>2020.03</v>
          </cell>
          <cell r="H623">
            <v>221.75</v>
          </cell>
          <cell r="I623">
            <v>2095.5300000000002</v>
          </cell>
        </row>
        <row r="624">
          <cell r="B624">
            <v>87879</v>
          </cell>
          <cell r="C624" t="str">
            <v>CHAPISCO APLICADO EM ALVENARIAS E ESTRUTURAS DE CONCRETO INTERNAS, COM COLHER DE PEDREIRO.  ARGAMASSA TRAÇO 1:3 COM PREPARO EM BETONEIRA 400L. AF_10/2022</v>
          </cell>
          <cell r="D624" t="str">
            <v>M2</v>
          </cell>
          <cell r="E624">
            <v>8.370000000000001</v>
          </cell>
          <cell r="F624">
            <v>3.94</v>
          </cell>
          <cell r="G624">
            <v>32.97</v>
          </cell>
          <cell r="H624">
            <v>4.2300000000000004</v>
          </cell>
          <cell r="I624">
            <v>35.4</v>
          </cell>
        </row>
        <row r="625">
          <cell r="B625">
            <v>4777</v>
          </cell>
          <cell r="C625" t="str">
            <v xml:space="preserve">CANTONEIRA ACO ABAS IGUAIS (QUALQUER BITOLA), ESPESSURA ENTRE 1/8" E 1/4"                                                                                                                                                                                                                                                                                                                                                                                                                                 </v>
          </cell>
          <cell r="D625" t="str">
            <v xml:space="preserve">KG    </v>
          </cell>
          <cell r="E625">
            <v>34.444800000000001</v>
          </cell>
          <cell r="F625">
            <v>10.54</v>
          </cell>
          <cell r="G625">
            <v>363.04</v>
          </cell>
          <cell r="H625">
            <v>10.54</v>
          </cell>
          <cell r="I625">
            <v>363.04</v>
          </cell>
        </row>
        <row r="626">
          <cell r="B626" t="str">
            <v>AUX.009</v>
          </cell>
          <cell r="C626" t="str">
            <v>CONCRETAGEM DE RADIER, PISO DE CONCRETO OU LAJE SOBRE SOLO, FCK 25 MPA - LANÇAMENTO, ADENSAMENTO E ACABAMENTO.</v>
          </cell>
          <cell r="D626" t="str">
            <v xml:space="preserve"> M3</v>
          </cell>
          <cell r="E626">
            <v>0.95961299999999983</v>
          </cell>
          <cell r="F626">
            <v>522.1</v>
          </cell>
          <cell r="G626">
            <v>501.01</v>
          </cell>
          <cell r="H626">
            <v>533.05999999999995</v>
          </cell>
          <cell r="I626">
            <v>511.53</v>
          </cell>
        </row>
        <row r="627">
          <cell r="B627" t="str">
            <v>AUX.002</v>
          </cell>
          <cell r="C627" t="str">
            <v>MEIO-FIO OU GUIA DE CONCRETO PRE-MOLDADO, TIPO CHAPEU PARA BOCA DE LOBO,  DIMENSOES *1,20* X 0,15 X 0,40 M</v>
          </cell>
          <cell r="D627" t="str">
            <v>UN</v>
          </cell>
          <cell r="E627">
            <v>1</v>
          </cell>
          <cell r="F627">
            <v>127.47</v>
          </cell>
          <cell r="G627">
            <v>127.47</v>
          </cell>
          <cell r="H627">
            <v>132.74</v>
          </cell>
          <cell r="I627">
            <v>132.74</v>
          </cell>
        </row>
        <row r="628">
          <cell r="B628" t="str">
            <v>CPU 066</v>
          </cell>
          <cell r="C628" t="str">
            <v>POÇO DE VISITA RETANGULAR PARA DRENAGEM, EM ALVENARIA COM BLOCO DE CONCRETO 22X11X8CM,  DE UMA VEZ, DIMENSÕES INTERNAS = 1,80 X 1,80 M, PROFUNIDADE = 1,5 M, E TAMPÃO DE PRFV (PLÁSTICO REFORÇADO COM FIBRA DE VIDRO). (TIPO 4)</v>
          </cell>
          <cell r="D628" t="str">
            <v>UN</v>
          </cell>
          <cell r="G628">
            <v>7730.63</v>
          </cell>
          <cell r="I628">
            <v>7917.92</v>
          </cell>
        </row>
        <row r="629">
          <cell r="B629" t="str">
            <v>CONFORME DETALHE DO POÇO DE VISITA COM TAMPÃO TIPO 4</v>
          </cell>
        </row>
        <row r="630">
          <cell r="B630" t="str">
            <v>CÓDIGO</v>
          </cell>
          <cell r="C630" t="str">
            <v>DESCRIÇÃO</v>
          </cell>
          <cell r="D630" t="str">
            <v>UN</v>
          </cell>
          <cell r="E630" t="str">
            <v>COEF.</v>
          </cell>
          <cell r="F630" t="str">
            <v>PREÇO</v>
          </cell>
          <cell r="G630" t="str">
            <v>TOTAL</v>
          </cell>
          <cell r="H630" t="str">
            <v>PREÇO</v>
          </cell>
          <cell r="I630" t="str">
            <v>TOTAL</v>
          </cell>
        </row>
        <row r="631">
          <cell r="B631">
            <v>101617</v>
          </cell>
          <cell r="C631" t="str">
            <v>PREPARO DE FUNDO DE VALA COM LARGURA MAIOR OU IGUAL A 1,5 M E MENOR QUE 2,5 M (ACERTO DO SOLO NATURAL). AF_08/2020</v>
          </cell>
          <cell r="D631" t="str">
            <v>M2</v>
          </cell>
          <cell r="E631">
            <v>6.0025000000000013</v>
          </cell>
          <cell r="F631">
            <v>2.6</v>
          </cell>
          <cell r="G631">
            <v>15.6</v>
          </cell>
          <cell r="H631">
            <v>2.94</v>
          </cell>
          <cell r="I631">
            <v>17.64</v>
          </cell>
        </row>
        <row r="632">
          <cell r="B632">
            <v>96620</v>
          </cell>
          <cell r="C632" t="str">
            <v>LASTRO DE CONCRETO MAGRO, APLICADO EM PISOS, LAJES SOBRE SOLO OU RADIERS. AF_08/2017</v>
          </cell>
          <cell r="D632" t="str">
            <v>M3</v>
          </cell>
          <cell r="E632">
            <v>0.30012500000000009</v>
          </cell>
          <cell r="F632">
            <v>591.01</v>
          </cell>
          <cell r="G632">
            <v>177.37</v>
          </cell>
          <cell r="H632">
            <v>619.71</v>
          </cell>
          <cell r="I632">
            <v>185.99</v>
          </cell>
        </row>
        <row r="633">
          <cell r="B633">
            <v>96536</v>
          </cell>
          <cell r="C633" t="str">
            <v>FABRICAÇÃO, MONTAGEM E DESMONTAGEM DE FÔRMA PARA VIGA BALDRAME, EM MADEIRA SERRADA, E=25 MM, 4 UTILIZAÇÕES. AF_06/2017</v>
          </cell>
          <cell r="D633" t="str">
            <v>M2</v>
          </cell>
          <cell r="E633">
            <v>15.12842</v>
          </cell>
          <cell r="F633">
            <v>76.22</v>
          </cell>
          <cell r="G633">
            <v>1153.08</v>
          </cell>
          <cell r="H633">
            <v>80.62</v>
          </cell>
          <cell r="I633">
            <v>1219.6500000000001</v>
          </cell>
        </row>
        <row r="634">
          <cell r="B634">
            <v>92759</v>
          </cell>
          <cell r="C634" t="str">
            <v>ARMAÇÃO DE PILAR OU VIGA DE ESTRUTURA CONVENCIONAL DE CONCRETO ARMADO UTILIZANDO AÇO CA-60 DE 5,0 MM - MONTAGEM. AF_06/2022</v>
          </cell>
          <cell r="D634" t="str">
            <v>KG</v>
          </cell>
          <cell r="E634">
            <v>20.327999999999999</v>
          </cell>
          <cell r="F634">
            <v>14.64</v>
          </cell>
          <cell r="G634">
            <v>297.60000000000002</v>
          </cell>
          <cell r="H634">
            <v>15.17</v>
          </cell>
          <cell r="I634">
            <v>308.37</v>
          </cell>
        </row>
        <row r="635">
          <cell r="B635">
            <v>92768</v>
          </cell>
          <cell r="C635" t="str">
            <v>ARMAÇÃO DE LAJE DE ESTRUTURA CONVENCIONAL DE CONCRETO ARMADO UTILIZANDO AÇO CA-60 DE 5,0 MM - MONTAGEM. AF_06/2022</v>
          </cell>
          <cell r="D635" t="str">
            <v>KG</v>
          </cell>
          <cell r="E635">
            <v>2</v>
          </cell>
          <cell r="F635">
            <v>14.21</v>
          </cell>
          <cell r="G635">
            <v>28.42</v>
          </cell>
          <cell r="H635">
            <v>14.67</v>
          </cell>
          <cell r="I635">
            <v>29.34</v>
          </cell>
        </row>
        <row r="636">
          <cell r="B636">
            <v>92769</v>
          </cell>
          <cell r="C636" t="str">
            <v>ARMAÇÃO DE LAJE DE ESTRUTURA CONVENCIONAL DE CONCRETO ARMADO UTILIZANDO AÇO CA-50 DE 6,3 MM - MONTAGEM. AF_06/2022</v>
          </cell>
          <cell r="D636" t="str">
            <v>KG</v>
          </cell>
          <cell r="E636">
            <v>4</v>
          </cell>
          <cell r="F636">
            <v>13.87</v>
          </cell>
          <cell r="G636">
            <v>55.48</v>
          </cell>
          <cell r="H636">
            <v>14.16</v>
          </cell>
          <cell r="I636">
            <v>56.64</v>
          </cell>
        </row>
        <row r="637">
          <cell r="B637">
            <v>92761</v>
          </cell>
          <cell r="C637" t="str">
            <v>ARMAÇÃO DE PILAR OU VIGA DE ESTRUTURA CONVENCIONAL DE CONCRETO ARMADO UTILIZANDO AÇO CA-50 DE 8,0 MM - MONTAGEM. AF_06/2022</v>
          </cell>
          <cell r="D637" t="str">
            <v>KG</v>
          </cell>
          <cell r="E637">
            <v>28</v>
          </cell>
          <cell r="F637">
            <v>13.76</v>
          </cell>
          <cell r="G637">
            <v>385.28</v>
          </cell>
          <cell r="H637">
            <v>13.99</v>
          </cell>
          <cell r="I637">
            <v>391.72</v>
          </cell>
        </row>
        <row r="638">
          <cell r="B638">
            <v>92762</v>
          </cell>
          <cell r="C638" t="str">
            <v>ARMAÇÃO DE PILAR OU VIGA DE ESTRUTURA CONVENCIONAL DE CONCRETO ARMADO UTILIZANDO AÇO CA-50 DE 10,0 MM - MONTAGEM. AF_06/2022</v>
          </cell>
          <cell r="D638" t="str">
            <v>KG</v>
          </cell>
          <cell r="E638">
            <v>22.212</v>
          </cell>
          <cell r="F638">
            <v>12.46</v>
          </cell>
          <cell r="G638">
            <v>276.76</v>
          </cell>
          <cell r="H638">
            <v>12.61</v>
          </cell>
          <cell r="I638">
            <v>280.08999999999997</v>
          </cell>
        </row>
        <row r="639">
          <cell r="B639">
            <v>92771</v>
          </cell>
          <cell r="C639" t="str">
            <v>ARMAÇÃO DE LAJE DE ESTRUTURA CONVENCIONAL DE CONCRETO ARMADO UTILIZANDO AÇO CA-50 DE 10,0 MM - MONTAGEM. AF_06/2022</v>
          </cell>
          <cell r="D639" t="str">
            <v>KG</v>
          </cell>
          <cell r="E639">
            <v>6.2933999999999992</v>
          </cell>
          <cell r="F639">
            <v>12.09</v>
          </cell>
          <cell r="G639">
            <v>76.08</v>
          </cell>
          <cell r="H639">
            <v>12.2</v>
          </cell>
          <cell r="I639">
            <v>76.77</v>
          </cell>
        </row>
        <row r="640">
          <cell r="B640">
            <v>92772</v>
          </cell>
          <cell r="C640" t="str">
            <v>ARMAÇÃO DE LAJE DE ESTRUTURA CONVENCIONAL DE CONCRETO ARMADO UTILIZANDO AÇO CA-50 DE 12,5 MM - MONTAGEM. AF_06/2022</v>
          </cell>
          <cell r="D640" t="str">
            <v>KG</v>
          </cell>
          <cell r="E640">
            <v>153</v>
          </cell>
          <cell r="F640">
            <v>10.25</v>
          </cell>
          <cell r="G640">
            <v>1568.25</v>
          </cell>
          <cell r="H640">
            <v>10.31</v>
          </cell>
          <cell r="I640">
            <v>1577.43</v>
          </cell>
        </row>
        <row r="641">
          <cell r="B641" t="str">
            <v>AUX.010</v>
          </cell>
          <cell r="C641" t="str">
            <v>ALVENARIA DE VEDAÇÃO DE BLOCOS DE CONCRETO MACIÇOS DE 22X11X8CM (ESPESSURA 8CM), DE UMA VEZ, E ARGAMASSA DE ASSENTAMENTO COM PREPARO EM BETONEIRA.</v>
          </cell>
          <cell r="D641" t="str">
            <v>M2</v>
          </cell>
          <cell r="E641">
            <v>5.0839999999999996</v>
          </cell>
          <cell r="F641">
            <v>213.76</v>
          </cell>
          <cell r="G641">
            <v>1086.75</v>
          </cell>
          <cell r="H641">
            <v>221.75</v>
          </cell>
          <cell r="I641">
            <v>1127.3699999999999</v>
          </cell>
        </row>
        <row r="642">
          <cell r="B642">
            <v>87879</v>
          </cell>
          <cell r="C642" t="str">
            <v>CHAPISCO APLICADO EM ALVENARIAS E ESTRUTURAS DE CONCRETO INTERNAS, COM COLHER DE PEDREIRO.  ARGAMASSA TRAÇO 1:3 COM PREPARO EM BETONEIRA 400L. AF_10/2022</v>
          </cell>
          <cell r="D642" t="str">
            <v>M2</v>
          </cell>
          <cell r="E642">
            <v>7.5480000000000009</v>
          </cell>
          <cell r="F642">
            <v>3.94</v>
          </cell>
          <cell r="G642">
            <v>29.73</v>
          </cell>
          <cell r="H642">
            <v>4.2300000000000004</v>
          </cell>
          <cell r="I642">
            <v>31.92</v>
          </cell>
        </row>
        <row r="643">
          <cell r="B643" t="str">
            <v>AUX.009</v>
          </cell>
          <cell r="C643" t="str">
            <v>CONCRETAGEM DE RADIER, PISO DE CONCRETO OU LAJE SOBRE SOLO, FCK 25 MPA - LANÇAMENTO, ADENSAMENTO E ACABAMENTO.</v>
          </cell>
          <cell r="D643" t="str">
            <v xml:space="preserve"> M3</v>
          </cell>
          <cell r="E643">
            <v>1.2692350000000001</v>
          </cell>
          <cell r="F643">
            <v>522.1</v>
          </cell>
          <cell r="G643">
            <v>662.66</v>
          </cell>
          <cell r="H643">
            <v>533.05999999999995</v>
          </cell>
          <cell r="I643">
            <v>676.57</v>
          </cell>
        </row>
        <row r="644">
          <cell r="B644" t="str">
            <v>AUX.018</v>
          </cell>
          <cell r="C644" t="str">
            <v xml:space="preserve">CONCRETAGEM DE BLOCOS DE COROAMENTO E VIGAS BALDRAME, FCK 25 MPA, COM USO DE JERICA  LANÇAMENTO, ADENSAMENTO E ACABAMENTO. </v>
          </cell>
          <cell r="D644" t="str">
            <v>M3</v>
          </cell>
          <cell r="E644">
            <v>0.96244000000000018</v>
          </cell>
          <cell r="F644">
            <v>647.46</v>
          </cell>
          <cell r="G644">
            <v>623.14</v>
          </cell>
          <cell r="H644">
            <v>669.13</v>
          </cell>
          <cell r="I644">
            <v>643.99</v>
          </cell>
        </row>
        <row r="645">
          <cell r="B645" t="str">
            <v>COT.020</v>
          </cell>
          <cell r="C645" t="str">
            <v>TAMPÃO EM POLIESTER REFORÇADO EM FIBRA DE VIDRO, COM DIÂMETRO DE 600MM E CAPACIDADE DE CARGA DE 40T E TEMP. 180°C</v>
          </cell>
          <cell r="D645" t="str">
            <v>UN</v>
          </cell>
          <cell r="E645">
            <v>1</v>
          </cell>
          <cell r="F645">
            <v>1294.43</v>
          </cell>
          <cell r="G645">
            <v>1294.43</v>
          </cell>
          <cell r="H645">
            <v>1294.43</v>
          </cell>
          <cell r="I645">
            <v>1294.43</v>
          </cell>
        </row>
        <row r="646">
          <cell r="B646" t="str">
            <v>CPU 067</v>
          </cell>
          <cell r="C646" t="str">
            <v>POÇO DE VISITA TIPO GAVETA NAS DIMENSÕES INTERNAS 1,80X 1,80X1,50M, PARA TUBO SIMPLES DE PEAD DE DIÂMETRO ATÉ 1,20M, INCLUSIVE TAMPA EM CONCRETO DE 2,25 X 2,25M (TIPO 4A)</v>
          </cell>
          <cell r="D646" t="str">
            <v>UN</v>
          </cell>
          <cell r="G646">
            <v>7054.77</v>
          </cell>
          <cell r="I646">
            <v>7271.48</v>
          </cell>
        </row>
        <row r="647">
          <cell r="B647" t="str">
            <v>CONFORME DETALHE DO POÇO DE VISITA COM GAVETA TIPO 4A</v>
          </cell>
        </row>
        <row r="648">
          <cell r="B648" t="str">
            <v>CÓDIGO</v>
          </cell>
          <cell r="C648" t="str">
            <v>DESCRIÇÃO</v>
          </cell>
          <cell r="D648" t="str">
            <v>UN</v>
          </cell>
          <cell r="E648" t="str">
            <v>COEF.</v>
          </cell>
          <cell r="F648" t="str">
            <v>PREÇO</v>
          </cell>
          <cell r="G648" t="str">
            <v>TOTAL</v>
          </cell>
          <cell r="H648" t="str">
            <v>PREÇO</v>
          </cell>
          <cell r="I648" t="str">
            <v>TOTAL</v>
          </cell>
        </row>
        <row r="649">
          <cell r="B649">
            <v>101617</v>
          </cell>
          <cell r="C649" t="str">
            <v>PREPARO DE FUNDO DE VALA COM LARGURA MAIOR OU IGUAL A 1,5 M E MENOR QUE 2,5 M (ACERTO DO SOLO NATURAL). AF_08/2020</v>
          </cell>
          <cell r="D649" t="str">
            <v>M2</v>
          </cell>
          <cell r="E649">
            <v>6.0025000000000013</v>
          </cell>
          <cell r="F649">
            <v>2.6</v>
          </cell>
          <cell r="G649">
            <v>15.6</v>
          </cell>
          <cell r="H649">
            <v>2.94</v>
          </cell>
          <cell r="I649">
            <v>17.64</v>
          </cell>
        </row>
        <row r="650">
          <cell r="B650">
            <v>96620</v>
          </cell>
          <cell r="C650" t="str">
            <v>LASTRO DE CONCRETO MAGRO, APLICADO EM PISOS, LAJES SOBRE SOLO OU RADIERS. AF_08/2017</v>
          </cell>
          <cell r="D650" t="str">
            <v>M3</v>
          </cell>
          <cell r="E650">
            <v>0.30012500000000009</v>
          </cell>
          <cell r="F650">
            <v>591.01</v>
          </cell>
          <cell r="G650">
            <v>177.37</v>
          </cell>
          <cell r="H650">
            <v>619.71</v>
          </cell>
          <cell r="I650">
            <v>185.99</v>
          </cell>
        </row>
        <row r="651">
          <cell r="B651">
            <v>96536</v>
          </cell>
          <cell r="C651" t="str">
            <v>FABRICAÇÃO, MONTAGEM E DESMONTAGEM DE FÔRMA PARA VIGA BALDRAME, EM MADEIRA SERRADA, E=25 MM, 4 UTILIZAÇÕES. AF_06/2017</v>
          </cell>
          <cell r="D651" t="str">
            <v>M2</v>
          </cell>
          <cell r="E651">
            <v>17.340100000000003</v>
          </cell>
          <cell r="F651">
            <v>76.22</v>
          </cell>
          <cell r="G651">
            <v>1321.66</v>
          </cell>
          <cell r="H651">
            <v>80.62</v>
          </cell>
          <cell r="I651">
            <v>1397.95</v>
          </cell>
        </row>
        <row r="652">
          <cell r="B652">
            <v>92768</v>
          </cell>
          <cell r="C652" t="str">
            <v>ARMAÇÃO DE LAJE DE ESTRUTURA CONVENCIONAL DE CONCRETO ARMADO UTILIZANDO AÇO CA-60 DE 5,0 MM - MONTAGEM. AF_06/2022</v>
          </cell>
          <cell r="D652" t="str">
            <v>KG</v>
          </cell>
          <cell r="E652">
            <v>5.4516</v>
          </cell>
          <cell r="F652">
            <v>14.21</v>
          </cell>
          <cell r="G652">
            <v>77.459999999999994</v>
          </cell>
          <cell r="H652">
            <v>14.67</v>
          </cell>
          <cell r="I652">
            <v>79.97</v>
          </cell>
        </row>
        <row r="653">
          <cell r="B653">
            <v>4777</v>
          </cell>
          <cell r="C653" t="str">
            <v xml:space="preserve">CANTONEIRA ACO ABAS IGUAIS (QUALQUER BITOLA), ESPESSURA ENTRE 1/8" E 1/4"                                                                                                                                                                                                                                                                                                                                                                                                                                 </v>
          </cell>
          <cell r="D653" t="str">
            <v xml:space="preserve">KG    </v>
          </cell>
          <cell r="E653">
            <v>34.444800000000001</v>
          </cell>
          <cell r="F653">
            <v>10.54</v>
          </cell>
          <cell r="G653">
            <v>363.04</v>
          </cell>
          <cell r="H653">
            <v>10.54</v>
          </cell>
          <cell r="I653">
            <v>363.04</v>
          </cell>
        </row>
        <row r="654">
          <cell r="B654">
            <v>92759</v>
          </cell>
          <cell r="C654" t="str">
            <v>ARMAÇÃO DE PILAR OU VIGA DE ESTRUTURA CONVENCIONAL DE CONCRETO ARMADO UTILIZANDO AÇO CA-60 DE 5,0 MM - MONTAGEM. AF_06/2022</v>
          </cell>
          <cell r="D654" t="str">
            <v>KG</v>
          </cell>
          <cell r="E654">
            <v>16.062200000000001</v>
          </cell>
          <cell r="F654">
            <v>14.64</v>
          </cell>
          <cell r="G654">
            <v>235.15</v>
          </cell>
          <cell r="H654">
            <v>15.17</v>
          </cell>
          <cell r="I654">
            <v>243.66</v>
          </cell>
        </row>
        <row r="655">
          <cell r="B655">
            <v>92761</v>
          </cell>
          <cell r="C655" t="str">
            <v>ARMAÇÃO DE PILAR OU VIGA DE ESTRUTURA CONVENCIONAL DE CONCRETO ARMADO UTILIZANDO AÇO CA-50 DE 8,0 MM - MONTAGEM. AF_06/2022</v>
          </cell>
          <cell r="D655" t="str">
            <v>KG</v>
          </cell>
          <cell r="E655">
            <v>24</v>
          </cell>
          <cell r="F655">
            <v>13.76</v>
          </cell>
          <cell r="G655">
            <v>330.24</v>
          </cell>
          <cell r="H655">
            <v>13.99</v>
          </cell>
          <cell r="I655">
            <v>335.76</v>
          </cell>
        </row>
        <row r="656">
          <cell r="B656">
            <v>92762</v>
          </cell>
          <cell r="C656" t="str">
            <v>ARMAÇÃO DE PILAR OU VIGA DE ESTRUTURA CONVENCIONAL DE CONCRETO ARMADO UTILIZANDO AÇO CA-50 DE 10,0 MM - MONTAGEM. AF_06/2022</v>
          </cell>
          <cell r="D656" t="str">
            <v>KG</v>
          </cell>
          <cell r="E656">
            <v>18</v>
          </cell>
          <cell r="F656">
            <v>12.46</v>
          </cell>
          <cell r="G656">
            <v>224.28</v>
          </cell>
          <cell r="H656">
            <v>12.61</v>
          </cell>
          <cell r="I656">
            <v>226.98</v>
          </cell>
        </row>
        <row r="657">
          <cell r="B657">
            <v>92772</v>
          </cell>
          <cell r="C657" t="str">
            <v>ARMAÇÃO DE LAJE DE ESTRUTURA CONVENCIONAL DE CONCRETO ARMADO UTILIZANDO AÇO CA-50 DE 12,5 MM - MONTAGEM. AF_06/2022</v>
          </cell>
          <cell r="D657" t="str">
            <v>KG</v>
          </cell>
          <cell r="E657">
            <v>121</v>
          </cell>
          <cell r="F657">
            <v>10.25</v>
          </cell>
          <cell r="G657">
            <v>1240.25</v>
          </cell>
          <cell r="H657">
            <v>10.31</v>
          </cell>
          <cell r="I657">
            <v>1247.51</v>
          </cell>
        </row>
        <row r="658">
          <cell r="B658" t="str">
            <v>AUX.010</v>
          </cell>
          <cell r="C658" t="str">
            <v>ALVENARIA DE VEDAÇÃO DE BLOCOS DE CONCRETO MACIÇOS DE 22X11X8CM (ESPESSURA 8CM), DE UMA VEZ, E ARGAMASSA DE ASSENTAMENTO COM PREPARO EM BETONEIRA.</v>
          </cell>
          <cell r="D658" t="str">
            <v>M2</v>
          </cell>
          <cell r="E658">
            <v>7.7899999999999991</v>
          </cell>
          <cell r="F658">
            <v>213.76</v>
          </cell>
          <cell r="G658">
            <v>1665.19</v>
          </cell>
          <cell r="H658">
            <v>221.75</v>
          </cell>
          <cell r="I658">
            <v>1727.43</v>
          </cell>
        </row>
        <row r="659">
          <cell r="B659">
            <v>87879</v>
          </cell>
          <cell r="C659" t="str">
            <v>CHAPISCO APLICADO EM ALVENARIAS E ESTRUTURAS DE CONCRETO INTERNAS, COM COLHER DE PEDREIRO.  ARGAMASSA TRAÇO 1:3 COM PREPARO EM BETONEIRA 400L. AF_10/2022</v>
          </cell>
          <cell r="D659" t="str">
            <v>M2</v>
          </cell>
          <cell r="E659">
            <v>8.51</v>
          </cell>
          <cell r="F659">
            <v>3.94</v>
          </cell>
          <cell r="G659">
            <v>33.520000000000003</v>
          </cell>
          <cell r="H659">
            <v>4.2300000000000004</v>
          </cell>
          <cell r="I659">
            <v>35.99</v>
          </cell>
        </row>
        <row r="660">
          <cell r="B660" t="str">
            <v>AUX.009</v>
          </cell>
          <cell r="C660" t="str">
            <v>CONCRETAGEM DE RADIER, PISO DE CONCRETO OU LAJE SOBRE SOLO, FCK 25 MPA - LANÇAMENTO, ADENSAMENTO E ACABAMENTO.</v>
          </cell>
          <cell r="D660" t="str">
            <v xml:space="preserve"> M3</v>
          </cell>
          <cell r="E660">
            <v>1.2806130000000004</v>
          </cell>
          <cell r="F660">
            <v>522.1</v>
          </cell>
          <cell r="G660">
            <v>668.6</v>
          </cell>
          <cell r="H660">
            <v>533.05999999999995</v>
          </cell>
          <cell r="I660">
            <v>682.64</v>
          </cell>
        </row>
        <row r="661">
          <cell r="B661" t="str">
            <v>AUX.018</v>
          </cell>
          <cell r="C661" t="str">
            <v xml:space="preserve">CONCRETAGEM DE BLOCOS DE COROAMENTO E VIGAS BALDRAME, FCK 25 MPA, COM USO DE JERICA  LANÇAMENTO, ADENSAMENTO E ACABAMENTO. </v>
          </cell>
          <cell r="D661" t="str">
            <v>M3</v>
          </cell>
          <cell r="E661">
            <v>0.88800000000000012</v>
          </cell>
          <cell r="F661">
            <v>647.46</v>
          </cell>
          <cell r="G661">
            <v>574.94000000000005</v>
          </cell>
          <cell r="H661">
            <v>669.13</v>
          </cell>
          <cell r="I661">
            <v>594.17999999999995</v>
          </cell>
        </row>
        <row r="662">
          <cell r="B662" t="str">
            <v>AUX.002</v>
          </cell>
          <cell r="C662" t="str">
            <v>MEIO-FIO OU GUIA DE CONCRETO PRE-MOLDADO, TIPO CHAPEU PARA BOCA DE LOBO,  DIMENSOES *1,20* X 0,15 X 0,40 M</v>
          </cell>
          <cell r="D662" t="str">
            <v>UN</v>
          </cell>
          <cell r="E662">
            <v>1</v>
          </cell>
          <cell r="F662">
            <v>127.47</v>
          </cell>
          <cell r="G662">
            <v>127.47</v>
          </cell>
          <cell r="H662">
            <v>132.74</v>
          </cell>
          <cell r="I662">
            <v>132.74</v>
          </cell>
        </row>
        <row r="663">
          <cell r="B663" t="str">
            <v>CPU 068</v>
          </cell>
          <cell r="C663" t="str">
            <v>POÇO DE VISITA TIPO GAVETA NAS DIMENSÕES INTERNAS 1,80X 1,80X1,50M, PARA TUBO SIMPLES DE PEAD DE DIÂMETRO ATÉ 1,20M, INCLUSIVE TAMPA EM CONCRETO DE 2,25 X 2,25M (TIPO 4B)</v>
          </cell>
          <cell r="D663" t="str">
            <v>UN</v>
          </cell>
          <cell r="G663">
            <v>4879.28</v>
          </cell>
          <cell r="I663">
            <v>5040.96</v>
          </cell>
        </row>
        <row r="664">
          <cell r="B664" t="str">
            <v>CONFORME DETALHE DO POÇO DE VISITA COM GAVETA TIPO 4B</v>
          </cell>
        </row>
        <row r="665">
          <cell r="B665" t="str">
            <v>CÓDIGO</v>
          </cell>
          <cell r="C665" t="str">
            <v>DESCRIÇÃO</v>
          </cell>
          <cell r="D665" t="str">
            <v>UN</v>
          </cell>
          <cell r="E665" t="str">
            <v>COEF.</v>
          </cell>
          <cell r="F665" t="str">
            <v>PREÇO</v>
          </cell>
          <cell r="G665" t="str">
            <v>TOTAL</v>
          </cell>
          <cell r="H665" t="str">
            <v>PREÇO</v>
          </cell>
          <cell r="I665" t="str">
            <v>TOTAL</v>
          </cell>
        </row>
        <row r="666">
          <cell r="B666">
            <v>101617</v>
          </cell>
          <cell r="C666" t="str">
            <v>PREPARO DE FUNDO DE VALA COM LARGURA MAIOR OU IGUAL A 1,5 M E MENOR QUE 2,5 M (ACERTO DO SOLO NATURAL). AF_08/2020</v>
          </cell>
          <cell r="D666" t="str">
            <v>M2</v>
          </cell>
          <cell r="E666">
            <v>6.0025000000000013</v>
          </cell>
          <cell r="F666">
            <v>2.6</v>
          </cell>
          <cell r="G666">
            <v>15.6</v>
          </cell>
          <cell r="H666">
            <v>2.94</v>
          </cell>
          <cell r="I666">
            <v>17.64</v>
          </cell>
        </row>
        <row r="667">
          <cell r="B667">
            <v>96620</v>
          </cell>
          <cell r="C667" t="str">
            <v>LASTRO DE CONCRETO MAGRO, APLICADO EM PISOS, LAJES SOBRE SOLO OU RADIERS. AF_08/2017</v>
          </cell>
          <cell r="D667" t="str">
            <v>M3</v>
          </cell>
          <cell r="E667">
            <v>0.30012500000000009</v>
          </cell>
          <cell r="F667">
            <v>591.01</v>
          </cell>
          <cell r="G667">
            <v>177.37</v>
          </cell>
          <cell r="H667">
            <v>619.71</v>
          </cell>
          <cell r="I667">
            <v>185.99</v>
          </cell>
        </row>
        <row r="668">
          <cell r="B668">
            <v>96536</v>
          </cell>
          <cell r="C668" t="str">
            <v>FABRICAÇÃO, MONTAGEM E DESMONTAGEM DE FÔRMA PARA VIGA BALDRAME, EM MADEIRA SERRADA, E=25 MM, 4 UTILIZAÇÕES. AF_06/2017</v>
          </cell>
          <cell r="D668" t="str">
            <v>M2</v>
          </cell>
          <cell r="E668">
            <v>7.7401000000000009</v>
          </cell>
          <cell r="F668">
            <v>76.22</v>
          </cell>
          <cell r="G668">
            <v>589.95000000000005</v>
          </cell>
          <cell r="H668">
            <v>80.62</v>
          </cell>
          <cell r="I668">
            <v>624</v>
          </cell>
        </row>
        <row r="669">
          <cell r="B669">
            <v>4777</v>
          </cell>
          <cell r="C669" t="str">
            <v xml:space="preserve">CANTONEIRA ACO ABAS IGUAIS (QUALQUER BITOLA), ESPESSURA ENTRE 1/8" E 1/4"                                                                                                                                                                                                                                                                                                                                                                                                                                 </v>
          </cell>
          <cell r="D669" t="str">
            <v xml:space="preserve">KG    </v>
          </cell>
          <cell r="E669">
            <v>34.444800000000001</v>
          </cell>
          <cell r="F669">
            <v>10.54</v>
          </cell>
          <cell r="G669">
            <v>363.04</v>
          </cell>
          <cell r="H669">
            <v>10.54</v>
          </cell>
          <cell r="I669">
            <v>363.04</v>
          </cell>
        </row>
        <row r="670">
          <cell r="B670">
            <v>92768</v>
          </cell>
          <cell r="C670" t="str">
            <v>ARMAÇÃO DE LAJE DE ESTRUTURA CONVENCIONAL DE CONCRETO ARMADO UTILIZANDO AÇO CA-60 DE 5,0 MM - MONTAGEM. AF_06/2022</v>
          </cell>
          <cell r="D670" t="str">
            <v>KG</v>
          </cell>
          <cell r="E670">
            <v>3</v>
          </cell>
          <cell r="F670">
            <v>14.21</v>
          </cell>
          <cell r="G670">
            <v>42.63</v>
          </cell>
          <cell r="H670">
            <v>14.67</v>
          </cell>
          <cell r="I670">
            <v>44.01</v>
          </cell>
        </row>
        <row r="671">
          <cell r="B671">
            <v>92769</v>
          </cell>
          <cell r="C671" t="str">
            <v>ARMAÇÃO DE LAJE DE ESTRUTURA CONVENCIONAL DE CONCRETO ARMADO UTILIZANDO AÇO CA-50 DE 6,3 MM - MONTAGEM. AF_06/2022</v>
          </cell>
          <cell r="D671" t="str">
            <v>KG</v>
          </cell>
          <cell r="E671">
            <v>3</v>
          </cell>
          <cell r="F671">
            <v>13.87</v>
          </cell>
          <cell r="G671">
            <v>41.61</v>
          </cell>
          <cell r="H671">
            <v>14.16</v>
          </cell>
          <cell r="I671">
            <v>42.48</v>
          </cell>
        </row>
        <row r="672">
          <cell r="B672">
            <v>92771</v>
          </cell>
          <cell r="C672" t="str">
            <v>ARMAÇÃO DE LAJE DE ESTRUTURA CONVENCIONAL DE CONCRETO ARMADO UTILIZANDO AÇO CA-50 DE 10,0 MM - MONTAGEM. AF_06/2022</v>
          </cell>
          <cell r="D672" t="str">
            <v>KG</v>
          </cell>
          <cell r="E672">
            <v>37</v>
          </cell>
          <cell r="F672">
            <v>12.09</v>
          </cell>
          <cell r="G672">
            <v>447.33</v>
          </cell>
          <cell r="H672">
            <v>12.2</v>
          </cell>
          <cell r="I672">
            <v>451.4</v>
          </cell>
        </row>
        <row r="673">
          <cell r="B673" t="str">
            <v>AUX.010</v>
          </cell>
          <cell r="C673" t="str">
            <v>ALVENARIA DE VEDAÇÃO DE BLOCOS DE CONCRETO MACIÇOS DE 22X11X8CM (ESPESSURA 8CM), DE UMA VEZ, E ARGAMASSA DE ASSENTAMENTO COM PREPARO EM BETONEIRA.</v>
          </cell>
          <cell r="D673" t="str">
            <v>M2</v>
          </cell>
          <cell r="E673">
            <v>11.07</v>
          </cell>
          <cell r="F673">
            <v>213.76</v>
          </cell>
          <cell r="G673">
            <v>2366.3200000000002</v>
          </cell>
          <cell r="H673">
            <v>221.75</v>
          </cell>
          <cell r="I673">
            <v>2454.77</v>
          </cell>
        </row>
        <row r="674">
          <cell r="B674">
            <v>87879</v>
          </cell>
          <cell r="C674" t="str">
            <v>CHAPISCO APLICADO EM ALVENARIAS E ESTRUTURAS DE CONCRETO INTERNAS, COM COLHER DE PEDREIRO.  ARGAMASSA TRAÇO 1:3 COM PREPARO EM BETONEIRA 400L. AF_10/2022</v>
          </cell>
          <cell r="D674" t="str">
            <v>M2</v>
          </cell>
          <cell r="E674">
            <v>9.990000000000002</v>
          </cell>
          <cell r="F674">
            <v>3.94</v>
          </cell>
          <cell r="G674">
            <v>39.36</v>
          </cell>
          <cell r="H674">
            <v>4.2300000000000004</v>
          </cell>
          <cell r="I674">
            <v>42.25</v>
          </cell>
        </row>
        <row r="675">
          <cell r="B675" t="str">
            <v>AUX.009</v>
          </cell>
          <cell r="C675" t="str">
            <v>CONCRETAGEM DE RADIER, PISO DE CONCRETO OU LAJE SOBRE SOLO, FCK 25 MPA - LANÇAMENTO, ADENSAMENTO E ACABAMENTO.</v>
          </cell>
          <cell r="D675" t="str">
            <v xml:space="preserve"> M3</v>
          </cell>
          <cell r="E675">
            <v>1.2806130000000004</v>
          </cell>
          <cell r="F675">
            <v>522.1</v>
          </cell>
          <cell r="G675">
            <v>668.6</v>
          </cell>
          <cell r="H675">
            <v>533.05999999999995</v>
          </cell>
          <cell r="I675">
            <v>682.64</v>
          </cell>
        </row>
        <row r="676">
          <cell r="B676" t="str">
            <v>AUX.002</v>
          </cell>
          <cell r="C676" t="str">
            <v>MEIO-FIO OU GUIA DE CONCRETO PRE-MOLDADO, TIPO CHAPEU PARA BOCA DE LOBO,  DIMENSOES *1,20* X 0,15 X 0,40 M</v>
          </cell>
          <cell r="D676" t="str">
            <v>UN</v>
          </cell>
          <cell r="E676">
            <v>1</v>
          </cell>
          <cell r="F676">
            <v>127.47</v>
          </cell>
          <cell r="G676">
            <v>127.47</v>
          </cell>
          <cell r="H676">
            <v>132.74</v>
          </cell>
          <cell r="I676">
            <v>132.74</v>
          </cell>
        </row>
        <row r="677">
          <cell r="B677" t="str">
            <v>CPU 069</v>
          </cell>
          <cell r="C677" t="str">
            <v>POÇO DE VISITA RETANGULAR PARA DRENAGEM, EM ALVENARIA COM BLOCO DE CONCRETO 22X11X8CM,  DE UMA VEZ, DIMENSÕES INTERNAS = 2,00 X 2,00 M, PROFUNIDADE = 1,5 M, E TAMPÃO DE PRFV (PLÁSTICO REFORÇADO COM FIBRA DE VIDRO). (TIPO 5)</v>
          </cell>
          <cell r="D677" t="str">
            <v>UN</v>
          </cell>
          <cell r="G677">
            <v>8400.26</v>
          </cell>
          <cell r="I677">
            <v>8604.8700000000008</v>
          </cell>
        </row>
        <row r="678">
          <cell r="B678" t="str">
            <v>CONFORME DETALHE DO POÇO DE VISITA COM TAMPÃO TIPO 5</v>
          </cell>
        </row>
        <row r="679">
          <cell r="B679" t="str">
            <v>CÓDIGO</v>
          </cell>
          <cell r="C679" t="str">
            <v>DESCRIÇÃO</v>
          </cell>
          <cell r="D679" t="str">
            <v>UN</v>
          </cell>
          <cell r="E679" t="str">
            <v>COEF.</v>
          </cell>
          <cell r="F679" t="str">
            <v>PREÇO</v>
          </cell>
          <cell r="G679" t="str">
            <v>TOTAL</v>
          </cell>
          <cell r="H679" t="str">
            <v>PREÇO</v>
          </cell>
          <cell r="I679" t="str">
            <v>TOTAL</v>
          </cell>
        </row>
        <row r="680">
          <cell r="B680">
            <v>101617</v>
          </cell>
          <cell r="C680" t="str">
            <v>PREPARO DE FUNDO DE VALA COM LARGURA MAIOR OU IGUAL A 1,5 M E MENOR QUE 2,5 M (ACERTO DO SOLO NATURAL). AF_08/2020</v>
          </cell>
          <cell r="D680" t="str">
            <v>M2</v>
          </cell>
          <cell r="E680">
            <v>6.0025000000000013</v>
          </cell>
          <cell r="F680">
            <v>2.6</v>
          </cell>
          <cell r="G680">
            <v>15.6</v>
          </cell>
          <cell r="H680">
            <v>2.94</v>
          </cell>
          <cell r="I680">
            <v>17.64</v>
          </cell>
        </row>
        <row r="681">
          <cell r="B681">
            <v>96620</v>
          </cell>
          <cell r="C681" t="str">
            <v>LASTRO DE CONCRETO MAGRO, APLICADO EM PISOS, LAJES SOBRE SOLO OU RADIERS. AF_08/2017</v>
          </cell>
          <cell r="D681" t="str">
            <v>M3</v>
          </cell>
          <cell r="E681">
            <v>0.30012500000000009</v>
          </cell>
          <cell r="F681">
            <v>591.01</v>
          </cell>
          <cell r="G681">
            <v>177.37</v>
          </cell>
          <cell r="H681">
            <v>619.71</v>
          </cell>
          <cell r="I681">
            <v>185.99</v>
          </cell>
        </row>
        <row r="682">
          <cell r="B682">
            <v>96536</v>
          </cell>
          <cell r="C682" t="str">
            <v>FABRICAÇÃO, MONTAGEM E DESMONTAGEM DE FÔRMA PARA VIGA BALDRAME, EM MADEIRA SERRADA, E=25 MM, 4 UTILIZAÇÕES. AF_06/2017</v>
          </cell>
          <cell r="D682" t="str">
            <v>M2</v>
          </cell>
          <cell r="E682">
            <v>16.668420000000005</v>
          </cell>
          <cell r="F682">
            <v>76.22</v>
          </cell>
          <cell r="G682">
            <v>1270.46</v>
          </cell>
          <cell r="H682">
            <v>80.62</v>
          </cell>
          <cell r="I682">
            <v>1343.8</v>
          </cell>
        </row>
        <row r="683">
          <cell r="B683">
            <v>92759</v>
          </cell>
          <cell r="C683" t="str">
            <v>ARMAÇÃO DE PILAR OU VIGA DE ESTRUTURA CONVENCIONAL DE CONCRETO ARMADO UTILIZANDO AÇO CA-60 DE 5,0 MM - MONTAGEM. AF_06/2022</v>
          </cell>
          <cell r="D683" t="str">
            <v>KG</v>
          </cell>
          <cell r="E683">
            <v>21.251999999999999</v>
          </cell>
          <cell r="F683">
            <v>14.64</v>
          </cell>
          <cell r="G683">
            <v>311.12</v>
          </cell>
          <cell r="H683">
            <v>15.17</v>
          </cell>
          <cell r="I683">
            <v>322.39</v>
          </cell>
        </row>
        <row r="684">
          <cell r="B684">
            <v>92768</v>
          </cell>
          <cell r="C684" t="str">
            <v>ARMAÇÃO DE LAJE DE ESTRUTURA CONVENCIONAL DE CONCRETO ARMADO UTILIZANDO AÇO CA-60 DE 5,0 MM - MONTAGEM. AF_06/2022</v>
          </cell>
          <cell r="D684" t="str">
            <v>KG</v>
          </cell>
          <cell r="E684">
            <v>2</v>
          </cell>
          <cell r="F684">
            <v>14.21</v>
          </cell>
          <cell r="G684">
            <v>28.42</v>
          </cell>
          <cell r="H684">
            <v>14.67</v>
          </cell>
          <cell r="I684">
            <v>29.34</v>
          </cell>
        </row>
        <row r="685">
          <cell r="B685">
            <v>92769</v>
          </cell>
          <cell r="C685" t="str">
            <v>ARMAÇÃO DE LAJE DE ESTRUTURA CONVENCIONAL DE CONCRETO ARMADO UTILIZANDO AÇO CA-50 DE 6,3 MM - MONTAGEM. AF_06/2022</v>
          </cell>
          <cell r="D685" t="str">
            <v>KG</v>
          </cell>
          <cell r="E685">
            <v>4</v>
          </cell>
          <cell r="F685">
            <v>13.87</v>
          </cell>
          <cell r="G685">
            <v>55.48</v>
          </cell>
          <cell r="H685">
            <v>14.16</v>
          </cell>
          <cell r="I685">
            <v>56.64</v>
          </cell>
        </row>
        <row r="686">
          <cell r="B686">
            <v>92761</v>
          </cell>
          <cell r="C686" t="str">
            <v>ARMAÇÃO DE PILAR OU VIGA DE ESTRUTURA CONVENCIONAL DE CONCRETO ARMADO UTILIZANDO AÇO CA-50 DE 8,0 MM - MONTAGEM. AF_06/2022</v>
          </cell>
          <cell r="D686" t="str">
            <v>KG</v>
          </cell>
          <cell r="E686">
            <v>30</v>
          </cell>
          <cell r="F686">
            <v>13.76</v>
          </cell>
          <cell r="G686">
            <v>412.8</v>
          </cell>
          <cell r="H686">
            <v>13.99</v>
          </cell>
          <cell r="I686">
            <v>419.7</v>
          </cell>
        </row>
        <row r="687">
          <cell r="B687">
            <v>92762</v>
          </cell>
          <cell r="C687" t="str">
            <v>ARMAÇÃO DE PILAR OU VIGA DE ESTRUTURA CONVENCIONAL DE CONCRETO ARMADO UTILIZANDO AÇO CA-50 DE 10,0 MM - MONTAGEM. AF_06/2022</v>
          </cell>
          <cell r="D687" t="str">
            <v>KG</v>
          </cell>
          <cell r="E687">
            <v>22.212</v>
          </cell>
          <cell r="F687">
            <v>12.46</v>
          </cell>
          <cell r="G687">
            <v>276.76</v>
          </cell>
          <cell r="H687">
            <v>12.61</v>
          </cell>
          <cell r="I687">
            <v>280.08999999999997</v>
          </cell>
        </row>
        <row r="688">
          <cell r="B688">
            <v>92771</v>
          </cell>
          <cell r="C688" t="str">
            <v>ARMAÇÃO DE LAJE DE ESTRUTURA CONVENCIONAL DE CONCRETO ARMADO UTILIZANDO AÇO CA-50 DE 10,0 MM - MONTAGEM. AF_06/2022</v>
          </cell>
          <cell r="D688" t="str">
            <v>KG</v>
          </cell>
          <cell r="E688">
            <v>6.2933999999999992</v>
          </cell>
          <cell r="F688">
            <v>12.09</v>
          </cell>
          <cell r="G688">
            <v>76.08</v>
          </cell>
          <cell r="H688">
            <v>12.2</v>
          </cell>
          <cell r="I688">
            <v>76.77</v>
          </cell>
        </row>
        <row r="689">
          <cell r="B689">
            <v>92772</v>
          </cell>
          <cell r="C689" t="str">
            <v>ARMAÇÃO DE LAJE DE ESTRUTURA CONVENCIONAL DE CONCRETO ARMADO UTILIZANDO AÇO CA-50 DE 12,5 MM - MONTAGEM. AF_06/2022</v>
          </cell>
          <cell r="D689" t="str">
            <v>KG</v>
          </cell>
          <cell r="E689">
            <v>176</v>
          </cell>
          <cell r="F689">
            <v>10.25</v>
          </cell>
          <cell r="G689">
            <v>1804</v>
          </cell>
          <cell r="H689">
            <v>10.31</v>
          </cell>
          <cell r="I689">
            <v>1814.56</v>
          </cell>
        </row>
        <row r="690">
          <cell r="B690" t="str">
            <v>AUX.010</v>
          </cell>
          <cell r="C690" t="str">
            <v>ALVENARIA DE VEDAÇÃO DE BLOCOS DE CONCRETO MACIÇOS DE 22X11X8CM (ESPESSURA 8CM), DE UMA VEZ, E ARGAMASSA DE ASSENTAMENTO COM PREPARO EM BETONEIRA.</v>
          </cell>
          <cell r="D690" t="str">
            <v>M2</v>
          </cell>
          <cell r="E690">
            <v>5.58</v>
          </cell>
          <cell r="F690">
            <v>213.76</v>
          </cell>
          <cell r="G690">
            <v>1192.78</v>
          </cell>
          <cell r="H690">
            <v>221.75</v>
          </cell>
          <cell r="I690">
            <v>1237.3599999999999</v>
          </cell>
        </row>
        <row r="691">
          <cell r="B691">
            <v>87879</v>
          </cell>
          <cell r="C691" t="str">
            <v>CHAPISCO APLICADO EM ALVENARIAS E ESTRUTURAS DE CONCRETO INTERNAS, COM COLHER DE PEDREIRO.  ARGAMASSA TRAÇO 1:3 COM PREPARO EM BETONEIRA 400L. AF_10/2022</v>
          </cell>
          <cell r="D691" t="str">
            <v>M2</v>
          </cell>
          <cell r="E691">
            <v>8.363999999999999</v>
          </cell>
          <cell r="F691">
            <v>3.94</v>
          </cell>
          <cell r="G691">
            <v>32.950000000000003</v>
          </cell>
          <cell r="H691">
            <v>4.2300000000000004</v>
          </cell>
          <cell r="I691">
            <v>35.369999999999997</v>
          </cell>
        </row>
        <row r="692">
          <cell r="B692" t="str">
            <v>AUX.009</v>
          </cell>
          <cell r="C692" t="str">
            <v>CONCRETAGEM DE RADIER, PISO DE CONCRETO OU LAJE SOBRE SOLO, FCK 25 MPA - LANÇAMENTO, ADENSAMENTO E ACABAMENTO.</v>
          </cell>
          <cell r="D692" t="str">
            <v xml:space="preserve"> M3</v>
          </cell>
          <cell r="E692">
            <v>1.508235</v>
          </cell>
          <cell r="F692">
            <v>522.1</v>
          </cell>
          <cell r="G692">
            <v>787.44</v>
          </cell>
          <cell r="H692">
            <v>533.05999999999995</v>
          </cell>
          <cell r="I692">
            <v>803.97</v>
          </cell>
        </row>
        <row r="693">
          <cell r="B693" t="str">
            <v>AUX.018</v>
          </cell>
          <cell r="C693" t="str">
            <v xml:space="preserve">CONCRETAGEM DE BLOCOS DE COROAMENTO E VIGAS BALDRAME, FCK 25 MPA, COM USO DE JERICA  LANÇAMENTO, ADENSAMENTO E ACABAMENTO. </v>
          </cell>
          <cell r="D693" t="str">
            <v>M3</v>
          </cell>
          <cell r="E693">
            <v>1.02644</v>
          </cell>
          <cell r="F693">
            <v>647.46</v>
          </cell>
          <cell r="G693">
            <v>664.57</v>
          </cell>
          <cell r="H693">
            <v>669.13</v>
          </cell>
          <cell r="I693">
            <v>686.82</v>
          </cell>
        </row>
        <row r="694">
          <cell r="B694" t="str">
            <v>COT.020</v>
          </cell>
          <cell r="C694" t="str">
            <v>TAMPÃO EM POLIESTER REFORÇADO EM FIBRA DE VIDRO, COM DIÂMETRO DE 600MM E CAPACIDADE DE CARGA DE 40T E TEMP. 180°C</v>
          </cell>
          <cell r="D694" t="str">
            <v>UN</v>
          </cell>
          <cell r="E694">
            <v>1</v>
          </cell>
          <cell r="F694">
            <v>1294.43</v>
          </cell>
          <cell r="G694">
            <v>1294.43</v>
          </cell>
          <cell r="H694">
            <v>1294.43</v>
          </cell>
          <cell r="I694">
            <v>1294.43</v>
          </cell>
        </row>
        <row r="695">
          <cell r="B695" t="str">
            <v>CPU 070</v>
          </cell>
          <cell r="C695" t="str">
            <v>POÇO DE VISITA TIPO GAVETA NAS DIMENSÕES INTERNAS 2,00 X 2,00X1,50M, PARA TUBO SIMPLES DE PEAD DE DIÂMETRO ATÉ 1,50M, INCLUSIVE TAMPA EM CONCRETO DE 2,45 X 2,45M (TIPO 5A)</v>
          </cell>
          <cell r="D695" t="str">
            <v>UN</v>
          </cell>
          <cell r="G695">
            <v>7889.11</v>
          </cell>
          <cell r="I695">
            <v>8127.1</v>
          </cell>
        </row>
        <row r="696">
          <cell r="B696" t="str">
            <v>CONFORME DETALHE DO POÇO DE VISITA COM GAVETA TIPO 5A</v>
          </cell>
        </row>
        <row r="697">
          <cell r="B697" t="str">
            <v>CÓDIGO</v>
          </cell>
          <cell r="C697" t="str">
            <v>DESCRIÇÃO</v>
          </cell>
          <cell r="D697" t="str">
            <v>UN</v>
          </cell>
          <cell r="E697" t="str">
            <v>COEF.</v>
          </cell>
          <cell r="F697" t="str">
            <v>PREÇO</v>
          </cell>
          <cell r="G697" t="str">
            <v>TOTAL</v>
          </cell>
          <cell r="H697" t="str">
            <v>PREÇO</v>
          </cell>
          <cell r="I697" t="str">
            <v>TOTAL</v>
          </cell>
        </row>
        <row r="698">
          <cell r="B698">
            <v>101617</v>
          </cell>
          <cell r="C698" t="str">
            <v>PREPARO DE FUNDO DE VALA COM LARGURA MAIOR OU IGUAL A 1,5 M E MENOR QUE 2,5 M (ACERTO DO SOLO NATURAL). AF_08/2020</v>
          </cell>
          <cell r="D698" t="str">
            <v>M2</v>
          </cell>
          <cell r="E698">
            <v>6.0025000000000013</v>
          </cell>
          <cell r="F698">
            <v>2.6</v>
          </cell>
          <cell r="G698">
            <v>15.6</v>
          </cell>
          <cell r="H698">
            <v>2.94</v>
          </cell>
          <cell r="I698">
            <v>17.64</v>
          </cell>
        </row>
        <row r="699">
          <cell r="B699">
            <v>96620</v>
          </cell>
          <cell r="C699" t="str">
            <v>LASTRO DE CONCRETO MAGRO, APLICADO EM PISOS, LAJES SOBRE SOLO OU RADIERS. AF_08/2017</v>
          </cell>
          <cell r="D699" t="str">
            <v>M3</v>
          </cell>
          <cell r="E699">
            <v>0.30012500000000009</v>
          </cell>
          <cell r="F699">
            <v>591.01</v>
          </cell>
          <cell r="G699">
            <v>177.37</v>
          </cell>
          <cell r="H699">
            <v>619.71</v>
          </cell>
          <cell r="I699">
            <v>185.99</v>
          </cell>
        </row>
        <row r="700">
          <cell r="B700">
            <v>96536</v>
          </cell>
          <cell r="C700" t="str">
            <v>FABRICAÇÃO, MONTAGEM E DESMONTAGEM DE FÔRMA PARA VIGA BALDRAME, EM MADEIRA SERRADA, E=25 MM, 4 UTILIZAÇÕES. AF_06/2017</v>
          </cell>
          <cell r="D700" t="str">
            <v>M2</v>
          </cell>
          <cell r="E700">
            <v>19.120100000000001</v>
          </cell>
          <cell r="F700">
            <v>76.22</v>
          </cell>
          <cell r="G700">
            <v>1457.33</v>
          </cell>
          <cell r="H700">
            <v>80.62</v>
          </cell>
          <cell r="I700">
            <v>1541.46</v>
          </cell>
        </row>
        <row r="701">
          <cell r="B701">
            <v>4777</v>
          </cell>
          <cell r="C701" t="str">
            <v xml:space="preserve">CANTONEIRA ACO ABAS IGUAIS (QUALQUER BITOLA), ESPESSURA ENTRE 1/8" E 1/4"                                                                                                                                                                                                                                                                                                                                                                                                                                 </v>
          </cell>
          <cell r="D701" t="str">
            <v xml:space="preserve">KG    </v>
          </cell>
          <cell r="E701">
            <v>34.444800000000001</v>
          </cell>
          <cell r="F701">
            <v>10.54</v>
          </cell>
          <cell r="G701">
            <v>363.04</v>
          </cell>
          <cell r="H701">
            <v>10.54</v>
          </cell>
          <cell r="I701">
            <v>363.04</v>
          </cell>
        </row>
        <row r="702">
          <cell r="B702">
            <v>92768</v>
          </cell>
          <cell r="C702" t="str">
            <v>ARMAÇÃO DE LAJE DE ESTRUTURA CONVENCIONAL DE CONCRETO ARMADO UTILIZANDO AÇO CA-60 DE 5,0 MM - MONTAGEM. AF_06/2022</v>
          </cell>
          <cell r="D702" t="str">
            <v>KG</v>
          </cell>
          <cell r="E702">
            <v>6.0675999999999997</v>
          </cell>
          <cell r="F702">
            <v>14.21</v>
          </cell>
          <cell r="G702">
            <v>86.22</v>
          </cell>
          <cell r="H702">
            <v>14.67</v>
          </cell>
          <cell r="I702">
            <v>89.01</v>
          </cell>
        </row>
        <row r="703">
          <cell r="B703">
            <v>92759</v>
          </cell>
          <cell r="C703" t="str">
            <v>ARMAÇÃO DE PILAR OU VIGA DE ESTRUTURA CONVENCIONAL DE CONCRETO ARMADO UTILIZANDO AÇO CA-60 DE 5,0 MM - MONTAGEM. AF_06/2022</v>
          </cell>
          <cell r="D703" t="str">
            <v>KG</v>
          </cell>
          <cell r="E703">
            <v>16.816800000000001</v>
          </cell>
          <cell r="F703">
            <v>14.64</v>
          </cell>
          <cell r="G703">
            <v>246.19</v>
          </cell>
          <cell r="H703">
            <v>15.17</v>
          </cell>
          <cell r="I703">
            <v>255.11</v>
          </cell>
        </row>
        <row r="704">
          <cell r="B704">
            <v>92761</v>
          </cell>
          <cell r="C704" t="str">
            <v>ARMAÇÃO DE PILAR OU VIGA DE ESTRUTURA CONVENCIONAL DE CONCRETO ARMADO UTILIZANDO AÇO CA-50 DE 8,0 MM - MONTAGEM. AF_06/2022</v>
          </cell>
          <cell r="D704" t="str">
            <v>KG</v>
          </cell>
          <cell r="E704">
            <v>27</v>
          </cell>
          <cell r="F704">
            <v>13.76</v>
          </cell>
          <cell r="G704">
            <v>371.52</v>
          </cell>
          <cell r="H704">
            <v>13.99</v>
          </cell>
          <cell r="I704">
            <v>377.73</v>
          </cell>
        </row>
        <row r="705">
          <cell r="B705">
            <v>92762</v>
          </cell>
          <cell r="C705" t="str">
            <v>ARMAÇÃO DE PILAR OU VIGA DE ESTRUTURA CONVENCIONAL DE CONCRETO ARMADO UTILIZANDO AÇO CA-50 DE 10,0 MM - MONTAGEM. AF_06/2022</v>
          </cell>
          <cell r="D705" t="str">
            <v>KG</v>
          </cell>
          <cell r="E705">
            <v>17</v>
          </cell>
          <cell r="F705">
            <v>12.46</v>
          </cell>
          <cell r="G705">
            <v>211.82</v>
          </cell>
          <cell r="H705">
            <v>12.61</v>
          </cell>
          <cell r="I705">
            <v>214.37</v>
          </cell>
        </row>
        <row r="706">
          <cell r="B706">
            <v>92772</v>
          </cell>
          <cell r="C706" t="str">
            <v>ARMAÇÃO DE LAJE DE ESTRUTURA CONVENCIONAL DE CONCRETO ARMADO UTILIZANDO AÇO CA-50 DE 12,5 MM - MONTAGEM. AF_06/2022</v>
          </cell>
          <cell r="D706" t="str">
            <v>KG</v>
          </cell>
          <cell r="E706">
            <v>152</v>
          </cell>
          <cell r="F706">
            <v>10.25</v>
          </cell>
          <cell r="G706">
            <v>1558</v>
          </cell>
          <cell r="H706">
            <v>10.31</v>
          </cell>
          <cell r="I706">
            <v>1567.12</v>
          </cell>
        </row>
        <row r="707">
          <cell r="B707" t="str">
            <v>AUX.010</v>
          </cell>
          <cell r="C707" t="str">
            <v>ALVENARIA DE VEDAÇÃO DE BLOCOS DE CONCRETO MACIÇOS DE 22X11X8CM (ESPESSURA 8CM), DE UMA VEZ, E ARGAMASSA DE ASSENTAMENTO COM PREPARO EM BETONEIRA.</v>
          </cell>
          <cell r="D707" t="str">
            <v>M2</v>
          </cell>
          <cell r="E707">
            <v>8.5500000000000007</v>
          </cell>
          <cell r="F707">
            <v>213.76</v>
          </cell>
          <cell r="G707">
            <v>1827.64</v>
          </cell>
          <cell r="H707">
            <v>221.75</v>
          </cell>
          <cell r="I707">
            <v>1895.96</v>
          </cell>
        </row>
        <row r="708">
          <cell r="B708">
            <v>87879</v>
          </cell>
          <cell r="C708" t="str">
            <v>CHAPISCO APLICADO EM ALVENARIAS E ESTRUTURAS DE CONCRETO INTERNAS, COM COLHER DE PEDREIRO.  ARGAMASSA TRAÇO 1:3 COM PREPARO EM BETONEIRA 400L. AF_10/2022</v>
          </cell>
          <cell r="D708" t="str">
            <v>M2</v>
          </cell>
          <cell r="E708">
            <v>9.4299999999999979</v>
          </cell>
          <cell r="F708">
            <v>3.94</v>
          </cell>
          <cell r="G708">
            <v>37.15</v>
          </cell>
          <cell r="H708">
            <v>4.2300000000000004</v>
          </cell>
          <cell r="I708">
            <v>39.880000000000003</v>
          </cell>
        </row>
        <row r="709">
          <cell r="B709" t="str">
            <v>AUX.009</v>
          </cell>
          <cell r="C709" t="str">
            <v>CONCRETAGEM DE RADIER, PISO DE CONCRETO OU LAJE SOBRE SOLO, FCK 25 MPA - LANÇAMENTO, ADENSAMENTO E ACABAMENTO.</v>
          </cell>
          <cell r="D709" t="str">
            <v xml:space="preserve"> M3</v>
          </cell>
          <cell r="E709">
            <v>1.5196130000000003</v>
          </cell>
          <cell r="F709">
            <v>522.1</v>
          </cell>
          <cell r="G709">
            <v>793.38</v>
          </cell>
          <cell r="H709">
            <v>533.05999999999995</v>
          </cell>
          <cell r="I709">
            <v>810.04</v>
          </cell>
        </row>
        <row r="710">
          <cell r="B710" t="str">
            <v>AUX.018</v>
          </cell>
          <cell r="C710" t="str">
            <v xml:space="preserve">CONCRETAGEM DE BLOCOS DE COROAMENTO E VIGAS BALDRAME, FCK 25 MPA, COM USO DE JERICA  LANÇAMENTO, ADENSAMENTO E ACABAMENTO. </v>
          </cell>
          <cell r="D710" t="str">
            <v>M3</v>
          </cell>
          <cell r="E710">
            <v>0.95200000000000018</v>
          </cell>
          <cell r="F710">
            <v>647.46</v>
          </cell>
          <cell r="G710">
            <v>616.38</v>
          </cell>
          <cell r="H710">
            <v>669.13</v>
          </cell>
          <cell r="I710">
            <v>637.01</v>
          </cell>
        </row>
        <row r="711">
          <cell r="B711" t="str">
            <v>AUX.002</v>
          </cell>
          <cell r="C711" t="str">
            <v>MEIO-FIO OU GUIA DE CONCRETO PRE-MOLDADO, TIPO CHAPEU PARA BOCA DE LOBO,  DIMENSOES *1,20* X 0,15 X 0,40 M</v>
          </cell>
          <cell r="D711" t="str">
            <v>UN</v>
          </cell>
          <cell r="E711">
            <v>1</v>
          </cell>
          <cell r="F711">
            <v>127.47</v>
          </cell>
          <cell r="G711">
            <v>127.47</v>
          </cell>
          <cell r="H711">
            <v>132.74</v>
          </cell>
          <cell r="I711">
            <v>132.74</v>
          </cell>
        </row>
        <row r="712">
          <cell r="B712" t="str">
            <v>CPU 071</v>
          </cell>
          <cell r="C712" t="str">
            <v>POÇO DE VISITA TIPO GAVETA NAS DIMENSÕES INTERNAS 2,00 X 2,00X1,50M, PARA TUBO SIMPLES DE PEAD DE DIÂMETRO ATÉ 1,50M, INCLUSIVE TAMPA EM CONCRETO DE 2,45 X 2,45M (TIPO 5B)</v>
          </cell>
          <cell r="D712" t="str">
            <v>UN</v>
          </cell>
          <cell r="G712">
            <v>5422.78</v>
          </cell>
          <cell r="I712">
            <v>5601.93</v>
          </cell>
        </row>
        <row r="713">
          <cell r="B713" t="str">
            <v>CONFORME DETALHE DO POÇO DE VISITA COM GAVETA TIPO 5B</v>
          </cell>
        </row>
        <row r="714">
          <cell r="B714" t="str">
            <v>CÓDIGO</v>
          </cell>
          <cell r="C714" t="str">
            <v>DESCRIÇÃO</v>
          </cell>
          <cell r="D714" t="str">
            <v>UN</v>
          </cell>
          <cell r="E714" t="str">
            <v>COEF.</v>
          </cell>
          <cell r="F714" t="str">
            <v>PREÇO</v>
          </cell>
          <cell r="G714" t="str">
            <v>TOTAL</v>
          </cell>
          <cell r="H714" t="str">
            <v>PREÇO</v>
          </cell>
          <cell r="I714" t="str">
            <v>TOTAL</v>
          </cell>
        </row>
        <row r="715">
          <cell r="B715">
            <v>101617</v>
          </cell>
          <cell r="C715" t="str">
            <v>PREPARO DE FUNDO DE VALA COM LARGURA MAIOR OU IGUAL A 1,5 M E MENOR QUE 2,5 M (ACERTO DO SOLO NATURAL). AF_08/2020</v>
          </cell>
          <cell r="D715" t="str">
            <v>M2</v>
          </cell>
          <cell r="E715">
            <v>6.0025000000000013</v>
          </cell>
          <cell r="F715">
            <v>2.6</v>
          </cell>
          <cell r="G715">
            <v>15.6</v>
          </cell>
          <cell r="H715">
            <v>2.94</v>
          </cell>
          <cell r="I715">
            <v>17.64</v>
          </cell>
        </row>
        <row r="716">
          <cell r="B716">
            <v>96620</v>
          </cell>
          <cell r="C716" t="str">
            <v>LASTRO DE CONCRETO MAGRO, APLICADO EM PISOS, LAJES SOBRE SOLO OU RADIERS. AF_08/2017</v>
          </cell>
          <cell r="D716" t="str">
            <v>M3</v>
          </cell>
          <cell r="E716">
            <v>0.30012500000000009</v>
          </cell>
          <cell r="F716">
            <v>591.01</v>
          </cell>
          <cell r="G716">
            <v>177.37</v>
          </cell>
          <cell r="H716">
            <v>619.71</v>
          </cell>
          <cell r="I716">
            <v>185.99</v>
          </cell>
        </row>
        <row r="717">
          <cell r="B717">
            <v>96536</v>
          </cell>
          <cell r="C717" t="str">
            <v>FABRICAÇÃO, MONTAGEM E DESMONTAGEM DE FÔRMA PARA VIGA BALDRAME, EM MADEIRA SERRADA, E=25 MM, 4 UTILIZAÇÕES. AF_06/2017</v>
          </cell>
          <cell r="D717" t="str">
            <v>M2</v>
          </cell>
          <cell r="E717">
            <v>8.8801000000000023</v>
          </cell>
          <cell r="F717">
            <v>76.22</v>
          </cell>
          <cell r="G717">
            <v>676.84</v>
          </cell>
          <cell r="H717">
            <v>80.62</v>
          </cell>
          <cell r="I717">
            <v>715.91</v>
          </cell>
        </row>
        <row r="718">
          <cell r="B718">
            <v>4777</v>
          </cell>
          <cell r="C718" t="str">
            <v xml:space="preserve">CANTONEIRA ACO ABAS IGUAIS (QUALQUER BITOLA), ESPESSURA ENTRE 1/8" E 1/4"                                                                                                                                                                                                                                                                                                                                                                                                                                 </v>
          </cell>
          <cell r="D718" t="str">
            <v xml:space="preserve">KG    </v>
          </cell>
          <cell r="E718">
            <v>34.444800000000001</v>
          </cell>
          <cell r="F718">
            <v>10.54</v>
          </cell>
          <cell r="G718">
            <v>363.04</v>
          </cell>
          <cell r="H718">
            <v>10.54</v>
          </cell>
          <cell r="I718">
            <v>363.04</v>
          </cell>
        </row>
        <row r="719">
          <cell r="B719">
            <v>92768</v>
          </cell>
          <cell r="C719" t="str">
            <v>ARMAÇÃO DE LAJE DE ESTRUTURA CONVENCIONAL DE CONCRETO ARMADO UTILIZANDO AÇO CA-60 DE 5,0 MM - MONTAGEM. AF_06/2022</v>
          </cell>
          <cell r="D719" t="str">
            <v>KG</v>
          </cell>
          <cell r="E719">
            <v>3</v>
          </cell>
          <cell r="F719">
            <v>14.21</v>
          </cell>
          <cell r="G719">
            <v>42.63</v>
          </cell>
          <cell r="H719">
            <v>14.67</v>
          </cell>
          <cell r="I719">
            <v>44.01</v>
          </cell>
        </row>
        <row r="720">
          <cell r="B720">
            <v>92769</v>
          </cell>
          <cell r="C720" t="str">
            <v>ARMAÇÃO DE LAJE DE ESTRUTURA CONVENCIONAL DE CONCRETO ARMADO UTILIZANDO AÇO CA-50 DE 6,3 MM - MONTAGEM. AF_06/2022</v>
          </cell>
          <cell r="D720" t="str">
            <v>KG</v>
          </cell>
          <cell r="E720">
            <v>3</v>
          </cell>
          <cell r="F720">
            <v>13.87</v>
          </cell>
          <cell r="G720">
            <v>41.61</v>
          </cell>
          <cell r="H720">
            <v>14.16</v>
          </cell>
          <cell r="I720">
            <v>42.48</v>
          </cell>
        </row>
        <row r="721">
          <cell r="B721">
            <v>92771</v>
          </cell>
          <cell r="C721" t="str">
            <v>ARMAÇÃO DE LAJE DE ESTRUTURA CONVENCIONAL DE CONCRETO ARMADO UTILIZANDO AÇO CA-50 DE 10,0 MM - MONTAGEM. AF_06/2022</v>
          </cell>
          <cell r="D721" t="str">
            <v>KG</v>
          </cell>
          <cell r="E721">
            <v>45</v>
          </cell>
          <cell r="F721">
            <v>12.09</v>
          </cell>
          <cell r="G721">
            <v>544.04999999999995</v>
          </cell>
          <cell r="H721">
            <v>12.2</v>
          </cell>
          <cell r="I721">
            <v>549</v>
          </cell>
        </row>
        <row r="722">
          <cell r="B722" t="str">
            <v>AUX.010</v>
          </cell>
          <cell r="C722" t="str">
            <v>ALVENARIA DE VEDAÇÃO DE BLOCOS DE CONCRETO MACIÇOS DE 22X11X8CM (ESPESSURA 8CM), DE UMA VEZ, E ARGAMASSA DE ASSENTAMENTO COM PREPARO EM BETONEIRA.</v>
          </cell>
          <cell r="D722" t="str">
            <v>M2</v>
          </cell>
          <cell r="E722">
            <v>12.150000000000002</v>
          </cell>
          <cell r="F722">
            <v>213.76</v>
          </cell>
          <cell r="G722">
            <v>2597.1799999999998</v>
          </cell>
          <cell r="H722">
            <v>221.75</v>
          </cell>
          <cell r="I722">
            <v>2694.26</v>
          </cell>
        </row>
        <row r="723">
          <cell r="B723">
            <v>87879</v>
          </cell>
          <cell r="C723" t="str">
            <v>CHAPISCO APLICADO EM ALVENARIAS E ESTRUTURAS DE CONCRETO INTERNAS, COM COLHER DE PEDREIRO.  ARGAMASSA TRAÇO 1:3 COM PREPARO EM BETONEIRA 400L. AF_10/2022</v>
          </cell>
          <cell r="D723" t="str">
            <v>M2</v>
          </cell>
          <cell r="E723">
            <v>11.07</v>
          </cell>
          <cell r="F723">
            <v>3.94</v>
          </cell>
          <cell r="G723">
            <v>43.61</v>
          </cell>
          <cell r="H723">
            <v>4.2300000000000004</v>
          </cell>
          <cell r="I723">
            <v>46.82</v>
          </cell>
        </row>
        <row r="724">
          <cell r="B724" t="str">
            <v>AUX.009</v>
          </cell>
          <cell r="C724" t="str">
            <v>CONCRETAGEM DE RADIER, PISO DE CONCRETO OU LAJE SOBRE SOLO, FCK 25 MPA - LANÇAMENTO, ADENSAMENTO E ACABAMENTO.</v>
          </cell>
          <cell r="D724" t="str">
            <v xml:space="preserve"> M3</v>
          </cell>
          <cell r="E724">
            <v>1.5196130000000003</v>
          </cell>
          <cell r="F724">
            <v>522.1</v>
          </cell>
          <cell r="G724">
            <v>793.38</v>
          </cell>
          <cell r="H724">
            <v>533.05999999999995</v>
          </cell>
          <cell r="I724">
            <v>810.04</v>
          </cell>
        </row>
        <row r="725">
          <cell r="B725" t="str">
            <v>AUX.002</v>
          </cell>
          <cell r="C725" t="str">
            <v>MEIO-FIO OU GUIA DE CONCRETO PRE-MOLDADO, TIPO CHAPEU PARA BOCA DE LOBO,  DIMENSOES *1,20* X 0,15 X 0,40 M</v>
          </cell>
          <cell r="D725" t="str">
            <v>UN</v>
          </cell>
          <cell r="E725">
            <v>1</v>
          </cell>
          <cell r="F725">
            <v>127.47</v>
          </cell>
          <cell r="G725">
            <v>127.47</v>
          </cell>
          <cell r="H725">
            <v>132.74</v>
          </cell>
          <cell r="I725">
            <v>132.74</v>
          </cell>
        </row>
        <row r="726">
          <cell r="B726" t="str">
            <v>CPU 072</v>
          </cell>
          <cell r="C726" t="str">
            <v>TOMBAMENTO, CORTE RASO E RECORTE DE ÁRVORE COM DIÂMETRO DE TRONCO MAIOR OU IGUAL A 0,40 M E MENOR QUE 0,60 M</v>
          </cell>
          <cell r="D726" t="str">
            <v>UN</v>
          </cell>
          <cell r="G726">
            <v>141.69</v>
          </cell>
          <cell r="I726">
            <v>155.24</v>
          </cell>
        </row>
        <row r="727">
          <cell r="B727" t="str">
            <v>BASEADO NO CÓDIGO 98530 SINAPI NOV 2022 E CÓDIGO 03.02.070 EMLURB 2018</v>
          </cell>
        </row>
        <row r="728">
          <cell r="B728" t="str">
            <v>CÓDIGO</v>
          </cell>
          <cell r="C728" t="str">
            <v>DESCRIÇÃO</v>
          </cell>
          <cell r="D728" t="str">
            <v>UN</v>
          </cell>
          <cell r="E728" t="str">
            <v>COEF.</v>
          </cell>
          <cell r="F728" t="str">
            <v>PREÇO</v>
          </cell>
          <cell r="G728" t="str">
            <v>TOTAL</v>
          </cell>
          <cell r="H728" t="str">
            <v>PREÇO</v>
          </cell>
          <cell r="I728" t="str">
            <v>TOTAL</v>
          </cell>
        </row>
        <row r="729">
          <cell r="B729">
            <v>88316</v>
          </cell>
          <cell r="C729" t="str">
            <v>SERVENTE COM ENCARGOS COMPLEMENTARES</v>
          </cell>
          <cell r="D729" t="str">
            <v>H</v>
          </cell>
          <cell r="E729">
            <v>2.7511000000000001</v>
          </cell>
          <cell r="F729">
            <v>18.14</v>
          </cell>
          <cell r="G729">
            <v>49.9</v>
          </cell>
          <cell r="H729">
            <v>20.28</v>
          </cell>
          <cell r="I729">
            <v>55.79</v>
          </cell>
        </row>
        <row r="730">
          <cell r="B730">
            <v>88441</v>
          </cell>
          <cell r="C730" t="str">
            <v>JARDINEIRO COM ENCARGOS COMPLEMENTARES</v>
          </cell>
          <cell r="D730" t="str">
            <v>H</v>
          </cell>
          <cell r="E730">
            <v>2.7511000000000001</v>
          </cell>
          <cell r="F730">
            <v>18.96</v>
          </cell>
          <cell r="G730">
            <v>52.16</v>
          </cell>
          <cell r="H730">
            <v>21.2</v>
          </cell>
          <cell r="I730">
            <v>58.32</v>
          </cell>
        </row>
        <row r="731">
          <cell r="B731">
            <v>5678</v>
          </cell>
          <cell r="C731" t="str">
            <v>RETROESCAVADEIRA SOBRE RODAS COM CARREGADEIRA, TRAÇÃO 4X4, POTÊNCIA LÍQ. 88 HP, CAÇAMBA CARREG. CAP. MÍN. 1 M3, CAÇAMBA RETRO CAP. 0,26 M3, PESO OPERACIONAL MÍN. 6.674 KG, PROFUNDIDADE ESCAVAÇÃO MÁX. 4,37 M - CHP DIURNO. AF_06/2014</v>
          </cell>
          <cell r="D731" t="str">
            <v>CHP</v>
          </cell>
          <cell r="E731">
            <v>0.2</v>
          </cell>
          <cell r="F731">
            <v>154.13999999999999</v>
          </cell>
          <cell r="G731">
            <v>30.82</v>
          </cell>
          <cell r="H731">
            <v>158.66</v>
          </cell>
          <cell r="I731">
            <v>31.73</v>
          </cell>
        </row>
        <row r="732">
          <cell r="B732">
            <v>5679</v>
          </cell>
          <cell r="C732" t="str">
            <v>RETROESCAVADEIRA SOBRE RODAS COM CARREGADEIRA, TRAÇÃO 4X4, POTÊNCIA LÍQ. 88 HP, CAÇAMBA CARREG. CAP. MÍN. 1 M3, CAÇAMBA RETRO CAP. 0,26 M3, PESO OPERACIONAL MÍN. 6.674 KG, PROFUNDIDADE ESCAVAÇÃO MÁX. 4,37 M - CHI DIURNO. AF_06/2014</v>
          </cell>
          <cell r="D732" t="str">
            <v>CHI</v>
          </cell>
          <cell r="E732">
            <v>0.13</v>
          </cell>
          <cell r="F732">
            <v>67.84</v>
          </cell>
          <cell r="G732">
            <v>8.81</v>
          </cell>
          <cell r="H732">
            <v>72.36</v>
          </cell>
          <cell r="I732">
            <v>9.4</v>
          </cell>
        </row>
        <row r="733">
          <cell r="B733" t="str">
            <v>CPU 073</v>
          </cell>
          <cell r="C733" t="str">
            <v>MATA-BURRO EM ALVENARIA COM BLOCO DE CONCRETO 22X11X8CM NAS DIMENSÕES INTERNAS 0,50 X 0,63 M COM TAMPA DE CONCRETO ESP 12CM.  (TAMPA COM FUROS DN 50MM)</v>
          </cell>
          <cell r="D733" t="str">
            <v>UN</v>
          </cell>
          <cell r="G733">
            <v>1095.45</v>
          </cell>
          <cell r="I733">
            <v>1121.74</v>
          </cell>
        </row>
        <row r="734">
          <cell r="B734" t="str">
            <v>CONFORME PROJETO</v>
          </cell>
        </row>
        <row r="735">
          <cell r="B735" t="str">
            <v>CÓDIGO</v>
          </cell>
          <cell r="C735" t="str">
            <v>DESCRIÇÃO</v>
          </cell>
          <cell r="D735" t="str">
            <v>UN</v>
          </cell>
          <cell r="E735" t="str">
            <v>COEF.</v>
          </cell>
          <cell r="F735" t="str">
            <v>PREÇO</v>
          </cell>
          <cell r="G735" t="str">
            <v>TOTAL</v>
          </cell>
          <cell r="H735" t="str">
            <v>PREÇO</v>
          </cell>
          <cell r="I735" t="str">
            <v>TOTAL</v>
          </cell>
        </row>
        <row r="736">
          <cell r="B736">
            <v>101617</v>
          </cell>
          <cell r="C736" t="str">
            <v>PREPARO DE FUNDO DE VALA COM LARGURA MAIOR OU IGUAL A 1,5 M E MENOR QUE 2,5 M (ACERTO DO SOLO NATURAL). AF_08/2020</v>
          </cell>
          <cell r="D736" t="str">
            <v>M2</v>
          </cell>
          <cell r="E736">
            <v>1</v>
          </cell>
          <cell r="F736">
            <v>2.6</v>
          </cell>
          <cell r="G736">
            <v>2.6</v>
          </cell>
          <cell r="H736">
            <v>2.94</v>
          </cell>
          <cell r="I736">
            <v>2.94</v>
          </cell>
        </row>
        <row r="737">
          <cell r="B737">
            <v>96620</v>
          </cell>
          <cell r="C737" t="str">
            <v>LASTRO DE CONCRETO MAGRO, APLICADO EM PISOS, LAJES SOBRE SOLO OU RADIERS. AF_08/2017</v>
          </cell>
          <cell r="D737" t="str">
            <v>M3</v>
          </cell>
          <cell r="E737">
            <v>1.4999999999999999E-2</v>
          </cell>
          <cell r="F737">
            <v>591.01</v>
          </cell>
          <cell r="G737">
            <v>8.86</v>
          </cell>
          <cell r="H737">
            <v>619.71</v>
          </cell>
          <cell r="I737">
            <v>9.2899999999999991</v>
          </cell>
        </row>
        <row r="738">
          <cell r="B738">
            <v>96536</v>
          </cell>
          <cell r="C738" t="str">
            <v>FABRICAÇÃO, MONTAGEM E DESMONTAGEM DE FÔRMA PARA VIGA BALDRAME, EM MADEIRA SERRADA, E=25 MM, 4 UTILIZAÇÕES. AF_06/2017</v>
          </cell>
          <cell r="D738" t="str">
            <v>M2</v>
          </cell>
          <cell r="E738">
            <v>1.5639999999999998</v>
          </cell>
          <cell r="F738">
            <v>76.22</v>
          </cell>
          <cell r="G738">
            <v>119.2</v>
          </cell>
          <cell r="H738">
            <v>80.62</v>
          </cell>
          <cell r="I738">
            <v>126.08</v>
          </cell>
        </row>
        <row r="739">
          <cell r="B739">
            <v>92771</v>
          </cell>
          <cell r="C739" t="str">
            <v>ARMAÇÃO DE LAJE DE ESTRUTURA CONVENCIONAL DE CONCRETO ARMADO UTILIZANDO AÇO CA-50 DE 10,0 MM - MONTAGEM. AF_06/2022</v>
          </cell>
          <cell r="D739" t="str">
            <v>KG</v>
          </cell>
          <cell r="E739">
            <v>20</v>
          </cell>
          <cell r="F739">
            <v>12.09</v>
          </cell>
          <cell r="G739">
            <v>241.8</v>
          </cell>
          <cell r="H739">
            <v>12.2</v>
          </cell>
          <cell r="I739">
            <v>244</v>
          </cell>
        </row>
        <row r="740">
          <cell r="B740">
            <v>92772</v>
          </cell>
          <cell r="C740" t="str">
            <v>ARMAÇÃO DE LAJE DE ESTRUTURA CONVENCIONAL DE CONCRETO ARMADO UTILIZANDO AÇO CA-50 DE 12,5 MM - MONTAGEM. AF_06/2022</v>
          </cell>
          <cell r="D740" t="str">
            <v>KG</v>
          </cell>
          <cell r="E740">
            <v>10</v>
          </cell>
          <cell r="F740">
            <v>10.25</v>
          </cell>
          <cell r="G740">
            <v>102.5</v>
          </cell>
          <cell r="H740">
            <v>10.31</v>
          </cell>
          <cell r="I740">
            <v>103.1</v>
          </cell>
        </row>
        <row r="741">
          <cell r="B741">
            <v>92759</v>
          </cell>
          <cell r="C741" t="str">
            <v>ARMAÇÃO DE PILAR OU VIGA DE ESTRUTURA CONVENCIONAL DE CONCRETO ARMADO UTILIZANDO AÇO CA-60 DE 5,0 MM - MONTAGEM. AF_06/2022</v>
          </cell>
          <cell r="D741" t="str">
            <v>KG</v>
          </cell>
          <cell r="E741">
            <v>2</v>
          </cell>
          <cell r="F741">
            <v>14.64</v>
          </cell>
          <cell r="G741">
            <v>29.28</v>
          </cell>
          <cell r="H741">
            <v>15.17</v>
          </cell>
          <cell r="I741">
            <v>30.34</v>
          </cell>
        </row>
        <row r="742">
          <cell r="B742">
            <v>92762</v>
          </cell>
          <cell r="C742" t="str">
            <v>ARMAÇÃO DE PILAR OU VIGA DE ESTRUTURA CONVENCIONAL DE CONCRETO ARMADO UTILIZANDO AÇO CA-50 DE 10,0 MM - MONTAGEM. AF_06/2022</v>
          </cell>
          <cell r="D742" t="str">
            <v>KG</v>
          </cell>
          <cell r="E742">
            <v>18</v>
          </cell>
          <cell r="F742">
            <v>12.46</v>
          </cell>
          <cell r="G742">
            <v>224.28</v>
          </cell>
          <cell r="H742">
            <v>12.61</v>
          </cell>
          <cell r="I742">
            <v>226.98</v>
          </cell>
        </row>
        <row r="743">
          <cell r="B743">
            <v>87879</v>
          </cell>
          <cell r="C743" t="str">
            <v>CHAPISCO APLICADO EM ALVENARIAS E ESTRUTURAS DE CONCRETO INTERNAS, COM COLHER DE PEDREIRO.  ARGAMASSA TRAÇO 1:3 COM PREPARO EM BETONEIRA 400L. AF_10/2022</v>
          </cell>
          <cell r="D743" t="str">
            <v>M2</v>
          </cell>
          <cell r="E743">
            <v>1.26</v>
          </cell>
          <cell r="F743">
            <v>3.94</v>
          </cell>
          <cell r="G743">
            <v>4.96</v>
          </cell>
          <cell r="H743">
            <v>4.2300000000000004</v>
          </cell>
          <cell r="I743">
            <v>5.32</v>
          </cell>
        </row>
        <row r="744">
          <cell r="B744" t="str">
            <v>AUX.009</v>
          </cell>
          <cell r="C744" t="str">
            <v>CONCRETAGEM DE RADIER, PISO DE CONCRETO OU LAJE SOBRE SOLO, FCK 25 MPA - LANÇAMENTO, ADENSAMENTO E ACABAMENTO.</v>
          </cell>
          <cell r="D744" t="str">
            <v xml:space="preserve"> M3</v>
          </cell>
          <cell r="E744">
            <v>0.18964500000000001</v>
          </cell>
          <cell r="F744">
            <v>522.1</v>
          </cell>
          <cell r="G744">
            <v>99.01</v>
          </cell>
          <cell r="H744">
            <v>533.05999999999995</v>
          </cell>
          <cell r="I744">
            <v>101.09</v>
          </cell>
        </row>
        <row r="745">
          <cell r="B745" t="str">
            <v>AUX.018</v>
          </cell>
          <cell r="C745" t="str">
            <v xml:space="preserve">CONCRETAGEM DE BLOCOS DE COROAMENTO E VIGAS BALDRAME, FCK 25 MPA, COM USO DE JERICA  LANÇAMENTO, ADENSAMENTO E ACABAMENTO. </v>
          </cell>
          <cell r="D745" t="str">
            <v>M3</v>
          </cell>
          <cell r="E745">
            <v>7.6000000000000012E-2</v>
          </cell>
          <cell r="F745">
            <v>647.46</v>
          </cell>
          <cell r="G745">
            <v>49.2</v>
          </cell>
          <cell r="H745">
            <v>669.13</v>
          </cell>
          <cell r="I745">
            <v>50.85</v>
          </cell>
        </row>
        <row r="746">
          <cell r="B746" t="str">
            <v>AUX.010</v>
          </cell>
          <cell r="C746" t="str">
            <v>ALVENARIA DE VEDAÇÃO DE BLOCOS DE CONCRETO MACIÇOS DE 22X11X8CM (ESPESSURA 8CM), DE UMA VEZ, E ARGAMASSA DE ASSENTAMENTO COM PREPARO EM BETONEIRA.</v>
          </cell>
          <cell r="D746" t="str">
            <v>M2</v>
          </cell>
          <cell r="E746">
            <v>1</v>
          </cell>
          <cell r="F746">
            <v>213.76</v>
          </cell>
          <cell r="G746">
            <v>213.76</v>
          </cell>
          <cell r="H746">
            <v>221.75</v>
          </cell>
          <cell r="I746">
            <v>221.75</v>
          </cell>
        </row>
        <row r="747">
          <cell r="B747" t="str">
            <v>CPU 074</v>
          </cell>
          <cell r="C747" t="str">
            <v>MATA-BURRO EM ALVENARIA DE BLOCO ESTRUTURAL DE CONCRETO NAS DIMENSÕES INTERNAS 0,50 X 0,63 M COM TAMPA DE CONCRETO ESP 12CM.  (TAMPA COM FUROS DN 50MM)</v>
          </cell>
          <cell r="D747" t="str">
            <v>UN</v>
          </cell>
          <cell r="G747">
            <v>1039.24</v>
          </cell>
          <cell r="I747">
            <v>1065.52</v>
          </cell>
        </row>
        <row r="748">
          <cell r="B748" t="str">
            <v>CONFORME PROJETO</v>
          </cell>
        </row>
        <row r="749">
          <cell r="B749" t="str">
            <v>CÓDIGO</v>
          </cell>
          <cell r="C749" t="str">
            <v>DESCRIÇÃO</v>
          </cell>
          <cell r="D749" t="str">
            <v>UN</v>
          </cell>
          <cell r="E749" t="str">
            <v>COEF.</v>
          </cell>
          <cell r="F749" t="str">
            <v>PREÇO</v>
          </cell>
          <cell r="G749" t="str">
            <v>TOTAL</v>
          </cell>
          <cell r="H749" t="str">
            <v>PREÇO</v>
          </cell>
          <cell r="I749" t="str">
            <v>TOTAL</v>
          </cell>
        </row>
        <row r="750">
          <cell r="B750">
            <v>101617</v>
          </cell>
          <cell r="C750" t="str">
            <v>PREPARO DE FUNDO DE VALA COM LARGURA MAIOR OU IGUAL A 1,5 M E MENOR QUE 2,5 M (ACERTO DO SOLO NATURAL). AF_08/2020</v>
          </cell>
          <cell r="D750" t="str">
            <v>M2</v>
          </cell>
          <cell r="E750">
            <v>1</v>
          </cell>
          <cell r="F750">
            <v>2.6</v>
          </cell>
          <cell r="G750">
            <v>2.6</v>
          </cell>
          <cell r="H750">
            <v>2.94</v>
          </cell>
          <cell r="I750">
            <v>2.94</v>
          </cell>
        </row>
        <row r="751">
          <cell r="B751">
            <v>96620</v>
          </cell>
          <cell r="C751" t="str">
            <v>LASTRO DE CONCRETO MAGRO, APLICADO EM PISOS, LAJES SOBRE SOLO OU RADIERS. AF_08/2017</v>
          </cell>
          <cell r="D751" t="str">
            <v>M3</v>
          </cell>
          <cell r="E751">
            <v>1.4999999999999999E-2</v>
          </cell>
          <cell r="F751">
            <v>591.01</v>
          </cell>
          <cell r="G751">
            <v>8.86</v>
          </cell>
          <cell r="H751">
            <v>619.71</v>
          </cell>
          <cell r="I751">
            <v>9.2899999999999991</v>
          </cell>
        </row>
        <row r="752">
          <cell r="B752">
            <v>96536</v>
          </cell>
          <cell r="C752" t="str">
            <v>FABRICAÇÃO, MONTAGEM E DESMONTAGEM DE FÔRMA PARA VIGA BALDRAME, EM MADEIRA SERRADA, E=25 MM, 4 UTILIZAÇÕES. AF_06/2017</v>
          </cell>
          <cell r="D752" t="str">
            <v>M2</v>
          </cell>
          <cell r="E752">
            <v>1.5639999999999998</v>
          </cell>
          <cell r="F752">
            <v>76.22</v>
          </cell>
          <cell r="G752">
            <v>119.2</v>
          </cell>
          <cell r="H752">
            <v>80.62</v>
          </cell>
          <cell r="I752">
            <v>126.08</v>
          </cell>
        </row>
        <row r="753">
          <cell r="B753">
            <v>92771</v>
          </cell>
          <cell r="C753" t="str">
            <v>ARMAÇÃO DE LAJE DE ESTRUTURA CONVENCIONAL DE CONCRETO ARMADO UTILIZANDO AÇO CA-50 DE 10,0 MM - MONTAGEM. AF_06/2022</v>
          </cell>
          <cell r="D753" t="str">
            <v>KG</v>
          </cell>
          <cell r="E753">
            <v>20</v>
          </cell>
          <cell r="F753">
            <v>12.09</v>
          </cell>
          <cell r="G753">
            <v>241.8</v>
          </cell>
          <cell r="H753">
            <v>12.2</v>
          </cell>
          <cell r="I753">
            <v>244</v>
          </cell>
        </row>
        <row r="754">
          <cell r="B754">
            <v>92772</v>
          </cell>
          <cell r="C754" t="str">
            <v>ARMAÇÃO DE LAJE DE ESTRUTURA CONVENCIONAL DE CONCRETO ARMADO UTILIZANDO AÇO CA-50 DE 12,5 MM - MONTAGEM. AF_06/2022</v>
          </cell>
          <cell r="D754" t="str">
            <v>KG</v>
          </cell>
          <cell r="E754">
            <v>10</v>
          </cell>
          <cell r="F754">
            <v>10.25</v>
          </cell>
          <cell r="G754">
            <v>102.5</v>
          </cell>
          <cell r="H754">
            <v>10.31</v>
          </cell>
          <cell r="I754">
            <v>103.1</v>
          </cell>
        </row>
        <row r="755">
          <cell r="B755">
            <v>92759</v>
          </cell>
          <cell r="C755" t="str">
            <v>ARMAÇÃO DE PILAR OU VIGA DE ESTRUTURA CONVENCIONAL DE CONCRETO ARMADO UTILIZANDO AÇO CA-60 DE 5,0 MM - MONTAGEM. AF_06/2022</v>
          </cell>
          <cell r="D755" t="str">
            <v>KG</v>
          </cell>
          <cell r="E755">
            <v>2</v>
          </cell>
          <cell r="F755">
            <v>14.64</v>
          </cell>
          <cell r="G755">
            <v>29.28</v>
          </cell>
          <cell r="H755">
            <v>15.17</v>
          </cell>
          <cell r="I755">
            <v>30.34</v>
          </cell>
        </row>
        <row r="756">
          <cell r="B756">
            <v>92762</v>
          </cell>
          <cell r="C756" t="str">
            <v>ARMAÇÃO DE PILAR OU VIGA DE ESTRUTURA CONVENCIONAL DE CONCRETO ARMADO UTILIZANDO AÇO CA-50 DE 10,0 MM - MONTAGEM. AF_06/2022</v>
          </cell>
          <cell r="D756" t="str">
            <v>KG</v>
          </cell>
          <cell r="E756">
            <v>18</v>
          </cell>
          <cell r="F756">
            <v>12.46</v>
          </cell>
          <cell r="G756">
            <v>224.28</v>
          </cell>
          <cell r="H756">
            <v>12.61</v>
          </cell>
          <cell r="I756">
            <v>226.98</v>
          </cell>
        </row>
        <row r="757">
          <cell r="B757">
            <v>87879</v>
          </cell>
          <cell r="C757" t="str">
            <v>CHAPISCO APLICADO EM ALVENARIAS E ESTRUTURAS DE CONCRETO INTERNAS, COM COLHER DE PEDREIRO.  ARGAMASSA TRAÇO 1:3 COM PREPARO EM BETONEIRA 400L. AF_10/2022</v>
          </cell>
          <cell r="D757" t="str">
            <v>M2</v>
          </cell>
          <cell r="E757">
            <v>1.26</v>
          </cell>
          <cell r="F757">
            <v>3.94</v>
          </cell>
          <cell r="G757">
            <v>4.96</v>
          </cell>
          <cell r="H757">
            <v>4.2300000000000004</v>
          </cell>
          <cell r="I757">
            <v>5.32</v>
          </cell>
        </row>
        <row r="758">
          <cell r="B758" t="str">
            <v>AUX.009</v>
          </cell>
          <cell r="C758" t="str">
            <v>CONCRETAGEM DE RADIER, PISO DE CONCRETO OU LAJE SOBRE SOLO, FCK 25 MPA - LANÇAMENTO, ADENSAMENTO E ACABAMENTO.</v>
          </cell>
          <cell r="D758" t="str">
            <v xml:space="preserve"> M3</v>
          </cell>
          <cell r="E758">
            <v>0.18964500000000001</v>
          </cell>
          <cell r="F758">
            <v>522.1</v>
          </cell>
          <cell r="G758">
            <v>99.01</v>
          </cell>
          <cell r="H758">
            <v>533.05999999999995</v>
          </cell>
          <cell r="I758">
            <v>101.09</v>
          </cell>
        </row>
        <row r="759">
          <cell r="B759" t="str">
            <v>AUX.018</v>
          </cell>
          <cell r="C759" t="str">
            <v xml:space="preserve">CONCRETAGEM DE BLOCOS DE COROAMENTO E VIGAS BALDRAME, FCK 25 MPA, COM USO DE JERICA  LANÇAMENTO, ADENSAMENTO E ACABAMENTO. </v>
          </cell>
          <cell r="D759" t="str">
            <v>M3</v>
          </cell>
          <cell r="E759">
            <v>7.6000000000000012E-2</v>
          </cell>
          <cell r="F759">
            <v>647.46</v>
          </cell>
          <cell r="G759">
            <v>49.2</v>
          </cell>
          <cell r="H759">
            <v>669.13</v>
          </cell>
          <cell r="I759">
            <v>50.85</v>
          </cell>
        </row>
        <row r="760">
          <cell r="B760">
            <v>101165</v>
          </cell>
          <cell r="C760" t="str">
            <v>ALVENARIA DE EMBASAMENTO COM BLOCO ESTRUTURAL DE CONCRETO, DE 14X19X29CM E ARGAMASSA DE ASSENTAMENTO COM PREPARO EM BETONEIRA. AF_05/2020</v>
          </cell>
          <cell r="D760" t="str">
            <v>M3</v>
          </cell>
          <cell r="E760">
            <v>0.19</v>
          </cell>
          <cell r="F760">
            <v>829.26</v>
          </cell>
          <cell r="G760">
            <v>157.55000000000001</v>
          </cell>
          <cell r="H760">
            <v>871.24</v>
          </cell>
          <cell r="I760">
            <v>165.53</v>
          </cell>
        </row>
        <row r="761">
          <cell r="B761" t="str">
            <v>CPU 075</v>
          </cell>
          <cell r="C761" t="str">
            <v>CAIXA DE INSPEÇÃO EM ALVENARIA DE BLOCO DE CONCRETO MACIÇO 60X60X60CM, REVESTIDA INTERNAMENTE COM BARRA LISA (CIMENTO E AREIA, TRAÇO 1:4) E=2,0CM, COM TAMPA DE CONCRETO E FUNO DE CONCRETO.</v>
          </cell>
          <cell r="D761" t="str">
            <v>UN</v>
          </cell>
          <cell r="G761">
            <v>448.6</v>
          </cell>
          <cell r="I761">
            <v>470.76</v>
          </cell>
        </row>
        <row r="763">
          <cell r="B763" t="str">
            <v>CÓDIGO</v>
          </cell>
          <cell r="C763" t="str">
            <v>DESCRIÇÃO</v>
          </cell>
          <cell r="D763" t="str">
            <v>UN</v>
          </cell>
          <cell r="E763" t="str">
            <v>COEF.</v>
          </cell>
          <cell r="F763" t="str">
            <v>PREÇO</v>
          </cell>
          <cell r="G763" t="str">
            <v>TOTAL</v>
          </cell>
          <cell r="H763" t="str">
            <v>PREÇO</v>
          </cell>
          <cell r="I763" t="str">
            <v>TOTAL</v>
          </cell>
        </row>
        <row r="764">
          <cell r="B764">
            <v>1379</v>
          </cell>
          <cell r="C764" t="str">
            <v xml:space="preserve">CIMENTO PORTLAND COMPOSTO CP II-32                                                                                                                                                                                                                                                                                                                                                                                                                                                                        </v>
          </cell>
          <cell r="D764" t="str">
            <v xml:space="preserve">KG    </v>
          </cell>
          <cell r="E764">
            <v>0.8</v>
          </cell>
          <cell r="F764">
            <v>0.68</v>
          </cell>
          <cell r="G764">
            <v>0.54</v>
          </cell>
          <cell r="H764">
            <v>0.68</v>
          </cell>
          <cell r="I764">
            <v>0.54</v>
          </cell>
        </row>
        <row r="765">
          <cell r="B765" t="str">
            <v>AUX.020</v>
          </cell>
          <cell r="C765" t="str">
            <v>TAMPA EM CONCRETO ARMADO 60X60X5CM P/CX INSPEÇÃO.</v>
          </cell>
          <cell r="D765" t="str">
            <v>UN</v>
          </cell>
          <cell r="E765">
            <v>1</v>
          </cell>
          <cell r="F765">
            <v>36.520000000000003</v>
          </cell>
          <cell r="G765">
            <v>36.520000000000003</v>
          </cell>
          <cell r="H765">
            <v>37.520000000000003</v>
          </cell>
          <cell r="I765">
            <v>37.520000000000003</v>
          </cell>
        </row>
        <row r="766">
          <cell r="B766" t="str">
            <v>AUX.010</v>
          </cell>
          <cell r="C766" t="str">
            <v>ALVENARIA DE VEDAÇÃO DE BLOCOS DE CONCRETO MACIÇOS DE 22X11X8CM (ESPESSURA 8CM), DE UMA VEZ, E ARGAMASSA DE ASSENTAMENTO COM PREPARO EM BETONEIRA.</v>
          </cell>
          <cell r="D766" t="str">
            <v>M2</v>
          </cell>
          <cell r="E766">
            <v>1.44</v>
          </cell>
          <cell r="F766">
            <v>213.76</v>
          </cell>
          <cell r="G766">
            <v>307.81</v>
          </cell>
          <cell r="H766">
            <v>221.75</v>
          </cell>
          <cell r="I766">
            <v>319.32</v>
          </cell>
        </row>
        <row r="767">
          <cell r="B767">
            <v>87335</v>
          </cell>
          <cell r="C767" t="str">
            <v>ARGAMASSA TRAÇO 1:2:8 (EM VOLUME DE CIMENTO, CAL E AREIA MÉDIA ÚMIDA) PARA EMBOÇO/MASSA ÚNICA/ASSENTAMENTO DE ALVENARIA DE VEDAÇÃO, PREPARO MECÂNICO COM MISTURADOR DE EIXO HORIZONTAL DE 300 KG. AF_08/2019</v>
          </cell>
          <cell r="D767" t="str">
            <v>M3</v>
          </cell>
          <cell r="E767">
            <v>0.02</v>
          </cell>
          <cell r="F767">
            <v>629.07000000000005</v>
          </cell>
          <cell r="G767">
            <v>12.58</v>
          </cell>
          <cell r="H767">
            <v>645.67999999999995</v>
          </cell>
          <cell r="I767">
            <v>12.91</v>
          </cell>
        </row>
        <row r="768">
          <cell r="B768">
            <v>88309</v>
          </cell>
          <cell r="C768" t="str">
            <v>PEDREIRO COM ENCARGOS COMPLEMENTARES</v>
          </cell>
          <cell r="D768" t="str">
            <v>H</v>
          </cell>
          <cell r="E768">
            <v>1.9</v>
          </cell>
          <cell r="F768">
            <v>22.63</v>
          </cell>
          <cell r="G768">
            <v>42.99</v>
          </cell>
          <cell r="H768">
            <v>25.46</v>
          </cell>
          <cell r="I768">
            <v>48.37</v>
          </cell>
        </row>
        <row r="769">
          <cell r="B769">
            <v>88316</v>
          </cell>
          <cell r="C769" t="str">
            <v>SERVENTE COM ENCARGOS COMPLEMENTARES</v>
          </cell>
          <cell r="D769" t="str">
            <v>H</v>
          </cell>
          <cell r="E769">
            <v>1.65</v>
          </cell>
          <cell r="F769">
            <v>18.14</v>
          </cell>
          <cell r="G769">
            <v>29.93</v>
          </cell>
          <cell r="H769">
            <v>20.28</v>
          </cell>
          <cell r="I769">
            <v>33.46</v>
          </cell>
        </row>
        <row r="770">
          <cell r="B770">
            <v>88630</v>
          </cell>
          <cell r="C770" t="str">
            <v>ARGAMASSA TRAÇO 1:4 (CIMENTO E AREIA MÉDIA), PREPARO MECÂNICO COM BETONEIRA 400 L. AF_08/2014</v>
          </cell>
          <cell r="D770" t="str">
            <v>M3</v>
          </cell>
          <cell r="E770">
            <v>0.02</v>
          </cell>
          <cell r="F770">
            <v>486.86</v>
          </cell>
          <cell r="G770">
            <v>9.73</v>
          </cell>
          <cell r="H770">
            <v>498.12</v>
          </cell>
          <cell r="I770">
            <v>9.9600000000000009</v>
          </cell>
        </row>
        <row r="771">
          <cell r="B771">
            <v>94969</v>
          </cell>
          <cell r="C771" t="str">
            <v>CONCRETO FCK = 15MPA, TRAÇO 1:3,4:3,5 (EM MASSA SECA DE CIMENTO/ AREIA MÉDIA/ BRITA 1) - PREPARO MECÂNICO COM BETONEIRA 600 L. AF_05/2021</v>
          </cell>
          <cell r="D771" t="str">
            <v>M3</v>
          </cell>
          <cell r="E771">
            <v>0.02</v>
          </cell>
          <cell r="F771">
            <v>425.4</v>
          </cell>
          <cell r="G771">
            <v>8.5</v>
          </cell>
          <cell r="H771">
            <v>434.04</v>
          </cell>
          <cell r="I771">
            <v>8.68</v>
          </cell>
        </row>
        <row r="772">
          <cell r="B772" t="str">
            <v>CPU 076</v>
          </cell>
          <cell r="C772" t="str">
            <v>CALHA PRÉ-MOLDADA DE CONCRETO D=0,30M</v>
          </cell>
          <cell r="D772" t="str">
            <v>M</v>
          </cell>
          <cell r="G772">
            <v>54.6</v>
          </cell>
          <cell r="I772">
            <v>56.88</v>
          </cell>
        </row>
        <row r="774">
          <cell r="B774" t="str">
            <v>CÓDIGO</v>
          </cell>
          <cell r="C774" t="str">
            <v>DESCRIÇÃO</v>
          </cell>
          <cell r="D774" t="str">
            <v>UN</v>
          </cell>
          <cell r="E774" t="str">
            <v>COEF.</v>
          </cell>
          <cell r="F774" t="str">
            <v>PREÇO</v>
          </cell>
          <cell r="G774" t="str">
            <v>TOTAL</v>
          </cell>
          <cell r="H774" t="str">
            <v>PREÇO</v>
          </cell>
          <cell r="I774" t="str">
            <v>TOTAL</v>
          </cell>
        </row>
        <row r="775">
          <cell r="B775">
            <v>88309</v>
          </cell>
          <cell r="C775" t="str">
            <v>PEDREIRO COM ENCARGOS COMPLEMENTARES</v>
          </cell>
          <cell r="D775" t="str">
            <v>H</v>
          </cell>
          <cell r="E775">
            <v>0.32</v>
          </cell>
          <cell r="F775">
            <v>22.63</v>
          </cell>
          <cell r="G775">
            <v>7.24</v>
          </cell>
          <cell r="H775">
            <v>25.46</v>
          </cell>
          <cell r="I775">
            <v>8.14</v>
          </cell>
        </row>
        <row r="776">
          <cell r="B776">
            <v>88316</v>
          </cell>
          <cell r="C776" t="str">
            <v>SERVENTE COM ENCARGOS COMPLEMENTARES</v>
          </cell>
          <cell r="D776" t="str">
            <v>H</v>
          </cell>
          <cell r="E776">
            <v>0.64</v>
          </cell>
          <cell r="F776">
            <v>18.14</v>
          </cell>
          <cell r="G776">
            <v>11.6</v>
          </cell>
          <cell r="H776">
            <v>20.28</v>
          </cell>
          <cell r="I776">
            <v>12.97</v>
          </cell>
        </row>
        <row r="777">
          <cell r="B777">
            <v>10541</v>
          </cell>
          <cell r="C777" t="str">
            <v xml:space="preserve">CALHA/CANALETA DE CONCRETO SIMPLES, TIPO MEIA CANA, DIAMETRO DE 30 CM, PARA AGUA PLUVIAL                                                                                                                                                                                                                                                                                                                                                                                                                  </v>
          </cell>
          <cell r="D777" t="str">
            <v xml:space="preserve">M     </v>
          </cell>
          <cell r="E777">
            <v>1.05</v>
          </cell>
          <cell r="F777">
            <v>30.71</v>
          </cell>
          <cell r="G777">
            <v>32.24</v>
          </cell>
          <cell r="H777">
            <v>30.71</v>
          </cell>
          <cell r="I777">
            <v>32.24</v>
          </cell>
        </row>
        <row r="778">
          <cell r="B778">
            <v>87322</v>
          </cell>
          <cell r="C778" t="str">
            <v>ARGAMASSA TRAÇO 1:3 (EM VOLUME DE CIMENTO E AREIA GROSSA ÚMIDA) COM ADIÇÃO DE EMULSÃO POLIMÉRICA PARA CHAPISCO ROLADO, PREPARO MECÂNICO COM BETONEIRA 400 L. AF_08/2019</v>
          </cell>
          <cell r="D778" t="str">
            <v>M3</v>
          </cell>
          <cell r="E778">
            <v>1E-3</v>
          </cell>
          <cell r="F778">
            <v>3520.92</v>
          </cell>
          <cell r="G778">
            <v>3.52</v>
          </cell>
          <cell r="H778">
            <v>3536.2</v>
          </cell>
          <cell r="I778">
            <v>3.53</v>
          </cell>
        </row>
        <row r="779">
          <cell r="B779" t="str">
            <v>CPU 077</v>
          </cell>
          <cell r="C779" t="str">
            <v>FORNECIMENTO E INSTALAÇÃO DE TELA ARGAMASSADA (TRAÇO 1:3), PARA REVESTIMENTO DO TALUDE, EM ARAME GALVANIZADO, MALHA DE 2'', FIO 18, FIXADA COM GRAMPOS DE FERRO DE 3/8'' (10MM), CA-50, INCLUSIVE BARBACÃS EM TUBO DE PVC DE 40MM, LIMPEZA DO TERRENO, REGULARIZAÇÃO, CHAPISCO, REVESTIMENTO COM ARGAMASSA DE CIMENTO E AREIA 1:3.</v>
          </cell>
          <cell r="D779" t="str">
            <v>M2</v>
          </cell>
          <cell r="G779">
            <v>430.9</v>
          </cell>
          <cell r="I779">
            <v>436.87</v>
          </cell>
        </row>
        <row r="780">
          <cell r="B780" t="str">
            <v>BASEADO NO CÓDIGO 98530 SINAPI NOV 2022 E CÓDIGO 03.02.070 EMLURB 2018</v>
          </cell>
        </row>
        <row r="781">
          <cell r="B781" t="str">
            <v>CÓDIGO</v>
          </cell>
          <cell r="C781" t="str">
            <v>DESCRIÇÃO</v>
          </cell>
          <cell r="D781" t="str">
            <v>UN</v>
          </cell>
          <cell r="E781" t="str">
            <v>COEF.</v>
          </cell>
          <cell r="F781" t="str">
            <v>PREÇO</v>
          </cell>
          <cell r="G781" t="str">
            <v>TOTAL</v>
          </cell>
          <cell r="H781" t="str">
            <v>PREÇO</v>
          </cell>
          <cell r="I781" t="str">
            <v>TOTAL</v>
          </cell>
        </row>
        <row r="782">
          <cell r="B782">
            <v>2711</v>
          </cell>
          <cell r="C782" t="str">
            <v xml:space="preserve">CARRINHO DE MAO DE ACO CAPACIDADE 50 A 60 L, PNEU COM CAMARA                                                                                                                                                                                                                                                                                                                                                                                                                                              </v>
          </cell>
          <cell r="D782" t="str">
            <v xml:space="preserve">UN    </v>
          </cell>
          <cell r="E782">
            <v>1.2</v>
          </cell>
          <cell r="F782">
            <v>169</v>
          </cell>
          <cell r="G782">
            <v>202.8</v>
          </cell>
          <cell r="H782">
            <v>169</v>
          </cell>
          <cell r="I782">
            <v>202.8</v>
          </cell>
        </row>
        <row r="783">
          <cell r="B783">
            <v>88316</v>
          </cell>
          <cell r="C783" t="str">
            <v>SERVENTE COM ENCARGOS COMPLEMENTARES</v>
          </cell>
          <cell r="D783" t="str">
            <v>H</v>
          </cell>
          <cell r="E783">
            <v>1.2</v>
          </cell>
          <cell r="F783">
            <v>18.14</v>
          </cell>
          <cell r="G783">
            <v>21.76</v>
          </cell>
          <cell r="H783">
            <v>20.28</v>
          </cell>
          <cell r="I783">
            <v>24.33</v>
          </cell>
        </row>
        <row r="784">
          <cell r="B784">
            <v>88309</v>
          </cell>
          <cell r="C784" t="str">
            <v>PEDREIRO COM ENCARGOS COMPLEMENTARES</v>
          </cell>
          <cell r="D784" t="str">
            <v>H</v>
          </cell>
          <cell r="E784">
            <v>1.2</v>
          </cell>
          <cell r="F784">
            <v>22.63</v>
          </cell>
          <cell r="G784">
            <v>27.15</v>
          </cell>
          <cell r="H784">
            <v>25.46</v>
          </cell>
          <cell r="I784">
            <v>30.55</v>
          </cell>
        </row>
        <row r="785">
          <cell r="B785">
            <v>345</v>
          </cell>
          <cell r="C785" t="str">
            <v xml:space="preserve">ARAME GALVANIZADO 18 BWG, D = 1,24MM (0,009 KG/M)                                                                                                                                                                                                                                                                                                                                                                                                                                                         </v>
          </cell>
          <cell r="D785" t="str">
            <v xml:space="preserve">KG    </v>
          </cell>
          <cell r="E785">
            <v>8.9999999999999993E-3</v>
          </cell>
          <cell r="F785">
            <v>36.94</v>
          </cell>
          <cell r="G785">
            <v>0.33</v>
          </cell>
          <cell r="H785">
            <v>36.94</v>
          </cell>
          <cell r="I785">
            <v>0.33</v>
          </cell>
        </row>
        <row r="786">
          <cell r="B786">
            <v>1379</v>
          </cell>
          <cell r="C786" t="str">
            <v xml:space="preserve">CIMENTO PORTLAND COMPOSTO CP II-32                                                                                                                                                                                                                                                                                                                                                                                                                                                                        </v>
          </cell>
          <cell r="D786" t="str">
            <v xml:space="preserve">KG    </v>
          </cell>
          <cell r="E786">
            <v>1.2</v>
          </cell>
          <cell r="F786">
            <v>0.68</v>
          </cell>
          <cell r="G786">
            <v>0.81</v>
          </cell>
          <cell r="H786">
            <v>0.68</v>
          </cell>
          <cell r="I786">
            <v>0.81</v>
          </cell>
        </row>
        <row r="787">
          <cell r="B787">
            <v>9835</v>
          </cell>
          <cell r="C787" t="str">
            <v xml:space="preserve">TUBO PVC  SERIE NORMAL, DN 40 MM, PARA ESGOTO  PREDIAL (NBR 5688)                                                                                                                                                                                                                                                                                                                                                                                                                                         </v>
          </cell>
          <cell r="D787" t="str">
            <v xml:space="preserve">M     </v>
          </cell>
          <cell r="E787">
            <v>1.2</v>
          </cell>
          <cell r="F787">
            <v>7.21</v>
          </cell>
          <cell r="G787">
            <v>8.65</v>
          </cell>
          <cell r="H787">
            <v>7.21</v>
          </cell>
          <cell r="I787">
            <v>8.65</v>
          </cell>
        </row>
        <row r="788">
          <cell r="B788">
            <v>367</v>
          </cell>
          <cell r="C788" t="str">
            <v xml:space="preserve">AREIA GROSSA - POSTO JAZIDA/FORNECEDOR (RETIRADO NA JAZIDA, SEM TRANSPORTE)                                                                                                                                                                                                                                                                                                                                                                                                                               </v>
          </cell>
          <cell r="D788" t="str">
            <v xml:space="preserve">M3    </v>
          </cell>
          <cell r="E788">
            <v>1.2</v>
          </cell>
          <cell r="F788">
            <v>131.69</v>
          </cell>
          <cell r="G788">
            <v>158.02000000000001</v>
          </cell>
          <cell r="H788">
            <v>131.69</v>
          </cell>
          <cell r="I788">
            <v>158.02000000000001</v>
          </cell>
        </row>
        <row r="789">
          <cell r="B789">
            <v>34</v>
          </cell>
          <cell r="C789" t="str">
            <v xml:space="preserve">ACO CA-50, 10,0 MM, VERGALHAO                                                                                                                                                                                                                                                                                                                                                                                                                                                                             </v>
          </cell>
          <cell r="D789" t="str">
            <v xml:space="preserve">KG    </v>
          </cell>
          <cell r="E789">
            <v>1.2</v>
          </cell>
          <cell r="F789">
            <v>9.49</v>
          </cell>
          <cell r="G789">
            <v>11.38</v>
          </cell>
          <cell r="H789">
            <v>9.49</v>
          </cell>
          <cell r="I789">
            <v>11.38</v>
          </cell>
        </row>
        <row r="790">
          <cell r="B790" t="str">
            <v>CPU 078</v>
          </cell>
          <cell r="C790" t="str">
            <v>CANALETA EM CONCRETO ARMADO NAS DIMENSÕES 0,40M X 0,40, INCLUINDO LAJE DE TAMPA COM 20CM, CONFORME PROJETO DE CÁLCULO ESTRUTURAL  (LINHA D'ÁGUA - TAMPA COM FUROS DN 50MM - COM DISSIPADOR DE ENERGIA)</v>
          </cell>
          <cell r="D790" t="str">
            <v>M</v>
          </cell>
          <cell r="G790">
            <v>1046.49</v>
          </cell>
          <cell r="I790">
            <v>1082.69</v>
          </cell>
        </row>
        <row r="791">
          <cell r="B791" t="str">
            <v>CANALETA EM CONCRETO DIMENSÕES INTERNAS 0,40X0,40M, NA LINHA D'ÁGUA.</v>
          </cell>
        </row>
        <row r="792">
          <cell r="B792" t="str">
            <v>CÓDIGO</v>
          </cell>
          <cell r="C792" t="str">
            <v>DESCRIÇÃO</v>
          </cell>
          <cell r="D792" t="str">
            <v>UN</v>
          </cell>
          <cell r="E792" t="str">
            <v>COEF.</v>
          </cell>
          <cell r="F792" t="str">
            <v>PREÇO</v>
          </cell>
          <cell r="G792" t="str">
            <v>TOTAL</v>
          </cell>
          <cell r="H792" t="str">
            <v>PREÇO</v>
          </cell>
          <cell r="I792" t="str">
            <v>TOTAL</v>
          </cell>
        </row>
        <row r="793">
          <cell r="B793">
            <v>101616</v>
          </cell>
          <cell r="C793" t="str">
            <v>PREPARO DE FUNDO DE VALA COM LARGURA MENOR QUE 1,5 M (ACERTO DO SOLO NATURAL). AF_08/2020</v>
          </cell>
          <cell r="D793" t="str">
            <v>M2</v>
          </cell>
          <cell r="E793">
            <v>1</v>
          </cell>
          <cell r="F793">
            <v>5.29</v>
          </cell>
          <cell r="G793">
            <v>5.29</v>
          </cell>
          <cell r="H793">
            <v>5.95</v>
          </cell>
          <cell r="I793">
            <v>5.95</v>
          </cell>
        </row>
        <row r="794">
          <cell r="B794">
            <v>96620</v>
          </cell>
          <cell r="C794" t="str">
            <v>LASTRO DE CONCRETO MAGRO, APLICADO EM PISOS, LAJES SOBRE SOLO OU RADIERS. AF_08/2017</v>
          </cell>
          <cell r="D794" t="str">
            <v>M3</v>
          </cell>
          <cell r="E794">
            <v>0.05</v>
          </cell>
          <cell r="F794">
            <v>591.01</v>
          </cell>
          <cell r="G794">
            <v>29.55</v>
          </cell>
          <cell r="H794">
            <v>619.71</v>
          </cell>
          <cell r="I794">
            <v>30.98</v>
          </cell>
        </row>
        <row r="795">
          <cell r="B795">
            <v>96536</v>
          </cell>
          <cell r="C795" t="str">
            <v>FABRICAÇÃO, MONTAGEM E DESMONTAGEM DE FÔRMA PARA VIGA BALDRAME, EM MADEIRA SERRADA, E=25 MM, 4 UTILIZAÇÕES. AF_06/2017</v>
          </cell>
          <cell r="D795" t="str">
            <v>M2</v>
          </cell>
          <cell r="E795">
            <v>3.4160000000000004</v>
          </cell>
          <cell r="F795">
            <v>76.22</v>
          </cell>
          <cell r="G795">
            <v>260.36</v>
          </cell>
          <cell r="H795">
            <v>80.62</v>
          </cell>
          <cell r="I795">
            <v>275.39</v>
          </cell>
        </row>
        <row r="796">
          <cell r="B796">
            <v>96544</v>
          </cell>
          <cell r="C796" t="str">
            <v>ARMAÇÃO DE BLOCO, VIGA BALDRAME OU SAPATA UTILIZANDO AÇO CA-50 DE 6,3 MM - MONTAGEM. AF_06/2017</v>
          </cell>
          <cell r="D796" t="str">
            <v>KG</v>
          </cell>
          <cell r="E796">
            <v>9.2100000000000009</v>
          </cell>
          <cell r="F796">
            <v>16.64</v>
          </cell>
          <cell r="G796">
            <v>153.25</v>
          </cell>
          <cell r="H796">
            <v>17.28</v>
          </cell>
          <cell r="I796">
            <v>159.13999999999999</v>
          </cell>
        </row>
        <row r="797">
          <cell r="B797">
            <v>96545</v>
          </cell>
          <cell r="C797" t="str">
            <v>ARMAÇÃO DE BLOCO, VIGA BALDRAME OU SAPATA UTILIZANDO AÇO CA-50 DE 8 MM - MONTAGEM. AF_06/2017</v>
          </cell>
          <cell r="D797" t="str">
            <v>KG</v>
          </cell>
          <cell r="E797">
            <v>4.46</v>
          </cell>
          <cell r="F797">
            <v>15.63</v>
          </cell>
          <cell r="G797">
            <v>69.7</v>
          </cell>
          <cell r="H797">
            <v>16.09</v>
          </cell>
          <cell r="I797">
            <v>71.760000000000005</v>
          </cell>
        </row>
        <row r="798">
          <cell r="B798">
            <v>92921</v>
          </cell>
          <cell r="C798" t="str">
            <v>ARMAÇÃO DE ESTRUTURAS DIVERSAS DE CONCRETO ARMADO, EXCETO VIGAS, PILARES, LAJES E FUNDAÇÕES, UTILIZANDO AÇO CA-50 DE 12,5 MM - MONTAGEM. AF_06/2022</v>
          </cell>
          <cell r="D798" t="str">
            <v>KG</v>
          </cell>
          <cell r="E798">
            <v>17.09</v>
          </cell>
          <cell r="F798">
            <v>11.11</v>
          </cell>
          <cell r="G798">
            <v>189.86</v>
          </cell>
          <cell r="H798">
            <v>11.28</v>
          </cell>
          <cell r="I798">
            <v>192.77</v>
          </cell>
        </row>
        <row r="799">
          <cell r="B799" t="str">
            <v>AUX.018</v>
          </cell>
          <cell r="C799" t="str">
            <v xml:space="preserve">CONCRETAGEM DE BLOCOS DE COROAMENTO E VIGAS BALDRAME, FCK 25 MPA, COM USO DE JERICA  LANÇAMENTO, ADENSAMENTO E ACABAMENTO. </v>
          </cell>
          <cell r="D799" t="str">
            <v>M3</v>
          </cell>
          <cell r="E799">
            <v>0.16000000000000003</v>
          </cell>
          <cell r="F799">
            <v>647.46</v>
          </cell>
          <cell r="G799">
            <v>103.59</v>
          </cell>
          <cell r="H799">
            <v>669.13</v>
          </cell>
          <cell r="I799">
            <v>107.06</v>
          </cell>
        </row>
        <row r="800">
          <cell r="B800" t="str">
            <v>AUX.009</v>
          </cell>
          <cell r="C800" t="str">
            <v>CONCRETAGEM DE RADIER, PISO DE CONCRETO OU LAJE SOBRE SOLO, FCK 25 MPA - LANÇAMENTO, ADENSAMENTO E ACABAMENTO.</v>
          </cell>
          <cell r="D800" t="str">
            <v xml:space="preserve"> M3</v>
          </cell>
          <cell r="E800">
            <v>0.31410951377451918</v>
          </cell>
          <cell r="F800">
            <v>522.1</v>
          </cell>
          <cell r="G800">
            <v>163.99</v>
          </cell>
          <cell r="H800">
            <v>533.05999999999995</v>
          </cell>
          <cell r="I800">
            <v>167.43</v>
          </cell>
        </row>
        <row r="801">
          <cell r="B801">
            <v>103801</v>
          </cell>
          <cell r="C801" t="str">
            <v>CONCRETAGEM DE DISSIPADOR DE ENERGIA, FCK = 20 MPA, COM USO DE JERICAS E PREPARO EM BETONEIRA DE 600 L - AREIA E BRITA COMERCIAIS - LANÇAMENTO, ADENSAMENTO E ACABAMENTO. AF_08/2022</v>
          </cell>
          <cell r="D801" t="str">
            <v>M3</v>
          </cell>
          <cell r="E801">
            <v>5.7599999999999998E-2</v>
          </cell>
          <cell r="F801">
            <v>611.27</v>
          </cell>
          <cell r="G801">
            <v>35.200000000000003</v>
          </cell>
          <cell r="H801">
            <v>633.88</v>
          </cell>
          <cell r="I801">
            <v>36.51</v>
          </cell>
        </row>
        <row r="802">
          <cell r="B802">
            <v>9838</v>
          </cell>
          <cell r="C802" t="str">
            <v xml:space="preserve">TUBO PVC SERIE NORMAL, DN 50 MM, PARA ESGOTO PREDIAL (NBR 5688)                                                                                                                                                                                                                                                                                                                                                                                                                                           </v>
          </cell>
          <cell r="D802" t="str">
            <v xml:space="preserve">M     </v>
          </cell>
          <cell r="E802">
            <v>3</v>
          </cell>
          <cell r="F802">
            <v>11.9</v>
          </cell>
          <cell r="G802">
            <v>35.700000000000003</v>
          </cell>
          <cell r="H802">
            <v>11.9</v>
          </cell>
          <cell r="I802">
            <v>35.700000000000003</v>
          </cell>
        </row>
        <row r="803">
          <cell r="B803" t="str">
            <v>CPU 079</v>
          </cell>
          <cell r="C803" t="str">
            <v>EXECUÇÃO E COMPACTAÇÃO DE BASE E OU SUB BASE PARA PAVIMENTAÇÃO DE MACADAME HIDRÁULICO - EXCLUSIVE CARGA E TRANSPORTE.</v>
          </cell>
          <cell r="D803" t="str">
            <v>M3</v>
          </cell>
          <cell r="G803">
            <v>163.05000000000001</v>
          </cell>
          <cell r="I803">
            <v>164.1</v>
          </cell>
        </row>
        <row r="804">
          <cell r="B804" t="str">
            <v>REFERÊNCIA SINAPI 96400 NOV/2022</v>
          </cell>
        </row>
        <row r="805">
          <cell r="B805" t="str">
            <v>REFERÊNCIA FORNECIMENTO DE ÁGUA:  SINAPI 96386 NOV/2022</v>
          </cell>
        </row>
        <row r="806">
          <cell r="B806" t="str">
            <v>CÓDIGO</v>
          </cell>
          <cell r="C806" t="str">
            <v>DESCRIÇÃO</v>
          </cell>
          <cell r="D806" t="str">
            <v>UN</v>
          </cell>
          <cell r="E806" t="str">
            <v>COEF.</v>
          </cell>
          <cell r="F806" t="str">
            <v>PREÇO</v>
          </cell>
          <cell r="G806" t="str">
            <v>TOTAL</v>
          </cell>
          <cell r="H806" t="str">
            <v>PREÇO</v>
          </cell>
          <cell r="I806" t="str">
            <v>TOTAL</v>
          </cell>
        </row>
        <row r="807">
          <cell r="B807">
            <v>5631</v>
          </cell>
          <cell r="C807" t="str">
            <v>ESCAVADEIRA HIDRÁULICA SOBRE ESTEIRAS, CAÇAMBA 0,80 M3, PESO OPERACIONAL 17 T, POTENCIA BRUTA 111 HP - CHP DIURNO. AF_06/2014</v>
          </cell>
          <cell r="D807" t="str">
            <v>CHP</v>
          </cell>
          <cell r="E807">
            <v>1.9E-2</v>
          </cell>
          <cell r="F807">
            <v>213.88</v>
          </cell>
          <cell r="G807">
            <v>4.0599999999999996</v>
          </cell>
          <cell r="H807">
            <v>218.4</v>
          </cell>
          <cell r="I807">
            <v>4.1399999999999997</v>
          </cell>
        </row>
        <row r="808">
          <cell r="B808">
            <v>5632</v>
          </cell>
          <cell r="C808" t="str">
            <v>ESCAVADEIRA HIDRÁULICA SOBRE ESTEIRAS, CAÇAMBA 0,80 M3, PESO OPERACIONAL 17 T, POTENCIA BRUTA 111 HP - CHI DIURNO. AF_06/2014</v>
          </cell>
          <cell r="D808" t="str">
            <v>CHI</v>
          </cell>
          <cell r="E808">
            <v>4.4999999999999998E-2</v>
          </cell>
          <cell r="F808">
            <v>91.18</v>
          </cell>
          <cell r="G808">
            <v>4.0999999999999996</v>
          </cell>
          <cell r="H808">
            <v>95.7</v>
          </cell>
          <cell r="I808">
            <v>4.3</v>
          </cell>
        </row>
        <row r="809">
          <cell r="B809">
            <v>5684</v>
          </cell>
          <cell r="C809" t="str">
            <v>ROLO COMPACTADOR VIBRATÓRIO DE UM CILINDRO AÇO LISO, POTÊNCIA 80 HP, PESO OPERACIONAL MÁXIMO 8,1 T, IMPACTO DINÂMICO 16,15 / 9,5 T, LARGURA DE TRABALHO 1,68 M - CHP DIURNO. AF_06/2014</v>
          </cell>
          <cell r="D809" t="str">
            <v>CHP</v>
          </cell>
          <cell r="E809">
            <v>8.9999999999999993E-3</v>
          </cell>
          <cell r="F809">
            <v>166.23</v>
          </cell>
          <cell r="G809">
            <v>1.49</v>
          </cell>
          <cell r="H809">
            <v>170.22</v>
          </cell>
          <cell r="I809">
            <v>1.53</v>
          </cell>
        </row>
        <row r="810">
          <cell r="B810">
            <v>5685</v>
          </cell>
          <cell r="C810" t="str">
            <v>ROLO COMPACTADOR VIBRATÓRIO DE UM CILINDRO AÇO LISO, POTÊNCIA 80 HP, PESO OPERACIONAL MÁXIMO 8,1 T, IMPACTO DINÂMICO 16,15 / 9,5 T, LARGURA DE TRABALHO 1,68 M - CHI DIURNO. AF_06/2014</v>
          </cell>
          <cell r="D810" t="str">
            <v>CHI</v>
          </cell>
          <cell r="E810">
            <v>5.5E-2</v>
          </cell>
          <cell r="F810">
            <v>69.3</v>
          </cell>
          <cell r="G810">
            <v>3.81</v>
          </cell>
          <cell r="H810">
            <v>73.290000000000006</v>
          </cell>
          <cell r="I810">
            <v>4.03</v>
          </cell>
        </row>
        <row r="811">
          <cell r="B811">
            <v>5932</v>
          </cell>
          <cell r="C811" t="str">
            <v>MOTONIVELADORA POTÊNCIA BÁSICA LÍQUIDA (PRIMEIRA MARCHA) 125 HP, PESO BRUTO 13032 KG, LARGURA DA LÂMINA DE 3,7 M - CHP DIURNO. AF_06/2014</v>
          </cell>
          <cell r="D811" t="str">
            <v>CHP</v>
          </cell>
          <cell r="E811">
            <v>1.0999999999999999E-2</v>
          </cell>
          <cell r="F811">
            <v>270.68</v>
          </cell>
          <cell r="G811">
            <v>2.97</v>
          </cell>
          <cell r="H811">
            <v>275.64999999999998</v>
          </cell>
          <cell r="I811">
            <v>3.03</v>
          </cell>
        </row>
        <row r="812">
          <cell r="B812">
            <v>5934</v>
          </cell>
          <cell r="C812" t="str">
            <v>MOTONIVELADORA POTÊNCIA BÁSICA LÍQUIDA (PRIMEIRA MARCHA) 125 HP, PESO BRUTO 13032 KG, LARGURA DA LÂMINA DE 3,7 M - CHI DIURNO. AF_06/2014</v>
          </cell>
          <cell r="D812" t="str">
            <v>CHI</v>
          </cell>
          <cell r="E812">
            <v>5.2999999999999999E-2</v>
          </cell>
          <cell r="F812">
            <v>104.5</v>
          </cell>
          <cell r="G812">
            <v>5.53</v>
          </cell>
          <cell r="H812">
            <v>109.47</v>
          </cell>
          <cell r="I812">
            <v>5.8</v>
          </cell>
        </row>
        <row r="813">
          <cell r="B813">
            <v>88316</v>
          </cell>
          <cell r="C813" t="str">
            <v>SERVENTE COM ENCARGOS COMPLEMENTARES</v>
          </cell>
          <cell r="D813" t="str">
            <v>H</v>
          </cell>
          <cell r="E813">
            <v>6.4000000000000001E-2</v>
          </cell>
          <cell r="F813">
            <v>18.14</v>
          </cell>
          <cell r="G813">
            <v>1.1599999999999999</v>
          </cell>
          <cell r="H813">
            <v>20.28</v>
          </cell>
          <cell r="I813">
            <v>1.29</v>
          </cell>
        </row>
        <row r="814">
          <cell r="B814">
            <v>4730</v>
          </cell>
          <cell r="C814" t="str">
            <v xml:space="preserve">PEDRA DE MAO OU PEDRA RACHAO PARA ARRIMO/FUNDACAO (POSTO PEDREIRA/FORNECEDOR, SEM FRETE)                                                                                                                                                                                                                                                                                                                                                                                                                  </v>
          </cell>
          <cell r="D814" t="str">
            <v xml:space="preserve">M3    </v>
          </cell>
          <cell r="E814">
            <v>1.1000000000000001</v>
          </cell>
          <cell r="F814">
            <v>98.2</v>
          </cell>
          <cell r="G814">
            <v>108.02</v>
          </cell>
          <cell r="H814">
            <v>98.2</v>
          </cell>
          <cell r="I814">
            <v>108.02</v>
          </cell>
        </row>
        <row r="815">
          <cell r="B815">
            <v>4741</v>
          </cell>
          <cell r="C815" t="str">
            <v xml:space="preserve">PO DE PEDRA (POSTO PEDREIRA/FORNECEDOR, SEM FRETE)                                                                                                                                                                                                                                                                                                                                                                                                                                                        </v>
          </cell>
          <cell r="D815" t="str">
            <v xml:space="preserve">M3    </v>
          </cell>
          <cell r="E815">
            <v>0.3</v>
          </cell>
          <cell r="F815">
            <v>98.69</v>
          </cell>
          <cell r="G815">
            <v>29.6</v>
          </cell>
          <cell r="H815">
            <v>98.69</v>
          </cell>
          <cell r="I815">
            <v>29.6</v>
          </cell>
        </row>
        <row r="816">
          <cell r="B816">
            <v>5901</v>
          </cell>
          <cell r="C816" t="str">
            <v>CAMINHÃO PIPA 10.000 L TRUCADO, PESO BRUTO TOTAL 23.000 KG, CARGA ÚTIL MÁXIMA 15.935 KG, DISTÂNCIA ENTRE EIXOS 4,8 M, POTÊNCIA 230 CV, INCLUSIVE TANQUE DE AÇO PARA TRANSPORTE DE ÁGUA - CHP DIURNO. AF_06/2014</v>
          </cell>
          <cell r="D816" t="str">
            <v>CHP</v>
          </cell>
          <cell r="E816">
            <v>4.0000000000000001E-3</v>
          </cell>
          <cell r="F816">
            <v>311.63</v>
          </cell>
          <cell r="G816">
            <v>1.24</v>
          </cell>
          <cell r="H816">
            <v>314.41000000000003</v>
          </cell>
          <cell r="I816">
            <v>1.25</v>
          </cell>
        </row>
        <row r="817">
          <cell r="B817">
            <v>5903</v>
          </cell>
          <cell r="C817" t="str">
            <v>CAMINHÃO PIPA 10.000 L TRUCADO, PESO BRUTO TOTAL 23.000 KG, CARGA ÚTIL MÁXIMA 15.935 KG, DISTÂNCIA ENTRE EIXOS 4,8 M, POTÊNCIA 230 CV, INCLUSIVE TANQUE DE AÇO PARA TRANSPORTE DE ÁGUA - CHI DIURNO. AF_06/2014</v>
          </cell>
          <cell r="D817" t="str">
            <v>CHI</v>
          </cell>
          <cell r="E817">
            <v>1.6E-2</v>
          </cell>
          <cell r="F817">
            <v>67.2</v>
          </cell>
          <cell r="G817">
            <v>1.07</v>
          </cell>
          <cell r="H817">
            <v>69.98</v>
          </cell>
          <cell r="I817">
            <v>1.1100000000000001</v>
          </cell>
        </row>
        <row r="818">
          <cell r="B818" t="str">
            <v>CPU 080</v>
          </cell>
          <cell r="C818" t="str">
            <v xml:space="preserve">CAIXA ENTERRADA HIDRÁULICA RETANGULAR, EM ALVENARIA COM BLOCOS DE CONCRETO, DIMENSÕES INTERNAS: 0,4X0,4X0,4 M PARA REDE DE ESGOTO. </v>
          </cell>
          <cell r="D818" t="str">
            <v>UN</v>
          </cell>
          <cell r="G818">
            <v>248.77</v>
          </cell>
          <cell r="I818">
            <v>263.10000000000002</v>
          </cell>
        </row>
        <row r="819">
          <cell r="B819" t="str">
            <v>REFERÊNCIA SINAPI 97905 JAN/2023</v>
          </cell>
        </row>
        <row r="820">
          <cell r="B820" t="str">
            <v>CÓDIGO</v>
          </cell>
          <cell r="C820" t="str">
            <v>DESCRIÇÃO</v>
          </cell>
          <cell r="D820" t="str">
            <v>UN</v>
          </cell>
          <cell r="E820" t="str">
            <v>COEF.</v>
          </cell>
          <cell r="F820" t="str">
            <v>PREÇO</v>
          </cell>
          <cell r="G820" t="str">
            <v>TOTAL</v>
          </cell>
          <cell r="H820" t="str">
            <v>PREÇO</v>
          </cell>
          <cell r="I820" t="str">
            <v>TOTAL</v>
          </cell>
        </row>
        <row r="821">
          <cell r="B821">
            <v>650</v>
          </cell>
          <cell r="C821" t="str">
            <v xml:space="preserve">BLOCO DE VEDACAO DE CONCRETO, 9 X 19 X 39 CM (CLASSE C - NBR 6136)                                                                                                                                                                                                                                                                                                                                                                                                                                        </v>
          </cell>
          <cell r="D821" t="str">
            <v xml:space="preserve">UN    </v>
          </cell>
          <cell r="E821">
            <v>10.036099999999999</v>
          </cell>
          <cell r="F821">
            <v>2.52</v>
          </cell>
          <cell r="G821">
            <v>25.29</v>
          </cell>
          <cell r="H821">
            <v>2.52</v>
          </cell>
          <cell r="I821">
            <v>25.29</v>
          </cell>
        </row>
        <row r="822">
          <cell r="B822">
            <v>2692</v>
          </cell>
          <cell r="C822" t="str">
            <v xml:space="preserve">DESMOLDANTE PROTETOR PARA FORMAS DE MADEIRA, DE BASE OLEOSA EMULSIONADA EM AGUA                                                                                                                                                                                                                                                                                                                                                                                                                           </v>
          </cell>
          <cell r="D822" t="str">
            <v xml:space="preserve">L     </v>
          </cell>
          <cell r="E822">
            <v>4.1000000000000003E-3</v>
          </cell>
          <cell r="F822">
            <v>9.14</v>
          </cell>
          <cell r="G822">
            <v>0.03</v>
          </cell>
          <cell r="H822">
            <v>9.14</v>
          </cell>
          <cell r="I822">
            <v>0.03</v>
          </cell>
        </row>
        <row r="823">
          <cell r="B823">
            <v>4491</v>
          </cell>
          <cell r="C823" t="str">
            <v xml:space="preserve">PONTALETE *7,5 X 7,5* CM EM PINUS, MISTA OU EQUIVALENTE DA REGIAO - BRUTA                                                                                                                                                                                                                                                                                                                                                                                                                                 </v>
          </cell>
          <cell r="D823" t="str">
            <v xml:space="preserve">M     </v>
          </cell>
          <cell r="E823">
            <v>8.8800000000000004E-2</v>
          </cell>
          <cell r="F823">
            <v>9.9700000000000006</v>
          </cell>
          <cell r="G823">
            <v>0.88</v>
          </cell>
          <cell r="H823">
            <v>9.9700000000000006</v>
          </cell>
          <cell r="I823">
            <v>0.88</v>
          </cell>
        </row>
        <row r="824">
          <cell r="B824">
            <v>4517</v>
          </cell>
          <cell r="C824" t="str">
            <v xml:space="preserve">SARRAFO *2,5 X 7,5* CM EM PINUS, MISTA OU EQUIVALENTE DA REGIAO - BRUTA                                                                                                                                                                                                                                                                                                                                                                                                                                   </v>
          </cell>
          <cell r="D824" t="str">
            <v xml:space="preserve">M     </v>
          </cell>
          <cell r="E824">
            <v>0.1056</v>
          </cell>
          <cell r="F824">
            <v>3.49</v>
          </cell>
          <cell r="G824">
            <v>0.36</v>
          </cell>
          <cell r="H824">
            <v>3.49</v>
          </cell>
          <cell r="I824">
            <v>0.36</v>
          </cell>
        </row>
        <row r="825">
          <cell r="B825">
            <v>5069</v>
          </cell>
          <cell r="C825" t="str">
            <v xml:space="preserve">PREGO DE ACO POLIDO COM CABECA 17 X 27 (2 1/2 X 11)                                                                                                                                                                                                                                                                                                                                                                                                                                                       </v>
          </cell>
          <cell r="D825" t="str">
            <v xml:space="preserve">KG    </v>
          </cell>
          <cell r="E825">
            <v>9.4000000000000004E-3</v>
          </cell>
          <cell r="F825">
            <v>16.48</v>
          </cell>
          <cell r="G825">
            <v>0.15</v>
          </cell>
          <cell r="H825">
            <v>16.48</v>
          </cell>
          <cell r="I825">
            <v>0.15</v>
          </cell>
        </row>
        <row r="826">
          <cell r="B826">
            <v>6193</v>
          </cell>
          <cell r="C826" t="str">
            <v xml:space="preserve">TABUA NAO APARELHADA *2,5 X 20* CM, EM MACARANDUBA/MASSARANDUBA, ANGELIM OU EQUIVALENTE DA REGIAO - BRUTA                                                                                                                                                                                                                                                                                                                                                                                                 </v>
          </cell>
          <cell r="D826" t="str">
            <v xml:space="preserve">M     </v>
          </cell>
          <cell r="E826">
            <v>0.33119999999999999</v>
          </cell>
          <cell r="F826">
            <v>21.55</v>
          </cell>
          <cell r="G826">
            <v>7.13</v>
          </cell>
          <cell r="H826">
            <v>21.55</v>
          </cell>
          <cell r="I826">
            <v>7.13</v>
          </cell>
        </row>
        <row r="827">
          <cell r="B827">
            <v>87316</v>
          </cell>
          <cell r="C827" t="str">
            <v>ARGAMASSA TRAÇO 1:4 (EM VOLUME DE CIMENTO E AREIA GROSSA ÚMIDA) PARA CHAPISCO CONVENCIONAL, PREPARO MECÂNICO COM BETONEIRA 400 L. AF_08/2019</v>
          </cell>
          <cell r="D827" t="str">
            <v>M3</v>
          </cell>
          <cell r="E827">
            <v>7.1000000000000004E-3</v>
          </cell>
          <cell r="F827">
            <v>486.06</v>
          </cell>
          <cell r="G827">
            <v>3.45</v>
          </cell>
          <cell r="H827">
            <v>501.6</v>
          </cell>
          <cell r="I827">
            <v>3.56</v>
          </cell>
        </row>
        <row r="828">
          <cell r="B828">
            <v>88309</v>
          </cell>
          <cell r="C828" t="str">
            <v>PEDREIRO COM ENCARGOS COMPLEMENTARES</v>
          </cell>
          <cell r="D828" t="str">
            <v>H</v>
          </cell>
          <cell r="E828">
            <v>1.7093</v>
          </cell>
          <cell r="F828">
            <v>22.63</v>
          </cell>
          <cell r="G828">
            <v>38.68</v>
          </cell>
          <cell r="H828">
            <v>25.46</v>
          </cell>
          <cell r="I828">
            <v>43.51</v>
          </cell>
        </row>
        <row r="829">
          <cell r="B829">
            <v>88316</v>
          </cell>
          <cell r="C829" t="str">
            <v>SERVENTE COM ENCARGOS COMPLEMENTARES</v>
          </cell>
          <cell r="D829" t="str">
            <v>H</v>
          </cell>
          <cell r="E829">
            <v>1.343</v>
          </cell>
          <cell r="F829">
            <v>18.14</v>
          </cell>
          <cell r="G829">
            <v>24.36</v>
          </cell>
          <cell r="H829">
            <v>20.28</v>
          </cell>
          <cell r="I829">
            <v>27.23</v>
          </cell>
        </row>
        <row r="830">
          <cell r="B830">
            <v>94970</v>
          </cell>
          <cell r="C830" t="str">
            <v>CONCRETO FCK = 20MPA, TRAÇO 1:2,7:3 (EM MASSA SECA DE CIMENTO/ AREIA MÉDIA/ BRITA 1) - PREPARO MECÂNICO COM BETONEIRA 600 L. AF_05/2021</v>
          </cell>
          <cell r="D830" t="str">
            <v>M3</v>
          </cell>
          <cell r="E830">
            <v>4.19E-2</v>
          </cell>
          <cell r="F830">
            <v>454.95</v>
          </cell>
          <cell r="G830">
            <v>19.059999999999999</v>
          </cell>
          <cell r="H830">
            <v>463.57</v>
          </cell>
          <cell r="I830">
            <v>19.420000000000002</v>
          </cell>
        </row>
        <row r="831">
          <cell r="B831">
            <v>97734</v>
          </cell>
          <cell r="C831" t="str">
            <v>PEÇA RETANGULAR PRÉ-MOLDADA, VOLUME DE CONCRETO DE 10 A 30 LITROS, TAXA DE AÇO APROXIMADA DE 30KG/M³. AF_01/2018</v>
          </cell>
          <cell r="D831" t="str">
            <v>M3</v>
          </cell>
          <cell r="E831">
            <v>2.52E-2</v>
          </cell>
          <cell r="F831">
            <v>2623.39</v>
          </cell>
          <cell r="G831">
            <v>66.099999999999994</v>
          </cell>
          <cell r="H831">
            <v>2831.55</v>
          </cell>
          <cell r="I831">
            <v>71.349999999999994</v>
          </cell>
        </row>
        <row r="832">
          <cell r="B832">
            <v>100475</v>
          </cell>
          <cell r="C832" t="str">
            <v>ARGAMASSA TRAÇO 1:3 (EM VOLUME DE CIMENTO E AREIA MÉDIA ÚMIDA) COM ADIÇÃO DE IMPERMEABILIZANTE, PREPARO MECÂNICO COM BETONEIRA 400 L. AF_08/2019</v>
          </cell>
          <cell r="D832" t="str">
            <v>M3</v>
          </cell>
          <cell r="E832">
            <v>3.27E-2</v>
          </cell>
          <cell r="F832">
            <v>751.22</v>
          </cell>
          <cell r="G832">
            <v>24.56</v>
          </cell>
          <cell r="H832">
            <v>763.78</v>
          </cell>
          <cell r="I832">
            <v>24.97</v>
          </cell>
        </row>
        <row r="833">
          <cell r="B833">
            <v>101616</v>
          </cell>
          <cell r="C833" t="str">
            <v>PREPARO DE FUNDO DE VALA COM LARGURA MENOR QUE 1,5 M (ACERTO DO SOLO NATURAL). AF_08/2020</v>
          </cell>
          <cell r="D833" t="str">
            <v>M2</v>
          </cell>
          <cell r="E833">
            <v>0.49</v>
          </cell>
          <cell r="F833">
            <v>5.29</v>
          </cell>
          <cell r="G833">
            <v>2.59</v>
          </cell>
          <cell r="H833">
            <v>5.95</v>
          </cell>
          <cell r="I833">
            <v>2.91</v>
          </cell>
        </row>
        <row r="834">
          <cell r="B834">
            <v>3899</v>
          </cell>
          <cell r="C834" t="str">
            <v xml:space="preserve">LUVA SIMPLES, PVC, SOLDAVEL, DN 100 MM, SERIE NORMAL, PARA ESGOTO PREDIAL                                                                                                                                                                                                                                                                                                                                                                                                                                 </v>
          </cell>
          <cell r="D834" t="str">
            <v xml:space="preserve">UN    </v>
          </cell>
          <cell r="E834">
            <v>1</v>
          </cell>
          <cell r="F834">
            <v>7.26</v>
          </cell>
          <cell r="G834">
            <v>7.26</v>
          </cell>
          <cell r="H834">
            <v>7.26</v>
          </cell>
          <cell r="I834">
            <v>7.26</v>
          </cell>
        </row>
        <row r="835">
          <cell r="B835">
            <v>301</v>
          </cell>
          <cell r="C835" t="str">
            <v xml:space="preserve">ANEL BORRACHA PARA TUBO ESGOTO PREDIAL, DN 100 MM (NBR 5688)                                                                                                                                                                                                                                                                                                                                                                                                                                              </v>
          </cell>
          <cell r="D835" t="str">
            <v xml:space="preserve">UN    </v>
          </cell>
          <cell r="E835">
            <v>1</v>
          </cell>
          <cell r="F835">
            <v>4</v>
          </cell>
          <cell r="G835">
            <v>4</v>
          </cell>
          <cell r="H835">
            <v>4</v>
          </cell>
          <cell r="I835">
            <v>4</v>
          </cell>
        </row>
        <row r="836">
          <cell r="B836">
            <v>90694</v>
          </cell>
          <cell r="C836" t="str">
            <v>TUBO DE PVC PARA REDE COLETORA DE ESGOTO DE PAREDE MACIÇA, DN 100 MM, JUNTA ELÁSTICA - FORNECIMENTO E ASSENTAMENTO. AF_01/2021</v>
          </cell>
          <cell r="D836" t="str">
            <v>M</v>
          </cell>
          <cell r="E836">
            <v>0.5</v>
          </cell>
          <cell r="F836">
            <v>49.75</v>
          </cell>
          <cell r="G836">
            <v>24.87</v>
          </cell>
          <cell r="H836">
            <v>50.11</v>
          </cell>
          <cell r="I836">
            <v>25.05</v>
          </cell>
        </row>
        <row r="837">
          <cell r="B837" t="str">
            <v>CPU 081</v>
          </cell>
          <cell r="C837" t="str">
            <v>DRENO LONGITUDINAL, CORRUGADO, ESPIRALADO DN 150MM - TUBO PEAD E BRITA - INCLUSIVE ESCAVAÇÃO - CONFORME PROJETO TIPO.</v>
          </cell>
          <cell r="D837" t="str">
            <v>M</v>
          </cell>
          <cell r="G837">
            <v>125.83</v>
          </cell>
          <cell r="I837">
            <v>127.22</v>
          </cell>
        </row>
        <row r="838">
          <cell r="B838" t="str">
            <v>REFERÊNCIA SICRO3 - 2003579</v>
          </cell>
        </row>
        <row r="839">
          <cell r="B839" t="str">
            <v>CÓDIGO</v>
          </cell>
          <cell r="C839" t="str">
            <v>DESCRIÇÃO</v>
          </cell>
          <cell r="D839" t="str">
            <v>UN</v>
          </cell>
          <cell r="E839" t="str">
            <v>COEF.</v>
          </cell>
          <cell r="F839" t="str">
            <v>PREÇO</v>
          </cell>
          <cell r="G839" t="str">
            <v>TOTAL</v>
          </cell>
          <cell r="H839" t="str">
            <v>PREÇO</v>
          </cell>
          <cell r="I839" t="str">
            <v>TOTAL</v>
          </cell>
        </row>
        <row r="840">
          <cell r="B840">
            <v>88309</v>
          </cell>
          <cell r="C840" t="str">
            <v>PEDREIRO COM ENCARGOS COMPLEMENTARES</v>
          </cell>
          <cell r="D840" t="str">
            <v>H</v>
          </cell>
          <cell r="E840">
            <v>0.04</v>
          </cell>
          <cell r="F840">
            <v>22.63</v>
          </cell>
          <cell r="G840">
            <v>0.9</v>
          </cell>
          <cell r="H840">
            <v>25.46</v>
          </cell>
          <cell r="I840">
            <v>1.01</v>
          </cell>
        </row>
        <row r="841">
          <cell r="B841">
            <v>88316</v>
          </cell>
          <cell r="C841" t="str">
            <v>SERVENTE COM ENCARGOS COMPLEMENTARES</v>
          </cell>
          <cell r="D841" t="str">
            <v>H</v>
          </cell>
          <cell r="E841">
            <v>0.6</v>
          </cell>
          <cell r="F841">
            <v>18.14</v>
          </cell>
          <cell r="G841">
            <v>10.88</v>
          </cell>
          <cell r="H841">
            <v>20.28</v>
          </cell>
          <cell r="I841">
            <v>12.16</v>
          </cell>
        </row>
        <row r="842">
          <cell r="B842">
            <v>91278</v>
          </cell>
          <cell r="C842" t="str">
            <v>PLACA VIBRATÓRIA REVERSÍVEL COM MOTOR 4 TEMPOS A GASOLINA, FORÇA CENTRÍFUGA DE 25 KN (2500 KGF), POTÊNCIA 5,5 CV - CHI DIURNO. AF_08/2015</v>
          </cell>
          <cell r="D842" t="str">
            <v>CHI</v>
          </cell>
          <cell r="E842">
            <v>0.44319999999999998</v>
          </cell>
          <cell r="F842">
            <v>0.69</v>
          </cell>
          <cell r="G842">
            <v>0.3</v>
          </cell>
          <cell r="H842">
            <v>0.69</v>
          </cell>
          <cell r="I842">
            <v>0.3</v>
          </cell>
        </row>
        <row r="843">
          <cell r="B843">
            <v>91277</v>
          </cell>
          <cell r="C843" t="str">
            <v>PLACA VIBRATÓRIA REVERSÍVEL COM MOTOR 4 TEMPOS A GASOLINA, FORÇA CENTRÍFUGA DE 25 KN (2500 KGF), POTÊNCIA 5,5 CV - CHP DIURNO. AF_08/2015</v>
          </cell>
          <cell r="D843" t="str">
            <v>CHP</v>
          </cell>
          <cell r="E843">
            <v>3.18</v>
          </cell>
          <cell r="F843">
            <v>9.0500000000000007</v>
          </cell>
          <cell r="G843">
            <v>28.77</v>
          </cell>
          <cell r="H843">
            <v>9.0500000000000007</v>
          </cell>
          <cell r="I843">
            <v>28.77</v>
          </cell>
        </row>
        <row r="844">
          <cell r="B844">
            <v>4721</v>
          </cell>
          <cell r="C844" t="str">
            <v xml:space="preserve">PEDRA BRITADA N. 1 (9,5 a 19 MM) POSTO PEDREIRA/FORNECEDOR, SEM FRETE                                                                                                                                                                                                                                                                                                                                                                                                                                     </v>
          </cell>
          <cell r="D844" t="str">
            <v xml:space="preserve">M3    </v>
          </cell>
          <cell r="E844">
            <v>0.155</v>
          </cell>
          <cell r="F844">
            <v>104.48</v>
          </cell>
          <cell r="G844">
            <v>16.190000000000001</v>
          </cell>
          <cell r="H844">
            <v>104.48</v>
          </cell>
          <cell r="I844">
            <v>16.190000000000001</v>
          </cell>
        </row>
        <row r="845">
          <cell r="B845">
            <v>4718</v>
          </cell>
          <cell r="C845" t="str">
            <v xml:space="preserve">PEDRA BRITADA N. 2 (19 A 38 MM) POSTO PEDREIRA/FORNECEDOR, SEM FRETE                                                                                                                                                                                                                                                                                                                                                                                                                                      </v>
          </cell>
          <cell r="D845" t="str">
            <v xml:space="preserve">M3    </v>
          </cell>
          <cell r="E845">
            <v>0.155</v>
          </cell>
          <cell r="F845">
            <v>105.03</v>
          </cell>
          <cell r="G845">
            <v>16.27</v>
          </cell>
          <cell r="H845">
            <v>105.03</v>
          </cell>
          <cell r="I845">
            <v>16.27</v>
          </cell>
        </row>
        <row r="846">
          <cell r="B846">
            <v>4021</v>
          </cell>
          <cell r="C846" t="str">
            <v xml:space="preserve">GEOTEXTIL NAO TECIDO AGULHADO DE FILAMENTOS CONTINUOS 100% POLIESTER, RESITENCIA A TRACAO = 14 KN/M                                                                                                                                                                                                                                                                                                                                                                                                       </v>
          </cell>
          <cell r="D846" t="str">
            <v xml:space="preserve">M2    </v>
          </cell>
          <cell r="E846">
            <v>2.54</v>
          </cell>
          <cell r="F846">
            <v>12.1</v>
          </cell>
          <cell r="G846">
            <v>30.73</v>
          </cell>
          <cell r="H846">
            <v>12.1</v>
          </cell>
          <cell r="I846">
            <v>30.73</v>
          </cell>
        </row>
        <row r="847">
          <cell r="B847">
            <v>38053</v>
          </cell>
          <cell r="C847" t="str">
            <v xml:space="preserve">TUBO DRENO, CORRUGADO, ESPIRALADO, FLEXIVEL, PERFURADO, EM POLIETILENO DE ALTA DENSIDADE (PEAD), DN *160* MM, (6") PARA DRENAGEM - EM BARRA (NORMA DNIT 093/2006 - EM)                                                                                                                                                                                                                                                                                                                                    </v>
          </cell>
          <cell r="D847" t="str">
            <v xml:space="preserve">M     </v>
          </cell>
          <cell r="E847">
            <v>1</v>
          </cell>
          <cell r="F847">
            <v>21.79</v>
          </cell>
          <cell r="G847">
            <v>21.79</v>
          </cell>
          <cell r="H847">
            <v>21.79</v>
          </cell>
          <cell r="I847">
            <v>21.79</v>
          </cell>
        </row>
        <row r="848">
          <cell r="B848">
            <v>90082</v>
          </cell>
          <cell r="C848" t="str">
            <v>ESCAVAÇÃO MECANIZADA DE VALA COM PROF. ATÉ 1,5 M (MÉDIA MONTANTE E JUSANTE/UMA COMPOSIÇÃO POR TRECHO), ESCAVADEIRA (0,8 M3), LARG. DE 1,5 M A 2,5 M, EM SOLO DE 1A CATEGORIA, EM LOCAIS COM ALTO NÍVEL DE INTERFERÊNCIA. AF_02/2021</v>
          </cell>
          <cell r="D848" t="str">
            <v>M3</v>
          </cell>
          <cell r="E848">
            <v>0.38500000000000001</v>
          </cell>
          <cell r="F848">
            <v>11.28</v>
          </cell>
          <cell r="G848">
            <v>4.34</v>
          </cell>
          <cell r="H848">
            <v>11.73</v>
          </cell>
          <cell r="I848">
            <v>4.51</v>
          </cell>
        </row>
        <row r="849">
          <cell r="B849" t="str">
            <v>CPU 082</v>
          </cell>
          <cell r="C849" t="str">
            <v>CANALETA EM ALVENARIA DE  CONCRETO MACIÇO (22X11X8CM), DE UMA VEZ (ESPESSURA=20CM) NAS DIMENSÕES 0,25 X 0,50M, INCLUINDO LAJE DE TAMPA COM 20CM, CONFORME PROJETO DE CÁLCULO ESTRUTURAL (PASSEIO)</v>
          </cell>
          <cell r="D849" t="str">
            <v>M</v>
          </cell>
          <cell r="G849">
            <v>362.14</v>
          </cell>
          <cell r="I849">
            <v>372.6</v>
          </cell>
        </row>
        <row r="850">
          <cell r="B850" t="str">
            <v>CANALETA EM CONCRETO DIMENSÕES INTERNAS 0,25X0,50M.</v>
          </cell>
        </row>
        <row r="851">
          <cell r="B851" t="str">
            <v>CÓDIGO</v>
          </cell>
          <cell r="C851" t="str">
            <v>DESCRIÇÃO</v>
          </cell>
          <cell r="D851" t="str">
            <v>UN</v>
          </cell>
          <cell r="E851" t="str">
            <v>COEF.</v>
          </cell>
          <cell r="F851" t="str">
            <v>PREÇO</v>
          </cell>
          <cell r="G851" t="str">
            <v>TOTAL</v>
          </cell>
          <cell r="H851" t="str">
            <v>PREÇO</v>
          </cell>
          <cell r="I851" t="str">
            <v>TOTAL</v>
          </cell>
        </row>
        <row r="852">
          <cell r="B852">
            <v>101617</v>
          </cell>
          <cell r="C852" t="str">
            <v>PREPARO DE FUNDO DE VALA COM LARGURA MAIOR OU IGUAL A 1,5 M E MENOR QUE 2,5 M (ACERTO DO SOLO NATURAL). AF_08/2020</v>
          </cell>
          <cell r="D852" t="str">
            <v>M2</v>
          </cell>
          <cell r="E852">
            <v>0.85</v>
          </cell>
          <cell r="F852">
            <v>2.6</v>
          </cell>
          <cell r="G852">
            <v>2.21</v>
          </cell>
          <cell r="H852">
            <v>2.94</v>
          </cell>
          <cell r="I852">
            <v>2.4900000000000002</v>
          </cell>
        </row>
        <row r="853">
          <cell r="B853">
            <v>96536</v>
          </cell>
          <cell r="C853" t="str">
            <v>FABRICAÇÃO, MONTAGEM E DESMONTAGEM DE FÔRMA PARA VIGA BALDRAME, EM MADEIRA SERRADA, E=25 MM, 4 UTILIZAÇÕES. AF_06/2017</v>
          </cell>
          <cell r="D853" t="str">
            <v>M2</v>
          </cell>
          <cell r="E853">
            <v>0.33</v>
          </cell>
          <cell r="F853">
            <v>76.22</v>
          </cell>
          <cell r="G853">
            <v>25.15</v>
          </cell>
          <cell r="H853">
            <v>80.62</v>
          </cell>
          <cell r="I853">
            <v>26.6</v>
          </cell>
        </row>
        <row r="854">
          <cell r="B854">
            <v>96620</v>
          </cell>
          <cell r="C854" t="str">
            <v>LASTRO DE CONCRETO MAGRO, APLICADO EM PISOS, LAJES SOBRE SOLO OU RADIERS. AF_08/2017</v>
          </cell>
          <cell r="D854" t="str">
            <v>M3</v>
          </cell>
          <cell r="E854">
            <v>4.2500000000000003E-2</v>
          </cell>
          <cell r="F854">
            <v>591.01</v>
          </cell>
          <cell r="G854">
            <v>25.11</v>
          </cell>
          <cell r="H854">
            <v>619.71</v>
          </cell>
          <cell r="I854">
            <v>26.33</v>
          </cell>
        </row>
        <row r="855">
          <cell r="B855" t="str">
            <v>AUX.010</v>
          </cell>
          <cell r="C855" t="str">
            <v>ALVENARIA DE VEDAÇÃO DE BLOCOS DE CONCRETO MACIÇOS DE 22X11X8CM (ESPESSURA 8CM), DE UMA VEZ, E ARGAMASSA DE ASSENTAMENTO COM PREPARO EM BETONEIRA.</v>
          </cell>
          <cell r="D855" t="str">
            <v>M2</v>
          </cell>
          <cell r="E855">
            <v>0.71</v>
          </cell>
          <cell r="F855">
            <v>213.76</v>
          </cell>
          <cell r="G855">
            <v>151.76</v>
          </cell>
          <cell r="H855">
            <v>221.75</v>
          </cell>
          <cell r="I855">
            <v>157.44</v>
          </cell>
        </row>
        <row r="856">
          <cell r="B856">
            <v>7155</v>
          </cell>
          <cell r="C856" t="str">
            <v xml:space="preserve">TELA DE ACO SOLDADA NERVURADA, CA-60, Q-138, (2,20 KG/M2), DIAMETRO DO FIO = 4,2 MM, LARGURA = 2,45 M, ESPACAMENTO DA MALHA = 10  X 10 CM                                                                                                                                                                                                                                                                                                                                                                 </v>
          </cell>
          <cell r="D856" t="str">
            <v xml:space="preserve">M2    </v>
          </cell>
          <cell r="E856">
            <v>0.65</v>
          </cell>
          <cell r="F856">
            <v>17.649999999999999</v>
          </cell>
          <cell r="G856">
            <v>11.47</v>
          </cell>
          <cell r="H856">
            <v>17.649999999999999</v>
          </cell>
          <cell r="I856">
            <v>11.47</v>
          </cell>
        </row>
        <row r="857">
          <cell r="B857">
            <v>87879</v>
          </cell>
          <cell r="C857" t="str">
            <v>CHAPISCO APLICADO EM ALVENARIAS E ESTRUTURAS DE CONCRETO INTERNAS, COM COLHER DE PEDREIRO.  ARGAMASSA TRAÇO 1:3 COM PREPARO EM BETONEIRA 400L. AF_10/2022</v>
          </cell>
          <cell r="D857" t="str">
            <v>M2</v>
          </cell>
          <cell r="E857">
            <v>0.71</v>
          </cell>
          <cell r="F857">
            <v>3.94</v>
          </cell>
          <cell r="G857">
            <v>2.79</v>
          </cell>
          <cell r="H857">
            <v>4.2300000000000004</v>
          </cell>
          <cell r="I857">
            <v>3</v>
          </cell>
        </row>
        <row r="858">
          <cell r="B858">
            <v>7042</v>
          </cell>
          <cell r="C858" t="str">
            <v>MOTOBOMBA TRASH (PARA ÁGUA SUJA) AUTO ESCORVANTE, MOTOR GASOLINA DE 6,41 HP, DIÂMETROS DE SUCÇÃO X RECALQUE: 3" X 3", HM/Q = 10 MCA / 60 M3/H A 23 MCA / 0 M3/H - CHP DIURNO. AF_10/2014</v>
          </cell>
          <cell r="D858" t="str">
            <v>CHP</v>
          </cell>
          <cell r="E858">
            <v>3</v>
          </cell>
          <cell r="F858">
            <v>22.18</v>
          </cell>
          <cell r="G858">
            <v>66.540000000000006</v>
          </cell>
          <cell r="H858">
            <v>22.18</v>
          </cell>
          <cell r="I858">
            <v>66.540000000000006</v>
          </cell>
        </row>
        <row r="859">
          <cell r="B859" t="str">
            <v>AUX.009</v>
          </cell>
          <cell r="C859" t="str">
            <v>CONCRETAGEM DE RADIER, PISO DE CONCRETO OU LAJE SOBRE SOLO, FCK 25 MPA - LANÇAMENTO, ADENSAMENTO E ACABAMENTO.</v>
          </cell>
          <cell r="D859" t="str">
            <v xml:space="preserve"> M3</v>
          </cell>
          <cell r="E859">
            <v>0.1477</v>
          </cell>
          <cell r="F859">
            <v>522.1</v>
          </cell>
          <cell r="G859">
            <v>77.11</v>
          </cell>
          <cell r="H859">
            <v>533.05999999999995</v>
          </cell>
          <cell r="I859">
            <v>78.73</v>
          </cell>
        </row>
        <row r="860">
          <cell r="B860" t="str">
            <v>CPU 083</v>
          </cell>
          <cell r="C860" t="str">
            <v>ATUALIZAÇÃO DO PROJETO DE DRENAGEM E PAVIMENTAÇÃO - AS BUILT FINAL.</v>
          </cell>
          <cell r="D860" t="str">
            <v>UN</v>
          </cell>
          <cell r="G860" t="e">
            <v>#REF!</v>
          </cell>
          <cell r="I860" t="e">
            <v>#REF!</v>
          </cell>
        </row>
        <row r="862">
          <cell r="B862" t="str">
            <v>CÓDIGO</v>
          </cell>
          <cell r="C862" t="str">
            <v>DESCRIÇÃO</v>
          </cell>
          <cell r="D862" t="str">
            <v>UN</v>
          </cell>
          <cell r="E862" t="str">
            <v>COEF.</v>
          </cell>
          <cell r="F862" t="str">
            <v>PREÇO</v>
          </cell>
          <cell r="G862" t="str">
            <v>TOTAL</v>
          </cell>
          <cell r="H862" t="str">
            <v>PREÇO</v>
          </cell>
          <cell r="I862" t="str">
            <v>TOTAL</v>
          </cell>
        </row>
        <row r="863">
          <cell r="B863" t="str">
            <v>CP 01</v>
          </cell>
          <cell r="C863" t="e">
            <v>#REF!</v>
          </cell>
          <cell r="D863" t="e">
            <v>#REF!</v>
          </cell>
          <cell r="E863">
            <v>1</v>
          </cell>
          <cell r="F863" t="e">
            <v>#REF!</v>
          </cell>
          <cell r="G863" t="e">
            <v>#REF!</v>
          </cell>
          <cell r="H863" t="e">
            <v>#REF!</v>
          </cell>
          <cell r="I863" t="e">
            <v>#REF!</v>
          </cell>
        </row>
        <row r="864">
          <cell r="B864" t="str">
            <v>CPU 084</v>
          </cell>
          <cell r="C864" t="str">
            <v>FORNECIMENTO E ASSENTAMENTO DE PEÇA RETANGULAR PRÉ-MOLDADA, LARGURA= 1,20, ESPESSURA= 10 CM, COM COMPRIMENTO VARIÁVEL, FCK 25 MPA, FORMA COM 4 REUTILIZAÇÕES.</v>
          </cell>
          <cell r="D864" t="str">
            <v>M3</v>
          </cell>
          <cell r="G864">
            <v>230.89</v>
          </cell>
          <cell r="I864">
            <v>247.62</v>
          </cell>
        </row>
        <row r="865">
          <cell r="B865" t="str">
            <v>REFERÊNCIA SINAPI 97735 JANEIRO/2023.</v>
          </cell>
        </row>
        <row r="866">
          <cell r="B866" t="str">
            <v>REFERÊNCIA MÃO-DE-OBRA: 09089/ORSE JANEIRO/2023 (FORNECIMENTO) e 98115 SINAPI - MAR/2023 (ASSENTAMENTO)</v>
          </cell>
        </row>
        <row r="867">
          <cell r="B867" t="str">
            <v>CÓDIGO</v>
          </cell>
          <cell r="C867" t="str">
            <v>DESCRIÇÃO</v>
          </cell>
          <cell r="D867" t="str">
            <v>UN</v>
          </cell>
          <cell r="E867" t="str">
            <v>COEF.</v>
          </cell>
          <cell r="F867" t="str">
            <v>PREÇO</v>
          </cell>
          <cell r="G867" t="str">
            <v>TOTAL</v>
          </cell>
          <cell r="H867" t="str">
            <v>PREÇO</v>
          </cell>
          <cell r="I867" t="str">
            <v>TOTAL</v>
          </cell>
        </row>
        <row r="868">
          <cell r="B868">
            <v>96536</v>
          </cell>
          <cell r="C868" t="str">
            <v>FABRICAÇÃO, MONTAGEM E DESMONTAGEM DE FÔRMA PARA VIGA BALDRAME, EM MADEIRA SERRADA, E=25 MM, 4 UTILIZAÇÕES. AF_06/2017</v>
          </cell>
          <cell r="D868" t="str">
            <v>M2</v>
          </cell>
          <cell r="E868">
            <v>0.32700000000000001</v>
          </cell>
          <cell r="F868">
            <v>76.22</v>
          </cell>
          <cell r="G868">
            <v>24.92</v>
          </cell>
          <cell r="H868">
            <v>80.62</v>
          </cell>
          <cell r="I868">
            <v>26.36</v>
          </cell>
        </row>
        <row r="869">
          <cell r="B869">
            <v>97087</v>
          </cell>
          <cell r="C869" t="str">
            <v>CAMADA SEPARADORA PARA EXECUÇÃO DE RADIER, PISO DE CONCRETO OU LAJE SOBRE SOLO, EM LONA PLÁSTICA. AF_09/2021</v>
          </cell>
          <cell r="D869" t="str">
            <v>M2</v>
          </cell>
          <cell r="E869">
            <v>1.212</v>
          </cell>
          <cell r="F869">
            <v>2.2999999999999998</v>
          </cell>
          <cell r="G869">
            <v>2.78</v>
          </cell>
          <cell r="H869">
            <v>2.35</v>
          </cell>
          <cell r="I869">
            <v>2.84</v>
          </cell>
        </row>
        <row r="870">
          <cell r="B870">
            <v>88309</v>
          </cell>
          <cell r="C870" t="str">
            <v>PEDREIRO COM ENCARGOS COMPLEMENTARES</v>
          </cell>
          <cell r="D870" t="str">
            <v>H</v>
          </cell>
          <cell r="E870">
            <v>0.52077937930206331</v>
          </cell>
          <cell r="F870">
            <v>22.63</v>
          </cell>
          <cell r="G870">
            <v>11.78</v>
          </cell>
          <cell r="H870">
            <v>25.46</v>
          </cell>
          <cell r="I870">
            <v>13.25</v>
          </cell>
        </row>
        <row r="871">
          <cell r="B871">
            <v>88316</v>
          </cell>
          <cell r="C871" t="str">
            <v>SERVENTE COM ENCARGOS COMPLEMENTARES</v>
          </cell>
          <cell r="D871" t="str">
            <v>H</v>
          </cell>
          <cell r="E871">
            <v>5.8107793793020637</v>
          </cell>
          <cell r="F871">
            <v>18.14</v>
          </cell>
          <cell r="G871">
            <v>105.4</v>
          </cell>
          <cell r="H871">
            <v>20.28</v>
          </cell>
          <cell r="I871">
            <v>117.84</v>
          </cell>
        </row>
        <row r="872">
          <cell r="B872" t="str">
            <v>AUX.009</v>
          </cell>
          <cell r="C872" t="str">
            <v>CONCRETAGEM DE RADIER, PISO DE CONCRETO OU LAJE SOBRE SOLO, FCK 25 MPA - LANÇAMENTO, ADENSAMENTO E ACABAMENTO.</v>
          </cell>
          <cell r="D872" t="str">
            <v xml:space="preserve"> M3</v>
          </cell>
          <cell r="E872">
            <v>8.3964657082647123E-2</v>
          </cell>
          <cell r="F872">
            <v>522.1</v>
          </cell>
          <cell r="G872">
            <v>43.83</v>
          </cell>
          <cell r="H872">
            <v>533.05999999999995</v>
          </cell>
          <cell r="I872">
            <v>44.75</v>
          </cell>
        </row>
        <row r="873">
          <cell r="B873">
            <v>97090</v>
          </cell>
          <cell r="C873" t="str">
            <v>ARMAÇÃO PARA EXECUÇÃO DE RADIER, PISO DE CONCRETO OU LAJE SOBRE SOLO, COM USO DE TELA Q-138. AF_09/2021</v>
          </cell>
          <cell r="D873" t="str">
            <v>KG</v>
          </cell>
          <cell r="E873">
            <v>2.64</v>
          </cell>
          <cell r="F873">
            <v>13.58</v>
          </cell>
          <cell r="G873">
            <v>35.85</v>
          </cell>
          <cell r="H873">
            <v>13.7</v>
          </cell>
          <cell r="I873">
            <v>36.159999999999997</v>
          </cell>
        </row>
        <row r="874">
          <cell r="B874">
            <v>39254</v>
          </cell>
          <cell r="C874" t="str">
            <v xml:space="preserve">ELETRODUTO/CONDULETE DE PVC RIGIDO, LISO, COR CINZA, DE 1/2", PARA INSTALACOES APARENTES (NBR 5410)                                                                                                                                                                                                                                                                                                                                                                                                       </v>
          </cell>
          <cell r="D874" t="str">
            <v xml:space="preserve">M     </v>
          </cell>
          <cell r="E874">
            <v>0.2</v>
          </cell>
          <cell r="F874">
            <v>11.92</v>
          </cell>
          <cell r="G874">
            <v>2.38</v>
          </cell>
          <cell r="H874">
            <v>11.92</v>
          </cell>
          <cell r="I874">
            <v>2.38</v>
          </cell>
        </row>
        <row r="875">
          <cell r="B875">
            <v>87292</v>
          </cell>
          <cell r="C875" t="str">
            <v>ARGAMASSA TRAÇO 1:2:8 (EM VOLUME DE CIMENTO, CAL E AREIA MÉDIA ÚMIDA) PARA EMBOÇO/MASSA ÚNICA/ASSENTAMENTO DE ALVENARIA DE VEDAÇÃO, PREPARO MECÂNICO COM BETONEIRA 400 L. AF_08/2019</v>
          </cell>
          <cell r="D875" t="str">
            <v>M3</v>
          </cell>
          <cell r="E875">
            <v>6.0000000000000001E-3</v>
          </cell>
          <cell r="F875">
            <v>659.72</v>
          </cell>
          <cell r="G875">
            <v>3.95</v>
          </cell>
          <cell r="H875">
            <v>674.79</v>
          </cell>
          <cell r="I875">
            <v>4.04</v>
          </cell>
        </row>
        <row r="876">
          <cell r="B876" t="str">
            <v>CPU 085</v>
          </cell>
          <cell r="C876" t="str">
            <v>FORNECIMENTO E ASSENTAMENTO DE GUARDA CORPO EM AÇO GALVANIZADO COM 0,90M DE ALTURA COMPOSTO POR TUBOS DE 1. 1/4" E 1. 1/2".</v>
          </cell>
          <cell r="D876" t="str">
            <v>M</v>
          </cell>
          <cell r="G876">
            <v>327.89</v>
          </cell>
          <cell r="I876">
            <v>343.43</v>
          </cell>
        </row>
        <row r="877">
          <cell r="B877" t="str">
            <v>COEFICIENTES DE CONSUMO QUANTIFICADOS CONFORME DETALHE ESPECÍFICO/SINAPI-99837</v>
          </cell>
        </row>
        <row r="878">
          <cell r="B878" t="str">
            <v>CÓDIGO</v>
          </cell>
          <cell r="C878" t="str">
            <v>DESCRIÇÃO</v>
          </cell>
          <cell r="D878" t="str">
            <v>UN</v>
          </cell>
          <cell r="E878" t="str">
            <v>COEF.</v>
          </cell>
          <cell r="F878" t="str">
            <v>PREÇO</v>
          </cell>
          <cell r="G878" t="str">
            <v>TOTAL</v>
          </cell>
          <cell r="H878" t="str">
            <v>PREÇO</v>
          </cell>
          <cell r="I878" t="str">
            <v>TOTAL</v>
          </cell>
        </row>
        <row r="879">
          <cell r="B879">
            <v>11002</v>
          </cell>
          <cell r="C879" t="str">
            <v xml:space="preserve">ELETRODO REVESTIDO AWS - E6013, DIAMETRO IGUAL A 2,50 MM                                                                                                                                                                                                                                                                                                                                                                                                                                                  </v>
          </cell>
          <cell r="D879" t="str">
            <v xml:space="preserve">KG    </v>
          </cell>
          <cell r="E879">
            <v>6.5000000000000002E-2</v>
          </cell>
          <cell r="F879">
            <v>24.72</v>
          </cell>
          <cell r="G879">
            <v>1.6</v>
          </cell>
          <cell r="H879">
            <v>24.72</v>
          </cell>
          <cell r="I879">
            <v>1.6</v>
          </cell>
        </row>
        <row r="880">
          <cell r="B880">
            <v>100758</v>
          </cell>
          <cell r="C880" t="str">
            <v>PINTURA COM TINTA ALQUÍDICA DE ACABAMENTO (ESMALTE SINTÉTICO ACETINADO) APLICADA A ROLO OU PINCEL SOBRE SUPERFÍCIES METÁLICAS (EXCETO PERFIL) EXECUTADO EM OBRA (02 DEMÃOS). AF_01/2020</v>
          </cell>
          <cell r="D880" t="str">
            <v>M2</v>
          </cell>
          <cell r="E880">
            <v>0.71592000000000011</v>
          </cell>
          <cell r="F880">
            <v>43.9</v>
          </cell>
          <cell r="G880">
            <v>31.42</v>
          </cell>
          <cell r="H880">
            <v>47.71</v>
          </cell>
          <cell r="I880">
            <v>34.15</v>
          </cell>
        </row>
        <row r="881">
          <cell r="B881">
            <v>21012</v>
          </cell>
          <cell r="C881" t="str">
            <v xml:space="preserve">TUBO ACO GALVANIZADO COM COSTURA, CLASSE LEVE, DN 40 MM ( 1 1/2"),  E = 3,00 MM,  *3,48* KG/M (NBR 5580)                                                                                                                                                                                                                                                                                                                                                                                                  </v>
          </cell>
          <cell r="D881" t="str">
            <v xml:space="preserve">M     </v>
          </cell>
          <cell r="E881">
            <v>2.5</v>
          </cell>
          <cell r="F881">
            <v>44.14</v>
          </cell>
          <cell r="G881">
            <v>110.35</v>
          </cell>
          <cell r="H881">
            <v>44.14</v>
          </cell>
          <cell r="I881">
            <v>110.35</v>
          </cell>
        </row>
        <row r="882">
          <cell r="B882">
            <v>21011</v>
          </cell>
          <cell r="C882" t="str">
            <v xml:space="preserve">TUBO ACO GALVANIZADO COM COSTURA, CLASSE LEVE, DN 32 MM ( 1 1/4"),  E = 2,65 MM,  *2,71* KG/M (NBR 5580)                                                                                                                                                                                                                                                                                                                                                                                                  </v>
          </cell>
          <cell r="D882" t="str">
            <v xml:space="preserve">M     </v>
          </cell>
          <cell r="E882">
            <v>2</v>
          </cell>
          <cell r="F882">
            <v>39.950000000000003</v>
          </cell>
          <cell r="G882">
            <v>79.900000000000006</v>
          </cell>
          <cell r="H882">
            <v>39.950000000000003</v>
          </cell>
          <cell r="I882">
            <v>79.900000000000006</v>
          </cell>
        </row>
        <row r="883">
          <cell r="B883">
            <v>88251</v>
          </cell>
          <cell r="C883" t="str">
            <v>AUXILIAR DE SERRALHEIRO COM ENCARGOS COMPLEMENTARES</v>
          </cell>
          <cell r="D883" t="str">
            <v>H</v>
          </cell>
          <cell r="E883">
            <v>2.2629999999999999</v>
          </cell>
          <cell r="F883">
            <v>18.93</v>
          </cell>
          <cell r="G883">
            <v>42.83</v>
          </cell>
          <cell r="H883">
            <v>21.17</v>
          </cell>
          <cell r="I883">
            <v>47.9</v>
          </cell>
        </row>
        <row r="884">
          <cell r="B884">
            <v>88315</v>
          </cell>
          <cell r="C884" t="str">
            <v>SERRALHEIRO COM ENCARGOS COMPLEMENTARES</v>
          </cell>
          <cell r="D884" t="str">
            <v>H</v>
          </cell>
          <cell r="E884">
            <v>2.7549999999999999</v>
          </cell>
          <cell r="F884">
            <v>22.43</v>
          </cell>
          <cell r="G884">
            <v>61.79</v>
          </cell>
          <cell r="H884">
            <v>25.24</v>
          </cell>
          <cell r="I884">
            <v>69.53</v>
          </cell>
        </row>
        <row r="885">
          <cell r="B885" t="str">
            <v>CPU 086</v>
          </cell>
          <cell r="C885" t="str">
            <v>CANALETA EM CONCRETO ARMADO NAS DIMENSÕES INTERNAS DE 1,20MX0,40M (LARGURA E ALTURA), PAREDE DE 10 CM E CONCRETO FCK 25 MPA MOLDADA IN LOCO.</v>
          </cell>
          <cell r="D885" t="str">
            <v>M</v>
          </cell>
          <cell r="G885">
            <v>471.23</v>
          </cell>
          <cell r="I885">
            <v>491.9</v>
          </cell>
        </row>
        <row r="886">
          <cell r="B886" t="str">
            <v xml:space="preserve">REFERÊNCIA: SINAPI 102996 MAR/2023 </v>
          </cell>
        </row>
        <row r="887">
          <cell r="B887" t="str">
            <v>Admitido 1 junta de contraçaõ a cada 10m de canaleta.</v>
          </cell>
        </row>
        <row r="888">
          <cell r="B888" t="str">
            <v>Admitido 1m de tubo PVC para esgoto a cada 8m para atender o imóveis existentes ao longo da canaleta.</v>
          </cell>
        </row>
        <row r="889">
          <cell r="B889" t="str">
            <v>CÓDIGO</v>
          </cell>
          <cell r="C889" t="str">
            <v>DESCRIÇÃO</v>
          </cell>
          <cell r="D889" t="str">
            <v>UN</v>
          </cell>
          <cell r="E889" t="str">
            <v>COEF.</v>
          </cell>
          <cell r="F889" t="str">
            <v>PREÇO</v>
          </cell>
          <cell r="G889" t="str">
            <v>TOTAL</v>
          </cell>
          <cell r="H889" t="str">
            <v>PREÇO</v>
          </cell>
          <cell r="I889" t="str">
            <v>TOTAL</v>
          </cell>
        </row>
        <row r="890">
          <cell r="B890">
            <v>88309</v>
          </cell>
          <cell r="C890" t="str">
            <v>PEDREIRO COM ENCARGOS COMPLEMENTARES</v>
          </cell>
          <cell r="D890" t="str">
            <v>H</v>
          </cell>
          <cell r="E890">
            <v>0.37330000000000002</v>
          </cell>
          <cell r="F890">
            <v>22.63</v>
          </cell>
          <cell r="G890">
            <v>8.44</v>
          </cell>
          <cell r="H890">
            <v>25.46</v>
          </cell>
          <cell r="I890">
            <v>9.5</v>
          </cell>
        </row>
        <row r="891">
          <cell r="B891">
            <v>88316</v>
          </cell>
          <cell r="C891" t="str">
            <v>SERVENTE COM ENCARGOS COMPLEMENTARES</v>
          </cell>
          <cell r="D891" t="str">
            <v>H</v>
          </cell>
          <cell r="E891">
            <v>0.37330000000000002</v>
          </cell>
          <cell r="F891">
            <v>18.14</v>
          </cell>
          <cell r="G891">
            <v>6.77</v>
          </cell>
          <cell r="H891">
            <v>20.28</v>
          </cell>
          <cell r="I891">
            <v>7.57</v>
          </cell>
        </row>
        <row r="892">
          <cell r="B892">
            <v>101616</v>
          </cell>
          <cell r="C892" t="str">
            <v>PREPARO DE FUNDO DE VALA COM LARGURA MENOR QUE 1,5 M (ACERTO DO SOLO NATURAL). AF_08/2020</v>
          </cell>
          <cell r="D892" t="str">
            <v>M2</v>
          </cell>
          <cell r="E892">
            <v>1.5000000000000002</v>
          </cell>
          <cell r="F892">
            <v>5.29</v>
          </cell>
          <cell r="G892">
            <v>7.93</v>
          </cell>
          <cell r="H892">
            <v>5.95</v>
          </cell>
          <cell r="I892">
            <v>8.92</v>
          </cell>
        </row>
        <row r="893">
          <cell r="B893">
            <v>96620</v>
          </cell>
          <cell r="C893" t="str">
            <v>LASTRO DE CONCRETO MAGRO, APLICADO EM PISOS, LAJES SOBRE SOLO OU RADIERS. AF_08/2017</v>
          </cell>
          <cell r="D893" t="str">
            <v>M3</v>
          </cell>
          <cell r="E893">
            <v>7.5000000000000011E-2</v>
          </cell>
          <cell r="F893">
            <v>591.01</v>
          </cell>
          <cell r="G893">
            <v>44.32</v>
          </cell>
          <cell r="H893">
            <v>619.71</v>
          </cell>
          <cell r="I893">
            <v>46.47</v>
          </cell>
        </row>
        <row r="894">
          <cell r="B894">
            <v>96536</v>
          </cell>
          <cell r="C894" t="str">
            <v>FABRICAÇÃO, MONTAGEM E DESMONTAGEM DE FÔRMA PARA VIGA BALDRAME, EM MADEIRA SERRADA, E=25 MM, 4 UTILIZAÇÕES. AF_06/2017</v>
          </cell>
          <cell r="D894" t="str">
            <v>M2</v>
          </cell>
          <cell r="E894">
            <v>3</v>
          </cell>
          <cell r="F894">
            <v>76.22</v>
          </cell>
          <cell r="G894">
            <v>228.66</v>
          </cell>
          <cell r="H894">
            <v>80.62</v>
          </cell>
          <cell r="I894">
            <v>241.86</v>
          </cell>
        </row>
        <row r="895">
          <cell r="B895">
            <v>97090</v>
          </cell>
          <cell r="C895" t="str">
            <v>ARMAÇÃO PARA EXECUÇÃO DE RADIER, PISO DE CONCRETO OU LAJE SOBRE SOLO, COM USO DE TELA Q-138. AF_09/2021</v>
          </cell>
          <cell r="D895" t="str">
            <v>KG</v>
          </cell>
          <cell r="E895">
            <v>5.0600000000000014</v>
          </cell>
          <cell r="F895">
            <v>13.58</v>
          </cell>
          <cell r="G895">
            <v>68.709999999999994</v>
          </cell>
          <cell r="H895">
            <v>13.7</v>
          </cell>
          <cell r="I895">
            <v>69.319999999999993</v>
          </cell>
        </row>
        <row r="896">
          <cell r="B896">
            <v>94971</v>
          </cell>
          <cell r="C896" t="str">
            <v>CONCRETO FCK = 25MPA, TRAÇO 1:2,3:2,7 (EM MASSA SECA DE CIMENTO/ AREIA MÉDIA/ BRITA 1) - PREPARO MECÂNICO COM BETONEIRA 600 L. AF_05/2021</v>
          </cell>
          <cell r="D896" t="str">
            <v>M3</v>
          </cell>
          <cell r="E896">
            <v>0.22000000000000003</v>
          </cell>
          <cell r="F896">
            <v>476.67</v>
          </cell>
          <cell r="G896">
            <v>104.86</v>
          </cell>
          <cell r="H896">
            <v>485.09</v>
          </cell>
          <cell r="I896">
            <v>106.71</v>
          </cell>
        </row>
        <row r="897">
          <cell r="B897">
            <v>97114</v>
          </cell>
          <cell r="C897" t="str">
            <v>EXECUÇÃO DE JUNTAS DE CONTRAÇÃO PARA PAVIMENTOS DE CONCRETO. AF_04/2022</v>
          </cell>
          <cell r="D897" t="str">
            <v>M</v>
          </cell>
          <cell r="E897">
            <v>0.2</v>
          </cell>
          <cell r="F897">
            <v>0.32</v>
          </cell>
          <cell r="G897">
            <v>0.06</v>
          </cell>
          <cell r="H897">
            <v>0.35</v>
          </cell>
          <cell r="I897">
            <v>7.0000000000000007E-2</v>
          </cell>
        </row>
        <row r="898">
          <cell r="B898">
            <v>9838</v>
          </cell>
          <cell r="C898" t="str">
            <v xml:space="preserve">TUBO PVC SERIE NORMAL, DN 50 MM, PARA ESGOTO PREDIAL (NBR 5688)                                                                                                                                                                                                                                                                                                                                                                                                                                           </v>
          </cell>
          <cell r="D898" t="str">
            <v xml:space="preserve">M     </v>
          </cell>
          <cell r="E898">
            <v>0.125</v>
          </cell>
          <cell r="F898">
            <v>11.9</v>
          </cell>
          <cell r="G898">
            <v>1.48</v>
          </cell>
          <cell r="H898">
            <v>11.9</v>
          </cell>
          <cell r="I898">
            <v>1.48</v>
          </cell>
        </row>
        <row r="899">
          <cell r="B899" t="str">
            <v>CPU 087</v>
          </cell>
          <cell r="C899" t="str">
            <v>TRANSPORTE COM CARRO DE MÃO DE AREIA, ENTULHO, TERRA E MATERIAL ATE 30M.</v>
          </cell>
          <cell r="D899" t="str">
            <v>M3</v>
          </cell>
          <cell r="G899">
            <v>39.9</v>
          </cell>
          <cell r="I899">
            <v>44.61</v>
          </cell>
        </row>
        <row r="900">
          <cell r="B900" t="str">
            <v>REFERÊNCIA EMLURB 04.02.120 JULHO/2018</v>
          </cell>
        </row>
        <row r="901">
          <cell r="B901" t="str">
            <v>CÓDIGO</v>
          </cell>
          <cell r="C901" t="str">
            <v>DESCRIÇÃO</v>
          </cell>
          <cell r="D901" t="str">
            <v>UN</v>
          </cell>
          <cell r="E901" t="str">
            <v>COEF.</v>
          </cell>
          <cell r="F901" t="str">
            <v>PREÇO</v>
          </cell>
          <cell r="G901" t="str">
            <v>TOTAL</v>
          </cell>
          <cell r="H901" t="str">
            <v>PREÇO</v>
          </cell>
          <cell r="I901" t="str">
            <v>TOTAL</v>
          </cell>
        </row>
        <row r="902">
          <cell r="B902">
            <v>88316</v>
          </cell>
          <cell r="C902" t="str">
            <v>SERVENTE COM ENCARGOS COMPLEMENTARES</v>
          </cell>
          <cell r="D902" t="str">
            <v>H</v>
          </cell>
          <cell r="E902">
            <v>2.2000000000000002</v>
          </cell>
          <cell r="F902">
            <v>18.14</v>
          </cell>
          <cell r="G902">
            <v>39.9</v>
          </cell>
          <cell r="H902">
            <v>20.28</v>
          </cell>
          <cell r="I902">
            <v>44.61</v>
          </cell>
        </row>
        <row r="903">
          <cell r="B903" t="str">
            <v>CPU 088</v>
          </cell>
          <cell r="C903" t="str">
            <v>TRANSPORTE COM CARRO DE MÃO DE AREIA, ENTULHO, TERRA E MATERIAL ATE 60M.</v>
          </cell>
          <cell r="D903" t="str">
            <v>M3</v>
          </cell>
          <cell r="G903">
            <v>47.16</v>
          </cell>
          <cell r="I903">
            <v>52.72</v>
          </cell>
        </row>
        <row r="904">
          <cell r="B904" t="str">
            <v>REFERÊNCIA EMLURB 04.02.140 JULHO/2018</v>
          </cell>
        </row>
        <row r="905">
          <cell r="B905" t="str">
            <v>CÓDIGO</v>
          </cell>
          <cell r="C905" t="str">
            <v>DESCRIÇÃO</v>
          </cell>
          <cell r="D905" t="str">
            <v>UN</v>
          </cell>
          <cell r="E905" t="str">
            <v>COEF.</v>
          </cell>
          <cell r="F905" t="str">
            <v>PREÇO</v>
          </cell>
          <cell r="G905" t="str">
            <v>TOTAL</v>
          </cell>
          <cell r="H905" t="str">
            <v>PREÇO</v>
          </cell>
          <cell r="I905" t="str">
            <v>TOTAL</v>
          </cell>
        </row>
        <row r="906">
          <cell r="B906">
            <v>88316</v>
          </cell>
          <cell r="C906" t="str">
            <v>SERVENTE COM ENCARGOS COMPLEMENTARES</v>
          </cell>
          <cell r="D906" t="str">
            <v>H</v>
          </cell>
          <cell r="E906">
            <v>2.6</v>
          </cell>
          <cell r="F906">
            <v>18.14</v>
          </cell>
          <cell r="G906">
            <v>47.16</v>
          </cell>
          <cell r="H906">
            <v>20.28</v>
          </cell>
          <cell r="I906">
            <v>52.72</v>
          </cell>
        </row>
        <row r="907">
          <cell r="B907" t="str">
            <v>CPU 089</v>
          </cell>
          <cell r="C907" t="str">
            <v>TRANSPORTE COM CARRO DE MÃO DE AREIA, ENTULHO, TERRA E MATERIAL ATE 100M.</v>
          </cell>
          <cell r="D907" t="str">
            <v>M3</v>
          </cell>
          <cell r="G907">
            <v>68.930000000000007</v>
          </cell>
          <cell r="I907">
            <v>77.06</v>
          </cell>
        </row>
        <row r="908">
          <cell r="B908" t="str">
            <v>REFERÊNCIA EMLURB 04.02.160 JULHO/2018</v>
          </cell>
        </row>
        <row r="909">
          <cell r="B909" t="str">
            <v>CÓDIGO</v>
          </cell>
          <cell r="C909" t="str">
            <v>DESCRIÇÃO</v>
          </cell>
          <cell r="D909" t="str">
            <v>UN</v>
          </cell>
          <cell r="E909" t="str">
            <v>COEF.</v>
          </cell>
          <cell r="F909" t="str">
            <v>PREÇO</v>
          </cell>
          <cell r="G909" t="str">
            <v>TOTAL</v>
          </cell>
          <cell r="H909" t="str">
            <v>PREÇO</v>
          </cell>
          <cell r="I909" t="str">
            <v>TOTAL</v>
          </cell>
        </row>
        <row r="910">
          <cell r="B910">
            <v>88316</v>
          </cell>
          <cell r="C910" t="str">
            <v>SERVENTE COM ENCARGOS COMPLEMENTARES</v>
          </cell>
          <cell r="D910" t="str">
            <v>H</v>
          </cell>
          <cell r="E910">
            <v>3.8</v>
          </cell>
          <cell r="F910">
            <v>18.14</v>
          </cell>
          <cell r="G910">
            <v>68.930000000000007</v>
          </cell>
          <cell r="H910">
            <v>20.28</v>
          </cell>
          <cell r="I910">
            <v>77.06</v>
          </cell>
        </row>
        <row r="911">
          <cell r="B911" t="str">
            <v>CPU 090</v>
          </cell>
          <cell r="C911" t="str">
            <v>CANALETA EM CONCRETO ARMADO NAS DIMENSÕES INTERNAS DE 0,40MX0,40M (LARGURA E ALTURA), PAREDE DE 10 CM E CONCRETO FCK 25MPA.</v>
          </cell>
          <cell r="D911" t="str">
            <v>M</v>
          </cell>
          <cell r="G911">
            <v>320.32</v>
          </cell>
          <cell r="I911">
            <v>334.91</v>
          </cell>
        </row>
        <row r="912">
          <cell r="B912" t="str">
            <v>REFERÊNCIA: SINAPI 102996 MAR/2023</v>
          </cell>
        </row>
        <row r="913">
          <cell r="B913" t="str">
            <v>Admitido 1 junta de contraçaõ a cada 10m de canaleta.</v>
          </cell>
        </row>
        <row r="914">
          <cell r="B914" t="str">
            <v>Admitido 1m de tubo PVC para esgoto a cada 8m para atender o imóveis existentes ao longo da canaleta.</v>
          </cell>
        </row>
        <row r="915">
          <cell r="B915" t="str">
            <v>CÓDIGO</v>
          </cell>
          <cell r="C915" t="str">
            <v>DESCRIÇÃO</v>
          </cell>
          <cell r="D915" t="str">
            <v>UN</v>
          </cell>
          <cell r="E915" t="str">
            <v>COEF.</v>
          </cell>
          <cell r="F915" t="str">
            <v>PREÇO</v>
          </cell>
          <cell r="G915" t="str">
            <v>TOTAL</v>
          </cell>
          <cell r="H915" t="str">
            <v>PREÇO</v>
          </cell>
          <cell r="I915" t="str">
            <v>TOTAL</v>
          </cell>
        </row>
        <row r="916">
          <cell r="B916">
            <v>88309</v>
          </cell>
          <cell r="C916" t="str">
            <v>PEDREIRO COM ENCARGOS COMPLEMENTARES</v>
          </cell>
          <cell r="D916" t="str">
            <v>H</v>
          </cell>
          <cell r="E916">
            <v>0.37330000000000002</v>
          </cell>
          <cell r="F916">
            <v>22.63</v>
          </cell>
          <cell r="G916">
            <v>8.44</v>
          </cell>
          <cell r="H916">
            <v>25.46</v>
          </cell>
          <cell r="I916">
            <v>9.5</v>
          </cell>
        </row>
        <row r="917">
          <cell r="B917">
            <v>88316</v>
          </cell>
          <cell r="C917" t="str">
            <v>SERVENTE COM ENCARGOS COMPLEMENTARES</v>
          </cell>
          <cell r="D917" t="str">
            <v>H</v>
          </cell>
          <cell r="E917">
            <v>0.37330000000000002</v>
          </cell>
          <cell r="F917">
            <v>18.14</v>
          </cell>
          <cell r="G917">
            <v>6.77</v>
          </cell>
          <cell r="H917">
            <v>20.28</v>
          </cell>
          <cell r="I917">
            <v>7.57</v>
          </cell>
        </row>
        <row r="918">
          <cell r="B918">
            <v>101616</v>
          </cell>
          <cell r="C918" t="str">
            <v>PREPARO DE FUNDO DE VALA COM LARGURA MENOR QUE 1,5 M (ACERTO DO SOLO NATURAL). AF_08/2020</v>
          </cell>
          <cell r="D918" t="str">
            <v>M2</v>
          </cell>
          <cell r="E918">
            <v>0.70000000000000007</v>
          </cell>
          <cell r="F918">
            <v>5.29</v>
          </cell>
          <cell r="G918">
            <v>3.7</v>
          </cell>
          <cell r="H918">
            <v>5.95</v>
          </cell>
          <cell r="I918">
            <v>4.16</v>
          </cell>
        </row>
        <row r="919">
          <cell r="B919">
            <v>96620</v>
          </cell>
          <cell r="C919" t="str">
            <v>LASTRO DE CONCRETO MAGRO, APLICADO EM PISOS, LAJES SOBRE SOLO OU RADIERS. AF_08/2017</v>
          </cell>
          <cell r="D919" t="str">
            <v>M3</v>
          </cell>
          <cell r="E919">
            <v>3.5000000000000003E-2</v>
          </cell>
          <cell r="F919">
            <v>591.01</v>
          </cell>
          <cell r="G919">
            <v>20.68</v>
          </cell>
          <cell r="H919">
            <v>619.71</v>
          </cell>
          <cell r="I919">
            <v>21.68</v>
          </cell>
        </row>
        <row r="920">
          <cell r="B920">
            <v>96536</v>
          </cell>
          <cell r="C920" t="str">
            <v>FABRICAÇÃO, MONTAGEM E DESMONTAGEM DE FÔRMA PARA VIGA BALDRAME, EM MADEIRA SERRADA, E=25 MM, 4 UTILIZAÇÕES. AF_06/2017</v>
          </cell>
          <cell r="D920" t="str">
            <v>M2</v>
          </cell>
          <cell r="E920">
            <v>2.2000000000000002</v>
          </cell>
          <cell r="F920">
            <v>76.22</v>
          </cell>
          <cell r="G920">
            <v>167.68</v>
          </cell>
          <cell r="H920">
            <v>80.62</v>
          </cell>
          <cell r="I920">
            <v>177.36</v>
          </cell>
        </row>
        <row r="921">
          <cell r="B921">
            <v>97090</v>
          </cell>
          <cell r="C921" t="str">
            <v>ARMAÇÃO PARA EXECUÇÃO DE RADIER, PISO DE CONCRETO OU LAJE SOBRE SOLO, COM USO DE TELA Q-138. AF_09/2021</v>
          </cell>
          <cell r="D921" t="str">
            <v>KG</v>
          </cell>
          <cell r="E921">
            <v>3.3000000000000003</v>
          </cell>
          <cell r="F921">
            <v>13.58</v>
          </cell>
          <cell r="G921">
            <v>44.81</v>
          </cell>
          <cell r="H921">
            <v>13.7</v>
          </cell>
          <cell r="I921">
            <v>45.21</v>
          </cell>
        </row>
        <row r="922">
          <cell r="B922">
            <v>94971</v>
          </cell>
          <cell r="C922" t="str">
            <v>CONCRETO FCK = 25MPA, TRAÇO 1:2,3:2,7 (EM MASSA SECA DE CIMENTO/ AREIA MÉDIA/ BRITA 1) - PREPARO MECÂNICO COM BETONEIRA 600 L. AF_05/2021</v>
          </cell>
          <cell r="D922" t="str">
            <v>M3</v>
          </cell>
          <cell r="E922">
            <v>0.14000000000000001</v>
          </cell>
          <cell r="F922">
            <v>476.67</v>
          </cell>
          <cell r="G922">
            <v>66.73</v>
          </cell>
          <cell r="H922">
            <v>485.09</v>
          </cell>
          <cell r="I922">
            <v>67.91</v>
          </cell>
        </row>
        <row r="923">
          <cell r="B923">
            <v>97114</v>
          </cell>
          <cell r="C923" t="str">
            <v>EXECUÇÃO DE JUNTAS DE CONTRAÇÃO PARA PAVIMENTOS DE CONCRETO. AF_04/2022</v>
          </cell>
          <cell r="D923" t="str">
            <v>M</v>
          </cell>
          <cell r="E923">
            <v>0.12000000000000002</v>
          </cell>
          <cell r="F923">
            <v>0.32</v>
          </cell>
          <cell r="G923">
            <v>0.03</v>
          </cell>
          <cell r="H923">
            <v>0.35</v>
          </cell>
          <cell r="I923">
            <v>0.04</v>
          </cell>
        </row>
        <row r="924">
          <cell r="B924">
            <v>9838</v>
          </cell>
          <cell r="C924" t="str">
            <v xml:space="preserve">TUBO PVC SERIE NORMAL, DN 50 MM, PARA ESGOTO PREDIAL (NBR 5688)                                                                                                                                                                                                                                                                                                                                                                                                                                           </v>
          </cell>
          <cell r="D924" t="str">
            <v xml:space="preserve">M     </v>
          </cell>
          <cell r="E924">
            <v>0.125</v>
          </cell>
          <cell r="F924">
            <v>11.9</v>
          </cell>
          <cell r="G924">
            <v>1.48</v>
          </cell>
          <cell r="H924">
            <v>11.9</v>
          </cell>
          <cell r="I924">
            <v>1.48</v>
          </cell>
        </row>
        <row r="925">
          <cell r="B925" t="str">
            <v>CPU 091</v>
          </cell>
          <cell r="C925" t="str">
            <v>FORNECIMENTO E ASSENTAMENTO DE PEÇA PRÉ-MOLDADA DE CONCRETO, DIMENSÕES 0,90X0,70M (COMPRIMENTO, LARGURA), INSTALADA SOBRE CANALETA PARA ACESSO AOS IMÓVEIS.</v>
          </cell>
          <cell r="D925" t="str">
            <v>UN</v>
          </cell>
          <cell r="G925">
            <v>113.94</v>
          </cell>
          <cell r="I925">
            <v>117.52</v>
          </cell>
        </row>
        <row r="926">
          <cell r="B926" t="str">
            <v>REFERÊNCIA PARA MÃO-DE-OBRA: 94279 - SINAPI MAR/2023 (coeficiente ajustado para o volume da peça a ser construída)</v>
          </cell>
        </row>
        <row r="927">
          <cell r="B927" t="str">
            <v>CÓDIGO</v>
          </cell>
          <cell r="C927" t="str">
            <v>DESCRIÇÃO</v>
          </cell>
          <cell r="D927" t="str">
            <v>UN</v>
          </cell>
          <cell r="E927" t="str">
            <v>COEF.</v>
          </cell>
          <cell r="F927" t="str">
            <v>PREÇO</v>
          </cell>
          <cell r="G927" t="str">
            <v>TOTAL</v>
          </cell>
          <cell r="H927" t="str">
            <v>PREÇO</v>
          </cell>
          <cell r="I927" t="str">
            <v>TOTAL</v>
          </cell>
        </row>
        <row r="928">
          <cell r="B928">
            <v>88309</v>
          </cell>
          <cell r="C928" t="str">
            <v>PEDREIRO COM ENCARGOS COMPLEMENTARES</v>
          </cell>
          <cell r="D928" t="str">
            <v>H</v>
          </cell>
          <cell r="E928">
            <v>2.5802999999999996E-2</v>
          </cell>
          <cell r="F928">
            <v>22.63</v>
          </cell>
          <cell r="G928">
            <v>0.57999999999999996</v>
          </cell>
          <cell r="H928">
            <v>25.46</v>
          </cell>
          <cell r="I928">
            <v>0.65</v>
          </cell>
        </row>
        <row r="929">
          <cell r="B929">
            <v>88316</v>
          </cell>
          <cell r="C929" t="str">
            <v>SERVENTE COM ENCARGOS COMPLEMENTARES</v>
          </cell>
          <cell r="D929" t="str">
            <v>H</v>
          </cell>
          <cell r="E929">
            <v>2.5802999999999996E-2</v>
          </cell>
          <cell r="F929">
            <v>18.14</v>
          </cell>
          <cell r="G929">
            <v>0.46</v>
          </cell>
          <cell r="H929">
            <v>20.28</v>
          </cell>
          <cell r="I929">
            <v>0.52</v>
          </cell>
        </row>
        <row r="930">
          <cell r="B930" t="str">
            <v>AUX.008</v>
          </cell>
          <cell r="C930" t="str">
            <v>PEÇA EM CONCRETO DIMENSÕES 0,90X0,70M (COMPRIMENTO, LARGURA), CONSTITUÍDA POR PLACA E APOIO PARA INSTALAÇÃO SOBRE CANALETA NOS ACESSO AOS IMÓVEIS.</v>
          </cell>
          <cell r="D930" t="str">
            <v>UN</v>
          </cell>
          <cell r="E930">
            <v>1</v>
          </cell>
          <cell r="F930">
            <v>111.52</v>
          </cell>
          <cell r="G930">
            <v>111.52</v>
          </cell>
          <cell r="H930">
            <v>114.94</v>
          </cell>
          <cell r="I930">
            <v>114.94</v>
          </cell>
        </row>
        <row r="931">
          <cell r="B931">
            <v>87292</v>
          </cell>
          <cell r="C931" t="str">
            <v>ARGAMASSA TRAÇO 1:2:8 (EM VOLUME DE CIMENTO, CAL E AREIA MÉDIA ÚMIDA) PARA EMBOÇO/MASSA ÚNICA/ASSENTAMENTO DE ALVENARIA DE VEDAÇÃO, PREPARO MECÂNICO COM BETONEIRA 400 L. AF_08/2019</v>
          </cell>
          <cell r="D931" t="str">
            <v>M3</v>
          </cell>
          <cell r="E931">
            <v>2.0999999999999999E-3</v>
          </cell>
          <cell r="F931">
            <v>659.72</v>
          </cell>
          <cell r="G931">
            <v>1.38</v>
          </cell>
          <cell r="H931">
            <v>674.79</v>
          </cell>
          <cell r="I931">
            <v>1.41</v>
          </cell>
        </row>
        <row r="932">
          <cell r="B932" t="str">
            <v>CPU 092</v>
          </cell>
          <cell r="C932" t="str">
            <v>LANÇAMENTO, ADENSAMENTO E ACABAMENTO DE CONCRETO, COM USO DE JERICA, FCK 25 MPA.</v>
          </cell>
          <cell r="D932" t="str">
            <v>M3</v>
          </cell>
          <cell r="G932">
            <v>18.22</v>
          </cell>
          <cell r="I932">
            <v>20.420000000000002</v>
          </cell>
        </row>
        <row r="933">
          <cell r="B933" t="str">
            <v>REFERÊNCIA: 96557 - SINAPI MAR/2023</v>
          </cell>
        </row>
        <row r="934">
          <cell r="B934" t="str">
            <v>CÓDIGO</v>
          </cell>
          <cell r="C934" t="str">
            <v>DESCRIÇÃO</v>
          </cell>
          <cell r="D934" t="str">
            <v>UN</v>
          </cell>
          <cell r="E934" t="str">
            <v>COEF.</v>
          </cell>
          <cell r="F934" t="str">
            <v>PREÇO</v>
          </cell>
          <cell r="G934" t="str">
            <v>TOTAL</v>
          </cell>
          <cell r="H934" t="str">
            <v>PREÇO</v>
          </cell>
          <cell r="I934" t="str">
            <v>TOTAL</v>
          </cell>
        </row>
        <row r="935">
          <cell r="B935">
            <v>88309</v>
          </cell>
          <cell r="C935" t="str">
            <v>PEDREIRO COM ENCARGOS COMPLEMENTARES</v>
          </cell>
          <cell r="D935" t="str">
            <v>H</v>
          </cell>
          <cell r="E935">
            <v>0.36299999999999999</v>
          </cell>
          <cell r="F935">
            <v>22.63</v>
          </cell>
          <cell r="G935">
            <v>8.2100000000000009</v>
          </cell>
          <cell r="H935">
            <v>25.46</v>
          </cell>
          <cell r="I935">
            <v>9.24</v>
          </cell>
        </row>
        <row r="936">
          <cell r="B936">
            <v>88316</v>
          </cell>
          <cell r="C936" t="str">
            <v>SERVENTE COM ENCARGOS COMPLEMENTARES</v>
          </cell>
          <cell r="D936" t="str">
            <v>H</v>
          </cell>
          <cell r="E936">
            <v>0.54400000000000004</v>
          </cell>
          <cell r="F936">
            <v>18.14</v>
          </cell>
          <cell r="G936">
            <v>9.86</v>
          </cell>
          <cell r="H936">
            <v>20.28</v>
          </cell>
          <cell r="I936">
            <v>11.03</v>
          </cell>
        </row>
        <row r="937">
          <cell r="B937">
            <v>90586</v>
          </cell>
          <cell r="C937" t="str">
            <v>VIBRADOR DE IMERSÃO, DIÂMETRO DE PONTEIRA 45MM, MOTOR ELÉTRICO TRIFÁSICO POTÊNCIA DE 2 CV - CHP DIURNO. AF_06/2015</v>
          </cell>
          <cell r="D937" t="str">
            <v>CHP</v>
          </cell>
          <cell r="E937">
            <v>8.7999999999999995E-2</v>
          </cell>
          <cell r="F937">
            <v>1.31</v>
          </cell>
          <cell r="G937">
            <v>0.11</v>
          </cell>
          <cell r="H937">
            <v>1.31</v>
          </cell>
          <cell r="I937">
            <v>0.11</v>
          </cell>
        </row>
        <row r="938">
          <cell r="B938">
            <v>90587</v>
          </cell>
          <cell r="C938" t="str">
            <v>VIBRADOR DE IMERSÃO, DIÂMETRO DE PONTEIRA 45MM, MOTOR ELÉTRICO TRIFÁSICO POTÊNCIA DE 2 CV - CHI DIURNO. AF_06/2015</v>
          </cell>
          <cell r="D938" t="str">
            <v>CHI</v>
          </cell>
          <cell r="E938">
            <v>9.2999999999999999E-2</v>
          </cell>
          <cell r="F938">
            <v>0.5</v>
          </cell>
          <cell r="G938">
            <v>0.04</v>
          </cell>
          <cell r="H938">
            <v>0.5</v>
          </cell>
          <cell r="I938">
            <v>0.04</v>
          </cell>
        </row>
        <row r="939">
          <cell r="B939" t="str">
            <v>CPU 093</v>
          </cell>
          <cell r="C939" t="str">
            <v>REBAIXAMENTO DE PENA D'ÁGUA, INCLUINDO COMPLEMENTO DE TUBULAÇÃO, CONEXÕES, ESCAVAÇÃO E REATERRO, INCLUSIVE TRANSPORTE COM CARRO DE MÃO DE AREIA, ENTULHO, TERRA E MATERIAL ATÉ 100M.</v>
          </cell>
          <cell r="D939" t="str">
            <v>UN</v>
          </cell>
          <cell r="G939">
            <v>84.29</v>
          </cell>
          <cell r="I939">
            <v>93.54</v>
          </cell>
        </row>
        <row r="940">
          <cell r="B940" t="str">
            <v>BASEADA NAS COMPOSIÇÕES EMLURB 19.07.580 E 04.02.160</v>
          </cell>
        </row>
        <row r="941">
          <cell r="B941" t="str">
            <v>CÓDIGO</v>
          </cell>
          <cell r="C941" t="str">
            <v>DESCRIÇÃO</v>
          </cell>
          <cell r="D941" t="str">
            <v>UN</v>
          </cell>
          <cell r="E941" t="str">
            <v>COEF.</v>
          </cell>
          <cell r="F941" t="str">
            <v>PREÇO</v>
          </cell>
          <cell r="G941" t="str">
            <v>TOTAL</v>
          </cell>
          <cell r="H941" t="str">
            <v>PREÇO</v>
          </cell>
          <cell r="I941" t="str">
            <v>TOTAL</v>
          </cell>
        </row>
        <row r="942">
          <cell r="B942">
            <v>9868</v>
          </cell>
          <cell r="C942" t="str">
            <v xml:space="preserve">TUBO PVC, SOLDAVEL, DE 25 MM, AGUA FRIA (NBR-5648)                                                                                                                                                                                                                                                                                                                                                                                                                                                        </v>
          </cell>
          <cell r="D942" t="str">
            <v xml:space="preserve">M     </v>
          </cell>
          <cell r="E942">
            <v>1</v>
          </cell>
          <cell r="F942">
            <v>4.45</v>
          </cell>
          <cell r="G942">
            <v>4.45</v>
          </cell>
          <cell r="H942">
            <v>4.45</v>
          </cell>
          <cell r="I942">
            <v>4.45</v>
          </cell>
        </row>
        <row r="943">
          <cell r="B943">
            <v>3529</v>
          </cell>
          <cell r="C943" t="str">
            <v xml:space="preserve">JOELHO PVC, SOLDAVEL, 90 GRAUS, 25 MM, COR MARROM, PARA AGUA FRIA PREDIAL                                                                                                                                                                                                                                                                                                                                                                                                                                 </v>
          </cell>
          <cell r="D943" t="str">
            <v xml:space="preserve">UN    </v>
          </cell>
          <cell r="E943">
            <v>3</v>
          </cell>
          <cell r="F943">
            <v>0.78</v>
          </cell>
          <cell r="G943">
            <v>2.34</v>
          </cell>
          <cell r="H943">
            <v>0.78</v>
          </cell>
          <cell r="I943">
            <v>2.34</v>
          </cell>
        </row>
        <row r="944">
          <cell r="B944">
            <v>122</v>
          </cell>
          <cell r="C944" t="str">
            <v xml:space="preserve">ADESIVO PLASTICO PARA PVC, FRASCO COM *850* GR                                                                                                                                                                                                                                                                                                                                                                                                                                                            </v>
          </cell>
          <cell r="D944" t="str">
            <v xml:space="preserve">UN    </v>
          </cell>
          <cell r="E944">
            <v>7.4999999999999997E-3</v>
          </cell>
          <cell r="F944">
            <v>57.7</v>
          </cell>
          <cell r="G944">
            <v>0.43</v>
          </cell>
          <cell r="H944">
            <v>57.7</v>
          </cell>
          <cell r="I944">
            <v>0.43</v>
          </cell>
        </row>
        <row r="945">
          <cell r="B945">
            <v>20083</v>
          </cell>
          <cell r="C945" t="str">
            <v xml:space="preserve">SOLUCAO PREPARADORA / LIMPADORA PARA PVC, FRASCO COM 1000 CM3                                                                                                                                                                                                                                                                                                                                                                                                                                             </v>
          </cell>
          <cell r="D945" t="str">
            <v xml:space="preserve">UN    </v>
          </cell>
          <cell r="E945">
            <v>1.2E-2</v>
          </cell>
          <cell r="F945">
            <v>65.38</v>
          </cell>
          <cell r="G945">
            <v>0.78</v>
          </cell>
          <cell r="H945">
            <v>65.38</v>
          </cell>
          <cell r="I945">
            <v>0.78</v>
          </cell>
        </row>
        <row r="946">
          <cell r="B946">
            <v>88316</v>
          </cell>
          <cell r="C946" t="str">
            <v>SERVENTE COM ENCARGOS COMPLEMENTARES</v>
          </cell>
          <cell r="D946" t="str">
            <v>H</v>
          </cell>
          <cell r="E946">
            <v>3</v>
          </cell>
          <cell r="F946">
            <v>18.14</v>
          </cell>
          <cell r="G946">
            <v>54.42</v>
          </cell>
          <cell r="H946">
            <v>20.28</v>
          </cell>
          <cell r="I946">
            <v>60.84</v>
          </cell>
        </row>
        <row r="947">
          <cell r="B947">
            <v>88267</v>
          </cell>
          <cell r="C947" t="str">
            <v>ENCANADOR OU BOMBEIRO HIDRÁULICO COM ENCARGOS COMPLEMENTARES</v>
          </cell>
          <cell r="D947" t="str">
            <v>H</v>
          </cell>
          <cell r="E947">
            <v>1</v>
          </cell>
          <cell r="F947">
            <v>21.87</v>
          </cell>
          <cell r="G947">
            <v>21.87</v>
          </cell>
          <cell r="H947">
            <v>24.7</v>
          </cell>
          <cell r="I947">
            <v>24.7</v>
          </cell>
        </row>
        <row r="948">
          <cell r="B948" t="str">
            <v>CPU 094</v>
          </cell>
          <cell r="C948" t="str">
            <v>IMPLANTAÇÃO DE DISTRIBUIDOR, INCLUSIVE TUBULAÇÃO DE 50MM, CONEXÕES, ESCAVAÇÃO, ESCORAMENTO E ATERRO, , INCLUSIVE TRANSPORTE COM CARRO DE MÃO DE AREIA, ENTULHO, TERRA E MATERIAL ATÉ 100M.</v>
          </cell>
          <cell r="D948" t="str">
            <v>M</v>
          </cell>
          <cell r="G948">
            <v>78.95</v>
          </cell>
          <cell r="I948">
            <v>82.51</v>
          </cell>
        </row>
        <row r="949">
          <cell r="B949" t="str">
            <v>BASEADA NAS COMPOSIÇÕES EMLURB 19.07.600 E 04.02.160</v>
          </cell>
        </row>
        <row r="950">
          <cell r="B950" t="str">
            <v>CÓDIGO</v>
          </cell>
          <cell r="C950" t="str">
            <v>DESCRIÇÃO</v>
          </cell>
          <cell r="D950" t="str">
            <v>UN</v>
          </cell>
          <cell r="E950" t="str">
            <v>COEF.</v>
          </cell>
          <cell r="F950" t="str">
            <v>PREÇO</v>
          </cell>
          <cell r="G950" t="str">
            <v>TOTAL</v>
          </cell>
          <cell r="H950" t="str">
            <v>PREÇO</v>
          </cell>
          <cell r="I950" t="str">
            <v>TOTAL</v>
          </cell>
        </row>
        <row r="951">
          <cell r="B951">
            <v>6212</v>
          </cell>
          <cell r="C951" t="str">
            <v xml:space="preserve">TABUA *2,5 X 30 CM EM PINUS, MISTA OU EQUIVALENTE DA REGIAO - BRUTA                                                                                                                                                                                                                                                                                                                                                                                                                                       </v>
          </cell>
          <cell r="D951" t="str">
            <v xml:space="preserve">M     </v>
          </cell>
          <cell r="E951">
            <v>0.8</v>
          </cell>
          <cell r="F951">
            <v>16.54</v>
          </cell>
          <cell r="G951">
            <v>13.23</v>
          </cell>
          <cell r="H951">
            <v>16.54</v>
          </cell>
          <cell r="I951">
            <v>13.23</v>
          </cell>
        </row>
        <row r="952">
          <cell r="B952">
            <v>9875</v>
          </cell>
          <cell r="C952" t="str">
            <v xml:space="preserve">TUBO PVC, SOLDAVEL, DE 50 MM, AGUA FRIA (NBR-5648)                                                                                                                                                                                                                                                                                                                                                                                                                                                        </v>
          </cell>
          <cell r="D952" t="str">
            <v xml:space="preserve">M     </v>
          </cell>
          <cell r="E952">
            <v>1</v>
          </cell>
          <cell r="F952">
            <v>16.54</v>
          </cell>
          <cell r="G952">
            <v>16.54</v>
          </cell>
          <cell r="H952">
            <v>16.54</v>
          </cell>
          <cell r="I952">
            <v>16.54</v>
          </cell>
        </row>
        <row r="953">
          <cell r="B953">
            <v>122</v>
          </cell>
          <cell r="C953" t="str">
            <v xml:space="preserve">ADESIVO PLASTICO PARA PVC, FRASCO COM *850* GR                                                                                                                                                                                                                                                                                                                                                                                                                                                            </v>
          </cell>
          <cell r="D953" t="str">
            <v xml:space="preserve">UN    </v>
          </cell>
          <cell r="E953">
            <v>0.12</v>
          </cell>
          <cell r="F953">
            <v>57.7</v>
          </cell>
          <cell r="G953">
            <v>6.92</v>
          </cell>
          <cell r="H953">
            <v>57.7</v>
          </cell>
          <cell r="I953">
            <v>6.92</v>
          </cell>
        </row>
        <row r="954">
          <cell r="B954">
            <v>20083</v>
          </cell>
          <cell r="C954" t="str">
            <v xml:space="preserve">SOLUCAO PREPARADORA / LIMPADORA PARA PVC, FRASCO COM 1000 CM3                                                                                                                                                                                                                                                                                                                                                                                                                                             </v>
          </cell>
          <cell r="D954" t="str">
            <v xml:space="preserve">UN    </v>
          </cell>
          <cell r="E954">
            <v>0.184</v>
          </cell>
          <cell r="F954">
            <v>65.38</v>
          </cell>
          <cell r="G954">
            <v>12.02</v>
          </cell>
          <cell r="H954">
            <v>65.38</v>
          </cell>
          <cell r="I954">
            <v>12.02</v>
          </cell>
        </row>
        <row r="955">
          <cell r="B955">
            <v>2745</v>
          </cell>
          <cell r="C955" t="str">
            <v xml:space="preserve">PONTALETE ROLIÇO SEM TRATAMENTO, D = 8 A 11 CM, H = 3 M, EM EUCALIPTO OU EQUIVALENTE DA REGIAO - BRUTA (PARA ESCORAMENTO)                                                                                                                                                                                                                                                                                                                                                                                 </v>
          </cell>
          <cell r="D955" t="str">
            <v xml:space="preserve">M     </v>
          </cell>
          <cell r="E955">
            <v>0.3</v>
          </cell>
          <cell r="F955">
            <v>3.93</v>
          </cell>
          <cell r="G955">
            <v>1.17</v>
          </cell>
          <cell r="H955">
            <v>3.93</v>
          </cell>
          <cell r="I955">
            <v>1.17</v>
          </cell>
        </row>
        <row r="956">
          <cell r="B956">
            <v>88316</v>
          </cell>
          <cell r="C956" t="str">
            <v>SERVENTE COM ENCARGOS COMPLEMENTARES</v>
          </cell>
          <cell r="D956" t="str">
            <v>H</v>
          </cell>
          <cell r="E956">
            <v>1</v>
          </cell>
          <cell r="F956">
            <v>18.14</v>
          </cell>
          <cell r="G956">
            <v>18.14</v>
          </cell>
          <cell r="H956">
            <v>20.28</v>
          </cell>
          <cell r="I956">
            <v>20.28</v>
          </cell>
        </row>
        <row r="957">
          <cell r="B957">
            <v>88267</v>
          </cell>
          <cell r="C957" t="str">
            <v>ENCANADOR OU BOMBEIRO HIDRÁULICO COM ENCARGOS COMPLEMENTARES</v>
          </cell>
          <cell r="D957" t="str">
            <v>H</v>
          </cell>
          <cell r="E957">
            <v>0.5</v>
          </cell>
          <cell r="F957">
            <v>21.87</v>
          </cell>
          <cell r="G957">
            <v>10.93</v>
          </cell>
          <cell r="H957">
            <v>24.7</v>
          </cell>
          <cell r="I957">
            <v>12.35</v>
          </cell>
        </row>
        <row r="958">
          <cell r="B958" t="str">
            <v>CPU 095</v>
          </cell>
          <cell r="C958" t="str">
            <v>ALVENARIA EM PEDRA RACHAO ASSENTADA E REJUNTADA COM ARGAMASSA DE CIMENTO E AREIA NO TRAÇO 1:6.</v>
          </cell>
          <cell r="D958" t="str">
            <v>M3</v>
          </cell>
          <cell r="G958">
            <v>595.69000000000005</v>
          </cell>
          <cell r="I958">
            <v>636.9</v>
          </cell>
        </row>
        <row r="959">
          <cell r="B959" t="str">
            <v>REFERÊNCIA: EMLURB 07.01.005 JUL/2018</v>
          </cell>
        </row>
        <row r="960">
          <cell r="B960" t="str">
            <v>CÓDIGO</v>
          </cell>
          <cell r="C960" t="str">
            <v>DESCRIÇÃO</v>
          </cell>
          <cell r="D960" t="str">
            <v>UN</v>
          </cell>
          <cell r="E960" t="str">
            <v>COEF.</v>
          </cell>
          <cell r="F960" t="str">
            <v>PREÇO</v>
          </cell>
          <cell r="G960" t="str">
            <v>TOTAL</v>
          </cell>
          <cell r="H960" t="str">
            <v>PREÇO</v>
          </cell>
          <cell r="I960" t="str">
            <v>TOTAL</v>
          </cell>
        </row>
        <row r="961">
          <cell r="B961" t="str">
            <v>COT.004</v>
          </cell>
          <cell r="C961" t="str">
            <v>PEDRA RACHÃO (POSTO OBRA).</v>
          </cell>
          <cell r="D961" t="str">
            <v>M3</v>
          </cell>
          <cell r="E961">
            <v>1.2</v>
          </cell>
          <cell r="F961">
            <v>138.09</v>
          </cell>
          <cell r="G961">
            <v>165.7</v>
          </cell>
          <cell r="H961">
            <v>138.09</v>
          </cell>
          <cell r="I961">
            <v>165.7</v>
          </cell>
        </row>
        <row r="962">
          <cell r="B962">
            <v>1379</v>
          </cell>
          <cell r="C962" t="str">
            <v xml:space="preserve">CIMENTO PORTLAND COMPOSTO CP II-32                                                                                                                                                                                                                                                                                                                                                                                                                                                                        </v>
          </cell>
          <cell r="D962" t="str">
            <v xml:space="preserve">KG    </v>
          </cell>
          <cell r="E962">
            <v>67.47</v>
          </cell>
          <cell r="F962">
            <v>0.68</v>
          </cell>
          <cell r="G962">
            <v>45.87</v>
          </cell>
          <cell r="H962">
            <v>0.68</v>
          </cell>
          <cell r="I962">
            <v>45.87</v>
          </cell>
        </row>
        <row r="963">
          <cell r="B963">
            <v>367</v>
          </cell>
          <cell r="C963" t="str">
            <v xml:space="preserve">AREIA GROSSA - POSTO JAZIDA/FORNECEDOR (RETIRADO NA JAZIDA, SEM TRANSPORTE)                                                                                                                                                                                                                                                                                                                                                                                                                               </v>
          </cell>
          <cell r="D963" t="str">
            <v xml:space="preserve">M3    </v>
          </cell>
          <cell r="E963">
            <v>0.33650000000000002</v>
          </cell>
          <cell r="F963">
            <v>131.69</v>
          </cell>
          <cell r="G963">
            <v>44.31</v>
          </cell>
          <cell r="H963">
            <v>131.69</v>
          </cell>
          <cell r="I963">
            <v>44.31</v>
          </cell>
        </row>
        <row r="964">
          <cell r="B964">
            <v>88316</v>
          </cell>
          <cell r="C964" t="str">
            <v>SERVENTE COM ENCARGOS COMPLEMENTARES</v>
          </cell>
          <cell r="D964" t="str">
            <v>H</v>
          </cell>
          <cell r="E964">
            <v>10</v>
          </cell>
          <cell r="F964">
            <v>18.14</v>
          </cell>
          <cell r="G964">
            <v>181.4</v>
          </cell>
          <cell r="H964">
            <v>20.28</v>
          </cell>
          <cell r="I964">
            <v>202.8</v>
          </cell>
        </row>
        <row r="965">
          <cell r="B965">
            <v>88309</v>
          </cell>
          <cell r="C965" t="str">
            <v>PEDREIRO COM ENCARGOS COMPLEMENTARES</v>
          </cell>
          <cell r="D965" t="str">
            <v>H</v>
          </cell>
          <cell r="E965">
            <v>7</v>
          </cell>
          <cell r="F965">
            <v>22.63</v>
          </cell>
          <cell r="G965">
            <v>158.41</v>
          </cell>
          <cell r="H965">
            <v>25.46</v>
          </cell>
          <cell r="I965">
            <v>178.22</v>
          </cell>
        </row>
        <row r="966">
          <cell r="B966" t="str">
            <v>CPU 096</v>
          </cell>
          <cell r="C966" t="str">
            <v>CAIXA DE LIGAÇÃO PARA CANALETA E/OU TUBO EM ALVENARIA DE BLOCO DE CONCRETO, DIMENSÕES INTERNAS DE 1,00X1,00X1,40M, REVESTIDA COM CHAPISCO E EMBOÇO, COM FUNDO EM LASTRO DE CONCRETO.</v>
          </cell>
          <cell r="D966" t="str">
            <v>UN</v>
          </cell>
          <cell r="G966">
            <v>3701.98</v>
          </cell>
          <cell r="I966">
            <v>3800.73</v>
          </cell>
        </row>
        <row r="967">
          <cell r="B967" t="str">
            <v>REFERÊNCIA DETALHE PROJETO</v>
          </cell>
        </row>
        <row r="968">
          <cell r="B968" t="str">
            <v>CÓDIGO</v>
          </cell>
          <cell r="C968" t="str">
            <v>DESCRIÇÃO</v>
          </cell>
          <cell r="D968" t="str">
            <v>UN</v>
          </cell>
          <cell r="E968" t="str">
            <v>COEF.</v>
          </cell>
          <cell r="F968" t="str">
            <v>PREÇO</v>
          </cell>
          <cell r="G968" t="str">
            <v>TOTAL</v>
          </cell>
          <cell r="H968" t="str">
            <v>PREÇO</v>
          </cell>
          <cell r="I968" t="str">
            <v>TOTAL</v>
          </cell>
        </row>
        <row r="969">
          <cell r="B969">
            <v>101617</v>
          </cell>
          <cell r="C969" t="str">
            <v>PREPARO DE FUNDO DE VALA COM LARGURA MAIOR OU IGUAL A 1,5 M E MENOR QUE 2,5 M (ACERTO DO SOLO NATURAL). AF_08/2020</v>
          </cell>
          <cell r="D969" t="str">
            <v>M2</v>
          </cell>
          <cell r="E969">
            <v>2.25</v>
          </cell>
          <cell r="F969">
            <v>2.6</v>
          </cell>
          <cell r="G969">
            <v>5.85</v>
          </cell>
          <cell r="H969">
            <v>2.94</v>
          </cell>
          <cell r="I969">
            <v>6.61</v>
          </cell>
        </row>
        <row r="970">
          <cell r="B970">
            <v>96620</v>
          </cell>
          <cell r="C970" t="str">
            <v>LASTRO DE CONCRETO MAGRO, APLICADO EM PISOS, LAJES SOBRE SOLO OU RADIERS. AF_08/2017</v>
          </cell>
          <cell r="D970" t="str">
            <v>M3</v>
          </cell>
          <cell r="E970">
            <v>0.1125</v>
          </cell>
          <cell r="F970">
            <v>591.01</v>
          </cell>
          <cell r="G970">
            <v>66.48</v>
          </cell>
          <cell r="H970">
            <v>619.71</v>
          </cell>
          <cell r="I970">
            <v>69.709999999999994</v>
          </cell>
        </row>
        <row r="971">
          <cell r="B971" t="str">
            <v>AUX.010</v>
          </cell>
          <cell r="C971" t="str">
            <v>ALVENARIA DE VEDAÇÃO DE BLOCOS DE CONCRETO MACIÇOS DE 22X11X8CM (ESPESSURA 8CM), DE UMA VEZ, E ARGAMASSA DE ASSENTAMENTO COM PREPARO EM BETONEIRA.</v>
          </cell>
          <cell r="D971" t="str">
            <v>M2</v>
          </cell>
          <cell r="E971">
            <v>2.9</v>
          </cell>
          <cell r="F971">
            <v>213.76</v>
          </cell>
          <cell r="G971">
            <v>619.9</v>
          </cell>
          <cell r="H971">
            <v>221.75</v>
          </cell>
          <cell r="I971">
            <v>643.07000000000005</v>
          </cell>
        </row>
        <row r="972">
          <cell r="B972">
            <v>87878</v>
          </cell>
          <cell r="C972" t="str">
            <v>CHAPISCO APLICADO EM ALVENARIAS E ESTRUTURAS DE CONCRETO INTERNAS, COM COLHER DE PEDREIRO.  ARGAMASSA TRAÇO 1:3 COM PREPARO MANUAL. AF_10/2022</v>
          </cell>
          <cell r="D972" t="str">
            <v>M2</v>
          </cell>
          <cell r="E972">
            <v>2.9</v>
          </cell>
          <cell r="F972">
            <v>4.26</v>
          </cell>
          <cell r="G972">
            <v>12.35</v>
          </cell>
          <cell r="H972">
            <v>4.58</v>
          </cell>
          <cell r="I972">
            <v>13.28</v>
          </cell>
        </row>
        <row r="973">
          <cell r="B973" t="str">
            <v>AUX.012</v>
          </cell>
          <cell r="C973" t="str">
            <v>EMBOÇO C/ ARGAMASSA DE CIMENTO E AREIA S/ PENEIRAR, TRAÇO 1:3.</v>
          </cell>
          <cell r="D973" t="str">
            <v>M2</v>
          </cell>
          <cell r="E973">
            <v>2.9</v>
          </cell>
          <cell r="F973">
            <v>37.83</v>
          </cell>
          <cell r="G973">
            <v>109.7</v>
          </cell>
          <cell r="H973">
            <v>41.24</v>
          </cell>
          <cell r="I973">
            <v>119.59</v>
          </cell>
        </row>
        <row r="974">
          <cell r="B974">
            <v>97086</v>
          </cell>
          <cell r="C974" t="str">
            <v>FABRICAÇÃO, MONTAGEM E DESMONTAGEM DE FORMA PARA RADIER, PISO DE CONCRETO OU LAJE SOBRE SOLO, EM MADEIRA SERRADA, 4 UTILIZAÇÕES. AF_09/2021</v>
          </cell>
          <cell r="D974" t="str">
            <v>M2</v>
          </cell>
          <cell r="E974">
            <v>4.8586283305884592</v>
          </cell>
          <cell r="F974">
            <v>116.35</v>
          </cell>
          <cell r="G974">
            <v>565.29999999999995</v>
          </cell>
          <cell r="H974">
            <v>126.23</v>
          </cell>
          <cell r="I974">
            <v>613.29999999999995</v>
          </cell>
        </row>
        <row r="975">
          <cell r="B975" t="str">
            <v>AUX.009</v>
          </cell>
          <cell r="C975" t="str">
            <v>CONCRETAGEM DE RADIER, PISO DE CONCRETO OU LAJE SOBRE SOLO, FCK 25 MPA - LANÇAMENTO, ADENSAMENTO E ACABAMENTO.</v>
          </cell>
          <cell r="D975" t="str">
            <v xml:space="preserve"> M3</v>
          </cell>
          <cell r="E975">
            <v>0.31839999999999996</v>
          </cell>
          <cell r="F975">
            <v>522.1</v>
          </cell>
          <cell r="G975">
            <v>166.23</v>
          </cell>
          <cell r="H975">
            <v>533.05999999999995</v>
          </cell>
          <cell r="I975">
            <v>169.72</v>
          </cell>
        </row>
        <row r="976">
          <cell r="B976" t="str">
            <v>AUX.018</v>
          </cell>
          <cell r="C976" t="str">
            <v xml:space="preserve">CONCRETAGEM DE BLOCOS DE COROAMENTO E VIGAS BALDRAME, FCK 25 MPA, COM USO DE JERICA  LANÇAMENTO, ADENSAMENTO E ACABAMENTO. </v>
          </cell>
          <cell r="D976" t="str">
            <v>M3</v>
          </cell>
          <cell r="E976">
            <v>0.192</v>
          </cell>
          <cell r="F976">
            <v>647.46</v>
          </cell>
          <cell r="G976">
            <v>124.31</v>
          </cell>
          <cell r="H976">
            <v>669.13</v>
          </cell>
          <cell r="I976">
            <v>128.47</v>
          </cell>
        </row>
        <row r="977">
          <cell r="B977">
            <v>92771</v>
          </cell>
          <cell r="C977" t="str">
            <v>ARMAÇÃO DE LAJE DE ESTRUTURA CONVENCIONAL DE CONCRETO ARMADO UTILIZANDO AÇO CA-50 DE 10,0 MM - MONTAGEM. AF_06/2022</v>
          </cell>
          <cell r="D977" t="str">
            <v>KG</v>
          </cell>
          <cell r="E977">
            <v>15.700000000000001</v>
          </cell>
          <cell r="F977">
            <v>12.09</v>
          </cell>
          <cell r="G977">
            <v>189.81</v>
          </cell>
          <cell r="H977">
            <v>12.2</v>
          </cell>
          <cell r="I977">
            <v>191.54</v>
          </cell>
        </row>
        <row r="978">
          <cell r="B978">
            <v>92772</v>
          </cell>
          <cell r="C978" t="str">
            <v>ARMAÇÃO DE LAJE DE ESTRUTURA CONVENCIONAL DE CONCRETO ARMADO UTILIZANDO AÇO CA-50 DE 12,5 MM - MONTAGEM. AF_06/2022</v>
          </cell>
          <cell r="D978" t="str">
            <v>KG</v>
          </cell>
          <cell r="E978">
            <v>49.92</v>
          </cell>
          <cell r="F978">
            <v>10.25</v>
          </cell>
          <cell r="G978">
            <v>511.68</v>
          </cell>
          <cell r="H978">
            <v>10.31</v>
          </cell>
          <cell r="I978">
            <v>514.66999999999996</v>
          </cell>
        </row>
        <row r="979">
          <cell r="B979" t="str">
            <v>AUX.013</v>
          </cell>
          <cell r="C979" t="str">
            <v>ARMAÇÃO DE CINTA DE ALVENARIA ESTRUTURAL; DIÂMETRO DE 5,0 MM</v>
          </cell>
          <cell r="D979" t="str">
            <v>KG</v>
          </cell>
          <cell r="E979">
            <v>3.66</v>
          </cell>
          <cell r="F979">
            <v>9.82</v>
          </cell>
          <cell r="G979">
            <v>35.94</v>
          </cell>
          <cell r="H979">
            <v>9.93</v>
          </cell>
          <cell r="I979">
            <v>36.340000000000003</v>
          </cell>
        </row>
        <row r="980">
          <cell r="B980" t="str">
            <v>COT.020</v>
          </cell>
          <cell r="C980" t="str">
            <v>TAMPÃO EM POLIESTER REFORÇADO EM FIBRA DE VIDRO, COM DIÂMETRO DE 600MM E CAPACIDADE DE CARGA DE 40T E TEMP. 180°C</v>
          </cell>
          <cell r="D980" t="str">
            <v>UN</v>
          </cell>
          <cell r="E980">
            <v>1</v>
          </cell>
          <cell r="F980">
            <v>1294.43</v>
          </cell>
          <cell r="G980">
            <v>1294.43</v>
          </cell>
          <cell r="H980">
            <v>1294.43</v>
          </cell>
          <cell r="I980">
            <v>1294.43</v>
          </cell>
        </row>
        <row r="981">
          <cell r="B981" t="str">
            <v>CPU 097</v>
          </cell>
          <cell r="C981" t="str">
            <v>CONSTRUÇÃO DE POÇO DE VISITA EM ALVENARIA DE BLOCOS ESTRUTURAL DE CONCRETO 4,5 MPA,  NAS DIMENSÕES INTERNAS  1,00 X 1,00 X 1,00 M INCLUINDO LAJE DE CONCRETO ARMADO DE 1,40 X 1,40 COM CHAMINÉ E LAJE DE TOPO EM CONCRETO ARMADO, COM APLICAÇÃO DE CHAPISCO E EMBOÇO NAS FACES EXTERNAS E INTERNAS, INCLUSIVE TAMPÃO DE FIBRA DE VIDRO DE DN 600MM.</v>
          </cell>
          <cell r="D981" t="str">
            <v>UN</v>
          </cell>
          <cell r="G981">
            <v>4497.76</v>
          </cell>
          <cell r="I981">
            <v>4636.6499999999996</v>
          </cell>
        </row>
        <row r="982">
          <cell r="B982" t="str">
            <v>REFERENCIA: CONFORME PROJETO ESTRUTURAL PVCR-EST-080523-P31-R02-01_05</v>
          </cell>
        </row>
        <row r="983">
          <cell r="B983" t="str">
            <v>CÓDIGO</v>
          </cell>
          <cell r="C983" t="str">
            <v>DESCRIÇÃO</v>
          </cell>
          <cell r="D983" t="str">
            <v>UN</v>
          </cell>
          <cell r="E983" t="str">
            <v>COEF.</v>
          </cell>
          <cell r="F983" t="str">
            <v>PREÇO</v>
          </cell>
          <cell r="G983" t="str">
            <v>TOTAL</v>
          </cell>
          <cell r="H983" t="str">
            <v>PREÇO</v>
          </cell>
          <cell r="I983" t="str">
            <v>TOTAL</v>
          </cell>
        </row>
        <row r="984">
          <cell r="B984">
            <v>101617</v>
          </cell>
          <cell r="C984" t="str">
            <v>PREPARO DE FUNDO DE VALA COM LARGURA MAIOR OU IGUAL A 1,5 M E MENOR QUE 2,5 M (ACERTO DO SOLO NATURAL). AF_08/2020</v>
          </cell>
          <cell r="D984" t="str">
            <v>M2</v>
          </cell>
          <cell r="E984">
            <v>2.5600000000000005</v>
          </cell>
          <cell r="F984">
            <v>2.6</v>
          </cell>
          <cell r="G984">
            <v>6.65</v>
          </cell>
          <cell r="H984">
            <v>2.94</v>
          </cell>
          <cell r="I984">
            <v>7.52</v>
          </cell>
        </row>
        <row r="985">
          <cell r="B985">
            <v>95241</v>
          </cell>
          <cell r="C985" t="str">
            <v>LASTRO DE CONCRETO MAGRO, APLICADO EM PISOS, LAJES SOBRE SOLO OU RADIERS, ESPESSURA DE 5 CM. AF_07/2016</v>
          </cell>
          <cell r="D985" t="str">
            <v>M2</v>
          </cell>
          <cell r="E985">
            <v>2.5600000000000005</v>
          </cell>
          <cell r="F985">
            <v>29.54</v>
          </cell>
          <cell r="G985">
            <v>75.62</v>
          </cell>
          <cell r="H985">
            <v>30.98</v>
          </cell>
          <cell r="I985">
            <v>79.3</v>
          </cell>
        </row>
        <row r="986">
          <cell r="B986" t="str">
            <v>AUX.021</v>
          </cell>
          <cell r="C986" t="str">
            <v>FABRICAÇÃO, MONTAGEM E DESMONTAGEM DE FÔRMA PARA VIGA BALDRAME, EM MADEIRA SERRADA, E=25 MM, 4 UTILIZAÇÕES.</v>
          </cell>
          <cell r="D986" t="str">
            <v>M2</v>
          </cell>
          <cell r="E986">
            <v>7.0915264186250235</v>
          </cell>
          <cell r="F986">
            <v>64.989999999999995</v>
          </cell>
          <cell r="G986">
            <v>460.87</v>
          </cell>
          <cell r="H986">
            <v>69.39</v>
          </cell>
          <cell r="I986">
            <v>492.08</v>
          </cell>
        </row>
        <row r="987">
          <cell r="B987" t="str">
            <v>AUX.022</v>
          </cell>
          <cell r="C987" t="str">
            <v xml:space="preserve">ARMAÇÃO PARA EXECUÇÃO DE RADIER, PISO DE CONCRETO OU LAJE SOBRE SOLO, COM USO DE TELA Q-283. </v>
          </cell>
          <cell r="D987" t="str">
            <v xml:space="preserve">KG    </v>
          </cell>
          <cell r="E987">
            <v>11.8</v>
          </cell>
          <cell r="F987">
            <v>14.61</v>
          </cell>
          <cell r="G987">
            <v>172.39</v>
          </cell>
          <cell r="H987">
            <v>15.13</v>
          </cell>
          <cell r="I987">
            <v>178.53</v>
          </cell>
        </row>
        <row r="988">
          <cell r="B988">
            <v>94970</v>
          </cell>
          <cell r="C988" t="str">
            <v>CONCRETO FCK = 20MPA, TRAÇO 1:2,7:3 (EM MASSA SECA DE CIMENTO/ AREIA MÉDIA/ BRITA 1) - PREPARO MECÂNICO COM BETONEIRA 600 L. AF_05/2021</v>
          </cell>
          <cell r="D988" t="str">
            <v>M3</v>
          </cell>
          <cell r="E988">
            <v>0.65</v>
          </cell>
          <cell r="F988">
            <v>454.95</v>
          </cell>
          <cell r="G988">
            <v>295.70999999999998</v>
          </cell>
          <cell r="H988">
            <v>463.57</v>
          </cell>
          <cell r="I988">
            <v>301.32</v>
          </cell>
        </row>
        <row r="989">
          <cell r="B989">
            <v>103670</v>
          </cell>
          <cell r="C989" t="str">
            <v>LANÇAMENTO COM USO DE BALDES, ADENSAMENTO E ACABAMENTO DE CONCRETO EM ESTRUTURAS. AF_02/2022</v>
          </cell>
          <cell r="D989" t="str">
            <v>M3</v>
          </cell>
          <cell r="E989">
            <v>0.65</v>
          </cell>
          <cell r="F989">
            <v>246.32</v>
          </cell>
          <cell r="G989">
            <v>160.1</v>
          </cell>
          <cell r="H989">
            <v>275.98</v>
          </cell>
          <cell r="I989">
            <v>179.38</v>
          </cell>
        </row>
        <row r="990">
          <cell r="B990" t="str">
            <v>AUX.026</v>
          </cell>
          <cell r="C990" t="str">
            <v>CINTA DE AMARRAÇÃO DE ALVENARIA MOLDADA IN LOCO COM UTILIZAÇÃO DE BLOCOS CANALETA.</v>
          </cell>
          <cell r="D990" t="str">
            <v>M</v>
          </cell>
          <cell r="E990">
            <v>4.8</v>
          </cell>
          <cell r="F990">
            <v>30.16</v>
          </cell>
          <cell r="G990">
            <v>144.76</v>
          </cell>
          <cell r="H990">
            <v>31.38</v>
          </cell>
          <cell r="I990">
            <v>150.62</v>
          </cell>
        </row>
        <row r="991">
          <cell r="B991">
            <v>89993</v>
          </cell>
          <cell r="C991" t="str">
            <v>GRAUTEAMENTO VERTICAL EM ALVENARIA ESTRUTURAL. AF_09/2021</v>
          </cell>
          <cell r="D991" t="str">
            <v>M3</v>
          </cell>
          <cell r="E991">
            <v>0.02</v>
          </cell>
          <cell r="F991">
            <v>950.53</v>
          </cell>
          <cell r="G991">
            <v>19.010000000000002</v>
          </cell>
          <cell r="H991">
            <v>998.87</v>
          </cell>
          <cell r="I991">
            <v>19.97</v>
          </cell>
        </row>
        <row r="992">
          <cell r="B992">
            <v>87904</v>
          </cell>
          <cell r="C992" t="str">
            <v>CHAPISCO APLICADO EM ALVENARIA (COM PRESENÇA DE VÃOS) E ESTRUTURAS DE CONCRETO DE FACHADA, COM COLHER DE PEDREIRO.  ARGAMASSA TRAÇO 1:3 COM PREPARO MANUAL. AF_10/2022</v>
          </cell>
          <cell r="D992" t="str">
            <v>M2</v>
          </cell>
          <cell r="E992">
            <v>7.9035399670615112</v>
          </cell>
          <cell r="F992">
            <v>7.2</v>
          </cell>
          <cell r="G992">
            <v>56.9</v>
          </cell>
          <cell r="H992">
            <v>7.88</v>
          </cell>
          <cell r="I992">
            <v>62.27</v>
          </cell>
        </row>
        <row r="993">
          <cell r="B993" t="str">
            <v>AUX.023</v>
          </cell>
          <cell r="C993" t="str">
            <v xml:space="preserve">ALVENARIA DE BLOCOS DE CONCRETO ESTRUTURAL 19X19X39 CM (ESPESSURA 19 CM), FBK = 4,5 MPA, UTILIZANDO COLHER DE PEDREIRO. </v>
          </cell>
          <cell r="D993" t="str">
            <v xml:space="preserve">M2    </v>
          </cell>
          <cell r="E993">
            <v>3.9517699835307556</v>
          </cell>
          <cell r="F993">
            <v>81.64</v>
          </cell>
          <cell r="G993">
            <v>322.62</v>
          </cell>
          <cell r="H993">
            <v>84.96</v>
          </cell>
          <cell r="I993">
            <v>335.74</v>
          </cell>
        </row>
        <row r="994">
          <cell r="B994" t="str">
            <v>AUX.024</v>
          </cell>
          <cell r="C994" t="str">
            <v>EMBOÇO OU MASSA ÚNICA EM ARGAMASSA TRAÇO 1:3, PREPARO COM BETONEIRA 400L, APLICADA MANUALMENTE EM PANOS DE FACHADA COM PRESENÇA DE VÃOS, ESPESSURA DE 25 MM.</v>
          </cell>
          <cell r="D994" t="str">
            <v>M2</v>
          </cell>
          <cell r="E994">
            <v>7.9035399670615112</v>
          </cell>
          <cell r="F994">
            <v>44.32</v>
          </cell>
          <cell r="G994">
            <v>350.28</v>
          </cell>
          <cell r="H994">
            <v>48.04</v>
          </cell>
          <cell r="I994">
            <v>379.68</v>
          </cell>
        </row>
        <row r="995">
          <cell r="B995">
            <v>92769</v>
          </cell>
          <cell r="C995" t="str">
            <v>ARMAÇÃO DE LAJE DE ESTRUTURA CONVENCIONAL DE CONCRETO ARMADO UTILIZANDO AÇO CA-50 DE 6,3 MM - MONTAGEM. AF_06/2022</v>
          </cell>
          <cell r="D995" t="str">
            <v>KG</v>
          </cell>
          <cell r="E995">
            <v>30.33</v>
          </cell>
          <cell r="F995">
            <v>13.87</v>
          </cell>
          <cell r="G995">
            <v>420.67</v>
          </cell>
          <cell r="H995">
            <v>14.16</v>
          </cell>
          <cell r="I995">
            <v>429.47</v>
          </cell>
        </row>
        <row r="996">
          <cell r="B996">
            <v>92771</v>
          </cell>
          <cell r="C996" t="str">
            <v>ARMAÇÃO DE LAJE DE ESTRUTURA CONVENCIONAL DE CONCRETO ARMADO UTILIZANDO AÇO CA-50 DE 10,0 MM - MONTAGEM. AF_06/2022</v>
          </cell>
          <cell r="D996" t="str">
            <v>KG</v>
          </cell>
          <cell r="E996">
            <v>51.33</v>
          </cell>
          <cell r="F996">
            <v>12.09</v>
          </cell>
          <cell r="G996">
            <v>620.57000000000005</v>
          </cell>
          <cell r="H996">
            <v>12.2</v>
          </cell>
          <cell r="I996">
            <v>626.22</v>
          </cell>
        </row>
        <row r="997">
          <cell r="B997">
            <v>89996</v>
          </cell>
          <cell r="C997" t="str">
            <v>ARMAÇÃO VERTICAL DE ALVENARIA ESTRUTURAL; DIÂMETRO DE 10,0 MM. AF_09/2021</v>
          </cell>
          <cell r="D997" t="str">
            <v>KG</v>
          </cell>
          <cell r="E997">
            <v>5.86</v>
          </cell>
          <cell r="F997">
            <v>11.63</v>
          </cell>
          <cell r="G997">
            <v>68.150000000000006</v>
          </cell>
          <cell r="H997">
            <v>11.9</v>
          </cell>
          <cell r="I997">
            <v>69.73</v>
          </cell>
        </row>
        <row r="998">
          <cell r="B998" t="str">
            <v>COT.020</v>
          </cell>
          <cell r="C998" t="str">
            <v>TAMPÃO EM POLIESTER REFORÇADO EM FIBRA DE VIDRO, COM DIÂMETRO DE 600MM E CAPACIDADE DE CARGA DE 40T E TEMP. 180°C</v>
          </cell>
          <cell r="D998" t="str">
            <v>UN</v>
          </cell>
          <cell r="E998">
            <v>1</v>
          </cell>
          <cell r="F998">
            <v>1294.43</v>
          </cell>
          <cell r="G998">
            <v>1294.43</v>
          </cell>
          <cell r="H998">
            <v>1294.43</v>
          </cell>
          <cell r="I998">
            <v>1294.43</v>
          </cell>
        </row>
        <row r="999">
          <cell r="B999">
            <v>5678</v>
          </cell>
          <cell r="C999" t="str">
            <v>RETROESCAVADEIRA SOBRE RODAS COM CARREGADEIRA, TRAÇÃO 4X4, POTÊNCIA LÍQ. 88 HP, CAÇAMBA CARREG. CAP. MÍN. 1 M3, CAÇAMBA RETRO CAP. 0,26 M3, PESO OPERACIONAL MÍN. 6.674 KG, PROFUNDIDADE ESCAVAÇÃO MÁX. 4,37 M - CHP DIURNO. AF_06/2014</v>
          </cell>
          <cell r="D999" t="str">
            <v>CHP</v>
          </cell>
          <cell r="E999">
            <v>9.9299999999999999E-2</v>
          </cell>
          <cell r="F999">
            <v>154.13999999999999</v>
          </cell>
          <cell r="G999">
            <v>15.3</v>
          </cell>
          <cell r="H999">
            <v>158.66</v>
          </cell>
          <cell r="I999">
            <v>15.75</v>
          </cell>
        </row>
        <row r="1000">
          <cell r="B1000">
            <v>5679</v>
          </cell>
          <cell r="C1000" t="str">
            <v>RETROESCAVADEIRA SOBRE RODAS COM CARREGADEIRA, TRAÇÃO 4X4, POTÊNCIA LÍQ. 88 HP, CAÇAMBA CARREG. CAP. MÍN. 1 M3, CAÇAMBA RETRO CAP. 0,26 M3, PESO OPERACIONAL MÍN. 6.674 KG, PROFUNDIDADE ESCAVAÇÃO MÁX. 4,37 M - CHI DIURNO. AF_06/2014</v>
          </cell>
          <cell r="D1000" t="str">
            <v>CHI</v>
          </cell>
          <cell r="E1000">
            <v>0.2024</v>
          </cell>
          <cell r="F1000">
            <v>67.84</v>
          </cell>
          <cell r="G1000">
            <v>13.73</v>
          </cell>
          <cell r="H1000">
            <v>72.36</v>
          </cell>
          <cell r="I1000">
            <v>14.64</v>
          </cell>
        </row>
        <row r="1001">
          <cell r="B1001" t="str">
            <v>CPU 098</v>
          </cell>
          <cell r="C1001" t="str">
            <v>CONSTRUÇÃO DE POÇO DE VISITA EM ALVENARIA DE BLOCOS ESTRUTURAL DE CONCRETO 4,5 MPA,  NAS DIMENSÕES INTERNAS  1,20 X 1,20 X 1,00 M INCLUINDO LAJE DE CONCRETO ARMADO DE 1,60 X 1,60 COM CHAMINÉ E LAJE DE TOPO EM CONCRETO ARMADO, COM APLICAÇÃO DE CHAPISCO E EMBOÇO NAS FACES EXTERNAS E INTERNAS, INCLUSIVE TAMPÃO DE FIBRA DE VIDRO DE DN 600MM.</v>
          </cell>
          <cell r="D1001" t="str">
            <v>UN</v>
          </cell>
          <cell r="G1001">
            <v>5017.53</v>
          </cell>
          <cell r="I1001">
            <v>5180.62</v>
          </cell>
        </row>
        <row r="1002">
          <cell r="B1002" t="str">
            <v>CONFORME PROJETO ESTRUTURAL PVCR-EST-040523-P31-R02-02_05</v>
          </cell>
        </row>
        <row r="1003">
          <cell r="B1003" t="str">
            <v>CÓDIGO</v>
          </cell>
          <cell r="C1003" t="str">
            <v>DESCRIÇÃO</v>
          </cell>
          <cell r="D1003" t="str">
            <v>UN</v>
          </cell>
          <cell r="E1003" t="str">
            <v>COEF.</v>
          </cell>
          <cell r="F1003" t="str">
            <v>PREÇO</v>
          </cell>
          <cell r="G1003" t="str">
            <v>TOTAL</v>
          </cell>
          <cell r="H1003" t="str">
            <v>PREÇO</v>
          </cell>
          <cell r="I1003" t="str">
            <v>TOTAL</v>
          </cell>
        </row>
        <row r="1004">
          <cell r="B1004">
            <v>101617</v>
          </cell>
          <cell r="C1004" t="str">
            <v>PREPARO DE FUNDO DE VALA COM LARGURA MAIOR OU IGUAL A 1,5 M E MENOR QUE 2,5 M (ACERTO DO SOLO NATURAL). AF_08/2020</v>
          </cell>
          <cell r="D1004" t="str">
            <v>M2</v>
          </cell>
          <cell r="E1004">
            <v>3.24</v>
          </cell>
          <cell r="F1004">
            <v>2.6</v>
          </cell>
          <cell r="G1004">
            <v>8.42</v>
          </cell>
          <cell r="H1004">
            <v>2.94</v>
          </cell>
          <cell r="I1004">
            <v>9.52</v>
          </cell>
        </row>
        <row r="1005">
          <cell r="B1005">
            <v>95241</v>
          </cell>
          <cell r="C1005" t="str">
            <v>LASTRO DE CONCRETO MAGRO, APLICADO EM PISOS, LAJES SOBRE SOLO OU RADIERS, ESPESSURA DE 5 CM. AF_07/2016</v>
          </cell>
          <cell r="D1005" t="str">
            <v>M2</v>
          </cell>
          <cell r="E1005">
            <v>3.24</v>
          </cell>
          <cell r="F1005">
            <v>29.54</v>
          </cell>
          <cell r="G1005">
            <v>95.7</v>
          </cell>
          <cell r="H1005">
            <v>30.98</v>
          </cell>
          <cell r="I1005">
            <v>100.37</v>
          </cell>
        </row>
        <row r="1006">
          <cell r="B1006" t="str">
            <v>AUX.021</v>
          </cell>
          <cell r="C1006" t="str">
            <v>FABRICAÇÃO, MONTAGEM E DESMONTAGEM DE FÔRMA PARA VIGA BALDRAME, EM MADEIRA SERRADA, E=25 MM, 4 UTILIZAÇÕES.</v>
          </cell>
          <cell r="D1006" t="str">
            <v>M2</v>
          </cell>
          <cell r="E1006">
            <v>7.8915264186250251</v>
          </cell>
          <cell r="F1006">
            <v>64.989999999999995</v>
          </cell>
          <cell r="G1006">
            <v>512.87</v>
          </cell>
          <cell r="H1006">
            <v>69.39</v>
          </cell>
          <cell r="I1006">
            <v>547.59</v>
          </cell>
        </row>
        <row r="1007">
          <cell r="B1007" t="str">
            <v>AUX.022</v>
          </cell>
          <cell r="C1007" t="str">
            <v xml:space="preserve">ARMAÇÃO PARA EXECUÇÃO DE RADIER, PISO DE CONCRETO OU LAJE SOBRE SOLO, COM USO DE TELA Q-283. </v>
          </cell>
          <cell r="D1007" t="str">
            <v xml:space="preserve">KG    </v>
          </cell>
          <cell r="E1007">
            <v>14.190000000000001</v>
          </cell>
          <cell r="F1007">
            <v>14.61</v>
          </cell>
          <cell r="G1007">
            <v>207.31</v>
          </cell>
          <cell r="H1007">
            <v>15.13</v>
          </cell>
          <cell r="I1007">
            <v>214.69</v>
          </cell>
        </row>
        <row r="1008">
          <cell r="B1008">
            <v>94970</v>
          </cell>
          <cell r="C1008" t="str">
            <v>CONCRETO FCK = 20MPA, TRAÇO 1:2,7:3 (EM MASSA SECA DE CIMENTO/ AREIA MÉDIA/ BRITA 1) - PREPARO MECÂNICO COM BETONEIRA 600 L. AF_05/2021</v>
          </cell>
          <cell r="D1008" t="str">
            <v>M3</v>
          </cell>
          <cell r="E1008">
            <v>0.80999999999999994</v>
          </cell>
          <cell r="F1008">
            <v>454.95</v>
          </cell>
          <cell r="G1008">
            <v>368.5</v>
          </cell>
          <cell r="H1008">
            <v>463.57</v>
          </cell>
          <cell r="I1008">
            <v>375.49</v>
          </cell>
        </row>
        <row r="1009">
          <cell r="B1009">
            <v>103670</v>
          </cell>
          <cell r="C1009" t="str">
            <v>LANÇAMENTO COM USO DE BALDES, ADENSAMENTO E ACABAMENTO DE CONCRETO EM ESTRUTURAS. AF_02/2022</v>
          </cell>
          <cell r="D1009" t="str">
            <v>M3</v>
          </cell>
          <cell r="E1009">
            <v>0.80999999999999994</v>
          </cell>
          <cell r="F1009">
            <v>246.32</v>
          </cell>
          <cell r="G1009">
            <v>199.51</v>
          </cell>
          <cell r="H1009">
            <v>275.98</v>
          </cell>
          <cell r="I1009">
            <v>223.54</v>
          </cell>
        </row>
        <row r="1010">
          <cell r="B1010" t="str">
            <v>AUX.026</v>
          </cell>
          <cell r="C1010" t="str">
            <v>CINTA DE AMARRAÇÃO DE ALVENARIA MOLDADA IN LOCO COM UTILIZAÇÃO DE BLOCOS CANALETA.</v>
          </cell>
          <cell r="D1010" t="str">
            <v>M</v>
          </cell>
          <cell r="E1010">
            <v>5.6</v>
          </cell>
          <cell r="F1010">
            <v>30.16</v>
          </cell>
          <cell r="G1010">
            <v>168.89</v>
          </cell>
          <cell r="H1010">
            <v>31.38</v>
          </cell>
          <cell r="I1010">
            <v>175.72</v>
          </cell>
        </row>
        <row r="1011">
          <cell r="B1011">
            <v>89993</v>
          </cell>
          <cell r="C1011" t="str">
            <v>GRAUTEAMENTO VERTICAL EM ALVENARIA ESTRUTURAL. AF_09/2021</v>
          </cell>
          <cell r="D1011" t="str">
            <v>M3</v>
          </cell>
          <cell r="E1011">
            <v>0.02</v>
          </cell>
          <cell r="F1011">
            <v>950.53</v>
          </cell>
          <cell r="G1011">
            <v>19.010000000000002</v>
          </cell>
          <cell r="H1011">
            <v>998.87</v>
          </cell>
          <cell r="I1011">
            <v>19.97</v>
          </cell>
        </row>
        <row r="1012">
          <cell r="B1012">
            <v>87904</v>
          </cell>
          <cell r="C1012" t="str">
            <v>CHAPISCO APLICADO EM ALVENARIA (COM PRESENÇA DE VÃOS) E ESTRUTURAS DE CONCRETO DE FACHADA, COM COLHER DE PEDREIRO.  ARGAMASSA TRAÇO 1:3 COM PREPARO MANUAL. AF_10/2022</v>
          </cell>
          <cell r="D1012" t="str">
            <v>M2</v>
          </cell>
          <cell r="E1012">
            <v>9.5035399670615099</v>
          </cell>
          <cell r="F1012">
            <v>7.2</v>
          </cell>
          <cell r="G1012">
            <v>68.42</v>
          </cell>
          <cell r="H1012">
            <v>7.88</v>
          </cell>
          <cell r="I1012">
            <v>74.88</v>
          </cell>
        </row>
        <row r="1013">
          <cell r="B1013" t="str">
            <v>AUX.023</v>
          </cell>
          <cell r="C1013" t="str">
            <v xml:space="preserve">ALVENARIA DE BLOCOS DE CONCRETO ESTRUTURAL 19X19X39 CM (ESPESSURA 19 CM), FBK = 4,5 MPA, UTILIZANDO COLHER DE PEDREIRO. </v>
          </cell>
          <cell r="D1013" t="str">
            <v xml:space="preserve">M2    </v>
          </cell>
          <cell r="E1013">
            <v>4.7517699835307559</v>
          </cell>
          <cell r="F1013">
            <v>81.64</v>
          </cell>
          <cell r="G1013">
            <v>387.93</v>
          </cell>
          <cell r="H1013">
            <v>84.96</v>
          </cell>
          <cell r="I1013">
            <v>403.71</v>
          </cell>
        </row>
        <row r="1014">
          <cell r="B1014" t="str">
            <v>AUX.024</v>
          </cell>
          <cell r="C1014" t="str">
            <v>EMBOÇO OU MASSA ÚNICA EM ARGAMASSA TRAÇO 1:3, PREPARO COM BETONEIRA 400L, APLICADA MANUALMENTE EM PANOS DE FACHADA COM PRESENÇA DE VÃOS, ESPESSURA DE 25 MM.</v>
          </cell>
          <cell r="D1014" t="str">
            <v>M2</v>
          </cell>
          <cell r="E1014">
            <v>9.5035399670615099</v>
          </cell>
          <cell r="F1014">
            <v>44.32</v>
          </cell>
          <cell r="G1014">
            <v>421.19</v>
          </cell>
          <cell r="H1014">
            <v>48.04</v>
          </cell>
          <cell r="I1014">
            <v>456.55</v>
          </cell>
        </row>
        <row r="1015">
          <cell r="B1015">
            <v>92769</v>
          </cell>
          <cell r="C1015" t="str">
            <v>ARMAÇÃO DE LAJE DE ESTRUTURA CONVENCIONAL DE CONCRETO ARMADO UTILIZANDO AÇO CA-50 DE 6,3 MM - MONTAGEM. AF_06/2022</v>
          </cell>
          <cell r="D1015" t="str">
            <v>KG</v>
          </cell>
          <cell r="E1015">
            <v>30.33</v>
          </cell>
          <cell r="F1015">
            <v>13.87</v>
          </cell>
          <cell r="G1015">
            <v>420.67</v>
          </cell>
          <cell r="H1015">
            <v>14.16</v>
          </cell>
          <cell r="I1015">
            <v>429.47</v>
          </cell>
        </row>
        <row r="1016">
          <cell r="B1016">
            <v>92771</v>
          </cell>
          <cell r="C1016" t="str">
            <v>ARMAÇÃO DE LAJE DE ESTRUTURA CONVENCIONAL DE CONCRETO ARMADO UTILIZANDO AÇO CA-50 DE 10,0 MM - MONTAGEM. AF_06/2022</v>
          </cell>
          <cell r="D1016" t="str">
            <v>KG</v>
          </cell>
          <cell r="E1016">
            <v>61.239999999999995</v>
          </cell>
          <cell r="F1016">
            <v>12.09</v>
          </cell>
          <cell r="G1016">
            <v>740.39</v>
          </cell>
          <cell r="H1016">
            <v>12.2</v>
          </cell>
          <cell r="I1016">
            <v>747.12</v>
          </cell>
        </row>
        <row r="1017">
          <cell r="B1017">
            <v>89996</v>
          </cell>
          <cell r="C1017" t="str">
            <v>ARMAÇÃO VERTICAL DE ALVENARIA ESTRUTURAL; DIÂMETRO DE 10,0 MM. AF_09/2021</v>
          </cell>
          <cell r="D1017" t="str">
            <v>KG</v>
          </cell>
          <cell r="E1017">
            <v>5.86</v>
          </cell>
          <cell r="F1017">
            <v>11.63</v>
          </cell>
          <cell r="G1017">
            <v>68.150000000000006</v>
          </cell>
          <cell r="H1017">
            <v>11.9</v>
          </cell>
          <cell r="I1017">
            <v>69.73</v>
          </cell>
        </row>
        <row r="1018">
          <cell r="B1018" t="str">
            <v>COT.020</v>
          </cell>
          <cell r="C1018" t="str">
            <v>TAMPÃO EM POLIESTER REFORÇADO EM FIBRA DE VIDRO, COM DIÂMETRO DE 600MM E CAPACIDADE DE CARGA DE 40T E TEMP. 180°C</v>
          </cell>
          <cell r="D1018" t="str">
            <v>UN</v>
          </cell>
          <cell r="E1018">
            <v>1</v>
          </cell>
          <cell r="F1018">
            <v>1294.43</v>
          </cell>
          <cell r="G1018">
            <v>1294.43</v>
          </cell>
          <cell r="H1018">
            <v>1294.43</v>
          </cell>
          <cell r="I1018">
            <v>1294.43</v>
          </cell>
        </row>
        <row r="1019">
          <cell r="B1019">
            <v>5678</v>
          </cell>
          <cell r="C1019" t="str">
            <v>RETROESCAVADEIRA SOBRE RODAS COM CARREGADEIRA, TRAÇÃO 4X4, POTÊNCIA LÍQ. 88 HP, CAÇAMBA CARREG. CAP. MÍN. 1 M3, CAÇAMBA RETRO CAP. 0,26 M3, PESO OPERACIONAL MÍN. 6.674 KG, PROFUNDIDADE ESCAVAÇÃO MÁX. 4,37 M - CHP DIURNO. AF_06/2014</v>
          </cell>
          <cell r="D1019" t="str">
            <v>CHP</v>
          </cell>
          <cell r="E1019">
            <v>0.12361999999999999</v>
          </cell>
          <cell r="F1019">
            <v>154.13999999999999</v>
          </cell>
          <cell r="G1019">
            <v>19.05</v>
          </cell>
          <cell r="H1019">
            <v>158.66</v>
          </cell>
          <cell r="I1019">
            <v>19.61</v>
          </cell>
        </row>
        <row r="1020">
          <cell r="B1020">
            <v>5679</v>
          </cell>
          <cell r="C1020" t="str">
            <v>RETROESCAVADEIRA SOBRE RODAS COM CARREGADEIRA, TRAÇÃO 4X4, POTÊNCIA LÍQ. 88 HP, CAÇAMBA CARREG. CAP. MÍN. 1 M3, CAÇAMBA RETRO CAP. 0,26 M3, PESO OPERACIONAL MÍN. 6.674 KG, PROFUNDIDADE ESCAVAÇÃO MÁX. 4,37 M - CHI DIURNO. AF_06/2014</v>
          </cell>
          <cell r="D1020" t="str">
            <v>CHI</v>
          </cell>
          <cell r="E1020">
            <v>0.25195999999999996</v>
          </cell>
          <cell r="F1020">
            <v>67.84</v>
          </cell>
          <cell r="G1020">
            <v>17.09</v>
          </cell>
          <cell r="H1020">
            <v>72.36</v>
          </cell>
          <cell r="I1020">
            <v>18.23</v>
          </cell>
        </row>
        <row r="1021">
          <cell r="B1021" t="str">
            <v>CPU 099</v>
          </cell>
          <cell r="C1021" t="str">
            <v>CONSTRUÇÃO DE POÇO DE VISITA EM ALVENARIA DE BLOCOS ESTRUTURAL DE CONCRETO 4,5 MPA,  NAS DIMENSÕES INTERNAS  1,50 X 1,50 X 1,00 M INCLUINDO LAJE DE CONCRETO ARMADO DE 1,90 X 1,90 COM CHAMINÉ E LAJE DE TOPO EM CONCRETO ARMADO, COM APLICAÇÃO DE CHAPISCO E EMBOÇO NAS FACES EXTERNAS E INTERNAS, INCLUSIVE TAMPÃO DE FIBRA DE VIDRO DE DN 600MM.</v>
          </cell>
          <cell r="D1021" t="str">
            <v>UN</v>
          </cell>
          <cell r="G1021">
            <v>6021.7</v>
          </cell>
          <cell r="I1021">
            <v>6224.62</v>
          </cell>
        </row>
        <row r="1022">
          <cell r="B1022" t="str">
            <v>CONFORME PROJETO ESTRUTURAL PVCR-EST-080523-P31-R02-03_05</v>
          </cell>
        </row>
        <row r="1023">
          <cell r="B1023" t="str">
            <v>CÓDIGO</v>
          </cell>
          <cell r="C1023" t="str">
            <v>DESCRIÇÃO</v>
          </cell>
          <cell r="D1023" t="str">
            <v>UN</v>
          </cell>
          <cell r="E1023" t="str">
            <v>COEF.</v>
          </cell>
          <cell r="F1023" t="str">
            <v>PREÇO</v>
          </cell>
          <cell r="G1023" t="str">
            <v>TOTAL</v>
          </cell>
          <cell r="H1023" t="str">
            <v>PREÇO</v>
          </cell>
          <cell r="I1023" t="str">
            <v>TOTAL</v>
          </cell>
        </row>
        <row r="1024">
          <cell r="B1024">
            <v>101617</v>
          </cell>
          <cell r="C1024" t="str">
            <v>PREPARO DE FUNDO DE VALA COM LARGURA MAIOR OU IGUAL A 1,5 M E MENOR QUE 2,5 M (ACERTO DO SOLO NATURAL). AF_08/2020</v>
          </cell>
          <cell r="D1024" t="str">
            <v>M2</v>
          </cell>
          <cell r="E1024">
            <v>4.41</v>
          </cell>
          <cell r="F1024">
            <v>2.6</v>
          </cell>
          <cell r="G1024">
            <v>11.46</v>
          </cell>
          <cell r="H1024">
            <v>2.94</v>
          </cell>
          <cell r="I1024">
            <v>12.96</v>
          </cell>
        </row>
        <row r="1025">
          <cell r="B1025">
            <v>95241</v>
          </cell>
          <cell r="C1025" t="str">
            <v>LASTRO DE CONCRETO MAGRO, APLICADO EM PISOS, LAJES SOBRE SOLO OU RADIERS, ESPESSURA DE 5 CM. AF_07/2016</v>
          </cell>
          <cell r="D1025" t="str">
            <v>M2</v>
          </cell>
          <cell r="E1025">
            <v>4.41</v>
          </cell>
          <cell r="F1025">
            <v>29.54</v>
          </cell>
          <cell r="G1025">
            <v>130.27000000000001</v>
          </cell>
          <cell r="H1025">
            <v>30.98</v>
          </cell>
          <cell r="I1025">
            <v>136.62</v>
          </cell>
        </row>
        <row r="1026">
          <cell r="B1026" t="str">
            <v>AUX.021</v>
          </cell>
          <cell r="C1026" t="str">
            <v>FABRICAÇÃO, MONTAGEM E DESMONTAGEM DE FÔRMA PARA VIGA BALDRAME, EM MADEIRA SERRADA, E=25 MM, 4 UTILIZAÇÕES.</v>
          </cell>
          <cell r="D1026" t="str">
            <v>M2</v>
          </cell>
          <cell r="E1026">
            <v>9.241526418625023</v>
          </cell>
          <cell r="F1026">
            <v>64.989999999999995</v>
          </cell>
          <cell r="G1026">
            <v>600.6</v>
          </cell>
          <cell r="H1026">
            <v>69.39</v>
          </cell>
          <cell r="I1026">
            <v>641.26</v>
          </cell>
        </row>
        <row r="1027">
          <cell r="B1027" t="str">
            <v>AUX.022</v>
          </cell>
          <cell r="C1027" t="str">
            <v xml:space="preserve">ARMAÇÃO PARA EXECUÇÃO DE RADIER, PISO DE CONCRETO OU LAJE SOBRE SOLO, COM USO DE TELA Q-283. </v>
          </cell>
          <cell r="D1027" t="str">
            <v xml:space="preserve">KG    </v>
          </cell>
          <cell r="E1027">
            <v>17.95</v>
          </cell>
          <cell r="F1027">
            <v>14.61</v>
          </cell>
          <cell r="G1027">
            <v>262.24</v>
          </cell>
          <cell r="H1027">
            <v>15.13</v>
          </cell>
          <cell r="I1027">
            <v>271.58</v>
          </cell>
        </row>
        <row r="1028">
          <cell r="B1028">
            <v>94970</v>
          </cell>
          <cell r="C1028" t="str">
            <v>CONCRETO FCK = 20MPA, TRAÇO 1:2,7:3 (EM MASSA SECA DE CIMENTO/ AREIA MÉDIA/ BRITA 1) - PREPARO MECÂNICO COM BETONEIRA 600 L. AF_05/2021</v>
          </cell>
          <cell r="D1028" t="str">
            <v>M3</v>
          </cell>
          <cell r="E1028">
            <v>1.0699999999999998</v>
          </cell>
          <cell r="F1028">
            <v>454.95</v>
          </cell>
          <cell r="G1028">
            <v>486.79</v>
          </cell>
          <cell r="H1028">
            <v>463.57</v>
          </cell>
          <cell r="I1028">
            <v>496.01</v>
          </cell>
        </row>
        <row r="1029">
          <cell r="B1029">
            <v>103670</v>
          </cell>
          <cell r="C1029" t="str">
            <v>LANÇAMENTO COM USO DE BALDES, ADENSAMENTO E ACABAMENTO DE CONCRETO EM ESTRUTURAS. AF_02/2022</v>
          </cell>
          <cell r="D1029" t="str">
            <v>M3</v>
          </cell>
          <cell r="E1029">
            <v>1.0699999999999998</v>
          </cell>
          <cell r="F1029">
            <v>246.32</v>
          </cell>
          <cell r="G1029">
            <v>263.56</v>
          </cell>
          <cell r="H1029">
            <v>275.98</v>
          </cell>
          <cell r="I1029">
            <v>295.29000000000002</v>
          </cell>
        </row>
        <row r="1030">
          <cell r="B1030" t="str">
            <v>AUX.026</v>
          </cell>
          <cell r="C1030" t="str">
            <v>CINTA DE AMARRAÇÃO DE ALVENARIA MOLDADA IN LOCO COM UTILIZAÇÃO DE BLOCOS CANALETA.</v>
          </cell>
          <cell r="D1030" t="str">
            <v>M</v>
          </cell>
          <cell r="E1030">
            <v>6.8</v>
          </cell>
          <cell r="F1030">
            <v>30.16</v>
          </cell>
          <cell r="G1030">
            <v>205.08</v>
          </cell>
          <cell r="H1030">
            <v>31.38</v>
          </cell>
          <cell r="I1030">
            <v>213.38</v>
          </cell>
        </row>
        <row r="1031">
          <cell r="B1031">
            <v>89993</v>
          </cell>
          <cell r="C1031" t="str">
            <v>GRAUTEAMENTO VERTICAL EM ALVENARIA ESTRUTURAL. AF_09/2021</v>
          </cell>
          <cell r="D1031" t="str">
            <v>M3</v>
          </cell>
          <cell r="E1031">
            <v>0.02</v>
          </cell>
          <cell r="F1031">
            <v>950.53</v>
          </cell>
          <cell r="G1031">
            <v>19.010000000000002</v>
          </cell>
          <cell r="H1031">
            <v>998.87</v>
          </cell>
          <cell r="I1031">
            <v>19.97</v>
          </cell>
        </row>
        <row r="1032">
          <cell r="B1032">
            <v>87904</v>
          </cell>
          <cell r="C1032" t="str">
            <v>CHAPISCO APLICADO EM ALVENARIA (COM PRESENÇA DE VÃOS) E ESTRUTURAS DE CONCRETO DE FACHADA, COM COLHER DE PEDREIRO.  ARGAMASSA TRAÇO 1:3 COM PREPARO MANUAL. AF_10/2022</v>
          </cell>
          <cell r="D1032" t="str">
            <v>M2</v>
          </cell>
          <cell r="E1032">
            <v>11.903539967061512</v>
          </cell>
          <cell r="F1032">
            <v>7.2</v>
          </cell>
          <cell r="G1032">
            <v>85.7</v>
          </cell>
          <cell r="H1032">
            <v>7.88</v>
          </cell>
          <cell r="I1032">
            <v>93.79</v>
          </cell>
        </row>
        <row r="1033">
          <cell r="B1033" t="str">
            <v>AUX.023</v>
          </cell>
          <cell r="C1033" t="str">
            <v xml:space="preserve">ALVENARIA DE BLOCOS DE CONCRETO ESTRUTURAL 19X19X39 CM (ESPESSURA 19 CM), FBK = 4,5 MPA, UTILIZANDO COLHER DE PEDREIRO. </v>
          </cell>
          <cell r="D1033" t="str">
            <v xml:space="preserve">M2    </v>
          </cell>
          <cell r="E1033">
            <v>5.951769983530756</v>
          </cell>
          <cell r="F1033">
            <v>81.64</v>
          </cell>
          <cell r="G1033">
            <v>485.9</v>
          </cell>
          <cell r="H1033">
            <v>84.96</v>
          </cell>
          <cell r="I1033">
            <v>505.66</v>
          </cell>
        </row>
        <row r="1034">
          <cell r="B1034" t="str">
            <v>AUX.024</v>
          </cell>
          <cell r="C1034" t="str">
            <v>EMBOÇO OU MASSA ÚNICA EM ARGAMASSA TRAÇO 1:3, PREPARO COM BETONEIRA 400L, APLICADA MANUALMENTE EM PANOS DE FACHADA COM PRESENÇA DE VÃOS, ESPESSURA DE 25 MM.</v>
          </cell>
          <cell r="D1034" t="str">
            <v>M2</v>
          </cell>
          <cell r="E1034">
            <v>11.903539967061512</v>
          </cell>
          <cell r="F1034">
            <v>44.32</v>
          </cell>
          <cell r="G1034">
            <v>527.55999999999995</v>
          </cell>
          <cell r="H1034">
            <v>48.04</v>
          </cell>
          <cell r="I1034">
            <v>571.84</v>
          </cell>
        </row>
        <row r="1035">
          <cell r="B1035">
            <v>92769</v>
          </cell>
          <cell r="C1035" t="str">
            <v>ARMAÇÃO DE LAJE DE ESTRUTURA CONVENCIONAL DE CONCRETO ARMADO UTILIZANDO AÇO CA-50 DE 6,3 MM - MONTAGEM. AF_06/2022</v>
          </cell>
          <cell r="D1035" t="str">
            <v>KG</v>
          </cell>
          <cell r="E1035">
            <v>30.33</v>
          </cell>
          <cell r="F1035">
            <v>13.87</v>
          </cell>
          <cell r="G1035">
            <v>420.67</v>
          </cell>
          <cell r="H1035">
            <v>14.16</v>
          </cell>
          <cell r="I1035">
            <v>429.47</v>
          </cell>
        </row>
        <row r="1036">
          <cell r="B1036">
            <v>92771</v>
          </cell>
          <cell r="C1036" t="str">
            <v>ARMAÇÃO DE LAJE DE ESTRUTURA CONVENCIONAL DE CONCRETO ARMADO UTILIZANDO AÇO CA-50 DE 10,0 MM - MONTAGEM. AF_06/2022</v>
          </cell>
          <cell r="D1036" t="str">
            <v>KG</v>
          </cell>
          <cell r="E1036">
            <v>92.1</v>
          </cell>
          <cell r="F1036">
            <v>12.09</v>
          </cell>
          <cell r="G1036">
            <v>1113.48</v>
          </cell>
          <cell r="H1036">
            <v>12.2</v>
          </cell>
          <cell r="I1036">
            <v>1123.6199999999999</v>
          </cell>
        </row>
        <row r="1037">
          <cell r="B1037">
            <v>89996</v>
          </cell>
          <cell r="C1037" t="str">
            <v>ARMAÇÃO VERTICAL DE ALVENARIA ESTRUTURAL; DIÂMETRO DE 10,0 MM. AF_09/2021</v>
          </cell>
          <cell r="D1037" t="str">
            <v>KG</v>
          </cell>
          <cell r="E1037">
            <v>5.86</v>
          </cell>
          <cell r="F1037">
            <v>11.63</v>
          </cell>
          <cell r="G1037">
            <v>68.150000000000006</v>
          </cell>
          <cell r="H1037">
            <v>11.9</v>
          </cell>
          <cell r="I1037">
            <v>69.73</v>
          </cell>
        </row>
        <row r="1038">
          <cell r="B1038" t="str">
            <v>COT.020</v>
          </cell>
          <cell r="C1038" t="str">
            <v>TAMPÃO EM POLIESTER REFORÇADO EM FIBRA DE VIDRO, COM DIÂMETRO DE 600MM E CAPACIDADE DE CARGA DE 40T E TEMP. 180°C</v>
          </cell>
          <cell r="D1038" t="str">
            <v>UN</v>
          </cell>
          <cell r="E1038">
            <v>1</v>
          </cell>
          <cell r="F1038">
            <v>1294.43</v>
          </cell>
          <cell r="G1038">
            <v>1294.43</v>
          </cell>
          <cell r="H1038">
            <v>1294.43</v>
          </cell>
          <cell r="I1038">
            <v>1294.43</v>
          </cell>
        </row>
        <row r="1039">
          <cell r="B1039">
            <v>5678</v>
          </cell>
          <cell r="C1039" t="str">
            <v>RETROESCAVADEIRA SOBRE RODAS COM CARREGADEIRA, TRAÇÃO 4X4, POTÊNCIA LÍQ. 88 HP, CAÇAMBA CARREG. CAP. MÍN. 1 M3, CAÇAMBA RETRO CAP. 0,26 M3, PESO OPERACIONAL MÍN. 6.674 KG, PROFUNDIDADE ESCAVAÇÃO MÁX. 4,37 M - CHP DIURNO. AF_06/2014</v>
          </cell>
          <cell r="D1039" t="str">
            <v>CHP</v>
          </cell>
          <cell r="E1039">
            <v>0.16009999999999999</v>
          </cell>
          <cell r="F1039">
            <v>154.13999999999999</v>
          </cell>
          <cell r="G1039">
            <v>24.67</v>
          </cell>
          <cell r="H1039">
            <v>158.66</v>
          </cell>
          <cell r="I1039">
            <v>25.4</v>
          </cell>
        </row>
        <row r="1040">
          <cell r="B1040">
            <v>5679</v>
          </cell>
          <cell r="C1040" t="str">
            <v>RETROESCAVADEIRA SOBRE RODAS COM CARREGADEIRA, TRAÇÃO 4X4, POTÊNCIA LÍQ. 88 HP, CAÇAMBA CARREG. CAP. MÍN. 1 M3, CAÇAMBA RETRO CAP. 0,26 M3, PESO OPERACIONAL MÍN. 6.674 KG, PROFUNDIDADE ESCAVAÇÃO MÁX. 4,37 M - CHI DIURNO. AF_06/2014</v>
          </cell>
          <cell r="D1040" t="str">
            <v>CHI</v>
          </cell>
          <cell r="E1040">
            <v>0.32629999999999998</v>
          </cell>
          <cell r="F1040">
            <v>67.84</v>
          </cell>
          <cell r="G1040">
            <v>22.13</v>
          </cell>
          <cell r="H1040">
            <v>72.36</v>
          </cell>
          <cell r="I1040">
            <v>23.61</v>
          </cell>
        </row>
        <row r="1041">
          <cell r="B1041" t="str">
            <v>CPU 100</v>
          </cell>
          <cell r="C1041" t="str">
            <v xml:space="preserve">CONSTRUÇÃO DE POÇO DE VISITA EM ALVENARIA DE BLOCOS ESTRUTURAL DE CONCRETO 4,5 MPA,  NAS DIMENSÕES INTERNAS  1,80 X 1,80 X 1,00 M INCLUINDO LAJE DE CONCRETO ARMADO DE 2,20 X 2,20 COM CHAMINÉ E LAJE DE TOPO EM CONCRETO ARMADO, COM APLICAÇÃO DE CHAPISCO E EMBOÇO NAS FACES EXTERNAS E INTERNAS, INCLUSIVE TAMPÃO DE FIBRA DE VIDRO DE DN 600MM (CONFORME PROJETO ESTRUTURAL PVCR-EST-090523-P31-R02-04_05). </v>
          </cell>
          <cell r="D1041" t="str">
            <v>UN</v>
          </cell>
          <cell r="G1041">
            <v>7085.62</v>
          </cell>
          <cell r="I1041">
            <v>7332.64</v>
          </cell>
        </row>
        <row r="1042">
          <cell r="B1042" t="str">
            <v>CONFORME PROJETO ESTRUTURAL PVCR-EST-090523-P31-R02-04_05</v>
          </cell>
        </row>
        <row r="1043">
          <cell r="B1043" t="str">
            <v>CÓDIGO</v>
          </cell>
          <cell r="C1043" t="str">
            <v>DESCRIÇÃO</v>
          </cell>
          <cell r="D1043" t="str">
            <v>UN</v>
          </cell>
          <cell r="E1043" t="str">
            <v>COEF.</v>
          </cell>
          <cell r="F1043" t="str">
            <v>PREÇO</v>
          </cell>
          <cell r="G1043" t="str">
            <v>TOTAL</v>
          </cell>
          <cell r="H1043" t="str">
            <v>PREÇO</v>
          </cell>
          <cell r="I1043" t="str">
            <v>TOTAL</v>
          </cell>
        </row>
        <row r="1044">
          <cell r="B1044">
            <v>101617</v>
          </cell>
          <cell r="C1044" t="str">
            <v>PREPARO DE FUNDO DE VALA COM LARGURA MAIOR OU IGUAL A 1,5 M E MENOR QUE 2,5 M (ACERTO DO SOLO NATURAL). AF_08/2020</v>
          </cell>
          <cell r="D1044" t="str">
            <v>M2</v>
          </cell>
          <cell r="E1044">
            <v>5.76</v>
          </cell>
          <cell r="F1044">
            <v>2.6</v>
          </cell>
          <cell r="G1044">
            <v>14.97</v>
          </cell>
          <cell r="H1044">
            <v>2.94</v>
          </cell>
          <cell r="I1044">
            <v>16.93</v>
          </cell>
        </row>
        <row r="1045">
          <cell r="B1045">
            <v>95241</v>
          </cell>
          <cell r="C1045" t="str">
            <v>LASTRO DE CONCRETO MAGRO, APLICADO EM PISOS, LAJES SOBRE SOLO OU RADIERS, ESPESSURA DE 5 CM. AF_07/2016</v>
          </cell>
          <cell r="D1045" t="str">
            <v>M2</v>
          </cell>
          <cell r="E1045">
            <v>5.76</v>
          </cell>
          <cell r="F1045">
            <v>29.54</v>
          </cell>
          <cell r="G1045">
            <v>170.15</v>
          </cell>
          <cell r="H1045">
            <v>30.98</v>
          </cell>
          <cell r="I1045">
            <v>178.44</v>
          </cell>
        </row>
        <row r="1046">
          <cell r="B1046" t="str">
            <v>AUX.021</v>
          </cell>
          <cell r="C1046" t="str">
            <v>FABRICAÇÃO, MONTAGEM E DESMONTAGEM DE FÔRMA PARA VIGA BALDRAME, EM MADEIRA SERRADA, E=25 MM, 4 UTILIZAÇÕES.</v>
          </cell>
          <cell r="D1046" t="str">
            <v>M2</v>
          </cell>
          <cell r="E1046">
            <v>10.771526418625024</v>
          </cell>
          <cell r="F1046">
            <v>64.989999999999995</v>
          </cell>
          <cell r="G1046">
            <v>700.04</v>
          </cell>
          <cell r="H1046">
            <v>69.39</v>
          </cell>
          <cell r="I1046">
            <v>747.43</v>
          </cell>
        </row>
        <row r="1047">
          <cell r="B1047" t="str">
            <v>AUX.022</v>
          </cell>
          <cell r="C1047" t="str">
            <v xml:space="preserve">ARMAÇÃO PARA EXECUÇÃO DE RADIER, PISO DE CONCRETO OU LAJE SOBRE SOLO, COM USO DE TELA Q-283. </v>
          </cell>
          <cell r="D1047" t="str">
            <v xml:space="preserve">KG    </v>
          </cell>
          <cell r="E1047">
            <v>24.03</v>
          </cell>
          <cell r="F1047">
            <v>14.61</v>
          </cell>
          <cell r="G1047">
            <v>351.07</v>
          </cell>
          <cell r="H1047">
            <v>15.13</v>
          </cell>
          <cell r="I1047">
            <v>363.57</v>
          </cell>
        </row>
        <row r="1048">
          <cell r="B1048">
            <v>94970</v>
          </cell>
          <cell r="C1048" t="str">
            <v>CONCRETO FCK = 20MPA, TRAÇO 1:2,7:3 (EM MASSA SECA DE CIMENTO/ AREIA MÉDIA/ BRITA 1) - PREPARO MECÂNICO COM BETONEIRA 600 L. AF_05/2021</v>
          </cell>
          <cell r="D1048" t="str">
            <v>M3</v>
          </cell>
          <cell r="E1048">
            <v>1.3800000000000003</v>
          </cell>
          <cell r="F1048">
            <v>454.95</v>
          </cell>
          <cell r="G1048">
            <v>627.83000000000004</v>
          </cell>
          <cell r="H1048">
            <v>463.57</v>
          </cell>
          <cell r="I1048">
            <v>639.72</v>
          </cell>
        </row>
        <row r="1049">
          <cell r="B1049">
            <v>103670</v>
          </cell>
          <cell r="C1049" t="str">
            <v>LANÇAMENTO COM USO DE BALDES, ADENSAMENTO E ACABAMENTO DE CONCRETO EM ESTRUTURAS. AF_02/2022</v>
          </cell>
          <cell r="D1049" t="str">
            <v>M3</v>
          </cell>
          <cell r="E1049">
            <v>1.3800000000000003</v>
          </cell>
          <cell r="F1049">
            <v>246.32</v>
          </cell>
          <cell r="G1049">
            <v>339.92</v>
          </cell>
          <cell r="H1049">
            <v>275.98</v>
          </cell>
          <cell r="I1049">
            <v>380.85</v>
          </cell>
        </row>
        <row r="1050">
          <cell r="B1050" t="str">
            <v>AUX.026</v>
          </cell>
          <cell r="C1050" t="str">
            <v>CINTA DE AMARRAÇÃO DE ALVENARIA MOLDADA IN LOCO COM UTILIZAÇÃO DE BLOCOS CANALETA.</v>
          </cell>
          <cell r="D1050" t="str">
            <v>M</v>
          </cell>
          <cell r="E1050">
            <v>8</v>
          </cell>
          <cell r="F1050">
            <v>30.16</v>
          </cell>
          <cell r="G1050">
            <v>241.28</v>
          </cell>
          <cell r="H1050">
            <v>31.38</v>
          </cell>
          <cell r="I1050">
            <v>251.04</v>
          </cell>
        </row>
        <row r="1051">
          <cell r="B1051">
            <v>89993</v>
          </cell>
          <cell r="C1051" t="str">
            <v>GRAUTEAMENTO VERTICAL EM ALVENARIA ESTRUTURAL. AF_09/2021</v>
          </cell>
          <cell r="D1051" t="str">
            <v>M3</v>
          </cell>
          <cell r="E1051">
            <v>0.02</v>
          </cell>
          <cell r="F1051">
            <v>950.53</v>
          </cell>
          <cell r="G1051">
            <v>19.010000000000002</v>
          </cell>
          <cell r="H1051">
            <v>998.87</v>
          </cell>
          <cell r="I1051">
            <v>19.97</v>
          </cell>
        </row>
        <row r="1052">
          <cell r="B1052">
            <v>87904</v>
          </cell>
          <cell r="C1052" t="str">
            <v>CHAPISCO APLICADO EM ALVENARIA (COM PRESENÇA DE VÃOS) E ESTRUTURAS DE CONCRETO DE FACHADA, COM COLHER DE PEDREIRO.  ARGAMASSA TRAÇO 1:3 COM PREPARO MANUAL. AF_10/2022</v>
          </cell>
          <cell r="D1052" t="str">
            <v>M2</v>
          </cell>
          <cell r="E1052">
            <v>14.303539967061511</v>
          </cell>
          <cell r="F1052">
            <v>7.2</v>
          </cell>
          <cell r="G1052">
            <v>102.98</v>
          </cell>
          <cell r="H1052">
            <v>7.88</v>
          </cell>
          <cell r="I1052">
            <v>112.71</v>
          </cell>
        </row>
        <row r="1053">
          <cell r="B1053" t="str">
            <v>AUX.023</v>
          </cell>
          <cell r="C1053" t="str">
            <v xml:space="preserve">ALVENARIA DE BLOCOS DE CONCRETO ESTRUTURAL 19X19X39 CM (ESPESSURA 19 CM), FBK = 4,5 MPA, UTILIZANDO COLHER DE PEDREIRO. </v>
          </cell>
          <cell r="D1053" t="str">
            <v xml:space="preserve">M2    </v>
          </cell>
          <cell r="E1053">
            <v>7.1517699835307562</v>
          </cell>
          <cell r="F1053">
            <v>81.64</v>
          </cell>
          <cell r="G1053">
            <v>583.87</v>
          </cell>
          <cell r="H1053">
            <v>84.96</v>
          </cell>
          <cell r="I1053">
            <v>607.61</v>
          </cell>
        </row>
        <row r="1054">
          <cell r="B1054" t="str">
            <v>AUX.024</v>
          </cell>
          <cell r="C1054" t="str">
            <v>EMBOÇO OU MASSA ÚNICA EM ARGAMASSA TRAÇO 1:3, PREPARO COM BETONEIRA 400L, APLICADA MANUALMENTE EM PANOS DE FACHADA COM PRESENÇA DE VÃOS, ESPESSURA DE 25 MM.</v>
          </cell>
          <cell r="D1054" t="str">
            <v>M2</v>
          </cell>
          <cell r="E1054">
            <v>14.303539967061511</v>
          </cell>
          <cell r="F1054">
            <v>44.32</v>
          </cell>
          <cell r="G1054">
            <v>633.92999999999995</v>
          </cell>
          <cell r="H1054">
            <v>48.04</v>
          </cell>
          <cell r="I1054">
            <v>687.14</v>
          </cell>
        </row>
        <row r="1055">
          <cell r="B1055">
            <v>92769</v>
          </cell>
          <cell r="C1055" t="str">
            <v>ARMAÇÃO DE LAJE DE ESTRUTURA CONVENCIONAL DE CONCRETO ARMADO UTILIZANDO AÇO CA-50 DE 6,3 MM - MONTAGEM. AF_06/2022</v>
          </cell>
          <cell r="D1055" t="str">
            <v>KG</v>
          </cell>
          <cell r="E1055">
            <v>30.33</v>
          </cell>
          <cell r="F1055">
            <v>13.87</v>
          </cell>
          <cell r="G1055">
            <v>420.67</v>
          </cell>
          <cell r="H1055">
            <v>14.16</v>
          </cell>
          <cell r="I1055">
            <v>429.47</v>
          </cell>
        </row>
        <row r="1056">
          <cell r="B1056">
            <v>92771</v>
          </cell>
          <cell r="C1056" t="str">
            <v>ARMAÇÃO DE LAJE DE ESTRUTURA CONVENCIONAL DE CONCRETO ARMADO UTILIZANDO AÇO CA-50 DE 10,0 MM - MONTAGEM. AF_06/2022</v>
          </cell>
          <cell r="D1056" t="str">
            <v>KG</v>
          </cell>
          <cell r="E1056">
            <v>120.11</v>
          </cell>
          <cell r="F1056">
            <v>12.09</v>
          </cell>
          <cell r="G1056">
            <v>1452.12</v>
          </cell>
          <cell r="H1056">
            <v>12.2</v>
          </cell>
          <cell r="I1056">
            <v>1465.34</v>
          </cell>
        </row>
        <row r="1057">
          <cell r="B1057">
            <v>89996</v>
          </cell>
          <cell r="C1057" t="str">
            <v>ARMAÇÃO VERTICAL DE ALVENARIA ESTRUTURAL; DIÂMETRO DE 10,0 MM. AF_09/2021</v>
          </cell>
          <cell r="D1057" t="str">
            <v>KG</v>
          </cell>
          <cell r="E1057">
            <v>5.86</v>
          </cell>
          <cell r="F1057">
            <v>11.63</v>
          </cell>
          <cell r="G1057">
            <v>68.150000000000006</v>
          </cell>
          <cell r="H1057">
            <v>11.9</v>
          </cell>
          <cell r="I1057">
            <v>69.73</v>
          </cell>
        </row>
        <row r="1058">
          <cell r="B1058" t="str">
            <v>COT.020</v>
          </cell>
          <cell r="C1058" t="str">
            <v>TAMPÃO EM POLIESTER REFORÇADO EM FIBRA DE VIDRO, COM DIÂMETRO DE 600MM E CAPACIDADE DE CARGA DE 40T E TEMP. 180°C</v>
          </cell>
          <cell r="D1058" t="str">
            <v>UN</v>
          </cell>
          <cell r="E1058">
            <v>1</v>
          </cell>
          <cell r="F1058">
            <v>1294.43</v>
          </cell>
          <cell r="G1058">
            <v>1294.43</v>
          </cell>
          <cell r="H1058">
            <v>1294.43</v>
          </cell>
          <cell r="I1058">
            <v>1294.43</v>
          </cell>
        </row>
        <row r="1059">
          <cell r="B1059">
            <v>5678</v>
          </cell>
          <cell r="C1059" t="str">
            <v>RETROESCAVADEIRA SOBRE RODAS COM CARREGADEIRA, TRAÇÃO 4X4, POTÊNCIA LÍQ. 88 HP, CAÇAMBA CARREG. CAP. MÍN. 1 M3, CAÇAMBA RETRO CAP. 0,26 M3, PESO OPERACIONAL MÍN. 6.674 KG, PROFUNDIDADE ESCAVAÇÃO MÁX. 4,37 M - CHP DIURNO. AF_06/2014</v>
          </cell>
          <cell r="D1059" t="str">
            <v>CHP</v>
          </cell>
          <cell r="E1059">
            <v>0.22304000000000002</v>
          </cell>
          <cell r="F1059">
            <v>154.13999999999999</v>
          </cell>
          <cell r="G1059">
            <v>34.369999999999997</v>
          </cell>
          <cell r="H1059">
            <v>158.66</v>
          </cell>
          <cell r="I1059">
            <v>35.380000000000003</v>
          </cell>
        </row>
        <row r="1060">
          <cell r="B1060">
            <v>5679</v>
          </cell>
          <cell r="C1060" t="str">
            <v>RETROESCAVADEIRA SOBRE RODAS COM CARREGADEIRA, TRAÇÃO 4X4, POTÊNCIA LÍQ. 88 HP, CAÇAMBA CARREG. CAP. MÍN. 1 M3, CAÇAMBA RETRO CAP. 0,26 M3, PESO OPERACIONAL MÍN. 6.674 KG, PROFUNDIDADE ESCAVAÇÃO MÁX. 4,37 M - CHI DIURNO. AF_06/2014</v>
          </cell>
          <cell r="D1060" t="str">
            <v>CHI</v>
          </cell>
          <cell r="E1060">
            <v>0.45452000000000004</v>
          </cell>
          <cell r="F1060">
            <v>67.84</v>
          </cell>
          <cell r="G1060">
            <v>30.83</v>
          </cell>
          <cell r="H1060">
            <v>72.36</v>
          </cell>
          <cell r="I1060">
            <v>32.880000000000003</v>
          </cell>
        </row>
        <row r="1061">
          <cell r="B1061" t="str">
            <v>CPU 101</v>
          </cell>
          <cell r="C1061" t="str">
            <v>CONSTRUÇÃO DE POÇO DE VISITA EM ALVENARIA DE BLOCOS ESTRUTURAL DE CONCRETO 4,5 MPA,  NAS DIMENSÕES INTERNAS  2,00 X 2,00 X 1,00 M INCLUINDO LAJE DE CONCRETO ARMADO DE 2,40 X 2,40 COM CHAMINÉ E LAJE DE TOPO EM CONCRETO ARMADO, COM APLICAÇÃO DE CHAPISCO E EMBOÇO NAS FACES EXTERNAS E INTERNAS, INCLUSIVE TAMPÃO DE FIBRA DE VIDRO DE DN 600MM.</v>
          </cell>
          <cell r="D1061" t="str">
            <v>UN</v>
          </cell>
          <cell r="G1061">
            <v>7939.71</v>
          </cell>
          <cell r="I1061">
            <v>8219.24</v>
          </cell>
        </row>
        <row r="1062">
          <cell r="B1062" t="str">
            <v>CONFORME PROJETO ESTRUTURAL PVCR-EST-090523-P31-R02-05_05</v>
          </cell>
        </row>
        <row r="1063">
          <cell r="B1063" t="str">
            <v>CÓDIGO</v>
          </cell>
          <cell r="C1063" t="str">
            <v>DESCRIÇÃO</v>
          </cell>
          <cell r="D1063" t="str">
            <v>UN</v>
          </cell>
          <cell r="E1063" t="str">
            <v>COEF.</v>
          </cell>
          <cell r="F1063" t="str">
            <v>PREÇO</v>
          </cell>
          <cell r="G1063" t="str">
            <v>TOTAL</v>
          </cell>
          <cell r="H1063" t="str">
            <v>PREÇO</v>
          </cell>
          <cell r="I1063" t="str">
            <v>TOTAL</v>
          </cell>
        </row>
        <row r="1064">
          <cell r="B1064">
            <v>101617</v>
          </cell>
          <cell r="C1064" t="str">
            <v>PREPARO DE FUNDO DE VALA COM LARGURA MAIOR OU IGUAL A 1,5 M E MENOR QUE 2,5 M (ACERTO DO SOLO NATURAL). AF_08/2020</v>
          </cell>
          <cell r="D1064" t="str">
            <v>M2</v>
          </cell>
          <cell r="E1064">
            <v>6.7600000000000007</v>
          </cell>
          <cell r="F1064">
            <v>2.6</v>
          </cell>
          <cell r="G1064">
            <v>17.57</v>
          </cell>
          <cell r="H1064">
            <v>2.94</v>
          </cell>
          <cell r="I1064">
            <v>19.87</v>
          </cell>
        </row>
        <row r="1065">
          <cell r="B1065">
            <v>95241</v>
          </cell>
          <cell r="C1065" t="str">
            <v>LASTRO DE CONCRETO MAGRO, APLICADO EM PISOS, LAJES SOBRE SOLO OU RADIERS, ESPESSURA DE 5 CM. AF_07/2016</v>
          </cell>
          <cell r="D1065" t="str">
            <v>M2</v>
          </cell>
          <cell r="E1065">
            <v>6.7600000000000007</v>
          </cell>
          <cell r="F1065">
            <v>29.54</v>
          </cell>
          <cell r="G1065">
            <v>199.69</v>
          </cell>
          <cell r="H1065">
            <v>30.98</v>
          </cell>
          <cell r="I1065">
            <v>209.42</v>
          </cell>
        </row>
        <row r="1066">
          <cell r="B1066" t="str">
            <v>AUX.021</v>
          </cell>
          <cell r="C1066" t="str">
            <v>FABRICAÇÃO, MONTAGEM E DESMONTAGEM DE FÔRMA PARA VIGA BALDRAME, EM MADEIRA SERRADA, E=25 MM, 4 UTILIZAÇÕES.</v>
          </cell>
          <cell r="D1066" t="str">
            <v>M2</v>
          </cell>
          <cell r="E1066">
            <v>11.891526418625023</v>
          </cell>
          <cell r="F1066">
            <v>64.989999999999995</v>
          </cell>
          <cell r="G1066">
            <v>772.83</v>
          </cell>
          <cell r="H1066">
            <v>69.39</v>
          </cell>
          <cell r="I1066">
            <v>825.15</v>
          </cell>
        </row>
        <row r="1067">
          <cell r="B1067" t="str">
            <v>AUX.022</v>
          </cell>
          <cell r="C1067" t="str">
            <v xml:space="preserve">ARMAÇÃO PARA EXECUÇÃO DE RADIER, PISO DE CONCRETO OU LAJE SOBRE SOLO, COM USO DE TELA Q-283. </v>
          </cell>
          <cell r="D1067" t="str">
            <v xml:space="preserve">KG    </v>
          </cell>
          <cell r="E1067">
            <v>28.56</v>
          </cell>
          <cell r="F1067">
            <v>14.61</v>
          </cell>
          <cell r="G1067">
            <v>417.26</v>
          </cell>
          <cell r="H1067">
            <v>15.13</v>
          </cell>
          <cell r="I1067">
            <v>432.11</v>
          </cell>
        </row>
        <row r="1068">
          <cell r="B1068">
            <v>94970</v>
          </cell>
          <cell r="C1068" t="str">
            <v>CONCRETO FCK = 20MPA, TRAÇO 1:2,7:3 (EM MASSA SECA DE CIMENTO/ AREIA MÉDIA/ BRITA 1) - PREPARO MECÂNICO COM BETONEIRA 600 L. AF_05/2021</v>
          </cell>
          <cell r="D1068" t="str">
            <v>M3</v>
          </cell>
          <cell r="E1068">
            <v>1.62</v>
          </cell>
          <cell r="F1068">
            <v>454.95</v>
          </cell>
          <cell r="G1068">
            <v>737.01</v>
          </cell>
          <cell r="H1068">
            <v>463.57</v>
          </cell>
          <cell r="I1068">
            <v>750.98</v>
          </cell>
        </row>
        <row r="1069">
          <cell r="B1069">
            <v>103670</v>
          </cell>
          <cell r="C1069" t="str">
            <v>LANÇAMENTO COM USO DE BALDES, ADENSAMENTO E ACABAMENTO DE CONCRETO EM ESTRUTURAS. AF_02/2022</v>
          </cell>
          <cell r="D1069" t="str">
            <v>M3</v>
          </cell>
          <cell r="E1069">
            <v>1.62</v>
          </cell>
          <cell r="F1069">
            <v>246.32</v>
          </cell>
          <cell r="G1069">
            <v>399.03</v>
          </cell>
          <cell r="H1069">
            <v>275.98</v>
          </cell>
          <cell r="I1069">
            <v>447.08</v>
          </cell>
        </row>
        <row r="1070">
          <cell r="B1070" t="str">
            <v>AUX.026</v>
          </cell>
          <cell r="C1070" t="str">
            <v>CINTA DE AMARRAÇÃO DE ALVENARIA MOLDADA IN LOCO COM UTILIZAÇÃO DE BLOCOS CANALETA.</v>
          </cell>
          <cell r="D1070" t="str">
            <v>M</v>
          </cell>
          <cell r="E1070">
            <v>8.8000000000000007</v>
          </cell>
          <cell r="F1070">
            <v>30.16</v>
          </cell>
          <cell r="G1070">
            <v>265.39999999999998</v>
          </cell>
          <cell r="H1070">
            <v>31.38</v>
          </cell>
          <cell r="I1070">
            <v>276.14</v>
          </cell>
        </row>
        <row r="1071">
          <cell r="B1071">
            <v>89993</v>
          </cell>
          <cell r="C1071" t="str">
            <v>GRAUTEAMENTO VERTICAL EM ALVENARIA ESTRUTURAL. AF_09/2021</v>
          </cell>
          <cell r="D1071" t="str">
            <v>M3</v>
          </cell>
          <cell r="E1071">
            <v>0.02</v>
          </cell>
          <cell r="F1071">
            <v>950.53</v>
          </cell>
          <cell r="G1071">
            <v>19.010000000000002</v>
          </cell>
          <cell r="H1071">
            <v>998.87</v>
          </cell>
          <cell r="I1071">
            <v>19.97</v>
          </cell>
        </row>
        <row r="1072">
          <cell r="B1072">
            <v>87904</v>
          </cell>
          <cell r="C1072" t="str">
            <v>CHAPISCO APLICADO EM ALVENARIA (COM PRESENÇA DE VÃOS) E ESTRUTURAS DE CONCRETO DE FACHADA, COM COLHER DE PEDREIRO.  ARGAMASSA TRAÇO 1:3 COM PREPARO MANUAL. AF_10/2022</v>
          </cell>
          <cell r="D1072" t="str">
            <v>M2</v>
          </cell>
          <cell r="E1072">
            <v>15.903539967061512</v>
          </cell>
          <cell r="F1072">
            <v>7.2</v>
          </cell>
          <cell r="G1072">
            <v>114.5</v>
          </cell>
          <cell r="H1072">
            <v>7.88</v>
          </cell>
          <cell r="I1072">
            <v>125.31</v>
          </cell>
        </row>
        <row r="1073">
          <cell r="B1073" t="str">
            <v>AUX.023</v>
          </cell>
          <cell r="C1073" t="str">
            <v xml:space="preserve">ALVENARIA DE BLOCOS DE CONCRETO ESTRUTURAL 19X19X39 CM (ESPESSURA 19 CM), FBK = 4,5 MPA, UTILIZANDO COLHER DE PEDREIRO. </v>
          </cell>
          <cell r="D1073" t="str">
            <v xml:space="preserve">M2    </v>
          </cell>
          <cell r="E1073">
            <v>7.9517699835307569</v>
          </cell>
          <cell r="F1073">
            <v>81.64</v>
          </cell>
          <cell r="G1073">
            <v>649.17999999999995</v>
          </cell>
          <cell r="H1073">
            <v>84.96</v>
          </cell>
          <cell r="I1073">
            <v>675.58</v>
          </cell>
        </row>
        <row r="1074">
          <cell r="B1074" t="str">
            <v>AUX.024</v>
          </cell>
          <cell r="C1074" t="str">
            <v>EMBOÇO OU MASSA ÚNICA EM ARGAMASSA TRAÇO 1:3, PREPARO COM BETONEIRA 400L, APLICADA MANUALMENTE EM PANOS DE FACHADA COM PRESENÇA DE VÃOS, ESPESSURA DE 25 MM.</v>
          </cell>
          <cell r="D1074" t="str">
            <v>M2</v>
          </cell>
          <cell r="E1074">
            <v>15.903539967061512</v>
          </cell>
          <cell r="F1074">
            <v>44.32</v>
          </cell>
          <cell r="G1074">
            <v>704.84</v>
          </cell>
          <cell r="H1074">
            <v>48.04</v>
          </cell>
          <cell r="I1074">
            <v>764</v>
          </cell>
        </row>
        <row r="1075">
          <cell r="B1075">
            <v>92769</v>
          </cell>
          <cell r="C1075" t="str">
            <v>ARMAÇÃO DE LAJE DE ESTRUTURA CONVENCIONAL DE CONCRETO ARMADO UTILIZANDO AÇO CA-50 DE 6,3 MM - MONTAGEM. AF_06/2022</v>
          </cell>
          <cell r="D1075" t="str">
            <v>KG</v>
          </cell>
          <cell r="E1075">
            <v>30.33</v>
          </cell>
          <cell r="F1075">
            <v>13.87</v>
          </cell>
          <cell r="G1075">
            <v>420.67</v>
          </cell>
          <cell r="H1075">
            <v>14.16</v>
          </cell>
          <cell r="I1075">
            <v>429.47</v>
          </cell>
        </row>
        <row r="1076">
          <cell r="B1076">
            <v>92771</v>
          </cell>
          <cell r="C1076" t="str">
            <v>ARMAÇÃO DE LAJE DE ESTRUTURA CONVENCIONAL DE CONCRETO ARMADO UTILIZANDO AÇO CA-50 DE 10,0 MM - MONTAGEM. AF_06/2022</v>
          </cell>
          <cell r="D1076" t="str">
            <v>KG</v>
          </cell>
          <cell r="E1076">
            <v>147.44999999999999</v>
          </cell>
          <cell r="F1076">
            <v>12.09</v>
          </cell>
          <cell r="G1076">
            <v>1782.67</v>
          </cell>
          <cell r="H1076">
            <v>12.2</v>
          </cell>
          <cell r="I1076">
            <v>1798.89</v>
          </cell>
        </row>
        <row r="1077">
          <cell r="B1077">
            <v>89996</v>
          </cell>
          <cell r="C1077" t="str">
            <v>ARMAÇÃO VERTICAL DE ALVENARIA ESTRUTURAL; DIÂMETRO DE 10,0 MM. AF_09/2021</v>
          </cell>
          <cell r="D1077" t="str">
            <v>KG</v>
          </cell>
          <cell r="E1077">
            <v>5.86</v>
          </cell>
          <cell r="F1077">
            <v>11.63</v>
          </cell>
          <cell r="G1077">
            <v>68.150000000000006</v>
          </cell>
          <cell r="H1077">
            <v>11.9</v>
          </cell>
          <cell r="I1077">
            <v>69.73</v>
          </cell>
        </row>
        <row r="1078">
          <cell r="B1078" t="str">
            <v>COT.020</v>
          </cell>
          <cell r="C1078" t="str">
            <v>TAMPÃO EM POLIESTER REFORÇADO EM FIBRA DE VIDRO, COM DIÂMETRO DE 600MM E CAPACIDADE DE CARGA DE 40T E TEMP. 180°C</v>
          </cell>
          <cell r="D1078" t="str">
            <v>UN</v>
          </cell>
          <cell r="E1078">
            <v>1</v>
          </cell>
          <cell r="F1078">
            <v>1294.43</v>
          </cell>
          <cell r="G1078">
            <v>1294.43</v>
          </cell>
          <cell r="H1078">
            <v>1294.43</v>
          </cell>
          <cell r="I1078">
            <v>1294.43</v>
          </cell>
        </row>
        <row r="1079">
          <cell r="B1079">
            <v>5678</v>
          </cell>
          <cell r="C1079" t="str">
            <v>RETROESCAVADEIRA SOBRE RODAS COM CARREGADEIRA, TRAÇÃO 4X4, POTÊNCIA LÍQ. 88 HP, CAÇAMBA CARREG. CAP. MÍN. 1 M3, CAÇAMBA RETRO CAP. 0,26 M3, PESO OPERACIONAL MÍN. 6.674 KG, PROFUNDIDADE ESCAVAÇÃO MÁX. 4,37 M - CHP DIURNO. AF_06/2014</v>
          </cell>
          <cell r="D1079" t="str">
            <v>CHP</v>
          </cell>
          <cell r="E1079">
            <v>0.26500000000000001</v>
          </cell>
          <cell r="F1079">
            <v>154.13999999999999</v>
          </cell>
          <cell r="G1079">
            <v>40.840000000000003</v>
          </cell>
          <cell r="H1079">
            <v>158.66</v>
          </cell>
          <cell r="I1079">
            <v>42.04</v>
          </cell>
        </row>
        <row r="1080">
          <cell r="B1080">
            <v>5679</v>
          </cell>
          <cell r="C1080" t="str">
            <v>RETROESCAVADEIRA SOBRE RODAS COM CARREGADEIRA, TRAÇÃO 4X4, POTÊNCIA LÍQ. 88 HP, CAÇAMBA CARREG. CAP. MÍN. 1 M3, CAÇAMBA RETRO CAP. 0,26 M3, PESO OPERACIONAL MÍN. 6.674 KG, PROFUNDIDADE ESCAVAÇÃO MÁX. 4,37 M - CHI DIURNO. AF_06/2014</v>
          </cell>
          <cell r="D1080" t="str">
            <v>CHI</v>
          </cell>
          <cell r="E1080">
            <v>0.54</v>
          </cell>
          <cell r="F1080">
            <v>67.84</v>
          </cell>
          <cell r="G1080">
            <v>36.630000000000003</v>
          </cell>
          <cell r="H1080">
            <v>72.36</v>
          </cell>
          <cell r="I1080">
            <v>39.07</v>
          </cell>
        </row>
        <row r="1081">
          <cell r="B1081" t="str">
            <v>CPU 102</v>
          </cell>
          <cell r="C1081" t="str">
            <v>CONSTRUÇÃO DE CAIXA COLETORA GAVETA EM ALVENARIA DE BLOCOS ESTRUTURAL DE CONCRETO 4,5 MPA,  NAS DIMENSÕES INTERNAS  1,00 X 1,00 X 1,00 M, COM APLICAÇÃO DE CHAPISCO E EMBOÇO NAS FACES EXTERNAS E INTERNAS, INCLUINDO LAJE DE CONCRETO ARMADO DE 1,40 X 1,40 COM TAMPA REMOVÍVEL DE 0,80 X 0,80 M E CANTONEIRA DE AÇO, INCLUSIVE MEIO FIO DRENANTE CONFORME PROJETO. TIPO PARA VIAS LOCAIS.</v>
          </cell>
          <cell r="D1081" t="str">
            <v>UN</v>
          </cell>
          <cell r="G1081">
            <v>2766.3</v>
          </cell>
          <cell r="I1081">
            <v>2900.04</v>
          </cell>
        </row>
        <row r="1082">
          <cell r="B1082" t="str">
            <v>CONFORME PROJETO ESTRUTURAL PVVL-EST-110523-P31-R02-01_05</v>
          </cell>
        </row>
        <row r="1083">
          <cell r="B1083" t="str">
            <v>CÓDIGO</v>
          </cell>
          <cell r="C1083" t="str">
            <v>DESCRIÇÃO</v>
          </cell>
          <cell r="D1083" t="str">
            <v>UN</v>
          </cell>
          <cell r="E1083" t="str">
            <v>COEF.</v>
          </cell>
          <cell r="F1083" t="str">
            <v>PREÇO</v>
          </cell>
          <cell r="G1083" t="str">
            <v>TOTAL</v>
          </cell>
          <cell r="H1083" t="str">
            <v>PREÇO</v>
          </cell>
          <cell r="I1083" t="str">
            <v>TOTAL</v>
          </cell>
        </row>
        <row r="1084">
          <cell r="B1084">
            <v>101617</v>
          </cell>
          <cell r="C1084" t="str">
            <v>PREPARO DE FUNDO DE VALA COM LARGURA MAIOR OU IGUAL A 1,5 M E MENOR QUE 2,5 M (ACERTO DO SOLO NATURAL). AF_08/2020</v>
          </cell>
          <cell r="D1084" t="str">
            <v>M2</v>
          </cell>
          <cell r="E1084">
            <v>2.5600000000000005</v>
          </cell>
          <cell r="F1084">
            <v>2.6</v>
          </cell>
          <cell r="G1084">
            <v>6.65</v>
          </cell>
          <cell r="H1084">
            <v>2.94</v>
          </cell>
          <cell r="I1084">
            <v>7.52</v>
          </cell>
        </row>
        <row r="1085">
          <cell r="B1085">
            <v>95241</v>
          </cell>
          <cell r="C1085" t="str">
            <v>LASTRO DE CONCRETO MAGRO, APLICADO EM PISOS, LAJES SOBRE SOLO OU RADIERS, ESPESSURA DE 5 CM. AF_07/2016</v>
          </cell>
          <cell r="D1085" t="str">
            <v>M2</v>
          </cell>
          <cell r="E1085">
            <v>2.5600000000000005</v>
          </cell>
          <cell r="F1085">
            <v>29.54</v>
          </cell>
          <cell r="G1085">
            <v>75.62</v>
          </cell>
          <cell r="H1085">
            <v>30.98</v>
          </cell>
          <cell r="I1085">
            <v>79.3</v>
          </cell>
        </row>
        <row r="1086">
          <cell r="B1086" t="str">
            <v>AUX.021</v>
          </cell>
          <cell r="C1086" t="str">
            <v>FABRICAÇÃO, MONTAGEM E DESMONTAGEM DE FÔRMA PARA VIGA BALDRAME, EM MADEIRA SERRADA, E=25 MM, 4 UTILIZAÇÕES.</v>
          </cell>
          <cell r="D1086" t="str">
            <v>M2</v>
          </cell>
          <cell r="E1086">
            <v>3.6239999999999997</v>
          </cell>
          <cell r="F1086">
            <v>64.989999999999995</v>
          </cell>
          <cell r="G1086">
            <v>235.52</v>
          </cell>
          <cell r="H1086">
            <v>69.39</v>
          </cell>
          <cell r="I1086">
            <v>251.46</v>
          </cell>
        </row>
        <row r="1087">
          <cell r="B1087" t="str">
            <v>AUX.022</v>
          </cell>
          <cell r="C1087" t="str">
            <v xml:space="preserve">ARMAÇÃO PARA EXECUÇÃO DE RADIER, PISO DE CONCRETO OU LAJE SOBRE SOLO, COM USO DE TELA Q-283. </v>
          </cell>
          <cell r="D1087" t="str">
            <v xml:space="preserve">KG    </v>
          </cell>
          <cell r="E1087">
            <v>15.01</v>
          </cell>
          <cell r="F1087">
            <v>14.61</v>
          </cell>
          <cell r="G1087">
            <v>219.29</v>
          </cell>
          <cell r="H1087">
            <v>15.13</v>
          </cell>
          <cell r="I1087">
            <v>227.1</v>
          </cell>
        </row>
        <row r="1088">
          <cell r="B1088">
            <v>94970</v>
          </cell>
          <cell r="C1088" t="str">
            <v>CONCRETO FCK = 20MPA, TRAÇO 1:2,7:3 (EM MASSA SECA DE CIMENTO/ AREIA MÉDIA/ BRITA 1) - PREPARO MECÂNICO COM BETONEIRA 600 L. AF_05/2021</v>
          </cell>
          <cell r="D1088" t="str">
            <v>M3</v>
          </cell>
          <cell r="E1088">
            <v>0.46</v>
          </cell>
          <cell r="F1088">
            <v>454.95</v>
          </cell>
          <cell r="G1088">
            <v>209.27</v>
          </cell>
          <cell r="H1088">
            <v>463.57</v>
          </cell>
          <cell r="I1088">
            <v>213.24</v>
          </cell>
        </row>
        <row r="1089">
          <cell r="B1089">
            <v>103670</v>
          </cell>
          <cell r="C1089" t="str">
            <v>LANÇAMENTO COM USO DE BALDES, ADENSAMENTO E ACABAMENTO DE CONCRETO EM ESTRUTURAS. AF_02/2022</v>
          </cell>
          <cell r="D1089" t="str">
            <v>M3</v>
          </cell>
          <cell r="E1089">
            <v>0.46</v>
          </cell>
          <cell r="F1089">
            <v>246.32</v>
          </cell>
          <cell r="G1089">
            <v>113.3</v>
          </cell>
          <cell r="H1089">
            <v>275.98</v>
          </cell>
          <cell r="I1089">
            <v>126.95</v>
          </cell>
        </row>
        <row r="1090">
          <cell r="B1090" t="str">
            <v>AUX.026</v>
          </cell>
          <cell r="C1090" t="str">
            <v>CINTA DE AMARRAÇÃO DE ALVENARIA MOLDADA IN LOCO COM UTILIZAÇÃO DE BLOCOS CANALETA.</v>
          </cell>
          <cell r="D1090" t="str">
            <v>M</v>
          </cell>
          <cell r="E1090">
            <v>4.8</v>
          </cell>
          <cell r="F1090">
            <v>30.16</v>
          </cell>
          <cell r="G1090">
            <v>144.76</v>
          </cell>
          <cell r="H1090">
            <v>31.38</v>
          </cell>
          <cell r="I1090">
            <v>150.62</v>
          </cell>
        </row>
        <row r="1091">
          <cell r="B1091">
            <v>89993</v>
          </cell>
          <cell r="C1091" t="str">
            <v>GRAUTEAMENTO VERTICAL EM ALVENARIA ESTRUTURAL. AF_09/2021</v>
          </cell>
          <cell r="D1091" t="str">
            <v>M3</v>
          </cell>
          <cell r="E1091">
            <v>0.02</v>
          </cell>
          <cell r="F1091">
            <v>950.53</v>
          </cell>
          <cell r="G1091">
            <v>19.010000000000002</v>
          </cell>
          <cell r="H1091">
            <v>998.87</v>
          </cell>
          <cell r="I1091">
            <v>19.97</v>
          </cell>
        </row>
        <row r="1092">
          <cell r="B1092">
            <v>87904</v>
          </cell>
          <cell r="C1092" t="str">
            <v>CHAPISCO APLICADO EM ALVENARIA (COM PRESENÇA DE VÃOS) E ESTRUTURAS DE CONCRETO DE FACHADA, COM COLHER DE PEDREIRO.  ARGAMASSA TRAÇO 1:3 COM PREPARO MANUAL. AF_10/2022</v>
          </cell>
          <cell r="D1092" t="str">
            <v>M2</v>
          </cell>
          <cell r="E1092">
            <v>11.668672587712816</v>
          </cell>
          <cell r="F1092">
            <v>7.2</v>
          </cell>
          <cell r="G1092">
            <v>84.01</v>
          </cell>
          <cell r="H1092">
            <v>7.88</v>
          </cell>
          <cell r="I1092">
            <v>91.94</v>
          </cell>
        </row>
        <row r="1093">
          <cell r="B1093" t="str">
            <v>AUX.023</v>
          </cell>
          <cell r="C1093" t="str">
            <v xml:space="preserve">ALVENARIA DE BLOCOS DE CONCRETO ESTRUTURAL 19X19X39 CM (ESPESSURA 19 CM), FBK = 4,5 MPA, UTILIZANDO COLHER DE PEDREIRO. </v>
          </cell>
          <cell r="D1093" t="str">
            <v xml:space="preserve">M2    </v>
          </cell>
          <cell r="E1093">
            <v>5.0343362938564082</v>
          </cell>
          <cell r="F1093">
            <v>81.64</v>
          </cell>
          <cell r="G1093">
            <v>411</v>
          </cell>
          <cell r="H1093">
            <v>84.96</v>
          </cell>
          <cell r="I1093">
            <v>427.71</v>
          </cell>
        </row>
        <row r="1094">
          <cell r="B1094" t="str">
            <v>AUX.024</v>
          </cell>
          <cell r="C1094" t="str">
            <v>EMBOÇO OU MASSA ÚNICA EM ARGAMASSA TRAÇO 1:3, PREPARO COM BETONEIRA 400L, APLICADA MANUALMENTE EM PANOS DE FACHADA COM PRESENÇA DE VÃOS, ESPESSURA DE 25 MM.</v>
          </cell>
          <cell r="D1094" t="str">
            <v>M2</v>
          </cell>
          <cell r="E1094">
            <v>11.668672587712816</v>
          </cell>
          <cell r="F1094">
            <v>44.32</v>
          </cell>
          <cell r="G1094">
            <v>517.15</v>
          </cell>
          <cell r="H1094">
            <v>48.04</v>
          </cell>
          <cell r="I1094">
            <v>560.55999999999995</v>
          </cell>
        </row>
        <row r="1095">
          <cell r="B1095">
            <v>92770</v>
          </cell>
          <cell r="C1095" t="str">
            <v>ARMAÇÃO DE LAJE DE ESTRUTURA CONVENCIONAL DE CONCRETO ARMADO UTILIZANDO AÇO CA-50 DE 8,0 MM - MONTAGEM. AF_06/2022</v>
          </cell>
          <cell r="D1095" t="str">
            <v>KG</v>
          </cell>
          <cell r="E1095">
            <v>29.72</v>
          </cell>
          <cell r="F1095">
            <v>13.36</v>
          </cell>
          <cell r="G1095">
            <v>397.05</v>
          </cell>
          <cell r="H1095">
            <v>13.53</v>
          </cell>
          <cell r="I1095">
            <v>402.11</v>
          </cell>
        </row>
        <row r="1096">
          <cell r="B1096">
            <v>92772</v>
          </cell>
          <cell r="C1096" t="str">
            <v>ARMAÇÃO DE LAJE DE ESTRUTURA CONVENCIONAL DE CONCRETO ARMADO UTILIZANDO AÇO CA-50 DE 12,5 MM - MONTAGEM. AF_06/2022</v>
          </cell>
          <cell r="D1096" t="str">
            <v>KG</v>
          </cell>
          <cell r="E1096">
            <v>0.87</v>
          </cell>
          <cell r="F1096">
            <v>10.25</v>
          </cell>
          <cell r="G1096">
            <v>8.91</v>
          </cell>
          <cell r="H1096">
            <v>10.31</v>
          </cell>
          <cell r="I1096">
            <v>8.9600000000000009</v>
          </cell>
        </row>
        <row r="1097">
          <cell r="B1097">
            <v>92768</v>
          </cell>
          <cell r="C1097" t="str">
            <v>ARMAÇÃO DE LAJE DE ESTRUTURA CONVENCIONAL DE CONCRETO ARMADO UTILIZANDO AÇO CA-60 DE 5,0 MM - MONTAGEM. AF_06/2022</v>
          </cell>
          <cell r="D1097" t="str">
            <v>KG</v>
          </cell>
          <cell r="E1097">
            <v>1.21</v>
          </cell>
          <cell r="F1097">
            <v>14.21</v>
          </cell>
          <cell r="G1097">
            <v>17.190000000000001</v>
          </cell>
          <cell r="H1097">
            <v>14.67</v>
          </cell>
          <cell r="I1097">
            <v>17.75</v>
          </cell>
        </row>
        <row r="1098">
          <cell r="B1098">
            <v>89996</v>
          </cell>
          <cell r="C1098" t="str">
            <v>ARMAÇÃO VERTICAL DE ALVENARIA ESTRUTURAL; DIÂMETRO DE 10,0 MM. AF_09/2021</v>
          </cell>
          <cell r="D1098" t="str">
            <v>KG</v>
          </cell>
          <cell r="E1098">
            <v>5.86</v>
          </cell>
          <cell r="F1098">
            <v>11.63</v>
          </cell>
          <cell r="G1098">
            <v>68.150000000000006</v>
          </cell>
          <cell r="H1098">
            <v>11.9</v>
          </cell>
          <cell r="I1098">
            <v>69.73</v>
          </cell>
        </row>
        <row r="1099">
          <cell r="B1099">
            <v>4777</v>
          </cell>
          <cell r="C1099" t="str">
            <v xml:space="preserve">CANTONEIRA ACO ABAS IGUAIS (QUALQUER BITOLA), ESPESSURA ENTRE 1/8" E 1/4"                                                                                                                                                                                                                                                                                                                                                                                                                                 </v>
          </cell>
          <cell r="D1099" t="str">
            <v xml:space="preserve">KG    </v>
          </cell>
          <cell r="E1099">
            <v>11.61</v>
          </cell>
          <cell r="F1099">
            <v>10.54</v>
          </cell>
          <cell r="G1099">
            <v>122.36</v>
          </cell>
          <cell r="H1099">
            <v>10.54</v>
          </cell>
          <cell r="I1099">
            <v>122.36</v>
          </cell>
        </row>
        <row r="1100">
          <cell r="B1100" t="str">
            <v>AUX.025</v>
          </cell>
          <cell r="C1100" t="str">
            <v xml:space="preserve">MEIO-FIO OU GUIA DE CONCRETO PRE-MOLDADO, TIPO CHAPEU PARA BOCA DE LOBO,  DIMENSOES *1,20* X 0,15 X 0,30 M. </v>
          </cell>
          <cell r="D1100" t="str">
            <v>M</v>
          </cell>
          <cell r="E1100">
            <v>1</v>
          </cell>
          <cell r="F1100">
            <v>88.03</v>
          </cell>
          <cell r="G1100">
            <v>88.03</v>
          </cell>
          <cell r="H1100">
            <v>92.37</v>
          </cell>
          <cell r="I1100">
            <v>92.37</v>
          </cell>
        </row>
        <row r="1101">
          <cell r="B1101">
            <v>5678</v>
          </cell>
          <cell r="C1101" t="str">
            <v>RETROESCAVADEIRA SOBRE RODAS COM CARREGADEIRA, TRAÇÃO 4X4, POTÊNCIA LÍQ. 88 HP, CAÇAMBA CARREG. CAP. MÍN. 1 M3, CAÇAMBA RETRO CAP. 0,26 M3, PESO OPERACIONAL MÍN. 6.674 KG, PROFUNDIDADE ESCAVAÇÃO MÁX. 4,37 M - CHP DIURNO. AF_06/2014</v>
          </cell>
          <cell r="D1101" t="str">
            <v>CHP</v>
          </cell>
          <cell r="E1101">
            <v>9.9299999999999999E-2</v>
          </cell>
          <cell r="F1101">
            <v>154.13999999999999</v>
          </cell>
          <cell r="G1101">
            <v>15.3</v>
          </cell>
          <cell r="H1101">
            <v>158.66</v>
          </cell>
          <cell r="I1101">
            <v>15.75</v>
          </cell>
        </row>
        <row r="1102">
          <cell r="B1102">
            <v>5679</v>
          </cell>
          <cell r="C1102" t="str">
            <v>RETROESCAVADEIRA SOBRE RODAS COM CARREGADEIRA, TRAÇÃO 4X4, POTÊNCIA LÍQ. 88 HP, CAÇAMBA CARREG. CAP. MÍN. 1 M3, CAÇAMBA RETRO CAP. 0,26 M3, PESO OPERACIONAL MÍN. 6.674 KG, PROFUNDIDADE ESCAVAÇÃO MÁX. 4,37 M - CHI DIURNO. AF_06/2014</v>
          </cell>
          <cell r="D1102" t="str">
            <v>CHI</v>
          </cell>
          <cell r="E1102">
            <v>0.2024</v>
          </cell>
          <cell r="F1102">
            <v>67.84</v>
          </cell>
          <cell r="G1102">
            <v>13.73</v>
          </cell>
          <cell r="H1102">
            <v>72.36</v>
          </cell>
          <cell r="I1102">
            <v>14.64</v>
          </cell>
        </row>
        <row r="1103">
          <cell r="B1103" t="str">
            <v>CPU 103</v>
          </cell>
          <cell r="C1103" t="str">
            <v>CONSTRUÇÃO DE CAIXA COLETORA GAVETA EM ALVENARIA DE BLOCOS ESTRUTURAL DE CONCRETO 4,5 MPA,  NAS DIMENSÕES INTERNAS  1,20 X 1,20 X 1,00 M, COM APLICAÇÃO DE CHAPISCO E EMBOÇO NAS FACES EXTERNAS E INTERNAS, INCLUINDO LAJE DE CONCRETO ARMADO DE 1,60 X 1,60 COM TAMPA REMOVÍVEL DE 0,80 X 0,80 M E CANTONEIRA DE AÇO, INCLUSIVE MEIO FIO DRENANTE CONFORME PROJETO. TIPO PARA VIAS LOCAIS.</v>
          </cell>
          <cell r="D1103" t="str">
            <v>UN</v>
          </cell>
          <cell r="G1103">
            <v>3350.91</v>
          </cell>
          <cell r="I1103">
            <v>3512.54</v>
          </cell>
        </row>
        <row r="1104">
          <cell r="B1104" t="str">
            <v>CONFORME PROJETO ESTRUTURAL PVVL-EST-110523-P31-R02-02_05</v>
          </cell>
        </row>
        <row r="1105">
          <cell r="B1105" t="str">
            <v>CÓDIGO</v>
          </cell>
          <cell r="C1105" t="str">
            <v>DESCRIÇÃO</v>
          </cell>
          <cell r="D1105" t="str">
            <v>UN</v>
          </cell>
          <cell r="E1105" t="str">
            <v>COEF.</v>
          </cell>
          <cell r="F1105" t="str">
            <v>PREÇO</v>
          </cell>
          <cell r="G1105" t="str">
            <v>TOTAL</v>
          </cell>
          <cell r="H1105" t="str">
            <v>PREÇO</v>
          </cell>
          <cell r="I1105" t="str">
            <v>TOTAL</v>
          </cell>
        </row>
        <row r="1106">
          <cell r="B1106">
            <v>101617</v>
          </cell>
          <cell r="C1106" t="str">
            <v>PREPARO DE FUNDO DE VALA COM LARGURA MAIOR OU IGUAL A 1,5 M E MENOR QUE 2,5 M (ACERTO DO SOLO NATURAL). AF_08/2020</v>
          </cell>
          <cell r="D1106" t="str">
            <v>M2</v>
          </cell>
          <cell r="E1106">
            <v>3.2399999999999993</v>
          </cell>
          <cell r="F1106">
            <v>2.6</v>
          </cell>
          <cell r="G1106">
            <v>8.42</v>
          </cell>
          <cell r="H1106">
            <v>2.94</v>
          </cell>
          <cell r="I1106">
            <v>9.52</v>
          </cell>
        </row>
        <row r="1107">
          <cell r="B1107">
            <v>95241</v>
          </cell>
          <cell r="C1107" t="str">
            <v>LASTRO DE CONCRETO MAGRO, APLICADO EM PISOS, LAJES SOBRE SOLO OU RADIERS, ESPESSURA DE 5 CM. AF_07/2016</v>
          </cell>
          <cell r="D1107" t="str">
            <v>M2</v>
          </cell>
          <cell r="E1107">
            <v>3.2399999999999993</v>
          </cell>
          <cell r="F1107">
            <v>29.54</v>
          </cell>
          <cell r="G1107">
            <v>95.7</v>
          </cell>
          <cell r="H1107">
            <v>30.98</v>
          </cell>
          <cell r="I1107">
            <v>100.37</v>
          </cell>
        </row>
        <row r="1108">
          <cell r="B1108" t="str">
            <v>AUX.021</v>
          </cell>
          <cell r="C1108" t="str">
            <v>FABRICAÇÃO, MONTAGEM E DESMONTAGEM DE FÔRMA PARA VIGA BALDRAME, EM MADEIRA SERRADA, E=25 MM, 4 UTILIZAÇÕES.</v>
          </cell>
          <cell r="D1108" t="str">
            <v>M2</v>
          </cell>
          <cell r="E1108">
            <v>4.4240000000000013</v>
          </cell>
          <cell r="F1108">
            <v>64.989999999999995</v>
          </cell>
          <cell r="G1108">
            <v>287.51</v>
          </cell>
          <cell r="H1108">
            <v>69.39</v>
          </cell>
          <cell r="I1108">
            <v>306.98</v>
          </cell>
        </row>
        <row r="1109">
          <cell r="B1109" t="str">
            <v>AUX.022</v>
          </cell>
          <cell r="C1109" t="str">
            <v xml:space="preserve">ARMAÇÃO PARA EXECUÇÃO DE RADIER, PISO DE CONCRETO OU LAJE SOBRE SOLO, COM USO DE TELA Q-283. </v>
          </cell>
          <cell r="D1109" t="str">
            <v xml:space="preserve">KG    </v>
          </cell>
          <cell r="E1109">
            <v>17.41</v>
          </cell>
          <cell r="F1109">
            <v>14.61</v>
          </cell>
          <cell r="G1109">
            <v>254.36</v>
          </cell>
          <cell r="H1109">
            <v>15.13</v>
          </cell>
          <cell r="I1109">
            <v>263.41000000000003</v>
          </cell>
        </row>
        <row r="1110">
          <cell r="B1110">
            <v>94970</v>
          </cell>
          <cell r="C1110" t="str">
            <v>CONCRETO FCK = 20MPA, TRAÇO 1:2,7:3 (EM MASSA SECA DE CIMENTO/ AREIA MÉDIA/ BRITA 1) - PREPARO MECÂNICO COM BETONEIRA 600 L. AF_05/2021</v>
          </cell>
          <cell r="D1110" t="str">
            <v>M3</v>
          </cell>
          <cell r="E1110">
            <v>0.62</v>
          </cell>
          <cell r="F1110">
            <v>454.95</v>
          </cell>
          <cell r="G1110">
            <v>282.06</v>
          </cell>
          <cell r="H1110">
            <v>463.57</v>
          </cell>
          <cell r="I1110">
            <v>287.41000000000003</v>
          </cell>
        </row>
        <row r="1111">
          <cell r="B1111">
            <v>103670</v>
          </cell>
          <cell r="C1111" t="str">
            <v>LANÇAMENTO COM USO DE BALDES, ADENSAMENTO E ACABAMENTO DE CONCRETO EM ESTRUTURAS. AF_02/2022</v>
          </cell>
          <cell r="D1111" t="str">
            <v>M3</v>
          </cell>
          <cell r="E1111">
            <v>0.62</v>
          </cell>
          <cell r="F1111">
            <v>246.32</v>
          </cell>
          <cell r="G1111">
            <v>152.71</v>
          </cell>
          <cell r="H1111">
            <v>275.98</v>
          </cell>
          <cell r="I1111">
            <v>171.1</v>
          </cell>
        </row>
        <row r="1112">
          <cell r="B1112" t="str">
            <v>AUX.026</v>
          </cell>
          <cell r="C1112" t="str">
            <v>CINTA DE AMARRAÇÃO DE ALVENARIA MOLDADA IN LOCO COM UTILIZAÇÃO DE BLOCOS CANALETA.</v>
          </cell>
          <cell r="D1112" t="str">
            <v>M</v>
          </cell>
          <cell r="E1112">
            <v>5.6</v>
          </cell>
          <cell r="F1112">
            <v>30.16</v>
          </cell>
          <cell r="G1112">
            <v>168.89</v>
          </cell>
          <cell r="H1112">
            <v>31.38</v>
          </cell>
          <cell r="I1112">
            <v>175.72</v>
          </cell>
        </row>
        <row r="1113">
          <cell r="B1113">
            <v>89993</v>
          </cell>
          <cell r="C1113" t="str">
            <v>GRAUTEAMENTO VERTICAL EM ALVENARIA ESTRUTURAL. AF_09/2021</v>
          </cell>
          <cell r="D1113" t="str">
            <v>M3</v>
          </cell>
          <cell r="E1113">
            <v>0.02</v>
          </cell>
          <cell r="F1113">
            <v>950.53</v>
          </cell>
          <cell r="G1113">
            <v>19.010000000000002</v>
          </cell>
          <cell r="H1113">
            <v>998.87</v>
          </cell>
          <cell r="I1113">
            <v>19.97</v>
          </cell>
        </row>
        <row r="1114">
          <cell r="B1114">
            <v>87904</v>
          </cell>
          <cell r="C1114" t="str">
            <v>CHAPISCO APLICADO EM ALVENARIA (COM PRESENÇA DE VÃOS) E ESTRUTURAS DE CONCRETO DE FACHADA, COM COLHER DE PEDREIRO.  ARGAMASSA TRAÇO 1:3 COM PREPARO MANUAL. AF_10/2022</v>
          </cell>
          <cell r="D1114" t="str">
            <v>M2</v>
          </cell>
          <cell r="E1114">
            <v>13.708672587712817</v>
          </cell>
          <cell r="F1114">
            <v>7.2</v>
          </cell>
          <cell r="G1114">
            <v>98.7</v>
          </cell>
          <cell r="H1114">
            <v>7.88</v>
          </cell>
          <cell r="I1114">
            <v>108.02</v>
          </cell>
        </row>
        <row r="1115">
          <cell r="B1115" t="str">
            <v>AUX.023</v>
          </cell>
          <cell r="C1115" t="str">
            <v xml:space="preserve">ALVENARIA DE BLOCOS DE CONCRETO ESTRUTURAL 19X19X39 CM (ESPESSURA 19 CM), FBK = 4,5 MPA, UTILIZANDO COLHER DE PEDREIRO. </v>
          </cell>
          <cell r="D1115" t="str">
            <v xml:space="preserve">M2    </v>
          </cell>
          <cell r="E1115">
            <v>5.8943362938564077</v>
          </cell>
          <cell r="F1115">
            <v>81.64</v>
          </cell>
          <cell r="G1115">
            <v>481.21</v>
          </cell>
          <cell r="H1115">
            <v>84.96</v>
          </cell>
          <cell r="I1115">
            <v>500.78</v>
          </cell>
        </row>
        <row r="1116">
          <cell r="B1116" t="str">
            <v>AUX.024</v>
          </cell>
          <cell r="C1116" t="str">
            <v>EMBOÇO OU MASSA ÚNICA EM ARGAMASSA TRAÇO 1:3, PREPARO COM BETONEIRA 400L, APLICADA MANUALMENTE EM PANOS DE FACHADA COM PRESENÇA DE VÃOS, ESPESSURA DE 25 MM.</v>
          </cell>
          <cell r="D1116" t="str">
            <v>M2</v>
          </cell>
          <cell r="E1116">
            <v>13.708672587712817</v>
          </cell>
          <cell r="F1116">
            <v>44.32</v>
          </cell>
          <cell r="G1116">
            <v>607.55999999999995</v>
          </cell>
          <cell r="H1116">
            <v>48.04</v>
          </cell>
          <cell r="I1116">
            <v>658.56</v>
          </cell>
        </row>
        <row r="1117">
          <cell r="B1117">
            <v>92770</v>
          </cell>
          <cell r="C1117" t="str">
            <v>ARMAÇÃO DE LAJE DE ESTRUTURA CONVENCIONAL DE CONCRETO ARMADO UTILIZANDO AÇO CA-50 DE 8,0 MM - MONTAGEM. AF_06/2022</v>
          </cell>
          <cell r="D1117" t="str">
            <v>KG</v>
          </cell>
          <cell r="E1117">
            <v>40.150000000000006</v>
          </cell>
          <cell r="F1117">
            <v>13.36</v>
          </cell>
          <cell r="G1117">
            <v>536.4</v>
          </cell>
          <cell r="H1117">
            <v>13.53</v>
          </cell>
          <cell r="I1117">
            <v>543.22</v>
          </cell>
        </row>
        <row r="1118">
          <cell r="B1118">
            <v>92772</v>
          </cell>
          <cell r="C1118" t="str">
            <v>ARMAÇÃO DE LAJE DE ESTRUTURA CONVENCIONAL DE CONCRETO ARMADO UTILIZANDO AÇO CA-50 DE 12,5 MM - MONTAGEM. AF_06/2022</v>
          </cell>
          <cell r="D1118" t="str">
            <v>KG</v>
          </cell>
          <cell r="E1118">
            <v>0.87</v>
          </cell>
          <cell r="F1118">
            <v>10.25</v>
          </cell>
          <cell r="G1118">
            <v>8.91</v>
          </cell>
          <cell r="H1118">
            <v>10.31</v>
          </cell>
          <cell r="I1118">
            <v>8.9600000000000009</v>
          </cell>
        </row>
        <row r="1119">
          <cell r="B1119">
            <v>92768</v>
          </cell>
          <cell r="C1119" t="str">
            <v>ARMAÇÃO DE LAJE DE ESTRUTURA CONVENCIONAL DE CONCRETO ARMADO UTILIZANDO AÇO CA-60 DE 5,0 MM - MONTAGEM. AF_06/2022</v>
          </cell>
          <cell r="D1119" t="str">
            <v>KG</v>
          </cell>
          <cell r="E1119">
            <v>1.21</v>
          </cell>
          <cell r="F1119">
            <v>14.21</v>
          </cell>
          <cell r="G1119">
            <v>17.190000000000001</v>
          </cell>
          <cell r="H1119">
            <v>14.67</v>
          </cell>
          <cell r="I1119">
            <v>17.75</v>
          </cell>
        </row>
        <row r="1120">
          <cell r="B1120">
            <v>89996</v>
          </cell>
          <cell r="C1120" t="str">
            <v>ARMAÇÃO VERTICAL DE ALVENARIA ESTRUTURAL; DIÂMETRO DE 10,0 MM. AF_09/2021</v>
          </cell>
          <cell r="D1120" t="str">
            <v>KG</v>
          </cell>
          <cell r="E1120">
            <v>5.86</v>
          </cell>
          <cell r="F1120">
            <v>11.63</v>
          </cell>
          <cell r="G1120">
            <v>68.150000000000006</v>
          </cell>
          <cell r="H1120">
            <v>11.9</v>
          </cell>
          <cell r="I1120">
            <v>69.73</v>
          </cell>
        </row>
        <row r="1121">
          <cell r="B1121">
            <v>4777</v>
          </cell>
          <cell r="C1121" t="str">
            <v xml:space="preserve">CANTONEIRA ACO ABAS IGUAIS (QUALQUER BITOLA), ESPESSURA ENTRE 1/8" E 1/4"                                                                                                                                                                                                                                                                                                                                                                                                                                 </v>
          </cell>
          <cell r="D1121" t="str">
            <v xml:space="preserve">KG    </v>
          </cell>
          <cell r="E1121">
            <v>11.61</v>
          </cell>
          <cell r="F1121">
            <v>10.54</v>
          </cell>
          <cell r="G1121">
            <v>122.36</v>
          </cell>
          <cell r="H1121">
            <v>10.54</v>
          </cell>
          <cell r="I1121">
            <v>122.36</v>
          </cell>
        </row>
        <row r="1122">
          <cell r="B1122" t="str">
            <v>AUX.025</v>
          </cell>
          <cell r="C1122" t="str">
            <v xml:space="preserve">MEIO-FIO OU GUIA DE CONCRETO PRE-MOLDADO, TIPO CHAPEU PARA BOCA DE LOBO,  DIMENSOES *1,20* X 0,15 X 0,30 M. </v>
          </cell>
          <cell r="D1122" t="str">
            <v>M</v>
          </cell>
          <cell r="E1122">
            <v>1.2</v>
          </cell>
          <cell r="F1122">
            <v>88.03</v>
          </cell>
          <cell r="G1122">
            <v>105.63</v>
          </cell>
          <cell r="H1122">
            <v>92.37</v>
          </cell>
          <cell r="I1122">
            <v>110.84</v>
          </cell>
        </row>
        <row r="1123">
          <cell r="B1123">
            <v>5678</v>
          </cell>
          <cell r="C1123" t="str">
            <v>RETROESCAVADEIRA SOBRE RODAS COM CARREGADEIRA, TRAÇÃO 4X4, POTÊNCIA LÍQ. 88 HP, CAÇAMBA CARREG. CAP. MÍN. 1 M3, CAÇAMBA RETRO CAP. 0,26 M3, PESO OPERACIONAL MÍN. 6.674 KG, PROFUNDIDADE ESCAVAÇÃO MÁX. 4,37 M - CHP DIURNO. AF_06/2014</v>
          </cell>
          <cell r="D1123" t="str">
            <v>CHP</v>
          </cell>
          <cell r="E1123">
            <v>0.12361999999999999</v>
          </cell>
          <cell r="F1123">
            <v>154.13999999999999</v>
          </cell>
          <cell r="G1123">
            <v>19.05</v>
          </cell>
          <cell r="H1123">
            <v>158.66</v>
          </cell>
          <cell r="I1123">
            <v>19.61</v>
          </cell>
        </row>
        <row r="1124">
          <cell r="B1124">
            <v>5679</v>
          </cell>
          <cell r="C1124" t="str">
            <v>RETROESCAVADEIRA SOBRE RODAS COM CARREGADEIRA, TRAÇÃO 4X4, POTÊNCIA LÍQ. 88 HP, CAÇAMBA CARREG. CAP. MÍN. 1 M3, CAÇAMBA RETRO CAP. 0,26 M3, PESO OPERACIONAL MÍN. 6.674 KG, PROFUNDIDADE ESCAVAÇÃO MÁX. 4,37 M - CHI DIURNO. AF_06/2014</v>
          </cell>
          <cell r="D1124" t="str">
            <v>CHI</v>
          </cell>
          <cell r="E1124">
            <v>0.25195999999999996</v>
          </cell>
          <cell r="F1124">
            <v>67.84</v>
          </cell>
          <cell r="G1124">
            <v>17.09</v>
          </cell>
          <cell r="H1124">
            <v>72.36</v>
          </cell>
          <cell r="I1124">
            <v>18.23</v>
          </cell>
        </row>
        <row r="1125">
          <cell r="B1125" t="str">
            <v>CPU 104</v>
          </cell>
          <cell r="C1125" t="str">
            <v xml:space="preserve">CONSTRUÇÃO DE CAIXA COLETORA GAVETA EM ALVENARIA DE BLOCOS ESTRUTURAL DE CONCRETO 4,5 MPA,  NAS DIMENSÕES INTERNAS  1,50 X 1,50 X 1,00 M, COM APLICAÇÃO DE CHAPISCO E EMBOÇO NAS FACES EXTERNAS E INTERNAS, INCLUINDO LAJE DE CONCRETO ARMADO DE 1,90 X 1,90 COM TAMPA REMOVÍVEL DE 0,80 X 0,80 M E CANTONEIRA DE AÇO, INCLUSIVE MEIO FIO DRENANTE CONFORME PROJETO. TIPO PARA VIAS LOCAIS. </v>
          </cell>
          <cell r="D1125" t="str">
            <v>UN</v>
          </cell>
          <cell r="G1125">
            <v>4297.7700000000004</v>
          </cell>
          <cell r="I1125">
            <v>4503.22</v>
          </cell>
        </row>
        <row r="1126">
          <cell r="B1126" t="str">
            <v>CONFORME PROJETO ESTRUTURAL PVVL-EST-110523-P31-R02-03_05</v>
          </cell>
        </row>
        <row r="1127">
          <cell r="B1127" t="str">
            <v>CÓDIGO</v>
          </cell>
          <cell r="C1127" t="str">
            <v>DESCRIÇÃO</v>
          </cell>
          <cell r="D1127" t="str">
            <v>UN</v>
          </cell>
          <cell r="E1127" t="str">
            <v>COEF.</v>
          </cell>
          <cell r="F1127" t="str">
            <v>PREÇO</v>
          </cell>
          <cell r="G1127" t="str">
            <v>TOTAL</v>
          </cell>
          <cell r="H1127" t="str">
            <v>PREÇO</v>
          </cell>
          <cell r="I1127" t="str">
            <v>TOTAL</v>
          </cell>
        </row>
        <row r="1128">
          <cell r="B1128">
            <v>101617</v>
          </cell>
          <cell r="C1128" t="str">
            <v>PREPARO DE FUNDO DE VALA COM LARGURA MAIOR OU IGUAL A 1,5 M E MENOR QUE 2,5 M (ACERTO DO SOLO NATURAL). AF_08/2020</v>
          </cell>
          <cell r="D1128" t="str">
            <v>M2</v>
          </cell>
          <cell r="E1128">
            <v>4.41</v>
          </cell>
          <cell r="F1128">
            <v>2.6</v>
          </cell>
          <cell r="G1128">
            <v>11.46</v>
          </cell>
          <cell r="H1128">
            <v>2.94</v>
          </cell>
          <cell r="I1128">
            <v>12.96</v>
          </cell>
        </row>
        <row r="1129">
          <cell r="B1129">
            <v>95241</v>
          </cell>
          <cell r="C1129" t="str">
            <v>LASTRO DE CONCRETO MAGRO, APLICADO EM PISOS, LAJES SOBRE SOLO OU RADIERS, ESPESSURA DE 5 CM. AF_07/2016</v>
          </cell>
          <cell r="D1129" t="str">
            <v>M2</v>
          </cell>
          <cell r="E1129">
            <v>4.41</v>
          </cell>
          <cell r="F1129">
            <v>29.54</v>
          </cell>
          <cell r="G1129">
            <v>130.27000000000001</v>
          </cell>
          <cell r="H1129">
            <v>30.98</v>
          </cell>
          <cell r="I1129">
            <v>136.62</v>
          </cell>
        </row>
        <row r="1130">
          <cell r="B1130" t="str">
            <v>AUX.021</v>
          </cell>
          <cell r="C1130" t="str">
            <v>FABRICAÇÃO, MONTAGEM E DESMONTAGEM DE FÔRMA PARA VIGA BALDRAME, EM MADEIRA SERRADA, E=25 MM, 4 UTILIZAÇÕES.</v>
          </cell>
          <cell r="D1130" t="str">
            <v>M2</v>
          </cell>
          <cell r="E1130">
            <v>5.774</v>
          </cell>
          <cell r="F1130">
            <v>64.989999999999995</v>
          </cell>
          <cell r="G1130">
            <v>375.25</v>
          </cell>
          <cell r="H1130">
            <v>69.39</v>
          </cell>
          <cell r="I1130">
            <v>400.65</v>
          </cell>
        </row>
        <row r="1131">
          <cell r="B1131" t="str">
            <v>AUX.022</v>
          </cell>
          <cell r="C1131" t="str">
            <v xml:space="preserve">ARMAÇÃO PARA EXECUÇÃO DE RADIER, PISO DE CONCRETO OU LAJE SOBRE SOLO, COM USO DE TELA Q-283. </v>
          </cell>
          <cell r="D1131" t="str">
            <v xml:space="preserve">KG    </v>
          </cell>
          <cell r="E1131">
            <v>21.169999999999998</v>
          </cell>
          <cell r="F1131">
            <v>14.61</v>
          </cell>
          <cell r="G1131">
            <v>309.29000000000002</v>
          </cell>
          <cell r="H1131">
            <v>15.13</v>
          </cell>
          <cell r="I1131">
            <v>320.3</v>
          </cell>
        </row>
        <row r="1132">
          <cell r="B1132">
            <v>94970</v>
          </cell>
          <cell r="C1132" t="str">
            <v>CONCRETO FCK = 20MPA, TRAÇO 1:2,7:3 (EM MASSA SECA DE CIMENTO/ AREIA MÉDIA/ BRITA 1) - PREPARO MECÂNICO COM BETONEIRA 600 L. AF_05/2021</v>
          </cell>
          <cell r="D1132" t="str">
            <v>M3</v>
          </cell>
          <cell r="E1132">
            <v>0.87000000000000011</v>
          </cell>
          <cell r="F1132">
            <v>454.95</v>
          </cell>
          <cell r="G1132">
            <v>395.8</v>
          </cell>
          <cell r="H1132">
            <v>463.57</v>
          </cell>
          <cell r="I1132">
            <v>403.3</v>
          </cell>
        </row>
        <row r="1133">
          <cell r="B1133">
            <v>103670</v>
          </cell>
          <cell r="C1133" t="str">
            <v>LANÇAMENTO COM USO DE BALDES, ADENSAMENTO E ACABAMENTO DE CONCRETO EM ESTRUTURAS. AF_02/2022</v>
          </cell>
          <cell r="D1133" t="str">
            <v>M3</v>
          </cell>
          <cell r="E1133">
            <v>0.87000000000000011</v>
          </cell>
          <cell r="F1133">
            <v>246.32</v>
          </cell>
          <cell r="G1133">
            <v>214.29</v>
          </cell>
          <cell r="H1133">
            <v>275.98</v>
          </cell>
          <cell r="I1133">
            <v>240.1</v>
          </cell>
        </row>
        <row r="1134">
          <cell r="B1134" t="str">
            <v>AUX.026</v>
          </cell>
          <cell r="C1134" t="str">
            <v>CINTA DE AMARRAÇÃO DE ALVENARIA MOLDADA IN LOCO COM UTILIZAÇÃO DE BLOCOS CANALETA.</v>
          </cell>
          <cell r="D1134" t="str">
            <v>M</v>
          </cell>
          <cell r="E1134">
            <v>6.8</v>
          </cell>
          <cell r="F1134">
            <v>30.16</v>
          </cell>
          <cell r="G1134">
            <v>205.08</v>
          </cell>
          <cell r="H1134">
            <v>31.38</v>
          </cell>
          <cell r="I1134">
            <v>213.38</v>
          </cell>
        </row>
        <row r="1135">
          <cell r="B1135">
            <v>89993</v>
          </cell>
          <cell r="C1135" t="str">
            <v>GRAUTEAMENTO VERTICAL EM ALVENARIA ESTRUTURAL. AF_09/2021</v>
          </cell>
          <cell r="D1135" t="str">
            <v>M3</v>
          </cell>
          <cell r="E1135">
            <v>0.02</v>
          </cell>
          <cell r="F1135">
            <v>950.53</v>
          </cell>
          <cell r="G1135">
            <v>19.010000000000002</v>
          </cell>
          <cell r="H1135">
            <v>998.87</v>
          </cell>
          <cell r="I1135">
            <v>19.97</v>
          </cell>
        </row>
        <row r="1136">
          <cell r="B1136">
            <v>87904</v>
          </cell>
          <cell r="C1136" t="str">
            <v>CHAPISCO APLICADO EM ALVENARIA (COM PRESENÇA DE VÃOS) E ESTRUTURAS DE CONCRETO DE FACHADA, COM COLHER DE PEDREIRO.  ARGAMASSA TRAÇO 1:3 COM PREPARO MANUAL. AF_10/2022</v>
          </cell>
          <cell r="D1136" t="str">
            <v>M2</v>
          </cell>
          <cell r="E1136">
            <v>16.768672587712818</v>
          </cell>
          <cell r="F1136">
            <v>7.2</v>
          </cell>
          <cell r="G1136">
            <v>120.73</v>
          </cell>
          <cell r="H1136">
            <v>7.88</v>
          </cell>
          <cell r="I1136">
            <v>132.13</v>
          </cell>
        </row>
        <row r="1137">
          <cell r="B1137" t="str">
            <v>AUX.023</v>
          </cell>
          <cell r="C1137" t="str">
            <v xml:space="preserve">ALVENARIA DE BLOCOS DE CONCRETO ESTRUTURAL 19X19X39 CM (ESPESSURA 19 CM), FBK = 4,5 MPA, UTILIZANDO COLHER DE PEDREIRO. </v>
          </cell>
          <cell r="D1137" t="str">
            <v xml:space="preserve">M2    </v>
          </cell>
          <cell r="E1137">
            <v>7.1843362938564077</v>
          </cell>
          <cell r="F1137">
            <v>81.64</v>
          </cell>
          <cell r="G1137">
            <v>586.52</v>
          </cell>
          <cell r="H1137">
            <v>84.96</v>
          </cell>
          <cell r="I1137">
            <v>610.38</v>
          </cell>
        </row>
        <row r="1138">
          <cell r="B1138" t="str">
            <v>AUX.024</v>
          </cell>
          <cell r="C1138" t="str">
            <v>EMBOÇO OU MASSA ÚNICA EM ARGAMASSA TRAÇO 1:3, PREPARO COM BETONEIRA 400L, APLICADA MANUALMENTE EM PANOS DE FACHADA COM PRESENÇA DE VÃOS, ESPESSURA DE 25 MM.</v>
          </cell>
          <cell r="D1138" t="str">
            <v>M2</v>
          </cell>
          <cell r="E1138">
            <v>16.768672587712818</v>
          </cell>
          <cell r="F1138">
            <v>44.32</v>
          </cell>
          <cell r="G1138">
            <v>743.18</v>
          </cell>
          <cell r="H1138">
            <v>48.04</v>
          </cell>
          <cell r="I1138">
            <v>805.56</v>
          </cell>
        </row>
        <row r="1139">
          <cell r="B1139">
            <v>92770</v>
          </cell>
          <cell r="C1139" t="str">
            <v>ARMAÇÃO DE LAJE DE ESTRUTURA CONVENCIONAL DE CONCRETO ARMADO UTILIZANDO AÇO CA-50 DE 8,0 MM - MONTAGEM. AF_06/2022</v>
          </cell>
          <cell r="D1139" t="str">
            <v>KG</v>
          </cell>
          <cell r="E1139">
            <v>59.239999999999995</v>
          </cell>
          <cell r="F1139">
            <v>13.36</v>
          </cell>
          <cell r="G1139">
            <v>791.44</v>
          </cell>
          <cell r="H1139">
            <v>13.53</v>
          </cell>
          <cell r="I1139">
            <v>801.51</v>
          </cell>
        </row>
        <row r="1140">
          <cell r="B1140">
            <v>92772</v>
          </cell>
          <cell r="C1140" t="str">
            <v>ARMAÇÃO DE LAJE DE ESTRUTURA CONVENCIONAL DE CONCRETO ARMADO UTILIZANDO AÇO CA-50 DE 12,5 MM - MONTAGEM. AF_06/2022</v>
          </cell>
          <cell r="D1140" t="str">
            <v>KG</v>
          </cell>
          <cell r="E1140">
            <v>0.87</v>
          </cell>
          <cell r="F1140">
            <v>10.25</v>
          </cell>
          <cell r="G1140">
            <v>8.91</v>
          </cell>
          <cell r="H1140">
            <v>10.31</v>
          </cell>
          <cell r="I1140">
            <v>8.9600000000000009</v>
          </cell>
        </row>
        <row r="1141">
          <cell r="B1141">
            <v>92768</v>
          </cell>
          <cell r="C1141" t="str">
            <v>ARMAÇÃO DE LAJE DE ESTRUTURA CONVENCIONAL DE CONCRETO ARMADO UTILIZANDO AÇO CA-60 DE 5,0 MM - MONTAGEM. AF_06/2022</v>
          </cell>
          <cell r="D1141" t="str">
            <v>KG</v>
          </cell>
          <cell r="E1141">
            <v>1.21</v>
          </cell>
          <cell r="F1141">
            <v>14.21</v>
          </cell>
          <cell r="G1141">
            <v>17.190000000000001</v>
          </cell>
          <cell r="H1141">
            <v>14.67</v>
          </cell>
          <cell r="I1141">
            <v>17.75</v>
          </cell>
        </row>
        <row r="1142">
          <cell r="B1142">
            <v>89996</v>
          </cell>
          <cell r="C1142" t="str">
            <v>ARMAÇÃO VERTICAL DE ALVENARIA ESTRUTURAL; DIÂMETRO DE 10,0 MM. AF_09/2021</v>
          </cell>
          <cell r="D1142" t="str">
            <v>KG</v>
          </cell>
          <cell r="E1142">
            <v>5.86</v>
          </cell>
          <cell r="F1142">
            <v>11.63</v>
          </cell>
          <cell r="G1142">
            <v>68.150000000000006</v>
          </cell>
          <cell r="H1142">
            <v>11.9</v>
          </cell>
          <cell r="I1142">
            <v>69.73</v>
          </cell>
        </row>
        <row r="1143">
          <cell r="B1143">
            <v>4777</v>
          </cell>
          <cell r="C1143" t="str">
            <v xml:space="preserve">CANTONEIRA ACO ABAS IGUAIS (QUALQUER BITOLA), ESPESSURA ENTRE 1/8" E 1/4"                                                                                                                                                                                                                                                                                                                                                                                                                                 </v>
          </cell>
          <cell r="D1143" t="str">
            <v xml:space="preserve">KG    </v>
          </cell>
          <cell r="E1143">
            <v>11.61</v>
          </cell>
          <cell r="F1143">
            <v>10.54</v>
          </cell>
          <cell r="G1143">
            <v>122.36</v>
          </cell>
          <cell r="H1143">
            <v>10.54</v>
          </cell>
          <cell r="I1143">
            <v>122.36</v>
          </cell>
        </row>
        <row r="1144">
          <cell r="B1144" t="str">
            <v>AUX.025</v>
          </cell>
          <cell r="C1144" t="str">
            <v xml:space="preserve">MEIO-FIO OU GUIA DE CONCRETO PRE-MOLDADO, TIPO CHAPEU PARA BOCA DE LOBO,  DIMENSOES *1,20* X 0,15 X 0,30 M. </v>
          </cell>
          <cell r="D1144" t="str">
            <v>M</v>
          </cell>
          <cell r="E1144">
            <v>1.5</v>
          </cell>
          <cell r="F1144">
            <v>88.03</v>
          </cell>
          <cell r="G1144">
            <v>132.04</v>
          </cell>
          <cell r="H1144">
            <v>92.37</v>
          </cell>
          <cell r="I1144">
            <v>138.55000000000001</v>
          </cell>
        </row>
        <row r="1145">
          <cell r="B1145">
            <v>5678</v>
          </cell>
          <cell r="C1145" t="str">
            <v>RETROESCAVADEIRA SOBRE RODAS COM CARREGADEIRA, TRAÇÃO 4X4, POTÊNCIA LÍQ. 88 HP, CAÇAMBA CARREG. CAP. MÍN. 1 M3, CAÇAMBA RETRO CAP. 0,26 M3, PESO OPERACIONAL MÍN. 6.674 KG, PROFUNDIDADE ESCAVAÇÃO MÁX. 4,37 M - CHP DIURNO. AF_06/2014</v>
          </cell>
          <cell r="D1145" t="str">
            <v>CHP</v>
          </cell>
          <cell r="E1145">
            <v>0.16009999999999999</v>
          </cell>
          <cell r="F1145">
            <v>154.13999999999999</v>
          </cell>
          <cell r="G1145">
            <v>24.67</v>
          </cell>
          <cell r="H1145">
            <v>158.66</v>
          </cell>
          <cell r="I1145">
            <v>25.4</v>
          </cell>
        </row>
        <row r="1146">
          <cell r="B1146">
            <v>5679</v>
          </cell>
          <cell r="C1146" t="str">
            <v>RETROESCAVADEIRA SOBRE RODAS COM CARREGADEIRA, TRAÇÃO 4X4, POTÊNCIA LÍQ. 88 HP, CAÇAMBA CARREG. CAP. MÍN. 1 M3, CAÇAMBA RETRO CAP. 0,26 M3, PESO OPERACIONAL MÍN. 6.674 KG, PROFUNDIDADE ESCAVAÇÃO MÁX. 4,37 M - CHI DIURNO. AF_06/2014</v>
          </cell>
          <cell r="D1146" t="str">
            <v>CHI</v>
          </cell>
          <cell r="E1146">
            <v>0.32629999999999998</v>
          </cell>
          <cell r="F1146">
            <v>67.84</v>
          </cell>
          <cell r="G1146">
            <v>22.13</v>
          </cell>
          <cell r="H1146">
            <v>72.36</v>
          </cell>
          <cell r="I1146">
            <v>23.61</v>
          </cell>
        </row>
        <row r="1147">
          <cell r="B1147" t="str">
            <v>CPU 105</v>
          </cell>
          <cell r="C1147" t="str">
            <v>CONSTRUÇÃO DE CAIXA COLETORA GAVETA EM ALVENARIA DE BLOCOS ESTRUTURAL DE CONCRETO 4,5 MPA,  NAS DIMENSÕES INTERNAS  1,80 X 1,80 X 1,00 M, COM APLICAÇÃO DE CHAPISCO E EMBOÇO NAS FACES EXTERNAS E INTERNAS, INCLUINDO LAJE DE CONCRETO ARMADO DE 2,20 X 2,20 COM TAMPA REMOVÍVEL DE 0,80 X 0,80 M E CANTONEIRA DE AÇO, INCLUSIVE MEIO FIO DRENANTE CONFORME PROJETO. TIPO PARA VIAS LOCAIS.</v>
          </cell>
          <cell r="D1147" t="str">
            <v>UN</v>
          </cell>
          <cell r="G1147">
            <v>5367.69</v>
          </cell>
          <cell r="I1147">
            <v>5622.45</v>
          </cell>
        </row>
        <row r="1148">
          <cell r="B1148" t="str">
            <v>CONFORME PROJETO ESTRUTURAL PVVL-EST-110523-P31-R02-04_05</v>
          </cell>
        </row>
        <row r="1149">
          <cell r="B1149" t="str">
            <v>CÓDIGO</v>
          </cell>
          <cell r="C1149" t="str">
            <v>DESCRIÇÃO</v>
          </cell>
          <cell r="D1149" t="str">
            <v>UN</v>
          </cell>
          <cell r="E1149" t="str">
            <v>COEF.</v>
          </cell>
          <cell r="F1149" t="str">
            <v>PREÇO</v>
          </cell>
          <cell r="G1149" t="str">
            <v>TOTAL</v>
          </cell>
          <cell r="H1149" t="str">
            <v>PREÇO</v>
          </cell>
          <cell r="I1149" t="str">
            <v>TOTAL</v>
          </cell>
        </row>
        <row r="1150">
          <cell r="B1150">
            <v>101617</v>
          </cell>
          <cell r="C1150" t="str">
            <v>PREPARO DE FUNDO DE VALA COM LARGURA MAIOR OU IGUAL A 1,5 M E MENOR QUE 2,5 M (ACERTO DO SOLO NATURAL). AF_08/2020</v>
          </cell>
          <cell r="D1150" t="str">
            <v>M2</v>
          </cell>
          <cell r="E1150">
            <v>5.76</v>
          </cell>
          <cell r="F1150">
            <v>2.6</v>
          </cell>
          <cell r="G1150">
            <v>14.97</v>
          </cell>
          <cell r="H1150">
            <v>2.94</v>
          </cell>
          <cell r="I1150">
            <v>16.93</v>
          </cell>
        </row>
        <row r="1151">
          <cell r="B1151">
            <v>95241</v>
          </cell>
          <cell r="C1151" t="str">
            <v>LASTRO DE CONCRETO MAGRO, APLICADO EM PISOS, LAJES SOBRE SOLO OU RADIERS, ESPESSURA DE 5 CM. AF_07/2016</v>
          </cell>
          <cell r="D1151" t="str">
            <v>M2</v>
          </cell>
          <cell r="E1151">
            <v>5.76</v>
          </cell>
          <cell r="F1151">
            <v>29.54</v>
          </cell>
          <cell r="G1151">
            <v>170.15</v>
          </cell>
          <cell r="H1151">
            <v>30.98</v>
          </cell>
          <cell r="I1151">
            <v>178.44</v>
          </cell>
        </row>
        <row r="1152">
          <cell r="B1152" t="str">
            <v>AUX.021</v>
          </cell>
          <cell r="C1152" t="str">
            <v>FABRICAÇÃO, MONTAGEM E DESMONTAGEM DE FÔRMA PARA VIGA BALDRAME, EM MADEIRA SERRADA, E=25 MM, 4 UTILIZAÇÕES.</v>
          </cell>
          <cell r="D1152" t="str">
            <v>M2</v>
          </cell>
          <cell r="E1152">
            <v>7.3040000000000012</v>
          </cell>
          <cell r="F1152">
            <v>64.989999999999995</v>
          </cell>
          <cell r="G1152">
            <v>474.68</v>
          </cell>
          <cell r="H1152">
            <v>69.39</v>
          </cell>
          <cell r="I1152">
            <v>506.82</v>
          </cell>
        </row>
        <row r="1153">
          <cell r="B1153" t="str">
            <v>AUX.022</v>
          </cell>
          <cell r="C1153" t="str">
            <v xml:space="preserve">ARMAÇÃO PARA EXECUÇÃO DE RADIER, PISO DE CONCRETO OU LAJE SOBRE SOLO, COM USO DE TELA Q-283. </v>
          </cell>
          <cell r="D1153" t="str">
            <v xml:space="preserve">KG    </v>
          </cell>
          <cell r="E1153">
            <v>27.25</v>
          </cell>
          <cell r="F1153">
            <v>14.61</v>
          </cell>
          <cell r="G1153">
            <v>398.12</v>
          </cell>
          <cell r="H1153">
            <v>15.13</v>
          </cell>
          <cell r="I1153">
            <v>412.29</v>
          </cell>
        </row>
        <row r="1154">
          <cell r="B1154">
            <v>94970</v>
          </cell>
          <cell r="C1154" t="str">
            <v>CONCRETO FCK = 20MPA, TRAÇO 1:2,7:3 (EM MASSA SECA DE CIMENTO/ AREIA MÉDIA/ BRITA 1) - PREPARO MECÂNICO COM BETONEIRA 600 L. AF_05/2021</v>
          </cell>
          <cell r="D1154" t="str">
            <v>M3</v>
          </cell>
          <cell r="E1154">
            <v>1.19</v>
          </cell>
          <cell r="F1154">
            <v>454.95</v>
          </cell>
          <cell r="G1154">
            <v>541.39</v>
          </cell>
          <cell r="H1154">
            <v>463.57</v>
          </cell>
          <cell r="I1154">
            <v>551.64</v>
          </cell>
        </row>
        <row r="1155">
          <cell r="B1155">
            <v>103670</v>
          </cell>
          <cell r="C1155" t="str">
            <v>LANÇAMENTO COM USO DE BALDES, ADENSAMENTO E ACABAMENTO DE CONCRETO EM ESTRUTURAS. AF_02/2022</v>
          </cell>
          <cell r="D1155" t="str">
            <v>M3</v>
          </cell>
          <cell r="E1155">
            <v>1.19</v>
          </cell>
          <cell r="F1155">
            <v>246.32</v>
          </cell>
          <cell r="G1155">
            <v>293.12</v>
          </cell>
          <cell r="H1155">
            <v>275.98</v>
          </cell>
          <cell r="I1155">
            <v>328.41</v>
          </cell>
        </row>
        <row r="1156">
          <cell r="B1156" t="str">
            <v>AUX.026</v>
          </cell>
          <cell r="C1156" t="str">
            <v>CINTA DE AMARRAÇÃO DE ALVENARIA MOLDADA IN LOCO COM UTILIZAÇÃO DE BLOCOS CANALETA.</v>
          </cell>
          <cell r="D1156" t="str">
            <v>M</v>
          </cell>
          <cell r="E1156">
            <v>8</v>
          </cell>
          <cell r="F1156">
            <v>30.16</v>
          </cell>
          <cell r="G1156">
            <v>241.28</v>
          </cell>
          <cell r="H1156">
            <v>31.38</v>
          </cell>
          <cell r="I1156">
            <v>251.04</v>
          </cell>
        </row>
        <row r="1157">
          <cell r="B1157">
            <v>89993</v>
          </cell>
          <cell r="C1157" t="str">
            <v>GRAUTEAMENTO VERTICAL EM ALVENARIA ESTRUTURAL. AF_09/2021</v>
          </cell>
          <cell r="D1157" t="str">
            <v>M3</v>
          </cell>
          <cell r="E1157">
            <v>0.02</v>
          </cell>
          <cell r="F1157">
            <v>950.53</v>
          </cell>
          <cell r="G1157">
            <v>19.010000000000002</v>
          </cell>
          <cell r="H1157">
            <v>998.87</v>
          </cell>
          <cell r="I1157">
            <v>19.97</v>
          </cell>
        </row>
        <row r="1158">
          <cell r="B1158">
            <v>87904</v>
          </cell>
          <cell r="C1158" t="str">
            <v>CHAPISCO APLICADO EM ALVENARIA (COM PRESENÇA DE VÃOS) E ESTRUTURAS DE CONCRETO DE FACHADA, COM COLHER DE PEDREIRO.  ARGAMASSA TRAÇO 1:3 COM PREPARO MANUAL. AF_10/2022</v>
          </cell>
          <cell r="D1158" t="str">
            <v>M2</v>
          </cell>
          <cell r="E1158">
            <v>19.828672587712816</v>
          </cell>
          <cell r="F1158">
            <v>7.2</v>
          </cell>
          <cell r="G1158">
            <v>142.76</v>
          </cell>
          <cell r="H1158">
            <v>7.88</v>
          </cell>
          <cell r="I1158">
            <v>156.24</v>
          </cell>
        </row>
        <row r="1159">
          <cell r="B1159" t="str">
            <v>AUX.023</v>
          </cell>
          <cell r="C1159" t="str">
            <v xml:space="preserve">ALVENARIA DE BLOCOS DE CONCRETO ESTRUTURAL 19X19X39 CM (ESPESSURA 19 CM), FBK = 4,5 MPA, UTILIZANDO COLHER DE PEDREIRO. </v>
          </cell>
          <cell r="D1159" t="str">
            <v xml:space="preserve">M2    </v>
          </cell>
          <cell r="E1159">
            <v>8.4743362938564086</v>
          </cell>
          <cell r="F1159">
            <v>81.64</v>
          </cell>
          <cell r="G1159">
            <v>691.84</v>
          </cell>
          <cell r="H1159">
            <v>84.96</v>
          </cell>
          <cell r="I1159">
            <v>719.97</v>
          </cell>
        </row>
        <row r="1160">
          <cell r="B1160" t="str">
            <v>AUX.024</v>
          </cell>
          <cell r="C1160" t="str">
            <v>EMBOÇO OU MASSA ÚNICA EM ARGAMASSA TRAÇO 1:3, PREPARO COM BETONEIRA 400L, APLICADA MANUALMENTE EM PANOS DE FACHADA COM PRESENÇA DE VÃOS, ESPESSURA DE 25 MM.</v>
          </cell>
          <cell r="D1160" t="str">
            <v>M2</v>
          </cell>
          <cell r="E1160">
            <v>19.828672587712816</v>
          </cell>
          <cell r="F1160">
            <v>44.32</v>
          </cell>
          <cell r="G1160">
            <v>878.8</v>
          </cell>
          <cell r="H1160">
            <v>48.04</v>
          </cell>
          <cell r="I1160">
            <v>952.56</v>
          </cell>
        </row>
        <row r="1161">
          <cell r="B1161">
            <v>92770</v>
          </cell>
          <cell r="C1161" t="str">
            <v>ARMAÇÃO DE LAJE DE ESTRUTURA CONVENCIONAL DE CONCRETO ARMADO UTILIZANDO AÇO CA-50 DE 8,0 MM - MONTAGEM. AF_06/2022</v>
          </cell>
          <cell r="D1161" t="str">
            <v>KG</v>
          </cell>
          <cell r="E1161">
            <v>79.44</v>
          </cell>
          <cell r="F1161">
            <v>13.36</v>
          </cell>
          <cell r="G1161">
            <v>1061.31</v>
          </cell>
          <cell r="H1161">
            <v>13.53</v>
          </cell>
          <cell r="I1161">
            <v>1074.82</v>
          </cell>
        </row>
        <row r="1162">
          <cell r="B1162">
            <v>92772</v>
          </cell>
          <cell r="C1162" t="str">
            <v>ARMAÇÃO DE LAJE DE ESTRUTURA CONVENCIONAL DE CONCRETO ARMADO UTILIZANDO AÇO CA-50 DE 12,5 MM - MONTAGEM. AF_06/2022</v>
          </cell>
          <cell r="D1162" t="str">
            <v>KG</v>
          </cell>
          <cell r="E1162">
            <v>0.87</v>
          </cell>
          <cell r="F1162">
            <v>10.25</v>
          </cell>
          <cell r="G1162">
            <v>8.91</v>
          </cell>
          <cell r="H1162">
            <v>10.31</v>
          </cell>
          <cell r="I1162">
            <v>8.9600000000000009</v>
          </cell>
        </row>
        <row r="1163">
          <cell r="B1163">
            <v>92768</v>
          </cell>
          <cell r="C1163" t="str">
            <v>ARMAÇÃO DE LAJE DE ESTRUTURA CONVENCIONAL DE CONCRETO ARMADO UTILIZANDO AÇO CA-60 DE 5,0 MM - MONTAGEM. AF_06/2022</v>
          </cell>
          <cell r="D1163" t="str">
            <v>KG</v>
          </cell>
          <cell r="E1163">
            <v>1.21</v>
          </cell>
          <cell r="F1163">
            <v>14.21</v>
          </cell>
          <cell r="G1163">
            <v>17.190000000000001</v>
          </cell>
          <cell r="H1163">
            <v>14.67</v>
          </cell>
          <cell r="I1163">
            <v>17.75</v>
          </cell>
        </row>
        <row r="1164">
          <cell r="B1164">
            <v>89996</v>
          </cell>
          <cell r="C1164" t="str">
            <v>ARMAÇÃO VERTICAL DE ALVENARIA ESTRUTURAL; DIÂMETRO DE 10,0 MM. AF_09/2021</v>
          </cell>
          <cell r="D1164" t="str">
            <v>KG</v>
          </cell>
          <cell r="E1164">
            <v>5.86</v>
          </cell>
          <cell r="F1164">
            <v>11.63</v>
          </cell>
          <cell r="G1164">
            <v>68.150000000000006</v>
          </cell>
          <cell r="H1164">
            <v>11.9</v>
          </cell>
          <cell r="I1164">
            <v>69.73</v>
          </cell>
        </row>
        <row r="1165">
          <cell r="B1165">
            <v>4777</v>
          </cell>
          <cell r="C1165" t="str">
            <v xml:space="preserve">CANTONEIRA ACO ABAS IGUAIS (QUALQUER BITOLA), ESPESSURA ENTRE 1/8" E 1/4"                                                                                                                                                                                                                                                                                                                                                                                                                                 </v>
          </cell>
          <cell r="D1165" t="str">
            <v xml:space="preserve">KG    </v>
          </cell>
          <cell r="E1165">
            <v>11.61</v>
          </cell>
          <cell r="F1165">
            <v>10.54</v>
          </cell>
          <cell r="G1165">
            <v>122.36</v>
          </cell>
          <cell r="H1165">
            <v>10.54</v>
          </cell>
          <cell r="I1165">
            <v>122.36</v>
          </cell>
        </row>
        <row r="1166">
          <cell r="B1166" t="str">
            <v>AUX.025</v>
          </cell>
          <cell r="C1166" t="str">
            <v xml:space="preserve">MEIO-FIO OU GUIA DE CONCRETO PRE-MOLDADO, TIPO CHAPEU PARA BOCA DE LOBO,  DIMENSOES *1,20* X 0,15 X 0,30 M. </v>
          </cell>
          <cell r="D1166" t="str">
            <v>M</v>
          </cell>
          <cell r="E1166">
            <v>1.8</v>
          </cell>
          <cell r="F1166">
            <v>88.03</v>
          </cell>
          <cell r="G1166">
            <v>158.44999999999999</v>
          </cell>
          <cell r="H1166">
            <v>92.37</v>
          </cell>
          <cell r="I1166">
            <v>166.26</v>
          </cell>
        </row>
        <row r="1167">
          <cell r="B1167">
            <v>5678</v>
          </cell>
          <cell r="C1167" t="str">
            <v>RETROESCAVADEIRA SOBRE RODAS COM CARREGADEIRA, TRAÇÃO 4X4, POTÊNCIA LÍQ. 88 HP, CAÇAMBA CARREG. CAP. MÍN. 1 M3, CAÇAMBA RETRO CAP. 0,26 M3, PESO OPERACIONAL MÍN. 6.674 KG, PROFUNDIDADE ESCAVAÇÃO MÁX. 4,37 M - CHP DIURNO. AF_06/2014</v>
          </cell>
          <cell r="D1167" t="str">
            <v>CHP</v>
          </cell>
          <cell r="E1167">
            <v>0.22304000000000002</v>
          </cell>
          <cell r="F1167">
            <v>154.13999999999999</v>
          </cell>
          <cell r="G1167">
            <v>34.369999999999997</v>
          </cell>
          <cell r="H1167">
            <v>158.66</v>
          </cell>
          <cell r="I1167">
            <v>35.380000000000003</v>
          </cell>
        </row>
        <row r="1168">
          <cell r="B1168">
            <v>5679</v>
          </cell>
          <cell r="C1168" t="str">
            <v>RETROESCAVADEIRA SOBRE RODAS COM CARREGADEIRA, TRAÇÃO 4X4, POTÊNCIA LÍQ. 88 HP, CAÇAMBA CARREG. CAP. MÍN. 1 M3, CAÇAMBA RETRO CAP. 0,26 M3, PESO OPERACIONAL MÍN. 6.674 KG, PROFUNDIDADE ESCAVAÇÃO MÁX. 4,37 M - CHI DIURNO. AF_06/2014</v>
          </cell>
          <cell r="D1168" t="str">
            <v>CHI</v>
          </cell>
          <cell r="E1168">
            <v>0.45452000000000004</v>
          </cell>
          <cell r="F1168">
            <v>67.84</v>
          </cell>
          <cell r="G1168">
            <v>30.83</v>
          </cell>
          <cell r="H1168">
            <v>72.36</v>
          </cell>
          <cell r="I1168">
            <v>32.880000000000003</v>
          </cell>
        </row>
        <row r="1169">
          <cell r="B1169" t="str">
            <v>CPU 106</v>
          </cell>
          <cell r="C1169" t="str">
            <v>CONSTRUÇÃO DE CAIXA COLETORA GAVETA EM ALVENARIA DE BLOCOS ESTRUTURAL DE CONCRETO 4,5 MPA,  NAS DIMENSÕES INTERNAS  2,00 X 2,00 X 1,00 M, COM APLICAÇÃO DE CHAPISCO E EMBOÇO NAS FACES EXTERNAS E INTERNAS, INCLUINDO LAJE DE CONCRETO ARMADO DE 2,40 X 2,40 COM TAMPA REMOVÍVEL DE 0,80 X 0,80 M E CANTONEIRA DE AÇO, INCLUSIVE MEIO FIO DRENANTE CONFORME PROJETO. TIPO PARA VIAS LOCAIS.</v>
          </cell>
          <cell r="D1169" t="str">
            <v>UN</v>
          </cell>
          <cell r="G1169">
            <v>6118.44</v>
          </cell>
          <cell r="I1169">
            <v>6407.77</v>
          </cell>
        </row>
        <row r="1170">
          <cell r="B1170" t="str">
            <v>CONFORME PROJETO ESTRUTURAL PVVL-EST-110523-P31-R02-05_05</v>
          </cell>
        </row>
        <row r="1171">
          <cell r="B1171" t="str">
            <v>CÓDIGO</v>
          </cell>
          <cell r="C1171" t="str">
            <v>DESCRIÇÃO</v>
          </cell>
          <cell r="D1171" t="str">
            <v>UN</v>
          </cell>
          <cell r="E1171" t="str">
            <v>COEF.</v>
          </cell>
          <cell r="F1171" t="str">
            <v>PREÇO</v>
          </cell>
          <cell r="G1171" t="str">
            <v>TOTAL</v>
          </cell>
          <cell r="H1171" t="str">
            <v>PREÇO</v>
          </cell>
          <cell r="I1171" t="str">
            <v>TOTAL</v>
          </cell>
        </row>
        <row r="1172">
          <cell r="B1172">
            <v>101617</v>
          </cell>
          <cell r="C1172" t="str">
            <v>PREPARO DE FUNDO DE VALA COM LARGURA MAIOR OU IGUAL A 1,5 M E MENOR QUE 2,5 M (ACERTO DO SOLO NATURAL). AF_08/2020</v>
          </cell>
          <cell r="D1172" t="str">
            <v>M2</v>
          </cell>
          <cell r="E1172">
            <v>6.7600000000000007</v>
          </cell>
          <cell r="F1172">
            <v>2.6</v>
          </cell>
          <cell r="G1172">
            <v>17.57</v>
          </cell>
          <cell r="H1172">
            <v>2.94</v>
          </cell>
          <cell r="I1172">
            <v>19.87</v>
          </cell>
        </row>
        <row r="1173">
          <cell r="B1173">
            <v>95241</v>
          </cell>
          <cell r="C1173" t="str">
            <v>LASTRO DE CONCRETO MAGRO, APLICADO EM PISOS, LAJES SOBRE SOLO OU RADIERS, ESPESSURA DE 5 CM. AF_07/2016</v>
          </cell>
          <cell r="D1173" t="str">
            <v>M2</v>
          </cell>
          <cell r="E1173">
            <v>6.7600000000000007</v>
          </cell>
          <cell r="F1173">
            <v>29.54</v>
          </cell>
          <cell r="G1173">
            <v>199.69</v>
          </cell>
          <cell r="H1173">
            <v>30.98</v>
          </cell>
          <cell r="I1173">
            <v>209.42</v>
          </cell>
        </row>
        <row r="1174">
          <cell r="B1174" t="str">
            <v>AUX.021</v>
          </cell>
          <cell r="C1174" t="str">
            <v>FABRICAÇÃO, MONTAGEM E DESMONTAGEM DE FÔRMA PARA VIGA BALDRAME, EM MADEIRA SERRADA, E=25 MM, 4 UTILIZAÇÕES.</v>
          </cell>
          <cell r="D1174" t="str">
            <v>M2</v>
          </cell>
          <cell r="E1174">
            <v>8.4239999999999995</v>
          </cell>
          <cell r="F1174">
            <v>64.989999999999995</v>
          </cell>
          <cell r="G1174">
            <v>547.47</v>
          </cell>
          <cell r="H1174">
            <v>69.39</v>
          </cell>
          <cell r="I1174">
            <v>584.54</v>
          </cell>
        </row>
        <row r="1175">
          <cell r="B1175" t="str">
            <v>AUX.022</v>
          </cell>
          <cell r="C1175" t="str">
            <v xml:space="preserve">ARMAÇÃO PARA EXECUÇÃO DE RADIER, PISO DE CONCRETO OU LAJE SOBRE SOLO, COM USO DE TELA Q-283. </v>
          </cell>
          <cell r="D1175" t="str">
            <v xml:space="preserve">KG    </v>
          </cell>
          <cell r="E1175">
            <v>31.779999999999998</v>
          </cell>
          <cell r="F1175">
            <v>14.61</v>
          </cell>
          <cell r="G1175">
            <v>464.3</v>
          </cell>
          <cell r="H1175">
            <v>15.13</v>
          </cell>
          <cell r="I1175">
            <v>480.83</v>
          </cell>
        </row>
        <row r="1176">
          <cell r="B1176">
            <v>94970</v>
          </cell>
          <cell r="C1176" t="str">
            <v>CONCRETO FCK = 20MPA, TRAÇO 1:2,7:3 (EM MASSA SECA DE CIMENTO/ AREIA MÉDIA/ BRITA 1) - PREPARO MECÂNICO COM BETONEIRA 600 L. AF_05/2021</v>
          </cell>
          <cell r="D1176" t="str">
            <v>M3</v>
          </cell>
          <cell r="E1176">
            <v>1.42</v>
          </cell>
          <cell r="F1176">
            <v>454.95</v>
          </cell>
          <cell r="G1176">
            <v>646.02</v>
          </cell>
          <cell r="H1176">
            <v>463.57</v>
          </cell>
          <cell r="I1176">
            <v>658.26</v>
          </cell>
        </row>
        <row r="1177">
          <cell r="B1177">
            <v>103670</v>
          </cell>
          <cell r="C1177" t="str">
            <v>LANÇAMENTO COM USO DE BALDES, ADENSAMENTO E ACABAMENTO DE CONCRETO EM ESTRUTURAS. AF_02/2022</v>
          </cell>
          <cell r="D1177" t="str">
            <v>M3</v>
          </cell>
          <cell r="E1177">
            <v>1.42</v>
          </cell>
          <cell r="F1177">
            <v>246.32</v>
          </cell>
          <cell r="G1177">
            <v>349.77</v>
          </cell>
          <cell r="H1177">
            <v>275.98</v>
          </cell>
          <cell r="I1177">
            <v>391.89</v>
          </cell>
        </row>
        <row r="1178">
          <cell r="B1178" t="str">
            <v>AUX.026</v>
          </cell>
          <cell r="C1178" t="str">
            <v>CINTA DE AMARRAÇÃO DE ALVENARIA MOLDADA IN LOCO COM UTILIZAÇÃO DE BLOCOS CANALETA.</v>
          </cell>
          <cell r="D1178" t="str">
            <v>M</v>
          </cell>
          <cell r="E1178">
            <v>8.8000000000000007</v>
          </cell>
          <cell r="F1178">
            <v>30.16</v>
          </cell>
          <cell r="G1178">
            <v>265.39999999999998</v>
          </cell>
          <cell r="H1178">
            <v>31.38</v>
          </cell>
          <cell r="I1178">
            <v>276.14</v>
          </cell>
        </row>
        <row r="1179">
          <cell r="B1179">
            <v>89993</v>
          </cell>
          <cell r="C1179" t="str">
            <v>GRAUTEAMENTO VERTICAL EM ALVENARIA ESTRUTURAL. AF_09/2021</v>
          </cell>
          <cell r="D1179" t="str">
            <v>M3</v>
          </cell>
          <cell r="E1179">
            <v>0.02</v>
          </cell>
          <cell r="F1179">
            <v>950.53</v>
          </cell>
          <cell r="G1179">
            <v>19.010000000000002</v>
          </cell>
          <cell r="H1179">
            <v>998.87</v>
          </cell>
          <cell r="I1179">
            <v>19.97</v>
          </cell>
        </row>
        <row r="1180">
          <cell r="B1180">
            <v>87904</v>
          </cell>
          <cell r="C1180" t="str">
            <v>CHAPISCO APLICADO EM ALVENARIA (COM PRESENÇA DE VÃOS) E ESTRUTURAS DE CONCRETO DE FACHADA, COM COLHER DE PEDREIRO.  ARGAMASSA TRAÇO 1:3 COM PREPARO MANUAL. AF_10/2022</v>
          </cell>
          <cell r="D1180" t="str">
            <v>M2</v>
          </cell>
          <cell r="E1180">
            <v>21.868672587712819</v>
          </cell>
          <cell r="F1180">
            <v>7.2</v>
          </cell>
          <cell r="G1180">
            <v>157.44999999999999</v>
          </cell>
          <cell r="H1180">
            <v>7.88</v>
          </cell>
          <cell r="I1180">
            <v>172.32</v>
          </cell>
        </row>
        <row r="1181">
          <cell r="B1181" t="str">
            <v>AUX.023</v>
          </cell>
          <cell r="C1181" t="str">
            <v xml:space="preserve">ALVENARIA DE BLOCOS DE CONCRETO ESTRUTURAL 19X19X39 CM (ESPESSURA 19 CM), FBK = 4,5 MPA, UTILIZANDO COLHER DE PEDREIRO. </v>
          </cell>
          <cell r="D1181" t="str">
            <v xml:space="preserve">M2    </v>
          </cell>
          <cell r="E1181">
            <v>9.3343362938564098</v>
          </cell>
          <cell r="F1181">
            <v>81.64</v>
          </cell>
          <cell r="G1181">
            <v>762.05</v>
          </cell>
          <cell r="H1181">
            <v>84.96</v>
          </cell>
          <cell r="I1181">
            <v>793.04</v>
          </cell>
        </row>
        <row r="1182">
          <cell r="B1182" t="str">
            <v>AUX.024</v>
          </cell>
          <cell r="C1182" t="str">
            <v>EMBOÇO OU MASSA ÚNICA EM ARGAMASSA TRAÇO 1:3, PREPARO COM BETONEIRA 400L, APLICADA MANUALMENTE EM PANOS DE FACHADA COM PRESENÇA DE VÃOS, ESPESSURA DE 25 MM.</v>
          </cell>
          <cell r="D1182" t="str">
            <v>M2</v>
          </cell>
          <cell r="E1182">
            <v>21.868672587712819</v>
          </cell>
          <cell r="F1182">
            <v>44.32</v>
          </cell>
          <cell r="G1182">
            <v>969.21</v>
          </cell>
          <cell r="H1182">
            <v>48.04</v>
          </cell>
          <cell r="I1182">
            <v>1050.57</v>
          </cell>
        </row>
        <row r="1183">
          <cell r="B1183">
            <v>92770</v>
          </cell>
          <cell r="C1183" t="str">
            <v>ARMAÇÃO DE LAJE DE ESTRUTURA CONVENCIONAL DE CONCRETO ARMADO UTILIZANDO AÇO CA-50 DE 8,0 MM - MONTAGEM. AF_06/2022</v>
          </cell>
          <cell r="D1183" t="str">
            <v>KG</v>
          </cell>
          <cell r="E1183">
            <v>93.59</v>
          </cell>
          <cell r="F1183">
            <v>13.36</v>
          </cell>
          <cell r="G1183">
            <v>1250.3599999999999</v>
          </cell>
          <cell r="H1183">
            <v>13.53</v>
          </cell>
          <cell r="I1183">
            <v>1266.27</v>
          </cell>
        </row>
        <row r="1184">
          <cell r="B1184">
            <v>92772</v>
          </cell>
          <cell r="C1184" t="str">
            <v>ARMAÇÃO DE LAJE DE ESTRUTURA CONVENCIONAL DE CONCRETO ARMADO UTILIZANDO AÇO CA-50 DE 12,5 MM - MONTAGEM. AF_06/2022</v>
          </cell>
          <cell r="D1184" t="str">
            <v>KG</v>
          </cell>
          <cell r="E1184">
            <v>0.87</v>
          </cell>
          <cell r="F1184">
            <v>10.25</v>
          </cell>
          <cell r="G1184">
            <v>8.91</v>
          </cell>
          <cell r="H1184">
            <v>10.31</v>
          </cell>
          <cell r="I1184">
            <v>8.9600000000000009</v>
          </cell>
        </row>
        <row r="1185">
          <cell r="B1185">
            <v>92768</v>
          </cell>
          <cell r="C1185" t="str">
            <v>ARMAÇÃO DE LAJE DE ESTRUTURA CONVENCIONAL DE CONCRETO ARMADO UTILIZANDO AÇO CA-60 DE 5,0 MM - MONTAGEM. AF_06/2022</v>
          </cell>
          <cell r="D1185" t="str">
            <v>KG</v>
          </cell>
          <cell r="E1185">
            <v>1.21</v>
          </cell>
          <cell r="F1185">
            <v>14.21</v>
          </cell>
          <cell r="G1185">
            <v>17.190000000000001</v>
          </cell>
          <cell r="H1185">
            <v>14.67</v>
          </cell>
          <cell r="I1185">
            <v>17.75</v>
          </cell>
        </row>
        <row r="1186">
          <cell r="B1186">
            <v>89996</v>
          </cell>
          <cell r="C1186" t="str">
            <v>ARMAÇÃO VERTICAL DE ALVENARIA ESTRUTURAL; DIÂMETRO DE 10,0 MM. AF_09/2021</v>
          </cell>
          <cell r="D1186" t="str">
            <v>KG</v>
          </cell>
          <cell r="E1186">
            <v>5.86</v>
          </cell>
          <cell r="F1186">
            <v>11.63</v>
          </cell>
          <cell r="G1186">
            <v>68.150000000000006</v>
          </cell>
          <cell r="H1186">
            <v>11.9</v>
          </cell>
          <cell r="I1186">
            <v>69.73</v>
          </cell>
        </row>
        <row r="1187">
          <cell r="B1187">
            <v>4777</v>
          </cell>
          <cell r="C1187" t="str">
            <v xml:space="preserve">CANTONEIRA ACO ABAS IGUAIS (QUALQUER BITOLA), ESPESSURA ENTRE 1/8" E 1/4"                                                                                                                                                                                                                                                                                                                                                                                                                                 </v>
          </cell>
          <cell r="D1187" t="str">
            <v xml:space="preserve">KG    </v>
          </cell>
          <cell r="E1187">
            <v>11.61</v>
          </cell>
          <cell r="F1187">
            <v>10.54</v>
          </cell>
          <cell r="G1187">
            <v>122.36</v>
          </cell>
          <cell r="H1187">
            <v>10.54</v>
          </cell>
          <cell r="I1187">
            <v>122.36</v>
          </cell>
        </row>
        <row r="1188">
          <cell r="B1188" t="str">
            <v>AUX.025</v>
          </cell>
          <cell r="C1188" t="str">
            <v xml:space="preserve">MEIO-FIO OU GUIA DE CONCRETO PRE-MOLDADO, TIPO CHAPEU PARA BOCA DE LOBO,  DIMENSOES *1,20* X 0,15 X 0,30 M. </v>
          </cell>
          <cell r="D1188" t="str">
            <v>M</v>
          </cell>
          <cell r="E1188">
            <v>2</v>
          </cell>
          <cell r="F1188">
            <v>88.03</v>
          </cell>
          <cell r="G1188">
            <v>176.06</v>
          </cell>
          <cell r="H1188">
            <v>92.37</v>
          </cell>
          <cell r="I1188">
            <v>184.74</v>
          </cell>
        </row>
        <row r="1189">
          <cell r="B1189">
            <v>5678</v>
          </cell>
          <cell r="C1189" t="str">
            <v>RETROESCAVADEIRA SOBRE RODAS COM CARREGADEIRA, TRAÇÃO 4X4, POTÊNCIA LÍQ. 88 HP, CAÇAMBA CARREG. CAP. MÍN. 1 M3, CAÇAMBA RETRO CAP. 0,26 M3, PESO OPERACIONAL MÍN. 6.674 KG, PROFUNDIDADE ESCAVAÇÃO MÁX. 4,37 M - CHP DIURNO. AF_06/2014</v>
          </cell>
          <cell r="D1189" t="str">
            <v>CHP</v>
          </cell>
          <cell r="E1189">
            <v>0.26500000000000001</v>
          </cell>
          <cell r="F1189">
            <v>154.13999999999999</v>
          </cell>
          <cell r="G1189">
            <v>40.840000000000003</v>
          </cell>
          <cell r="H1189">
            <v>158.66</v>
          </cell>
          <cell r="I1189">
            <v>42.04</v>
          </cell>
        </row>
        <row r="1190">
          <cell r="B1190">
            <v>5679</v>
          </cell>
          <cell r="C1190" t="str">
            <v>RETROESCAVADEIRA SOBRE RODAS COM CARREGADEIRA, TRAÇÃO 4X4, POTÊNCIA LÍQ. 88 HP, CAÇAMBA CARREG. CAP. MÍN. 1 M3, CAÇAMBA RETRO CAP. 0,26 M3, PESO OPERACIONAL MÍN. 6.674 KG, PROFUNDIDADE ESCAVAÇÃO MÁX. 4,37 M - CHI DIURNO. AF_06/2014</v>
          </cell>
          <cell r="D1190" t="str">
            <v>CHI</v>
          </cell>
          <cell r="E1190">
            <v>0.54</v>
          </cell>
          <cell r="F1190">
            <v>67.84</v>
          </cell>
          <cell r="G1190">
            <v>36.630000000000003</v>
          </cell>
          <cell r="H1190">
            <v>72.36</v>
          </cell>
          <cell r="I1190">
            <v>39.07</v>
          </cell>
        </row>
        <row r="1191">
          <cell r="B1191" t="str">
            <v>CPU 107</v>
          </cell>
          <cell r="C1191" t="str">
            <v>CONSTRUÇÃO DE CAIXA COLETORA GAVETA EM ALVENARIA DE BLOCOS ESTRUTURAL DE CONCRETO 4,5 MPA,  NAS DIMENSÕES INTERNAS  1,00 X 1,00 X 1,00 M, COM APLICAÇÃO DE CHAPISCO E EMBOÇO NAS FACES EXTERNAS E INTERNAS, INCLUINDO LAJE DE CONCRETO ARMADO DE 1,30 X 1,30 COM TAMPA REMOVÍVEL DE 0,80 X 0,80 M, E CANTONEIRA DE AÇO, INCLUSIVE MEIO FIO DRENANTE CONFORME PROJETO. TIPO PARA VIAS DE GRANDE FLUXO .</v>
          </cell>
          <cell r="D1191" t="str">
            <v>UN</v>
          </cell>
          <cell r="G1191">
            <v>2923.57</v>
          </cell>
          <cell r="I1191">
            <v>3057.3</v>
          </cell>
        </row>
        <row r="1192">
          <cell r="B1192" t="str">
            <v>CONFORME PROJETO ESTRUTURAL PVGF-EST-110523-P31-R02-01_05</v>
          </cell>
        </row>
        <row r="1193">
          <cell r="B1193" t="str">
            <v>CÓDIGO</v>
          </cell>
          <cell r="C1193" t="str">
            <v>DESCRIÇÃO</v>
          </cell>
          <cell r="D1193" t="str">
            <v>UN</v>
          </cell>
          <cell r="E1193" t="str">
            <v>COEF.</v>
          </cell>
          <cell r="F1193" t="str">
            <v>PREÇO</v>
          </cell>
          <cell r="G1193" t="str">
            <v>TOTAL</v>
          </cell>
          <cell r="H1193" t="str">
            <v>PREÇO</v>
          </cell>
          <cell r="I1193" t="str">
            <v>TOTAL</v>
          </cell>
        </row>
        <row r="1194">
          <cell r="B1194">
            <v>101617</v>
          </cell>
          <cell r="C1194" t="str">
            <v>PREPARO DE FUNDO DE VALA COM LARGURA MAIOR OU IGUAL A 1,5 M E MENOR QUE 2,5 M (ACERTO DO SOLO NATURAL). AF_08/2020</v>
          </cell>
          <cell r="D1194" t="str">
            <v>M2</v>
          </cell>
          <cell r="E1194">
            <v>2.5600000000000005</v>
          </cell>
          <cell r="F1194">
            <v>2.6</v>
          </cell>
          <cell r="G1194">
            <v>6.65</v>
          </cell>
          <cell r="H1194">
            <v>2.94</v>
          </cell>
          <cell r="I1194">
            <v>7.52</v>
          </cell>
        </row>
        <row r="1195">
          <cell r="B1195">
            <v>95241</v>
          </cell>
          <cell r="C1195" t="str">
            <v>LASTRO DE CONCRETO MAGRO, APLICADO EM PISOS, LAJES SOBRE SOLO OU RADIERS, ESPESSURA DE 5 CM. AF_07/2016</v>
          </cell>
          <cell r="D1195" t="str">
            <v>M2</v>
          </cell>
          <cell r="E1195">
            <v>2.5600000000000005</v>
          </cell>
          <cell r="F1195">
            <v>29.54</v>
          </cell>
          <cell r="G1195">
            <v>75.62</v>
          </cell>
          <cell r="H1195">
            <v>30.98</v>
          </cell>
          <cell r="I1195">
            <v>79.3</v>
          </cell>
        </row>
        <row r="1196">
          <cell r="B1196" t="str">
            <v>AUX.021</v>
          </cell>
          <cell r="C1196" t="str">
            <v>FABRICAÇÃO, MONTAGEM E DESMONTAGEM DE FÔRMA PARA VIGA BALDRAME, EM MADEIRA SERRADA, E=25 MM, 4 UTILIZAÇÕES.</v>
          </cell>
          <cell r="D1196" t="str">
            <v>M2</v>
          </cell>
          <cell r="E1196">
            <v>3.6239999999999997</v>
          </cell>
          <cell r="F1196">
            <v>64.989999999999995</v>
          </cell>
          <cell r="G1196">
            <v>235.52</v>
          </cell>
          <cell r="H1196">
            <v>69.39</v>
          </cell>
          <cell r="I1196">
            <v>251.46</v>
          </cell>
        </row>
        <row r="1197">
          <cell r="B1197" t="str">
            <v>AUX.022</v>
          </cell>
          <cell r="C1197" t="str">
            <v xml:space="preserve">ARMAÇÃO PARA EXECUÇÃO DE RADIER, PISO DE CONCRETO OU LAJE SOBRE SOLO, COM USO DE TELA Q-283. </v>
          </cell>
          <cell r="D1197" t="str">
            <v xml:space="preserve">KG    </v>
          </cell>
          <cell r="E1197">
            <v>15.01</v>
          </cell>
          <cell r="F1197">
            <v>14.61</v>
          </cell>
          <cell r="G1197">
            <v>219.29</v>
          </cell>
          <cell r="H1197">
            <v>15.13</v>
          </cell>
          <cell r="I1197">
            <v>227.1</v>
          </cell>
        </row>
        <row r="1198">
          <cell r="B1198">
            <v>94970</v>
          </cell>
          <cell r="C1198" t="str">
            <v>CONCRETO FCK = 20MPA, TRAÇO 1:2,7:3 (EM MASSA SECA DE CIMENTO/ AREIA MÉDIA/ BRITA 1) - PREPARO MECÂNICO COM BETONEIRA 600 L. AF_05/2021</v>
          </cell>
          <cell r="D1198" t="str">
            <v>M3</v>
          </cell>
          <cell r="E1198">
            <v>0.46</v>
          </cell>
          <cell r="F1198">
            <v>454.95</v>
          </cell>
          <cell r="G1198">
            <v>209.27</v>
          </cell>
          <cell r="H1198">
            <v>463.57</v>
          </cell>
          <cell r="I1198">
            <v>213.24</v>
          </cell>
        </row>
        <row r="1199">
          <cell r="B1199">
            <v>103670</v>
          </cell>
          <cell r="C1199" t="str">
            <v>LANÇAMENTO COM USO DE BALDES, ADENSAMENTO E ACABAMENTO DE CONCRETO EM ESTRUTURAS. AF_02/2022</v>
          </cell>
          <cell r="D1199" t="str">
            <v>M3</v>
          </cell>
          <cell r="E1199">
            <v>0.46</v>
          </cell>
          <cell r="F1199">
            <v>246.32</v>
          </cell>
          <cell r="G1199">
            <v>113.3</v>
          </cell>
          <cell r="H1199">
            <v>275.98</v>
          </cell>
          <cell r="I1199">
            <v>126.95</v>
          </cell>
        </row>
        <row r="1200">
          <cell r="B1200" t="str">
            <v>AUX.026</v>
          </cell>
          <cell r="C1200" t="str">
            <v>CINTA DE AMARRAÇÃO DE ALVENARIA MOLDADA IN LOCO COM UTILIZAÇÃO DE BLOCOS CANALETA.</v>
          </cell>
          <cell r="D1200" t="str">
            <v>M</v>
          </cell>
          <cell r="E1200">
            <v>4.8</v>
          </cell>
          <cell r="F1200">
            <v>30.16</v>
          </cell>
          <cell r="G1200">
            <v>144.76</v>
          </cell>
          <cell r="H1200">
            <v>31.38</v>
          </cell>
          <cell r="I1200">
            <v>150.62</v>
          </cell>
        </row>
        <row r="1201">
          <cell r="B1201">
            <v>89993</v>
          </cell>
          <cell r="C1201" t="str">
            <v>GRAUTEAMENTO VERTICAL EM ALVENARIA ESTRUTURAL. AF_09/2021</v>
          </cell>
          <cell r="D1201" t="str">
            <v>M3</v>
          </cell>
          <cell r="E1201">
            <v>0.02</v>
          </cell>
          <cell r="F1201">
            <v>950.53</v>
          </cell>
          <cell r="G1201">
            <v>19.010000000000002</v>
          </cell>
          <cell r="H1201">
            <v>998.87</v>
          </cell>
          <cell r="I1201">
            <v>19.97</v>
          </cell>
        </row>
        <row r="1202">
          <cell r="B1202">
            <v>87904</v>
          </cell>
          <cell r="C1202" t="str">
            <v>CHAPISCO APLICADO EM ALVENARIA (COM PRESENÇA DE VÃOS) E ESTRUTURAS DE CONCRETO DE FACHADA, COM COLHER DE PEDREIRO.  ARGAMASSA TRAÇO 1:3 COM PREPARO MANUAL. AF_10/2022</v>
          </cell>
          <cell r="D1202" t="str">
            <v>M2</v>
          </cell>
          <cell r="E1202">
            <v>11.668672587712816</v>
          </cell>
          <cell r="F1202">
            <v>7.2</v>
          </cell>
          <cell r="G1202">
            <v>84.01</v>
          </cell>
          <cell r="H1202">
            <v>7.88</v>
          </cell>
          <cell r="I1202">
            <v>91.94</v>
          </cell>
        </row>
        <row r="1203">
          <cell r="B1203" t="str">
            <v>AUX.023</v>
          </cell>
          <cell r="C1203" t="str">
            <v xml:space="preserve">ALVENARIA DE BLOCOS DE CONCRETO ESTRUTURAL 19X19X39 CM (ESPESSURA 19 CM), FBK = 4,5 MPA, UTILIZANDO COLHER DE PEDREIRO. </v>
          </cell>
          <cell r="D1203" t="str">
            <v xml:space="preserve">M2    </v>
          </cell>
          <cell r="E1203">
            <v>5.0343362938564082</v>
          </cell>
          <cell r="F1203">
            <v>81.64</v>
          </cell>
          <cell r="G1203">
            <v>411</v>
          </cell>
          <cell r="H1203">
            <v>84.96</v>
          </cell>
          <cell r="I1203">
            <v>427.71</v>
          </cell>
        </row>
        <row r="1204">
          <cell r="B1204" t="str">
            <v>AUX.024</v>
          </cell>
          <cell r="C1204" t="str">
            <v>EMBOÇO OU MASSA ÚNICA EM ARGAMASSA TRAÇO 1:3, PREPARO COM BETONEIRA 400L, APLICADA MANUALMENTE EM PANOS DE FACHADA COM PRESENÇA DE VÃOS, ESPESSURA DE 25 MM.</v>
          </cell>
          <cell r="D1204" t="str">
            <v>M2</v>
          </cell>
          <cell r="E1204">
            <v>11.668672587712816</v>
          </cell>
          <cell r="F1204">
            <v>44.32</v>
          </cell>
          <cell r="G1204">
            <v>517.15</v>
          </cell>
          <cell r="H1204">
            <v>48.04</v>
          </cell>
          <cell r="I1204">
            <v>560.55999999999995</v>
          </cell>
        </row>
        <row r="1205">
          <cell r="B1205">
            <v>92771</v>
          </cell>
          <cell r="C1205" t="str">
            <v>ARMAÇÃO DE LAJE DE ESTRUTURA CONVENCIONAL DE CONCRETO ARMADO UTILIZANDO AÇO CA-50 DE 10,0 MM - MONTAGEM. AF_06/2022</v>
          </cell>
          <cell r="D1205" t="str">
            <v>KG</v>
          </cell>
          <cell r="E1205">
            <v>45.85</v>
          </cell>
          <cell r="F1205">
            <v>12.09</v>
          </cell>
          <cell r="G1205">
            <v>554.32000000000005</v>
          </cell>
          <cell r="H1205">
            <v>12.2</v>
          </cell>
          <cell r="I1205">
            <v>559.37</v>
          </cell>
        </row>
        <row r="1206">
          <cell r="B1206">
            <v>92772</v>
          </cell>
          <cell r="C1206" t="str">
            <v>ARMAÇÃO DE LAJE DE ESTRUTURA CONVENCIONAL DE CONCRETO ARMADO UTILIZANDO AÇO CA-50 DE 12,5 MM - MONTAGEM. AF_06/2022</v>
          </cell>
          <cell r="D1206" t="str">
            <v>KG</v>
          </cell>
          <cell r="E1206">
            <v>0.87</v>
          </cell>
          <cell r="F1206">
            <v>10.25</v>
          </cell>
          <cell r="G1206">
            <v>8.91</v>
          </cell>
          <cell r="H1206">
            <v>10.31</v>
          </cell>
          <cell r="I1206">
            <v>8.9600000000000009</v>
          </cell>
        </row>
        <row r="1207">
          <cell r="B1207">
            <v>92768</v>
          </cell>
          <cell r="C1207" t="str">
            <v>ARMAÇÃO DE LAJE DE ESTRUTURA CONVENCIONAL DE CONCRETO ARMADO UTILIZANDO AÇO CA-60 DE 5,0 MM - MONTAGEM. AF_06/2022</v>
          </cell>
          <cell r="D1207" t="str">
            <v>KG</v>
          </cell>
          <cell r="E1207">
            <v>1.21</v>
          </cell>
          <cell r="F1207">
            <v>14.21</v>
          </cell>
          <cell r="G1207">
            <v>17.190000000000001</v>
          </cell>
          <cell r="H1207">
            <v>14.67</v>
          </cell>
          <cell r="I1207">
            <v>17.75</v>
          </cell>
        </row>
        <row r="1208">
          <cell r="B1208">
            <v>89996</v>
          </cell>
          <cell r="C1208" t="str">
            <v>ARMAÇÃO VERTICAL DE ALVENARIA ESTRUTURAL; DIÂMETRO DE 10,0 MM. AF_09/2021</v>
          </cell>
          <cell r="D1208" t="str">
            <v>KG</v>
          </cell>
          <cell r="E1208">
            <v>5.86</v>
          </cell>
          <cell r="F1208">
            <v>11.63</v>
          </cell>
          <cell r="G1208">
            <v>68.150000000000006</v>
          </cell>
          <cell r="H1208">
            <v>11.9</v>
          </cell>
          <cell r="I1208">
            <v>69.73</v>
          </cell>
        </row>
        <row r="1209">
          <cell r="B1209">
            <v>4777</v>
          </cell>
          <cell r="C1209" t="str">
            <v xml:space="preserve">CANTONEIRA ACO ABAS IGUAIS (QUALQUER BITOLA), ESPESSURA ENTRE 1/8" E 1/4"                                                                                                                                                                                                                                                                                                                                                                                                                                 </v>
          </cell>
          <cell r="D1209" t="str">
            <v xml:space="preserve">KG    </v>
          </cell>
          <cell r="E1209">
            <v>11.61</v>
          </cell>
          <cell r="F1209">
            <v>10.54</v>
          </cell>
          <cell r="G1209">
            <v>122.36</v>
          </cell>
          <cell r="H1209">
            <v>10.54</v>
          </cell>
          <cell r="I1209">
            <v>122.36</v>
          </cell>
        </row>
        <row r="1210">
          <cell r="B1210" t="str">
            <v>AUX.025</v>
          </cell>
          <cell r="C1210" t="str">
            <v xml:space="preserve">MEIO-FIO OU GUIA DE CONCRETO PRE-MOLDADO, TIPO CHAPEU PARA BOCA DE LOBO,  DIMENSOES *1,20* X 0,15 X 0,30 M. </v>
          </cell>
          <cell r="D1210" t="str">
            <v>M</v>
          </cell>
          <cell r="E1210">
            <v>1</v>
          </cell>
          <cell r="F1210">
            <v>88.03</v>
          </cell>
          <cell r="G1210">
            <v>88.03</v>
          </cell>
          <cell r="H1210">
            <v>92.37</v>
          </cell>
          <cell r="I1210">
            <v>92.37</v>
          </cell>
        </row>
        <row r="1211">
          <cell r="B1211">
            <v>5678</v>
          </cell>
          <cell r="C1211" t="str">
            <v>RETROESCAVADEIRA SOBRE RODAS COM CARREGADEIRA, TRAÇÃO 4X4, POTÊNCIA LÍQ. 88 HP, CAÇAMBA CARREG. CAP. MÍN. 1 M3, CAÇAMBA RETRO CAP. 0,26 M3, PESO OPERACIONAL MÍN. 6.674 KG, PROFUNDIDADE ESCAVAÇÃO MÁX. 4,37 M - CHP DIURNO. AF_06/2014</v>
          </cell>
          <cell r="D1211" t="str">
            <v>CHP</v>
          </cell>
          <cell r="E1211">
            <v>9.9299999999999999E-2</v>
          </cell>
          <cell r="F1211">
            <v>154.13999999999999</v>
          </cell>
          <cell r="G1211">
            <v>15.3</v>
          </cell>
          <cell r="H1211">
            <v>158.66</v>
          </cell>
          <cell r="I1211">
            <v>15.75</v>
          </cell>
        </row>
        <row r="1212">
          <cell r="B1212">
            <v>5679</v>
          </cell>
          <cell r="C1212" t="str">
            <v>RETROESCAVADEIRA SOBRE RODAS COM CARREGADEIRA, TRAÇÃO 4X4, POTÊNCIA LÍQ. 88 HP, CAÇAMBA CARREG. CAP. MÍN. 1 M3, CAÇAMBA RETRO CAP. 0,26 M3, PESO OPERACIONAL MÍN. 6.674 KG, PROFUNDIDADE ESCAVAÇÃO MÁX. 4,37 M - CHI DIURNO. AF_06/2014</v>
          </cell>
          <cell r="D1212" t="str">
            <v>CHI</v>
          </cell>
          <cell r="E1212">
            <v>0.2024</v>
          </cell>
          <cell r="F1212">
            <v>67.84</v>
          </cell>
          <cell r="G1212">
            <v>13.73</v>
          </cell>
          <cell r="H1212">
            <v>72.36</v>
          </cell>
          <cell r="I1212">
            <v>14.64</v>
          </cell>
        </row>
        <row r="1213">
          <cell r="B1213" t="str">
            <v>CPU 108</v>
          </cell>
          <cell r="C1213" t="str">
            <v>CONSTRUÇÃO DE CAIXA COLETORA GAVETA EM ALVENARIA DE BLOCOS ESTRUTURAL DE CONCRETO 4,5 MPA,  NAS DIMENSÕES INTERNAS  1,20 X 1,20 X 1,00 M, COM APLICAÇÃO DE CHAPISCO E EMBOÇO NAS FACES EXTERNAS E INTERNAS, INCLUINDO LAJE DE CONCRETO ARMADO DE 1,60 X 1,60 COM TAMPA REMOVÍVEL DE 0,80 X 0,80 M E CANTONEIRA DE AÇO, INCLUSIVE MEIO FIO DRENANTE CONFORME PROJETO. TIPO PARA VIAS DE GRANDE FLUXO .</v>
          </cell>
          <cell r="D1213" t="str">
            <v>UN</v>
          </cell>
          <cell r="G1213">
            <v>3565.9</v>
          </cell>
          <cell r="I1213">
            <v>3727.55</v>
          </cell>
        </row>
        <row r="1214">
          <cell r="B1214" t="str">
            <v>CONFORME PROJETO ESTRUTURAL PVGF-EST-110523-P31-R02-02_05</v>
          </cell>
        </row>
        <row r="1215">
          <cell r="B1215" t="str">
            <v>CÓDIGO</v>
          </cell>
          <cell r="C1215" t="str">
            <v>DESCRIÇÃO</v>
          </cell>
          <cell r="D1215" t="str">
            <v>UN</v>
          </cell>
          <cell r="E1215" t="str">
            <v>COEF.</v>
          </cell>
          <cell r="F1215" t="str">
            <v>PREÇO</v>
          </cell>
          <cell r="G1215" t="str">
            <v>TOTAL</v>
          </cell>
          <cell r="H1215" t="str">
            <v>PREÇO</v>
          </cell>
          <cell r="I1215" t="str">
            <v>TOTAL</v>
          </cell>
        </row>
        <row r="1216">
          <cell r="B1216">
            <v>101617</v>
          </cell>
          <cell r="C1216" t="str">
            <v>PREPARO DE FUNDO DE VALA COM LARGURA MAIOR OU IGUAL A 1,5 M E MENOR QUE 2,5 M (ACERTO DO SOLO NATURAL). AF_08/2020</v>
          </cell>
          <cell r="D1216" t="str">
            <v>M2</v>
          </cell>
          <cell r="E1216">
            <v>3.2399999999999993</v>
          </cell>
          <cell r="F1216">
            <v>2.6</v>
          </cell>
          <cell r="G1216">
            <v>8.42</v>
          </cell>
          <cell r="H1216">
            <v>2.94</v>
          </cell>
          <cell r="I1216">
            <v>9.52</v>
          </cell>
        </row>
        <row r="1217">
          <cell r="B1217">
            <v>95241</v>
          </cell>
          <cell r="C1217" t="str">
            <v>LASTRO DE CONCRETO MAGRO, APLICADO EM PISOS, LAJES SOBRE SOLO OU RADIERS, ESPESSURA DE 5 CM. AF_07/2016</v>
          </cell>
          <cell r="D1217" t="str">
            <v>M2</v>
          </cell>
          <cell r="E1217">
            <v>3.2399999999999993</v>
          </cell>
          <cell r="F1217">
            <v>29.54</v>
          </cell>
          <cell r="G1217">
            <v>95.7</v>
          </cell>
          <cell r="H1217">
            <v>30.98</v>
          </cell>
          <cell r="I1217">
            <v>100.37</v>
          </cell>
        </row>
        <row r="1218">
          <cell r="B1218" t="str">
            <v>AUX.021</v>
          </cell>
          <cell r="C1218" t="str">
            <v>FABRICAÇÃO, MONTAGEM E DESMONTAGEM DE FÔRMA PARA VIGA BALDRAME, EM MADEIRA SERRADA, E=25 MM, 4 UTILIZAÇÕES.</v>
          </cell>
          <cell r="D1218" t="str">
            <v>M2</v>
          </cell>
          <cell r="E1218">
            <v>4.4240000000000013</v>
          </cell>
          <cell r="F1218">
            <v>64.989999999999995</v>
          </cell>
          <cell r="G1218">
            <v>287.51</v>
          </cell>
          <cell r="H1218">
            <v>69.39</v>
          </cell>
          <cell r="I1218">
            <v>306.98</v>
          </cell>
        </row>
        <row r="1219">
          <cell r="B1219" t="str">
            <v>AUX.022</v>
          </cell>
          <cell r="C1219" t="str">
            <v xml:space="preserve">ARMAÇÃO PARA EXECUÇÃO DE RADIER, PISO DE CONCRETO OU LAJE SOBRE SOLO, COM USO DE TELA Q-283. </v>
          </cell>
          <cell r="D1219" t="str">
            <v xml:space="preserve">KG    </v>
          </cell>
          <cell r="E1219">
            <v>17.41</v>
          </cell>
          <cell r="F1219">
            <v>14.61</v>
          </cell>
          <cell r="G1219">
            <v>254.36</v>
          </cell>
          <cell r="H1219">
            <v>15.13</v>
          </cell>
          <cell r="I1219">
            <v>263.41000000000003</v>
          </cell>
        </row>
        <row r="1220">
          <cell r="B1220">
            <v>94970</v>
          </cell>
          <cell r="C1220" t="str">
            <v>CONCRETO FCK = 20MPA, TRAÇO 1:2,7:3 (EM MASSA SECA DE CIMENTO/ AREIA MÉDIA/ BRITA 1) - PREPARO MECÂNICO COM BETONEIRA 600 L. AF_05/2021</v>
          </cell>
          <cell r="D1220" t="str">
            <v>M3</v>
          </cell>
          <cell r="E1220">
            <v>0.62</v>
          </cell>
          <cell r="F1220">
            <v>454.95</v>
          </cell>
          <cell r="G1220">
            <v>282.06</v>
          </cell>
          <cell r="H1220">
            <v>463.57</v>
          </cell>
          <cell r="I1220">
            <v>287.41000000000003</v>
          </cell>
        </row>
        <row r="1221">
          <cell r="B1221">
            <v>103670</v>
          </cell>
          <cell r="C1221" t="str">
            <v>LANÇAMENTO COM USO DE BALDES, ADENSAMENTO E ACABAMENTO DE CONCRETO EM ESTRUTURAS. AF_02/2022</v>
          </cell>
          <cell r="D1221" t="str">
            <v>M3</v>
          </cell>
          <cell r="E1221">
            <v>0.62</v>
          </cell>
          <cell r="F1221">
            <v>246.32</v>
          </cell>
          <cell r="G1221">
            <v>152.71</v>
          </cell>
          <cell r="H1221">
            <v>275.98</v>
          </cell>
          <cell r="I1221">
            <v>171.1</v>
          </cell>
        </row>
        <row r="1222">
          <cell r="B1222" t="str">
            <v>AUX.026</v>
          </cell>
          <cell r="C1222" t="str">
            <v>CINTA DE AMARRAÇÃO DE ALVENARIA MOLDADA IN LOCO COM UTILIZAÇÃO DE BLOCOS CANALETA.</v>
          </cell>
          <cell r="D1222" t="str">
            <v>M</v>
          </cell>
          <cell r="E1222">
            <v>5.6</v>
          </cell>
          <cell r="F1222">
            <v>30.16</v>
          </cell>
          <cell r="G1222">
            <v>168.89</v>
          </cell>
          <cell r="H1222">
            <v>31.38</v>
          </cell>
          <cell r="I1222">
            <v>175.72</v>
          </cell>
        </row>
        <row r="1223">
          <cell r="B1223">
            <v>89993</v>
          </cell>
          <cell r="C1223" t="str">
            <v>GRAUTEAMENTO VERTICAL EM ALVENARIA ESTRUTURAL. AF_09/2021</v>
          </cell>
          <cell r="D1223" t="str">
            <v>M3</v>
          </cell>
          <cell r="E1223">
            <v>0.02</v>
          </cell>
          <cell r="F1223">
            <v>950.53</v>
          </cell>
          <cell r="G1223">
            <v>19.010000000000002</v>
          </cell>
          <cell r="H1223">
            <v>998.87</v>
          </cell>
          <cell r="I1223">
            <v>19.97</v>
          </cell>
        </row>
        <row r="1224">
          <cell r="B1224">
            <v>87904</v>
          </cell>
          <cell r="C1224" t="str">
            <v>CHAPISCO APLICADO EM ALVENARIA (COM PRESENÇA DE VÃOS) E ESTRUTURAS DE CONCRETO DE FACHADA, COM COLHER DE PEDREIRO.  ARGAMASSA TRAÇO 1:3 COM PREPARO MANUAL. AF_10/2022</v>
          </cell>
          <cell r="D1224" t="str">
            <v>M2</v>
          </cell>
          <cell r="E1224">
            <v>13.708672587712817</v>
          </cell>
          <cell r="F1224">
            <v>7.2</v>
          </cell>
          <cell r="G1224">
            <v>98.7</v>
          </cell>
          <cell r="H1224">
            <v>7.88</v>
          </cell>
          <cell r="I1224">
            <v>108.02</v>
          </cell>
        </row>
        <row r="1225">
          <cell r="B1225" t="str">
            <v>AUX.023</v>
          </cell>
          <cell r="C1225" t="str">
            <v xml:space="preserve">ALVENARIA DE BLOCOS DE CONCRETO ESTRUTURAL 19X19X39 CM (ESPESSURA 19 CM), FBK = 4,5 MPA, UTILIZANDO COLHER DE PEDREIRO. </v>
          </cell>
          <cell r="D1225" t="str">
            <v xml:space="preserve">M2    </v>
          </cell>
          <cell r="E1225">
            <v>5.8943362938564077</v>
          </cell>
          <cell r="F1225">
            <v>81.64</v>
          </cell>
          <cell r="G1225">
            <v>481.21</v>
          </cell>
          <cell r="H1225">
            <v>84.96</v>
          </cell>
          <cell r="I1225">
            <v>500.78</v>
          </cell>
        </row>
        <row r="1226">
          <cell r="B1226" t="str">
            <v>AUX.024</v>
          </cell>
          <cell r="C1226" t="str">
            <v>EMBOÇO OU MASSA ÚNICA EM ARGAMASSA TRAÇO 1:3, PREPARO COM BETONEIRA 400L, APLICADA MANUALMENTE EM PANOS DE FACHADA COM PRESENÇA DE VÃOS, ESPESSURA DE 25 MM.</v>
          </cell>
          <cell r="D1226" t="str">
            <v>M2</v>
          </cell>
          <cell r="E1226">
            <v>13.708672587712817</v>
          </cell>
          <cell r="F1226">
            <v>44.32</v>
          </cell>
          <cell r="G1226">
            <v>607.55999999999995</v>
          </cell>
          <cell r="H1226">
            <v>48.04</v>
          </cell>
          <cell r="I1226">
            <v>658.56</v>
          </cell>
        </row>
        <row r="1227">
          <cell r="B1227">
            <v>92771</v>
          </cell>
          <cell r="C1227" t="str">
            <v>ARMAÇÃO DE LAJE DE ESTRUTURA CONVENCIONAL DE CONCRETO ARMADO UTILIZANDO AÇO CA-50 DE 10,0 MM - MONTAGEM. AF_06/2022</v>
          </cell>
          <cell r="D1227" t="str">
            <v>KG</v>
          </cell>
          <cell r="E1227">
            <v>62.150000000000006</v>
          </cell>
          <cell r="F1227">
            <v>12.09</v>
          </cell>
          <cell r="G1227">
            <v>751.39</v>
          </cell>
          <cell r="H1227">
            <v>12.2</v>
          </cell>
          <cell r="I1227">
            <v>758.23</v>
          </cell>
        </row>
        <row r="1228">
          <cell r="B1228">
            <v>92772</v>
          </cell>
          <cell r="C1228" t="str">
            <v>ARMAÇÃO DE LAJE DE ESTRUTURA CONVENCIONAL DE CONCRETO ARMADO UTILIZANDO AÇO CA-50 DE 12,5 MM - MONTAGEM. AF_06/2022</v>
          </cell>
          <cell r="D1228" t="str">
            <v>KG</v>
          </cell>
          <cell r="E1228">
            <v>0.87</v>
          </cell>
          <cell r="F1228">
            <v>10.25</v>
          </cell>
          <cell r="G1228">
            <v>8.91</v>
          </cell>
          <cell r="H1228">
            <v>10.31</v>
          </cell>
          <cell r="I1228">
            <v>8.9600000000000009</v>
          </cell>
        </row>
        <row r="1229">
          <cell r="B1229">
            <v>92768</v>
          </cell>
          <cell r="C1229" t="str">
            <v>ARMAÇÃO DE LAJE DE ESTRUTURA CONVENCIONAL DE CONCRETO ARMADO UTILIZANDO AÇO CA-60 DE 5,0 MM - MONTAGEM. AF_06/2022</v>
          </cell>
          <cell r="D1229" t="str">
            <v>KG</v>
          </cell>
          <cell r="E1229">
            <v>1.21</v>
          </cell>
          <cell r="F1229">
            <v>14.21</v>
          </cell>
          <cell r="G1229">
            <v>17.190000000000001</v>
          </cell>
          <cell r="H1229">
            <v>14.67</v>
          </cell>
          <cell r="I1229">
            <v>17.75</v>
          </cell>
        </row>
        <row r="1230">
          <cell r="B1230">
            <v>89996</v>
          </cell>
          <cell r="C1230" t="str">
            <v>ARMAÇÃO VERTICAL DE ALVENARIA ESTRUTURAL; DIÂMETRO DE 10,0 MM. AF_09/2021</v>
          </cell>
          <cell r="D1230" t="str">
            <v>KG</v>
          </cell>
          <cell r="E1230">
            <v>5.86</v>
          </cell>
          <cell r="F1230">
            <v>11.63</v>
          </cell>
          <cell r="G1230">
            <v>68.150000000000006</v>
          </cell>
          <cell r="H1230">
            <v>11.9</v>
          </cell>
          <cell r="I1230">
            <v>69.73</v>
          </cell>
        </row>
        <row r="1231">
          <cell r="B1231">
            <v>4777</v>
          </cell>
          <cell r="C1231" t="str">
            <v xml:space="preserve">CANTONEIRA ACO ABAS IGUAIS (QUALQUER BITOLA), ESPESSURA ENTRE 1/8" E 1/4"                                                                                                                                                                                                                                                                                                                                                                                                                                 </v>
          </cell>
          <cell r="D1231" t="str">
            <v xml:space="preserve">KG    </v>
          </cell>
          <cell r="E1231">
            <v>11.61</v>
          </cell>
          <cell r="F1231">
            <v>10.54</v>
          </cell>
          <cell r="G1231">
            <v>122.36</v>
          </cell>
          <cell r="H1231">
            <v>10.54</v>
          </cell>
          <cell r="I1231">
            <v>122.36</v>
          </cell>
        </row>
        <row r="1232">
          <cell r="B1232" t="str">
            <v>AUX.025</v>
          </cell>
          <cell r="C1232" t="str">
            <v xml:space="preserve">MEIO-FIO OU GUIA DE CONCRETO PRE-MOLDADO, TIPO CHAPEU PARA BOCA DE LOBO,  DIMENSOES *1,20* X 0,15 X 0,30 M. </v>
          </cell>
          <cell r="D1232" t="str">
            <v>M</v>
          </cell>
          <cell r="E1232">
            <v>1.2</v>
          </cell>
          <cell r="F1232">
            <v>88.03</v>
          </cell>
          <cell r="G1232">
            <v>105.63</v>
          </cell>
          <cell r="H1232">
            <v>92.37</v>
          </cell>
          <cell r="I1232">
            <v>110.84</v>
          </cell>
        </row>
        <row r="1233">
          <cell r="B1233">
            <v>5678</v>
          </cell>
          <cell r="C1233" t="str">
            <v>RETROESCAVADEIRA SOBRE RODAS COM CARREGADEIRA, TRAÇÃO 4X4, POTÊNCIA LÍQ. 88 HP, CAÇAMBA CARREG. CAP. MÍN. 1 M3, CAÇAMBA RETRO CAP. 0,26 M3, PESO OPERACIONAL MÍN. 6.674 KG, PROFUNDIDADE ESCAVAÇÃO MÁX. 4,37 M - CHP DIURNO. AF_06/2014</v>
          </cell>
          <cell r="D1233" t="str">
            <v>CHP</v>
          </cell>
          <cell r="E1233">
            <v>0.12361999999999999</v>
          </cell>
          <cell r="F1233">
            <v>154.13999999999999</v>
          </cell>
          <cell r="G1233">
            <v>19.05</v>
          </cell>
          <cell r="H1233">
            <v>158.66</v>
          </cell>
          <cell r="I1233">
            <v>19.61</v>
          </cell>
        </row>
        <row r="1234">
          <cell r="B1234">
            <v>5679</v>
          </cell>
          <cell r="C1234" t="str">
            <v>RETROESCAVADEIRA SOBRE RODAS COM CARREGADEIRA, TRAÇÃO 4X4, POTÊNCIA LÍQ. 88 HP, CAÇAMBA CARREG. CAP. MÍN. 1 M3, CAÇAMBA RETRO CAP. 0,26 M3, PESO OPERACIONAL MÍN. 6.674 KG, PROFUNDIDADE ESCAVAÇÃO MÁX. 4,37 M - CHI DIURNO. AF_06/2014</v>
          </cell>
          <cell r="D1234" t="str">
            <v>CHI</v>
          </cell>
          <cell r="E1234">
            <v>0.25195999999999996</v>
          </cell>
          <cell r="F1234">
            <v>67.84</v>
          </cell>
          <cell r="G1234">
            <v>17.09</v>
          </cell>
          <cell r="H1234">
            <v>72.36</v>
          </cell>
          <cell r="I1234">
            <v>18.23</v>
          </cell>
        </row>
        <row r="1235">
          <cell r="B1235" t="str">
            <v>CPU 109</v>
          </cell>
          <cell r="C1235" t="str">
            <v>CONSTRUÇÃO DE CAIXA COLETORA GAVETA EM ALVENARIA DE BLOCOS ESTRUTURAL DE CONCRETO 4,5 MPA,  NAS DIMENSÕES INTERNAS  1,50 X 1,50 X 1,00 M, COM APLICAÇÃO DE CHAPISCO E EMBOÇO NAS FACES EXTERNAS E INTERNAS, INCLUINDO LAJE DE CONCRETO ARMADO DE 1,90 X 1,90 COM TAMPA REMOVÍVEL DE 0,80 X 0,80 M E CANTONEIRA DE AÇO, INCLUSIVE MEIO FIO DRENANTE CONFORME PROJETO. TIPO PARA VIAS DE GRANDE FLUXO .</v>
          </cell>
          <cell r="D1235" t="str">
            <v>UN</v>
          </cell>
          <cell r="G1235">
            <v>4616.91</v>
          </cell>
          <cell r="I1235">
            <v>4822.3999999999996</v>
          </cell>
        </row>
        <row r="1236">
          <cell r="B1236" t="str">
            <v>CONFORME PROJETO ESTRUTURAL PVGF-EST-110523-P31-R02-03_05</v>
          </cell>
        </row>
        <row r="1237">
          <cell r="B1237" t="str">
            <v>CÓDIGO</v>
          </cell>
          <cell r="C1237" t="str">
            <v>DESCRIÇÃO</v>
          </cell>
          <cell r="D1237" t="str">
            <v>UN</v>
          </cell>
          <cell r="E1237" t="str">
            <v>COEF.</v>
          </cell>
          <cell r="F1237" t="str">
            <v>PREÇO</v>
          </cell>
          <cell r="G1237" t="str">
            <v>TOTAL</v>
          </cell>
          <cell r="H1237" t="str">
            <v>PREÇO</v>
          </cell>
          <cell r="I1237" t="str">
            <v>TOTAL</v>
          </cell>
        </row>
        <row r="1238">
          <cell r="B1238">
            <v>101617</v>
          </cell>
          <cell r="C1238" t="str">
            <v>PREPARO DE FUNDO DE VALA COM LARGURA MAIOR OU IGUAL A 1,5 M E MENOR QUE 2,5 M (ACERTO DO SOLO NATURAL). AF_08/2020</v>
          </cell>
          <cell r="D1238" t="str">
            <v>M2</v>
          </cell>
          <cell r="E1238">
            <v>4.41</v>
          </cell>
          <cell r="F1238">
            <v>2.6</v>
          </cell>
          <cell r="G1238">
            <v>11.46</v>
          </cell>
          <cell r="H1238">
            <v>2.94</v>
          </cell>
          <cell r="I1238">
            <v>12.96</v>
          </cell>
        </row>
        <row r="1239">
          <cell r="B1239">
            <v>95241</v>
          </cell>
          <cell r="C1239" t="str">
            <v>LASTRO DE CONCRETO MAGRO, APLICADO EM PISOS, LAJES SOBRE SOLO OU RADIERS, ESPESSURA DE 5 CM. AF_07/2016</v>
          </cell>
          <cell r="D1239" t="str">
            <v>M2</v>
          </cell>
          <cell r="E1239">
            <v>4.41</v>
          </cell>
          <cell r="F1239">
            <v>29.54</v>
          </cell>
          <cell r="G1239">
            <v>130.27000000000001</v>
          </cell>
          <cell r="H1239">
            <v>30.98</v>
          </cell>
          <cell r="I1239">
            <v>136.62</v>
          </cell>
        </row>
        <row r="1240">
          <cell r="B1240" t="str">
            <v>AUX.021</v>
          </cell>
          <cell r="C1240" t="str">
            <v>FABRICAÇÃO, MONTAGEM E DESMONTAGEM DE FÔRMA PARA VIGA BALDRAME, EM MADEIRA SERRADA, E=25 MM, 4 UTILIZAÇÕES.</v>
          </cell>
          <cell r="D1240" t="str">
            <v>M2</v>
          </cell>
          <cell r="E1240">
            <v>5.774</v>
          </cell>
          <cell r="F1240">
            <v>64.989999999999995</v>
          </cell>
          <cell r="G1240">
            <v>375.25</v>
          </cell>
          <cell r="H1240">
            <v>69.39</v>
          </cell>
          <cell r="I1240">
            <v>400.65</v>
          </cell>
        </row>
        <row r="1241">
          <cell r="B1241" t="str">
            <v>AUX.022</v>
          </cell>
          <cell r="C1241" t="str">
            <v xml:space="preserve">ARMAÇÃO PARA EXECUÇÃO DE RADIER, PISO DE CONCRETO OU LAJE SOBRE SOLO, COM USO DE TELA Q-283. </v>
          </cell>
          <cell r="D1241" t="str">
            <v xml:space="preserve">KG    </v>
          </cell>
          <cell r="E1241">
            <v>21.169999999999998</v>
          </cell>
          <cell r="F1241">
            <v>14.61</v>
          </cell>
          <cell r="G1241">
            <v>309.29000000000002</v>
          </cell>
          <cell r="H1241">
            <v>15.13</v>
          </cell>
          <cell r="I1241">
            <v>320.3</v>
          </cell>
        </row>
        <row r="1242">
          <cell r="B1242">
            <v>94970</v>
          </cell>
          <cell r="C1242" t="str">
            <v>CONCRETO FCK = 20MPA, TRAÇO 1:2,7:3 (EM MASSA SECA DE CIMENTO/ AREIA MÉDIA/ BRITA 1) - PREPARO MECÂNICO COM BETONEIRA 600 L. AF_05/2021</v>
          </cell>
          <cell r="D1242" t="str">
            <v>M3</v>
          </cell>
          <cell r="E1242">
            <v>0.87000000000000011</v>
          </cell>
          <cell r="F1242">
            <v>454.95</v>
          </cell>
          <cell r="G1242">
            <v>395.8</v>
          </cell>
          <cell r="H1242">
            <v>463.57</v>
          </cell>
          <cell r="I1242">
            <v>403.3</v>
          </cell>
        </row>
        <row r="1243">
          <cell r="B1243">
            <v>103670</v>
          </cell>
          <cell r="C1243" t="str">
            <v>LANÇAMENTO COM USO DE BALDES, ADENSAMENTO E ACABAMENTO DE CONCRETO EM ESTRUTURAS. AF_02/2022</v>
          </cell>
          <cell r="D1243" t="str">
            <v>M3</v>
          </cell>
          <cell r="E1243">
            <v>0.87000000000000011</v>
          </cell>
          <cell r="F1243">
            <v>246.32</v>
          </cell>
          <cell r="G1243">
            <v>214.29</v>
          </cell>
          <cell r="H1243">
            <v>275.98</v>
          </cell>
          <cell r="I1243">
            <v>240.1</v>
          </cell>
        </row>
        <row r="1244">
          <cell r="B1244" t="str">
            <v>AUX.026</v>
          </cell>
          <cell r="C1244" t="str">
            <v>CINTA DE AMARRAÇÃO DE ALVENARIA MOLDADA IN LOCO COM UTILIZAÇÃO DE BLOCOS CANALETA.</v>
          </cell>
          <cell r="D1244" t="str">
            <v>M</v>
          </cell>
          <cell r="E1244">
            <v>6.8</v>
          </cell>
          <cell r="F1244">
            <v>30.16</v>
          </cell>
          <cell r="G1244">
            <v>205.08</v>
          </cell>
          <cell r="H1244">
            <v>31.38</v>
          </cell>
          <cell r="I1244">
            <v>213.38</v>
          </cell>
        </row>
        <row r="1245">
          <cell r="B1245">
            <v>89993</v>
          </cell>
          <cell r="C1245" t="str">
            <v>GRAUTEAMENTO VERTICAL EM ALVENARIA ESTRUTURAL. AF_09/2021</v>
          </cell>
          <cell r="D1245" t="str">
            <v>M3</v>
          </cell>
          <cell r="E1245">
            <v>0.02</v>
          </cell>
          <cell r="F1245">
            <v>950.53</v>
          </cell>
          <cell r="G1245">
            <v>19.010000000000002</v>
          </cell>
          <cell r="H1245">
            <v>998.87</v>
          </cell>
          <cell r="I1245">
            <v>19.97</v>
          </cell>
        </row>
        <row r="1246">
          <cell r="B1246">
            <v>87904</v>
          </cell>
          <cell r="C1246" t="str">
            <v>CHAPISCO APLICADO EM ALVENARIA (COM PRESENÇA DE VÃOS) E ESTRUTURAS DE CONCRETO DE FACHADA, COM COLHER DE PEDREIRO.  ARGAMASSA TRAÇO 1:3 COM PREPARO MANUAL. AF_10/2022</v>
          </cell>
          <cell r="D1246" t="str">
            <v>M2</v>
          </cell>
          <cell r="E1246">
            <v>16.768672587712818</v>
          </cell>
          <cell r="F1246">
            <v>7.2</v>
          </cell>
          <cell r="G1246">
            <v>120.73</v>
          </cell>
          <cell r="H1246">
            <v>7.88</v>
          </cell>
          <cell r="I1246">
            <v>132.13</v>
          </cell>
        </row>
        <row r="1247">
          <cell r="B1247" t="str">
            <v>AUX.023</v>
          </cell>
          <cell r="C1247" t="str">
            <v xml:space="preserve">ALVENARIA DE BLOCOS DE CONCRETO ESTRUTURAL 19X19X39 CM (ESPESSURA 19 CM), FBK = 4,5 MPA, UTILIZANDO COLHER DE PEDREIRO. </v>
          </cell>
          <cell r="D1247" t="str">
            <v xml:space="preserve">M2    </v>
          </cell>
          <cell r="E1247">
            <v>7.1843362938564077</v>
          </cell>
          <cell r="F1247">
            <v>81.64</v>
          </cell>
          <cell r="G1247">
            <v>586.52</v>
          </cell>
          <cell r="H1247">
            <v>84.96</v>
          </cell>
          <cell r="I1247">
            <v>610.38</v>
          </cell>
        </row>
        <row r="1248">
          <cell r="B1248" t="str">
            <v>AUX.024</v>
          </cell>
          <cell r="C1248" t="str">
            <v>EMBOÇO OU MASSA ÚNICA EM ARGAMASSA TRAÇO 1:3, PREPARO COM BETONEIRA 400L, APLICADA MANUALMENTE EM PANOS DE FACHADA COM PRESENÇA DE VÃOS, ESPESSURA DE 25 MM.</v>
          </cell>
          <cell r="D1248" t="str">
            <v>M2</v>
          </cell>
          <cell r="E1248">
            <v>16.768672587712818</v>
          </cell>
          <cell r="F1248">
            <v>44.32</v>
          </cell>
          <cell r="G1248">
            <v>743.18</v>
          </cell>
          <cell r="H1248">
            <v>48.04</v>
          </cell>
          <cell r="I1248">
            <v>805.56</v>
          </cell>
        </row>
        <row r="1249">
          <cell r="B1249">
            <v>92771</v>
          </cell>
          <cell r="C1249" t="str">
            <v>ARMAÇÃO DE LAJE DE ESTRUTURA CONVENCIONAL DE CONCRETO ARMADO UTILIZANDO AÇO CA-50 DE 10,0 MM - MONTAGEM. AF_06/2022</v>
          </cell>
          <cell r="D1249" t="str">
            <v>KG</v>
          </cell>
          <cell r="E1249">
            <v>91.86</v>
          </cell>
          <cell r="F1249">
            <v>12.09</v>
          </cell>
          <cell r="G1249">
            <v>1110.58</v>
          </cell>
          <cell r="H1249">
            <v>12.2</v>
          </cell>
          <cell r="I1249">
            <v>1120.69</v>
          </cell>
        </row>
        <row r="1250">
          <cell r="B1250">
            <v>92772</v>
          </cell>
          <cell r="C1250" t="str">
            <v>ARMAÇÃO DE LAJE DE ESTRUTURA CONVENCIONAL DE CONCRETO ARMADO UTILIZANDO AÇO CA-50 DE 12,5 MM - MONTAGEM. AF_06/2022</v>
          </cell>
          <cell r="D1250" t="str">
            <v>KG</v>
          </cell>
          <cell r="E1250">
            <v>0.87</v>
          </cell>
          <cell r="F1250">
            <v>10.25</v>
          </cell>
          <cell r="G1250">
            <v>8.91</v>
          </cell>
          <cell r="H1250">
            <v>10.31</v>
          </cell>
          <cell r="I1250">
            <v>8.9600000000000009</v>
          </cell>
        </row>
        <row r="1251">
          <cell r="B1251">
            <v>92768</v>
          </cell>
          <cell r="C1251" t="str">
            <v>ARMAÇÃO DE LAJE DE ESTRUTURA CONVENCIONAL DE CONCRETO ARMADO UTILIZANDO AÇO CA-60 DE 5,0 MM - MONTAGEM. AF_06/2022</v>
          </cell>
          <cell r="D1251" t="str">
            <v>KG</v>
          </cell>
          <cell r="E1251">
            <v>1.21</v>
          </cell>
          <cell r="F1251">
            <v>14.21</v>
          </cell>
          <cell r="G1251">
            <v>17.190000000000001</v>
          </cell>
          <cell r="H1251">
            <v>14.67</v>
          </cell>
          <cell r="I1251">
            <v>17.75</v>
          </cell>
        </row>
        <row r="1252">
          <cell r="B1252">
            <v>89996</v>
          </cell>
          <cell r="C1252" t="str">
            <v>ARMAÇÃO VERTICAL DE ALVENARIA ESTRUTURAL; DIÂMETRO DE 10,0 MM. AF_09/2021</v>
          </cell>
          <cell r="D1252" t="str">
            <v>KG</v>
          </cell>
          <cell r="E1252">
            <v>5.86</v>
          </cell>
          <cell r="F1252">
            <v>11.63</v>
          </cell>
          <cell r="G1252">
            <v>68.150000000000006</v>
          </cell>
          <cell r="H1252">
            <v>11.9</v>
          </cell>
          <cell r="I1252">
            <v>69.73</v>
          </cell>
        </row>
        <row r="1253">
          <cell r="B1253">
            <v>4777</v>
          </cell>
          <cell r="C1253" t="str">
            <v xml:space="preserve">CANTONEIRA ACO ABAS IGUAIS (QUALQUER BITOLA), ESPESSURA ENTRE 1/8" E 1/4"                                                                                                                                                                                                                                                                                                                                                                                                                                 </v>
          </cell>
          <cell r="D1253" t="str">
            <v xml:space="preserve">KG    </v>
          </cell>
          <cell r="E1253">
            <v>11.61</v>
          </cell>
          <cell r="F1253">
            <v>10.54</v>
          </cell>
          <cell r="G1253">
            <v>122.36</v>
          </cell>
          <cell r="H1253">
            <v>10.54</v>
          </cell>
          <cell r="I1253">
            <v>122.36</v>
          </cell>
        </row>
        <row r="1254">
          <cell r="B1254" t="str">
            <v>AUX.025</v>
          </cell>
          <cell r="C1254" t="str">
            <v xml:space="preserve">MEIO-FIO OU GUIA DE CONCRETO PRE-MOLDADO, TIPO CHAPEU PARA BOCA DE LOBO,  DIMENSOES *1,20* X 0,15 X 0,30 M. </v>
          </cell>
          <cell r="D1254" t="str">
            <v>M</v>
          </cell>
          <cell r="E1254">
            <v>1.5</v>
          </cell>
          <cell r="F1254">
            <v>88.03</v>
          </cell>
          <cell r="G1254">
            <v>132.04</v>
          </cell>
          <cell r="H1254">
            <v>92.37</v>
          </cell>
          <cell r="I1254">
            <v>138.55000000000001</v>
          </cell>
        </row>
        <row r="1255">
          <cell r="B1255">
            <v>5678</v>
          </cell>
          <cell r="C1255" t="str">
            <v>RETROESCAVADEIRA SOBRE RODAS COM CARREGADEIRA, TRAÇÃO 4X4, POTÊNCIA LÍQ. 88 HP, CAÇAMBA CARREG. CAP. MÍN. 1 M3, CAÇAMBA RETRO CAP. 0,26 M3, PESO OPERACIONAL MÍN. 6.674 KG, PROFUNDIDADE ESCAVAÇÃO MÁX. 4,37 M - CHP DIURNO. AF_06/2014</v>
          </cell>
          <cell r="D1255" t="str">
            <v>CHP</v>
          </cell>
          <cell r="E1255">
            <v>0.16009999999999999</v>
          </cell>
          <cell r="F1255">
            <v>154.13999999999999</v>
          </cell>
          <cell r="G1255">
            <v>24.67</v>
          </cell>
          <cell r="H1255">
            <v>158.66</v>
          </cell>
          <cell r="I1255">
            <v>25.4</v>
          </cell>
        </row>
        <row r="1256">
          <cell r="B1256">
            <v>5679</v>
          </cell>
          <cell r="C1256" t="str">
            <v>RETROESCAVADEIRA SOBRE RODAS COM CARREGADEIRA, TRAÇÃO 4X4, POTÊNCIA LÍQ. 88 HP, CAÇAMBA CARREG. CAP. MÍN. 1 M3, CAÇAMBA RETRO CAP. 0,26 M3, PESO OPERACIONAL MÍN. 6.674 KG, PROFUNDIDADE ESCAVAÇÃO MÁX. 4,37 M - CHI DIURNO. AF_06/2014</v>
          </cell>
          <cell r="D1256" t="str">
            <v>CHI</v>
          </cell>
          <cell r="E1256">
            <v>0.32629999999999998</v>
          </cell>
          <cell r="F1256">
            <v>67.84</v>
          </cell>
          <cell r="G1256">
            <v>22.13</v>
          </cell>
          <cell r="H1256">
            <v>72.36</v>
          </cell>
          <cell r="I1256">
            <v>23.61</v>
          </cell>
        </row>
        <row r="1257">
          <cell r="B1257" t="str">
            <v>CPU 110</v>
          </cell>
          <cell r="C1257" t="str">
            <v>CONSTRUÇÃO DE CAIXA COLETORA GAVETA EM ALVENARIA DE BLOCOS ESTRUTURAL DE CONCRETO 4,5 MPA,  NAS DIMENSÕES INTERNAS  1,80 X 1,80 X 1,00 M, COM APLICAÇÃO DE CHAPISCO E EMBOÇO NAS FACES EXTERNAS E INTERNAS, INCLUINDO LAJE DE CONCRETO ARMADO DE 2,20 X 2,20 COM TAMPA REMOVÍVEL DE 0,80 X 0,80 M E CANTONEIRA DE AÇO, INCLUSIVE MEIO FIO DRENANTE CONFORME PROJETO. TIPO PARA VIAS DE GRANDE FLUXO .</v>
          </cell>
          <cell r="D1257" t="str">
            <v>UN</v>
          </cell>
          <cell r="G1257">
            <v>5797.68</v>
          </cell>
          <cell r="I1257">
            <v>6052.5</v>
          </cell>
        </row>
        <row r="1258">
          <cell r="B1258" t="str">
            <v>CONFORME PROJETO ESTRUTURAL PVGF-EST-110523-P31-R02-04_05</v>
          </cell>
        </row>
        <row r="1259">
          <cell r="B1259" t="str">
            <v>CÓDIGO</v>
          </cell>
          <cell r="C1259" t="str">
            <v>DESCRIÇÃO</v>
          </cell>
          <cell r="D1259" t="str">
            <v>UN</v>
          </cell>
          <cell r="E1259" t="str">
            <v>COEF.</v>
          </cell>
          <cell r="F1259" t="str">
            <v>PREÇO</v>
          </cell>
          <cell r="G1259" t="str">
            <v>TOTAL</v>
          </cell>
          <cell r="H1259" t="str">
            <v>PREÇO</v>
          </cell>
          <cell r="I1259" t="str">
            <v>TOTAL</v>
          </cell>
        </row>
        <row r="1260">
          <cell r="B1260">
            <v>101617</v>
          </cell>
          <cell r="C1260" t="str">
            <v>PREPARO DE FUNDO DE VALA COM LARGURA MAIOR OU IGUAL A 1,5 M E MENOR QUE 2,5 M (ACERTO DO SOLO NATURAL). AF_08/2020</v>
          </cell>
          <cell r="D1260" t="str">
            <v>M2</v>
          </cell>
          <cell r="E1260">
            <v>5.76</v>
          </cell>
          <cell r="F1260">
            <v>2.6</v>
          </cell>
          <cell r="G1260">
            <v>14.97</v>
          </cell>
          <cell r="H1260">
            <v>2.94</v>
          </cell>
          <cell r="I1260">
            <v>16.93</v>
          </cell>
        </row>
        <row r="1261">
          <cell r="B1261">
            <v>95241</v>
          </cell>
          <cell r="C1261" t="str">
            <v>LASTRO DE CONCRETO MAGRO, APLICADO EM PISOS, LAJES SOBRE SOLO OU RADIERS, ESPESSURA DE 5 CM. AF_07/2016</v>
          </cell>
          <cell r="D1261" t="str">
            <v>M2</v>
          </cell>
          <cell r="E1261">
            <v>5.76</v>
          </cell>
          <cell r="F1261">
            <v>29.54</v>
          </cell>
          <cell r="G1261">
            <v>170.15</v>
          </cell>
          <cell r="H1261">
            <v>30.98</v>
          </cell>
          <cell r="I1261">
            <v>178.44</v>
          </cell>
        </row>
        <row r="1262">
          <cell r="B1262" t="str">
            <v>AUX.021</v>
          </cell>
          <cell r="C1262" t="str">
            <v>FABRICAÇÃO, MONTAGEM E DESMONTAGEM DE FÔRMA PARA VIGA BALDRAME, EM MADEIRA SERRADA, E=25 MM, 4 UTILIZAÇÕES.</v>
          </cell>
          <cell r="D1262" t="str">
            <v>M2</v>
          </cell>
          <cell r="E1262">
            <v>7.3040000000000012</v>
          </cell>
          <cell r="F1262">
            <v>64.989999999999995</v>
          </cell>
          <cell r="G1262">
            <v>474.68</v>
          </cell>
          <cell r="H1262">
            <v>69.39</v>
          </cell>
          <cell r="I1262">
            <v>506.82</v>
          </cell>
        </row>
        <row r="1263">
          <cell r="B1263" t="str">
            <v>AUX.022</v>
          </cell>
          <cell r="C1263" t="str">
            <v xml:space="preserve">ARMAÇÃO PARA EXECUÇÃO DE RADIER, PISO DE CONCRETO OU LAJE SOBRE SOLO, COM USO DE TELA Q-283. </v>
          </cell>
          <cell r="D1263" t="str">
            <v xml:space="preserve">KG    </v>
          </cell>
          <cell r="E1263">
            <v>27.25</v>
          </cell>
          <cell r="F1263">
            <v>14.61</v>
          </cell>
          <cell r="G1263">
            <v>398.12</v>
          </cell>
          <cell r="H1263">
            <v>15.13</v>
          </cell>
          <cell r="I1263">
            <v>412.29</v>
          </cell>
        </row>
        <row r="1264">
          <cell r="B1264">
            <v>94970</v>
          </cell>
          <cell r="C1264" t="str">
            <v>CONCRETO FCK = 20MPA, TRAÇO 1:2,7:3 (EM MASSA SECA DE CIMENTO/ AREIA MÉDIA/ BRITA 1) - PREPARO MECÂNICO COM BETONEIRA 600 L. AF_05/2021</v>
          </cell>
          <cell r="D1264" t="str">
            <v>M3</v>
          </cell>
          <cell r="E1264">
            <v>1.19</v>
          </cell>
          <cell r="F1264">
            <v>454.95</v>
          </cell>
          <cell r="G1264">
            <v>541.39</v>
          </cell>
          <cell r="H1264">
            <v>463.57</v>
          </cell>
          <cell r="I1264">
            <v>551.64</v>
          </cell>
        </row>
        <row r="1265">
          <cell r="B1265">
            <v>103670</v>
          </cell>
          <cell r="C1265" t="str">
            <v>LANÇAMENTO COM USO DE BALDES, ADENSAMENTO E ACABAMENTO DE CONCRETO EM ESTRUTURAS. AF_02/2022</v>
          </cell>
          <cell r="D1265" t="str">
            <v>M3</v>
          </cell>
          <cell r="E1265">
            <v>1.19</v>
          </cell>
          <cell r="F1265">
            <v>246.32</v>
          </cell>
          <cell r="G1265">
            <v>293.12</v>
          </cell>
          <cell r="H1265">
            <v>275.98</v>
          </cell>
          <cell r="I1265">
            <v>328.41</v>
          </cell>
        </row>
        <row r="1266">
          <cell r="B1266" t="str">
            <v>AUX.026</v>
          </cell>
          <cell r="C1266" t="str">
            <v>CINTA DE AMARRAÇÃO DE ALVENARIA MOLDADA IN LOCO COM UTILIZAÇÃO DE BLOCOS CANALETA.</v>
          </cell>
          <cell r="D1266" t="str">
            <v>M</v>
          </cell>
          <cell r="E1266">
            <v>8</v>
          </cell>
          <cell r="F1266">
            <v>30.16</v>
          </cell>
          <cell r="G1266">
            <v>241.28</v>
          </cell>
          <cell r="H1266">
            <v>31.38</v>
          </cell>
          <cell r="I1266">
            <v>251.04</v>
          </cell>
        </row>
        <row r="1267">
          <cell r="B1267">
            <v>89993</v>
          </cell>
          <cell r="C1267" t="str">
            <v>GRAUTEAMENTO VERTICAL EM ALVENARIA ESTRUTURAL. AF_09/2021</v>
          </cell>
          <cell r="D1267" t="str">
            <v>M3</v>
          </cell>
          <cell r="E1267">
            <v>0.02</v>
          </cell>
          <cell r="F1267">
            <v>950.53</v>
          </cell>
          <cell r="G1267">
            <v>19.010000000000002</v>
          </cell>
          <cell r="H1267">
            <v>998.87</v>
          </cell>
          <cell r="I1267">
            <v>19.97</v>
          </cell>
        </row>
        <row r="1268">
          <cell r="B1268">
            <v>87904</v>
          </cell>
          <cell r="C1268" t="str">
            <v>CHAPISCO APLICADO EM ALVENARIA (COM PRESENÇA DE VÃOS) E ESTRUTURAS DE CONCRETO DE FACHADA, COM COLHER DE PEDREIRO.  ARGAMASSA TRAÇO 1:3 COM PREPARO MANUAL. AF_10/2022</v>
          </cell>
          <cell r="D1268" t="str">
            <v>M2</v>
          </cell>
          <cell r="E1268">
            <v>19.828672587712816</v>
          </cell>
          <cell r="F1268">
            <v>7.2</v>
          </cell>
          <cell r="G1268">
            <v>142.76</v>
          </cell>
          <cell r="H1268">
            <v>7.88</v>
          </cell>
          <cell r="I1268">
            <v>156.24</v>
          </cell>
        </row>
        <row r="1269">
          <cell r="B1269" t="str">
            <v>AUX.023</v>
          </cell>
          <cell r="C1269" t="str">
            <v xml:space="preserve">ALVENARIA DE BLOCOS DE CONCRETO ESTRUTURAL 19X19X39 CM (ESPESSURA 19 CM), FBK = 4,5 MPA, UTILIZANDO COLHER DE PEDREIRO. </v>
          </cell>
          <cell r="D1269" t="str">
            <v xml:space="preserve">M2    </v>
          </cell>
          <cell r="E1269">
            <v>8.4743362938564086</v>
          </cell>
          <cell r="F1269">
            <v>81.64</v>
          </cell>
          <cell r="G1269">
            <v>691.84</v>
          </cell>
          <cell r="H1269">
            <v>84.96</v>
          </cell>
          <cell r="I1269">
            <v>719.97</v>
          </cell>
        </row>
        <row r="1270">
          <cell r="B1270" t="str">
            <v>AUX.024</v>
          </cell>
          <cell r="C1270" t="str">
            <v>EMBOÇO OU MASSA ÚNICA EM ARGAMASSA TRAÇO 1:3, PREPARO COM BETONEIRA 400L, APLICADA MANUALMENTE EM PANOS DE FACHADA COM PRESENÇA DE VÃOS, ESPESSURA DE 25 MM.</v>
          </cell>
          <cell r="D1270" t="str">
            <v>M2</v>
          </cell>
          <cell r="E1270">
            <v>19.828672587712816</v>
          </cell>
          <cell r="F1270">
            <v>44.32</v>
          </cell>
          <cell r="G1270">
            <v>878.8</v>
          </cell>
          <cell r="H1270">
            <v>48.04</v>
          </cell>
          <cell r="I1270">
            <v>952.56</v>
          </cell>
        </row>
        <row r="1271">
          <cell r="B1271">
            <v>92771</v>
          </cell>
          <cell r="C1271" t="str">
            <v>ARMAÇÃO DE LAJE DE ESTRUTURA CONVENCIONAL DE CONCRETO ARMADO UTILIZANDO AÇO CA-50 DE 10,0 MM - MONTAGEM. AF_06/2022</v>
          </cell>
          <cell r="D1271" t="str">
            <v>KG</v>
          </cell>
          <cell r="E1271">
            <v>123.35000000000001</v>
          </cell>
          <cell r="F1271">
            <v>12.09</v>
          </cell>
          <cell r="G1271">
            <v>1491.3</v>
          </cell>
          <cell r="H1271">
            <v>12.2</v>
          </cell>
          <cell r="I1271">
            <v>1504.87</v>
          </cell>
        </row>
        <row r="1272">
          <cell r="B1272">
            <v>92772</v>
          </cell>
          <cell r="C1272" t="str">
            <v>ARMAÇÃO DE LAJE DE ESTRUTURA CONVENCIONAL DE CONCRETO ARMADO UTILIZANDO AÇO CA-50 DE 12,5 MM - MONTAGEM. AF_06/2022</v>
          </cell>
          <cell r="D1272" t="str">
            <v>KG</v>
          </cell>
          <cell r="E1272">
            <v>0.87</v>
          </cell>
          <cell r="F1272">
            <v>10.25</v>
          </cell>
          <cell r="G1272">
            <v>8.91</v>
          </cell>
          <cell r="H1272">
            <v>10.31</v>
          </cell>
          <cell r="I1272">
            <v>8.9600000000000009</v>
          </cell>
        </row>
        <row r="1273">
          <cell r="B1273">
            <v>92768</v>
          </cell>
          <cell r="C1273" t="str">
            <v>ARMAÇÃO DE LAJE DE ESTRUTURA CONVENCIONAL DE CONCRETO ARMADO UTILIZANDO AÇO CA-60 DE 5,0 MM - MONTAGEM. AF_06/2022</v>
          </cell>
          <cell r="D1273" t="str">
            <v>KG</v>
          </cell>
          <cell r="E1273">
            <v>1.21</v>
          </cell>
          <cell r="F1273">
            <v>14.21</v>
          </cell>
          <cell r="G1273">
            <v>17.190000000000001</v>
          </cell>
          <cell r="H1273">
            <v>14.67</v>
          </cell>
          <cell r="I1273">
            <v>17.75</v>
          </cell>
        </row>
        <row r="1274">
          <cell r="B1274">
            <v>89996</v>
          </cell>
          <cell r="C1274" t="str">
            <v>ARMAÇÃO VERTICAL DE ALVENARIA ESTRUTURAL; DIÂMETRO DE 10,0 MM. AF_09/2021</v>
          </cell>
          <cell r="D1274" t="str">
            <v>KG</v>
          </cell>
          <cell r="E1274">
            <v>5.86</v>
          </cell>
          <cell r="F1274">
            <v>11.63</v>
          </cell>
          <cell r="G1274">
            <v>68.150000000000006</v>
          </cell>
          <cell r="H1274">
            <v>11.9</v>
          </cell>
          <cell r="I1274">
            <v>69.73</v>
          </cell>
        </row>
        <row r="1275">
          <cell r="B1275">
            <v>4777</v>
          </cell>
          <cell r="C1275" t="str">
            <v xml:space="preserve">CANTONEIRA ACO ABAS IGUAIS (QUALQUER BITOLA), ESPESSURA ENTRE 1/8" E 1/4"                                                                                                                                                                                                                                                                                                                                                                                                                                 </v>
          </cell>
          <cell r="D1275" t="str">
            <v xml:space="preserve">KG    </v>
          </cell>
          <cell r="E1275">
            <v>11.61</v>
          </cell>
          <cell r="F1275">
            <v>10.54</v>
          </cell>
          <cell r="G1275">
            <v>122.36</v>
          </cell>
          <cell r="H1275">
            <v>10.54</v>
          </cell>
          <cell r="I1275">
            <v>122.36</v>
          </cell>
        </row>
        <row r="1276">
          <cell r="B1276" t="str">
            <v>AUX.025</v>
          </cell>
          <cell r="C1276" t="str">
            <v xml:space="preserve">MEIO-FIO OU GUIA DE CONCRETO PRE-MOLDADO, TIPO CHAPEU PARA BOCA DE LOBO,  DIMENSOES *1,20* X 0,15 X 0,30 M. </v>
          </cell>
          <cell r="D1276" t="str">
            <v>M</v>
          </cell>
          <cell r="E1276">
            <v>1.8</v>
          </cell>
          <cell r="F1276">
            <v>88.03</v>
          </cell>
          <cell r="G1276">
            <v>158.44999999999999</v>
          </cell>
          <cell r="H1276">
            <v>92.37</v>
          </cell>
          <cell r="I1276">
            <v>166.26</v>
          </cell>
        </row>
        <row r="1277">
          <cell r="B1277">
            <v>5678</v>
          </cell>
          <cell r="C1277" t="str">
            <v>RETROESCAVADEIRA SOBRE RODAS COM CARREGADEIRA, TRAÇÃO 4X4, POTÊNCIA LÍQ. 88 HP, CAÇAMBA CARREG. CAP. MÍN. 1 M3, CAÇAMBA RETRO CAP. 0,26 M3, PESO OPERACIONAL MÍN. 6.674 KG, PROFUNDIDADE ESCAVAÇÃO MÁX. 4,37 M - CHP DIURNO. AF_06/2014</v>
          </cell>
          <cell r="D1277" t="str">
            <v>CHP</v>
          </cell>
          <cell r="E1277">
            <v>0.22304000000000002</v>
          </cell>
          <cell r="F1277">
            <v>154.13999999999999</v>
          </cell>
          <cell r="G1277">
            <v>34.369999999999997</v>
          </cell>
          <cell r="H1277">
            <v>158.66</v>
          </cell>
          <cell r="I1277">
            <v>35.380000000000003</v>
          </cell>
        </row>
        <row r="1278">
          <cell r="B1278">
            <v>5679</v>
          </cell>
          <cell r="C1278" t="str">
            <v>RETROESCAVADEIRA SOBRE RODAS COM CARREGADEIRA, TRAÇÃO 4X4, POTÊNCIA LÍQ. 88 HP, CAÇAMBA CARREG. CAP. MÍN. 1 M3, CAÇAMBA RETRO CAP. 0,26 M3, PESO OPERACIONAL MÍN. 6.674 KG, PROFUNDIDADE ESCAVAÇÃO MÁX. 4,37 M - CHI DIURNO. AF_06/2014</v>
          </cell>
          <cell r="D1278" t="str">
            <v>CHI</v>
          </cell>
          <cell r="E1278">
            <v>0.45452000000000004</v>
          </cell>
          <cell r="F1278">
            <v>67.84</v>
          </cell>
          <cell r="G1278">
            <v>30.83</v>
          </cell>
          <cell r="H1278">
            <v>72.36</v>
          </cell>
          <cell r="I1278">
            <v>32.880000000000003</v>
          </cell>
        </row>
        <row r="1279">
          <cell r="B1279" t="str">
            <v>CPU 111</v>
          </cell>
          <cell r="C1279" t="str">
            <v>CONSTRUÇÃO DE CAIXA COLETORA GAVETA EM ALVENARIA DE BLOCOS ESTRUTURAL DE CONCRETO 4,5 MPA,  NAS DIMENSÕES INTERNAS  2,00 X 2,00 X 1,00 M, COM APLICAÇÃO DE CHAPISCO E EMBOÇO NAS FACES EXTERNAS E INTERNAS, INCLUINDO LAJE DE CONCRETO ARMADO DE 2,40 X 2,40 COM TAMPA REMOVÍVEL DE 0,80 X 0,80 M E CANTONEIRA DE AÇO, INCLUSIVE MEIO FIO DRENANTE CONFORME PROJETO. TIPO PARA VIAS DE GRANDE FLUXO .</v>
          </cell>
          <cell r="D1279" t="str">
            <v>UN</v>
          </cell>
          <cell r="G1279">
            <v>6626.81</v>
          </cell>
          <cell r="I1279">
            <v>6916.23</v>
          </cell>
        </row>
        <row r="1280">
          <cell r="B1280" t="str">
            <v>CONFORME PROJETO ESTRUTURAL PVGF-EST-110523-P31-R02-05_05</v>
          </cell>
        </row>
        <row r="1281">
          <cell r="B1281" t="str">
            <v>CÓDIGO</v>
          </cell>
          <cell r="C1281" t="str">
            <v>DESCRIÇÃO</v>
          </cell>
          <cell r="D1281" t="str">
            <v>UN</v>
          </cell>
          <cell r="E1281" t="str">
            <v>COEF.</v>
          </cell>
          <cell r="F1281" t="str">
            <v>PREÇO</v>
          </cell>
          <cell r="G1281" t="str">
            <v>TOTAL</v>
          </cell>
          <cell r="H1281" t="str">
            <v>PREÇO</v>
          </cell>
          <cell r="I1281" t="str">
            <v>TOTAL</v>
          </cell>
        </row>
        <row r="1282">
          <cell r="B1282">
            <v>101617</v>
          </cell>
          <cell r="C1282" t="str">
            <v>PREPARO DE FUNDO DE VALA COM LARGURA MAIOR OU IGUAL A 1,5 M E MENOR QUE 2,5 M (ACERTO DO SOLO NATURAL). AF_08/2020</v>
          </cell>
          <cell r="D1282" t="str">
            <v>M2</v>
          </cell>
          <cell r="E1282">
            <v>6.7600000000000007</v>
          </cell>
          <cell r="F1282">
            <v>2.6</v>
          </cell>
          <cell r="G1282">
            <v>17.57</v>
          </cell>
          <cell r="H1282">
            <v>2.94</v>
          </cell>
          <cell r="I1282">
            <v>19.87</v>
          </cell>
        </row>
        <row r="1283">
          <cell r="B1283">
            <v>95241</v>
          </cell>
          <cell r="C1283" t="str">
            <v>LASTRO DE CONCRETO MAGRO, APLICADO EM PISOS, LAJES SOBRE SOLO OU RADIERS, ESPESSURA DE 5 CM. AF_07/2016</v>
          </cell>
          <cell r="D1283" t="str">
            <v>M2</v>
          </cell>
          <cell r="E1283">
            <v>6.7600000000000007</v>
          </cell>
          <cell r="F1283">
            <v>29.54</v>
          </cell>
          <cell r="G1283">
            <v>199.69</v>
          </cell>
          <cell r="H1283">
            <v>30.98</v>
          </cell>
          <cell r="I1283">
            <v>209.42</v>
          </cell>
        </row>
        <row r="1284">
          <cell r="B1284" t="str">
            <v>AUX.021</v>
          </cell>
          <cell r="C1284" t="str">
            <v>FABRICAÇÃO, MONTAGEM E DESMONTAGEM DE FÔRMA PARA VIGA BALDRAME, EM MADEIRA SERRADA, E=25 MM, 4 UTILIZAÇÕES.</v>
          </cell>
          <cell r="D1284" t="str">
            <v>M2</v>
          </cell>
          <cell r="E1284">
            <v>8.4239999999999995</v>
          </cell>
          <cell r="F1284">
            <v>64.989999999999995</v>
          </cell>
          <cell r="G1284">
            <v>547.47</v>
          </cell>
          <cell r="H1284">
            <v>69.39</v>
          </cell>
          <cell r="I1284">
            <v>584.54</v>
          </cell>
        </row>
        <row r="1285">
          <cell r="B1285" t="str">
            <v>AUX.022</v>
          </cell>
          <cell r="C1285" t="str">
            <v xml:space="preserve">ARMAÇÃO PARA EXECUÇÃO DE RADIER, PISO DE CONCRETO OU LAJE SOBRE SOLO, COM USO DE TELA Q-283. </v>
          </cell>
          <cell r="D1285" t="str">
            <v xml:space="preserve">KG    </v>
          </cell>
          <cell r="E1285">
            <v>31.779999999999998</v>
          </cell>
          <cell r="F1285">
            <v>14.61</v>
          </cell>
          <cell r="G1285">
            <v>464.3</v>
          </cell>
          <cell r="H1285">
            <v>15.13</v>
          </cell>
          <cell r="I1285">
            <v>480.83</v>
          </cell>
        </row>
        <row r="1286">
          <cell r="B1286">
            <v>94970</v>
          </cell>
          <cell r="C1286" t="str">
            <v>CONCRETO FCK = 20MPA, TRAÇO 1:2,7:3 (EM MASSA SECA DE CIMENTO/ AREIA MÉDIA/ BRITA 1) - PREPARO MECÂNICO COM BETONEIRA 600 L. AF_05/2021</v>
          </cell>
          <cell r="D1286" t="str">
            <v>M3</v>
          </cell>
          <cell r="E1286">
            <v>1.42</v>
          </cell>
          <cell r="F1286">
            <v>454.95</v>
          </cell>
          <cell r="G1286">
            <v>646.02</v>
          </cell>
          <cell r="H1286">
            <v>463.57</v>
          </cell>
          <cell r="I1286">
            <v>658.26</v>
          </cell>
        </row>
        <row r="1287">
          <cell r="B1287">
            <v>103670</v>
          </cell>
          <cell r="C1287" t="str">
            <v>LANÇAMENTO COM USO DE BALDES, ADENSAMENTO E ACABAMENTO DE CONCRETO EM ESTRUTURAS. AF_02/2022</v>
          </cell>
          <cell r="D1287" t="str">
            <v>M3</v>
          </cell>
          <cell r="E1287">
            <v>1.42</v>
          </cell>
          <cell r="F1287">
            <v>246.32</v>
          </cell>
          <cell r="G1287">
            <v>349.77</v>
          </cell>
          <cell r="H1287">
            <v>275.98</v>
          </cell>
          <cell r="I1287">
            <v>391.89</v>
          </cell>
        </row>
        <row r="1288">
          <cell r="B1288" t="str">
            <v>AUX.026</v>
          </cell>
          <cell r="C1288" t="str">
            <v>CINTA DE AMARRAÇÃO DE ALVENARIA MOLDADA IN LOCO COM UTILIZAÇÃO DE BLOCOS CANALETA.</v>
          </cell>
          <cell r="D1288" t="str">
            <v>M</v>
          </cell>
          <cell r="E1288">
            <v>8.8000000000000007</v>
          </cell>
          <cell r="F1288">
            <v>30.16</v>
          </cell>
          <cell r="G1288">
            <v>265.39999999999998</v>
          </cell>
          <cell r="H1288">
            <v>31.38</v>
          </cell>
          <cell r="I1288">
            <v>276.14</v>
          </cell>
        </row>
        <row r="1289">
          <cell r="B1289">
            <v>89993</v>
          </cell>
          <cell r="C1289" t="str">
            <v>GRAUTEAMENTO VERTICAL EM ALVENARIA ESTRUTURAL. AF_09/2021</v>
          </cell>
          <cell r="D1289" t="str">
            <v>M3</v>
          </cell>
          <cell r="E1289">
            <v>0.02</v>
          </cell>
          <cell r="F1289">
            <v>950.53</v>
          </cell>
          <cell r="G1289">
            <v>19.010000000000002</v>
          </cell>
          <cell r="H1289">
            <v>998.87</v>
          </cell>
          <cell r="I1289">
            <v>19.97</v>
          </cell>
        </row>
        <row r="1290">
          <cell r="B1290">
            <v>87904</v>
          </cell>
          <cell r="C1290" t="str">
            <v>CHAPISCO APLICADO EM ALVENARIA (COM PRESENÇA DE VÃOS) E ESTRUTURAS DE CONCRETO DE FACHADA, COM COLHER DE PEDREIRO.  ARGAMASSA TRAÇO 1:3 COM PREPARO MANUAL. AF_10/2022</v>
          </cell>
          <cell r="D1290" t="str">
            <v>M2</v>
          </cell>
          <cell r="E1290">
            <v>21.868672587712819</v>
          </cell>
          <cell r="F1290">
            <v>7.2</v>
          </cell>
          <cell r="G1290">
            <v>157.44999999999999</v>
          </cell>
          <cell r="H1290">
            <v>7.88</v>
          </cell>
          <cell r="I1290">
            <v>172.32</v>
          </cell>
        </row>
        <row r="1291">
          <cell r="B1291" t="str">
            <v>AUX.023</v>
          </cell>
          <cell r="C1291" t="str">
            <v xml:space="preserve">ALVENARIA DE BLOCOS DE CONCRETO ESTRUTURAL 19X19X39 CM (ESPESSURA 19 CM), FBK = 4,5 MPA, UTILIZANDO COLHER DE PEDREIRO. </v>
          </cell>
          <cell r="D1291" t="str">
            <v xml:space="preserve">M2    </v>
          </cell>
          <cell r="E1291">
            <v>9.3343362938564098</v>
          </cell>
          <cell r="F1291">
            <v>81.64</v>
          </cell>
          <cell r="G1291">
            <v>762.05</v>
          </cell>
          <cell r="H1291">
            <v>84.96</v>
          </cell>
          <cell r="I1291">
            <v>793.04</v>
          </cell>
        </row>
        <row r="1292">
          <cell r="B1292" t="str">
            <v>AUX.024</v>
          </cell>
          <cell r="C1292" t="str">
            <v>EMBOÇO OU MASSA ÚNICA EM ARGAMASSA TRAÇO 1:3, PREPARO COM BETONEIRA 400L, APLICADA MANUALMENTE EM PANOS DE FACHADA COM PRESENÇA DE VÃOS, ESPESSURA DE 25 MM.</v>
          </cell>
          <cell r="D1292" t="str">
            <v>M2</v>
          </cell>
          <cell r="E1292">
            <v>21.868672587712819</v>
          </cell>
          <cell r="F1292">
            <v>44.32</v>
          </cell>
          <cell r="G1292">
            <v>969.21</v>
          </cell>
          <cell r="H1292">
            <v>48.04</v>
          </cell>
          <cell r="I1292">
            <v>1050.57</v>
          </cell>
        </row>
        <row r="1293">
          <cell r="B1293">
            <v>92771</v>
          </cell>
          <cell r="C1293" t="str">
            <v>ARMAÇÃO DE LAJE DE ESTRUTURA CONVENCIONAL DE CONCRETO ARMADO UTILIZANDO AÇO CA-50 DE 10,0 MM - MONTAGEM. AF_06/2022</v>
          </cell>
          <cell r="D1293" t="str">
            <v>KG</v>
          </cell>
          <cell r="E1293">
            <v>145.47</v>
          </cell>
          <cell r="F1293">
            <v>12.09</v>
          </cell>
          <cell r="G1293">
            <v>1758.73</v>
          </cell>
          <cell r="H1293">
            <v>12.2</v>
          </cell>
          <cell r="I1293">
            <v>1774.73</v>
          </cell>
        </row>
        <row r="1294">
          <cell r="B1294">
            <v>92772</v>
          </cell>
          <cell r="C1294" t="str">
            <v>ARMAÇÃO DE LAJE DE ESTRUTURA CONVENCIONAL DE CONCRETO ARMADO UTILIZANDO AÇO CA-50 DE 12,5 MM - MONTAGEM. AF_06/2022</v>
          </cell>
          <cell r="D1294" t="str">
            <v>KG</v>
          </cell>
          <cell r="E1294">
            <v>0.87</v>
          </cell>
          <cell r="F1294">
            <v>10.25</v>
          </cell>
          <cell r="G1294">
            <v>8.91</v>
          </cell>
          <cell r="H1294">
            <v>10.31</v>
          </cell>
          <cell r="I1294">
            <v>8.9600000000000009</v>
          </cell>
        </row>
        <row r="1295">
          <cell r="B1295">
            <v>92768</v>
          </cell>
          <cell r="C1295" t="str">
            <v>ARMAÇÃO DE LAJE DE ESTRUTURA CONVENCIONAL DE CONCRETO ARMADO UTILIZANDO AÇO CA-60 DE 5,0 MM - MONTAGEM. AF_06/2022</v>
          </cell>
          <cell r="D1295" t="str">
            <v>KG</v>
          </cell>
          <cell r="E1295">
            <v>1.21</v>
          </cell>
          <cell r="F1295">
            <v>14.21</v>
          </cell>
          <cell r="G1295">
            <v>17.190000000000001</v>
          </cell>
          <cell r="H1295">
            <v>14.67</v>
          </cell>
          <cell r="I1295">
            <v>17.75</v>
          </cell>
        </row>
        <row r="1296">
          <cell r="B1296">
            <v>89996</v>
          </cell>
          <cell r="C1296" t="str">
            <v>ARMAÇÃO VERTICAL DE ALVENARIA ESTRUTURAL; DIÂMETRO DE 10,0 MM. AF_09/2021</v>
          </cell>
          <cell r="D1296" t="str">
            <v>KG</v>
          </cell>
          <cell r="E1296">
            <v>5.86</v>
          </cell>
          <cell r="F1296">
            <v>11.63</v>
          </cell>
          <cell r="G1296">
            <v>68.150000000000006</v>
          </cell>
          <cell r="H1296">
            <v>11.9</v>
          </cell>
          <cell r="I1296">
            <v>69.73</v>
          </cell>
        </row>
        <row r="1297">
          <cell r="B1297">
            <v>4777</v>
          </cell>
          <cell r="C1297" t="str">
            <v xml:space="preserve">CANTONEIRA ACO ABAS IGUAIS (QUALQUER BITOLA), ESPESSURA ENTRE 1/8" E 1/4"                                                                                                                                                                                                                                                                                                                                                                                                                                 </v>
          </cell>
          <cell r="D1297" t="str">
            <v xml:space="preserve">KG    </v>
          </cell>
          <cell r="E1297">
            <v>11.61</v>
          </cell>
          <cell r="F1297">
            <v>10.54</v>
          </cell>
          <cell r="G1297">
            <v>122.36</v>
          </cell>
          <cell r="H1297">
            <v>10.54</v>
          </cell>
          <cell r="I1297">
            <v>122.36</v>
          </cell>
        </row>
        <row r="1298">
          <cell r="B1298" t="str">
            <v>AUX.025</v>
          </cell>
          <cell r="C1298" t="str">
            <v xml:space="preserve">MEIO-FIO OU GUIA DE CONCRETO PRE-MOLDADO, TIPO CHAPEU PARA BOCA DE LOBO,  DIMENSOES *1,20* X 0,15 X 0,30 M. </v>
          </cell>
          <cell r="D1298" t="str">
            <v>M</v>
          </cell>
          <cell r="E1298">
            <v>2</v>
          </cell>
          <cell r="F1298">
            <v>88.03</v>
          </cell>
          <cell r="G1298">
            <v>176.06</v>
          </cell>
          <cell r="H1298">
            <v>92.37</v>
          </cell>
          <cell r="I1298">
            <v>184.74</v>
          </cell>
        </row>
        <row r="1299">
          <cell r="B1299">
            <v>5678</v>
          </cell>
          <cell r="C1299" t="str">
            <v>RETROESCAVADEIRA SOBRE RODAS COM CARREGADEIRA, TRAÇÃO 4X4, POTÊNCIA LÍQ. 88 HP, CAÇAMBA CARREG. CAP. MÍN. 1 M3, CAÇAMBA RETRO CAP. 0,26 M3, PESO OPERACIONAL MÍN. 6.674 KG, PROFUNDIDADE ESCAVAÇÃO MÁX. 4,37 M - CHP DIURNO. AF_06/2014</v>
          </cell>
          <cell r="D1299" t="str">
            <v>CHP</v>
          </cell>
          <cell r="E1299">
            <v>0.26500000000000001</v>
          </cell>
          <cell r="F1299">
            <v>154.13999999999999</v>
          </cell>
          <cell r="G1299">
            <v>40.840000000000003</v>
          </cell>
          <cell r="H1299">
            <v>158.66</v>
          </cell>
          <cell r="I1299">
            <v>42.04</v>
          </cell>
        </row>
        <row r="1300">
          <cell r="B1300">
            <v>5679</v>
          </cell>
          <cell r="C1300" t="str">
            <v>RETROESCAVADEIRA SOBRE RODAS COM CARREGADEIRA, TRAÇÃO 4X4, POTÊNCIA LÍQ. 88 HP, CAÇAMBA CARREG. CAP. MÍN. 1 M3, CAÇAMBA RETRO CAP. 0,26 M3, PESO OPERACIONAL MÍN. 6.674 KG, PROFUNDIDADE ESCAVAÇÃO MÁX. 4,37 M - CHI DIURNO. AF_06/2014</v>
          </cell>
          <cell r="D1300" t="str">
            <v>CHI</v>
          </cell>
          <cell r="E1300">
            <v>0.54</v>
          </cell>
          <cell r="F1300">
            <v>67.84</v>
          </cell>
          <cell r="G1300">
            <v>36.630000000000003</v>
          </cell>
          <cell r="H1300">
            <v>72.36</v>
          </cell>
          <cell r="I1300">
            <v>39.07</v>
          </cell>
        </row>
        <row r="1301">
          <cell r="B1301" t="str">
            <v>CPU 112</v>
          </cell>
          <cell r="C1301" t="str">
            <v xml:space="preserve">ACRÉSCIMO PARA POÇO DE VISITA RETANGULAR PARA DRENAGEM, EM ALVENARIA COM BLOCOS DE CONCRETO, DIMENSÕES INTERNAS = 1,0X1,0M. </v>
          </cell>
          <cell r="D1301" t="str">
            <v>M</v>
          </cell>
          <cell r="G1301">
            <v>960.82</v>
          </cell>
          <cell r="I1301">
            <v>1021.23</v>
          </cell>
        </row>
        <row r="1302">
          <cell r="B1302" t="str">
            <v>CONFORME PROJETO ESTRUTURAL ACDD-EST-080523-P31-R00-01_05</v>
          </cell>
        </row>
        <row r="1303">
          <cell r="B1303" t="str">
            <v>CÓDIGO</v>
          </cell>
          <cell r="C1303" t="str">
            <v>DESCRIÇÃO</v>
          </cell>
          <cell r="D1303" t="str">
            <v>UN</v>
          </cell>
          <cell r="E1303" t="str">
            <v>COEF.</v>
          </cell>
          <cell r="F1303" t="str">
            <v>PREÇO</v>
          </cell>
          <cell r="G1303" t="str">
            <v>TOTAL</v>
          </cell>
          <cell r="H1303" t="str">
            <v>PREÇO</v>
          </cell>
          <cell r="I1303" t="str">
            <v>TOTAL</v>
          </cell>
        </row>
        <row r="1304">
          <cell r="B1304">
            <v>89993</v>
          </cell>
          <cell r="C1304" t="str">
            <v>GRAUTEAMENTO VERTICAL EM ALVENARIA ESTRUTURAL. AF_09/2021</v>
          </cell>
          <cell r="D1304" t="str">
            <v>M3</v>
          </cell>
          <cell r="E1304">
            <v>0.02</v>
          </cell>
          <cell r="F1304">
            <v>950.53</v>
          </cell>
          <cell r="G1304">
            <v>19.010000000000002</v>
          </cell>
          <cell r="H1304">
            <v>998.87</v>
          </cell>
          <cell r="I1304">
            <v>19.97</v>
          </cell>
        </row>
        <row r="1305">
          <cell r="B1305">
            <v>87904</v>
          </cell>
          <cell r="C1305" t="str">
            <v>CHAPISCO APLICADO EM ALVENARIA (COM PRESENÇA DE VÃOS) E ESTRUTURAS DE CONCRETO DE FACHADA, COM COLHER DE PEDREIRO.  ARGAMASSA TRAÇO 1:3 COM PREPARO MANUAL. AF_10/2022</v>
          </cell>
          <cell r="D1305" t="str">
            <v>M2</v>
          </cell>
          <cell r="E1305">
            <v>9.6</v>
          </cell>
          <cell r="F1305">
            <v>7.2</v>
          </cell>
          <cell r="G1305">
            <v>69.12</v>
          </cell>
          <cell r="H1305">
            <v>7.88</v>
          </cell>
          <cell r="I1305">
            <v>75.64</v>
          </cell>
        </row>
        <row r="1306">
          <cell r="B1306" t="str">
            <v>AUX.023</v>
          </cell>
          <cell r="C1306" t="str">
            <v xml:space="preserve">ALVENARIA DE BLOCOS DE CONCRETO ESTRUTURAL 19X19X39 CM (ESPESSURA 19 CM), FBK = 4,5 MPA, UTILIZANDO COLHER DE PEDREIRO. </v>
          </cell>
          <cell r="D1306" t="str">
            <v xml:space="preserve">M2    </v>
          </cell>
          <cell r="E1306">
            <v>4.8</v>
          </cell>
          <cell r="F1306">
            <v>81.64</v>
          </cell>
          <cell r="G1306">
            <v>391.87</v>
          </cell>
          <cell r="H1306">
            <v>84.96</v>
          </cell>
          <cell r="I1306">
            <v>407.8</v>
          </cell>
        </row>
        <row r="1307">
          <cell r="B1307" t="str">
            <v>AUX.024</v>
          </cell>
          <cell r="C1307" t="str">
            <v>EMBOÇO OU MASSA ÚNICA EM ARGAMASSA TRAÇO 1:3, PREPARO COM BETONEIRA 400L, APLICADA MANUALMENTE EM PANOS DE FACHADA COM PRESENÇA DE VÃOS, ESPESSURA DE 25 MM.</v>
          </cell>
          <cell r="D1307" t="str">
            <v>M2</v>
          </cell>
          <cell r="E1307">
            <v>9.6</v>
          </cell>
          <cell r="F1307">
            <v>44.32</v>
          </cell>
          <cell r="G1307">
            <v>425.47</v>
          </cell>
          <cell r="H1307">
            <v>48.04</v>
          </cell>
          <cell r="I1307">
            <v>461.18</v>
          </cell>
        </row>
        <row r="1308">
          <cell r="B1308">
            <v>89996</v>
          </cell>
          <cell r="C1308" t="str">
            <v>ARMAÇÃO VERTICAL DE ALVENARIA ESTRUTURAL; DIÂMETRO DE 10,0 MM. AF_09/2021</v>
          </cell>
          <cell r="D1308" t="str">
            <v>KG</v>
          </cell>
          <cell r="E1308">
            <v>4.76</v>
          </cell>
          <cell r="F1308">
            <v>11.63</v>
          </cell>
          <cell r="G1308">
            <v>55.35</v>
          </cell>
          <cell r="H1308">
            <v>11.9</v>
          </cell>
          <cell r="I1308">
            <v>56.64</v>
          </cell>
        </row>
        <row r="1309">
          <cell r="B1309" t="str">
            <v>CPU 113</v>
          </cell>
          <cell r="C1309" t="str">
            <v>ACRÉSCIMO PARA POÇO DE VISITA RETANGULAR PARA DRENAGEM, EM ALVENARIA COM BLOCOS DE CONCRETO, DIMENSÕES INTERNAS = 1,2X1,2M.</v>
          </cell>
          <cell r="D1309" t="str">
            <v>M</v>
          </cell>
          <cell r="G1309">
            <v>1108.56</v>
          </cell>
          <cell r="I1309">
            <v>1178.67</v>
          </cell>
        </row>
        <row r="1310">
          <cell r="B1310" t="str">
            <v>CONFORME PROJETO ESTRUTURAL ACDD-EST-040523-P31-R00-02_05</v>
          </cell>
        </row>
        <row r="1311">
          <cell r="B1311" t="str">
            <v>CÓDIGO</v>
          </cell>
          <cell r="C1311" t="str">
            <v>DESCRIÇÃO</v>
          </cell>
          <cell r="D1311" t="str">
            <v>UN</v>
          </cell>
          <cell r="E1311" t="str">
            <v>COEF.</v>
          </cell>
          <cell r="F1311" t="str">
            <v>PREÇO</v>
          </cell>
          <cell r="G1311" t="str">
            <v>TOTAL</v>
          </cell>
          <cell r="H1311" t="str">
            <v>PREÇO</v>
          </cell>
          <cell r="I1311" t="str">
            <v>TOTAL</v>
          </cell>
        </row>
        <row r="1312">
          <cell r="B1312">
            <v>89993</v>
          </cell>
          <cell r="C1312" t="str">
            <v>GRAUTEAMENTO VERTICAL EM ALVENARIA ESTRUTURAL. AF_09/2021</v>
          </cell>
          <cell r="D1312" t="str">
            <v>M3</v>
          </cell>
          <cell r="E1312">
            <v>0.02</v>
          </cell>
          <cell r="F1312">
            <v>950.53</v>
          </cell>
          <cell r="G1312">
            <v>19.010000000000002</v>
          </cell>
          <cell r="H1312">
            <v>998.87</v>
          </cell>
          <cell r="I1312">
            <v>19.97</v>
          </cell>
        </row>
        <row r="1313">
          <cell r="B1313">
            <v>87904</v>
          </cell>
          <cell r="C1313" t="str">
            <v>CHAPISCO APLICADO EM ALVENARIA (COM PRESENÇA DE VÃOS) E ESTRUTURAS DE CONCRETO DE FACHADA, COM COLHER DE PEDREIRO.  ARGAMASSA TRAÇO 1:3 COM PREPARO MANUAL. AF_10/2022</v>
          </cell>
          <cell r="D1313" t="str">
            <v>M2</v>
          </cell>
          <cell r="E1313">
            <v>11.2</v>
          </cell>
          <cell r="F1313">
            <v>7.2</v>
          </cell>
          <cell r="G1313">
            <v>80.64</v>
          </cell>
          <cell r="H1313">
            <v>7.88</v>
          </cell>
          <cell r="I1313">
            <v>88.25</v>
          </cell>
        </row>
        <row r="1314">
          <cell r="B1314" t="str">
            <v>AUX.023</v>
          </cell>
          <cell r="C1314" t="str">
            <v xml:space="preserve">ALVENARIA DE BLOCOS DE CONCRETO ESTRUTURAL 19X19X39 CM (ESPESSURA 19 CM), FBK = 4,5 MPA, UTILIZANDO COLHER DE PEDREIRO. </v>
          </cell>
          <cell r="D1314" t="str">
            <v xml:space="preserve">M2    </v>
          </cell>
          <cell r="E1314">
            <v>5.6</v>
          </cell>
          <cell r="F1314">
            <v>81.64</v>
          </cell>
          <cell r="G1314">
            <v>457.18</v>
          </cell>
          <cell r="H1314">
            <v>84.96</v>
          </cell>
          <cell r="I1314">
            <v>475.77</v>
          </cell>
        </row>
        <row r="1315">
          <cell r="B1315" t="str">
            <v>AUX.024</v>
          </cell>
          <cell r="C1315" t="str">
            <v>EMBOÇO OU MASSA ÚNICA EM ARGAMASSA TRAÇO 1:3, PREPARO COM BETONEIRA 400L, APLICADA MANUALMENTE EM PANOS DE FACHADA COM PRESENÇA DE VÃOS, ESPESSURA DE 25 MM.</v>
          </cell>
          <cell r="D1315" t="str">
            <v>M2</v>
          </cell>
          <cell r="E1315">
            <v>11.2</v>
          </cell>
          <cell r="F1315">
            <v>44.32</v>
          </cell>
          <cell r="G1315">
            <v>496.38</v>
          </cell>
          <cell r="H1315">
            <v>48.04</v>
          </cell>
          <cell r="I1315">
            <v>538.04</v>
          </cell>
        </row>
        <row r="1316">
          <cell r="B1316">
            <v>89996</v>
          </cell>
          <cell r="C1316" t="str">
            <v>ARMAÇÃO VERTICAL DE ALVENARIA ESTRUTURAL; DIÂMETRO DE 10,0 MM. AF_09/2021</v>
          </cell>
          <cell r="D1316" t="str">
            <v>KG</v>
          </cell>
          <cell r="E1316">
            <v>4.76</v>
          </cell>
          <cell r="F1316">
            <v>11.63</v>
          </cell>
          <cell r="G1316">
            <v>55.35</v>
          </cell>
          <cell r="H1316">
            <v>11.9</v>
          </cell>
          <cell r="I1316">
            <v>56.64</v>
          </cell>
        </row>
        <row r="1317">
          <cell r="B1317" t="str">
            <v>CPU 114</v>
          </cell>
          <cell r="C1317" t="str">
            <v>ACRÉSCIMO PARA POÇO DE VISITA RETANGULAR PARA DRENAGEM, EM ALVENARIA COM BLOCOS DE CONCRETO, DIMENSÕES INTERNAS = 1,5X1,5M.</v>
          </cell>
          <cell r="D1317" t="str">
            <v>M</v>
          </cell>
          <cell r="G1317">
            <v>1330.18</v>
          </cell>
          <cell r="I1317">
            <v>1414.83</v>
          </cell>
        </row>
        <row r="1318">
          <cell r="B1318" t="str">
            <v xml:space="preserve"> CONFORME PROJETO ESTRUTURAL ACDD-EST-080523-P31-R01-03_05</v>
          </cell>
        </row>
        <row r="1319">
          <cell r="B1319" t="str">
            <v>CÓDIGO</v>
          </cell>
          <cell r="C1319" t="str">
            <v>DESCRIÇÃO</v>
          </cell>
          <cell r="D1319" t="str">
            <v>UN</v>
          </cell>
          <cell r="E1319" t="str">
            <v>COEF.</v>
          </cell>
          <cell r="F1319" t="str">
            <v>PREÇO</v>
          </cell>
          <cell r="G1319" t="str">
            <v>TOTAL</v>
          </cell>
          <cell r="H1319" t="str">
            <v>PREÇO</v>
          </cell>
          <cell r="I1319" t="str">
            <v>TOTAL</v>
          </cell>
        </row>
        <row r="1320">
          <cell r="B1320">
            <v>89993</v>
          </cell>
          <cell r="C1320" t="str">
            <v>GRAUTEAMENTO VERTICAL EM ALVENARIA ESTRUTURAL. AF_09/2021</v>
          </cell>
          <cell r="D1320" t="str">
            <v>M3</v>
          </cell>
          <cell r="E1320">
            <v>0.02</v>
          </cell>
          <cell r="F1320">
            <v>950.53</v>
          </cell>
          <cell r="G1320">
            <v>19.010000000000002</v>
          </cell>
          <cell r="H1320">
            <v>998.87</v>
          </cell>
          <cell r="I1320">
            <v>19.97</v>
          </cell>
        </row>
        <row r="1321">
          <cell r="B1321">
            <v>87904</v>
          </cell>
          <cell r="C1321" t="str">
            <v>CHAPISCO APLICADO EM ALVENARIA (COM PRESENÇA DE VÃOS) E ESTRUTURAS DE CONCRETO DE FACHADA, COM COLHER DE PEDREIRO.  ARGAMASSA TRAÇO 1:3 COM PREPARO MANUAL. AF_10/2022</v>
          </cell>
          <cell r="D1321" t="str">
            <v>M2</v>
          </cell>
          <cell r="E1321">
            <v>13.6</v>
          </cell>
          <cell r="F1321">
            <v>7.2</v>
          </cell>
          <cell r="G1321">
            <v>97.92</v>
          </cell>
          <cell r="H1321">
            <v>7.88</v>
          </cell>
          <cell r="I1321">
            <v>107.16</v>
          </cell>
        </row>
        <row r="1322">
          <cell r="B1322" t="str">
            <v>AUX.023</v>
          </cell>
          <cell r="C1322" t="str">
            <v xml:space="preserve">ALVENARIA DE BLOCOS DE CONCRETO ESTRUTURAL 19X19X39 CM (ESPESSURA 19 CM), FBK = 4,5 MPA, UTILIZANDO COLHER DE PEDREIRO. </v>
          </cell>
          <cell r="D1322" t="str">
            <v xml:space="preserve">M2    </v>
          </cell>
          <cell r="E1322">
            <v>6.8</v>
          </cell>
          <cell r="F1322">
            <v>81.64</v>
          </cell>
          <cell r="G1322">
            <v>555.15</v>
          </cell>
          <cell r="H1322">
            <v>84.96</v>
          </cell>
          <cell r="I1322">
            <v>577.72</v>
          </cell>
        </row>
        <row r="1323">
          <cell r="B1323" t="str">
            <v>AUX.024</v>
          </cell>
          <cell r="C1323" t="str">
            <v>EMBOÇO OU MASSA ÚNICA EM ARGAMASSA TRAÇO 1:3, PREPARO COM BETONEIRA 400L, APLICADA MANUALMENTE EM PANOS DE FACHADA COM PRESENÇA DE VÃOS, ESPESSURA DE 25 MM.</v>
          </cell>
          <cell r="D1323" t="str">
            <v>M2</v>
          </cell>
          <cell r="E1323">
            <v>13.6</v>
          </cell>
          <cell r="F1323">
            <v>44.32</v>
          </cell>
          <cell r="G1323">
            <v>602.75</v>
          </cell>
          <cell r="H1323">
            <v>48.04</v>
          </cell>
          <cell r="I1323">
            <v>653.34</v>
          </cell>
        </row>
        <row r="1324">
          <cell r="B1324">
            <v>89996</v>
          </cell>
          <cell r="C1324" t="str">
            <v>ARMAÇÃO VERTICAL DE ALVENARIA ESTRUTURAL; DIÂMETRO DE 10,0 MM. AF_09/2021</v>
          </cell>
          <cell r="D1324" t="str">
            <v>KG</v>
          </cell>
          <cell r="E1324">
            <v>4.76</v>
          </cell>
          <cell r="F1324">
            <v>11.63</v>
          </cell>
          <cell r="G1324">
            <v>55.35</v>
          </cell>
          <cell r="H1324">
            <v>11.9</v>
          </cell>
          <cell r="I1324">
            <v>56.64</v>
          </cell>
        </row>
        <row r="1325">
          <cell r="B1325" t="str">
            <v>CPU 115</v>
          </cell>
          <cell r="C1325" t="str">
            <v>ACRÉSCIMO PARA POÇO DE VISITA RETANGULAR PARA DRENAGEM, EM ALVENARIA COM BLOCOS DE CONCRETO, DIMENSÕES INTERNAS = 1,8X1,8M.</v>
          </cell>
          <cell r="D1325" t="str">
            <v>M</v>
          </cell>
          <cell r="G1325">
            <v>1551.8</v>
          </cell>
          <cell r="I1325">
            <v>1651.01</v>
          </cell>
        </row>
        <row r="1326">
          <cell r="B1326" t="str">
            <v xml:space="preserve"> CONFORME PROJETO ESTRUTURAL ACDD-EST-090523-P31-R00-04_05</v>
          </cell>
        </row>
        <row r="1327">
          <cell r="B1327" t="str">
            <v>CÓDIGO</v>
          </cell>
          <cell r="C1327" t="str">
            <v>DESCRIÇÃO</v>
          </cell>
          <cell r="D1327" t="str">
            <v>UN</v>
          </cell>
          <cell r="E1327" t="str">
            <v>COEF.</v>
          </cell>
          <cell r="F1327" t="str">
            <v>PREÇO</v>
          </cell>
          <cell r="G1327" t="str">
            <v>TOTAL</v>
          </cell>
          <cell r="H1327" t="str">
            <v>PREÇO</v>
          </cell>
          <cell r="I1327" t="str">
            <v>TOTAL</v>
          </cell>
        </row>
        <row r="1328">
          <cell r="B1328">
            <v>89993</v>
          </cell>
          <cell r="C1328" t="str">
            <v>GRAUTEAMENTO VERTICAL EM ALVENARIA ESTRUTURAL. AF_09/2021</v>
          </cell>
          <cell r="D1328" t="str">
            <v>M3</v>
          </cell>
          <cell r="E1328">
            <v>0.02</v>
          </cell>
          <cell r="F1328">
            <v>950.53</v>
          </cell>
          <cell r="G1328">
            <v>19.010000000000002</v>
          </cell>
          <cell r="H1328">
            <v>998.87</v>
          </cell>
          <cell r="I1328">
            <v>19.97</v>
          </cell>
        </row>
        <row r="1329">
          <cell r="B1329">
            <v>87904</v>
          </cell>
          <cell r="C1329" t="str">
            <v>CHAPISCO APLICADO EM ALVENARIA (COM PRESENÇA DE VÃOS) E ESTRUTURAS DE CONCRETO DE FACHADA, COM COLHER DE PEDREIRO.  ARGAMASSA TRAÇO 1:3 COM PREPARO MANUAL. AF_10/2022</v>
          </cell>
          <cell r="D1329" t="str">
            <v>M2</v>
          </cell>
          <cell r="E1329">
            <v>16</v>
          </cell>
          <cell r="F1329">
            <v>7.2</v>
          </cell>
          <cell r="G1329">
            <v>115.2</v>
          </cell>
          <cell r="H1329">
            <v>7.88</v>
          </cell>
          <cell r="I1329">
            <v>126.08</v>
          </cell>
        </row>
        <row r="1330">
          <cell r="B1330" t="str">
            <v>AUX.023</v>
          </cell>
          <cell r="C1330" t="str">
            <v xml:space="preserve">ALVENARIA DE BLOCOS DE CONCRETO ESTRUTURAL 19X19X39 CM (ESPESSURA 19 CM), FBK = 4,5 MPA, UTILIZANDO COLHER DE PEDREIRO. </v>
          </cell>
          <cell r="D1330" t="str">
            <v xml:space="preserve">M2    </v>
          </cell>
          <cell r="E1330">
            <v>8</v>
          </cell>
          <cell r="F1330">
            <v>81.64</v>
          </cell>
          <cell r="G1330">
            <v>653.12</v>
          </cell>
          <cell r="H1330">
            <v>84.96</v>
          </cell>
          <cell r="I1330">
            <v>679.68</v>
          </cell>
        </row>
        <row r="1331">
          <cell r="B1331" t="str">
            <v>AUX.024</v>
          </cell>
          <cell r="C1331" t="str">
            <v>EMBOÇO OU MASSA ÚNICA EM ARGAMASSA TRAÇO 1:3, PREPARO COM BETONEIRA 400L, APLICADA MANUALMENTE EM PANOS DE FACHADA COM PRESENÇA DE VÃOS, ESPESSURA DE 25 MM.</v>
          </cell>
          <cell r="D1331" t="str">
            <v>M2</v>
          </cell>
          <cell r="E1331">
            <v>16</v>
          </cell>
          <cell r="F1331">
            <v>44.32</v>
          </cell>
          <cell r="G1331">
            <v>709.12</v>
          </cell>
          <cell r="H1331">
            <v>48.04</v>
          </cell>
          <cell r="I1331">
            <v>768.64</v>
          </cell>
        </row>
        <row r="1332">
          <cell r="B1332">
            <v>89996</v>
          </cell>
          <cell r="C1332" t="str">
            <v>ARMAÇÃO VERTICAL DE ALVENARIA ESTRUTURAL; DIÂMETRO DE 10,0 MM. AF_09/2021</v>
          </cell>
          <cell r="D1332" t="str">
            <v>KG</v>
          </cell>
          <cell r="E1332">
            <v>4.76</v>
          </cell>
          <cell r="F1332">
            <v>11.63</v>
          </cell>
          <cell r="G1332">
            <v>55.35</v>
          </cell>
          <cell r="H1332">
            <v>11.9</v>
          </cell>
          <cell r="I1332">
            <v>56.64</v>
          </cell>
        </row>
        <row r="1333">
          <cell r="B1333" t="str">
            <v>CPU 116</v>
          </cell>
          <cell r="C1333" t="str">
            <v xml:space="preserve">ACRÉSCIMO PARA POÇO DE VISITA RETANGULAR PARA DRENAGEM, EM ALVENARIA COM BLOCOS DE CONCRETO, DIMENSÕES INTERNAS = 2,0X2,0M. </v>
          </cell>
          <cell r="D1333" t="str">
            <v>M</v>
          </cell>
          <cell r="G1333">
            <v>1699.54</v>
          </cell>
          <cell r="I1333">
            <v>1808.43</v>
          </cell>
        </row>
        <row r="1334">
          <cell r="B1334" t="str">
            <v>CONFORME PROJETO ESTRUTURAL ACDD-EST-090523-P31-R00-05_05</v>
          </cell>
        </row>
        <row r="1335">
          <cell r="B1335" t="str">
            <v>CÓDIGO</v>
          </cell>
          <cell r="C1335" t="str">
            <v>DESCRIÇÃO</v>
          </cell>
          <cell r="D1335" t="str">
            <v>UN</v>
          </cell>
          <cell r="E1335" t="str">
            <v>COEF.</v>
          </cell>
          <cell r="F1335" t="str">
            <v>PREÇO</v>
          </cell>
          <cell r="G1335" t="str">
            <v>TOTAL</v>
          </cell>
          <cell r="H1335" t="str">
            <v>PREÇO</v>
          </cell>
          <cell r="I1335" t="str">
            <v>TOTAL</v>
          </cell>
        </row>
        <row r="1336">
          <cell r="B1336">
            <v>89993</v>
          </cell>
          <cell r="C1336" t="str">
            <v>GRAUTEAMENTO VERTICAL EM ALVENARIA ESTRUTURAL. AF_09/2021</v>
          </cell>
          <cell r="D1336" t="str">
            <v>M3</v>
          </cell>
          <cell r="E1336">
            <v>0.02</v>
          </cell>
          <cell r="F1336">
            <v>950.53</v>
          </cell>
          <cell r="G1336">
            <v>19.010000000000002</v>
          </cell>
          <cell r="H1336">
            <v>998.87</v>
          </cell>
          <cell r="I1336">
            <v>19.97</v>
          </cell>
        </row>
        <row r="1337">
          <cell r="B1337">
            <v>87904</v>
          </cell>
          <cell r="C1337" t="str">
            <v>CHAPISCO APLICADO EM ALVENARIA (COM PRESENÇA DE VÃOS) E ESTRUTURAS DE CONCRETO DE FACHADA, COM COLHER DE PEDREIRO.  ARGAMASSA TRAÇO 1:3 COM PREPARO MANUAL. AF_10/2022</v>
          </cell>
          <cell r="D1337" t="str">
            <v>M2</v>
          </cell>
          <cell r="E1337">
            <v>17.600000000000001</v>
          </cell>
          <cell r="F1337">
            <v>7.2</v>
          </cell>
          <cell r="G1337">
            <v>126.72</v>
          </cell>
          <cell r="H1337">
            <v>7.88</v>
          </cell>
          <cell r="I1337">
            <v>138.68</v>
          </cell>
        </row>
        <row r="1338">
          <cell r="B1338" t="str">
            <v>AUX.023</v>
          </cell>
          <cell r="C1338" t="str">
            <v xml:space="preserve">ALVENARIA DE BLOCOS DE CONCRETO ESTRUTURAL 19X19X39 CM (ESPESSURA 19 CM), FBK = 4,5 MPA, UTILIZANDO COLHER DE PEDREIRO. </v>
          </cell>
          <cell r="D1338" t="str">
            <v xml:space="preserve">M2    </v>
          </cell>
          <cell r="E1338">
            <v>8.8000000000000007</v>
          </cell>
          <cell r="F1338">
            <v>81.64</v>
          </cell>
          <cell r="G1338">
            <v>718.43</v>
          </cell>
          <cell r="H1338">
            <v>84.96</v>
          </cell>
          <cell r="I1338">
            <v>747.64</v>
          </cell>
        </row>
        <row r="1339">
          <cell r="B1339" t="str">
            <v>AUX.024</v>
          </cell>
          <cell r="C1339" t="str">
            <v>EMBOÇO OU MASSA ÚNICA EM ARGAMASSA TRAÇO 1:3, PREPARO COM BETONEIRA 400L, APLICADA MANUALMENTE EM PANOS DE FACHADA COM PRESENÇA DE VÃOS, ESPESSURA DE 25 MM.</v>
          </cell>
          <cell r="D1339" t="str">
            <v>M2</v>
          </cell>
          <cell r="E1339">
            <v>17.600000000000001</v>
          </cell>
          <cell r="F1339">
            <v>44.32</v>
          </cell>
          <cell r="G1339">
            <v>780.03</v>
          </cell>
          <cell r="H1339">
            <v>48.04</v>
          </cell>
          <cell r="I1339">
            <v>845.5</v>
          </cell>
        </row>
        <row r="1340">
          <cell r="B1340">
            <v>89996</v>
          </cell>
          <cell r="C1340" t="str">
            <v>ARMAÇÃO VERTICAL DE ALVENARIA ESTRUTURAL; DIÂMETRO DE 10,0 MM. AF_09/2021</v>
          </cell>
          <cell r="D1340" t="str">
            <v>KG</v>
          </cell>
          <cell r="E1340">
            <v>4.76</v>
          </cell>
          <cell r="F1340">
            <v>11.63</v>
          </cell>
          <cell r="G1340">
            <v>55.35</v>
          </cell>
          <cell r="H1340">
            <v>11.9</v>
          </cell>
          <cell r="I1340">
            <v>56.64</v>
          </cell>
        </row>
        <row r="1341">
          <cell r="B1341" t="str">
            <v>CPU 117</v>
          </cell>
          <cell r="C1341" t="str">
            <v>EXECUÇÃO DE PASSEIO EM PISO INTERTRAVADO PERMEÁVEL, COM BLOCO RETANGULAR COR NATURAL DE 20 X 10 CM, ESPESSURA 6 CM.</v>
          </cell>
          <cell r="D1341" t="str">
            <v xml:space="preserve">M2 </v>
          </cell>
          <cell r="G1341">
            <v>80.09</v>
          </cell>
          <cell r="I1341">
            <v>81.94</v>
          </cell>
        </row>
        <row r="1342">
          <cell r="B1342" t="str">
            <v>REFERÊNCIA SINAPI 92396 FEV/2023</v>
          </cell>
        </row>
        <row r="1343">
          <cell r="B1343" t="str">
            <v>CÓDIGO</v>
          </cell>
          <cell r="C1343" t="str">
            <v>DESCRIÇÃO</v>
          </cell>
          <cell r="D1343" t="str">
            <v>UN</v>
          </cell>
          <cell r="E1343" t="str">
            <v>COEF.</v>
          </cell>
          <cell r="F1343" t="str">
            <v>PREÇO</v>
          </cell>
          <cell r="G1343" t="str">
            <v>TOTAL</v>
          </cell>
          <cell r="H1343" t="str">
            <v>PREÇO</v>
          </cell>
          <cell r="I1343" t="str">
            <v>TOTAL</v>
          </cell>
        </row>
        <row r="1344">
          <cell r="B1344">
            <v>370</v>
          </cell>
          <cell r="C1344" t="str">
            <v xml:space="preserve">AREIA MEDIA - POSTO JAZIDA/FORNECEDOR (RETIRADO NA JAZIDA, SEM TRANSPORTE)                                                                                                                                                                                                                                                                                                                                                                                                                                </v>
          </cell>
          <cell r="D1344" t="str">
            <v xml:space="preserve">M3    </v>
          </cell>
          <cell r="E1344">
            <v>5.6800000000000003E-2</v>
          </cell>
          <cell r="F1344">
            <v>130</v>
          </cell>
          <cell r="G1344">
            <v>7.38</v>
          </cell>
          <cell r="H1344">
            <v>130</v>
          </cell>
          <cell r="I1344">
            <v>7.38</v>
          </cell>
        </row>
        <row r="1345">
          <cell r="B1345">
            <v>4741</v>
          </cell>
          <cell r="C1345" t="str">
            <v xml:space="preserve">PO DE PEDRA (POSTO PEDREIRA/FORNECEDOR, SEM FRETE)                                                                                                                                                                                                                                                                                                                                                                                                                                                        </v>
          </cell>
          <cell r="D1345" t="str">
            <v xml:space="preserve">M3    </v>
          </cell>
          <cell r="E1345">
            <v>9.7999999999999997E-3</v>
          </cell>
          <cell r="F1345">
            <v>98.69</v>
          </cell>
          <cell r="G1345">
            <v>0.96</v>
          </cell>
          <cell r="H1345">
            <v>98.69</v>
          </cell>
          <cell r="I1345">
            <v>0.96</v>
          </cell>
        </row>
        <row r="1346">
          <cell r="B1346" t="str">
            <v>COT.021</v>
          </cell>
          <cell r="C1346" t="str">
            <v>PAVER 10X20 - TIPO DRENANTE - COR NATURAL (10X20X06CM)</v>
          </cell>
          <cell r="D1346" t="str">
            <v>M2</v>
          </cell>
          <cell r="E1346">
            <v>1.03</v>
          </cell>
          <cell r="F1346">
            <v>54.28</v>
          </cell>
          <cell r="G1346">
            <v>55.9</v>
          </cell>
          <cell r="H1346">
            <v>54.28</v>
          </cell>
          <cell r="I1346">
            <v>55.9</v>
          </cell>
        </row>
        <row r="1347">
          <cell r="B1347">
            <v>88260</v>
          </cell>
          <cell r="C1347" t="str">
            <v>CALCETEIRO COM ENCARGOS COMPLEMENTARES</v>
          </cell>
          <cell r="D1347" t="str">
            <v>H</v>
          </cell>
          <cell r="E1347">
            <v>0.3725</v>
          </cell>
          <cell r="F1347">
            <v>22.43</v>
          </cell>
          <cell r="G1347">
            <v>8.35</v>
          </cell>
          <cell r="H1347">
            <v>25.24</v>
          </cell>
          <cell r="I1347">
            <v>9.4</v>
          </cell>
        </row>
        <row r="1348">
          <cell r="B1348">
            <v>88316</v>
          </cell>
          <cell r="C1348" t="str">
            <v>SERVENTE COM ENCARGOS COMPLEMENTARES</v>
          </cell>
          <cell r="D1348" t="str">
            <v>H</v>
          </cell>
          <cell r="E1348">
            <v>0.3725</v>
          </cell>
          <cell r="F1348">
            <v>18.14</v>
          </cell>
          <cell r="G1348">
            <v>6.75</v>
          </cell>
          <cell r="H1348">
            <v>20.28</v>
          </cell>
          <cell r="I1348">
            <v>7.55</v>
          </cell>
        </row>
        <row r="1349">
          <cell r="B1349">
            <v>91277</v>
          </cell>
          <cell r="C1349" t="str">
            <v>PLACA VIBRATÓRIA REVERSÍVEL COM MOTOR 4 TEMPOS A GASOLINA, FORÇA CENTRÍFUGA DE 25 KN (2500 KGF), POTÊNCIA 5,5 CV - CHP DIURNO. AF_08/2015</v>
          </cell>
          <cell r="D1349" t="str">
            <v>CHP</v>
          </cell>
          <cell r="E1349">
            <v>4.1000000000000003E-3</v>
          </cell>
          <cell r="F1349">
            <v>9.0500000000000007</v>
          </cell>
          <cell r="G1349">
            <v>0.03</v>
          </cell>
          <cell r="H1349">
            <v>9.0500000000000007</v>
          </cell>
          <cell r="I1349">
            <v>0.03</v>
          </cell>
        </row>
        <row r="1350">
          <cell r="B1350">
            <v>91278</v>
          </cell>
          <cell r="C1350" t="str">
            <v>PLACA VIBRATÓRIA REVERSÍVEL COM MOTOR 4 TEMPOS A GASOLINA, FORÇA CENTRÍFUGA DE 25 KN (2500 KGF), POTÊNCIA 5,5 CV - CHI DIURNO. AF_08/2015</v>
          </cell>
          <cell r="D1350" t="str">
            <v>CHI</v>
          </cell>
          <cell r="E1350">
            <v>0.18210000000000001</v>
          </cell>
          <cell r="F1350">
            <v>0.69</v>
          </cell>
          <cell r="G1350">
            <v>0.12</v>
          </cell>
          <cell r="H1350">
            <v>0.69</v>
          </cell>
          <cell r="I1350">
            <v>0.12</v>
          </cell>
        </row>
        <row r="1351">
          <cell r="B1351">
            <v>91283</v>
          </cell>
          <cell r="C1351" t="str">
            <v>CORTADORA DE PISO COM MOTOR 4 TEMPOS A GASOLINA, POTÊNCIA DE 13 HP, COM DISCO DE CORTE DIAMANTADO SEGMENTADO PARA CONCRETO, DIÂMETRO DE 350 MM, FURO DE 1" (14 X 1") - CHP DIURNO. AF_08/2015</v>
          </cell>
          <cell r="D1351" t="str">
            <v>CHP</v>
          </cell>
          <cell r="E1351">
            <v>4.9099999999999998E-2</v>
          </cell>
          <cell r="F1351">
            <v>9.69</v>
          </cell>
          <cell r="G1351">
            <v>0.47</v>
          </cell>
          <cell r="H1351">
            <v>9.69</v>
          </cell>
          <cell r="I1351">
            <v>0.47</v>
          </cell>
        </row>
        <row r="1352">
          <cell r="B1352">
            <v>91285</v>
          </cell>
          <cell r="C1352" t="str">
            <v>CORTADORA DE PISO COM MOTOR 4 TEMPOS A GASOLINA, POTÊNCIA DE 13 HP, COM DISCO DE CORTE DIAMANTADO SEGMENTADO PARA CONCRETO, DIÂMETRO DE 350 MM, FURO DE 1" (14 X 1") - CHI DIURNO. AF_08/2015</v>
          </cell>
          <cell r="D1352" t="str">
            <v>CHI</v>
          </cell>
          <cell r="E1352">
            <v>0.1371</v>
          </cell>
          <cell r="F1352">
            <v>0.97</v>
          </cell>
          <cell r="G1352">
            <v>0.13</v>
          </cell>
          <cell r="H1352">
            <v>0.97</v>
          </cell>
          <cell r="I1352">
            <v>0.13</v>
          </cell>
        </row>
        <row r="1353">
          <cell r="B1353" t="str">
            <v>CPU 118</v>
          </cell>
          <cell r="C1353" t="str">
            <v>FORNECIMENTO E ESPALHAMENTO DE AREIA FINA, INCLUSIVE CARGA, DESCARGA E TRANSPORTE (POSTO OBRA) - DMT 6KM.</v>
          </cell>
          <cell r="D1353" t="str">
            <v>M3</v>
          </cell>
          <cell r="G1353">
            <v>158.57</v>
          </cell>
          <cell r="I1353">
            <v>159.47999999999999</v>
          </cell>
        </row>
        <row r="1354">
          <cell r="B1354" t="str">
            <v xml:space="preserve">REFERÊNCIA: 04.04.110 - EMLURB/2018 </v>
          </cell>
        </row>
        <row r="1355">
          <cell r="B1355" t="str">
            <v>CÓDIGO</v>
          </cell>
          <cell r="C1355" t="str">
            <v>DESCRIÇÃO</v>
          </cell>
          <cell r="D1355" t="str">
            <v>UN</v>
          </cell>
          <cell r="E1355" t="str">
            <v>COEF.</v>
          </cell>
          <cell r="F1355" t="str">
            <v>PREÇO</v>
          </cell>
          <cell r="G1355" t="str">
            <v>TOTAL</v>
          </cell>
          <cell r="H1355" t="str">
            <v>PREÇO</v>
          </cell>
          <cell r="I1355" t="str">
            <v>TOTAL</v>
          </cell>
        </row>
        <row r="1356">
          <cell r="B1356">
            <v>366</v>
          </cell>
          <cell r="C1356" t="str">
            <v xml:space="preserve">AREIA FINA - POSTO JAZIDA/FORNECEDOR (RETIRADO NA JAZIDA, SEM TRANSPORTE)                                                                                                                                                                                                                                                                                                                                                                                                                                 </v>
          </cell>
          <cell r="D1356" t="str">
            <v xml:space="preserve">M3    </v>
          </cell>
          <cell r="E1356">
            <v>1</v>
          </cell>
          <cell r="F1356">
            <v>130</v>
          </cell>
          <cell r="G1356">
            <v>130</v>
          </cell>
          <cell r="H1356">
            <v>130</v>
          </cell>
          <cell r="I1356">
            <v>130</v>
          </cell>
        </row>
        <row r="1357">
          <cell r="B1357">
            <v>88316</v>
          </cell>
          <cell r="C1357" t="str">
            <v>SERVENTE COM ENCARGOS COMPLEMENTARES</v>
          </cell>
          <cell r="D1357" t="str">
            <v>H</v>
          </cell>
          <cell r="E1357">
            <v>0.15</v>
          </cell>
          <cell r="F1357">
            <v>18.14</v>
          </cell>
          <cell r="G1357">
            <v>2.72</v>
          </cell>
          <cell r="H1357">
            <v>20.28</v>
          </cell>
          <cell r="I1357">
            <v>3.04</v>
          </cell>
        </row>
        <row r="1358">
          <cell r="B1358">
            <v>100973</v>
          </cell>
          <cell r="C1358" t="str">
            <v>CARGA, MANOBRA E DESCARGA DE SOLOS E MATERIAIS GRANULARES EM CAMINHÃO BASCULANTE 6 M³ - CARGA COM PÁ CARREGADEIRA (CAÇAMBA DE 1,7 A 2,8 M³ / 128 HP) E DESCARGA LIVRE (UNIDADE: M3). AF_07/2020</v>
          </cell>
          <cell r="D1358" t="str">
            <v>M3</v>
          </cell>
          <cell r="E1358">
            <v>1</v>
          </cell>
          <cell r="F1358">
            <v>8.75</v>
          </cell>
          <cell r="G1358">
            <v>8.75</v>
          </cell>
          <cell r="H1358">
            <v>8.98</v>
          </cell>
          <cell r="I1358">
            <v>8.98</v>
          </cell>
        </row>
        <row r="1359">
          <cell r="B1359">
            <v>97914</v>
          </cell>
          <cell r="C1359" t="str">
            <v>TRANSPORTE COM CAMINHÃO BASCULANTE DE 6 M³, EM VIA URBANA PAVIMENTADA, DMT ATÉ 30 KM (UNIDADE: M3XKM). AF_07/2020</v>
          </cell>
          <cell r="D1359" t="str">
            <v>M3XKM</v>
          </cell>
          <cell r="E1359">
            <v>6</v>
          </cell>
          <cell r="F1359">
            <v>2.85</v>
          </cell>
          <cell r="G1359">
            <v>17.100000000000001</v>
          </cell>
          <cell r="H1359">
            <v>2.91</v>
          </cell>
          <cell r="I1359">
            <v>17.46</v>
          </cell>
        </row>
        <row r="1360">
          <cell r="B1360" t="str">
            <v>CPU 119</v>
          </cell>
          <cell r="C1360" t="str">
            <v>CONSTRUCAO DE BANCO MURETA, COM DIMENSÕES 50X50CM (LARGURA E ALTURA), E COMPRIMENTO VARIÁVEL, EM ALVENARIA DE 1/2 VEZ CHAPISCADA E REVESTIDA, ACABAMENTO DE GRANILITE (COR NATURAL), SOBRE BASE DE CONCRETO ARMADO (JUNTA 3MM), EXCLUSIVE ESCAVAÇÃO.</v>
          </cell>
          <cell r="D1360" t="str">
            <v>M</v>
          </cell>
          <cell r="G1360">
            <v>495.73</v>
          </cell>
          <cell r="I1360">
            <v>525.48</v>
          </cell>
        </row>
        <row r="1361">
          <cell r="B1361" t="str">
            <v>REFERÊNCIA: BASEADA NA COMPOSIÇÃO 17.04.050/EMLURB JUL/2018.</v>
          </cell>
        </row>
        <row r="1362">
          <cell r="B1362" t="str">
            <v>REFERÊNCIA: SINAPI 98577/ABR.2023</v>
          </cell>
        </row>
        <row r="1363">
          <cell r="B1363" t="str">
            <v>Admitido 1 junta de contraçaõ a cada 3m de banco.</v>
          </cell>
        </row>
        <row r="1364">
          <cell r="B1364" t="str">
            <v>ADMITINDO ALTURA PARA ALVENARIA DE 40 CM</v>
          </cell>
        </row>
        <row r="1365">
          <cell r="B1365" t="str">
            <v>CÓDIGO</v>
          </cell>
          <cell r="C1365" t="str">
            <v>DESCRIÇÃO</v>
          </cell>
          <cell r="D1365" t="str">
            <v>UN</v>
          </cell>
          <cell r="E1365" t="str">
            <v>COEF.</v>
          </cell>
          <cell r="F1365" t="str">
            <v>PREÇO</v>
          </cell>
          <cell r="G1365" t="str">
            <v>TOTAL</v>
          </cell>
          <cell r="H1365" t="str">
            <v>PREÇO</v>
          </cell>
          <cell r="I1365" t="str">
            <v>TOTAL</v>
          </cell>
        </row>
        <row r="1366">
          <cell r="B1366">
            <v>101616</v>
          </cell>
          <cell r="C1366" t="str">
            <v>PREPARO DE FUNDO DE VALA COM LARGURA MENOR QUE 1,5 M (ACERTO DO SOLO NATURAL). AF_08/2020</v>
          </cell>
          <cell r="D1366" t="str">
            <v>M2</v>
          </cell>
          <cell r="E1366">
            <v>0.54</v>
          </cell>
          <cell r="F1366">
            <v>5.29</v>
          </cell>
          <cell r="G1366">
            <v>2.85</v>
          </cell>
          <cell r="H1366">
            <v>5.95</v>
          </cell>
          <cell r="I1366">
            <v>3.21</v>
          </cell>
        </row>
        <row r="1367">
          <cell r="B1367">
            <v>96620</v>
          </cell>
          <cell r="C1367" t="str">
            <v>LASTRO DE CONCRETO MAGRO, APLICADO EM PISOS, LAJES SOBRE SOLO OU RADIERS. AF_08/2017</v>
          </cell>
          <cell r="D1367" t="str">
            <v>M3</v>
          </cell>
          <cell r="E1367">
            <v>0.34</v>
          </cell>
          <cell r="F1367">
            <v>591.01</v>
          </cell>
          <cell r="G1367">
            <v>200.94</v>
          </cell>
          <cell r="H1367">
            <v>619.71</v>
          </cell>
          <cell r="I1367">
            <v>210.7</v>
          </cell>
        </row>
        <row r="1368">
          <cell r="B1368">
            <v>101159</v>
          </cell>
          <cell r="C1368" t="str">
            <v>ALVENARIA DE VEDAÇÃO DE BLOCOS CERÂMICOS MACIÇOS DE 5X10X20CM (ESPESSURA 10CM) E ARGAMASSA DE ASSENTAMENTO COM PREPARO EM BETONEIRA. AF_05/2020</v>
          </cell>
          <cell r="D1368" t="str">
            <v>M2</v>
          </cell>
          <cell r="E1368">
            <v>0.4</v>
          </cell>
          <cell r="F1368">
            <v>110.79</v>
          </cell>
          <cell r="G1368">
            <v>44.31</v>
          </cell>
          <cell r="H1368">
            <v>118.78</v>
          </cell>
          <cell r="I1368">
            <v>47.51</v>
          </cell>
        </row>
        <row r="1369">
          <cell r="B1369">
            <v>87878</v>
          </cell>
          <cell r="C1369" t="str">
            <v>CHAPISCO APLICADO EM ALVENARIAS E ESTRUTURAS DE CONCRETO INTERNAS, COM COLHER DE PEDREIRO.  ARGAMASSA TRAÇO 1:3 COM PREPARO MANUAL. AF_10/2022</v>
          </cell>
          <cell r="D1369" t="str">
            <v>M2</v>
          </cell>
          <cell r="E1369">
            <v>0.94</v>
          </cell>
          <cell r="F1369">
            <v>4.26</v>
          </cell>
          <cell r="G1369">
            <v>4</v>
          </cell>
          <cell r="H1369">
            <v>4.58</v>
          </cell>
          <cell r="I1369">
            <v>4.3</v>
          </cell>
        </row>
        <row r="1370">
          <cell r="B1370" t="str">
            <v>AUX.012</v>
          </cell>
          <cell r="C1370" t="str">
            <v>EMBOÇO C/ ARGAMASSA DE CIMENTO E AREIA S/ PENEIRAR, TRAÇO 1:3.</v>
          </cell>
          <cell r="D1370" t="str">
            <v>M2</v>
          </cell>
          <cell r="E1370">
            <v>0.94</v>
          </cell>
          <cell r="F1370">
            <v>37.83</v>
          </cell>
          <cell r="G1370">
            <v>35.56</v>
          </cell>
          <cell r="H1370">
            <v>41.24</v>
          </cell>
          <cell r="I1370">
            <v>38.76</v>
          </cell>
        </row>
        <row r="1371">
          <cell r="B1371">
            <v>96536</v>
          </cell>
          <cell r="C1371" t="str">
            <v>FABRICAÇÃO, MONTAGEM E DESMONTAGEM DE FÔRMA PARA VIGA BALDRAME, EM MADEIRA SERRADA, E=25 MM, 4 UTILIZAÇÕES. AF_06/2017</v>
          </cell>
          <cell r="D1371" t="str">
            <v>M2</v>
          </cell>
          <cell r="E1371">
            <v>1.4896000000000003</v>
          </cell>
          <cell r="F1371">
            <v>76.22</v>
          </cell>
          <cell r="G1371">
            <v>113.53</v>
          </cell>
          <cell r="H1371">
            <v>80.62</v>
          </cell>
          <cell r="I1371">
            <v>120.09</v>
          </cell>
        </row>
        <row r="1372">
          <cell r="B1372">
            <v>94971</v>
          </cell>
          <cell r="C1372" t="str">
            <v>CONCRETO FCK = 25MPA, TRAÇO 1:2,3:2,7 (EM MASSA SECA DE CIMENTO/ AREIA MÉDIA/ BRITA 1) - PREPARO MECÂNICO COM BETONEIRA 600 L. AF_05/2021</v>
          </cell>
          <cell r="D1372" t="str">
            <v>M3</v>
          </cell>
          <cell r="E1372">
            <v>3.0800000000000004E-2</v>
          </cell>
          <cell r="F1372">
            <v>476.67</v>
          </cell>
          <cell r="G1372">
            <v>14.68</v>
          </cell>
          <cell r="H1372">
            <v>485.09</v>
          </cell>
          <cell r="I1372">
            <v>14.94</v>
          </cell>
        </row>
        <row r="1373">
          <cell r="B1373" t="str">
            <v>AUX.027</v>
          </cell>
          <cell r="C1373" t="str">
            <v>REVESTIMENTO EM GRANILITE, MARMORITE OU GRANITINA, COM ESPESSURA DE 3 MM, INCLUSO MISTURA EM BETONEIRA, COLOCAÇÃO DAS JUNTAS, APLICAÇÃO DO PISO, 4 POLIMENTOS COM POLITRIZ, ESTUCAMENTO E SELADOR.</v>
          </cell>
          <cell r="D1373" t="str">
            <v>M2</v>
          </cell>
          <cell r="E1373">
            <v>1.34</v>
          </cell>
          <cell r="F1373">
            <v>54.91</v>
          </cell>
          <cell r="G1373">
            <v>73.569999999999993</v>
          </cell>
          <cell r="H1373">
            <v>59.05</v>
          </cell>
          <cell r="I1373">
            <v>79.12</v>
          </cell>
        </row>
        <row r="1374">
          <cell r="B1374">
            <v>98577</v>
          </cell>
          <cell r="C1374" t="str">
            <v>TRATAMENTO DE JUNTA SERRADA, COM TARUGO DE POLIETILENO E SELANTE À BASE DE SILICONE. AF_09/2023</v>
          </cell>
          <cell r="D1374" t="str">
            <v>M</v>
          </cell>
          <cell r="E1374">
            <v>0.14666666666666667</v>
          </cell>
          <cell r="F1374">
            <v>42.9</v>
          </cell>
          <cell r="G1374">
            <v>6.29</v>
          </cell>
          <cell r="H1374">
            <v>46.71</v>
          </cell>
          <cell r="I1374">
            <v>6.85</v>
          </cell>
        </row>
        <row r="1375">
          <cell r="B1375" t="str">
            <v>CPU 120</v>
          </cell>
          <cell r="C1375" t="str">
            <v>CONSTRUÇÃO DE BANCO CIRCULAR EM CONCRETO ARMADO COM ACABAMENTO DE GRANILITE, NA COR NATURAL, DIÂMETRO 0,80M E ALTURA=0,50M.</v>
          </cell>
          <cell r="D1375" t="str">
            <v>UN</v>
          </cell>
          <cell r="G1375">
            <v>411.26</v>
          </cell>
          <cell r="I1375">
            <v>435.05</v>
          </cell>
        </row>
        <row r="1376">
          <cell r="B1376" t="str">
            <v xml:space="preserve">REFERÊNCIA: 99319 SINAPI - ABR/2023 </v>
          </cell>
        </row>
        <row r="1377">
          <cell r="B1377" t="str">
            <v>CÓDIGO</v>
          </cell>
          <cell r="C1377" t="str">
            <v>DESCRIÇÃO</v>
          </cell>
          <cell r="D1377" t="str">
            <v>UN</v>
          </cell>
          <cell r="E1377" t="str">
            <v>COEF.</v>
          </cell>
          <cell r="F1377" t="str">
            <v>PREÇO</v>
          </cell>
          <cell r="G1377" t="str">
            <v>TOTAL</v>
          </cell>
          <cell r="H1377" t="str">
            <v>PREÇO</v>
          </cell>
          <cell r="I1377" t="str">
            <v>TOTAL</v>
          </cell>
        </row>
        <row r="1378">
          <cell r="B1378">
            <v>96536</v>
          </cell>
          <cell r="C1378" t="str">
            <v>FABRICAÇÃO, MONTAGEM E DESMONTAGEM DE FÔRMA PARA VIGA BALDRAME, EM MADEIRA SERRADA, E=25 MM, 4 UTILIZAÇÕES. AF_06/2017</v>
          </cell>
          <cell r="D1378" t="str">
            <v>M2</v>
          </cell>
          <cell r="E1378">
            <v>3.2436944148314613</v>
          </cell>
          <cell r="F1378">
            <v>76.22</v>
          </cell>
          <cell r="G1378">
            <v>247.23</v>
          </cell>
          <cell r="H1378">
            <v>80.62</v>
          </cell>
          <cell r="I1378">
            <v>261.5</v>
          </cell>
        </row>
        <row r="1379">
          <cell r="B1379" t="str">
            <v>AUX.017</v>
          </cell>
          <cell r="C1379" t="str">
            <v xml:space="preserve">CONCRETAGEM DE BLOCOS DE COROAMENTO E VIGAS BALDRAME, FCK 20 MPA, COM USO DE JERICA  LANÇAMENTO, ADENSAMENTO E ACABAMENTO. </v>
          </cell>
          <cell r="D1379" t="str">
            <v>M3</v>
          </cell>
          <cell r="E1379">
            <v>0.11388273369263006</v>
          </cell>
          <cell r="F1379">
            <v>622.48</v>
          </cell>
          <cell r="G1379">
            <v>70.88</v>
          </cell>
          <cell r="H1379">
            <v>644.38</v>
          </cell>
          <cell r="I1379">
            <v>73.38</v>
          </cell>
        </row>
        <row r="1380">
          <cell r="B1380" t="str">
            <v>AUX.027</v>
          </cell>
          <cell r="C1380" t="str">
            <v>REVESTIMENTO EM GRANILITE, MARMORITE OU GRANITINA, COM ESPESSURA DE 3 MM, INCLUSO MISTURA EM BETONEIRA, COLOCAÇÃO DAS JUNTAS, APLICAÇÃO DO PISO, 4 POLIMENTOS COM POLITRIZ, ESTUCAMENTO E SELADOR.</v>
          </cell>
          <cell r="D1380" t="str">
            <v>M2</v>
          </cell>
          <cell r="E1380">
            <v>1.6964600329384885</v>
          </cell>
          <cell r="F1380">
            <v>54.91</v>
          </cell>
          <cell r="G1380">
            <v>93.15</v>
          </cell>
          <cell r="H1380">
            <v>59.05</v>
          </cell>
          <cell r="I1380">
            <v>100.17</v>
          </cell>
        </row>
        <row r="1381">
          <cell r="B1381" t="str">
            <v>CPU 121</v>
          </cell>
          <cell r="C1381" t="str">
            <v>CONSTRUÇÃO DE BANCO CIRCULAR EM CONCRETO ARMADO COM ACABAMENTO DE GRANILITE, NA COR NATURAL, DIÂMETRO 1,20M E ALTURA=0,50M.</v>
          </cell>
          <cell r="D1381" t="str">
            <v>UN</v>
          </cell>
          <cell r="G1381">
            <v>780.63</v>
          </cell>
          <cell r="I1381">
            <v>824.98</v>
          </cell>
        </row>
        <row r="1382">
          <cell r="B1382" t="str">
            <v xml:space="preserve">REFERÊNCIA: 99319 SINAPI - ABR/2023 </v>
          </cell>
        </row>
        <row r="1383">
          <cell r="B1383" t="str">
            <v>REFERÊNCIA: 100951 SINAPI - ABR/2023 PARA TAXA DO GUINDAUTO</v>
          </cell>
        </row>
        <row r="1384">
          <cell r="B1384" t="str">
            <v>CÓDIGO</v>
          </cell>
          <cell r="C1384" t="str">
            <v>DESCRIÇÃO</v>
          </cell>
          <cell r="D1384" t="str">
            <v>UN</v>
          </cell>
          <cell r="E1384" t="str">
            <v>COEF.</v>
          </cell>
          <cell r="F1384" t="str">
            <v>PREÇO</v>
          </cell>
          <cell r="G1384" t="str">
            <v>TOTAL</v>
          </cell>
          <cell r="H1384" t="str">
            <v>PREÇO</v>
          </cell>
          <cell r="I1384" t="str">
            <v>TOTAL</v>
          </cell>
        </row>
        <row r="1385">
          <cell r="B1385">
            <v>96536</v>
          </cell>
          <cell r="C1385" t="str">
            <v>FABRICAÇÃO, MONTAGEM E DESMONTAGEM DE FÔRMA PARA VIGA BALDRAME, EM MADEIRA SERRADA, E=25 MM, 4 UTILIZAÇÕES. AF_06/2017</v>
          </cell>
          <cell r="D1385" t="str">
            <v>M2</v>
          </cell>
          <cell r="E1385">
            <v>6.0711278030622751</v>
          </cell>
          <cell r="F1385">
            <v>76.22</v>
          </cell>
          <cell r="G1385">
            <v>462.74</v>
          </cell>
          <cell r="H1385">
            <v>80.62</v>
          </cell>
          <cell r="I1385">
            <v>489.45</v>
          </cell>
        </row>
        <row r="1386">
          <cell r="B1386" t="str">
            <v>AUX.017</v>
          </cell>
          <cell r="C1386" t="str">
            <v xml:space="preserve">CONCRETAGEM DE BLOCOS DE COROAMENTO E VIGAS BALDRAME, FCK 20 MPA, COM USO DE JERICA  LANÇAMENTO, ADENSAMENTO E ACABAMENTO. </v>
          </cell>
          <cell r="D1386" t="str">
            <v>M3</v>
          </cell>
          <cell r="E1386">
            <v>0.24582962514340134</v>
          </cell>
          <cell r="F1386">
            <v>622.48</v>
          </cell>
          <cell r="G1386">
            <v>153.02000000000001</v>
          </cell>
          <cell r="H1386">
            <v>644.38</v>
          </cell>
          <cell r="I1386">
            <v>158.4</v>
          </cell>
        </row>
        <row r="1387">
          <cell r="B1387" t="str">
            <v>AUX.027</v>
          </cell>
          <cell r="C1387" t="str">
            <v>REVESTIMENTO EM GRANILITE, MARMORITE OU GRANITINA, COM ESPESSURA DE 3 MM, INCLUSO MISTURA EM BETONEIRA, COLOCAÇÃO DAS JUNTAS, APLICAÇÃO DO PISO, 4 POLIMENTOS COM POLITRIZ, ESTUCAMENTO E SELADOR.</v>
          </cell>
          <cell r="D1387" t="str">
            <v>M2</v>
          </cell>
          <cell r="E1387">
            <v>2.9530970943744057</v>
          </cell>
          <cell r="F1387">
            <v>54.91</v>
          </cell>
          <cell r="G1387">
            <v>162.15</v>
          </cell>
          <cell r="H1387">
            <v>59.05</v>
          </cell>
          <cell r="I1387">
            <v>174.38</v>
          </cell>
        </row>
        <row r="1388">
          <cell r="B1388">
            <v>5928</v>
          </cell>
          <cell r="C1388" t="str">
            <v>GUINDAUTO HIDRÁULICO, CAPACIDADE MÁXIMA DE CARGA 6200 KG, MOMENTO MÁXIMO DE CARGA 11,7 TM, ALCANCE MÁXIMO HORIZONTAL 9,70 M, INCLUSIVE CAMINHÃO TOCO PBT 16.000 KG, POTÊNCIA DE 189 CV - CHP DIURNO. AF_06/2014</v>
          </cell>
          <cell r="D1388" t="str">
            <v>CHP</v>
          </cell>
          <cell r="E1388">
            <v>1.01E-2</v>
          </cell>
          <cell r="F1388">
            <v>270.04000000000002</v>
          </cell>
          <cell r="G1388">
            <v>2.72</v>
          </cell>
          <cell r="H1388">
            <v>273.2</v>
          </cell>
          <cell r="I1388">
            <v>2.75</v>
          </cell>
        </row>
        <row r="1389">
          <cell r="B1389" t="str">
            <v>CPU 122</v>
          </cell>
          <cell r="C1389" t="str">
            <v>CONSTRUÇÃO DE ESCORREGADOR  EM CONCRETO COM ACABAMENTO EM GRANILITE, FIXADO EM TERRENO NATURAL. COM SEÇÃO INTERNA 60X10CM E COMPRIMENTO VARIÁVEL,EXCLUSIVE ESCAVAÇÃO.</v>
          </cell>
          <cell r="D1389" t="str">
            <v>M</v>
          </cell>
          <cell r="G1389">
            <v>205.25</v>
          </cell>
          <cell r="I1389">
            <v>214.33</v>
          </cell>
        </row>
        <row r="1390">
          <cell r="B1390" t="str">
            <v>REFERÊNCIA: SINAPI 102996 MAR/2023 E SINAPI 104162 ABR/2023.</v>
          </cell>
        </row>
        <row r="1391">
          <cell r="B1391" t="str">
            <v>CÓDIGO</v>
          </cell>
          <cell r="C1391" t="str">
            <v>DESCRIÇÃO</v>
          </cell>
          <cell r="D1391" t="str">
            <v>UN</v>
          </cell>
          <cell r="E1391" t="str">
            <v>COEF.</v>
          </cell>
          <cell r="F1391" t="str">
            <v>PREÇO</v>
          </cell>
          <cell r="G1391" t="str">
            <v>TOTAL</v>
          </cell>
          <cell r="H1391" t="str">
            <v>PREÇO</v>
          </cell>
          <cell r="I1391" t="str">
            <v>TOTAL</v>
          </cell>
        </row>
        <row r="1392">
          <cell r="B1392">
            <v>101616</v>
          </cell>
          <cell r="C1392" t="str">
            <v>PREPARO DE FUNDO DE VALA COM LARGURA MENOR QUE 1,5 M (ACERTO DO SOLO NATURAL). AF_08/2020</v>
          </cell>
          <cell r="D1392" t="str">
            <v>M2</v>
          </cell>
          <cell r="E1392">
            <v>0.70000000000000007</v>
          </cell>
          <cell r="F1392">
            <v>5.29</v>
          </cell>
          <cell r="G1392">
            <v>3.7</v>
          </cell>
          <cell r="H1392">
            <v>5.95</v>
          </cell>
          <cell r="I1392">
            <v>4.16</v>
          </cell>
        </row>
        <row r="1393">
          <cell r="B1393">
            <v>96620</v>
          </cell>
          <cell r="C1393" t="str">
            <v>LASTRO DE CONCRETO MAGRO, APLICADO EM PISOS, LAJES SOBRE SOLO OU RADIERS. AF_08/2017</v>
          </cell>
          <cell r="D1393" t="str">
            <v>M3</v>
          </cell>
          <cell r="E1393">
            <v>3.5000000000000003E-2</v>
          </cell>
          <cell r="F1393">
            <v>591.01</v>
          </cell>
          <cell r="G1393">
            <v>20.68</v>
          </cell>
          <cell r="H1393">
            <v>619.71</v>
          </cell>
          <cell r="I1393">
            <v>21.68</v>
          </cell>
        </row>
        <row r="1394">
          <cell r="B1394">
            <v>96536</v>
          </cell>
          <cell r="C1394" t="str">
            <v>FABRICAÇÃO, MONTAGEM E DESMONTAGEM DE FÔRMA PARA VIGA BALDRAME, EM MADEIRA SERRADA, E=25 MM, 4 UTILIZAÇÕES. AF_06/2017</v>
          </cell>
          <cell r="D1394" t="str">
            <v>M2</v>
          </cell>
          <cell r="E1394">
            <v>0.47000000000000003</v>
          </cell>
          <cell r="F1394">
            <v>76.22</v>
          </cell>
          <cell r="G1394">
            <v>35.82</v>
          </cell>
          <cell r="H1394">
            <v>80.62</v>
          </cell>
          <cell r="I1394">
            <v>37.89</v>
          </cell>
        </row>
        <row r="1395">
          <cell r="B1395">
            <v>97090</v>
          </cell>
          <cell r="C1395" t="str">
            <v>ARMAÇÃO PARA EXECUÇÃO DE RADIER, PISO DE CONCRETO OU LAJE SOBRE SOLO, COM USO DE TELA Q-138. AF_09/2021</v>
          </cell>
          <cell r="D1395" t="str">
            <v>KG</v>
          </cell>
          <cell r="E1395">
            <v>0.88000000000000012</v>
          </cell>
          <cell r="F1395">
            <v>13.58</v>
          </cell>
          <cell r="G1395">
            <v>11.95</v>
          </cell>
          <cell r="H1395">
            <v>13.7</v>
          </cell>
          <cell r="I1395">
            <v>12.05</v>
          </cell>
        </row>
        <row r="1396">
          <cell r="B1396" t="str">
            <v>AUX.011</v>
          </cell>
          <cell r="C1396" t="str">
            <v>CONCRETAGEM DE RADIER, PISO DE CONCRETO OU LAJE SOBRE SOLO, FCK 20 MPA - LANÇAMENTO, ADENSAMENTO E ACABAMENTO.</v>
          </cell>
          <cell r="D1396" t="str">
            <v xml:space="preserve"> M3</v>
          </cell>
          <cell r="E1396">
            <v>8.0000000000000016E-2</v>
          </cell>
          <cell r="F1396">
            <v>499.07</v>
          </cell>
          <cell r="G1396">
            <v>39.92</v>
          </cell>
          <cell r="H1396">
            <v>510.25</v>
          </cell>
          <cell r="I1396">
            <v>40.82</v>
          </cell>
        </row>
        <row r="1397">
          <cell r="B1397">
            <v>104162</v>
          </cell>
          <cell r="C1397" t="str">
            <v>PISO EM GRANILITE, MARMORITE OU GRANITINA EM AMBIENTES INTERNOS, COM ESPESSURA DE 8 MM, INCLUSO MISTURA EM BETONEIRA, COLOCAÇÃO DAS JUNTAS, APLICAÇÃO DO PISO, 4 POLIMENTOS COM POLITRIZ, ESTUCAMENTO, SELADOR E CERA. AF_06/2022</v>
          </cell>
          <cell r="D1397" t="str">
            <v>M2</v>
          </cell>
          <cell r="E1397">
            <v>1.1000000000000001</v>
          </cell>
          <cell r="F1397">
            <v>84.71</v>
          </cell>
          <cell r="G1397">
            <v>93.18</v>
          </cell>
          <cell r="H1397">
            <v>88.85</v>
          </cell>
          <cell r="I1397">
            <v>97.73</v>
          </cell>
        </row>
        <row r="1398">
          <cell r="B1398" t="str">
            <v>CPU 123</v>
          </cell>
          <cell r="C1398" t="str">
            <v xml:space="preserve">PREPARO DE SOLO PARA CANTEIRO COM 10,0 CM  DE ESPESSURA, FEITO COM BARRO DE JARDIM E ESTRUME BOVINO CURTIDO, TRACO 4:1, COM TODO MATERIAL FORNECIDO PELO EMPREITEIRO. </v>
          </cell>
          <cell r="D1398" t="str">
            <v>M2</v>
          </cell>
          <cell r="G1398">
            <v>24.46</v>
          </cell>
          <cell r="I1398">
            <v>24.46</v>
          </cell>
        </row>
        <row r="1399">
          <cell r="B1399" t="str">
            <v>REFERÊNCIA: BASEADA NA COMPOSIÇÃO 17.03.020/EMLURB JUL/2018.</v>
          </cell>
        </row>
        <row r="1400">
          <cell r="B1400" t="str">
            <v>CÓDIGO</v>
          </cell>
          <cell r="C1400" t="str">
            <v>DESCRIÇÃO</v>
          </cell>
          <cell r="D1400" t="str">
            <v>UN</v>
          </cell>
          <cell r="E1400" t="str">
            <v>COEF.</v>
          </cell>
          <cell r="F1400" t="str">
            <v>PREÇO</v>
          </cell>
          <cell r="G1400" t="str">
            <v>TOTAL</v>
          </cell>
          <cell r="H1400" t="str">
            <v>PREÇO</v>
          </cell>
          <cell r="I1400" t="str">
            <v>TOTAL</v>
          </cell>
        </row>
        <row r="1401">
          <cell r="B1401" t="str">
            <v>COT.025</v>
          </cell>
          <cell r="C1401" t="str">
            <v>BARRO DE JARDIM</v>
          </cell>
          <cell r="D1401" t="str">
            <v>M3</v>
          </cell>
          <cell r="E1401">
            <v>5.8799999999999998E-2</v>
          </cell>
          <cell r="F1401">
            <v>321.67</v>
          </cell>
          <cell r="G1401">
            <v>18.91</v>
          </cell>
          <cell r="H1401">
            <v>321.67</v>
          </cell>
          <cell r="I1401">
            <v>18.91</v>
          </cell>
        </row>
        <row r="1402">
          <cell r="B1402" t="str">
            <v>COT.026</v>
          </cell>
          <cell r="C1402" t="str">
            <v>ADUBO BOVINO</v>
          </cell>
          <cell r="D1402" t="str">
            <v>M3</v>
          </cell>
          <cell r="E1402">
            <v>1.2200000000000001E-2</v>
          </cell>
          <cell r="F1402">
            <v>455</v>
          </cell>
          <cell r="G1402">
            <v>5.55</v>
          </cell>
          <cell r="H1402">
            <v>455</v>
          </cell>
          <cell r="I1402">
            <v>5.55</v>
          </cell>
        </row>
        <row r="1403">
          <cell r="B1403" t="str">
            <v>CPU 124</v>
          </cell>
          <cell r="C1403" t="str">
            <v>FORNECIMENTO E INSTALAÇÃO DE GRAMA SINTÉTICA, ALTURA 12MM ESPESSURA, COR VERDE.</v>
          </cell>
          <cell r="D1403" t="str">
            <v>M2</v>
          </cell>
          <cell r="G1403">
            <v>84.49</v>
          </cell>
          <cell r="I1403">
            <v>85</v>
          </cell>
        </row>
        <row r="1404">
          <cell r="B1404" t="str">
            <v>REFERÊNCIA: MÃO DE OBRA BASEADA NA COMPOSIÇÃO 98503/SINAPI JUN/2023.</v>
          </cell>
        </row>
        <row r="1405">
          <cell r="B1405" t="str">
            <v>CÓDIGO</v>
          </cell>
          <cell r="C1405" t="str">
            <v>DESCRIÇÃO</v>
          </cell>
          <cell r="D1405" t="str">
            <v>UN</v>
          </cell>
          <cell r="E1405" t="str">
            <v>COEF.</v>
          </cell>
          <cell r="F1405" t="str">
            <v>PREÇO</v>
          </cell>
          <cell r="G1405" t="str">
            <v>TOTAL</v>
          </cell>
          <cell r="H1405" t="str">
            <v>PREÇO</v>
          </cell>
          <cell r="I1405" t="str">
            <v>TOTAL</v>
          </cell>
        </row>
        <row r="1406">
          <cell r="B1406" t="str">
            <v>COT.033</v>
          </cell>
          <cell r="C1406" t="str">
            <v>GRAMA SINTÉTICA 12 MM.</v>
          </cell>
          <cell r="D1406" t="str">
            <v>M2</v>
          </cell>
          <cell r="E1406">
            <v>1</v>
          </cell>
          <cell r="F1406">
            <v>67.400000000000006</v>
          </cell>
          <cell r="G1406">
            <v>67.400000000000006</v>
          </cell>
          <cell r="H1406">
            <v>67.400000000000006</v>
          </cell>
          <cell r="I1406">
            <v>67.400000000000006</v>
          </cell>
        </row>
        <row r="1407">
          <cell r="B1407">
            <v>4791</v>
          </cell>
          <cell r="C1407" t="str">
            <v xml:space="preserve">ADESIVO ACRILICO DE BASE AQUOSA / COLA DE CONTATO                                                                                                                                                                                                                                                                                                                                                                                                                                                         </v>
          </cell>
          <cell r="D1407" t="str">
            <v xml:space="preserve">KG    </v>
          </cell>
          <cell r="E1407">
            <v>0.26666666666666666</v>
          </cell>
          <cell r="F1407">
            <v>47.65</v>
          </cell>
          <cell r="G1407">
            <v>12.7</v>
          </cell>
          <cell r="H1407">
            <v>47.65</v>
          </cell>
          <cell r="I1407">
            <v>12.7</v>
          </cell>
        </row>
        <row r="1408">
          <cell r="B1408">
            <v>88316</v>
          </cell>
          <cell r="C1408" t="str">
            <v>SERVENTE COM ENCARGOS COMPLEMENTARES</v>
          </cell>
          <cell r="D1408" t="str">
            <v>H</v>
          </cell>
          <cell r="E1408">
            <v>0.1923</v>
          </cell>
          <cell r="F1408">
            <v>18.14</v>
          </cell>
          <cell r="G1408">
            <v>3.48</v>
          </cell>
          <cell r="H1408">
            <v>20.28</v>
          </cell>
          <cell r="I1408">
            <v>3.89</v>
          </cell>
        </row>
        <row r="1409">
          <cell r="B1409">
            <v>88441</v>
          </cell>
          <cell r="C1409" t="str">
            <v>JARDINEIRO COM ENCARGOS COMPLEMENTARES</v>
          </cell>
          <cell r="D1409" t="str">
            <v>H</v>
          </cell>
          <cell r="E1409">
            <v>4.8099999999999997E-2</v>
          </cell>
          <cell r="F1409">
            <v>18.96</v>
          </cell>
          <cell r="G1409">
            <v>0.91</v>
          </cell>
          <cell r="H1409">
            <v>21.2</v>
          </cell>
          <cell r="I1409">
            <v>1.01</v>
          </cell>
        </row>
        <row r="1410">
          <cell r="B1410" t="str">
            <v>CPU 125</v>
          </cell>
          <cell r="C1410" t="str">
            <v>FORNECIMENTO E INSTALAÇÃO DE MADEIRA PLÁSTICA (ECOLÓGICA) COM (ESPESSURA=2CM).</v>
          </cell>
          <cell r="D1410" t="str">
            <v>M2</v>
          </cell>
          <cell r="G1410">
            <v>553.08000000000004</v>
          </cell>
          <cell r="I1410">
            <v>556.53</v>
          </cell>
        </row>
        <row r="1411">
          <cell r="B1411" t="str">
            <v>REFERÊNCIA: MÃO DE OBRA BASEADA NA COMPOSIÇÃO 8856/ORSE ABR/2023.
FOI CONSIDERADO QUE CADA RIPA (0,2X1, LARGURA E COMPRIMENTO) = 0,1M2 SERÁ ASSENTADA COM 4 PARAFUSOS + COLA PARA UM MELHOR FIXAÇÃO E ADERÊNCIA.
FOI CONSIDERADO QUE CADA BALDE DE COLA CONTATO (4KG) FAZ 15M2 (https://www.magazineluiza.com.br/cola-para-piso-vinilico-super-tack-flexfoor-4kg-flexfloor/p/hk357a0eg7/cj/abpi/?&amp;seller_id=fenixworld&amp;utm_source=google&amp;utm_medium=pla&amp;utm_campaign=&amp;partner_id=69996&amp;gclid=Cj0KCQjw1_SkBhDwARIsANbGpFs8Cy_pSOCOOBPJDgm4kGfiDCJ8i9f3U5IwyZIdrf6VmAqthG0IKKYaAntyEALw_wcB&amp;gclsrc=aw.ds)</v>
          </cell>
        </row>
        <row r="1412">
          <cell r="B1412" t="str">
            <v>CÓDIGO</v>
          </cell>
          <cell r="C1412" t="str">
            <v>DESCRIÇÃO</v>
          </cell>
          <cell r="D1412" t="str">
            <v>UN</v>
          </cell>
          <cell r="E1412" t="str">
            <v>COEF.</v>
          </cell>
          <cell r="F1412" t="str">
            <v>PREÇO</v>
          </cell>
          <cell r="G1412" t="str">
            <v>TOTAL</v>
          </cell>
          <cell r="H1412" t="str">
            <v>PREÇO</v>
          </cell>
          <cell r="I1412" t="str">
            <v>TOTAL</v>
          </cell>
        </row>
        <row r="1413">
          <cell r="B1413" t="str">
            <v>COT.028</v>
          </cell>
          <cell r="C1413" t="str">
            <v>MADEIRA ECOLÓGICA, INCLUSIVE ENTREGA.</v>
          </cell>
          <cell r="D1413" t="str">
            <v>M2</v>
          </cell>
          <cell r="E1413">
            <v>1</v>
          </cell>
          <cell r="F1413">
            <v>437.45</v>
          </cell>
          <cell r="G1413">
            <v>437.45</v>
          </cell>
          <cell r="H1413">
            <v>437.45</v>
          </cell>
          <cell r="I1413">
            <v>437.45</v>
          </cell>
        </row>
        <row r="1414">
          <cell r="B1414">
            <v>11976</v>
          </cell>
          <cell r="C1414" t="str">
            <v xml:space="preserve">CHUMBADOR, DIAMETRO 1/4" COM PARAFUSO 1/4" X 40 MM                                                                                                                                                                                                                                                                                                                                                                                                                                                        </v>
          </cell>
          <cell r="D1414" t="str">
            <v xml:space="preserve">UN    </v>
          </cell>
          <cell r="E1414">
            <v>40</v>
          </cell>
          <cell r="F1414">
            <v>1.88</v>
          </cell>
          <cell r="G1414">
            <v>75.2</v>
          </cell>
          <cell r="H1414">
            <v>1.88</v>
          </cell>
          <cell r="I1414">
            <v>75.2</v>
          </cell>
        </row>
        <row r="1415">
          <cell r="B1415">
            <v>4791</v>
          </cell>
          <cell r="C1415" t="str">
            <v xml:space="preserve">ADESIVO ACRILICO DE BASE AQUOSA / COLA DE CONTATO                                                                                                                                                                                                                                                                                                                                                                                                                                                         </v>
          </cell>
          <cell r="D1415" t="str">
            <v xml:space="preserve">KG    </v>
          </cell>
          <cell r="E1415">
            <v>0.26666666666666666</v>
          </cell>
          <cell r="F1415">
            <v>47.65</v>
          </cell>
          <cell r="G1415">
            <v>12.7</v>
          </cell>
          <cell r="H1415">
            <v>47.65</v>
          </cell>
          <cell r="I1415">
            <v>12.7</v>
          </cell>
        </row>
        <row r="1416">
          <cell r="B1416">
            <v>88262</v>
          </cell>
          <cell r="C1416" t="str">
            <v>CARPINTEIRO DE FORMAS COM ENCARGOS COMPLEMENTARES</v>
          </cell>
          <cell r="D1416" t="str">
            <v>H</v>
          </cell>
          <cell r="E1416">
            <v>1</v>
          </cell>
          <cell r="F1416">
            <v>22.29</v>
          </cell>
          <cell r="G1416">
            <v>22.29</v>
          </cell>
          <cell r="H1416">
            <v>25.1</v>
          </cell>
          <cell r="I1416">
            <v>25.1</v>
          </cell>
        </row>
        <row r="1417">
          <cell r="B1417">
            <v>88316</v>
          </cell>
          <cell r="C1417" t="str">
            <v>SERVENTE COM ENCARGOS COMPLEMENTARES</v>
          </cell>
          <cell r="D1417" t="str">
            <v>H</v>
          </cell>
          <cell r="E1417">
            <v>0.3</v>
          </cell>
          <cell r="F1417">
            <v>18.14</v>
          </cell>
          <cell r="G1417">
            <v>5.44</v>
          </cell>
          <cell r="H1417">
            <v>20.28</v>
          </cell>
          <cell r="I1417">
            <v>6.08</v>
          </cell>
        </row>
        <row r="1418">
          <cell r="B1418" t="str">
            <v>CPU 126</v>
          </cell>
          <cell r="C1418" t="str">
            <v>ESCAVACAO MANUAL EM TERRA ATE 1,50 M DE PROFUNDIDADE, SEM ESCORAMENTO.</v>
          </cell>
          <cell r="D1418" t="str">
            <v>M3</v>
          </cell>
          <cell r="G1418">
            <v>39.9</v>
          </cell>
          <cell r="I1418">
            <v>44.61</v>
          </cell>
        </row>
        <row r="1419">
          <cell r="B1419" t="str">
            <v>REFERÊNCIA: BASEADA NA COMPOSIÇÃO 05.01.010/EMLURB JUL/2018.</v>
          </cell>
        </row>
        <row r="1420">
          <cell r="B1420" t="str">
            <v>CÓDIGO</v>
          </cell>
          <cell r="C1420" t="str">
            <v>DESCRIÇÃO</v>
          </cell>
          <cell r="D1420" t="str">
            <v>UN</v>
          </cell>
          <cell r="E1420" t="str">
            <v>COEF.</v>
          </cell>
          <cell r="F1420" t="str">
            <v>PREÇO</v>
          </cell>
          <cell r="G1420" t="str">
            <v>TOTAL</v>
          </cell>
          <cell r="H1420" t="str">
            <v>PREÇO</v>
          </cell>
          <cell r="I1420" t="str">
            <v>TOTAL</v>
          </cell>
        </row>
        <row r="1421">
          <cell r="B1421">
            <v>88316</v>
          </cell>
          <cell r="C1421" t="str">
            <v>SERVENTE COM ENCARGOS COMPLEMENTARES</v>
          </cell>
          <cell r="D1421" t="str">
            <v>H</v>
          </cell>
          <cell r="E1421">
            <v>2.2000000000000002</v>
          </cell>
          <cell r="F1421">
            <v>18.14</v>
          </cell>
          <cell r="G1421">
            <v>39.9</v>
          </cell>
          <cell r="H1421">
            <v>20.28</v>
          </cell>
          <cell r="I1421">
            <v>44.61</v>
          </cell>
        </row>
        <row r="1422">
          <cell r="B1422" t="str">
            <v>CPU 127</v>
          </cell>
          <cell r="C1422" t="str">
            <v>CONCRETO CICLÓPICO FCK = 30MPA, 30% PEDRA DE MÃO EM VOLUME REAL, INCLUSIVE LANÇAMENTO, ADENSAMENTO E ACABAMENTO.</v>
          </cell>
          <cell r="D1422" t="str">
            <v>M3</v>
          </cell>
          <cell r="G1422">
            <v>618.66999999999996</v>
          </cell>
          <cell r="I1422">
            <v>645.1</v>
          </cell>
        </row>
        <row r="1423">
          <cell r="B1423" t="str">
            <v>REFERÊNCIA: BASEADA NA COMPOSIÇÃO SINAPI 102487 MAIO/2023.</v>
          </cell>
        </row>
        <row r="1424">
          <cell r="B1424" t="str">
            <v>CÓDIGO</v>
          </cell>
          <cell r="C1424" t="str">
            <v>DESCRIÇÃO</v>
          </cell>
          <cell r="D1424" t="str">
            <v>UN</v>
          </cell>
          <cell r="E1424" t="str">
            <v>COEF.</v>
          </cell>
          <cell r="F1424" t="str">
            <v>PREÇO</v>
          </cell>
          <cell r="G1424" t="str">
            <v>TOTAL</v>
          </cell>
          <cell r="H1424" t="str">
            <v>PREÇO</v>
          </cell>
          <cell r="I1424" t="str">
            <v>TOTAL</v>
          </cell>
        </row>
        <row r="1425">
          <cell r="B1425" t="str">
            <v>COT.004</v>
          </cell>
          <cell r="C1425" t="str">
            <v>PEDRA RACHÃO (POSTO OBRA).</v>
          </cell>
          <cell r="D1425" t="str">
            <v>M3</v>
          </cell>
          <cell r="E1425">
            <v>0.45429999999999998</v>
          </cell>
          <cell r="F1425">
            <v>138.09</v>
          </cell>
          <cell r="G1425">
            <v>62.73</v>
          </cell>
          <cell r="H1425">
            <v>138.09</v>
          </cell>
          <cell r="I1425">
            <v>62.73</v>
          </cell>
        </row>
        <row r="1426">
          <cell r="B1426">
            <v>88309</v>
          </cell>
          <cell r="C1426" t="str">
            <v>PEDREIRO COM ENCARGOS COMPLEMENTARES</v>
          </cell>
          <cell r="D1426" t="str">
            <v>H</v>
          </cell>
          <cell r="E1426">
            <v>1.6701999999999999</v>
          </cell>
          <cell r="F1426">
            <v>22.63</v>
          </cell>
          <cell r="G1426">
            <v>37.79</v>
          </cell>
          <cell r="H1426">
            <v>25.46</v>
          </cell>
          <cell r="I1426">
            <v>42.52</v>
          </cell>
        </row>
        <row r="1427">
          <cell r="B1427">
            <v>88316</v>
          </cell>
          <cell r="C1427" t="str">
            <v>SERVENTE COM ENCARGOS COMPLEMENTARES</v>
          </cell>
          <cell r="D1427" t="str">
            <v>H</v>
          </cell>
          <cell r="E1427">
            <v>6.4683999999999999</v>
          </cell>
          <cell r="F1427">
            <v>18.14</v>
          </cell>
          <cell r="G1427">
            <v>117.33</v>
          </cell>
          <cell r="H1427">
            <v>20.28</v>
          </cell>
          <cell r="I1427">
            <v>131.16999999999999</v>
          </cell>
        </row>
        <row r="1428">
          <cell r="B1428">
            <v>90586</v>
          </cell>
          <cell r="C1428" t="str">
            <v>VIBRADOR DE IMERSÃO, DIÂMETRO DE PONTEIRA 45MM, MOTOR ELÉTRICO TRIFÁSICO POTÊNCIA DE 2 CV - CHP DIURNO. AF_06/2015</v>
          </cell>
          <cell r="D1428" t="str">
            <v>CHP</v>
          </cell>
          <cell r="E1428">
            <v>0.2198</v>
          </cell>
          <cell r="F1428">
            <v>1.31</v>
          </cell>
          <cell r="G1428">
            <v>0.28000000000000003</v>
          </cell>
          <cell r="H1428">
            <v>1.31</v>
          </cell>
          <cell r="I1428">
            <v>0.28000000000000003</v>
          </cell>
        </row>
        <row r="1429">
          <cell r="B1429">
            <v>90587</v>
          </cell>
          <cell r="C1429" t="str">
            <v>VIBRADOR DE IMERSÃO, DIÂMETRO DE PONTEIRA 45MM, MOTOR ELÉTRICO TRIFÁSICO POTÊNCIA DE 2 CV - CHI DIURNO. AF_06/2015</v>
          </cell>
          <cell r="D1429" t="str">
            <v>CHI</v>
          </cell>
          <cell r="E1429">
            <v>0.63770000000000004</v>
          </cell>
          <cell r="F1429">
            <v>0.5</v>
          </cell>
          <cell r="G1429">
            <v>0.31</v>
          </cell>
          <cell r="H1429">
            <v>0.5</v>
          </cell>
          <cell r="I1429">
            <v>0.31</v>
          </cell>
        </row>
        <row r="1430">
          <cell r="B1430">
            <v>94966</v>
          </cell>
          <cell r="C1430" t="str">
            <v>CONCRETO FCK = 30MPA, TRAÇO 1:2,1:2,5 (EM MASSA SECA DE CIMENTO/ AREIA MÉDIA/ BRITA 1) - PREPARO MECÂNICO COM BETONEIRA 400 L. AF_05/2021</v>
          </cell>
          <cell r="D1430" t="str">
            <v>M3</v>
          </cell>
          <cell r="E1430">
            <v>0.80500000000000005</v>
          </cell>
          <cell r="F1430">
            <v>497.19</v>
          </cell>
          <cell r="G1430">
            <v>400.23</v>
          </cell>
          <cell r="H1430">
            <v>506.95</v>
          </cell>
          <cell r="I1430">
            <v>408.09</v>
          </cell>
        </row>
        <row r="1431">
          <cell r="B1431" t="str">
            <v>CPU 128</v>
          </cell>
          <cell r="C1431" t="str">
            <v>COLUNA DE DESCIDA D'ÁGUA EM PVC DN - 100 MM, INSTALADA EM PEREDE DE MURO DE CONTENÇÃO, INCLUSIVE FORNECIMENTO DE TUBOS E CONEXÕES.</v>
          </cell>
          <cell r="D1431" t="str">
            <v>M</v>
          </cell>
          <cell r="G1431">
            <v>118.13</v>
          </cell>
          <cell r="I1431">
            <v>118.47</v>
          </cell>
        </row>
        <row r="1432">
          <cell r="B1432" t="str">
            <v xml:space="preserve">REFERÊNCIA PARA MÃO-DE-OBRA: BASEADA NA COMPOSIÇÃO 23.01.03U - COMPESA 2023.1 </v>
          </cell>
        </row>
        <row r="1433">
          <cell r="B1433" t="str">
            <v>REFERÊNCIA PARA CONSUMO DE MATERIAL: BASEADO NAS COMPOSIÇÕES 89911 - SINAPI MAI/2023; 89833 - SINAPI MAI/2023 E 104174 - SINAPI MAI/2023</v>
          </cell>
        </row>
        <row r="1434">
          <cell r="B1434" t="str">
            <v>CÓDIGO</v>
          </cell>
          <cell r="C1434" t="str">
            <v>DESCRIÇÃO</v>
          </cell>
          <cell r="D1434" t="str">
            <v>UN</v>
          </cell>
          <cell r="E1434" t="str">
            <v>COEF.</v>
          </cell>
          <cell r="F1434" t="str">
            <v>PREÇO</v>
          </cell>
          <cell r="G1434" t="str">
            <v>TOTAL</v>
          </cell>
          <cell r="H1434" t="str">
            <v>PREÇO</v>
          </cell>
          <cell r="I1434" t="str">
            <v>TOTAL</v>
          </cell>
        </row>
        <row r="1435">
          <cell r="B1435">
            <v>88246</v>
          </cell>
          <cell r="C1435" t="str">
            <v>ASSENTADOR DE TUBOS COM ENCARGOS COMPLEMENTARES</v>
          </cell>
          <cell r="D1435" t="str">
            <v>H</v>
          </cell>
          <cell r="E1435">
            <v>0.05</v>
          </cell>
          <cell r="F1435">
            <v>19.88</v>
          </cell>
          <cell r="G1435">
            <v>0.99</v>
          </cell>
          <cell r="H1435">
            <v>22.47</v>
          </cell>
          <cell r="I1435">
            <v>1.1200000000000001</v>
          </cell>
        </row>
        <row r="1436">
          <cell r="B1436">
            <v>88316</v>
          </cell>
          <cell r="C1436" t="str">
            <v>SERVENTE COM ENCARGOS COMPLEMENTARES</v>
          </cell>
          <cell r="D1436" t="str">
            <v>H</v>
          </cell>
          <cell r="E1436">
            <v>0.1</v>
          </cell>
          <cell r="F1436">
            <v>18.14</v>
          </cell>
          <cell r="G1436">
            <v>1.81</v>
          </cell>
          <cell r="H1436">
            <v>20.28</v>
          </cell>
          <cell r="I1436">
            <v>2.02</v>
          </cell>
        </row>
        <row r="1437">
          <cell r="B1437">
            <v>301</v>
          </cell>
          <cell r="C1437" t="str">
            <v xml:space="preserve">ANEL BORRACHA PARA TUBO ESGOTO PREDIAL, DN 100 MM (NBR 5688)                                                                                                                                                                                                                                                                                                                                                                                                                                              </v>
          </cell>
          <cell r="D1437" t="str">
            <v xml:space="preserve">UN    </v>
          </cell>
          <cell r="E1437">
            <v>1.1990407673860912</v>
          </cell>
          <cell r="F1437">
            <v>4</v>
          </cell>
          <cell r="G1437">
            <v>4.79</v>
          </cell>
          <cell r="H1437">
            <v>4</v>
          </cell>
          <cell r="I1437">
            <v>4.79</v>
          </cell>
        </row>
        <row r="1438">
          <cell r="B1438">
            <v>300</v>
          </cell>
          <cell r="C1438" t="str">
            <v xml:space="preserve">ANEL BORRACHA, DN 150 MM, PARA TUBO SERIE REFORCADA ESGOTO PREDIAL                                                                                                                                                                                                                                                                                                                                                                                                                                        </v>
          </cell>
          <cell r="D1438" t="str">
            <v xml:space="preserve">UN    </v>
          </cell>
          <cell r="E1438">
            <v>0.47961630695443647</v>
          </cell>
          <cell r="F1438">
            <v>16.239999999999998</v>
          </cell>
          <cell r="G1438">
            <v>7.78</v>
          </cell>
          <cell r="H1438">
            <v>16.239999999999998</v>
          </cell>
          <cell r="I1438">
            <v>7.78</v>
          </cell>
        </row>
        <row r="1439">
          <cell r="B1439">
            <v>20078</v>
          </cell>
          <cell r="C1439" t="str">
            <v xml:space="preserve">PASTA LUBRIFICANTE PARA TUBOS E CONEXOES COM JUNTA ELASTICA, EMBALAGEM DE *400* GR (USO EM PVC, ACO, POLIETILENO E OUTROS)                                                                                                                                                                                                                                                                                                                                                                                </v>
          </cell>
          <cell r="D1439" t="str">
            <v xml:space="preserve">UN    </v>
          </cell>
          <cell r="E1439">
            <v>6.8944844124700241E-2</v>
          </cell>
          <cell r="F1439">
            <v>23.81</v>
          </cell>
          <cell r="G1439">
            <v>1.64</v>
          </cell>
          <cell r="H1439">
            <v>23.81</v>
          </cell>
          <cell r="I1439">
            <v>1.64</v>
          </cell>
        </row>
        <row r="1440">
          <cell r="B1440">
            <v>1966</v>
          </cell>
          <cell r="C1440" t="str">
            <v xml:space="preserve">CURVA PVC CURTA 90 GRAUS, DN 100 MM, PARA ESGOTO PREDIAL                                                                                                                                                                                                                                                                                                                                                                                                                                                  </v>
          </cell>
          <cell r="D1440" t="str">
            <v xml:space="preserve">UN    </v>
          </cell>
          <cell r="E1440">
            <v>0.23980815347721823</v>
          </cell>
          <cell r="F1440">
            <v>25.82</v>
          </cell>
          <cell r="G1440">
            <v>6.19</v>
          </cell>
          <cell r="H1440">
            <v>25.82</v>
          </cell>
          <cell r="I1440">
            <v>6.19</v>
          </cell>
        </row>
        <row r="1441">
          <cell r="B1441">
            <v>1858</v>
          </cell>
          <cell r="C1441" t="str">
            <v xml:space="preserve">CURVA LONGA PVC, PB, JE, 45 GRAUS, DN 100 MM, PARA REDE COLETORA ESGOTO                                                                                                                                                                                                                                                                                                                                                                                                                                   </v>
          </cell>
          <cell r="D1441" t="str">
            <v xml:space="preserve">UN    </v>
          </cell>
          <cell r="E1441">
            <v>0.23980815347721823</v>
          </cell>
          <cell r="F1441">
            <v>60.84</v>
          </cell>
          <cell r="G1441">
            <v>14.58</v>
          </cell>
          <cell r="H1441">
            <v>60.84</v>
          </cell>
          <cell r="I1441">
            <v>14.58</v>
          </cell>
        </row>
        <row r="1442">
          <cell r="B1442">
            <v>20145</v>
          </cell>
          <cell r="C1442" t="str">
            <v xml:space="preserve">JUNCAO SIMPLES, PVC SERIE R, DN 150 X 100 MM, PARA ESGOTO PREDIAL                                                                                                                                                                                                                                                                                                                                                                                                                                         </v>
          </cell>
          <cell r="D1442" t="str">
            <v xml:space="preserve">UN    </v>
          </cell>
          <cell r="E1442">
            <v>0.23980815347721823</v>
          </cell>
          <cell r="F1442">
            <v>148.02000000000001</v>
          </cell>
          <cell r="G1442">
            <v>35.49</v>
          </cell>
          <cell r="H1442">
            <v>148.02000000000001</v>
          </cell>
          <cell r="I1442">
            <v>35.49</v>
          </cell>
        </row>
        <row r="1443">
          <cell r="B1443">
            <v>9840</v>
          </cell>
          <cell r="C1443" t="str">
            <v xml:space="preserve">TUBO PVC, SERIE R, DN 150 MM, PARA ESGOTO OU AGUAS PLUVIAIS PREDIAL (NBR 5688)                                                                                                                                                                                                                                                                                                                                                                                                                            </v>
          </cell>
          <cell r="D1443" t="str">
            <v xml:space="preserve">M     </v>
          </cell>
          <cell r="E1443">
            <v>0.68345323741007213</v>
          </cell>
          <cell r="F1443">
            <v>65.64</v>
          </cell>
          <cell r="G1443">
            <v>44.86</v>
          </cell>
          <cell r="H1443">
            <v>65.64</v>
          </cell>
          <cell r="I1443">
            <v>44.86</v>
          </cell>
        </row>
        <row r="1444">
          <cell r="B1444" t="str">
            <v>CPU 129</v>
          </cell>
          <cell r="C1444" t="str">
            <v>CONCRETAGEM DE SUPERFÍCIES, FCK 15 MPA, COM USO DE JERICA, LANÇAMENTO E ACABAMENTO</v>
          </cell>
          <cell r="D1444" t="str">
            <v>M3</v>
          </cell>
          <cell r="G1444">
            <v>661.17</v>
          </cell>
          <cell r="I1444">
            <v>692.04</v>
          </cell>
        </row>
        <row r="1445">
          <cell r="B1445" t="str">
            <v>REFERÊNCIA: BASEADA NA COMPOSIÇÃO 96556 - SINAPI MAIO/2023</v>
          </cell>
        </row>
        <row r="1446">
          <cell r="B1446" t="str">
            <v>CÓDIGO</v>
          </cell>
          <cell r="C1446" t="str">
            <v>DESCRIÇÃO</v>
          </cell>
          <cell r="D1446" t="str">
            <v>UN</v>
          </cell>
          <cell r="E1446" t="str">
            <v>COEF.</v>
          </cell>
          <cell r="F1446" t="str">
            <v>PREÇO</v>
          </cell>
          <cell r="G1446" t="str">
            <v>TOTAL</v>
          </cell>
          <cell r="H1446" t="str">
            <v>PREÇO</v>
          </cell>
          <cell r="I1446" t="str">
            <v>TOTAL</v>
          </cell>
        </row>
        <row r="1447">
          <cell r="B1447">
            <v>90586</v>
          </cell>
          <cell r="C1447" t="str">
            <v>VIBRADOR DE IMERSÃO, DIÂMETRO DE PONTEIRA 45MM, MOTOR ELÉTRICO TRIFÁSICO POTÊNCIA DE 2 CV - CHP DIURNO. AF_06/2015</v>
          </cell>
          <cell r="D1447" t="str">
            <v>CHP</v>
          </cell>
          <cell r="E1447">
            <v>0.42299999999999999</v>
          </cell>
          <cell r="F1447">
            <v>1.31</v>
          </cell>
          <cell r="G1447">
            <v>0.55000000000000004</v>
          </cell>
          <cell r="H1447">
            <v>1.31</v>
          </cell>
          <cell r="I1447">
            <v>0.55000000000000004</v>
          </cell>
        </row>
        <row r="1448">
          <cell r="B1448">
            <v>90587</v>
          </cell>
          <cell r="C1448" t="str">
            <v>VIBRADOR DE IMERSÃO, DIÂMETRO DE PONTEIRA 45MM, MOTOR ELÉTRICO TRIFÁSICO POTÊNCIA DE 2 CV - CHI DIURNO. AF_06/2015</v>
          </cell>
          <cell r="D1448" t="str">
            <v>CHI</v>
          </cell>
          <cell r="E1448">
            <v>1.2250000000000001</v>
          </cell>
          <cell r="F1448">
            <v>0.5</v>
          </cell>
          <cell r="G1448">
            <v>0.61</v>
          </cell>
          <cell r="H1448">
            <v>0.5</v>
          </cell>
          <cell r="I1448">
            <v>0.61</v>
          </cell>
        </row>
        <row r="1449">
          <cell r="B1449">
            <v>94969</v>
          </cell>
          <cell r="C1449" t="str">
            <v>CONCRETO FCK = 15MPA, TRAÇO 1:3,4:3,5 (EM MASSA SECA DE CIMENTO/ AREIA MÉDIA/ BRITA 1) - PREPARO MECÂNICO COM BETONEIRA 600 L. AF_05/2021</v>
          </cell>
          <cell r="D1449" t="str">
            <v>M3</v>
          </cell>
          <cell r="E1449">
            <v>1.1499999999999999</v>
          </cell>
          <cell r="F1449">
            <v>425.4</v>
          </cell>
          <cell r="G1449">
            <v>489.21</v>
          </cell>
          <cell r="H1449">
            <v>434.04</v>
          </cell>
          <cell r="I1449">
            <v>499.14</v>
          </cell>
        </row>
        <row r="1450">
          <cell r="B1450">
            <v>88309</v>
          </cell>
          <cell r="C1450" t="str">
            <v>PEDREIRO COM ENCARGOS COMPLEMENTARES</v>
          </cell>
          <cell r="D1450" t="str">
            <v>H</v>
          </cell>
          <cell r="E1450">
            <v>4.9059999999999997</v>
          </cell>
          <cell r="F1450">
            <v>22.63</v>
          </cell>
          <cell r="G1450">
            <v>111.02</v>
          </cell>
          <cell r="H1450">
            <v>25.46</v>
          </cell>
          <cell r="I1450">
            <v>124.9</v>
          </cell>
        </row>
        <row r="1451">
          <cell r="B1451">
            <v>88316</v>
          </cell>
          <cell r="C1451" t="str">
            <v>SERVENTE COM ENCARGOS COMPLEMENTARES</v>
          </cell>
          <cell r="D1451" t="str">
            <v>H</v>
          </cell>
          <cell r="E1451">
            <v>3.2959999999999998</v>
          </cell>
          <cell r="F1451">
            <v>18.14</v>
          </cell>
          <cell r="G1451">
            <v>59.78</v>
          </cell>
          <cell r="H1451">
            <v>20.28</v>
          </cell>
          <cell r="I1451">
            <v>66.84</v>
          </cell>
        </row>
        <row r="1452">
          <cell r="B1452" t="str">
            <v>CPU 130</v>
          </cell>
          <cell r="C1452" t="str">
            <v>BALIZADOR EM FERRO FUNDIDO, TIPO OLEGÁRIO, FORNECIMENTO E INSTALAÇÃO</v>
          </cell>
          <cell r="D1452" t="str">
            <v>UN</v>
          </cell>
          <cell r="G1452">
            <v>400.72</v>
          </cell>
          <cell r="I1452">
            <v>403.22</v>
          </cell>
        </row>
        <row r="1453">
          <cell r="B1453" t="str">
            <v>REFERÊNCIA: BASEADA NA COMPOSIÇÃO 8396 - ORSE MAR/2023</v>
          </cell>
        </row>
        <row r="1454">
          <cell r="B1454" t="str">
            <v>CÓDIGO</v>
          </cell>
          <cell r="C1454" t="str">
            <v>DESCRIÇÃO</v>
          </cell>
          <cell r="D1454" t="str">
            <v>UN</v>
          </cell>
          <cell r="E1454" t="str">
            <v>COEF.</v>
          </cell>
          <cell r="F1454" t="str">
            <v>PREÇO</v>
          </cell>
          <cell r="G1454" t="str">
            <v>TOTAL</v>
          </cell>
          <cell r="H1454" t="str">
            <v>PREÇO</v>
          </cell>
          <cell r="I1454" t="str">
            <v>TOTAL</v>
          </cell>
        </row>
        <row r="1455">
          <cell r="B1455">
            <v>94974</v>
          </cell>
          <cell r="C1455" t="str">
            <v>CONCRETO MAGRO PARA LASTRO, TRAÇO 1:4,5:4,5 (EM MASSA SECA DE CIMENTO/ AREIA MÉDIA/ BRITA 1) - PREPARO MANUAL. AF_05/2021</v>
          </cell>
          <cell r="D1455" t="str">
            <v>M3</v>
          </cell>
          <cell r="E1455">
            <v>7.8539816339744844E-4</v>
          </cell>
          <cell r="F1455">
            <v>436.26</v>
          </cell>
          <cell r="G1455">
            <v>0.34</v>
          </cell>
          <cell r="H1455">
            <v>449.71</v>
          </cell>
          <cell r="I1455">
            <v>0.35</v>
          </cell>
        </row>
        <row r="1456">
          <cell r="B1456" t="str">
            <v>COT.034</v>
          </cell>
          <cell r="C1456" t="str">
            <v>BALIZADOR TIPO OLEGÁRIO</v>
          </cell>
          <cell r="D1456" t="str">
            <v>UN</v>
          </cell>
          <cell r="E1456">
            <v>1</v>
          </cell>
          <cell r="F1456">
            <v>380</v>
          </cell>
          <cell r="G1456">
            <v>380</v>
          </cell>
          <cell r="H1456">
            <v>380</v>
          </cell>
          <cell r="I1456">
            <v>380</v>
          </cell>
        </row>
        <row r="1457">
          <cell r="B1457">
            <v>88309</v>
          </cell>
          <cell r="C1457" t="str">
            <v>PEDREIRO COM ENCARGOS COMPLEMENTARES</v>
          </cell>
          <cell r="D1457" t="str">
            <v>H</v>
          </cell>
          <cell r="E1457">
            <v>0.5</v>
          </cell>
          <cell r="F1457">
            <v>22.63</v>
          </cell>
          <cell r="G1457">
            <v>11.31</v>
          </cell>
          <cell r="H1457">
            <v>25.46</v>
          </cell>
          <cell r="I1457">
            <v>12.73</v>
          </cell>
        </row>
        <row r="1458">
          <cell r="B1458">
            <v>88316</v>
          </cell>
          <cell r="C1458" t="str">
            <v>SERVENTE COM ENCARGOS COMPLEMENTARES</v>
          </cell>
          <cell r="D1458" t="str">
            <v>H</v>
          </cell>
          <cell r="E1458">
            <v>0.5</v>
          </cell>
          <cell r="F1458">
            <v>18.14</v>
          </cell>
          <cell r="G1458">
            <v>9.07</v>
          </cell>
          <cell r="H1458">
            <v>20.28</v>
          </cell>
          <cell r="I1458">
            <v>10.14</v>
          </cell>
        </row>
        <row r="1459">
          <cell r="B1459" t="str">
            <v>CPU 131</v>
          </cell>
          <cell r="C1459" t="str">
            <v>ANDAIME METÁLICO, TIPO FACHADEIRO, INCLUSO MONTAGEM E DESMONTAGEM</v>
          </cell>
          <cell r="D1459" t="str">
            <v>M2XMES</v>
          </cell>
          <cell r="G1459">
            <v>28.13</v>
          </cell>
          <cell r="I1459">
            <v>29.45</v>
          </cell>
        </row>
        <row r="1460">
          <cell r="B1460" t="str">
            <v>REFERÊNCIA: BASEADA NA COMPOSIÇÃO 97064 - SINAPI MAI/2023</v>
          </cell>
        </row>
        <row r="1461">
          <cell r="B1461" t="str">
            <v>CÓDIGO</v>
          </cell>
          <cell r="C1461" t="str">
            <v>DESCRIÇÃO</v>
          </cell>
          <cell r="D1461" t="str">
            <v>UN</v>
          </cell>
          <cell r="E1461" t="str">
            <v>COEF.</v>
          </cell>
          <cell r="F1461" t="str">
            <v>PREÇO</v>
          </cell>
          <cell r="G1461" t="str">
            <v>TOTAL</v>
          </cell>
          <cell r="H1461" t="str">
            <v>PREÇO</v>
          </cell>
          <cell r="I1461" t="str">
            <v>TOTAL</v>
          </cell>
        </row>
        <row r="1462">
          <cell r="B1462">
            <v>97063</v>
          </cell>
          <cell r="C1462" t="str">
            <v>MONTAGEM E DESMONTAGEM DE ANDAIME MODULAR FACHADEIRO, COM PISO METÁLICO, PARA EDIFICAÇÕES COM MÚLTIPLOS PAVIMENTOS (EXCLUSIVE ANDAIME E LIMPEZA). AF_11/2017</v>
          </cell>
          <cell r="D1462" t="str">
            <v>M2</v>
          </cell>
          <cell r="E1462">
            <v>1</v>
          </cell>
          <cell r="F1462">
            <v>10.130000000000001</v>
          </cell>
          <cell r="G1462">
            <v>10.130000000000001</v>
          </cell>
          <cell r="H1462">
            <v>11.45</v>
          </cell>
          <cell r="I1462">
            <v>11.45</v>
          </cell>
        </row>
        <row r="1463">
          <cell r="B1463">
            <v>20193</v>
          </cell>
          <cell r="C1463" t="str">
            <v xml:space="preserve">LOCACAO DE ANDAIME METALICO TIPO FACHADEIRO, PECAS COM APROXIMADAMENTE 1,20 M DE LARGURA E 2,0 M DE ALTURA, INCLUINDO DIAGONAIS EM X, BARRAS DE LIGACAO, SAPATAS E DEMAIS ITENS NECESSARIOS A MONTAGEM (NAO INCLUI INSTALACAO)                                                                                                                                                                                                                                                                            </v>
          </cell>
          <cell r="D1463" t="str">
            <v>M2XMES</v>
          </cell>
          <cell r="E1463">
            <v>1</v>
          </cell>
          <cell r="F1463">
            <v>18</v>
          </cell>
          <cell r="G1463">
            <v>18</v>
          </cell>
          <cell r="H1463">
            <v>18</v>
          </cell>
          <cell r="I1463">
            <v>18</v>
          </cell>
        </row>
        <row r="1464">
          <cell r="B1464" t="str">
            <v>CPU 132</v>
          </cell>
          <cell r="C1464" t="str">
            <v>INSTALAÇÃO E FORNECIMENTO DE PLACA PARA IDENTIFICAÇÃO DE LOGRADOURO EM CHAPA METÁLICA, NA COR AZUL, COM DIMENSÕES 45 X 20CM.</v>
          </cell>
          <cell r="D1464" t="str">
            <v>UN</v>
          </cell>
          <cell r="G1464">
            <v>92</v>
          </cell>
          <cell r="I1464">
            <v>93</v>
          </cell>
        </row>
        <row r="1465">
          <cell r="B1465" t="str">
            <v>REFERÊNCIA: BASEADA NA COMPOSIÇÃO 2555 ORSE/SE 04/2023</v>
          </cell>
        </row>
        <row r="1466">
          <cell r="B1466" t="str">
            <v>CÓDIGO</v>
          </cell>
          <cell r="C1466" t="str">
            <v>DESCRIÇÃO</v>
          </cell>
          <cell r="D1466" t="str">
            <v>UN</v>
          </cell>
          <cell r="E1466" t="str">
            <v>COEF.</v>
          </cell>
          <cell r="F1466" t="str">
            <v>PREÇO</v>
          </cell>
          <cell r="G1466" t="str">
            <v>TOTAL</v>
          </cell>
          <cell r="H1466" t="str">
            <v>PREÇO</v>
          </cell>
          <cell r="I1466" t="str">
            <v>TOTAL</v>
          </cell>
        </row>
        <row r="1467">
          <cell r="B1467">
            <v>13521</v>
          </cell>
          <cell r="C1467" t="str">
            <v xml:space="preserve">PLACA DE ACO ESMALTADA PARA  IDENTIFICACAO DE RUA, *45 CM X 20* CM                                                                                                                                                                                                                                                                                                                                                                                                                                        </v>
          </cell>
          <cell r="D1467" t="str">
            <v xml:space="preserve">UN    </v>
          </cell>
          <cell r="E1467">
            <v>1</v>
          </cell>
          <cell r="F1467">
            <v>82.5</v>
          </cell>
          <cell r="G1467">
            <v>82.5</v>
          </cell>
          <cell r="H1467">
            <v>82.5</v>
          </cell>
          <cell r="I1467">
            <v>82.5</v>
          </cell>
        </row>
        <row r="1468">
          <cell r="B1468" t="str">
            <v>COT.035</v>
          </cell>
          <cell r="C1468" t="str">
            <v>PARAFUSO SEXTAVADO ROSCA SOBERBA 1/4" X 30MM DE FERRO ZINCADO.</v>
          </cell>
          <cell r="D1468" t="str">
            <v>UN</v>
          </cell>
          <cell r="E1468">
            <v>4</v>
          </cell>
          <cell r="F1468">
            <v>0.34</v>
          </cell>
          <cell r="G1468">
            <v>1.36</v>
          </cell>
          <cell r="H1468">
            <v>0.34</v>
          </cell>
          <cell r="I1468">
            <v>1.36</v>
          </cell>
        </row>
        <row r="1469">
          <cell r="B1469">
            <v>88309</v>
          </cell>
          <cell r="C1469" t="str">
            <v>PEDREIRO COM ENCARGOS COMPLEMENTARES</v>
          </cell>
          <cell r="D1469" t="str">
            <v>H</v>
          </cell>
          <cell r="E1469">
            <v>0.2</v>
          </cell>
          <cell r="F1469">
            <v>22.63</v>
          </cell>
          <cell r="G1469">
            <v>4.5199999999999996</v>
          </cell>
          <cell r="H1469">
            <v>25.46</v>
          </cell>
          <cell r="I1469">
            <v>5.09</v>
          </cell>
        </row>
        <row r="1470">
          <cell r="B1470">
            <v>88316</v>
          </cell>
          <cell r="C1470" t="str">
            <v>SERVENTE COM ENCARGOS COMPLEMENTARES</v>
          </cell>
          <cell r="D1470" t="str">
            <v>H</v>
          </cell>
          <cell r="E1470">
            <v>0.2</v>
          </cell>
          <cell r="F1470">
            <v>18.14</v>
          </cell>
          <cell r="G1470">
            <v>3.62</v>
          </cell>
          <cell r="H1470">
            <v>20.28</v>
          </cell>
          <cell r="I1470">
            <v>4.05</v>
          </cell>
        </row>
        <row r="1471">
          <cell r="B1471" t="str">
            <v>CPU 133</v>
          </cell>
          <cell r="C1471" t="str">
            <v>DISSIPADOR DE ENERGIA - TIPO DES 01 - AREIA E PEDRA DE MÃO COMERCIAIS</v>
          </cell>
          <cell r="D1471" t="str">
            <v>UN</v>
          </cell>
          <cell r="G1471">
            <v>249.5</v>
          </cell>
          <cell r="I1471">
            <v>262.38</v>
          </cell>
        </row>
        <row r="1472">
          <cell r="B1472" t="str">
            <v>CONFORME DETALHE TIPO - REFERÊNCIA SICRO 2003441 07/2023</v>
          </cell>
        </row>
        <row r="1473">
          <cell r="B1473" t="str">
            <v>CÓDIGO</v>
          </cell>
          <cell r="C1473" t="str">
            <v>DESCRIÇÃO</v>
          </cell>
          <cell r="D1473" t="str">
            <v>UN</v>
          </cell>
          <cell r="E1473" t="str">
            <v>COEF.</v>
          </cell>
          <cell r="F1473" t="str">
            <v>PREÇO</v>
          </cell>
          <cell r="G1473" t="str">
            <v>TOTAL</v>
          </cell>
          <cell r="H1473" t="str">
            <v>PREÇO</v>
          </cell>
          <cell r="I1473" t="str">
            <v>TOTAL</v>
          </cell>
        </row>
        <row r="1474">
          <cell r="B1474">
            <v>103800</v>
          </cell>
          <cell r="C1474" t="str">
            <v>PEDRA ARGAMASSADA COM CIMENTO E AREIA 1:3, 40% DE ARGAMASSA EM VOLUME - AREIA E PEDRA DE MÃO COMERCIAIS - FORNECIMENTO E ASSENTAMENTO. AF_08/2022</v>
          </cell>
          <cell r="D1474" t="str">
            <v>M3</v>
          </cell>
          <cell r="E1474">
            <v>0.48</v>
          </cell>
          <cell r="F1474">
            <v>470.47</v>
          </cell>
          <cell r="G1474">
            <v>225.82</v>
          </cell>
          <cell r="H1474">
            <v>491.48</v>
          </cell>
          <cell r="I1474">
            <v>235.91</v>
          </cell>
        </row>
        <row r="1475">
          <cell r="B1475">
            <v>93358</v>
          </cell>
          <cell r="C1475" t="str">
            <v>ESCAVAÇÃO MANUAL DE VALA COM PROFUNDIDADE MENOR OU IGUAL A 1,30 M. AF_02/2021</v>
          </cell>
          <cell r="D1475" t="str">
            <v>M3</v>
          </cell>
          <cell r="E1475">
            <v>0.33</v>
          </cell>
          <cell r="F1475">
            <v>71.760000000000005</v>
          </cell>
          <cell r="G1475">
            <v>23.68</v>
          </cell>
          <cell r="H1475">
            <v>80.22</v>
          </cell>
          <cell r="I1475">
            <v>26.47</v>
          </cell>
        </row>
        <row r="1476">
          <cell r="B1476" t="str">
            <v>CPU 134</v>
          </cell>
          <cell r="C1476" t="str">
            <v>ENTRADA D'ÁGUA SOB PASSEIO PROJETADA</v>
          </cell>
          <cell r="D1476" t="str">
            <v>UN</v>
          </cell>
          <cell r="G1476">
            <v>329.21</v>
          </cell>
          <cell r="I1476">
            <v>344.59</v>
          </cell>
        </row>
        <row r="1477">
          <cell r="B1477" t="str">
            <v>CONFORME PROJETO TIPO</v>
          </cell>
        </row>
        <row r="1478">
          <cell r="B1478" t="str">
            <v>CÓDIGO</v>
          </cell>
          <cell r="C1478" t="str">
            <v>DESCRIÇÃO</v>
          </cell>
          <cell r="D1478" t="str">
            <v>UN</v>
          </cell>
          <cell r="E1478" t="str">
            <v>COEF.</v>
          </cell>
          <cell r="F1478" t="str">
            <v>PREÇO</v>
          </cell>
          <cell r="G1478" t="str">
            <v>TOTAL</v>
          </cell>
          <cell r="H1478" t="str">
            <v>PREÇO</v>
          </cell>
          <cell r="I1478" t="str">
            <v>TOTAL</v>
          </cell>
        </row>
        <row r="1479">
          <cell r="B1479" t="str">
            <v>AUX.021</v>
          </cell>
          <cell r="C1479" t="str">
            <v>FABRICAÇÃO, MONTAGEM E DESMONTAGEM DE FÔRMA PARA VIGA BALDRAME, EM MADEIRA SERRADA, E=25 MM, 4 UTILIZAÇÕES.</v>
          </cell>
          <cell r="D1479" t="str">
            <v>M2</v>
          </cell>
          <cell r="E1479">
            <v>1.1000000000000001</v>
          </cell>
          <cell r="F1479">
            <v>64.989999999999995</v>
          </cell>
          <cell r="G1479">
            <v>71.48</v>
          </cell>
          <cell r="H1479">
            <v>69.39</v>
          </cell>
          <cell r="I1479">
            <v>76.319999999999993</v>
          </cell>
        </row>
        <row r="1480">
          <cell r="B1480">
            <v>96616</v>
          </cell>
          <cell r="C1480" t="str">
            <v>LASTRO DE CONCRETO MAGRO, APLICADO EM BLOCOS DE COROAMENTO OU SAPATAS. AF_08/2017</v>
          </cell>
          <cell r="D1480" t="str">
            <v>M3</v>
          </cell>
          <cell r="E1480">
            <v>0.09</v>
          </cell>
          <cell r="F1480">
            <v>612.37</v>
          </cell>
          <cell r="G1480">
            <v>55.11</v>
          </cell>
          <cell r="H1480">
            <v>643.72</v>
          </cell>
          <cell r="I1480">
            <v>57.93</v>
          </cell>
        </row>
        <row r="1481">
          <cell r="B1481">
            <v>94971</v>
          </cell>
          <cell r="C1481" t="str">
            <v>CONCRETO FCK = 25MPA, TRAÇO 1:2,3:2,7 (EM MASSA SECA DE CIMENTO/ AREIA MÉDIA/ BRITA 1) - PREPARO MECÂNICO COM BETONEIRA 600 L. AF_05/2021</v>
          </cell>
          <cell r="D1481" t="str">
            <v>M3</v>
          </cell>
          <cell r="E1481">
            <v>0.05</v>
          </cell>
          <cell r="F1481">
            <v>476.67</v>
          </cell>
          <cell r="G1481">
            <v>23.83</v>
          </cell>
          <cell r="H1481">
            <v>485.09</v>
          </cell>
          <cell r="I1481">
            <v>24.25</v>
          </cell>
        </row>
        <row r="1482">
          <cell r="B1482">
            <v>103670</v>
          </cell>
          <cell r="C1482" t="str">
            <v>LANÇAMENTO COM USO DE BALDES, ADENSAMENTO E ACABAMENTO DE CONCRETO EM ESTRUTURAS. AF_02/2022</v>
          </cell>
          <cell r="D1482" t="str">
            <v>M3</v>
          </cell>
          <cell r="E1482">
            <v>0.05</v>
          </cell>
          <cell r="F1482">
            <v>246.32</v>
          </cell>
          <cell r="G1482">
            <v>12.31</v>
          </cell>
          <cell r="H1482">
            <v>275.98</v>
          </cell>
          <cell r="I1482">
            <v>13.79</v>
          </cell>
        </row>
        <row r="1483">
          <cell r="B1483">
            <v>92769</v>
          </cell>
          <cell r="C1483" t="str">
            <v>ARMAÇÃO DE LAJE DE ESTRUTURA CONVENCIONAL DE CONCRETO ARMADO UTILIZANDO AÇO CA-50 DE 6,3 MM - MONTAGEM. AF_06/2022</v>
          </cell>
          <cell r="D1483" t="str">
            <v>KG</v>
          </cell>
          <cell r="E1483">
            <v>2</v>
          </cell>
          <cell r="F1483">
            <v>13.87</v>
          </cell>
          <cell r="G1483">
            <v>27.74</v>
          </cell>
          <cell r="H1483">
            <v>14.16</v>
          </cell>
          <cell r="I1483">
            <v>28.32</v>
          </cell>
        </row>
        <row r="1484">
          <cell r="B1484">
            <v>94273</v>
          </cell>
          <cell r="C1484" t="str">
            <v>ASSENTAMENTO DE GUIA (MEIO-FIO) EM TRECHO RETO, CONFECCIONADA EM CONCRETO PRÉ-FABRICADO, DIMENSÕES 100X15X13X30 CM (COMPRIMENTO X BASE INFERIOR X BASE SUPERIOR X ALTURA), PARA VIAS URBANAS (USO VIÁRIO). AF_06/2016</v>
          </cell>
          <cell r="D1484" t="str">
            <v>M</v>
          </cell>
          <cell r="E1484">
            <v>2.0865999999999998</v>
          </cell>
          <cell r="F1484">
            <v>55.34</v>
          </cell>
          <cell r="G1484">
            <v>115.47</v>
          </cell>
          <cell r="H1484">
            <v>57.35</v>
          </cell>
          <cell r="I1484">
            <v>119.66</v>
          </cell>
        </row>
        <row r="1485">
          <cell r="B1485">
            <v>101750</v>
          </cell>
          <cell r="C1485" t="str">
            <v>PISO CIMENTADO, TRAÇO 1:3 (CIMENTO E AREIA), ACABAMENTO RÚSTICO, ESPESSURA 4,0 CM, PREPARO MECÂNICO DA ARGAMASSA. AF_09/2020</v>
          </cell>
          <cell r="D1485" t="str">
            <v>M2</v>
          </cell>
          <cell r="E1485">
            <v>0.47499999999999998</v>
          </cell>
          <cell r="F1485">
            <v>49</v>
          </cell>
          <cell r="G1485">
            <v>23.27</v>
          </cell>
          <cell r="H1485">
            <v>51.2</v>
          </cell>
          <cell r="I1485">
            <v>24.32</v>
          </cell>
        </row>
        <row r="1486">
          <cell r="B1486" t="str">
            <v>CPU 135</v>
          </cell>
          <cell r="C1486" t="str">
            <v>POÇO DE VISITA GAVETA ESPECIAL EM ALVENARIA DE BLOCOS ESTRUTURAL DE CONCRETO, NAS DIMENSÕES INTERNAS 1,00X0,80X1,22M, COM APLICAÇÃO DE CHAPISCO E EMBOÇO NAS FACES EXTERNAS E INTERNAS, INCLUINDO LAJE DE CONCRETO ARMADO 0,75x1,20M.</v>
          </cell>
          <cell r="D1486" t="str">
            <v>UN</v>
          </cell>
          <cell r="G1486">
            <v>2435.96</v>
          </cell>
          <cell r="I1486">
            <v>2557.9499999999998</v>
          </cell>
        </row>
        <row r="1487">
          <cell r="B1487" t="str">
            <v>REFERÊNCIA PROJETO TIPO</v>
          </cell>
        </row>
        <row r="1488">
          <cell r="B1488" t="str">
            <v>CÓDIGO</v>
          </cell>
          <cell r="C1488" t="str">
            <v>DESCRIÇÃO</v>
          </cell>
          <cell r="D1488" t="str">
            <v>UN</v>
          </cell>
          <cell r="E1488" t="str">
            <v>COEF.</v>
          </cell>
          <cell r="F1488" t="str">
            <v>PREÇO</v>
          </cell>
          <cell r="G1488" t="str">
            <v>TOTAL</v>
          </cell>
          <cell r="H1488" t="str">
            <v>PREÇO</v>
          </cell>
          <cell r="I1488" t="str">
            <v>TOTAL</v>
          </cell>
        </row>
        <row r="1489">
          <cell r="B1489">
            <v>101617</v>
          </cell>
          <cell r="C1489" t="str">
            <v>PREPARO DE FUNDO DE VALA COM LARGURA MAIOR OU IGUAL A 1,5 M E MENOR QUE 2,5 M (ACERTO DO SOLO NATURAL). AF_08/2020</v>
          </cell>
          <cell r="D1489" t="str">
            <v>M2</v>
          </cell>
          <cell r="E1489">
            <v>2.8800000000000003</v>
          </cell>
          <cell r="F1489">
            <v>2.6</v>
          </cell>
          <cell r="G1489">
            <v>7.48</v>
          </cell>
          <cell r="H1489">
            <v>2.94</v>
          </cell>
          <cell r="I1489">
            <v>8.4600000000000009</v>
          </cell>
        </row>
        <row r="1490">
          <cell r="B1490">
            <v>96620</v>
          </cell>
          <cell r="C1490" t="str">
            <v>LASTRO DE CONCRETO MAGRO, APLICADO EM PISOS, LAJES SOBRE SOLO OU RADIERS. AF_08/2017</v>
          </cell>
          <cell r="D1490" t="str">
            <v>M3</v>
          </cell>
          <cell r="E1490">
            <v>0.28800000000000003</v>
          </cell>
          <cell r="F1490">
            <v>591.01</v>
          </cell>
          <cell r="G1490">
            <v>170.21</v>
          </cell>
          <cell r="H1490">
            <v>619.71</v>
          </cell>
          <cell r="I1490">
            <v>178.47</v>
          </cell>
        </row>
        <row r="1491">
          <cell r="B1491" t="str">
            <v>AUX.021</v>
          </cell>
          <cell r="C1491" t="str">
            <v>FABRICAÇÃO, MONTAGEM E DESMONTAGEM DE FÔRMA PARA VIGA BALDRAME, EM MADEIRA SERRADA, E=25 MM, 4 UTILIZAÇÕES.</v>
          </cell>
          <cell r="D1491" t="str">
            <v>M2</v>
          </cell>
          <cell r="E1491">
            <v>2.33</v>
          </cell>
          <cell r="F1491">
            <v>64.989999999999995</v>
          </cell>
          <cell r="G1491">
            <v>151.41999999999999</v>
          </cell>
          <cell r="H1491">
            <v>69.39</v>
          </cell>
          <cell r="I1491">
            <v>161.66999999999999</v>
          </cell>
        </row>
        <row r="1492">
          <cell r="B1492">
            <v>94973</v>
          </cell>
          <cell r="C1492" t="str">
            <v>CONCRETO FCK = 40MPA, TRAÇO 1:1,6:1,9 (EM MASSA SECA DE CIMENTO/ AREIA MÉDIA/ BRITA 1) - PREPARO MECÂNICO COM BETONEIRA 600 L. AF_05/2021</v>
          </cell>
          <cell r="D1492" t="str">
            <v>M3</v>
          </cell>
          <cell r="E1492">
            <v>0.42600000000000005</v>
          </cell>
          <cell r="F1492">
            <v>554.01</v>
          </cell>
          <cell r="G1492">
            <v>236</v>
          </cell>
          <cell r="H1492">
            <v>562.63</v>
          </cell>
          <cell r="I1492">
            <v>239.68</v>
          </cell>
        </row>
        <row r="1493">
          <cell r="B1493">
            <v>103670</v>
          </cell>
          <cell r="C1493" t="str">
            <v>LANÇAMENTO COM USO DE BALDES, ADENSAMENTO E ACABAMENTO DE CONCRETO EM ESTRUTURAS. AF_02/2022</v>
          </cell>
          <cell r="D1493" t="str">
            <v>M3</v>
          </cell>
          <cell r="E1493">
            <v>0.42600000000000005</v>
          </cell>
          <cell r="F1493">
            <v>246.32</v>
          </cell>
          <cell r="G1493">
            <v>104.93</v>
          </cell>
          <cell r="H1493">
            <v>275.98</v>
          </cell>
          <cell r="I1493">
            <v>117.56</v>
          </cell>
        </row>
        <row r="1494">
          <cell r="B1494" t="str">
            <v>AUX.026</v>
          </cell>
          <cell r="C1494" t="str">
            <v>CINTA DE AMARRAÇÃO DE ALVENARIA MOLDADA IN LOCO COM UTILIZAÇÃO DE BLOCOS CANALETA.</v>
          </cell>
          <cell r="D1494" t="str">
            <v>M</v>
          </cell>
          <cell r="E1494">
            <v>4.4000000000000004</v>
          </cell>
          <cell r="F1494">
            <v>30.16</v>
          </cell>
          <cell r="G1494">
            <v>132.69999999999999</v>
          </cell>
          <cell r="H1494">
            <v>31.38</v>
          </cell>
          <cell r="I1494">
            <v>138.07</v>
          </cell>
        </row>
        <row r="1495">
          <cell r="B1495">
            <v>87904</v>
          </cell>
          <cell r="C1495" t="str">
            <v>CHAPISCO APLICADO EM ALVENARIA (COM PRESENÇA DE VÃOS) E ESTRUTURAS DE CONCRETO DE FACHADA, COM COLHER DE PEDREIRO.  ARGAMASSA TRAÇO 1:3 COM PREPARO MANUAL. AF_10/2022</v>
          </cell>
          <cell r="D1495" t="str">
            <v>M2</v>
          </cell>
          <cell r="E1495">
            <v>12.12339836837905</v>
          </cell>
          <cell r="F1495">
            <v>7.2</v>
          </cell>
          <cell r="G1495">
            <v>87.28</v>
          </cell>
          <cell r="H1495">
            <v>7.88</v>
          </cell>
          <cell r="I1495">
            <v>95.53</v>
          </cell>
        </row>
        <row r="1496">
          <cell r="B1496" t="str">
            <v>AUX.023</v>
          </cell>
          <cell r="C1496" t="str">
            <v xml:space="preserve">ALVENARIA DE BLOCOS DE CONCRETO ESTRUTURAL 19X19X39 CM (ESPESSURA 19 CM), FBK = 4,5 MPA, UTILIZANDO COLHER DE PEDREIRO. </v>
          </cell>
          <cell r="D1496" t="str">
            <v xml:space="preserve">M2    </v>
          </cell>
          <cell r="E1496">
            <v>4.1336991841895259</v>
          </cell>
          <cell r="F1496">
            <v>81.64</v>
          </cell>
          <cell r="G1496">
            <v>337.47</v>
          </cell>
          <cell r="H1496">
            <v>84.96</v>
          </cell>
          <cell r="I1496">
            <v>351.19</v>
          </cell>
        </row>
        <row r="1497">
          <cell r="B1497" t="str">
            <v>AUX.024</v>
          </cell>
          <cell r="C1497" t="str">
            <v>EMBOÇO OU MASSA ÚNICA EM ARGAMASSA TRAÇO 1:3, PREPARO COM BETONEIRA 400L, APLICADA MANUALMENTE EM PANOS DE FACHADA COM PRESENÇA DE VÃOS, ESPESSURA DE 25 MM.</v>
          </cell>
          <cell r="D1497" t="str">
            <v>M2</v>
          </cell>
          <cell r="E1497">
            <v>12.12339836837905</v>
          </cell>
          <cell r="F1497">
            <v>44.32</v>
          </cell>
          <cell r="G1497">
            <v>537.29999999999995</v>
          </cell>
          <cell r="H1497">
            <v>48.04</v>
          </cell>
          <cell r="I1497">
            <v>582.4</v>
          </cell>
        </row>
        <row r="1498">
          <cell r="B1498">
            <v>92769</v>
          </cell>
          <cell r="C1498" t="str">
            <v>ARMAÇÃO DE LAJE DE ESTRUTURA CONVENCIONAL DE CONCRETO ARMADO UTILIZANDO AÇO CA-50 DE 6,3 MM - MONTAGEM. AF_06/2022</v>
          </cell>
          <cell r="D1498" t="str">
            <v>KG</v>
          </cell>
          <cell r="E1498">
            <v>2</v>
          </cell>
          <cell r="F1498">
            <v>13.87</v>
          </cell>
          <cell r="G1498">
            <v>27.74</v>
          </cell>
          <cell r="H1498">
            <v>14.16</v>
          </cell>
          <cell r="I1498">
            <v>28.32</v>
          </cell>
        </row>
        <row r="1499">
          <cell r="B1499">
            <v>92770</v>
          </cell>
          <cell r="C1499" t="str">
            <v>ARMAÇÃO DE LAJE DE ESTRUTURA CONVENCIONAL DE CONCRETO ARMADO UTILIZANDO AÇO CA-50 DE 8,0 MM - MONTAGEM. AF_06/2022</v>
          </cell>
          <cell r="D1499" t="str">
            <v>KG</v>
          </cell>
          <cell r="E1499">
            <v>36</v>
          </cell>
          <cell r="F1499">
            <v>13.36</v>
          </cell>
          <cell r="G1499">
            <v>480.96</v>
          </cell>
          <cell r="H1499">
            <v>13.53</v>
          </cell>
          <cell r="I1499">
            <v>487.08</v>
          </cell>
        </row>
        <row r="1500">
          <cell r="B1500">
            <v>92768</v>
          </cell>
          <cell r="C1500" t="str">
            <v>ARMAÇÃO DE LAJE DE ESTRUTURA CONVENCIONAL DE CONCRETO ARMADO UTILIZANDO AÇO CA-60 DE 5,0 MM - MONTAGEM. AF_06/2022</v>
          </cell>
          <cell r="D1500" t="str">
            <v>KG</v>
          </cell>
          <cell r="E1500">
            <v>4</v>
          </cell>
          <cell r="F1500">
            <v>14.21</v>
          </cell>
          <cell r="G1500">
            <v>56.84</v>
          </cell>
          <cell r="H1500">
            <v>14.67</v>
          </cell>
          <cell r="I1500">
            <v>58.68</v>
          </cell>
        </row>
        <row r="1501">
          <cell r="B1501" t="str">
            <v>AUX.025</v>
          </cell>
          <cell r="C1501" t="str">
            <v xml:space="preserve">MEIO-FIO OU GUIA DE CONCRETO PRE-MOLDADO, TIPO CHAPEU PARA BOCA DE LOBO,  DIMENSOES *1,20* X 0,15 X 0,30 M. </v>
          </cell>
          <cell r="D1501" t="str">
            <v>M</v>
          </cell>
          <cell r="E1501">
            <v>1.2</v>
          </cell>
          <cell r="F1501">
            <v>88.03</v>
          </cell>
          <cell r="G1501">
            <v>105.63</v>
          </cell>
          <cell r="H1501">
            <v>92.37</v>
          </cell>
          <cell r="I1501">
            <v>110.84</v>
          </cell>
        </row>
        <row r="1502">
          <cell r="B1502" t="str">
            <v>CPU 136</v>
          </cell>
          <cell r="C1502" t="str">
            <v>SOLO-CIMENTO COMPACTADO - TRAÇO 1:20</v>
          </cell>
          <cell r="D1502" t="str">
            <v>M3</v>
          </cell>
          <cell r="G1502">
            <v>378.96</v>
          </cell>
          <cell r="I1502">
            <v>391.8</v>
          </cell>
        </row>
        <row r="1503">
          <cell r="B1503" t="str">
            <v>REFERÊNCIA: ORSE 8267 05/2023</v>
          </cell>
        </row>
        <row r="1504">
          <cell r="B1504" t="str">
            <v>CÓDIGO</v>
          </cell>
          <cell r="C1504" t="str">
            <v>DESCRIÇÃO</v>
          </cell>
          <cell r="D1504" t="str">
            <v>UN</v>
          </cell>
          <cell r="E1504" t="str">
            <v>COEF.</v>
          </cell>
          <cell r="F1504" t="str">
            <v>PREÇO</v>
          </cell>
          <cell r="G1504" t="str">
            <v>TOTAL</v>
          </cell>
          <cell r="H1504" t="str">
            <v>PREÇO</v>
          </cell>
          <cell r="I1504" t="str">
            <v>TOTAL</v>
          </cell>
        </row>
        <row r="1505">
          <cell r="B1505">
            <v>88316</v>
          </cell>
          <cell r="C1505" t="str">
            <v>SERVENTE COM ENCARGOS COMPLEMENTARES</v>
          </cell>
          <cell r="D1505" t="str">
            <v>H</v>
          </cell>
          <cell r="E1505">
            <v>6</v>
          </cell>
          <cell r="F1505">
            <v>18.14</v>
          </cell>
          <cell r="G1505">
            <v>108.84</v>
          </cell>
          <cell r="H1505">
            <v>20.28</v>
          </cell>
          <cell r="I1505">
            <v>121.68</v>
          </cell>
        </row>
        <row r="1506">
          <cell r="B1506">
            <v>91277</v>
          </cell>
          <cell r="C1506" t="str">
            <v>PLACA VIBRATÓRIA REVERSÍVEL COM MOTOR 4 TEMPOS A GASOLINA, FORÇA CENTRÍFUGA DE 25 KN (2500 KGF), POTÊNCIA 5,5 CV - CHP DIURNO. AF_08/2015</v>
          </cell>
          <cell r="D1506" t="str">
            <v>CHP</v>
          </cell>
          <cell r="E1506">
            <v>6</v>
          </cell>
          <cell r="F1506">
            <v>9.0500000000000007</v>
          </cell>
          <cell r="G1506">
            <v>54.3</v>
          </cell>
          <cell r="H1506">
            <v>9.0500000000000007</v>
          </cell>
          <cell r="I1506">
            <v>54.3</v>
          </cell>
        </row>
        <row r="1507">
          <cell r="B1507">
            <v>367</v>
          </cell>
          <cell r="C1507" t="str">
            <v xml:space="preserve">AREIA GROSSA - POSTO JAZIDA/FORNECEDOR (RETIRADO NA JAZIDA, SEM TRANSPORTE)                                                                                                                                                                                                                                                                                                                                                                                                                               </v>
          </cell>
          <cell r="D1507" t="str">
            <v xml:space="preserve">M3    </v>
          </cell>
          <cell r="E1507">
            <v>1.2</v>
          </cell>
          <cell r="F1507">
            <v>131.69</v>
          </cell>
          <cell r="G1507">
            <v>158.02000000000001</v>
          </cell>
          <cell r="H1507">
            <v>131.69</v>
          </cell>
          <cell r="I1507">
            <v>158.02000000000001</v>
          </cell>
        </row>
        <row r="1508">
          <cell r="B1508">
            <v>1379</v>
          </cell>
          <cell r="C1508" t="str">
            <v xml:space="preserve">CIMENTO PORTLAND COMPOSTO CP II-32                                                                                                                                                                                                                                                                                                                                                                                                                                                                        </v>
          </cell>
          <cell r="D1508" t="str">
            <v xml:space="preserve">KG    </v>
          </cell>
          <cell r="E1508">
            <v>85</v>
          </cell>
          <cell r="F1508">
            <v>0.68</v>
          </cell>
          <cell r="G1508">
            <v>57.8</v>
          </cell>
          <cell r="H1508">
            <v>0.68</v>
          </cell>
          <cell r="I1508">
            <v>57.8</v>
          </cell>
        </row>
        <row r="1509">
          <cell r="B1509" t="str">
            <v>CPU 137</v>
          </cell>
          <cell r="C1509" t="str">
            <v>ATUALIZAÇÃO DO PROJETO DE DRENAGEM E PAVIMENTAÇÃO - AS BUILT FINAL.</v>
          </cell>
          <cell r="D1509" t="str">
            <v>M</v>
          </cell>
          <cell r="G1509">
            <v>9.56</v>
          </cell>
          <cell r="I1509">
            <v>10.9</v>
          </cell>
        </row>
        <row r="1510">
          <cell r="B1510" t="str">
            <v>REFERÊNCIA: ORSE 10832 - DEZ/2021</v>
          </cell>
        </row>
        <row r="1511">
          <cell r="B1511" t="str">
            <v>ADMITIDO RUA COM LARGURA MÉDIA DE 10 M².</v>
          </cell>
        </row>
        <row r="1512">
          <cell r="B1512" t="str">
            <v>CÓDIGO</v>
          </cell>
          <cell r="C1512" t="str">
            <v>DESCRIÇÃO</v>
          </cell>
          <cell r="D1512" t="str">
            <v>UN</v>
          </cell>
          <cell r="E1512" t="str">
            <v>COEF.</v>
          </cell>
          <cell r="F1512" t="str">
            <v>PREÇO</v>
          </cell>
          <cell r="G1512" t="str">
            <v>TOTAL</v>
          </cell>
          <cell r="H1512" t="str">
            <v>PREÇO</v>
          </cell>
          <cell r="I1512" t="str">
            <v>TOTAL</v>
          </cell>
        </row>
        <row r="1513">
          <cell r="B1513">
            <v>90773</v>
          </cell>
          <cell r="C1513" t="str">
            <v>DESENHISTA COPISTA COM ENCARGOS COMPLEMENTARES</v>
          </cell>
          <cell r="D1513" t="str">
            <v>H</v>
          </cell>
          <cell r="E1513">
            <v>0.58000000000000007</v>
          </cell>
          <cell r="F1513">
            <v>16.489999999999998</v>
          </cell>
          <cell r="G1513">
            <v>9.56</v>
          </cell>
          <cell r="H1513">
            <v>18.8</v>
          </cell>
          <cell r="I1513">
            <v>10.9</v>
          </cell>
        </row>
        <row r="1514">
          <cell r="B1514" t="str">
            <v>CPU 138</v>
          </cell>
          <cell r="C1514" t="str">
            <v xml:space="preserve">ACRÉSCIMO PARA POÇO DE VISITA GAVETA ESPECIAL PARA DRENAGEM, EM ALVENARIA COM BLOCOS DE CONCRETO, DIMENSÕES INTERNAS = 1,00x0,80M (COMPRIMENTO X LARGURA). </v>
          </cell>
          <cell r="D1514" t="str">
            <v>M</v>
          </cell>
          <cell r="G1514">
            <v>812.58</v>
          </cell>
          <cell r="I1514">
            <v>865.91</v>
          </cell>
        </row>
        <row r="1515">
          <cell r="B1515" t="str">
            <v>REFERÊNCIA PROJETO TIPO</v>
          </cell>
        </row>
        <row r="1516">
          <cell r="B1516" t="str">
            <v>CÓDIGO</v>
          </cell>
          <cell r="C1516" t="str">
            <v>DESCRIÇÃO</v>
          </cell>
          <cell r="D1516" t="str">
            <v>UN</v>
          </cell>
          <cell r="E1516" t="str">
            <v>COEF.</v>
          </cell>
          <cell r="F1516" t="str">
            <v>PREÇO</v>
          </cell>
          <cell r="G1516" t="str">
            <v>TOTAL</v>
          </cell>
          <cell r="H1516" t="str">
            <v>PREÇO</v>
          </cell>
          <cell r="I1516" t="str">
            <v>TOTAL</v>
          </cell>
        </row>
        <row r="1517">
          <cell r="B1517">
            <v>87904</v>
          </cell>
          <cell r="C1517" t="str">
            <v>CHAPISCO APLICADO EM ALVENARIA (COM PRESENÇA DE VÃOS) E ESTRUTURAS DE CONCRETO DE FACHADA, COM COLHER DE PEDREIRO.  ARGAMASSA TRAÇO 1:3 COM PREPARO MANUAL. AF_10/2022</v>
          </cell>
          <cell r="D1517" t="str">
            <v>M2</v>
          </cell>
          <cell r="E1517">
            <v>8.7999999999999989</v>
          </cell>
          <cell r="F1517">
            <v>7.2</v>
          </cell>
          <cell r="G1517">
            <v>63.36</v>
          </cell>
          <cell r="H1517">
            <v>7.88</v>
          </cell>
          <cell r="I1517">
            <v>69.34</v>
          </cell>
        </row>
        <row r="1518">
          <cell r="B1518" t="str">
            <v>AUX.023</v>
          </cell>
          <cell r="C1518" t="str">
            <v xml:space="preserve">ALVENARIA DE BLOCOS DE CONCRETO ESTRUTURAL 19X19X39 CM (ESPESSURA 19 CM), FBK = 4,5 MPA, UTILIZANDO COLHER DE PEDREIRO. </v>
          </cell>
          <cell r="D1518" t="str">
            <v xml:space="preserve">M2    </v>
          </cell>
          <cell r="E1518">
            <v>4.4000000000000004</v>
          </cell>
          <cell r="F1518">
            <v>81.64</v>
          </cell>
          <cell r="G1518">
            <v>359.21</v>
          </cell>
          <cell r="H1518">
            <v>84.96</v>
          </cell>
          <cell r="I1518">
            <v>373.82</v>
          </cell>
        </row>
        <row r="1519">
          <cell r="B1519" t="str">
            <v>AUX.024</v>
          </cell>
          <cell r="C1519" t="str">
            <v>EMBOÇO OU MASSA ÚNICA EM ARGAMASSA TRAÇO 1:3, PREPARO COM BETONEIRA 400L, APLICADA MANUALMENTE EM PANOS DE FACHADA COM PRESENÇA DE VÃOS, ESPESSURA DE 25 MM.</v>
          </cell>
          <cell r="D1519" t="str">
            <v>M2</v>
          </cell>
          <cell r="E1519">
            <v>8.7999999999999989</v>
          </cell>
          <cell r="F1519">
            <v>44.32</v>
          </cell>
          <cell r="G1519">
            <v>390.01</v>
          </cell>
          <cell r="H1519">
            <v>48.04</v>
          </cell>
          <cell r="I1519">
            <v>422.75</v>
          </cell>
        </row>
        <row r="1520">
          <cell r="B1520" t="str">
            <v>CPU 139</v>
          </cell>
          <cell r="C1520" t="str">
            <v>TUBO DE PEAD CORRUGADO DE DUPLA PAREDE PARA REDE COLETORA DE ÁGUAS PLUVIAIS, DN 800 MM, JUNTA ELÁSTICA INTEGRADA - FORNECIMENTO E ASSENTAMENTO.</v>
          </cell>
          <cell r="D1520" t="str">
            <v>M</v>
          </cell>
          <cell r="G1520">
            <v>964.29</v>
          </cell>
          <cell r="I1520">
            <v>965.69</v>
          </cell>
        </row>
        <row r="1521">
          <cell r="B1521" t="str">
            <v>REFERÊNCIA SINAPI 94875 JULHO/2023</v>
          </cell>
        </row>
        <row r="1522">
          <cell r="B1522" t="str">
            <v>CÓDIGO</v>
          </cell>
          <cell r="C1522" t="str">
            <v>DESCRIÇÃO</v>
          </cell>
          <cell r="D1522" t="str">
            <v>UN</v>
          </cell>
          <cell r="E1522" t="str">
            <v>COEF.</v>
          </cell>
          <cell r="F1522" t="str">
            <v>PREÇO</v>
          </cell>
          <cell r="G1522" t="str">
            <v>TOTAL</v>
          </cell>
          <cell r="H1522" t="str">
            <v>PREÇO</v>
          </cell>
          <cell r="I1522" t="str">
            <v>TOTAL</v>
          </cell>
        </row>
        <row r="1523">
          <cell r="B1523">
            <v>5631</v>
          </cell>
          <cell r="C1523" t="str">
            <v>ESCAVADEIRA HIDRÁULICA SOBRE ESTEIRAS, CAÇAMBA 0,80 M3, PESO OPERACIONAL 17 T, POTENCIA BRUTA 111 HP - CHP DIURNO. AF_06/2014</v>
          </cell>
          <cell r="D1523" t="str">
            <v>CHP</v>
          </cell>
          <cell r="E1523">
            <v>6.3799999999999996E-2</v>
          </cell>
          <cell r="F1523">
            <v>213.88</v>
          </cell>
          <cell r="G1523">
            <v>13.64</v>
          </cell>
          <cell r="H1523">
            <v>218.4</v>
          </cell>
          <cell r="I1523">
            <v>13.93</v>
          </cell>
        </row>
        <row r="1524">
          <cell r="B1524">
            <v>5632</v>
          </cell>
          <cell r="C1524" t="str">
            <v>ESCAVADEIRA HIDRÁULICA SOBRE ESTEIRAS, CAÇAMBA 0,80 M3, PESO OPERACIONAL 17 T, POTENCIA BRUTA 111 HP - CHI DIURNO. AF_06/2014</v>
          </cell>
          <cell r="D1524" t="str">
            <v>CHI</v>
          </cell>
          <cell r="E1524">
            <v>3.9699999999999999E-2</v>
          </cell>
          <cell r="F1524">
            <v>91.18</v>
          </cell>
          <cell r="G1524">
            <v>3.61</v>
          </cell>
          <cell r="H1524">
            <v>95.7</v>
          </cell>
          <cell r="I1524">
            <v>3.79</v>
          </cell>
        </row>
        <row r="1525">
          <cell r="B1525">
            <v>20078</v>
          </cell>
          <cell r="C1525" t="str">
            <v xml:space="preserve">PASTA LUBRIFICANTE PARA TUBOS E CONEXOES COM JUNTA ELASTICA, EMBALAGEM DE *400* GR (USO EM PVC, ACO, POLIETILENO E OUTROS)                                                                                                                                                                                                                                                                                                                                                                                </v>
          </cell>
          <cell r="D1525" t="str">
            <v xml:space="preserve">UN    </v>
          </cell>
          <cell r="E1525">
            <v>0.1042</v>
          </cell>
          <cell r="F1525">
            <v>23.81</v>
          </cell>
          <cell r="G1525">
            <v>2.48</v>
          </cell>
          <cell r="H1525">
            <v>23.81</v>
          </cell>
          <cell r="I1525">
            <v>2.48</v>
          </cell>
        </row>
        <row r="1526">
          <cell r="B1526" t="str">
            <v>COT.013</v>
          </cell>
          <cell r="C1526" t="str">
            <v>TUBO CORRUGADO PEAD 800MM PARA DRENAGEM</v>
          </cell>
          <cell r="D1526" t="str">
            <v>M</v>
          </cell>
          <cell r="E1526">
            <v>1.05</v>
          </cell>
          <cell r="F1526">
            <v>892.46</v>
          </cell>
          <cell r="G1526">
            <v>937.08</v>
          </cell>
          <cell r="H1526">
            <v>892.46</v>
          </cell>
          <cell r="I1526">
            <v>937.08</v>
          </cell>
        </row>
        <row r="1527">
          <cell r="B1527">
            <v>88246</v>
          </cell>
          <cell r="C1527" t="str">
            <v>ASSENTADOR DE TUBOS COM ENCARGOS COMPLEMENTARES</v>
          </cell>
          <cell r="D1527" t="str">
            <v>H</v>
          </cell>
          <cell r="E1527">
            <v>0.19700000000000001</v>
          </cell>
          <cell r="F1527">
            <v>19.88</v>
          </cell>
          <cell r="G1527">
            <v>3.91</v>
          </cell>
          <cell r="H1527">
            <v>22.47</v>
          </cell>
          <cell r="I1527">
            <v>4.42</v>
          </cell>
        </row>
        <row r="1528">
          <cell r="B1528">
            <v>88316</v>
          </cell>
          <cell r="C1528" t="str">
            <v>SERVENTE COM ENCARGOS COMPLEMENTARES</v>
          </cell>
          <cell r="D1528" t="str">
            <v>H</v>
          </cell>
          <cell r="E1528">
            <v>0.19700000000000001</v>
          </cell>
          <cell r="F1528">
            <v>18.14</v>
          </cell>
          <cell r="G1528">
            <v>3.57</v>
          </cell>
          <cell r="H1528">
            <v>20.28</v>
          </cell>
          <cell r="I1528">
            <v>3.99</v>
          </cell>
        </row>
        <row r="1529">
          <cell r="B1529" t="str">
            <v>CPU 140</v>
          </cell>
          <cell r="C1529" t="str">
            <v>EXECUÇÃO DE CAIXA DE LIGAÇÃO PARA CANALETA 0,40X0,40M (LIGAÇÃO TRIPLA), EM CONCRETO ARMADO FCK 25 MPA, DIMENSÕES INTERNAS DE 1,00X1,00X0,40M. (TIPO 1)</v>
          </cell>
          <cell r="D1529" t="str">
            <v>UN</v>
          </cell>
          <cell r="G1529">
            <v>3277.18</v>
          </cell>
          <cell r="I1529">
            <v>3381.94</v>
          </cell>
        </row>
        <row r="1530">
          <cell r="B1530" t="str">
            <v>REFERÊNCIA DETALHE PROJETO</v>
          </cell>
        </row>
        <row r="1531">
          <cell r="B1531" t="str">
            <v>CÓDIGO</v>
          </cell>
          <cell r="C1531" t="str">
            <v>DESCRIÇÃO</v>
          </cell>
          <cell r="D1531" t="str">
            <v>UN</v>
          </cell>
          <cell r="E1531" t="str">
            <v>COEF.</v>
          </cell>
          <cell r="F1531" t="str">
            <v>PREÇO</v>
          </cell>
          <cell r="G1531" t="str">
            <v>TOTAL</v>
          </cell>
          <cell r="H1531" t="str">
            <v>PREÇO</v>
          </cell>
          <cell r="I1531" t="str">
            <v>TOTAL</v>
          </cell>
        </row>
        <row r="1532">
          <cell r="B1532">
            <v>101617</v>
          </cell>
          <cell r="C1532" t="str">
            <v>PREPARO DE FUNDO DE VALA COM LARGURA MAIOR OU IGUAL A 1,5 M E MENOR QUE 2,5 M (ACERTO DO SOLO NATURAL). AF_08/2020</v>
          </cell>
          <cell r="D1532" t="str">
            <v>M2</v>
          </cell>
          <cell r="E1532">
            <v>2.5600000000000005</v>
          </cell>
          <cell r="F1532">
            <v>2.6</v>
          </cell>
          <cell r="G1532">
            <v>6.65</v>
          </cell>
          <cell r="H1532">
            <v>2.94</v>
          </cell>
          <cell r="I1532">
            <v>7.52</v>
          </cell>
        </row>
        <row r="1533">
          <cell r="B1533">
            <v>96620</v>
          </cell>
          <cell r="C1533" t="str">
            <v>LASTRO DE CONCRETO MAGRO, APLICADO EM PISOS, LAJES SOBRE SOLO OU RADIERS. AF_08/2017</v>
          </cell>
          <cell r="D1533" t="str">
            <v>M3</v>
          </cell>
          <cell r="E1533">
            <v>0.25600000000000006</v>
          </cell>
          <cell r="F1533">
            <v>591.01</v>
          </cell>
          <cell r="G1533">
            <v>151.29</v>
          </cell>
          <cell r="H1533">
            <v>619.71</v>
          </cell>
          <cell r="I1533">
            <v>158.63999999999999</v>
          </cell>
        </row>
        <row r="1534">
          <cell r="B1534">
            <v>97086</v>
          </cell>
          <cell r="C1534" t="str">
            <v>FABRICAÇÃO, MONTAGEM E DESMONTAGEM DE FORMA PARA RADIER, PISO DE CONCRETO OU LAJE SOBRE SOLO, EM MADEIRA SERRADA, 4 UTILIZAÇÕES. AF_09/2021</v>
          </cell>
          <cell r="D1534" t="str">
            <v>M2</v>
          </cell>
          <cell r="E1534">
            <v>5.5946903508512644</v>
          </cell>
          <cell r="F1534">
            <v>116.35</v>
          </cell>
          <cell r="G1534">
            <v>650.94000000000005</v>
          </cell>
          <cell r="H1534">
            <v>126.23</v>
          </cell>
          <cell r="I1534">
            <v>706.21</v>
          </cell>
        </row>
        <row r="1535">
          <cell r="B1535">
            <v>94971</v>
          </cell>
          <cell r="C1535" t="str">
            <v>CONCRETO FCK = 25MPA, TRAÇO 1:2,3:2,7 (EM MASSA SECA DE CIMENTO/ AREIA MÉDIA/ BRITA 1) - PREPARO MECÂNICO COM BETONEIRA 600 L. AF_05/2021</v>
          </cell>
          <cell r="D1535" t="str">
            <v>M3</v>
          </cell>
          <cell r="E1535">
            <v>0.97146903508512672</v>
          </cell>
          <cell r="F1535">
            <v>476.67</v>
          </cell>
          <cell r="G1535">
            <v>463.07</v>
          </cell>
          <cell r="H1535">
            <v>485.09</v>
          </cell>
          <cell r="I1535">
            <v>471.24</v>
          </cell>
        </row>
        <row r="1536">
          <cell r="B1536">
            <v>103670</v>
          </cell>
          <cell r="C1536" t="str">
            <v>LANÇAMENTO COM USO DE BALDES, ADENSAMENTO E ACABAMENTO DE CONCRETO EM ESTRUTURAS. AF_02/2022</v>
          </cell>
          <cell r="D1536" t="str">
            <v>M3</v>
          </cell>
          <cell r="E1536">
            <v>0.97146903508512672</v>
          </cell>
          <cell r="F1536">
            <v>246.32</v>
          </cell>
          <cell r="G1536">
            <v>239.29</v>
          </cell>
          <cell r="H1536">
            <v>275.98</v>
          </cell>
          <cell r="I1536">
            <v>268.10000000000002</v>
          </cell>
        </row>
        <row r="1537">
          <cell r="B1537">
            <v>92771</v>
          </cell>
          <cell r="C1537" t="str">
            <v>ARMAÇÃO DE LAJE DE ESTRUTURA CONVENCIONAL DE CONCRETO ARMADO UTILIZANDO AÇO CA-50 DE 10,0 MM - MONTAGEM. AF_06/2022</v>
          </cell>
          <cell r="D1537" t="str">
            <v>KG</v>
          </cell>
          <cell r="E1537">
            <v>39</v>
          </cell>
          <cell r="F1537">
            <v>12.09</v>
          </cell>
          <cell r="G1537">
            <v>471.51</v>
          </cell>
          <cell r="H1537">
            <v>12.2</v>
          </cell>
          <cell r="I1537">
            <v>475.8</v>
          </cell>
        </row>
        <row r="1538">
          <cell r="B1538" t="str">
            <v>COT.020</v>
          </cell>
          <cell r="C1538" t="str">
            <v>TAMPÃO EM POLIESTER REFORÇADO EM FIBRA DE VIDRO, COM DIÂMETRO DE 600MM E CAPACIDADE DE CARGA DE 40T E TEMP. 180°C</v>
          </cell>
          <cell r="D1538" t="str">
            <v>UN</v>
          </cell>
          <cell r="E1538">
            <v>1</v>
          </cell>
          <cell r="F1538">
            <v>1294.43</v>
          </cell>
          <cell r="G1538">
            <v>1294.43</v>
          </cell>
          <cell r="H1538">
            <v>1294.43</v>
          </cell>
          <cell r="I1538">
            <v>1294.43</v>
          </cell>
        </row>
        <row r="1539">
          <cell r="B1539" t="str">
            <v>CPU 141</v>
          </cell>
          <cell r="C1539" t="str">
            <v>JANELA DE INSPEÇÃO - FERRO E FÔRMAS</v>
          </cell>
          <cell r="D1539" t="str">
            <v>UN</v>
          </cell>
          <cell r="G1539">
            <v>270.8</v>
          </cell>
          <cell r="I1539">
            <v>280.54000000000002</v>
          </cell>
        </row>
        <row r="1540">
          <cell r="B1540" t="str">
            <v>REFERÊNCIA DE PROJETO</v>
          </cell>
        </row>
        <row r="1541">
          <cell r="B1541" t="str">
            <v>CÓDIGO</v>
          </cell>
          <cell r="C1541" t="str">
            <v>DESCRIÇÃO</v>
          </cell>
          <cell r="D1541" t="str">
            <v>UN</v>
          </cell>
          <cell r="E1541" t="str">
            <v>COEF.</v>
          </cell>
          <cell r="F1541" t="str">
            <v>PREÇO</v>
          </cell>
          <cell r="G1541" t="str">
            <v>TOTAL</v>
          </cell>
          <cell r="H1541" t="str">
            <v>PREÇO</v>
          </cell>
          <cell r="I1541" t="str">
            <v>TOTAL</v>
          </cell>
        </row>
        <row r="1542">
          <cell r="B1542">
            <v>92759</v>
          </cell>
          <cell r="C1542" t="str">
            <v>ARMAÇÃO DE PILAR OU VIGA DE ESTRUTURA CONVENCIONAL DE CONCRETO ARMADO UTILIZANDO AÇO CA-60 DE 5,0 MM - MONTAGEM. AF_06/2022</v>
          </cell>
          <cell r="D1542" t="str">
            <v>KG</v>
          </cell>
          <cell r="E1542">
            <v>1</v>
          </cell>
          <cell r="F1542">
            <v>14.64</v>
          </cell>
          <cell r="G1542">
            <v>14.64</v>
          </cell>
          <cell r="H1542">
            <v>15.17</v>
          </cell>
          <cell r="I1542">
            <v>15.17</v>
          </cell>
        </row>
        <row r="1543">
          <cell r="B1543">
            <v>92760</v>
          </cell>
          <cell r="C1543" t="str">
            <v>ARMAÇÃO DE PILAR OU VIGA DE ESTRUTURA CONVENCIONAL DE CONCRETO ARMADO UTILIZANDO AÇO CA-50 DE 6,3 MM - MONTAGEM. AF_06/2022</v>
          </cell>
          <cell r="D1543" t="str">
            <v>KG</v>
          </cell>
          <cell r="E1543">
            <v>2</v>
          </cell>
          <cell r="F1543">
            <v>14.31</v>
          </cell>
          <cell r="G1543">
            <v>28.62</v>
          </cell>
          <cell r="H1543">
            <v>14.66</v>
          </cell>
          <cell r="I1543">
            <v>29.32</v>
          </cell>
        </row>
        <row r="1544">
          <cell r="B1544">
            <v>92761</v>
          </cell>
          <cell r="C1544" t="str">
            <v>ARMAÇÃO DE PILAR OU VIGA DE ESTRUTURA CONVENCIONAL DE CONCRETO ARMADO UTILIZANDO AÇO CA-50 DE 8,0 MM - MONTAGEM. AF_06/2022</v>
          </cell>
          <cell r="D1544" t="str">
            <v>KG</v>
          </cell>
          <cell r="E1544">
            <v>1</v>
          </cell>
          <cell r="F1544">
            <v>13.76</v>
          </cell>
          <cell r="G1544">
            <v>13.76</v>
          </cell>
          <cell r="H1544">
            <v>13.99</v>
          </cell>
          <cell r="I1544">
            <v>13.99</v>
          </cell>
        </row>
        <row r="1545">
          <cell r="B1545">
            <v>92762</v>
          </cell>
          <cell r="C1545" t="str">
            <v>ARMAÇÃO DE PILAR OU VIGA DE ESTRUTURA CONVENCIONAL DE CONCRETO ARMADO UTILIZANDO AÇO CA-50 DE 10,0 MM - MONTAGEM. AF_06/2022</v>
          </cell>
          <cell r="D1545" t="str">
            <v>KG</v>
          </cell>
          <cell r="E1545">
            <v>2</v>
          </cell>
          <cell r="F1545">
            <v>12.46</v>
          </cell>
          <cell r="G1545">
            <v>24.92</v>
          </cell>
          <cell r="H1545">
            <v>12.61</v>
          </cell>
          <cell r="I1545">
            <v>25.22</v>
          </cell>
        </row>
        <row r="1546">
          <cell r="B1546">
            <v>96533</v>
          </cell>
          <cell r="C1546" t="str">
            <v>FABRICAÇÃO, MONTAGEM E DESMONTAGEM DE FÔRMA PARA VIGA BALDRAME, EM MADEIRA SERRADA, E=25 MM, 2 UTILIZAÇÕES. AF_06/2017</v>
          </cell>
          <cell r="D1546" t="str">
            <v>M2</v>
          </cell>
          <cell r="E1546">
            <v>1.6</v>
          </cell>
          <cell r="F1546">
            <v>118.04</v>
          </cell>
          <cell r="G1546">
            <v>188.86</v>
          </cell>
          <cell r="H1546">
            <v>123.03</v>
          </cell>
          <cell r="I1546">
            <v>196.84</v>
          </cell>
        </row>
        <row r="1547">
          <cell r="B1547" t="str">
            <v>CPU 142</v>
          </cell>
          <cell r="C1547" t="str">
            <v>CANALETA EM CONCRETO ARMADO NAS DIMENSÕES 0,40M X 0,50M, INCLUINDO LAJE DE TAMPA COM 20CM, CONFORME PROJETO DE CÁLCULO ESTRUTURAL  (LINHA D'ÁGUA - TAMPA COM FUROS DN 50MM)</v>
          </cell>
          <cell r="D1547" t="str">
            <v>M</v>
          </cell>
          <cell r="G1547">
            <v>942.52</v>
          </cell>
          <cell r="I1547">
            <v>977.79</v>
          </cell>
        </row>
        <row r="1548">
          <cell r="B1548" t="str">
            <v>REFERÊNCIA DETALHE PROJETO</v>
          </cell>
        </row>
        <row r="1549">
          <cell r="B1549" t="str">
            <v>CÓDIGO</v>
          </cell>
          <cell r="C1549" t="str">
            <v>DESCRIÇÃO</v>
          </cell>
          <cell r="D1549" t="str">
            <v>UN</v>
          </cell>
          <cell r="E1549" t="str">
            <v>COEF.</v>
          </cell>
          <cell r="F1549" t="str">
            <v>PREÇO</v>
          </cell>
          <cell r="G1549" t="str">
            <v>TOTAL</v>
          </cell>
          <cell r="H1549" t="str">
            <v>PREÇO</v>
          </cell>
          <cell r="I1549" t="str">
            <v>TOTAL</v>
          </cell>
        </row>
        <row r="1550">
          <cell r="B1550">
            <v>101616</v>
          </cell>
          <cell r="C1550" t="str">
            <v>PREPARO DE FUNDO DE VALA COM LARGURA MENOR QUE 1,5 M (ACERTO DO SOLO NATURAL). AF_08/2020</v>
          </cell>
          <cell r="D1550" t="str">
            <v>M2</v>
          </cell>
          <cell r="E1550">
            <v>0.9</v>
          </cell>
          <cell r="F1550">
            <v>5.29</v>
          </cell>
          <cell r="G1550">
            <v>4.76</v>
          </cell>
          <cell r="H1550">
            <v>5.95</v>
          </cell>
          <cell r="I1550">
            <v>5.35</v>
          </cell>
        </row>
        <row r="1551">
          <cell r="B1551">
            <v>96620</v>
          </cell>
          <cell r="C1551" t="str">
            <v>LASTRO DE CONCRETO MAGRO, APLICADO EM PISOS, LAJES SOBRE SOLO OU RADIERS. AF_08/2017</v>
          </cell>
          <cell r="D1551" t="str">
            <v>M3</v>
          </cell>
          <cell r="E1551">
            <v>4.5000000000000005E-2</v>
          </cell>
          <cell r="F1551">
            <v>591.01</v>
          </cell>
          <cell r="G1551">
            <v>26.59</v>
          </cell>
          <cell r="H1551">
            <v>619.71</v>
          </cell>
          <cell r="I1551">
            <v>27.88</v>
          </cell>
        </row>
        <row r="1552">
          <cell r="B1552">
            <v>96536</v>
          </cell>
          <cell r="C1552" t="str">
            <v>FABRICAÇÃO, MONTAGEM E DESMONTAGEM DE FÔRMA PARA VIGA BALDRAME, EM MADEIRA SERRADA, E=25 MM, 4 UTILIZAÇÕES. AF_06/2017</v>
          </cell>
          <cell r="D1552" t="str">
            <v>M2</v>
          </cell>
          <cell r="E1552">
            <v>3.6799999999999997</v>
          </cell>
          <cell r="F1552">
            <v>76.22</v>
          </cell>
          <cell r="G1552">
            <v>280.48</v>
          </cell>
          <cell r="H1552">
            <v>80.62</v>
          </cell>
          <cell r="I1552">
            <v>296.68</v>
          </cell>
        </row>
        <row r="1553">
          <cell r="B1553">
            <v>96544</v>
          </cell>
          <cell r="C1553" t="str">
            <v>ARMAÇÃO DE BLOCO, VIGA BALDRAME OU SAPATA UTILIZANDO AÇO CA-50 DE 6,3 MM - MONTAGEM. AF_06/2017</v>
          </cell>
          <cell r="D1553" t="str">
            <v>KG</v>
          </cell>
          <cell r="E1553">
            <v>10.719999999999999</v>
          </cell>
          <cell r="F1553">
            <v>16.64</v>
          </cell>
          <cell r="G1553">
            <v>178.38</v>
          </cell>
          <cell r="H1553">
            <v>17.28</v>
          </cell>
          <cell r="I1553">
            <v>185.24</v>
          </cell>
        </row>
        <row r="1554">
          <cell r="B1554">
            <v>96545</v>
          </cell>
          <cell r="C1554" t="str">
            <v>ARMAÇÃO DE BLOCO, VIGA BALDRAME OU SAPATA UTILIZANDO AÇO CA-50 DE 8 MM - MONTAGEM. AF_06/2017</v>
          </cell>
          <cell r="D1554" t="str">
            <v>KG</v>
          </cell>
          <cell r="E1554">
            <v>4.46</v>
          </cell>
          <cell r="F1554">
            <v>15.63</v>
          </cell>
          <cell r="G1554">
            <v>69.7</v>
          </cell>
          <cell r="H1554">
            <v>16.09</v>
          </cell>
          <cell r="I1554">
            <v>71.760000000000005</v>
          </cell>
        </row>
        <row r="1555">
          <cell r="B1555">
            <v>92921</v>
          </cell>
          <cell r="C1555" t="str">
            <v>ARMAÇÃO DE ESTRUTURAS DIVERSAS DE CONCRETO ARMADO, EXCETO VIGAS, PILARES, LAJES E FUNDAÇÕES, UTILIZANDO AÇO CA-50 DE 12,5 MM - MONTAGEM. AF_06/2022</v>
          </cell>
          <cell r="D1555" t="str">
            <v>KG</v>
          </cell>
          <cell r="E1555">
            <v>14.14</v>
          </cell>
          <cell r="F1555">
            <v>11.11</v>
          </cell>
          <cell r="G1555">
            <v>157.09</v>
          </cell>
          <cell r="H1555">
            <v>11.28</v>
          </cell>
          <cell r="I1555">
            <v>159.49</v>
          </cell>
        </row>
        <row r="1556">
          <cell r="B1556" t="str">
            <v>AUX.018</v>
          </cell>
          <cell r="C1556" t="str">
            <v xml:space="preserve">CONCRETAGEM DE BLOCOS DE COROAMENTO E VIGAS BALDRAME, FCK 25 MPA, COM USO DE JERICA  LANÇAMENTO, ADENSAMENTO E ACABAMENTO. </v>
          </cell>
          <cell r="D1556" t="str">
            <v>M3</v>
          </cell>
          <cell r="E1556">
            <v>0.15</v>
          </cell>
          <cell r="F1556">
            <v>647.46</v>
          </cell>
          <cell r="G1556">
            <v>97.11</v>
          </cell>
          <cell r="H1556">
            <v>669.13</v>
          </cell>
          <cell r="I1556">
            <v>100.36</v>
          </cell>
        </row>
        <row r="1557">
          <cell r="B1557" t="str">
            <v>AUX.009</v>
          </cell>
          <cell r="C1557" t="str">
            <v>CONCRETAGEM DE RADIER, PISO DE CONCRETO OU LAJE SOBRE SOLO, FCK 25 MPA - LANÇAMENTO, ADENSAMENTO E ACABAMENTO.</v>
          </cell>
          <cell r="D1557" t="str">
            <v xml:space="preserve"> M3</v>
          </cell>
          <cell r="E1557">
            <v>0.23911250000000001</v>
          </cell>
          <cell r="F1557">
            <v>522.1</v>
          </cell>
          <cell r="G1557">
            <v>124.84</v>
          </cell>
          <cell r="H1557">
            <v>533.05999999999995</v>
          </cell>
          <cell r="I1557">
            <v>127.46</v>
          </cell>
        </row>
        <row r="1558">
          <cell r="B1558">
            <v>9838</v>
          </cell>
          <cell r="C1558" t="str">
            <v xml:space="preserve">TUBO PVC SERIE NORMAL, DN 50 MM, PARA ESGOTO PREDIAL (NBR 5688)                                                                                                                                                                                                                                                                                                                                                                                                                                           </v>
          </cell>
          <cell r="D1558" t="str">
            <v xml:space="preserve">M     </v>
          </cell>
          <cell r="E1558">
            <v>0.3</v>
          </cell>
          <cell r="F1558">
            <v>11.9</v>
          </cell>
          <cell r="G1558">
            <v>3.57</v>
          </cell>
          <cell r="H1558">
            <v>11.9</v>
          </cell>
          <cell r="I1558">
            <v>3.57</v>
          </cell>
        </row>
        <row r="1559">
          <cell r="B1559" t="str">
            <v>CPU 143</v>
          </cell>
          <cell r="C1559" t="str">
            <v>EXECUÇÃO DE CAIXA DE LIGAÇÃO PARA CANALETA 0,40X0,40M E 0,50X0,75M (LIGAÇÃO DUPLA), EM CONCRETO ARMADO FCK 25 MPA, DIMENSÕES INTERNAS DE 1,00X1,00X0,75M. (TIPO 2)</v>
          </cell>
          <cell r="D1559" t="str">
            <v>UN</v>
          </cell>
          <cell r="G1559">
            <v>5087.8100000000004</v>
          </cell>
          <cell r="I1559">
            <v>5247.16</v>
          </cell>
        </row>
        <row r="1560">
          <cell r="B1560" t="str">
            <v>REFERÊNCIA DETALHE PROJETO</v>
          </cell>
        </row>
        <row r="1561">
          <cell r="B1561" t="str">
            <v>CÓDIGO</v>
          </cell>
          <cell r="C1561" t="str">
            <v>DESCRIÇÃO</v>
          </cell>
          <cell r="D1561" t="str">
            <v>UN</v>
          </cell>
          <cell r="E1561" t="str">
            <v>COEF.</v>
          </cell>
          <cell r="F1561" t="str">
            <v>PREÇO</v>
          </cell>
          <cell r="G1561" t="str">
            <v>TOTAL</v>
          </cell>
          <cell r="H1561" t="str">
            <v>PREÇO</v>
          </cell>
          <cell r="I1561" t="str">
            <v>TOTAL</v>
          </cell>
        </row>
        <row r="1562">
          <cell r="B1562">
            <v>101617</v>
          </cell>
          <cell r="C1562" t="str">
            <v>PREPARO DE FUNDO DE VALA COM LARGURA MAIOR OU IGUAL A 1,5 M E MENOR QUE 2,5 M (ACERTO DO SOLO NATURAL). AF_08/2020</v>
          </cell>
          <cell r="D1562" t="str">
            <v>M2</v>
          </cell>
          <cell r="E1562">
            <v>2.5600000000000005</v>
          </cell>
          <cell r="F1562">
            <v>2.6</v>
          </cell>
          <cell r="G1562">
            <v>6.65</v>
          </cell>
          <cell r="H1562">
            <v>2.94</v>
          </cell>
          <cell r="I1562">
            <v>7.52</v>
          </cell>
        </row>
        <row r="1563">
          <cell r="B1563">
            <v>96620</v>
          </cell>
          <cell r="C1563" t="str">
            <v>LASTRO DE CONCRETO MAGRO, APLICADO EM PISOS, LAJES SOBRE SOLO OU RADIERS. AF_08/2017</v>
          </cell>
          <cell r="D1563" t="str">
            <v>M3</v>
          </cell>
          <cell r="E1563">
            <v>0.25600000000000006</v>
          </cell>
          <cell r="F1563">
            <v>591.01</v>
          </cell>
          <cell r="G1563">
            <v>151.29</v>
          </cell>
          <cell r="H1563">
            <v>619.71</v>
          </cell>
          <cell r="I1563">
            <v>158.63999999999999</v>
          </cell>
        </row>
        <row r="1564">
          <cell r="B1564">
            <v>97086</v>
          </cell>
          <cell r="C1564" t="str">
            <v>FABRICAÇÃO, MONTAGEM E DESMONTAGEM DE FORMA PARA RADIER, PISO DE CONCRETO OU LAJE SOBRE SOLO, EM MADEIRA SERRADA, 4 UTILIZAÇÕES. AF_09/2021</v>
          </cell>
          <cell r="D1564" t="str">
            <v>M2</v>
          </cell>
          <cell r="E1564">
            <v>9.3246903508512649</v>
          </cell>
          <cell r="F1564">
            <v>116.35</v>
          </cell>
          <cell r="G1564">
            <v>1084.92</v>
          </cell>
          <cell r="H1564">
            <v>126.23</v>
          </cell>
          <cell r="I1564">
            <v>1177.05</v>
          </cell>
        </row>
        <row r="1565">
          <cell r="B1565">
            <v>94971</v>
          </cell>
          <cell r="C1565" t="str">
            <v>CONCRETO FCK = 25MPA, TRAÇO 1:2,3:2,7 (EM MASSA SECA DE CIMENTO/ AREIA MÉDIA/ BRITA 1) - PREPARO MECÂNICO COM BETONEIRA 600 L. AF_05/2021</v>
          </cell>
          <cell r="D1565" t="str">
            <v>M3</v>
          </cell>
          <cell r="E1565">
            <v>1.1364690350851268</v>
          </cell>
          <cell r="F1565">
            <v>476.67</v>
          </cell>
          <cell r="G1565">
            <v>541.72</v>
          </cell>
          <cell r="H1565">
            <v>485.09</v>
          </cell>
          <cell r="I1565">
            <v>551.28</v>
          </cell>
        </row>
        <row r="1566">
          <cell r="B1566">
            <v>103670</v>
          </cell>
          <cell r="C1566" t="str">
            <v>LANÇAMENTO COM USO DE BALDES, ADENSAMENTO E ACABAMENTO DE CONCRETO EM ESTRUTURAS. AF_02/2022</v>
          </cell>
          <cell r="D1566" t="str">
            <v>M3</v>
          </cell>
          <cell r="E1566">
            <v>1.1364690350851268</v>
          </cell>
          <cell r="F1566">
            <v>246.32</v>
          </cell>
          <cell r="G1566">
            <v>279.93</v>
          </cell>
          <cell r="H1566">
            <v>275.98</v>
          </cell>
          <cell r="I1566">
            <v>313.64</v>
          </cell>
        </row>
        <row r="1567">
          <cell r="B1567">
            <v>92771</v>
          </cell>
          <cell r="C1567" t="str">
            <v>ARMAÇÃO DE LAJE DE ESTRUTURA CONVENCIONAL DE CONCRETO ARMADO UTILIZANDO AÇO CA-50 DE 10,0 MM - MONTAGEM. AF_06/2022</v>
          </cell>
          <cell r="D1567" t="str">
            <v>KG</v>
          </cell>
          <cell r="E1567">
            <v>143</v>
          </cell>
          <cell r="F1567">
            <v>12.09</v>
          </cell>
          <cell r="G1567">
            <v>1728.87</v>
          </cell>
          <cell r="H1567">
            <v>12.2</v>
          </cell>
          <cell r="I1567">
            <v>1744.6</v>
          </cell>
        </row>
        <row r="1568">
          <cell r="B1568" t="str">
            <v>COT.020</v>
          </cell>
          <cell r="C1568" t="str">
            <v>TAMPÃO EM POLIESTER REFORÇADO EM FIBRA DE VIDRO, COM DIÂMETRO DE 600MM E CAPACIDADE DE CARGA DE 40T E TEMP. 180°C</v>
          </cell>
          <cell r="D1568" t="str">
            <v>UN</v>
          </cell>
          <cell r="E1568">
            <v>1</v>
          </cell>
          <cell r="F1568">
            <v>1294.43</v>
          </cell>
          <cell r="G1568">
            <v>1294.43</v>
          </cell>
          <cell r="H1568">
            <v>1294.43</v>
          </cell>
          <cell r="I1568">
            <v>1294.43</v>
          </cell>
        </row>
        <row r="1569">
          <cell r="B1569" t="str">
            <v>CPU 144</v>
          </cell>
          <cell r="C1569" t="str">
            <v>DEMOLIÇÃO DE ALVENARIA DE PEDRA REJUNTADA</v>
          </cell>
          <cell r="D1569" t="str">
            <v>M3</v>
          </cell>
          <cell r="G1569">
            <v>170.01</v>
          </cell>
          <cell r="I1569">
            <v>190.24</v>
          </cell>
        </row>
        <row r="1570">
          <cell r="B1570" t="str">
            <v>REFERÊNCIA COMPESA 10.01.02U 01/2023</v>
          </cell>
        </row>
        <row r="1571">
          <cell r="B1571" t="str">
            <v>CÓDIGO</v>
          </cell>
          <cell r="C1571" t="str">
            <v>DESCRIÇÃO</v>
          </cell>
          <cell r="D1571" t="str">
            <v>UN</v>
          </cell>
          <cell r="E1571" t="str">
            <v>COEF.</v>
          </cell>
          <cell r="F1571" t="str">
            <v>PREÇO</v>
          </cell>
          <cell r="G1571" t="str">
            <v>TOTAL</v>
          </cell>
          <cell r="H1571" t="str">
            <v>PREÇO</v>
          </cell>
          <cell r="I1571" t="str">
            <v>TOTAL</v>
          </cell>
        </row>
        <row r="1572">
          <cell r="B1572">
            <v>88309</v>
          </cell>
          <cell r="C1572" t="str">
            <v>PEDREIRO COM ENCARGOS COMPLEMENTARES</v>
          </cell>
          <cell r="D1572" t="str">
            <v>H</v>
          </cell>
          <cell r="E1572">
            <v>1.1000000000000001</v>
          </cell>
          <cell r="F1572">
            <v>22.63</v>
          </cell>
          <cell r="G1572">
            <v>24.89</v>
          </cell>
          <cell r="H1572">
            <v>25.46</v>
          </cell>
          <cell r="I1572">
            <v>28</v>
          </cell>
        </row>
        <row r="1573">
          <cell r="B1573">
            <v>88316</v>
          </cell>
          <cell r="C1573" t="str">
            <v>SERVENTE COM ENCARGOS COMPLEMENTARES</v>
          </cell>
          <cell r="D1573" t="str">
            <v>H</v>
          </cell>
          <cell r="E1573">
            <v>8</v>
          </cell>
          <cell r="F1573">
            <v>18.14</v>
          </cell>
          <cell r="G1573">
            <v>145.12</v>
          </cell>
          <cell r="H1573">
            <v>20.28</v>
          </cell>
          <cell r="I1573">
            <v>162.24</v>
          </cell>
        </row>
        <row r="1574">
          <cell r="B1574" t="str">
            <v>CPU 145</v>
          </cell>
          <cell r="C1574" t="str">
            <v>EXECUÇÃO DE CAIXA DE LIGAÇÃO PARA CANALETA 0,40X0,40M E TUBO ø600MM, EM CONCRETO ARMADO FCK 25 MPA, DIMENSÕES INTERNAS DE 1,00X1,00X1,10M. (TIPO 3)</v>
          </cell>
          <cell r="D1574" t="str">
            <v>UN</v>
          </cell>
          <cell r="G1574">
            <v>6104.84</v>
          </cell>
          <cell r="I1574">
            <v>6313.43</v>
          </cell>
        </row>
        <row r="1575">
          <cell r="B1575" t="str">
            <v>REFERÊNCIA DETALHE PROJETO</v>
          </cell>
        </row>
        <row r="1576">
          <cell r="B1576" t="str">
            <v>CÓDIGO</v>
          </cell>
          <cell r="C1576" t="str">
            <v>DESCRIÇÃO</v>
          </cell>
          <cell r="D1576" t="str">
            <v>UN</v>
          </cell>
          <cell r="E1576" t="str">
            <v>COEF.</v>
          </cell>
          <cell r="F1576" t="str">
            <v>PREÇO</v>
          </cell>
          <cell r="G1576" t="str">
            <v>TOTAL</v>
          </cell>
          <cell r="H1576" t="str">
            <v>PREÇO</v>
          </cell>
          <cell r="I1576" t="str">
            <v>TOTAL</v>
          </cell>
        </row>
        <row r="1577">
          <cell r="B1577">
            <v>101617</v>
          </cell>
          <cell r="C1577" t="str">
            <v>PREPARO DE FUNDO DE VALA COM LARGURA MAIOR OU IGUAL A 1,5 M E MENOR QUE 2,5 M (ACERTO DO SOLO NATURAL). AF_08/2020</v>
          </cell>
          <cell r="D1577" t="str">
            <v>M2</v>
          </cell>
          <cell r="E1577">
            <v>2.5600000000000005</v>
          </cell>
          <cell r="F1577">
            <v>2.6</v>
          </cell>
          <cell r="G1577">
            <v>6.65</v>
          </cell>
          <cell r="H1577">
            <v>2.94</v>
          </cell>
          <cell r="I1577">
            <v>7.52</v>
          </cell>
        </row>
        <row r="1578">
          <cell r="B1578">
            <v>96620</v>
          </cell>
          <cell r="C1578" t="str">
            <v>LASTRO DE CONCRETO MAGRO, APLICADO EM PISOS, LAJES SOBRE SOLO OU RADIERS. AF_08/2017</v>
          </cell>
          <cell r="D1578" t="str">
            <v>M3</v>
          </cell>
          <cell r="E1578">
            <v>0.25600000000000006</v>
          </cell>
          <cell r="F1578">
            <v>591.01</v>
          </cell>
          <cell r="G1578">
            <v>151.29</v>
          </cell>
          <cell r="H1578">
            <v>619.71</v>
          </cell>
          <cell r="I1578">
            <v>158.63999999999999</v>
          </cell>
        </row>
        <row r="1579">
          <cell r="B1579">
            <v>97086</v>
          </cell>
          <cell r="C1579" t="str">
            <v>FABRICAÇÃO, MONTAGEM E DESMONTAGEM DE FORMA PARA RADIER, PISO DE CONCRETO OU LAJE SOBRE SOLO, EM MADEIRA SERRADA, 4 UTILIZAÇÕES. AF_09/2021</v>
          </cell>
          <cell r="D1579" t="str">
            <v>M2</v>
          </cell>
          <cell r="E1579">
            <v>12.665000150721765</v>
          </cell>
          <cell r="F1579">
            <v>116.35</v>
          </cell>
          <cell r="G1579">
            <v>1473.57</v>
          </cell>
          <cell r="H1579">
            <v>126.23</v>
          </cell>
          <cell r="I1579">
            <v>1598.7</v>
          </cell>
        </row>
        <row r="1580">
          <cell r="B1580">
            <v>94971</v>
          </cell>
          <cell r="C1580" t="str">
            <v>CONCRETO FCK = 25MPA, TRAÇO 1:2,3:2,7 (EM MASSA SECA DE CIMENTO/ AREIA MÉDIA/ BRITA 1) - PREPARO MECÂNICO COM BETONEIRA 600 L. AF_05/2021</v>
          </cell>
          <cell r="D1580" t="str">
            <v>M3</v>
          </cell>
          <cell r="E1580">
            <v>1.4705000150721763</v>
          </cell>
          <cell r="F1580">
            <v>476.67</v>
          </cell>
          <cell r="G1580">
            <v>700.94</v>
          </cell>
          <cell r="H1580">
            <v>485.09</v>
          </cell>
          <cell r="I1580">
            <v>713.32</v>
          </cell>
        </row>
        <row r="1581">
          <cell r="B1581">
            <v>103670</v>
          </cell>
          <cell r="C1581" t="str">
            <v>LANÇAMENTO COM USO DE BALDES, ADENSAMENTO E ACABAMENTO DE CONCRETO EM ESTRUTURAS. AF_02/2022</v>
          </cell>
          <cell r="D1581" t="str">
            <v>M3</v>
          </cell>
          <cell r="E1581">
            <v>1.4705000150721763</v>
          </cell>
          <cell r="F1581">
            <v>246.32</v>
          </cell>
          <cell r="G1581">
            <v>362.21</v>
          </cell>
          <cell r="H1581">
            <v>275.98</v>
          </cell>
          <cell r="I1581">
            <v>405.82</v>
          </cell>
        </row>
        <row r="1582">
          <cell r="B1582">
            <v>92771</v>
          </cell>
          <cell r="C1582" t="str">
            <v>ARMAÇÃO DE LAJE DE ESTRUTURA CONVENCIONAL DE CONCRETO ARMADO UTILIZANDO AÇO CA-50 DE 10,0 MM - MONTAGEM. AF_06/2022</v>
          </cell>
          <cell r="D1582" t="str">
            <v>KG</v>
          </cell>
          <cell r="E1582">
            <v>175</v>
          </cell>
          <cell r="F1582">
            <v>12.09</v>
          </cell>
          <cell r="G1582">
            <v>2115.75</v>
          </cell>
          <cell r="H1582">
            <v>12.2</v>
          </cell>
          <cell r="I1582">
            <v>2135</v>
          </cell>
        </row>
        <row r="1583">
          <cell r="B1583" t="str">
            <v>COT.020</v>
          </cell>
          <cell r="C1583" t="str">
            <v>TAMPÃO EM POLIESTER REFORÇADO EM FIBRA DE VIDRO, COM DIÂMETRO DE 600MM E CAPACIDADE DE CARGA DE 40T E TEMP. 180°C</v>
          </cell>
          <cell r="D1583" t="str">
            <v>UN</v>
          </cell>
          <cell r="E1583">
            <v>1</v>
          </cell>
          <cell r="F1583">
            <v>1294.43</v>
          </cell>
          <cell r="G1583">
            <v>1294.43</v>
          </cell>
          <cell r="H1583">
            <v>1294.43</v>
          </cell>
          <cell r="I1583">
            <v>1294.43</v>
          </cell>
        </row>
        <row r="1584">
          <cell r="B1584" t="str">
            <v>CPU 146</v>
          </cell>
          <cell r="C1584" t="str">
            <v>EXECUÇÃO DE CAIXA DE LIGAÇÃO PARA CANALETA 0,40X0,40M (LIGAÇÃO DUPLA) E TUBO ø600MM, EM CONCRETO ARMADO FCK 25 MPA, DIMENSÕES INTERNAS DE 1,00X1,00X1,10M. (TIPO 4)</v>
          </cell>
          <cell r="D1584" t="str">
            <v>UN</v>
          </cell>
          <cell r="G1584">
            <v>6056.56</v>
          </cell>
          <cell r="I1584">
            <v>6260.88</v>
          </cell>
        </row>
        <row r="1585">
          <cell r="B1585" t="str">
            <v>REFERÊNCIA DETALHE PROJETO</v>
          </cell>
        </row>
        <row r="1586">
          <cell r="B1586" t="str">
            <v>CÓDIGO</v>
          </cell>
          <cell r="C1586" t="str">
            <v>DESCRIÇÃO</v>
          </cell>
          <cell r="D1586" t="str">
            <v>UN</v>
          </cell>
          <cell r="E1586" t="str">
            <v>COEF.</v>
          </cell>
          <cell r="F1586" t="str">
            <v>PREÇO</v>
          </cell>
          <cell r="G1586" t="str">
            <v>TOTAL</v>
          </cell>
          <cell r="H1586" t="str">
            <v>PREÇO</v>
          </cell>
          <cell r="I1586" t="str">
            <v>TOTAL</v>
          </cell>
        </row>
        <row r="1587">
          <cell r="B1587">
            <v>101617</v>
          </cell>
          <cell r="C1587" t="str">
            <v>PREPARO DE FUNDO DE VALA COM LARGURA MAIOR OU IGUAL A 1,5 M E MENOR QUE 2,5 M (ACERTO DO SOLO NATURAL). AF_08/2020</v>
          </cell>
          <cell r="D1587" t="str">
            <v>M2</v>
          </cell>
          <cell r="E1587">
            <v>2.5600000000000005</v>
          </cell>
          <cell r="F1587">
            <v>2.6</v>
          </cell>
          <cell r="G1587">
            <v>6.65</v>
          </cell>
          <cell r="H1587">
            <v>2.94</v>
          </cell>
          <cell r="I1587">
            <v>7.52</v>
          </cell>
        </row>
        <row r="1588">
          <cell r="B1588">
            <v>96620</v>
          </cell>
          <cell r="C1588" t="str">
            <v>LASTRO DE CONCRETO MAGRO, APLICADO EM PISOS, LAJES SOBRE SOLO OU RADIERS. AF_08/2017</v>
          </cell>
          <cell r="D1588" t="str">
            <v>M3</v>
          </cell>
          <cell r="E1588">
            <v>0.25600000000000006</v>
          </cell>
          <cell r="F1588">
            <v>591.01</v>
          </cell>
          <cell r="G1588">
            <v>151.29</v>
          </cell>
          <cell r="H1588">
            <v>619.71</v>
          </cell>
          <cell r="I1588">
            <v>158.63999999999999</v>
          </cell>
        </row>
        <row r="1589">
          <cell r="B1589">
            <v>97086</v>
          </cell>
          <cell r="C1589" t="str">
            <v>FABRICAÇÃO, MONTAGEM E DESMONTAGEM DE FORMA PARA RADIER, PISO DE CONCRETO OU LAJE SOBRE SOLO, EM MADEIRA SERRADA, 4 UTILIZAÇÕES. AF_09/2021</v>
          </cell>
          <cell r="D1589" t="str">
            <v>M2</v>
          </cell>
          <cell r="E1589">
            <v>12.345000150721765</v>
          </cell>
          <cell r="F1589">
            <v>116.35</v>
          </cell>
          <cell r="G1589">
            <v>1436.34</v>
          </cell>
          <cell r="H1589">
            <v>126.23</v>
          </cell>
          <cell r="I1589">
            <v>1558.3</v>
          </cell>
        </row>
        <row r="1590">
          <cell r="B1590">
            <v>94971</v>
          </cell>
          <cell r="C1590" t="str">
            <v>CONCRETO FCK = 25MPA, TRAÇO 1:2,3:2,7 (EM MASSA SECA DE CIMENTO/ AREIA MÉDIA/ BRITA 1) - PREPARO MECÂNICO COM BETONEIRA 600 L. AF_05/2021</v>
          </cell>
          <cell r="D1590" t="str">
            <v>M3</v>
          </cell>
          <cell r="E1590">
            <v>1.4385000150721763</v>
          </cell>
          <cell r="F1590">
            <v>476.67</v>
          </cell>
          <cell r="G1590">
            <v>685.68</v>
          </cell>
          <cell r="H1590">
            <v>485.09</v>
          </cell>
          <cell r="I1590">
            <v>697.8</v>
          </cell>
        </row>
        <row r="1591">
          <cell r="B1591">
            <v>103670</v>
          </cell>
          <cell r="C1591" t="str">
            <v>LANÇAMENTO COM USO DE BALDES, ADENSAMENTO E ACABAMENTO DE CONCRETO EM ESTRUTURAS. AF_02/2022</v>
          </cell>
          <cell r="D1591" t="str">
            <v>M3</v>
          </cell>
          <cell r="E1591">
            <v>1.4385000150721763</v>
          </cell>
          <cell r="F1591">
            <v>246.32</v>
          </cell>
          <cell r="G1591">
            <v>354.33</v>
          </cell>
          <cell r="H1591">
            <v>275.98</v>
          </cell>
          <cell r="I1591">
            <v>396.99</v>
          </cell>
        </row>
        <row r="1592">
          <cell r="B1592">
            <v>92771</v>
          </cell>
          <cell r="C1592" t="str">
            <v>ARMAÇÃO DE LAJE DE ESTRUTURA CONVENCIONAL DE CONCRETO ARMADO UTILIZANDO AÇO CA-50 DE 10,0 MM - MONTAGEM. AF_06/2022</v>
          </cell>
          <cell r="D1592" t="str">
            <v>KG</v>
          </cell>
          <cell r="E1592">
            <v>176</v>
          </cell>
          <cell r="F1592">
            <v>12.09</v>
          </cell>
          <cell r="G1592">
            <v>2127.84</v>
          </cell>
          <cell r="H1592">
            <v>12.2</v>
          </cell>
          <cell r="I1592">
            <v>2147.1999999999998</v>
          </cell>
        </row>
        <row r="1593">
          <cell r="B1593" t="str">
            <v>COT.020</v>
          </cell>
          <cell r="C1593" t="str">
            <v>TAMPÃO EM POLIESTER REFORÇADO EM FIBRA DE VIDRO, COM DIÂMETRO DE 600MM E CAPACIDADE DE CARGA DE 40T E TEMP. 180°C</v>
          </cell>
          <cell r="D1593" t="str">
            <v>UN</v>
          </cell>
          <cell r="E1593">
            <v>1</v>
          </cell>
          <cell r="F1593">
            <v>1294.43</v>
          </cell>
          <cell r="G1593">
            <v>1294.43</v>
          </cell>
          <cell r="H1593">
            <v>1294.43</v>
          </cell>
          <cell r="I1593">
            <v>1294.43</v>
          </cell>
        </row>
        <row r="1594">
          <cell r="B1594" t="str">
            <v>CPU 147</v>
          </cell>
          <cell r="C1594" t="str">
            <v>EXECUÇÃO DE CAIXA DE LIGAÇÃO PARA CANALETA 0,40X0,40M (LIGAÇÃO DUPLA), EM CONCRETO ARMADO FCK 25 MPA, DIMENSÕES INTERNAS DE 1,00X1,00X0,40M. (TIPO 5)</v>
          </cell>
          <cell r="D1594" t="str">
            <v>UN</v>
          </cell>
          <cell r="G1594">
            <v>3345.03</v>
          </cell>
          <cell r="I1594">
            <v>3458.49</v>
          </cell>
        </row>
        <row r="1595">
          <cell r="B1595" t="str">
            <v>REFERÊNCIA DETALHE PROJETO</v>
          </cell>
        </row>
        <row r="1596">
          <cell r="B1596" t="str">
            <v>CÓDIGO</v>
          </cell>
          <cell r="C1596" t="str">
            <v>DESCRIÇÃO</v>
          </cell>
          <cell r="D1596" t="str">
            <v>UN</v>
          </cell>
          <cell r="E1596" t="str">
            <v>COEF.</v>
          </cell>
          <cell r="F1596" t="str">
            <v>PREÇO</v>
          </cell>
          <cell r="G1596" t="str">
            <v>TOTAL</v>
          </cell>
          <cell r="H1596" t="str">
            <v>PREÇO</v>
          </cell>
          <cell r="I1596" t="str">
            <v>TOTAL</v>
          </cell>
        </row>
        <row r="1597">
          <cell r="B1597">
            <v>101617</v>
          </cell>
          <cell r="C1597" t="str">
            <v>PREPARO DE FUNDO DE VALA COM LARGURA MAIOR OU IGUAL A 1,5 M E MENOR QUE 2,5 M (ACERTO DO SOLO NATURAL). AF_08/2020</v>
          </cell>
          <cell r="D1597" t="str">
            <v>M2</v>
          </cell>
          <cell r="E1597">
            <v>2.5600000000000005</v>
          </cell>
          <cell r="F1597">
            <v>2.6</v>
          </cell>
          <cell r="G1597">
            <v>6.65</v>
          </cell>
          <cell r="H1597">
            <v>2.94</v>
          </cell>
          <cell r="I1597">
            <v>7.52</v>
          </cell>
        </row>
        <row r="1598">
          <cell r="B1598">
            <v>96620</v>
          </cell>
          <cell r="C1598" t="str">
            <v>LASTRO DE CONCRETO MAGRO, APLICADO EM PISOS, LAJES SOBRE SOLO OU RADIERS. AF_08/2017</v>
          </cell>
          <cell r="D1598" t="str">
            <v>M3</v>
          </cell>
          <cell r="E1598">
            <v>0.25600000000000006</v>
          </cell>
          <cell r="F1598">
            <v>591.01</v>
          </cell>
          <cell r="G1598">
            <v>151.29</v>
          </cell>
          <cell r="H1598">
            <v>619.71</v>
          </cell>
          <cell r="I1598">
            <v>158.63999999999999</v>
          </cell>
        </row>
        <row r="1599">
          <cell r="B1599">
            <v>97086</v>
          </cell>
          <cell r="C1599" t="str">
            <v>FABRICAÇÃO, MONTAGEM E DESMONTAGEM DE FORMA PARA RADIER, PISO DE CONCRETO OU LAJE SOBRE SOLO, EM MADEIRA SERRADA, 4 UTILIZAÇÕES. AF_09/2021</v>
          </cell>
          <cell r="D1599" t="str">
            <v>M2</v>
          </cell>
          <cell r="E1599">
            <v>6.3946903508512651</v>
          </cell>
          <cell r="F1599">
            <v>116.35</v>
          </cell>
          <cell r="G1599">
            <v>744.02</v>
          </cell>
          <cell r="H1599">
            <v>126.23</v>
          </cell>
          <cell r="I1599">
            <v>807.2</v>
          </cell>
        </row>
        <row r="1600">
          <cell r="B1600">
            <v>94971</v>
          </cell>
          <cell r="C1600" t="str">
            <v>CONCRETO FCK = 25MPA, TRAÇO 1:2,3:2,7 (EM MASSA SECA DE CIMENTO/ AREIA MÉDIA/ BRITA 1) - PREPARO MECÂNICO COM BETONEIRA 600 L. AF_05/2021</v>
          </cell>
          <cell r="D1600" t="str">
            <v>M3</v>
          </cell>
          <cell r="E1600">
            <v>1.0034690350851267</v>
          </cell>
          <cell r="F1600">
            <v>476.67</v>
          </cell>
          <cell r="G1600">
            <v>478.32</v>
          </cell>
          <cell r="H1600">
            <v>485.09</v>
          </cell>
          <cell r="I1600">
            <v>486.77</v>
          </cell>
        </row>
        <row r="1601">
          <cell r="B1601">
            <v>103670</v>
          </cell>
          <cell r="C1601" t="str">
            <v>LANÇAMENTO COM USO DE BALDES, ADENSAMENTO E ACABAMENTO DE CONCRETO EM ESTRUTURAS. AF_02/2022</v>
          </cell>
          <cell r="D1601" t="str">
            <v>M3</v>
          </cell>
          <cell r="E1601">
            <v>1.0034690350851267</v>
          </cell>
          <cell r="F1601">
            <v>246.32</v>
          </cell>
          <cell r="G1601">
            <v>247.17</v>
          </cell>
          <cell r="H1601">
            <v>275.98</v>
          </cell>
          <cell r="I1601">
            <v>276.93</v>
          </cell>
        </row>
        <row r="1602">
          <cell r="B1602">
            <v>92771</v>
          </cell>
          <cell r="C1602" t="str">
            <v>ARMAÇÃO DE LAJE DE ESTRUTURA CONVENCIONAL DE CONCRETO ARMADO UTILIZANDO AÇO CA-50 DE 10,0 MM - MONTAGEM. AF_06/2022</v>
          </cell>
          <cell r="D1602" t="str">
            <v>KG</v>
          </cell>
          <cell r="E1602">
            <v>35</v>
          </cell>
          <cell r="F1602">
            <v>12.09</v>
          </cell>
          <cell r="G1602">
            <v>423.15</v>
          </cell>
          <cell r="H1602">
            <v>12.2</v>
          </cell>
          <cell r="I1602">
            <v>427</v>
          </cell>
        </row>
        <row r="1603">
          <cell r="B1603" t="str">
            <v>COT.020</v>
          </cell>
          <cell r="C1603" t="str">
            <v>TAMPÃO EM POLIESTER REFORÇADO EM FIBRA DE VIDRO, COM DIÂMETRO DE 600MM E CAPACIDADE DE CARGA DE 40T E TEMP. 180°C</v>
          </cell>
          <cell r="D1603" t="str">
            <v>UN</v>
          </cell>
          <cell r="E1603">
            <v>1</v>
          </cell>
          <cell r="F1603">
            <v>1294.43</v>
          </cell>
          <cell r="G1603">
            <v>1294.43</v>
          </cell>
          <cell r="H1603">
            <v>1294.43</v>
          </cell>
          <cell r="I1603">
            <v>1294.43</v>
          </cell>
        </row>
        <row r="1604">
          <cell r="B1604" t="str">
            <v>CPU 148</v>
          </cell>
          <cell r="C1604" t="str">
            <v>EXECUÇÃO DE CAIXA DE LIGAÇÃO PARA CANALETA COM AS SEGUINTES DIMENSÕES INTERNAS 0,40X0,40M  E 0,70X0,70M, LIGAÇÃO TRIPLA, EM CONCRETO ARMADO FCK 25 MPA, DIMENSÕES INTERNAS DE 1,00X1,00X0,70M. (TIPO 6)</v>
          </cell>
          <cell r="D1604" t="str">
            <v>UN</v>
          </cell>
          <cell r="G1604">
            <v>4691.2299999999996</v>
          </cell>
          <cell r="I1604">
            <v>4831.78</v>
          </cell>
        </row>
        <row r="1605">
          <cell r="B1605" t="str">
            <v>REFERÊNCIA DETALHE PROJETO</v>
          </cell>
        </row>
        <row r="1606">
          <cell r="B1606" t="str">
            <v>CÓDIGO</v>
          </cell>
          <cell r="C1606" t="str">
            <v>DESCRIÇÃO</v>
          </cell>
          <cell r="D1606" t="str">
            <v>UN</v>
          </cell>
          <cell r="E1606" t="str">
            <v>COEF.</v>
          </cell>
          <cell r="F1606" t="str">
            <v>PREÇO</v>
          </cell>
          <cell r="G1606" t="str">
            <v>TOTAL</v>
          </cell>
          <cell r="H1606" t="str">
            <v>PREÇO</v>
          </cell>
          <cell r="I1606" t="str">
            <v>TOTAL</v>
          </cell>
        </row>
        <row r="1607">
          <cell r="B1607">
            <v>101617</v>
          </cell>
          <cell r="C1607" t="str">
            <v>PREPARO DE FUNDO DE VALA COM LARGURA MAIOR OU IGUAL A 1,5 M E MENOR QUE 2,5 M (ACERTO DO SOLO NATURAL). AF_08/2020</v>
          </cell>
          <cell r="D1607" t="str">
            <v>M2</v>
          </cell>
          <cell r="E1607">
            <v>2.5600000000000005</v>
          </cell>
          <cell r="F1607">
            <v>2.6</v>
          </cell>
          <cell r="G1607">
            <v>6.65</v>
          </cell>
          <cell r="H1607">
            <v>2.94</v>
          </cell>
          <cell r="I1607">
            <v>7.52</v>
          </cell>
        </row>
        <row r="1608">
          <cell r="B1608">
            <v>96620</v>
          </cell>
          <cell r="C1608" t="str">
            <v>LASTRO DE CONCRETO MAGRO, APLICADO EM PISOS, LAJES SOBRE SOLO OU RADIERS. AF_08/2017</v>
          </cell>
          <cell r="D1608" t="str">
            <v>M3</v>
          </cell>
          <cell r="E1608">
            <v>0.25600000000000006</v>
          </cell>
          <cell r="F1608">
            <v>591.01</v>
          </cell>
          <cell r="G1608">
            <v>151.29</v>
          </cell>
          <cell r="H1608">
            <v>619.71</v>
          </cell>
          <cell r="I1608">
            <v>158.63999999999999</v>
          </cell>
        </row>
        <row r="1609">
          <cell r="B1609">
            <v>97086</v>
          </cell>
          <cell r="C1609" t="str">
            <v>FABRICAÇÃO, MONTAGEM E DESMONTAGEM DE FORMA PARA RADIER, PISO DE CONCRETO OU LAJE SOBRE SOLO, EM MADEIRA SERRADA, 4 UTILIZAÇÕES. AF_09/2021</v>
          </cell>
          <cell r="D1609" t="str">
            <v>M2</v>
          </cell>
          <cell r="E1609">
            <v>7.6346903508512662</v>
          </cell>
          <cell r="F1609">
            <v>116.35</v>
          </cell>
          <cell r="G1609">
            <v>888.29</v>
          </cell>
          <cell r="H1609">
            <v>126.23</v>
          </cell>
          <cell r="I1609">
            <v>963.72</v>
          </cell>
        </row>
        <row r="1610">
          <cell r="B1610">
            <v>94971</v>
          </cell>
          <cell r="C1610" t="str">
            <v>CONCRETO FCK = 25MPA, TRAÇO 1:2,3:2,7 (EM MASSA SECA DE CIMENTO/ AREIA MÉDIA/ BRITA 1) - PREPARO MECÂNICO COM BETONEIRA 600 L. AF_05/2021</v>
          </cell>
          <cell r="D1610" t="str">
            <v>M3</v>
          </cell>
          <cell r="E1610">
            <v>1.1274690350851266</v>
          </cell>
          <cell r="F1610">
            <v>476.67</v>
          </cell>
          <cell r="G1610">
            <v>537.42999999999995</v>
          </cell>
          <cell r="H1610">
            <v>485.09</v>
          </cell>
          <cell r="I1610">
            <v>546.91999999999996</v>
          </cell>
        </row>
        <row r="1611">
          <cell r="B1611">
            <v>103670</v>
          </cell>
          <cell r="C1611" t="str">
            <v>LANÇAMENTO COM USO DE BALDES, ADENSAMENTO E ACABAMENTO DE CONCRETO EM ESTRUTURAS. AF_02/2022</v>
          </cell>
          <cell r="D1611" t="str">
            <v>M3</v>
          </cell>
          <cell r="E1611">
            <v>1.1274690350851266</v>
          </cell>
          <cell r="F1611">
            <v>246.32</v>
          </cell>
          <cell r="G1611">
            <v>277.70999999999998</v>
          </cell>
          <cell r="H1611">
            <v>275.98</v>
          </cell>
          <cell r="I1611">
            <v>311.14999999999998</v>
          </cell>
        </row>
        <row r="1612">
          <cell r="B1612">
            <v>92771</v>
          </cell>
          <cell r="C1612" t="str">
            <v>ARMAÇÃO DE LAJE DE ESTRUTURA CONVENCIONAL DE CONCRETO ARMADO UTILIZANDO AÇO CA-50 DE 10,0 MM - MONTAGEM. AF_06/2022</v>
          </cell>
          <cell r="D1612" t="str">
            <v>KG</v>
          </cell>
          <cell r="E1612">
            <v>127</v>
          </cell>
          <cell r="F1612">
            <v>12.09</v>
          </cell>
          <cell r="G1612">
            <v>1535.43</v>
          </cell>
          <cell r="H1612">
            <v>12.2</v>
          </cell>
          <cell r="I1612">
            <v>1549.4</v>
          </cell>
        </row>
        <row r="1613">
          <cell r="B1613" t="str">
            <v>COT.020</v>
          </cell>
          <cell r="C1613" t="str">
            <v>TAMPÃO EM POLIESTER REFORÇADO EM FIBRA DE VIDRO, COM DIÂMETRO DE 600MM E CAPACIDADE DE CARGA DE 40T E TEMP. 180°C</v>
          </cell>
          <cell r="D1613" t="str">
            <v>UN</v>
          </cell>
          <cell r="E1613">
            <v>1</v>
          </cell>
          <cell r="F1613">
            <v>1294.43</v>
          </cell>
          <cell r="G1613">
            <v>1294.43</v>
          </cell>
          <cell r="H1613">
            <v>1294.43</v>
          </cell>
          <cell r="I1613">
            <v>1294.43</v>
          </cell>
        </row>
        <row r="1614">
          <cell r="B1614" t="str">
            <v>CPU 149</v>
          </cell>
          <cell r="C1614" t="str">
            <v>CANALETA EM CONCRETO ARMADO NAS DIMENSÕES 0,40M X 0,40M, INCLUINDO LAJE DE TAMPA COM 20CM, CONFORME PROJETO DE CÁLCULO ESTRUTURAL  (LINHA D'ÁGUA - TAMPA TIPO GRELHA)</v>
          </cell>
          <cell r="D1614" t="str">
            <v>M</v>
          </cell>
          <cell r="G1614">
            <v>1001.84</v>
          </cell>
          <cell r="I1614">
            <v>1038</v>
          </cell>
        </row>
        <row r="1615">
          <cell r="B1615" t="str">
            <v>CANALETA EM CONCRETO DIMENSÕES INTERNAS 0,40X0,40M, NA LINHA D'ÁGUA</v>
          </cell>
        </row>
        <row r="1616">
          <cell r="B1616" t="str">
            <v>CÓDIGO</v>
          </cell>
          <cell r="C1616" t="str">
            <v>DESCRIÇÃO</v>
          </cell>
          <cell r="D1616" t="str">
            <v>UN</v>
          </cell>
          <cell r="E1616" t="str">
            <v>COEF.</v>
          </cell>
          <cell r="F1616" t="str">
            <v>PREÇO</v>
          </cell>
          <cell r="G1616" t="str">
            <v>TOTAL</v>
          </cell>
          <cell r="H1616" t="str">
            <v>PREÇO</v>
          </cell>
          <cell r="I1616" t="str">
            <v>TOTAL</v>
          </cell>
        </row>
        <row r="1617">
          <cell r="B1617">
            <v>101616</v>
          </cell>
          <cell r="C1617" t="str">
            <v>PREPARO DE FUNDO DE VALA COM LARGURA MENOR QUE 1,5 M (ACERTO DO SOLO NATURAL). AF_08/2020</v>
          </cell>
          <cell r="D1617" t="str">
            <v>M2</v>
          </cell>
          <cell r="E1617">
            <v>1</v>
          </cell>
          <cell r="F1617">
            <v>5.29</v>
          </cell>
          <cell r="G1617">
            <v>5.29</v>
          </cell>
          <cell r="H1617">
            <v>5.95</v>
          </cell>
          <cell r="I1617">
            <v>5.95</v>
          </cell>
        </row>
        <row r="1618">
          <cell r="B1618">
            <v>96620</v>
          </cell>
          <cell r="C1618" t="str">
            <v>LASTRO DE CONCRETO MAGRO, APLICADO EM PISOS, LAJES SOBRE SOLO OU RADIERS. AF_08/2017</v>
          </cell>
          <cell r="D1618" t="str">
            <v>M3</v>
          </cell>
          <cell r="E1618">
            <v>0.05</v>
          </cell>
          <cell r="F1618">
            <v>591.01</v>
          </cell>
          <cell r="G1618">
            <v>29.55</v>
          </cell>
          <cell r="H1618">
            <v>619.71</v>
          </cell>
          <cell r="I1618">
            <v>30.98</v>
          </cell>
        </row>
        <row r="1619">
          <cell r="B1619">
            <v>96536</v>
          </cell>
          <cell r="C1619" t="str">
            <v>FABRICAÇÃO, MONTAGEM E DESMONTAGEM DE FÔRMA PARA VIGA BALDRAME, EM MADEIRA SERRADA, E=25 MM, 4 UTILIZAÇÕES. AF_06/2017</v>
          </cell>
          <cell r="D1619" t="str">
            <v>M2</v>
          </cell>
          <cell r="E1619">
            <v>4.0072000000000001</v>
          </cell>
          <cell r="F1619">
            <v>76.22</v>
          </cell>
          <cell r="G1619">
            <v>305.42</v>
          </cell>
          <cell r="H1619">
            <v>80.62</v>
          </cell>
          <cell r="I1619">
            <v>323.06</v>
          </cell>
        </row>
        <row r="1620">
          <cell r="B1620">
            <v>96544</v>
          </cell>
          <cell r="C1620" t="str">
            <v>ARMAÇÃO DE BLOCO, VIGA BALDRAME OU SAPATA UTILIZANDO AÇO CA-50 DE 6,3 MM - MONTAGEM. AF_06/2017</v>
          </cell>
          <cell r="D1620" t="str">
            <v>KG</v>
          </cell>
          <cell r="E1620">
            <v>9.4</v>
          </cell>
          <cell r="F1620">
            <v>16.64</v>
          </cell>
          <cell r="G1620">
            <v>156.41</v>
          </cell>
          <cell r="H1620">
            <v>17.28</v>
          </cell>
          <cell r="I1620">
            <v>162.43</v>
          </cell>
        </row>
        <row r="1621">
          <cell r="B1621">
            <v>96545</v>
          </cell>
          <cell r="C1621" t="str">
            <v>ARMAÇÃO DE BLOCO, VIGA BALDRAME OU SAPATA UTILIZANDO AÇO CA-50 DE 8 MM - MONTAGEM. AF_06/2017</v>
          </cell>
          <cell r="D1621" t="str">
            <v>KG</v>
          </cell>
          <cell r="E1621">
            <v>4.2699999999999996</v>
          </cell>
          <cell r="F1621">
            <v>15.63</v>
          </cell>
          <cell r="G1621">
            <v>66.739999999999995</v>
          </cell>
          <cell r="H1621">
            <v>16.09</v>
          </cell>
          <cell r="I1621">
            <v>68.7</v>
          </cell>
        </row>
        <row r="1622">
          <cell r="B1622">
            <v>92771</v>
          </cell>
          <cell r="C1622" t="str">
            <v>ARMAÇÃO DE LAJE DE ESTRUTURA CONVENCIONAL DE CONCRETO ARMADO UTILIZANDO AÇO CA-50 DE 10,0 MM - MONTAGEM. AF_06/2022</v>
          </cell>
          <cell r="D1622" t="str">
            <v>KG</v>
          </cell>
          <cell r="E1622">
            <v>14.239999999999998</v>
          </cell>
          <cell r="F1622">
            <v>12.09</v>
          </cell>
          <cell r="G1622">
            <v>172.16</v>
          </cell>
          <cell r="H1622">
            <v>12.2</v>
          </cell>
          <cell r="I1622">
            <v>173.72</v>
          </cell>
        </row>
        <row r="1623">
          <cell r="B1623" t="str">
            <v>AUX.018</v>
          </cell>
          <cell r="C1623" t="str">
            <v xml:space="preserve">CONCRETAGEM DE BLOCOS DE COROAMENTO E VIGAS BALDRAME, FCK 25 MPA, COM USO DE JERICA  LANÇAMENTO, ADENSAMENTO E ACABAMENTO. </v>
          </cell>
          <cell r="D1623" t="str">
            <v>M3</v>
          </cell>
          <cell r="E1623">
            <v>0.16000000000000003</v>
          </cell>
          <cell r="F1623">
            <v>647.46</v>
          </cell>
          <cell r="G1623">
            <v>103.59</v>
          </cell>
          <cell r="H1623">
            <v>669.13</v>
          </cell>
          <cell r="I1623">
            <v>107.06</v>
          </cell>
        </row>
        <row r="1624">
          <cell r="B1624" t="str">
            <v>AUX.009</v>
          </cell>
          <cell r="C1624" t="str">
            <v>CONCRETAGEM DE RADIER, PISO DE CONCRETO OU LAJE SOBRE SOLO, FCK 25 MPA - LANÇAMENTO, ADENSAMENTO E ACABAMENTO.</v>
          </cell>
          <cell r="D1624" t="str">
            <v xml:space="preserve"> M3</v>
          </cell>
          <cell r="E1624">
            <v>0.3116000000000001</v>
          </cell>
          <cell r="F1624">
            <v>522.1</v>
          </cell>
          <cell r="G1624">
            <v>162.68</v>
          </cell>
          <cell r="H1624">
            <v>533.05999999999995</v>
          </cell>
          <cell r="I1624">
            <v>166.1</v>
          </cell>
        </row>
        <row r="1625">
          <cell r="B1625" t="str">
            <v>CPU 150</v>
          </cell>
          <cell r="C1625" t="str">
            <v>CANALETA EM CONCRETO ARMADO NAS DIMENSÕES 0,40M X 0,40M, INCLUINDO LAJE DE TAMPA COM 20CM, CONFORME PROJETO DE CÁLCULO ESTRUTURAL  (LINHA D'ÁGUA - TAMPA TIPO GRELHA) - COM DISSIPADOR DE ENERGIA</v>
          </cell>
          <cell r="D1625" t="str">
            <v>M</v>
          </cell>
          <cell r="G1625">
            <v>1053.51</v>
          </cell>
          <cell r="I1625">
            <v>1091.92</v>
          </cell>
        </row>
        <row r="1626">
          <cell r="B1626" t="str">
            <v>CANALETA EM CONCRETO DIMENSÕES INTERNAS 0,40X0,40M, NA LINHA D'ÁGUA</v>
          </cell>
        </row>
        <row r="1627">
          <cell r="B1627" t="str">
            <v>CÓDIGO</v>
          </cell>
          <cell r="C1627" t="str">
            <v>DESCRIÇÃO</v>
          </cell>
          <cell r="D1627" t="str">
            <v>UN</v>
          </cell>
          <cell r="E1627" t="str">
            <v>COEF.</v>
          </cell>
          <cell r="F1627" t="str">
            <v>PREÇO</v>
          </cell>
          <cell r="G1627" t="str">
            <v>TOTAL</v>
          </cell>
          <cell r="H1627" t="str">
            <v>PREÇO</v>
          </cell>
          <cell r="I1627" t="str">
            <v>TOTAL</v>
          </cell>
        </row>
        <row r="1628">
          <cell r="B1628">
            <v>101616</v>
          </cell>
          <cell r="C1628" t="str">
            <v>PREPARO DE FUNDO DE VALA COM LARGURA MENOR QUE 1,5 M (ACERTO DO SOLO NATURAL). AF_08/2020</v>
          </cell>
          <cell r="D1628" t="str">
            <v>M2</v>
          </cell>
          <cell r="E1628">
            <v>1</v>
          </cell>
          <cell r="F1628">
            <v>5.29</v>
          </cell>
          <cell r="G1628">
            <v>5.29</v>
          </cell>
          <cell r="H1628">
            <v>5.95</v>
          </cell>
          <cell r="I1628">
            <v>5.95</v>
          </cell>
        </row>
        <row r="1629">
          <cell r="B1629">
            <v>96620</v>
          </cell>
          <cell r="C1629" t="str">
            <v>LASTRO DE CONCRETO MAGRO, APLICADO EM PISOS, LAJES SOBRE SOLO OU RADIERS. AF_08/2017</v>
          </cell>
          <cell r="D1629" t="str">
            <v>M3</v>
          </cell>
          <cell r="E1629">
            <v>0.05</v>
          </cell>
          <cell r="F1629">
            <v>591.01</v>
          </cell>
          <cell r="G1629">
            <v>29.55</v>
          </cell>
          <cell r="H1629">
            <v>619.71</v>
          </cell>
          <cell r="I1629">
            <v>30.98</v>
          </cell>
        </row>
        <row r="1630">
          <cell r="B1630">
            <v>96536</v>
          </cell>
          <cell r="C1630" t="str">
            <v>FABRICAÇÃO, MONTAGEM E DESMONTAGEM DE FÔRMA PARA VIGA BALDRAME, EM MADEIRA SERRADA, E=25 MM, 4 UTILIZAÇÕES. AF_06/2017</v>
          </cell>
          <cell r="D1630" t="str">
            <v>M2</v>
          </cell>
          <cell r="E1630">
            <v>4.2232000000000003</v>
          </cell>
          <cell r="F1630">
            <v>76.22</v>
          </cell>
          <cell r="G1630">
            <v>321.89</v>
          </cell>
          <cell r="H1630">
            <v>80.62</v>
          </cell>
          <cell r="I1630">
            <v>340.47</v>
          </cell>
        </row>
        <row r="1631">
          <cell r="B1631">
            <v>96544</v>
          </cell>
          <cell r="C1631" t="str">
            <v>ARMAÇÃO DE BLOCO, VIGA BALDRAME OU SAPATA UTILIZANDO AÇO CA-50 DE 6,3 MM - MONTAGEM. AF_06/2017</v>
          </cell>
          <cell r="D1631" t="str">
            <v>KG</v>
          </cell>
          <cell r="E1631">
            <v>9.4</v>
          </cell>
          <cell r="F1631">
            <v>16.64</v>
          </cell>
          <cell r="G1631">
            <v>156.41</v>
          </cell>
          <cell r="H1631">
            <v>17.28</v>
          </cell>
          <cell r="I1631">
            <v>162.43</v>
          </cell>
        </row>
        <row r="1632">
          <cell r="B1632">
            <v>96545</v>
          </cell>
          <cell r="C1632" t="str">
            <v>ARMAÇÃO DE BLOCO, VIGA BALDRAME OU SAPATA UTILIZANDO AÇO CA-50 DE 8 MM - MONTAGEM. AF_06/2017</v>
          </cell>
          <cell r="D1632" t="str">
            <v>KG</v>
          </cell>
          <cell r="E1632">
            <v>4.2699999999999996</v>
          </cell>
          <cell r="F1632">
            <v>15.63</v>
          </cell>
          <cell r="G1632">
            <v>66.739999999999995</v>
          </cell>
          <cell r="H1632">
            <v>16.09</v>
          </cell>
          <cell r="I1632">
            <v>68.7</v>
          </cell>
        </row>
        <row r="1633">
          <cell r="B1633">
            <v>92771</v>
          </cell>
          <cell r="C1633" t="str">
            <v>ARMAÇÃO DE LAJE DE ESTRUTURA CONVENCIONAL DE CONCRETO ARMADO UTILIZANDO AÇO CA-50 DE 10,0 MM - MONTAGEM. AF_06/2022</v>
          </cell>
          <cell r="D1633" t="str">
            <v>KG</v>
          </cell>
          <cell r="E1633">
            <v>14.239999999999998</v>
          </cell>
          <cell r="F1633">
            <v>12.09</v>
          </cell>
          <cell r="G1633">
            <v>172.16</v>
          </cell>
          <cell r="H1633">
            <v>12.2</v>
          </cell>
          <cell r="I1633">
            <v>173.72</v>
          </cell>
        </row>
        <row r="1634">
          <cell r="B1634" t="str">
            <v>AUX.018</v>
          </cell>
          <cell r="C1634" t="str">
            <v xml:space="preserve">CONCRETAGEM DE BLOCOS DE COROAMENTO E VIGAS BALDRAME, FCK 25 MPA, COM USO DE JERICA  LANÇAMENTO, ADENSAMENTO E ACABAMENTO. </v>
          </cell>
          <cell r="D1634" t="str">
            <v>M3</v>
          </cell>
          <cell r="E1634">
            <v>0.16000000000000003</v>
          </cell>
          <cell r="F1634">
            <v>647.46</v>
          </cell>
          <cell r="G1634">
            <v>103.59</v>
          </cell>
          <cell r="H1634">
            <v>669.13</v>
          </cell>
          <cell r="I1634">
            <v>107.06</v>
          </cell>
        </row>
        <row r="1635">
          <cell r="B1635">
            <v>103801</v>
          </cell>
          <cell r="C1635" t="str">
            <v>CONCRETAGEM DE DISSIPADOR DE ENERGIA, FCK = 20 MPA, COM USO DE JERICAS E PREPARO EM BETONEIRA DE 600 L - AREIA E BRITA COMERCIAIS - LANÇAMENTO, ADENSAMENTO E ACABAMENTO. AF_08/2022</v>
          </cell>
          <cell r="D1635" t="str">
            <v>M3</v>
          </cell>
          <cell r="E1635">
            <v>5.7599999999999998E-2</v>
          </cell>
          <cell r="F1635">
            <v>611.27</v>
          </cell>
          <cell r="G1635">
            <v>35.200000000000003</v>
          </cell>
          <cell r="H1635">
            <v>633.88</v>
          </cell>
          <cell r="I1635">
            <v>36.51</v>
          </cell>
        </row>
        <row r="1636">
          <cell r="B1636" t="str">
            <v>AUX.009</v>
          </cell>
          <cell r="C1636" t="str">
            <v>CONCRETAGEM DE RADIER, PISO DE CONCRETO OU LAJE SOBRE SOLO, FCK 25 MPA - LANÇAMENTO, ADENSAMENTO E ACABAMENTO.</v>
          </cell>
          <cell r="D1636" t="str">
            <v xml:space="preserve"> M3</v>
          </cell>
          <cell r="E1636">
            <v>0.3116000000000001</v>
          </cell>
          <cell r="F1636">
            <v>522.1</v>
          </cell>
          <cell r="G1636">
            <v>162.68</v>
          </cell>
          <cell r="H1636">
            <v>533.05999999999995</v>
          </cell>
          <cell r="I1636">
            <v>166.1</v>
          </cell>
        </row>
        <row r="1637">
          <cell r="B1637" t="str">
            <v>CPU 151</v>
          </cell>
          <cell r="C1637" t="str">
            <v xml:space="preserve">DEMOLIÇÃO DE GALERIA EM TUBO DE CONCRETO SIMPLES OU ARMADO D=0,60M, SEM REAPROVEITAMENTO, INCLUSIVE CARGA, MANOBRA E DESCARGA DE ENTULHO EM CAÇAMBA DE 10M3, COM EMPOLAMENTO, E TRANSPORTE COM DMT DE 15KM - EXCLUSIVE ESCAVAÇÃO.	</v>
          </cell>
          <cell r="D1637" t="str">
            <v>M</v>
          </cell>
          <cell r="G1637">
            <v>58.5</v>
          </cell>
          <cell r="I1637">
            <v>64.97</v>
          </cell>
        </row>
        <row r="1638">
          <cell r="B1638" t="str">
            <v>BASEADA NA COMPOSIÇÃO 00047/ORSE MAI/2023 (http://www.fkcomercio.com.br/tubo_de_concreto.html)</v>
          </cell>
        </row>
        <row r="1639">
          <cell r="B1639" t="str">
            <v>CÓDIGO</v>
          </cell>
          <cell r="C1639" t="str">
            <v>DESCRIÇÃO</v>
          </cell>
          <cell r="D1639" t="str">
            <v>UN</v>
          </cell>
          <cell r="E1639" t="str">
            <v>COEF.</v>
          </cell>
          <cell r="F1639" t="str">
            <v>PREÇO</v>
          </cell>
          <cell r="G1639" t="str">
            <v>TOTAL</v>
          </cell>
          <cell r="H1639" t="str">
            <v>PREÇO</v>
          </cell>
          <cell r="I1639" t="str">
            <v>TOTAL</v>
          </cell>
        </row>
        <row r="1640">
          <cell r="B1640">
            <v>88316</v>
          </cell>
          <cell r="C1640" t="str">
            <v>SERVENTE COM ENCARGOS COMPLEMENTARES</v>
          </cell>
          <cell r="D1640" t="str">
            <v>H</v>
          </cell>
          <cell r="E1640">
            <v>3</v>
          </cell>
          <cell r="F1640">
            <v>18.14</v>
          </cell>
          <cell r="G1640">
            <v>54.42</v>
          </cell>
          <cell r="H1640">
            <v>20.28</v>
          </cell>
          <cell r="I1640">
            <v>60.84</v>
          </cell>
        </row>
        <row r="1641">
          <cell r="B1641">
            <v>100982</v>
          </cell>
          <cell r="C1641" t="str">
            <v>CARGA, MANOBRA E DESCARGA DE ENTULHO EM CAMINHÃO BASCULANTE 10 M³ - CARGA COM ESCAVADEIRA HIDRÁULICA  (CAÇAMBA DE 0,80 M³ / 111 HP) E DESCARGA LIVRE (UNIDADE: M3). AF_07/2020</v>
          </cell>
          <cell r="D1641" t="str">
            <v>M3</v>
          </cell>
          <cell r="E1641">
            <v>9.0768465743843202E-2</v>
          </cell>
          <cell r="F1641">
            <v>8.83</v>
          </cell>
          <cell r="G1641">
            <v>0.8</v>
          </cell>
          <cell r="H1641">
            <v>9.02</v>
          </cell>
          <cell r="I1641">
            <v>0.81</v>
          </cell>
        </row>
        <row r="1642">
          <cell r="B1642">
            <v>95875</v>
          </cell>
          <cell r="C1642" t="str">
            <v>TRANSPORTE COM CAMINHÃO BASCULANTE DE 10 M³, EM VIA URBANA PAVIMENTADA, DMT ATÉ 30 KM (UNIDADE: M3XKM). AF_07/2020</v>
          </cell>
          <cell r="D1642" t="str">
            <v>M3XKM</v>
          </cell>
          <cell r="E1642">
            <v>1.361526986157648</v>
          </cell>
          <cell r="F1642">
            <v>2.41</v>
          </cell>
          <cell r="G1642">
            <v>3.28</v>
          </cell>
          <cell r="H1642">
            <v>2.44</v>
          </cell>
          <cell r="I1642">
            <v>3.32</v>
          </cell>
        </row>
        <row r="1643">
          <cell r="B1643" t="str">
            <v>CPU 152</v>
          </cell>
          <cell r="C1643" t="str">
            <v>DRENO LONGITUDINAL (SEÇÃO 50X100CM) PROFUNDO, TUBO PEAD DN 160MM - EXCLUSIVE ESCAVAÇÃO.</v>
          </cell>
          <cell r="D1643" t="str">
            <v>M</v>
          </cell>
          <cell r="G1643">
            <v>134.58000000000001</v>
          </cell>
          <cell r="I1643">
            <v>137.24</v>
          </cell>
        </row>
        <row r="1644">
          <cell r="B1644" t="str">
            <v>CONFORME O CADERNO TÉCNICO DE DRENAGEM DO SICRO (OUT./2022), O PEDREIRO É RESPONSÁVEL PELO ASSENTAMENTO DO TUBO. COMO A COMPOSIÇÃO SICRO 2003573 (JUL/23) FAZ USO DE MATERIAL SIMILAR, ADOTOU-SE O MESMO COEFICIENTE PARA ESSE PROFISSIONAL.</v>
          </cell>
        </row>
        <row r="1645">
          <cell r="B1645" t="str">
            <v>CONFORME O CADERNO TÉCNICO DE DRENAGEM DO SICRO (OUT./2022), O SERVENTE É RESPONSÁVEL PELO PREENCHIMENTO E COMPACTAÇÃO DA VALA E APLICAÇÃO DE GEOTEXTIL. A COMPOSIÇÃO SICRO 2003579 (JUL/23) APRESENTA ESTRUTURA SIMILAR PARA O DRENO, LOGO, ADOTOU-SE O MESMO COEFICIENTE PARA ESSE PROFISSIONAL</v>
          </cell>
        </row>
        <row r="1646">
          <cell r="B1646" t="str">
            <v>CÓDIGO</v>
          </cell>
          <cell r="C1646" t="str">
            <v>DESCRIÇÃO</v>
          </cell>
          <cell r="D1646" t="str">
            <v>UN</v>
          </cell>
          <cell r="E1646" t="str">
            <v>COEF.</v>
          </cell>
          <cell r="F1646" t="str">
            <v>PREÇO</v>
          </cell>
          <cell r="G1646" t="str">
            <v>TOTAL</v>
          </cell>
          <cell r="H1646" t="str">
            <v>PREÇO</v>
          </cell>
          <cell r="I1646" t="str">
            <v>TOTAL</v>
          </cell>
        </row>
        <row r="1647">
          <cell r="B1647">
            <v>88309</v>
          </cell>
          <cell r="C1647" t="str">
            <v>PEDREIRO COM ENCARGOS COMPLEMENTARES</v>
          </cell>
          <cell r="D1647" t="str">
            <v>H</v>
          </cell>
          <cell r="E1647">
            <v>0.05</v>
          </cell>
          <cell r="F1647">
            <v>22.63</v>
          </cell>
          <cell r="G1647">
            <v>1.1299999999999999</v>
          </cell>
          <cell r="H1647">
            <v>25.46</v>
          </cell>
          <cell r="I1647">
            <v>1.27</v>
          </cell>
        </row>
        <row r="1648">
          <cell r="B1648">
            <v>88316</v>
          </cell>
          <cell r="C1648" t="str">
            <v>SERVENTE COM ENCARGOS COMPLEMENTARES</v>
          </cell>
          <cell r="D1648" t="str">
            <v>H</v>
          </cell>
          <cell r="E1648">
            <v>1.1760600000000001</v>
          </cell>
          <cell r="F1648">
            <v>18.14</v>
          </cell>
          <cell r="G1648">
            <v>21.33</v>
          </cell>
          <cell r="H1648">
            <v>20.28</v>
          </cell>
          <cell r="I1648">
            <v>23.85</v>
          </cell>
        </row>
        <row r="1649">
          <cell r="B1649">
            <v>91277</v>
          </cell>
          <cell r="C1649" t="str">
            <v>PLACA VIBRATÓRIA REVERSÍVEL COM MOTOR 4 TEMPOS A GASOLINA, FORÇA CENTRÍFUGA DE 25 KN (2500 KGF), POTÊNCIA 5,5 CV - CHP DIURNO. AF_08/2015</v>
          </cell>
          <cell r="D1649" t="str">
            <v>CHP</v>
          </cell>
          <cell r="E1649">
            <v>1.6060000000000001E-2</v>
          </cell>
          <cell r="F1649">
            <v>9.0500000000000007</v>
          </cell>
          <cell r="G1649">
            <v>0.14000000000000001</v>
          </cell>
          <cell r="H1649">
            <v>9.0500000000000007</v>
          </cell>
          <cell r="I1649">
            <v>0.14000000000000001</v>
          </cell>
        </row>
        <row r="1650">
          <cell r="B1650">
            <v>4721</v>
          </cell>
          <cell r="C1650" t="str">
            <v xml:space="preserve">PEDRA BRITADA N. 1 (9,5 a 19 MM) POSTO PEDREIRA/FORNECEDOR, SEM FRETE                                                                                                                                                                                                                                                                                                                                                                                                                                     </v>
          </cell>
          <cell r="D1650" t="str">
            <v xml:space="preserve">M3    </v>
          </cell>
          <cell r="E1650">
            <v>0.23994690350851267</v>
          </cell>
          <cell r="F1650">
            <v>104.48</v>
          </cell>
          <cell r="G1650">
            <v>25.06</v>
          </cell>
          <cell r="H1650">
            <v>104.48</v>
          </cell>
          <cell r="I1650">
            <v>25.06</v>
          </cell>
        </row>
        <row r="1651">
          <cell r="B1651">
            <v>4718</v>
          </cell>
          <cell r="C1651" t="str">
            <v xml:space="preserve">PEDRA BRITADA N. 2 (19 A 38 MM) POSTO PEDREIRA/FORNECEDOR, SEM FRETE                                                                                                                                                                                                                                                                                                                                                                                                                                      </v>
          </cell>
          <cell r="D1651" t="str">
            <v xml:space="preserve">M3    </v>
          </cell>
          <cell r="E1651">
            <v>0.23994690350851267</v>
          </cell>
          <cell r="F1651">
            <v>105.03</v>
          </cell>
          <cell r="G1651">
            <v>25.2</v>
          </cell>
          <cell r="H1651">
            <v>105.03</v>
          </cell>
          <cell r="I1651">
            <v>25.2</v>
          </cell>
        </row>
        <row r="1652">
          <cell r="B1652">
            <v>4021</v>
          </cell>
          <cell r="C1652" t="str">
            <v xml:space="preserve">GEOTEXTIL NAO TECIDO AGULHADO DE FILAMENTOS CONTINUOS 100% POLIESTER, RESITENCIA A TRACAO = 14 KN/M                                                                                                                                                                                                                                                                                                                                                                                                       </v>
          </cell>
          <cell r="D1652" t="str">
            <v xml:space="preserve">M2    </v>
          </cell>
          <cell r="E1652">
            <v>3.3</v>
          </cell>
          <cell r="F1652">
            <v>12.1</v>
          </cell>
          <cell r="G1652">
            <v>39.93</v>
          </cell>
          <cell r="H1652">
            <v>12.1</v>
          </cell>
          <cell r="I1652">
            <v>39.93</v>
          </cell>
        </row>
        <row r="1653">
          <cell r="B1653">
            <v>38053</v>
          </cell>
          <cell r="C1653" t="str">
            <v xml:space="preserve">TUBO DRENO, CORRUGADO, ESPIRALADO, FLEXIVEL, PERFURADO, EM POLIETILENO DE ALTA DENSIDADE (PEAD), DN *160* MM, (6") PARA DRENAGEM - EM BARRA (NORMA DNIT 093/2006 - EM)                                                                                                                                                                                                                                                                                                                                    </v>
          </cell>
          <cell r="D1653" t="str">
            <v xml:space="preserve">M     </v>
          </cell>
          <cell r="E1653">
            <v>1</v>
          </cell>
          <cell r="F1653">
            <v>21.79</v>
          </cell>
          <cell r="G1653">
            <v>21.79</v>
          </cell>
          <cell r="H1653">
            <v>21.79</v>
          </cell>
          <cell r="I1653">
            <v>21.79</v>
          </cell>
        </row>
        <row r="1654">
          <cell r="B1654" t="str">
            <v>CPU 153</v>
          </cell>
          <cell r="C1654" t="str">
            <v>CANALETA EM CONCRETO ARMADO NAS DIMENSÕES 0,50M X 0,50M, INCLUINDO LAJE DE TAMPA COM 20CM, CONFORME PROJETO DE CÁLCULO ESTRUTURAL  (LINHA D'ÁGUA - TAMPA TIPO GRELHA)</v>
          </cell>
          <cell r="D1654" t="str">
            <v>M</v>
          </cell>
          <cell r="G1654">
            <v>1200.46</v>
          </cell>
          <cell r="I1654">
            <v>1245</v>
          </cell>
        </row>
        <row r="1655">
          <cell r="B1655" t="str">
            <v>CANALETA EM CONCRETO DIMENSÕES INTERNAS 0,50X0,50M, NA LINHA D'ÁGUA</v>
          </cell>
        </row>
        <row r="1656">
          <cell r="B1656" t="str">
            <v>CÓDIGO</v>
          </cell>
          <cell r="C1656" t="str">
            <v>DESCRIÇÃO</v>
          </cell>
          <cell r="D1656" t="str">
            <v>UN</v>
          </cell>
          <cell r="E1656" t="str">
            <v>COEF.</v>
          </cell>
          <cell r="F1656" t="str">
            <v>PREÇO</v>
          </cell>
          <cell r="G1656" t="str">
            <v>TOTAL</v>
          </cell>
          <cell r="H1656" t="str">
            <v>PREÇO</v>
          </cell>
          <cell r="I1656" t="str">
            <v>TOTAL</v>
          </cell>
        </row>
        <row r="1657">
          <cell r="B1657">
            <v>101616</v>
          </cell>
          <cell r="C1657" t="str">
            <v>PREPARO DE FUNDO DE VALA COM LARGURA MENOR QUE 1,5 M (ACERTO DO SOLO NATURAL). AF_08/2020</v>
          </cell>
          <cell r="D1657" t="str">
            <v>M2</v>
          </cell>
          <cell r="E1657">
            <v>1.1000000000000001</v>
          </cell>
          <cell r="F1657">
            <v>5.29</v>
          </cell>
          <cell r="G1657">
            <v>5.81</v>
          </cell>
          <cell r="H1657">
            <v>5.95</v>
          </cell>
          <cell r="I1657">
            <v>6.54</v>
          </cell>
        </row>
        <row r="1658">
          <cell r="B1658">
            <v>96620</v>
          </cell>
          <cell r="C1658" t="str">
            <v>LASTRO DE CONCRETO MAGRO, APLICADO EM PISOS, LAJES SOBRE SOLO OU RADIERS. AF_08/2017</v>
          </cell>
          <cell r="D1658" t="str">
            <v>M3</v>
          </cell>
          <cell r="E1658">
            <v>5.5000000000000007E-2</v>
          </cell>
          <cell r="F1658">
            <v>591.01</v>
          </cell>
          <cell r="G1658">
            <v>32.5</v>
          </cell>
          <cell r="H1658">
            <v>619.71</v>
          </cell>
          <cell r="I1658">
            <v>34.08</v>
          </cell>
        </row>
        <row r="1659">
          <cell r="B1659">
            <v>96536</v>
          </cell>
          <cell r="C1659" t="str">
            <v>FABRICAÇÃO, MONTAGEM E DESMONTAGEM DE FÔRMA PARA VIGA BALDRAME, EM MADEIRA SERRADA, E=25 MM, 4 UTILIZAÇÕES. AF_06/2017</v>
          </cell>
          <cell r="D1659" t="str">
            <v>M2</v>
          </cell>
          <cell r="E1659">
            <v>5.0343999999999998</v>
          </cell>
          <cell r="F1659">
            <v>76.22</v>
          </cell>
          <cell r="G1659">
            <v>383.72</v>
          </cell>
          <cell r="H1659">
            <v>80.62</v>
          </cell>
          <cell r="I1659">
            <v>405.87</v>
          </cell>
        </row>
        <row r="1660">
          <cell r="B1660">
            <v>96544</v>
          </cell>
          <cell r="C1660" t="str">
            <v>ARMAÇÃO DE BLOCO, VIGA BALDRAME OU SAPATA UTILIZANDO AÇO CA-50 DE 6,3 MM - MONTAGEM. AF_06/2017</v>
          </cell>
          <cell r="D1660" t="str">
            <v>KG</v>
          </cell>
          <cell r="E1660">
            <v>13.010000000000002</v>
          </cell>
          <cell r="F1660">
            <v>16.64</v>
          </cell>
          <cell r="G1660">
            <v>216.48</v>
          </cell>
          <cell r="H1660">
            <v>17.28</v>
          </cell>
          <cell r="I1660">
            <v>224.81</v>
          </cell>
        </row>
        <row r="1661">
          <cell r="B1661">
            <v>96545</v>
          </cell>
          <cell r="C1661" t="str">
            <v>ARMAÇÃO DE BLOCO, VIGA BALDRAME OU SAPATA UTILIZANDO AÇO CA-50 DE 8 MM - MONTAGEM. AF_06/2017</v>
          </cell>
          <cell r="D1661" t="str">
            <v>KG</v>
          </cell>
          <cell r="E1661">
            <v>4.2699999999999996</v>
          </cell>
          <cell r="F1661">
            <v>15.63</v>
          </cell>
          <cell r="G1661">
            <v>66.739999999999995</v>
          </cell>
          <cell r="H1661">
            <v>16.09</v>
          </cell>
          <cell r="I1661">
            <v>68.7</v>
          </cell>
        </row>
        <row r="1662">
          <cell r="B1662">
            <v>92771</v>
          </cell>
          <cell r="C1662" t="str">
            <v>ARMAÇÃO DE LAJE DE ESTRUTURA CONVENCIONAL DE CONCRETO ARMADO UTILIZANDO AÇO CA-50 DE 10,0 MM - MONTAGEM. AF_06/2022</v>
          </cell>
          <cell r="D1662" t="str">
            <v>KG</v>
          </cell>
          <cell r="E1662">
            <v>15.43</v>
          </cell>
          <cell r="F1662">
            <v>12.09</v>
          </cell>
          <cell r="G1662">
            <v>186.54</v>
          </cell>
          <cell r="H1662">
            <v>12.2</v>
          </cell>
          <cell r="I1662">
            <v>188.24</v>
          </cell>
        </row>
        <row r="1663">
          <cell r="B1663" t="str">
            <v>AUX.018</v>
          </cell>
          <cell r="C1663" t="str">
            <v xml:space="preserve">CONCRETAGEM DE BLOCOS DE COROAMENTO E VIGAS BALDRAME, FCK 25 MPA, COM USO DE JERICA  LANÇAMENTO, ADENSAMENTO E ACABAMENTO. </v>
          </cell>
          <cell r="D1663" t="str">
            <v>M3</v>
          </cell>
          <cell r="E1663">
            <v>0.2</v>
          </cell>
          <cell r="F1663">
            <v>647.46</v>
          </cell>
          <cell r="G1663">
            <v>129.49</v>
          </cell>
          <cell r="H1663">
            <v>669.13</v>
          </cell>
          <cell r="I1663">
            <v>133.82</v>
          </cell>
        </row>
        <row r="1664">
          <cell r="B1664" t="str">
            <v>AUX.009</v>
          </cell>
          <cell r="C1664" t="str">
            <v>CONCRETAGEM DE RADIER, PISO DE CONCRETO OU LAJE SOBRE SOLO, FCK 25 MPA - LANÇAMENTO, ADENSAMENTO E ACABAMENTO.</v>
          </cell>
          <cell r="D1664" t="str">
            <v xml:space="preserve"> M3</v>
          </cell>
          <cell r="E1664">
            <v>0.34320000000000006</v>
          </cell>
          <cell r="F1664">
            <v>522.1</v>
          </cell>
          <cell r="G1664">
            <v>179.18</v>
          </cell>
          <cell r="H1664">
            <v>533.05999999999995</v>
          </cell>
          <cell r="I1664">
            <v>182.94</v>
          </cell>
        </row>
        <row r="1665">
          <cell r="B1665" t="str">
            <v>CPU 154</v>
          </cell>
          <cell r="C1665" t="str">
            <v>EXECUÇÃO DE CAIXA DE LIGAÇÃO PARA CANALETA 0,40X0,40M PARA 0,50X0,50M, EM CONCRETO ARMADO FCK 25 MPA, DIMENSÕES INTERNAS DE 1,00X1,00X0,50M. (TIPO 7)</v>
          </cell>
          <cell r="D1665" t="str">
            <v>UN</v>
          </cell>
          <cell r="G1665">
            <v>4544</v>
          </cell>
          <cell r="I1665">
            <v>4677.71</v>
          </cell>
        </row>
        <row r="1666">
          <cell r="B1666" t="str">
            <v>REFERÊNCIA DETALHE PROJETO</v>
          </cell>
        </row>
        <row r="1667">
          <cell r="B1667" t="str">
            <v>CÓDIGO</v>
          </cell>
          <cell r="C1667" t="str">
            <v>DESCRIÇÃO</v>
          </cell>
          <cell r="D1667" t="str">
            <v>UN</v>
          </cell>
          <cell r="E1667" t="str">
            <v>COEF.</v>
          </cell>
          <cell r="F1667" t="str">
            <v>PREÇO</v>
          </cell>
          <cell r="G1667" t="str">
            <v>TOTAL</v>
          </cell>
          <cell r="H1667" t="str">
            <v>PREÇO</v>
          </cell>
          <cell r="I1667" t="str">
            <v>TOTAL</v>
          </cell>
        </row>
        <row r="1668">
          <cell r="B1668">
            <v>101617</v>
          </cell>
          <cell r="C1668" t="str">
            <v>PREPARO DE FUNDO DE VALA COM LARGURA MAIOR OU IGUAL A 1,5 M E MENOR QUE 2,5 M (ACERTO DO SOLO NATURAL). AF_08/2020</v>
          </cell>
          <cell r="D1668" t="str">
            <v>M2</v>
          </cell>
          <cell r="E1668">
            <v>2.5600000000000005</v>
          </cell>
          <cell r="F1668">
            <v>2.6</v>
          </cell>
          <cell r="G1668">
            <v>6.65</v>
          </cell>
          <cell r="H1668">
            <v>2.94</v>
          </cell>
          <cell r="I1668">
            <v>7.52</v>
          </cell>
        </row>
        <row r="1669">
          <cell r="B1669">
            <v>96620</v>
          </cell>
          <cell r="C1669" t="str">
            <v>LASTRO DE CONCRETO MAGRO, APLICADO EM PISOS, LAJES SOBRE SOLO OU RADIERS. AF_08/2017</v>
          </cell>
          <cell r="D1669" t="str">
            <v>M3</v>
          </cell>
          <cell r="E1669">
            <v>0.25600000000000006</v>
          </cell>
          <cell r="F1669">
            <v>591.01</v>
          </cell>
          <cell r="G1669">
            <v>151.29</v>
          </cell>
          <cell r="H1669">
            <v>619.71</v>
          </cell>
          <cell r="I1669">
            <v>158.63999999999999</v>
          </cell>
        </row>
        <row r="1670">
          <cell r="B1670">
            <v>97086</v>
          </cell>
          <cell r="C1670" t="str">
            <v>FABRICAÇÃO, MONTAGEM E DESMONTAGEM DE FORMA PARA RADIER, PISO DE CONCRETO OU LAJE SOBRE SOLO, EM MADEIRA SERRADA, 4 UTILIZAÇÕES. AF_09/2021</v>
          </cell>
          <cell r="D1670" t="str">
            <v>M2</v>
          </cell>
          <cell r="E1670">
            <v>7.1746903508512663</v>
          </cell>
          <cell r="F1670">
            <v>116.35</v>
          </cell>
          <cell r="G1670">
            <v>834.77</v>
          </cell>
          <cell r="H1670">
            <v>126.23</v>
          </cell>
          <cell r="I1670">
            <v>905.66</v>
          </cell>
        </row>
        <row r="1671">
          <cell r="B1671">
            <v>94971</v>
          </cell>
          <cell r="C1671" t="str">
            <v>CONCRETO FCK = 25MPA, TRAÇO 1:2,3:2,7 (EM MASSA SECA DE CIMENTO/ AREIA MÉDIA/ BRITA 1) - PREPARO MECÂNICO COM BETONEIRA 600 L. AF_05/2021</v>
          </cell>
          <cell r="D1671" t="str">
            <v>M3</v>
          </cell>
          <cell r="E1671">
            <v>1.0814690350851268</v>
          </cell>
          <cell r="F1671">
            <v>476.67</v>
          </cell>
          <cell r="G1671">
            <v>515.5</v>
          </cell>
          <cell r="H1671">
            <v>485.09</v>
          </cell>
          <cell r="I1671">
            <v>524.6</v>
          </cell>
        </row>
        <row r="1672">
          <cell r="B1672">
            <v>103670</v>
          </cell>
          <cell r="C1672" t="str">
            <v>LANÇAMENTO COM USO DE BALDES, ADENSAMENTO E ACABAMENTO DE CONCRETO EM ESTRUTURAS. AF_02/2022</v>
          </cell>
          <cell r="D1672" t="str">
            <v>M3</v>
          </cell>
          <cell r="E1672">
            <v>1.0814690350851268</v>
          </cell>
          <cell r="F1672">
            <v>246.32</v>
          </cell>
          <cell r="G1672">
            <v>266.38</v>
          </cell>
          <cell r="H1672">
            <v>275.98</v>
          </cell>
          <cell r="I1672">
            <v>298.45999999999998</v>
          </cell>
        </row>
        <row r="1673">
          <cell r="B1673">
            <v>92771</v>
          </cell>
          <cell r="C1673" t="str">
            <v>ARMAÇÃO DE LAJE DE ESTRUTURA CONVENCIONAL DE CONCRETO ARMADO UTILIZANDO AÇO CA-50 DE 10,0 MM - MONTAGEM. AF_06/2022</v>
          </cell>
          <cell r="D1673" t="str">
            <v>KG</v>
          </cell>
          <cell r="E1673">
            <v>122</v>
          </cell>
          <cell r="F1673">
            <v>12.09</v>
          </cell>
          <cell r="G1673">
            <v>1474.98</v>
          </cell>
          <cell r="H1673">
            <v>12.2</v>
          </cell>
          <cell r="I1673">
            <v>1488.4</v>
          </cell>
        </row>
        <row r="1674">
          <cell r="B1674" t="str">
            <v>COT.020</v>
          </cell>
          <cell r="C1674" t="str">
            <v>TAMPÃO EM POLIESTER REFORÇADO EM FIBRA DE VIDRO, COM DIÂMETRO DE 600MM E CAPACIDADE DE CARGA DE 40T E TEMP. 180°C</v>
          </cell>
          <cell r="D1674" t="str">
            <v>UN</v>
          </cell>
          <cell r="E1674">
            <v>1</v>
          </cell>
          <cell r="F1674">
            <v>1294.43</v>
          </cell>
          <cell r="G1674">
            <v>1294.43</v>
          </cell>
          <cell r="H1674">
            <v>1294.43</v>
          </cell>
          <cell r="I1674">
            <v>1294.43</v>
          </cell>
        </row>
        <row r="1675">
          <cell r="B1675" t="str">
            <v>CPU 155</v>
          </cell>
          <cell r="C1675" t="str">
            <v>EXECUÇÃO DE CAIXA DE LIGAÇÃO PARA CANALETA 0,50X0,50M (LIGAÇÃO DUPLA), EM CONCRETO ARMADO FCK 25 MPA, DIMENSÕES INTERNAS DE 1,00X1,00X0,50M. (TIPO 8)</v>
          </cell>
          <cell r="D1675" t="str">
            <v>UN</v>
          </cell>
          <cell r="G1675">
            <v>4425.42</v>
          </cell>
          <cell r="I1675">
            <v>4555.88</v>
          </cell>
        </row>
        <row r="1676">
          <cell r="B1676" t="str">
            <v>REFERÊNCIA DETALHE PROJETO</v>
          </cell>
        </row>
        <row r="1677">
          <cell r="B1677" t="str">
            <v>CÓDIGO</v>
          </cell>
          <cell r="C1677" t="str">
            <v>DESCRIÇÃO</v>
          </cell>
          <cell r="D1677" t="str">
            <v>UN</v>
          </cell>
          <cell r="E1677" t="str">
            <v>COEF.</v>
          </cell>
          <cell r="F1677" t="str">
            <v>PREÇO</v>
          </cell>
          <cell r="G1677" t="str">
            <v>TOTAL</v>
          </cell>
          <cell r="H1677" t="str">
            <v>PREÇO</v>
          </cell>
          <cell r="I1677" t="str">
            <v>TOTAL</v>
          </cell>
        </row>
        <row r="1678">
          <cell r="B1678">
            <v>101617</v>
          </cell>
          <cell r="C1678" t="str">
            <v>PREPARO DE FUNDO DE VALA COM LARGURA MAIOR OU IGUAL A 1,5 M E MENOR QUE 2,5 M (ACERTO DO SOLO NATURAL). AF_08/2020</v>
          </cell>
          <cell r="D1678" t="str">
            <v>M2</v>
          </cell>
          <cell r="E1678">
            <v>2.5600000000000005</v>
          </cell>
          <cell r="F1678">
            <v>2.6</v>
          </cell>
          <cell r="G1678">
            <v>6.65</v>
          </cell>
          <cell r="H1678">
            <v>2.94</v>
          </cell>
          <cell r="I1678">
            <v>7.52</v>
          </cell>
        </row>
        <row r="1679">
          <cell r="B1679">
            <v>96620</v>
          </cell>
          <cell r="C1679" t="str">
            <v>LASTRO DE CONCRETO MAGRO, APLICADO EM PISOS, LAJES SOBRE SOLO OU RADIERS. AF_08/2017</v>
          </cell>
          <cell r="D1679" t="str">
            <v>M3</v>
          </cell>
          <cell r="E1679">
            <v>0.25600000000000006</v>
          </cell>
          <cell r="F1679">
            <v>591.01</v>
          </cell>
          <cell r="G1679">
            <v>151.29</v>
          </cell>
          <cell r="H1679">
            <v>619.71</v>
          </cell>
          <cell r="I1679">
            <v>158.63999999999999</v>
          </cell>
        </row>
        <row r="1680">
          <cell r="B1680">
            <v>97086</v>
          </cell>
          <cell r="C1680" t="str">
            <v>FABRICAÇÃO, MONTAGEM E DESMONTAGEM DE FORMA PARA RADIER, PISO DE CONCRETO OU LAJE SOBRE SOLO, EM MADEIRA SERRADA, 4 UTILIZAÇÕES. AF_09/2021</v>
          </cell>
          <cell r="D1680" t="str">
            <v>M2</v>
          </cell>
          <cell r="E1680">
            <v>6.9946903508512666</v>
          </cell>
          <cell r="F1680">
            <v>116.35</v>
          </cell>
          <cell r="G1680">
            <v>813.83</v>
          </cell>
          <cell r="H1680">
            <v>126.23</v>
          </cell>
          <cell r="I1680">
            <v>882.93</v>
          </cell>
        </row>
        <row r="1681">
          <cell r="B1681">
            <v>94971</v>
          </cell>
          <cell r="C1681" t="str">
            <v>CONCRETO FCK = 25MPA, TRAÇO 1:2,3:2,7 (EM MASSA SECA DE CIMENTO/ AREIA MÉDIA/ BRITA 1) - PREPARO MECÂNICO COM BETONEIRA 600 L. AF_05/2021</v>
          </cell>
          <cell r="D1681" t="str">
            <v>M3</v>
          </cell>
          <cell r="E1681">
            <v>1.0634690350851268</v>
          </cell>
          <cell r="F1681">
            <v>476.67</v>
          </cell>
          <cell r="G1681">
            <v>506.92</v>
          </cell>
          <cell r="H1681">
            <v>485.09</v>
          </cell>
          <cell r="I1681">
            <v>515.87</v>
          </cell>
        </row>
        <row r="1682">
          <cell r="B1682">
            <v>103670</v>
          </cell>
          <cell r="C1682" t="str">
            <v>LANÇAMENTO COM USO DE BALDES, ADENSAMENTO E ACABAMENTO DE CONCRETO EM ESTRUTURAS. AF_02/2022</v>
          </cell>
          <cell r="D1682" t="str">
            <v>M3</v>
          </cell>
          <cell r="E1682">
            <v>1.0634690350851268</v>
          </cell>
          <cell r="F1682">
            <v>246.32</v>
          </cell>
          <cell r="G1682">
            <v>261.95</v>
          </cell>
          <cell r="H1682">
            <v>275.98</v>
          </cell>
          <cell r="I1682">
            <v>293.49</v>
          </cell>
        </row>
        <row r="1683">
          <cell r="B1683">
            <v>92771</v>
          </cell>
          <cell r="C1683" t="str">
            <v>ARMAÇÃO DE LAJE DE ESTRUTURA CONVENCIONAL DE CONCRETO ARMADO UTILIZANDO AÇO CA-50 DE 10,0 MM - MONTAGEM. AF_06/2022</v>
          </cell>
          <cell r="D1683" t="str">
            <v>KG</v>
          </cell>
          <cell r="E1683">
            <v>115</v>
          </cell>
          <cell r="F1683">
            <v>12.09</v>
          </cell>
          <cell r="G1683">
            <v>1390.35</v>
          </cell>
          <cell r="H1683">
            <v>12.2</v>
          </cell>
          <cell r="I1683">
            <v>1403</v>
          </cell>
        </row>
        <row r="1684">
          <cell r="B1684" t="str">
            <v>COT.020</v>
          </cell>
          <cell r="C1684" t="str">
            <v>TAMPÃO EM POLIESTER REFORÇADO EM FIBRA DE VIDRO, COM DIÂMETRO DE 600MM E CAPACIDADE DE CARGA DE 40T E TEMP. 180°C</v>
          </cell>
          <cell r="D1684" t="str">
            <v>UN</v>
          </cell>
          <cell r="E1684">
            <v>1</v>
          </cell>
          <cell r="F1684">
            <v>1294.43</v>
          </cell>
          <cell r="G1684">
            <v>1294.43</v>
          </cell>
          <cell r="H1684">
            <v>1294.43</v>
          </cell>
          <cell r="I1684">
            <v>1294.43</v>
          </cell>
        </row>
        <row r="1685">
          <cell r="B1685" t="str">
            <v>CPU 156</v>
          </cell>
          <cell r="C1685" t="str">
            <v>CONCRETO CICLÓPICO FCK = 20MPA, 30% PEDRA DE MÃO EM VOLUME REAL, INCLUSIVE LANÇAMENTO.</v>
          </cell>
          <cell r="D1685" t="str">
            <v>M3</v>
          </cell>
          <cell r="G1685">
            <v>576.04</v>
          </cell>
          <cell r="I1685">
            <v>603.29999999999995</v>
          </cell>
        </row>
        <row r="1686">
          <cell r="B1686" t="str">
            <v>REFERÊNCIA SINAPI 102487 10/2023</v>
          </cell>
        </row>
        <row r="1687">
          <cell r="B1687" t="str">
            <v>CÓDIGO</v>
          </cell>
          <cell r="C1687" t="str">
            <v>DESCRIÇÃO</v>
          </cell>
          <cell r="D1687" t="str">
            <v>UN</v>
          </cell>
          <cell r="E1687" t="str">
            <v>COEF.</v>
          </cell>
          <cell r="F1687" t="str">
            <v>PREÇO</v>
          </cell>
          <cell r="G1687" t="str">
            <v>TOTAL</v>
          </cell>
          <cell r="H1687" t="str">
            <v>PREÇO</v>
          </cell>
          <cell r="I1687" t="str">
            <v>TOTAL</v>
          </cell>
        </row>
        <row r="1688">
          <cell r="B1688">
            <v>88309</v>
          </cell>
          <cell r="C1688" t="str">
            <v>PEDREIRO COM ENCARGOS COMPLEMENTARES</v>
          </cell>
          <cell r="D1688" t="str">
            <v>H</v>
          </cell>
          <cell r="E1688">
            <v>1.6701999999999999</v>
          </cell>
          <cell r="F1688">
            <v>22.63</v>
          </cell>
          <cell r="G1688">
            <v>37.79</v>
          </cell>
          <cell r="H1688">
            <v>25.46</v>
          </cell>
          <cell r="I1688">
            <v>42.52</v>
          </cell>
        </row>
        <row r="1689">
          <cell r="B1689">
            <v>88316</v>
          </cell>
          <cell r="C1689" t="str">
            <v>SERVENTE COM ENCARGOS COMPLEMENTARES</v>
          </cell>
          <cell r="D1689" t="str">
            <v>H</v>
          </cell>
          <cell r="E1689">
            <v>6.4683999999999999</v>
          </cell>
          <cell r="F1689">
            <v>18.14</v>
          </cell>
          <cell r="G1689">
            <v>117.33</v>
          </cell>
          <cell r="H1689">
            <v>20.28</v>
          </cell>
          <cell r="I1689">
            <v>131.16999999999999</v>
          </cell>
        </row>
        <row r="1690">
          <cell r="B1690">
            <v>90586</v>
          </cell>
          <cell r="C1690" t="str">
            <v>VIBRADOR DE IMERSÃO, DIÂMETRO DE PONTEIRA 45MM, MOTOR ELÉTRICO TRIFÁSICO POTÊNCIA DE 2 CV - CHP DIURNO. AF_06/2015</v>
          </cell>
          <cell r="D1690" t="str">
            <v>CHP</v>
          </cell>
          <cell r="E1690">
            <v>0.2198</v>
          </cell>
          <cell r="F1690">
            <v>1.31</v>
          </cell>
          <cell r="G1690">
            <v>0.28000000000000003</v>
          </cell>
          <cell r="H1690">
            <v>1.31</v>
          </cell>
          <cell r="I1690">
            <v>0.28000000000000003</v>
          </cell>
        </row>
        <row r="1691">
          <cell r="B1691">
            <v>90587</v>
          </cell>
          <cell r="C1691" t="str">
            <v>VIBRADOR DE IMERSÃO, DIÂMETRO DE PONTEIRA 45MM, MOTOR ELÉTRICO TRIFÁSICO POTÊNCIA DE 2 CV - CHI DIURNO. AF_06/2015</v>
          </cell>
          <cell r="D1691" t="str">
            <v>CHI</v>
          </cell>
          <cell r="E1691">
            <v>0.63770000000000004</v>
          </cell>
          <cell r="F1691">
            <v>0.5</v>
          </cell>
          <cell r="G1691">
            <v>0.31</v>
          </cell>
          <cell r="H1691">
            <v>0.5</v>
          </cell>
          <cell r="I1691">
            <v>0.31</v>
          </cell>
        </row>
        <row r="1692">
          <cell r="B1692">
            <v>94964</v>
          </cell>
          <cell r="C1692" t="str">
            <v>CONCRETO FCK = 20MPA, TRAÇO 1:2,7:3 (EM MASSA SECA DE CIMENTO/ AREIA MÉDIA/ BRITA 1) - PREPARO MECÂNICO COM BETONEIRA 400 L. AF_05/2021</v>
          </cell>
          <cell r="D1692" t="str">
            <v>M3</v>
          </cell>
          <cell r="E1692">
            <v>0.80500000000000005</v>
          </cell>
          <cell r="F1692">
            <v>466.74</v>
          </cell>
          <cell r="G1692">
            <v>375.72</v>
          </cell>
          <cell r="H1692">
            <v>477.54</v>
          </cell>
          <cell r="I1692">
            <v>384.41</v>
          </cell>
        </row>
        <row r="1693">
          <cell r="B1693">
            <v>4730</v>
          </cell>
          <cell r="C1693" t="str">
            <v xml:space="preserve">PEDRA DE MAO OU PEDRA RACHAO PARA ARRIMO/FUNDACAO (POSTO PEDREIRA/FORNECEDOR, SEM FRETE)                                                                                                                                                                                                                                                                                                                                                                                                                  </v>
          </cell>
          <cell r="D1693" t="str">
            <v xml:space="preserve">M3    </v>
          </cell>
          <cell r="E1693">
            <v>0.45429999999999998</v>
          </cell>
          <cell r="F1693">
            <v>98.2</v>
          </cell>
          <cell r="G1693">
            <v>44.61</v>
          </cell>
          <cell r="H1693">
            <v>98.2</v>
          </cell>
          <cell r="I1693">
            <v>44.61</v>
          </cell>
        </row>
        <row r="1694">
          <cell r="B1694" t="str">
            <v>CPU 157</v>
          </cell>
          <cell r="C1694" t="str">
            <v>EXECUÇÃO DE CAIXA DE LIGAÇÃO PARA CANALETA 0,40X0,40M E TUBO ø450MM, EM CONCRETO ARMADO FCK 25 MPA, DIMENSÕES INTERNAS DE 1,00X1,00X1,10M. (TIPO 9)</v>
          </cell>
          <cell r="D1694" t="str">
            <v>UN</v>
          </cell>
          <cell r="G1694">
            <v>6125.76</v>
          </cell>
          <cell r="I1694">
            <v>6338.16</v>
          </cell>
        </row>
        <row r="1695">
          <cell r="B1695" t="str">
            <v>REFERÊNCIA DETALHE PROJETO</v>
          </cell>
        </row>
        <row r="1696">
          <cell r="B1696" t="str">
            <v>CÓDIGO</v>
          </cell>
          <cell r="C1696" t="str">
            <v>DESCRIÇÃO</v>
          </cell>
          <cell r="D1696" t="str">
            <v>UN</v>
          </cell>
          <cell r="E1696" t="str">
            <v>COEF.</v>
          </cell>
          <cell r="F1696" t="str">
            <v>PREÇO</v>
          </cell>
          <cell r="G1696" t="str">
            <v>TOTAL</v>
          </cell>
          <cell r="H1696" t="str">
            <v>PREÇO</v>
          </cell>
          <cell r="I1696" t="str">
            <v>TOTAL</v>
          </cell>
        </row>
        <row r="1697">
          <cell r="B1697">
            <v>101617</v>
          </cell>
          <cell r="C1697" t="str">
            <v>PREPARO DE FUNDO DE VALA COM LARGURA MAIOR OU IGUAL A 1,5 M E MENOR QUE 2,5 M (ACERTO DO SOLO NATURAL). AF_08/2020</v>
          </cell>
          <cell r="D1697" t="str">
            <v>M2</v>
          </cell>
          <cell r="E1697">
            <v>2.5600000000000005</v>
          </cell>
          <cell r="F1697">
            <v>2.6</v>
          </cell>
          <cell r="G1697">
            <v>6.65</v>
          </cell>
          <cell r="H1697">
            <v>2.94</v>
          </cell>
          <cell r="I1697">
            <v>7.52</v>
          </cell>
        </row>
        <row r="1698">
          <cell r="B1698">
            <v>96620</v>
          </cell>
          <cell r="C1698" t="str">
            <v>LASTRO DE CONCRETO MAGRO, APLICADO EM PISOS, LAJES SOBRE SOLO OU RADIERS. AF_08/2017</v>
          </cell>
          <cell r="D1698" t="str">
            <v>M3</v>
          </cell>
          <cell r="E1698">
            <v>0.25600000000000006</v>
          </cell>
          <cell r="F1698">
            <v>591.01</v>
          </cell>
          <cell r="G1698">
            <v>151.29</v>
          </cell>
          <cell r="H1698">
            <v>619.71</v>
          </cell>
          <cell r="I1698">
            <v>158.63999999999999</v>
          </cell>
        </row>
        <row r="1699">
          <cell r="B1699">
            <v>97086</v>
          </cell>
          <cell r="C1699" t="str">
            <v>FABRICAÇÃO, MONTAGEM E DESMONTAGEM DE FORMA PARA RADIER, PISO DE CONCRETO OU LAJE SOBRE SOLO, EM MADEIRA SERRADA, 4 UTILIZAÇÕES. AF_09/2021</v>
          </cell>
          <cell r="D1699" t="str">
            <v>M2</v>
          </cell>
          <cell r="E1699">
            <v>12.96812457188501</v>
          </cell>
          <cell r="F1699">
            <v>116.35</v>
          </cell>
          <cell r="G1699">
            <v>1508.84</v>
          </cell>
          <cell r="H1699">
            <v>126.23</v>
          </cell>
          <cell r="I1699">
            <v>1636.96</v>
          </cell>
        </row>
        <row r="1700">
          <cell r="B1700">
            <v>94971</v>
          </cell>
          <cell r="C1700" t="str">
            <v>CONCRETO FCK = 25MPA, TRAÇO 1:2,3:2,7 (EM MASSA SECA DE CIMENTO/ AREIA MÉDIA/ BRITA 1) - PREPARO MECÂNICO COM BETONEIRA 600 L. AF_05/2021</v>
          </cell>
          <cell r="D1700" t="str">
            <v>M3</v>
          </cell>
          <cell r="E1700">
            <v>1.5008124571885009</v>
          </cell>
          <cell r="F1700">
            <v>476.67</v>
          </cell>
          <cell r="G1700">
            <v>715.39</v>
          </cell>
          <cell r="H1700">
            <v>485.09</v>
          </cell>
          <cell r="I1700">
            <v>728.02</v>
          </cell>
        </row>
        <row r="1701">
          <cell r="B1701">
            <v>103670</v>
          </cell>
          <cell r="C1701" t="str">
            <v>LANÇAMENTO COM USO DE BALDES, ADENSAMENTO E ACABAMENTO DE CONCRETO EM ESTRUTURAS. AF_02/2022</v>
          </cell>
          <cell r="D1701" t="str">
            <v>M3</v>
          </cell>
          <cell r="E1701">
            <v>1.5008124571885009</v>
          </cell>
          <cell r="F1701">
            <v>246.32</v>
          </cell>
          <cell r="G1701">
            <v>369.68</v>
          </cell>
          <cell r="H1701">
            <v>275.98</v>
          </cell>
          <cell r="I1701">
            <v>414.19</v>
          </cell>
        </row>
        <row r="1702">
          <cell r="B1702">
            <v>92771</v>
          </cell>
          <cell r="C1702" t="str">
            <v>ARMAÇÃO DE LAJE DE ESTRUTURA CONVENCIONAL DE CONCRETO ARMADO UTILIZANDO AÇO CA-50 DE 10,0 MM - MONTAGEM. AF_06/2022</v>
          </cell>
          <cell r="D1702" t="str">
            <v>KG</v>
          </cell>
          <cell r="E1702">
            <v>172</v>
          </cell>
          <cell r="F1702">
            <v>12.09</v>
          </cell>
          <cell r="G1702">
            <v>2079.48</v>
          </cell>
          <cell r="H1702">
            <v>12.2</v>
          </cell>
          <cell r="I1702">
            <v>2098.4</v>
          </cell>
        </row>
        <row r="1703">
          <cell r="B1703" t="str">
            <v>COT.020</v>
          </cell>
          <cell r="C1703" t="str">
            <v>TAMPÃO EM POLIESTER REFORÇADO EM FIBRA DE VIDRO, COM DIÂMETRO DE 600MM E CAPACIDADE DE CARGA DE 40T E TEMP. 180°C</v>
          </cell>
          <cell r="D1703" t="str">
            <v>UN</v>
          </cell>
          <cell r="E1703">
            <v>1</v>
          </cell>
          <cell r="F1703">
            <v>1294.43</v>
          </cell>
          <cell r="G1703">
            <v>1294.43</v>
          </cell>
          <cell r="H1703">
            <v>1294.43</v>
          </cell>
          <cell r="I1703">
            <v>1294.43</v>
          </cell>
        </row>
        <row r="1704">
          <cell r="B1704" t="str">
            <v>CPU 158</v>
          </cell>
          <cell r="C1704" t="str">
            <v>DRENO SUBSUPERFICIAL (SEÇÃO 0,40 X 0,40 M), COM TUBO PEAD CORRUGADO PERFURADO, DN 160M, ENCHIMENTO COM BRITA, ENVOLVIDO COM MANTA GEOTÊXTIL, EXCLUSIVE ESCAVAÇÃO.</v>
          </cell>
          <cell r="D1704" t="str">
            <v>M</v>
          </cell>
          <cell r="G1704">
            <v>69.569999999999993</v>
          </cell>
          <cell r="I1704">
            <v>70.22</v>
          </cell>
        </row>
        <row r="1705">
          <cell r="B1705" t="str">
            <v>REFERÊNCIA SINAPI 102666 11/2023</v>
          </cell>
        </row>
        <row r="1706">
          <cell r="B1706" t="str">
            <v>CÓDIGO</v>
          </cell>
          <cell r="C1706" t="str">
            <v>DESCRIÇÃO</v>
          </cell>
          <cell r="D1706" t="str">
            <v>UN</v>
          </cell>
          <cell r="E1706" t="str">
            <v>COEF.</v>
          </cell>
          <cell r="F1706" t="str">
            <v>PREÇO</v>
          </cell>
          <cell r="G1706" t="str">
            <v>TOTAL</v>
          </cell>
          <cell r="H1706" t="str">
            <v>PREÇO</v>
          </cell>
          <cell r="I1706" t="str">
            <v>TOTAL</v>
          </cell>
        </row>
        <row r="1707">
          <cell r="B1707">
            <v>88309</v>
          </cell>
          <cell r="C1707" t="str">
            <v>PEDREIRO COM ENCARGOS COMPLEMENTARES</v>
          </cell>
          <cell r="D1707" t="str">
            <v>H</v>
          </cell>
          <cell r="E1707">
            <v>7.0199999999999999E-2</v>
          </cell>
          <cell r="F1707">
            <v>22.63</v>
          </cell>
          <cell r="G1707">
            <v>1.58</v>
          </cell>
          <cell r="H1707">
            <v>25.46</v>
          </cell>
          <cell r="I1707">
            <v>1.78</v>
          </cell>
        </row>
        <row r="1708">
          <cell r="B1708">
            <v>88316</v>
          </cell>
          <cell r="C1708" t="str">
            <v>SERVENTE COM ENCARGOS COMPLEMENTARES</v>
          </cell>
          <cell r="D1708" t="str">
            <v>H</v>
          </cell>
          <cell r="E1708">
            <v>0.21049999999999999</v>
          </cell>
          <cell r="F1708">
            <v>18.14</v>
          </cell>
          <cell r="G1708">
            <v>3.81</v>
          </cell>
          <cell r="H1708">
            <v>20.28</v>
          </cell>
          <cell r="I1708">
            <v>4.26</v>
          </cell>
        </row>
        <row r="1709">
          <cell r="B1709">
            <v>4021</v>
          </cell>
          <cell r="C1709" t="str">
            <v xml:space="preserve">GEOTEXTIL NAO TECIDO AGULHADO DE FILAMENTOS CONTINUOS 100% POLIESTER, RESITENCIA A TRACAO = 14 KN/M                                                                                                                                                                                                                                                                                                                                                                                                       </v>
          </cell>
          <cell r="D1709" t="str">
            <v xml:space="preserve">M2    </v>
          </cell>
          <cell r="E1709">
            <v>2.2999999999999998</v>
          </cell>
          <cell r="F1709">
            <v>12.1</v>
          </cell>
          <cell r="G1709">
            <v>27.83</v>
          </cell>
          <cell r="H1709">
            <v>12.1</v>
          </cell>
          <cell r="I1709">
            <v>27.83</v>
          </cell>
        </row>
        <row r="1710">
          <cell r="B1710">
            <v>4718</v>
          </cell>
          <cell r="C1710" t="str">
            <v xml:space="preserve">PEDRA BRITADA N. 2 (19 A 38 MM) POSTO PEDREIRA/FORNECEDOR, SEM FRETE                                                                                                                                                                                                                                                                                                                                                                                                                                      </v>
          </cell>
          <cell r="D1710" t="str">
            <v xml:space="preserve">M3    </v>
          </cell>
          <cell r="E1710">
            <v>0.13809603062100859</v>
          </cell>
          <cell r="F1710">
            <v>105.03</v>
          </cell>
          <cell r="G1710">
            <v>14.5</v>
          </cell>
          <cell r="H1710">
            <v>105.03</v>
          </cell>
          <cell r="I1710">
            <v>14.5</v>
          </cell>
        </row>
        <row r="1711">
          <cell r="B1711">
            <v>38053</v>
          </cell>
          <cell r="C1711" t="str">
            <v xml:space="preserve">TUBO DRENO, CORRUGADO, ESPIRALADO, FLEXIVEL, PERFURADO, EM POLIETILENO DE ALTA DENSIDADE (PEAD), DN *160* MM, (6") PARA DRENAGEM - EM BARRA (NORMA DNIT 093/2006 - EM)                                                                                                                                                                                                                                                                                                                                    </v>
          </cell>
          <cell r="D1711" t="str">
            <v xml:space="preserve">M     </v>
          </cell>
          <cell r="E1711">
            <v>1.0029999999999999</v>
          </cell>
          <cell r="F1711">
            <v>21.79</v>
          </cell>
          <cell r="G1711">
            <v>21.85</v>
          </cell>
          <cell r="H1711">
            <v>21.79</v>
          </cell>
          <cell r="I1711">
            <v>21.85</v>
          </cell>
        </row>
        <row r="1712">
          <cell r="B1712" t="str">
            <v>CPU 159</v>
          </cell>
          <cell r="C1712" t="str">
            <v>CANALETA EM CONCRETO ARMADO NAS DIMENSÕES 0,80M X 0,80M, INCLUINDO LAJE DE TAMPA COM 20CM, CONFORME PROJETO DE CÁLCULO ESTRUTURAL  (LINHA D'ÁGUA - TAMPA TIPO GRELHA)</v>
          </cell>
          <cell r="D1712" t="str">
            <v>M</v>
          </cell>
          <cell r="G1712">
            <v>1577.12</v>
          </cell>
          <cell r="I1712">
            <v>1635.07</v>
          </cell>
        </row>
        <row r="1713">
          <cell r="B1713" t="str">
            <v>CANALETA EM CONCRETO DIMENSÕES INTERNAS 0,80X0,80M, NA LINHA D'ÁGUA</v>
          </cell>
        </row>
        <row r="1714">
          <cell r="B1714" t="str">
            <v>CÓDIGO</v>
          </cell>
          <cell r="C1714" t="str">
            <v>DESCRIÇÃO</v>
          </cell>
          <cell r="D1714" t="str">
            <v>UN</v>
          </cell>
          <cell r="E1714" t="str">
            <v>COEF.</v>
          </cell>
          <cell r="F1714" t="str">
            <v>PREÇO</v>
          </cell>
          <cell r="G1714" t="str">
            <v>TOTAL</v>
          </cell>
          <cell r="H1714" t="str">
            <v>PREÇO</v>
          </cell>
          <cell r="I1714" t="str">
            <v>TOTAL</v>
          </cell>
        </row>
        <row r="1715">
          <cell r="B1715">
            <v>101616</v>
          </cell>
          <cell r="C1715" t="str">
            <v>PREPARO DE FUNDO DE VALA COM LARGURA MENOR QUE 1,5 M (ACERTO DO SOLO NATURAL). AF_08/2020</v>
          </cell>
          <cell r="D1715" t="str">
            <v>M2</v>
          </cell>
          <cell r="E1715">
            <v>1.4000000000000001</v>
          </cell>
          <cell r="F1715">
            <v>5.29</v>
          </cell>
          <cell r="G1715">
            <v>7.4</v>
          </cell>
          <cell r="H1715">
            <v>5.95</v>
          </cell>
          <cell r="I1715">
            <v>8.33</v>
          </cell>
        </row>
        <row r="1716">
          <cell r="B1716">
            <v>96620</v>
          </cell>
          <cell r="C1716" t="str">
            <v>LASTRO DE CONCRETO MAGRO, APLICADO EM PISOS, LAJES SOBRE SOLO OU RADIERS. AF_08/2017</v>
          </cell>
          <cell r="D1716" t="str">
            <v>M3</v>
          </cell>
          <cell r="E1716">
            <v>7.0000000000000007E-2</v>
          </cell>
          <cell r="F1716">
            <v>591.01</v>
          </cell>
          <cell r="G1716">
            <v>41.37</v>
          </cell>
          <cell r="H1716">
            <v>619.71</v>
          </cell>
          <cell r="I1716">
            <v>43.37</v>
          </cell>
        </row>
        <row r="1717">
          <cell r="B1717">
            <v>96536</v>
          </cell>
          <cell r="C1717" t="str">
            <v>FABRICAÇÃO, MONTAGEM E DESMONTAGEM DE FÔRMA PARA VIGA BALDRAME, EM MADEIRA SERRADA, E=25 MM, 4 UTILIZAÇÕES. AF_06/2017</v>
          </cell>
          <cell r="D1717" t="str">
            <v>M2</v>
          </cell>
          <cell r="E1717">
            <v>6.4108000000000001</v>
          </cell>
          <cell r="F1717">
            <v>76.22</v>
          </cell>
          <cell r="G1717">
            <v>488.63</v>
          </cell>
          <cell r="H1717">
            <v>80.62</v>
          </cell>
          <cell r="I1717">
            <v>516.83000000000004</v>
          </cell>
        </row>
        <row r="1718">
          <cell r="B1718">
            <v>96544</v>
          </cell>
          <cell r="C1718" t="str">
            <v>ARMAÇÃO DE BLOCO, VIGA BALDRAME OU SAPATA UTILIZANDO AÇO CA-50 DE 6,3 MM - MONTAGEM. AF_06/2017</v>
          </cell>
          <cell r="D1718" t="str">
            <v>KG</v>
          </cell>
          <cell r="E1718">
            <v>16.47</v>
          </cell>
          <cell r="F1718">
            <v>16.64</v>
          </cell>
          <cell r="G1718">
            <v>274.06</v>
          </cell>
          <cell r="H1718">
            <v>17.28</v>
          </cell>
          <cell r="I1718">
            <v>284.60000000000002</v>
          </cell>
        </row>
        <row r="1719">
          <cell r="B1719">
            <v>96545</v>
          </cell>
          <cell r="C1719" t="str">
            <v>ARMAÇÃO DE BLOCO, VIGA BALDRAME OU SAPATA UTILIZANDO AÇO CA-50 DE 8 MM - MONTAGEM. AF_06/2017</v>
          </cell>
          <cell r="D1719" t="str">
            <v>KG</v>
          </cell>
          <cell r="E1719">
            <v>4.2699999999999996</v>
          </cell>
          <cell r="F1719">
            <v>15.63</v>
          </cell>
          <cell r="G1719">
            <v>66.739999999999995</v>
          </cell>
          <cell r="H1719">
            <v>16.09</v>
          </cell>
          <cell r="I1719">
            <v>68.7</v>
          </cell>
        </row>
        <row r="1720">
          <cell r="B1720">
            <v>92771</v>
          </cell>
          <cell r="C1720" t="str">
            <v>ARMAÇÃO DE LAJE DE ESTRUTURA CONVENCIONAL DE CONCRETO ARMADO UTILIZANDO AÇO CA-50 DE 10,0 MM - MONTAGEM. AF_06/2022</v>
          </cell>
          <cell r="D1720" t="str">
            <v>KG</v>
          </cell>
          <cell r="E1720">
            <v>20.490000000000002</v>
          </cell>
          <cell r="F1720">
            <v>12.09</v>
          </cell>
          <cell r="G1720">
            <v>247.72</v>
          </cell>
          <cell r="H1720">
            <v>12.2</v>
          </cell>
          <cell r="I1720">
            <v>249.97</v>
          </cell>
        </row>
        <row r="1721">
          <cell r="B1721" t="str">
            <v>AUX.018</v>
          </cell>
          <cell r="C1721" t="str">
            <v xml:space="preserve">CONCRETAGEM DE BLOCOS DE COROAMENTO E VIGAS BALDRAME, FCK 25 MPA, COM USO DE JERICA  LANÇAMENTO, ADENSAMENTO E ACABAMENTO. </v>
          </cell>
          <cell r="D1721" t="str">
            <v>M3</v>
          </cell>
          <cell r="E1721">
            <v>0.32000000000000006</v>
          </cell>
          <cell r="F1721">
            <v>647.46</v>
          </cell>
          <cell r="G1721">
            <v>207.18</v>
          </cell>
          <cell r="H1721">
            <v>669.13</v>
          </cell>
          <cell r="I1721">
            <v>214.12</v>
          </cell>
        </row>
        <row r="1722">
          <cell r="B1722" t="str">
            <v>AUX.009</v>
          </cell>
          <cell r="C1722" t="str">
            <v>CONCRETAGEM DE RADIER, PISO DE CONCRETO OU LAJE SOBRE SOLO, FCK 25 MPA - LANÇAMENTO, ADENSAMENTO E ACABAMENTO.</v>
          </cell>
          <cell r="D1722" t="str">
            <v xml:space="preserve"> M3</v>
          </cell>
          <cell r="E1722">
            <v>0.46739999999999998</v>
          </cell>
          <cell r="F1722">
            <v>522.1</v>
          </cell>
          <cell r="G1722">
            <v>244.02</v>
          </cell>
          <cell r="H1722">
            <v>533.05999999999995</v>
          </cell>
          <cell r="I1722">
            <v>249.15</v>
          </cell>
        </row>
        <row r="1723">
          <cell r="B1723" t="str">
            <v>CPU 160</v>
          </cell>
          <cell r="C1723" t="str">
            <v>CAIXA DE LIGAÇÃO PARA CANALETA 0,50X0,50M  E 0,80X0,80M (LIGAÇÃO TRIPLA), EM CONCRETO ARMADO FCK 25 MPA, DIMENSÕES INTERNAS DE 2,80X1,50X0,80M. (TIPO 10)</v>
          </cell>
          <cell r="D1723" t="str">
            <v>UN</v>
          </cell>
          <cell r="G1723">
            <v>13821.62</v>
          </cell>
          <cell r="I1723">
            <v>14293.03</v>
          </cell>
        </row>
        <row r="1724">
          <cell r="B1724" t="str">
            <v>REFERÊNCIA DETALHE PROJETO</v>
          </cell>
        </row>
        <row r="1725">
          <cell r="B1725" t="str">
            <v>CÓDIGO</v>
          </cell>
          <cell r="C1725" t="str">
            <v>DESCRIÇÃO</v>
          </cell>
          <cell r="D1725" t="str">
            <v>UN</v>
          </cell>
          <cell r="E1725" t="str">
            <v>COEF.</v>
          </cell>
          <cell r="F1725" t="str">
            <v>PREÇO</v>
          </cell>
          <cell r="G1725" t="str">
            <v>TOTAL</v>
          </cell>
          <cell r="H1725" t="str">
            <v>PREÇO</v>
          </cell>
          <cell r="I1725" t="str">
            <v>TOTAL</v>
          </cell>
        </row>
        <row r="1726">
          <cell r="B1726">
            <v>101617</v>
          </cell>
          <cell r="C1726" t="str">
            <v>PREPARO DE FUNDO DE VALA COM LARGURA MAIOR OU IGUAL A 1,5 M E MENOR QUE 2,5 M (ACERTO DO SOLO NATURAL). AF_08/2020</v>
          </cell>
          <cell r="D1726" t="str">
            <v>M2</v>
          </cell>
          <cell r="E1726">
            <v>12.18</v>
          </cell>
          <cell r="F1726">
            <v>2.6</v>
          </cell>
          <cell r="G1726">
            <v>31.66</v>
          </cell>
          <cell r="H1726">
            <v>2.94</v>
          </cell>
          <cell r="I1726">
            <v>35.799999999999997</v>
          </cell>
        </row>
        <row r="1727">
          <cell r="B1727">
            <v>96620</v>
          </cell>
          <cell r="C1727" t="str">
            <v>LASTRO DE CONCRETO MAGRO, APLICADO EM PISOS, LAJES SOBRE SOLO OU RADIERS. AF_08/2017</v>
          </cell>
          <cell r="D1727" t="str">
            <v>M3</v>
          </cell>
          <cell r="E1727">
            <v>1.218</v>
          </cell>
          <cell r="F1727">
            <v>591.01</v>
          </cell>
          <cell r="G1727">
            <v>719.85</v>
          </cell>
          <cell r="H1727">
            <v>619.71</v>
          </cell>
          <cell r="I1727">
            <v>754.8</v>
          </cell>
        </row>
        <row r="1728">
          <cell r="B1728">
            <v>97086</v>
          </cell>
          <cell r="C1728" t="str">
            <v>FABRICAÇÃO, MONTAGEM E DESMONTAGEM DE FORMA PARA RADIER, PISO DE CONCRETO OU LAJE SOBRE SOLO, EM MADEIRA SERRADA, 4 UTILIZAÇÕES. AF_09/2021</v>
          </cell>
          <cell r="D1728" t="str">
            <v>M2</v>
          </cell>
          <cell r="E1728">
            <v>21.177345175425629</v>
          </cell>
          <cell r="F1728">
            <v>116.35</v>
          </cell>
          <cell r="G1728">
            <v>2463.98</v>
          </cell>
          <cell r="H1728">
            <v>126.23</v>
          </cell>
          <cell r="I1728">
            <v>2673.21</v>
          </cell>
        </row>
        <row r="1729">
          <cell r="B1729">
            <v>94971</v>
          </cell>
          <cell r="C1729" t="str">
            <v>CONCRETO FCK = 25MPA, TRAÇO 1:2,3:2,7 (EM MASSA SECA DE CIMENTO/ AREIA MÉDIA/ BRITA 1) - PREPARO MECÂNICO COM BETONEIRA 600 L. AF_05/2021</v>
          </cell>
          <cell r="D1729" t="str">
            <v>M3</v>
          </cell>
          <cell r="E1729">
            <v>4.5514690350851277</v>
          </cell>
          <cell r="F1729">
            <v>476.67</v>
          </cell>
          <cell r="G1729">
            <v>2169.54</v>
          </cell>
          <cell r="H1729">
            <v>485.09</v>
          </cell>
          <cell r="I1729">
            <v>2207.87</v>
          </cell>
        </row>
        <row r="1730">
          <cell r="B1730">
            <v>103670</v>
          </cell>
          <cell r="C1730" t="str">
            <v>LANÇAMENTO COM USO DE BALDES, ADENSAMENTO E ACABAMENTO DE CONCRETO EM ESTRUTURAS. AF_02/2022</v>
          </cell>
          <cell r="D1730" t="str">
            <v>M3</v>
          </cell>
          <cell r="E1730">
            <v>4.5514690350851277</v>
          </cell>
          <cell r="F1730">
            <v>246.32</v>
          </cell>
          <cell r="G1730">
            <v>1121.1099999999999</v>
          </cell>
          <cell r="H1730">
            <v>275.98</v>
          </cell>
          <cell r="I1730">
            <v>1256.1099999999999</v>
          </cell>
        </row>
        <row r="1731">
          <cell r="B1731">
            <v>92771</v>
          </cell>
          <cell r="C1731" t="str">
            <v>ARMAÇÃO DE LAJE DE ESTRUTURA CONVENCIONAL DE CONCRETO ARMADO UTILIZANDO AÇO CA-50 DE 10,0 MM - MONTAGEM. AF_06/2022</v>
          </cell>
          <cell r="D1731" t="str">
            <v>KG</v>
          </cell>
          <cell r="E1731">
            <v>370</v>
          </cell>
          <cell r="F1731">
            <v>12.09</v>
          </cell>
          <cell r="G1731">
            <v>4473.3</v>
          </cell>
          <cell r="H1731">
            <v>12.2</v>
          </cell>
          <cell r="I1731">
            <v>4514</v>
          </cell>
        </row>
        <row r="1732">
          <cell r="B1732">
            <v>92772</v>
          </cell>
          <cell r="C1732" t="str">
            <v>ARMAÇÃO DE LAJE DE ESTRUTURA CONVENCIONAL DE CONCRETO ARMADO UTILIZANDO AÇO CA-50 DE 12,5 MM - MONTAGEM. AF_06/2022</v>
          </cell>
          <cell r="D1732" t="str">
            <v>KG</v>
          </cell>
          <cell r="E1732">
            <v>151</v>
          </cell>
          <cell r="F1732">
            <v>10.25</v>
          </cell>
          <cell r="G1732">
            <v>1547.75</v>
          </cell>
          <cell r="H1732">
            <v>10.31</v>
          </cell>
          <cell r="I1732">
            <v>1556.81</v>
          </cell>
        </row>
        <row r="1733">
          <cell r="B1733" t="str">
            <v>COT.020</v>
          </cell>
          <cell r="C1733" t="str">
            <v>TAMPÃO EM POLIESTER REFORÇADO EM FIBRA DE VIDRO, COM DIÂMETRO DE 600MM E CAPACIDADE DE CARGA DE 40T E TEMP. 180°C</v>
          </cell>
          <cell r="D1733" t="str">
            <v>UN</v>
          </cell>
          <cell r="E1733">
            <v>1</v>
          </cell>
          <cell r="F1733">
            <v>1294.43</v>
          </cell>
          <cell r="G1733">
            <v>1294.43</v>
          </cell>
          <cell r="H1733">
            <v>1294.43</v>
          </cell>
          <cell r="I1733">
            <v>1294.43</v>
          </cell>
        </row>
        <row r="1734">
          <cell r="B1734" t="str">
            <v>CPU 161</v>
          </cell>
          <cell r="C1734" t="str">
            <v>FORNECIMENTO E ESPALHAMENTO DE TERRA VEGETAL PREPARADA</v>
          </cell>
          <cell r="D1734" t="str">
            <v>M3</v>
          </cell>
          <cell r="G1734">
            <v>247.75</v>
          </cell>
          <cell r="I1734">
            <v>251.17</v>
          </cell>
        </row>
        <row r="1735">
          <cell r="B1735" t="str">
            <v>REFERÊNCIA: ORSE 2394 NOV/2023</v>
          </cell>
        </row>
        <row r="1736">
          <cell r="B1736" t="str">
            <v>CÓDIGO</v>
          </cell>
          <cell r="C1736" t="str">
            <v>DESCRIÇÃO</v>
          </cell>
          <cell r="D1736" t="str">
            <v>UN</v>
          </cell>
          <cell r="E1736" t="str">
            <v>COEF.</v>
          </cell>
          <cell r="F1736" t="str">
            <v>PREÇO</v>
          </cell>
          <cell r="G1736" t="str">
            <v>TOTAL</v>
          </cell>
          <cell r="H1736" t="str">
            <v>PREÇO</v>
          </cell>
          <cell r="I1736" t="str">
            <v>TOTAL</v>
          </cell>
        </row>
        <row r="1737">
          <cell r="B1737">
            <v>88316</v>
          </cell>
          <cell r="C1737" t="str">
            <v>SERVENTE COM ENCARGOS COMPLEMENTARES</v>
          </cell>
          <cell r="D1737" t="str">
            <v>H</v>
          </cell>
          <cell r="E1737">
            <v>1.6</v>
          </cell>
          <cell r="F1737">
            <v>18.14</v>
          </cell>
          <cell r="G1737">
            <v>29.02</v>
          </cell>
          <cell r="H1737">
            <v>20.28</v>
          </cell>
          <cell r="I1737">
            <v>32.44</v>
          </cell>
        </row>
        <row r="1738">
          <cell r="B1738">
            <v>7253</v>
          </cell>
          <cell r="C1738" t="str">
            <v xml:space="preserve">TERRA VEGETAL (GRANEL)                                                                                                                                                                                                                                                                                                                                                                                                                                                                                    </v>
          </cell>
          <cell r="D1738" t="str">
            <v xml:space="preserve">M3    </v>
          </cell>
          <cell r="E1738">
            <v>0.9</v>
          </cell>
          <cell r="F1738">
            <v>128.57</v>
          </cell>
          <cell r="G1738">
            <v>115.71</v>
          </cell>
          <cell r="H1738">
            <v>128.57</v>
          </cell>
          <cell r="I1738">
            <v>115.71</v>
          </cell>
        </row>
        <row r="1739">
          <cell r="B1739">
            <v>38125</v>
          </cell>
          <cell r="C1739" t="str">
            <v xml:space="preserve">FERTILIZANTE ORGANICO COMPOSTO, CLASSE A                                                                                                                                                                                                                                                                                                                                                                                                                                                                  </v>
          </cell>
          <cell r="D1739" t="str">
            <v xml:space="preserve">KG    </v>
          </cell>
          <cell r="E1739">
            <v>101</v>
          </cell>
          <cell r="F1739">
            <v>1.02</v>
          </cell>
          <cell r="G1739">
            <v>103.02</v>
          </cell>
          <cell r="H1739">
            <v>1.02</v>
          </cell>
          <cell r="I1739">
            <v>103.02</v>
          </cell>
        </row>
        <row r="1740">
          <cell r="B1740" t="str">
            <v>CPU 162</v>
          </cell>
          <cell r="C1740" t="str">
            <v>TAMPA DE CONCRETO ARMADO FCK = 25MPA (E=10 CM), PARA LINHA D'ÁGUA EM TRAVESSIA ELEVADA.</v>
          </cell>
          <cell r="D1740" t="str">
            <v>M</v>
          </cell>
          <cell r="G1740">
            <v>109.94</v>
          </cell>
          <cell r="I1740">
            <v>115.98</v>
          </cell>
        </row>
        <row r="1741">
          <cell r="B1741" t="str">
            <v>CONFORME PROJETO TIPO.</v>
          </cell>
        </row>
        <row r="1742">
          <cell r="B1742" t="str">
            <v>CÓDIGO</v>
          </cell>
          <cell r="C1742" t="str">
            <v>DESCRIÇÃO</v>
          </cell>
          <cell r="D1742" t="str">
            <v>UN</v>
          </cell>
          <cell r="E1742" t="str">
            <v>COEF.</v>
          </cell>
          <cell r="F1742" t="str">
            <v>PREÇO</v>
          </cell>
          <cell r="G1742" t="str">
            <v>TOTAL</v>
          </cell>
          <cell r="H1742" t="str">
            <v>PREÇO</v>
          </cell>
          <cell r="I1742" t="str">
            <v>TOTAL</v>
          </cell>
        </row>
        <row r="1743">
          <cell r="B1743">
            <v>97086</v>
          </cell>
          <cell r="C1743" t="str">
            <v>FABRICAÇÃO, MONTAGEM E DESMONTAGEM DE FORMA PARA RADIER, PISO DE CONCRETO OU LAJE SOBRE SOLO, EM MADEIRA SERRADA, 4 UTILIZAÇÕES. AF_09/2021</v>
          </cell>
          <cell r="D1743" t="str">
            <v>M2</v>
          </cell>
          <cell r="E1743">
            <v>0.40000000000000008</v>
          </cell>
          <cell r="F1743">
            <v>116.35</v>
          </cell>
          <cell r="G1743">
            <v>46.54</v>
          </cell>
          <cell r="H1743">
            <v>126.23</v>
          </cell>
          <cell r="I1743">
            <v>50.49</v>
          </cell>
        </row>
        <row r="1744">
          <cell r="B1744">
            <v>94971</v>
          </cell>
          <cell r="C1744" t="str">
            <v>CONCRETO FCK = 25MPA, TRAÇO 1:2,3:2,7 (EM MASSA SECA DE CIMENTO/ AREIA MÉDIA/ BRITA 1) - PREPARO MECÂNICO COM BETONEIRA 600 L. AF_05/2021</v>
          </cell>
          <cell r="D1744" t="str">
            <v>M3</v>
          </cell>
          <cell r="E1744">
            <v>4.5000000000000012E-2</v>
          </cell>
          <cell r="F1744">
            <v>476.67</v>
          </cell>
          <cell r="G1744">
            <v>21.45</v>
          </cell>
          <cell r="H1744">
            <v>485.09</v>
          </cell>
          <cell r="I1744">
            <v>21.82</v>
          </cell>
        </row>
        <row r="1745">
          <cell r="B1745">
            <v>103670</v>
          </cell>
          <cell r="C1745" t="str">
            <v>LANÇAMENTO COM USO DE BALDES, ADENSAMENTO E ACABAMENTO DE CONCRETO EM ESTRUTURAS. AF_02/2022</v>
          </cell>
          <cell r="D1745" t="str">
            <v>M3</v>
          </cell>
          <cell r="E1745">
            <v>4.5000000000000012E-2</v>
          </cell>
          <cell r="F1745">
            <v>246.32</v>
          </cell>
          <cell r="G1745">
            <v>11.08</v>
          </cell>
          <cell r="H1745">
            <v>275.98</v>
          </cell>
          <cell r="I1745">
            <v>12.41</v>
          </cell>
        </row>
        <row r="1746">
          <cell r="B1746">
            <v>92770</v>
          </cell>
          <cell r="C1746" t="str">
            <v>ARMAÇÃO DE LAJE DE ESTRUTURA CONVENCIONAL DE CONCRETO ARMADO UTILIZANDO AÇO CA-50 DE 8,0 MM - MONTAGEM. AF_06/2022</v>
          </cell>
          <cell r="D1746" t="str">
            <v>KG</v>
          </cell>
          <cell r="E1746">
            <v>2.3111111111111113</v>
          </cell>
          <cell r="F1746">
            <v>13.36</v>
          </cell>
          <cell r="G1746">
            <v>30.87</v>
          </cell>
          <cell r="H1746">
            <v>13.53</v>
          </cell>
          <cell r="I1746">
            <v>31.26</v>
          </cell>
        </row>
        <row r="1747">
          <cell r="B1747" t="str">
            <v>CPU 163</v>
          </cell>
          <cell r="C1747" t="str">
            <v>ESCORAMENTO DE VALAS TIPO CONTÍNUO SIMPLES</v>
          </cell>
          <cell r="D1747" t="str">
            <v>M2</v>
          </cell>
          <cell r="G1747">
            <v>67.92</v>
          </cell>
          <cell r="I1747">
            <v>73.239999999999995</v>
          </cell>
        </row>
        <row r="1748">
          <cell r="B1748" t="str">
            <v>REFERÊNCIA ORSE 7301 11/2023</v>
          </cell>
        </row>
        <row r="1749">
          <cell r="B1749" t="str">
            <v>CÓDIGO</v>
          </cell>
          <cell r="C1749" t="str">
            <v>DESCRIÇÃO</v>
          </cell>
          <cell r="D1749" t="str">
            <v>UN</v>
          </cell>
          <cell r="E1749" t="str">
            <v>COEF.</v>
          </cell>
          <cell r="F1749" t="str">
            <v>PREÇO</v>
          </cell>
          <cell r="G1749" t="str">
            <v>TOTAL</v>
          </cell>
          <cell r="H1749" t="str">
            <v>PREÇO</v>
          </cell>
          <cell r="I1749" t="str">
            <v>TOTAL</v>
          </cell>
        </row>
        <row r="1750">
          <cell r="B1750">
            <v>88316</v>
          </cell>
          <cell r="C1750" t="str">
            <v>SERVENTE COM ENCARGOS COMPLEMENTARES</v>
          </cell>
          <cell r="D1750" t="str">
            <v>H</v>
          </cell>
          <cell r="E1750">
            <v>1.5</v>
          </cell>
          <cell r="F1750">
            <v>18.14</v>
          </cell>
          <cell r="G1750">
            <v>27.21</v>
          </cell>
          <cell r="H1750">
            <v>20.28</v>
          </cell>
          <cell r="I1750">
            <v>30.42</v>
          </cell>
        </row>
        <row r="1751">
          <cell r="B1751">
            <v>88262</v>
          </cell>
          <cell r="C1751" t="str">
            <v>CARPINTEIRO DE FORMAS COM ENCARGOS COMPLEMENTARES</v>
          </cell>
          <cell r="D1751" t="str">
            <v>H</v>
          </cell>
          <cell r="E1751">
            <v>0.75</v>
          </cell>
          <cell r="F1751">
            <v>22.29</v>
          </cell>
          <cell r="G1751">
            <v>16.71</v>
          </cell>
          <cell r="H1751">
            <v>25.1</v>
          </cell>
          <cell r="I1751">
            <v>18.82</v>
          </cell>
        </row>
        <row r="1752">
          <cell r="B1752">
            <v>5061</v>
          </cell>
          <cell r="C1752" t="str">
            <v xml:space="preserve">PREGO DE ACO POLIDO COM CABECA 18 X 27 (2 1/2 X 10)                                                                                                                                                                                                                                                                                                                                                                                                                                                       </v>
          </cell>
          <cell r="D1752" t="str">
            <v xml:space="preserve">KG    </v>
          </cell>
          <cell r="E1752">
            <v>0.18</v>
          </cell>
          <cell r="F1752">
            <v>15.9</v>
          </cell>
          <cell r="G1752">
            <v>2.86</v>
          </cell>
          <cell r="H1752">
            <v>15.9</v>
          </cell>
          <cell r="I1752">
            <v>2.86</v>
          </cell>
        </row>
        <row r="1753">
          <cell r="B1753">
            <v>4115</v>
          </cell>
          <cell r="C1753" t="str">
            <v xml:space="preserve">MADEIRA ROLICA TRATADA, D = 12 A 15 CM, H = 3,00 M, EM EUCALIPTO OU EQUIVALENTE DA REGIAO                                                                                                                                                                                                                                                                                                                                                                                                                 </v>
          </cell>
          <cell r="D1753" t="str">
            <v xml:space="preserve">M     </v>
          </cell>
          <cell r="E1753">
            <v>0.67</v>
          </cell>
          <cell r="F1753">
            <v>29.72</v>
          </cell>
          <cell r="G1753">
            <v>19.91</v>
          </cell>
          <cell r="H1753">
            <v>29.72</v>
          </cell>
          <cell r="I1753">
            <v>19.91</v>
          </cell>
        </row>
        <row r="1754">
          <cell r="B1754">
            <v>2745</v>
          </cell>
          <cell r="C1754" t="str">
            <v xml:space="preserve">PONTALETE ROLIÇO SEM TRATAMENTO, D = 8 A 11 CM, H = 3 M, EM EUCALIPTO OU EQUIVALENTE DA REGIAO - BRUTA (PARA ESCORAMENTO)                                                                                                                                                                                                                                                                                                                                                                                 </v>
          </cell>
          <cell r="D1754" t="str">
            <v xml:space="preserve">M     </v>
          </cell>
          <cell r="E1754">
            <v>4.8000000000000001E-2</v>
          </cell>
          <cell r="F1754">
            <v>3.93</v>
          </cell>
          <cell r="G1754">
            <v>0.18</v>
          </cell>
          <cell r="H1754">
            <v>3.93</v>
          </cell>
          <cell r="I1754">
            <v>0.18</v>
          </cell>
        </row>
        <row r="1755">
          <cell r="B1755">
            <v>4006</v>
          </cell>
          <cell r="C1755" t="str">
            <v xml:space="preserve">MADEIRA SERRADA EM PINUS, MISTA OU EQUIVALENTE DA REGIAO - BRUTA                                                                                                                                                                                                                                                                                                                                                                                                                                          </v>
          </cell>
          <cell r="D1755" t="str">
            <v xml:space="preserve">M3    </v>
          </cell>
          <cell r="E1755">
            <v>4.6900000000000002E-4</v>
          </cell>
          <cell r="F1755">
            <v>2245.17</v>
          </cell>
          <cell r="G1755">
            <v>1.05</v>
          </cell>
          <cell r="H1755">
            <v>2245.17</v>
          </cell>
          <cell r="I1755">
            <v>1.05</v>
          </cell>
        </row>
        <row r="1756">
          <cell r="B1756" t="str">
            <v>CPU 164</v>
          </cell>
          <cell r="C1756" t="str">
            <v>CHAPIM DE CONCRETO APARENTE COM ACABAMENTO DESEMPENADO, FORMA DE COMPENSADO PLASTIFICADO (MADEIRIT) DE 14X10CM, FUNDIDO NO LOCAL.</v>
          </cell>
          <cell r="D1756" t="str">
            <v>M</v>
          </cell>
          <cell r="G1756">
            <v>39.96</v>
          </cell>
          <cell r="I1756">
            <v>42.26</v>
          </cell>
        </row>
        <row r="1757">
          <cell r="B1757" t="str">
            <v>REFERÊNCIA: SINAPI 71623 JAN/2020</v>
          </cell>
        </row>
        <row r="1758">
          <cell r="B1758" t="str">
            <v>CÓDIGO</v>
          </cell>
          <cell r="C1758" t="str">
            <v>DESCRIÇÃO</v>
          </cell>
          <cell r="D1758" t="str">
            <v>UN</v>
          </cell>
          <cell r="E1758" t="str">
            <v>COEF.</v>
          </cell>
          <cell r="F1758" t="str">
            <v>PREÇO</v>
          </cell>
          <cell r="G1758" t="str">
            <v>TOTAL</v>
          </cell>
          <cell r="H1758" t="str">
            <v>PREÇO</v>
          </cell>
          <cell r="I1758" t="str">
            <v>TOTAL</v>
          </cell>
        </row>
        <row r="1759">
          <cell r="B1759">
            <v>88262</v>
          </cell>
          <cell r="C1759" t="str">
            <v>CARPINTEIRO DE FORMAS COM ENCARGOS COMPLEMENTARES</v>
          </cell>
          <cell r="D1759" t="str">
            <v>H</v>
          </cell>
          <cell r="E1759">
            <v>0.13</v>
          </cell>
          <cell r="F1759">
            <v>22.29</v>
          </cell>
          <cell r="G1759">
            <v>2.89</v>
          </cell>
          <cell r="H1759">
            <v>25.1</v>
          </cell>
          <cell r="I1759">
            <v>3.26</v>
          </cell>
        </row>
        <row r="1760">
          <cell r="B1760">
            <v>88309</v>
          </cell>
          <cell r="C1760" t="str">
            <v>PEDREIRO COM ENCARGOS COMPLEMENTARES</v>
          </cell>
          <cell r="D1760" t="str">
            <v>H</v>
          </cell>
          <cell r="E1760">
            <v>0.3</v>
          </cell>
          <cell r="F1760">
            <v>22.63</v>
          </cell>
          <cell r="G1760">
            <v>6.78</v>
          </cell>
          <cell r="H1760">
            <v>25.46</v>
          </cell>
          <cell r="I1760">
            <v>7.63</v>
          </cell>
        </row>
        <row r="1761">
          <cell r="B1761">
            <v>88316</v>
          </cell>
          <cell r="C1761" t="str">
            <v>SERVENTE COM ENCARGOS COMPLEMENTARES</v>
          </cell>
          <cell r="D1761" t="str">
            <v>H</v>
          </cell>
          <cell r="E1761">
            <v>0.45</v>
          </cell>
          <cell r="F1761">
            <v>18.14</v>
          </cell>
          <cell r="G1761">
            <v>8.16</v>
          </cell>
          <cell r="H1761">
            <v>20.28</v>
          </cell>
          <cell r="I1761">
            <v>9.1199999999999992</v>
          </cell>
        </row>
        <row r="1762">
          <cell r="B1762">
            <v>94969</v>
          </cell>
          <cell r="C1762" t="str">
            <v>CONCRETO FCK = 15MPA, TRAÇO 1:3,4:3,5 (EM MASSA SECA DE CIMENTO/ AREIA MÉDIA/ BRITA 1) - PREPARO MECÂNICO COM BETONEIRA 600 L. AF_05/2021</v>
          </cell>
          <cell r="D1762" t="str">
            <v>M3</v>
          </cell>
          <cell r="E1762">
            <v>1.4E-2</v>
          </cell>
          <cell r="F1762">
            <v>425.4</v>
          </cell>
          <cell r="G1762">
            <v>5.95</v>
          </cell>
          <cell r="H1762">
            <v>434.04</v>
          </cell>
          <cell r="I1762">
            <v>6.07</v>
          </cell>
        </row>
        <row r="1763">
          <cell r="B1763">
            <v>1346</v>
          </cell>
          <cell r="C1763" t="str">
            <v xml:space="preserve">CHAPA/PAINEL DE MADEIRA COMPENSADA PLASTIFICADA (MADEIRITE PLASTIFICADO) PARA FORMA DE CONCRETO, DE 2200 x 1100 MM, E = 10 MM                                                                                                                                                                                                                                                                                                                                                                             </v>
          </cell>
          <cell r="D1763" t="str">
            <v xml:space="preserve">M2    </v>
          </cell>
          <cell r="E1763">
            <v>0.2</v>
          </cell>
          <cell r="F1763">
            <v>47.42</v>
          </cell>
          <cell r="G1763">
            <v>9.48</v>
          </cell>
          <cell r="H1763">
            <v>47.42</v>
          </cell>
          <cell r="I1763">
            <v>9.48</v>
          </cell>
        </row>
        <row r="1764">
          <cell r="B1764">
            <v>5075</v>
          </cell>
          <cell r="C1764" t="str">
            <v xml:space="preserve">PREGO DE ACO POLIDO COM CABECA 18 X 30 (2 3/4 X 10)                                                                                                                                                                                                                                                                                                                                                                                                                                                       </v>
          </cell>
          <cell r="D1764" t="str">
            <v xml:space="preserve">KG    </v>
          </cell>
          <cell r="E1764">
            <v>0.02</v>
          </cell>
          <cell r="F1764">
            <v>16.170000000000002</v>
          </cell>
          <cell r="G1764">
            <v>0.32</v>
          </cell>
          <cell r="H1764">
            <v>16.170000000000002</v>
          </cell>
          <cell r="I1764">
            <v>0.32</v>
          </cell>
        </row>
        <row r="1765">
          <cell r="B1765">
            <v>6189</v>
          </cell>
          <cell r="C1765" t="str">
            <v xml:space="preserve">TABUA NAO APARELHADA *2,5 X 30* CM, EM MACARANDUBA/MASSARANDUBA, ANGELIM OU EQUIVALENTE DA REGIAO - BRUTA                                                                                                                                                                                                                                                                                                                                                                                                 </v>
          </cell>
          <cell r="D1765" t="str">
            <v xml:space="preserve">M     </v>
          </cell>
          <cell r="E1765">
            <v>0.13</v>
          </cell>
          <cell r="F1765">
            <v>31.45</v>
          </cell>
          <cell r="G1765">
            <v>4.08</v>
          </cell>
          <cell r="H1765">
            <v>31.45</v>
          </cell>
          <cell r="I1765">
            <v>4.08</v>
          </cell>
        </row>
        <row r="1766">
          <cell r="B1766">
            <v>10567</v>
          </cell>
          <cell r="C1766" t="str">
            <v xml:space="preserve">TABUA *2,5 X 23* CM EM PINUS, MISTA OU EQUIVALENTE DA REGIAO - BRUTA                                                                                                                                                                                                                                                                                                                                                                                                                                      </v>
          </cell>
          <cell r="D1766" t="str">
            <v xml:space="preserve">M     </v>
          </cell>
          <cell r="E1766">
            <v>0.18</v>
          </cell>
          <cell r="F1766">
            <v>11.27</v>
          </cell>
          <cell r="G1766">
            <v>2.02</v>
          </cell>
          <cell r="H1766">
            <v>11.27</v>
          </cell>
          <cell r="I1766">
            <v>2.02</v>
          </cell>
        </row>
        <row r="1767">
          <cell r="B1767">
            <v>43132</v>
          </cell>
          <cell r="C1767" t="str">
            <v xml:space="preserve">ARAME RECOZIDO 16 BWG, D = 1,65 MM (0,016 KG/M) OU 18 BWG, D = 1,25 MM (0,01 KG/M)                                                                                                                                                                                                                                                                                                                                                                                                                        </v>
          </cell>
          <cell r="D1767" t="str">
            <v xml:space="preserve">KG    </v>
          </cell>
          <cell r="E1767">
            <v>1.0999999999999999E-2</v>
          </cell>
          <cell r="F1767">
            <v>25.9</v>
          </cell>
          <cell r="G1767">
            <v>0.28000000000000003</v>
          </cell>
          <cell r="H1767">
            <v>25.9</v>
          </cell>
          <cell r="I1767">
            <v>0.28000000000000003</v>
          </cell>
        </row>
        <row r="1768">
          <cell r="B1768" t="str">
            <v>CPU 165</v>
          </cell>
          <cell r="C1768" t="str">
            <v>FORNECIMENTO E INSTALAÇÃO DE GRADE DE PROTEÇÃO COM BARRAS DE FERRO CHATO DE 2,5X0,48CM E MONTANTES DE FERRO DE 0,25X0,25CM.</v>
          </cell>
          <cell r="D1768" t="str">
            <v>M2</v>
          </cell>
          <cell r="G1768">
            <v>539.32000000000005</v>
          </cell>
          <cell r="I1768">
            <v>551.26</v>
          </cell>
        </row>
        <row r="1769">
          <cell r="B1769" t="str">
            <v>REFERÊNCIA: COMPESA 33.07.10U JUL/2023 e SINAPI 99861 DEZ/2023</v>
          </cell>
        </row>
        <row r="1770">
          <cell r="B1770" t="str">
            <v>CÓDIGO</v>
          </cell>
          <cell r="C1770" t="str">
            <v>DESCRIÇÃO</v>
          </cell>
          <cell r="D1770" t="str">
            <v>UN</v>
          </cell>
          <cell r="E1770" t="str">
            <v>COEF.</v>
          </cell>
          <cell r="F1770" t="str">
            <v>PREÇO</v>
          </cell>
          <cell r="G1770" t="str">
            <v>TOTAL</v>
          </cell>
          <cell r="H1770" t="str">
            <v>PREÇO</v>
          </cell>
          <cell r="I1770" t="str">
            <v>TOTAL</v>
          </cell>
        </row>
        <row r="1771">
          <cell r="B1771">
            <v>83765</v>
          </cell>
          <cell r="C1771" t="str">
            <v>GRUPO DE SOLDAGEM COM GERADOR A DIESEL 60 CV PARA SOLDA ELÉTRICA, SOBRE 04 RODAS, COM MOTOR 4 CILINDROS 600 A - CHP DIURNO. AF_02/2016</v>
          </cell>
          <cell r="D1771" t="str">
            <v>CHP</v>
          </cell>
          <cell r="E1771">
            <v>1.5</v>
          </cell>
          <cell r="F1771">
            <v>94.69</v>
          </cell>
          <cell r="G1771">
            <v>142.03</v>
          </cell>
          <cell r="H1771">
            <v>97.5</v>
          </cell>
          <cell r="I1771">
            <v>146.25</v>
          </cell>
        </row>
        <row r="1772">
          <cell r="B1772">
            <v>88315</v>
          </cell>
          <cell r="C1772" t="str">
            <v>SERRALHEIRO COM ENCARGOS COMPLEMENTARES</v>
          </cell>
          <cell r="D1772" t="str">
            <v>H</v>
          </cell>
          <cell r="E1772">
            <v>1.5</v>
          </cell>
          <cell r="F1772">
            <v>22.43</v>
          </cell>
          <cell r="G1772">
            <v>33.64</v>
          </cell>
          <cell r="H1772">
            <v>25.24</v>
          </cell>
          <cell r="I1772">
            <v>37.86</v>
          </cell>
        </row>
        <row r="1773">
          <cell r="B1773">
            <v>88316</v>
          </cell>
          <cell r="C1773" t="str">
            <v>SERVENTE COM ENCARGOS COMPLEMENTARES</v>
          </cell>
          <cell r="D1773" t="str">
            <v>H</v>
          </cell>
          <cell r="E1773">
            <v>1.6</v>
          </cell>
          <cell r="F1773">
            <v>18.14</v>
          </cell>
          <cell r="G1773">
            <v>29.02</v>
          </cell>
          <cell r="H1773">
            <v>20.28</v>
          </cell>
          <cell r="I1773">
            <v>32.44</v>
          </cell>
        </row>
        <row r="1774">
          <cell r="B1774">
            <v>88631</v>
          </cell>
          <cell r="C1774" t="str">
            <v>ARGAMASSA TRAÇO 1:4 (EM VOLUME DE CIMENTO E AREIA MÉDIA ÚMIDA), PREPARO MANUAL. AF_08/2019</v>
          </cell>
          <cell r="D1774" t="str">
            <v>M3</v>
          </cell>
          <cell r="E1774">
            <v>4.0000000000000001E-3</v>
          </cell>
          <cell r="F1774">
            <v>564.76</v>
          </cell>
          <cell r="G1774">
            <v>2.25</v>
          </cell>
          <cell r="H1774">
            <v>582.5</v>
          </cell>
          <cell r="I1774">
            <v>2.33</v>
          </cell>
        </row>
        <row r="1775">
          <cell r="B1775">
            <v>11002</v>
          </cell>
          <cell r="C1775" t="str">
            <v xml:space="preserve">ELETRODO REVESTIDO AWS - E6013, DIAMETRO IGUAL A 2,50 MM                                                                                                                                                                                                                                                                                                                                                                                                                                                  </v>
          </cell>
          <cell r="D1775" t="str">
            <v xml:space="preserve">KG    </v>
          </cell>
          <cell r="E1775">
            <v>0.115</v>
          </cell>
          <cell r="F1775">
            <v>24.72</v>
          </cell>
          <cell r="G1775">
            <v>2.84</v>
          </cell>
          <cell r="H1775">
            <v>24.72</v>
          </cell>
          <cell r="I1775">
            <v>2.84</v>
          </cell>
        </row>
        <row r="1776">
          <cell r="B1776">
            <v>43053</v>
          </cell>
          <cell r="C1776" t="str">
            <v xml:space="preserve">ACO CA-25, 6,3 MM OU 8,0 MM, VERGALHAO                                                                                                                                                                                                                                                                                                                                                                                                                                                                    </v>
          </cell>
          <cell r="D1776" t="str">
            <v xml:space="preserve">KG    </v>
          </cell>
          <cell r="E1776">
            <v>6.8031800000000002</v>
          </cell>
          <cell r="F1776">
            <v>9.11</v>
          </cell>
          <cell r="G1776">
            <v>61.97</v>
          </cell>
          <cell r="H1776">
            <v>9.11</v>
          </cell>
          <cell r="I1776">
            <v>61.97</v>
          </cell>
        </row>
        <row r="1777">
          <cell r="B1777">
            <v>565</v>
          </cell>
          <cell r="C1777" t="str">
            <v xml:space="preserve">BARRA DE ACO CHATO, RETANGULAR, 25,4 MM X 4,76 MM (L X E), 1,73 KG/M                                                                                                                                                                                                                                                                                                                                                                                                                                      </v>
          </cell>
          <cell r="D1777" t="str">
            <v xml:space="preserve">M     </v>
          </cell>
          <cell r="E1777">
            <v>16.798300000000001</v>
          </cell>
          <cell r="F1777">
            <v>14.65</v>
          </cell>
          <cell r="G1777">
            <v>246.09</v>
          </cell>
          <cell r="H1777">
            <v>14.65</v>
          </cell>
          <cell r="I1777">
            <v>246.09</v>
          </cell>
        </row>
        <row r="1778">
          <cell r="B1778">
            <v>567</v>
          </cell>
          <cell r="C1778" t="str">
            <v xml:space="preserve">CANTONEIRA (ABAS IGUAIS) EM ACO CARBONO, 25,4 MM X 3,17 MM (L X E), 1,27KG/M                                                                                                                                                                                                                                                                                                                                                                                                                              </v>
          </cell>
          <cell r="D1778" t="str">
            <v xml:space="preserve">M     </v>
          </cell>
          <cell r="E1778">
            <v>2</v>
          </cell>
          <cell r="F1778">
            <v>10.74</v>
          </cell>
          <cell r="G1778">
            <v>21.48</v>
          </cell>
          <cell r="H1778">
            <v>10.74</v>
          </cell>
          <cell r="I1778">
            <v>21.48</v>
          </cell>
        </row>
        <row r="1779">
          <cell r="B1779" t="str">
            <v>CPU 166</v>
          </cell>
          <cell r="C1779" t="str">
            <v>ASSENTAMENTO DE GUIA (MEIO-FIO) EM TRECHO RETO, CONFECCIONADA EM CONCRETO PRÉ-FABRICADO, DIMENSÕES 80X10X10X30 CM (COMPRIMENTO X BASE INFERIOR X BASE SUPERIOR X ALTURA), PARA VIAS URBANAS (USO VIÁRIO). AF_06/2016</v>
          </cell>
          <cell r="D1779" t="str">
            <v>M</v>
          </cell>
          <cell r="G1779">
            <v>55.82</v>
          </cell>
          <cell r="I1779">
            <v>58.25</v>
          </cell>
        </row>
        <row r="1780">
          <cell r="B1780" t="str">
            <v>REFERÊNCIA SINAPI 94274 12/2023</v>
          </cell>
        </row>
        <row r="1781">
          <cell r="B1781" t="str">
            <v>CÓDIGO</v>
          </cell>
          <cell r="C1781" t="str">
            <v>DESCRIÇÃO</v>
          </cell>
          <cell r="D1781" t="str">
            <v>UN</v>
          </cell>
          <cell r="E1781" t="str">
            <v>COEF.</v>
          </cell>
          <cell r="F1781" t="str">
            <v>PREÇO</v>
          </cell>
          <cell r="G1781" t="str">
            <v>TOTAL</v>
          </cell>
          <cell r="H1781" t="str">
            <v>PREÇO</v>
          </cell>
          <cell r="I1781" t="str">
            <v>TOTAL</v>
          </cell>
        </row>
        <row r="1782">
          <cell r="B1782">
            <v>88309</v>
          </cell>
          <cell r="C1782" t="str">
            <v>PEDREIRO COM ENCARGOS COMPLEMENTARES</v>
          </cell>
          <cell r="D1782" t="str">
            <v>H</v>
          </cell>
          <cell r="E1782">
            <v>0.48299999999999998</v>
          </cell>
          <cell r="F1782">
            <v>22.63</v>
          </cell>
          <cell r="G1782">
            <v>10.93</v>
          </cell>
          <cell r="H1782">
            <v>25.46</v>
          </cell>
          <cell r="I1782">
            <v>12.29</v>
          </cell>
        </row>
        <row r="1783">
          <cell r="B1783">
            <v>88316</v>
          </cell>
          <cell r="C1783" t="str">
            <v>SERVENTE COM ENCARGOS COMPLEMENTARES</v>
          </cell>
          <cell r="D1783" t="str">
            <v>H</v>
          </cell>
          <cell r="E1783">
            <v>0.48299999999999998</v>
          </cell>
          <cell r="F1783">
            <v>18.14</v>
          </cell>
          <cell r="G1783">
            <v>8.76</v>
          </cell>
          <cell r="H1783">
            <v>20.28</v>
          </cell>
          <cell r="I1783">
            <v>9.7899999999999991</v>
          </cell>
        </row>
        <row r="1784">
          <cell r="B1784">
            <v>88629</v>
          </cell>
          <cell r="C1784" t="str">
            <v>ARGAMASSA TRAÇO 1:3 (EM VOLUME DE CIMENTO E AREIA MÉDIA ÚMIDA), PREPARO MANUAL. AF_08/2019</v>
          </cell>
          <cell r="D1784" t="str">
            <v>M3</v>
          </cell>
          <cell r="E1784">
            <v>2E-3</v>
          </cell>
          <cell r="F1784">
            <v>622.96</v>
          </cell>
          <cell r="G1784">
            <v>1.24</v>
          </cell>
          <cell r="H1784">
            <v>641.29999999999995</v>
          </cell>
          <cell r="I1784">
            <v>1.28</v>
          </cell>
        </row>
        <row r="1785">
          <cell r="B1785">
            <v>370</v>
          </cell>
          <cell r="C1785" t="str">
            <v xml:space="preserve">AREIA MEDIA - POSTO JAZIDA/FORNECEDOR (RETIRADO NA JAZIDA, SEM TRANSPORTE)                                                                                                                                                                                                                                                                                                                                                                                                                                </v>
          </cell>
          <cell r="D1785" t="str">
            <v xml:space="preserve">M3    </v>
          </cell>
          <cell r="E1785">
            <v>7.0000000000000001E-3</v>
          </cell>
          <cell r="F1785">
            <v>130</v>
          </cell>
          <cell r="G1785">
            <v>0.91</v>
          </cell>
          <cell r="H1785">
            <v>130</v>
          </cell>
          <cell r="I1785">
            <v>0.91</v>
          </cell>
        </row>
        <row r="1786">
          <cell r="B1786">
            <v>41683</v>
          </cell>
          <cell r="C1786" t="str">
            <v xml:space="preserve">MEIO-FIO OU GUIA DE CONCRETO PRE MOLDADO, COMP 80 CM, *30 X 10/10* (H X L1/L2)                                                                                                                                                                                                                                                                                                                                                                                                                            </v>
          </cell>
          <cell r="D1786" t="str">
            <v xml:space="preserve">UN    </v>
          </cell>
          <cell r="E1786">
            <v>1.25</v>
          </cell>
          <cell r="F1786">
            <v>27.19</v>
          </cell>
          <cell r="G1786">
            <v>33.979999999999997</v>
          </cell>
          <cell r="H1786">
            <v>27.19</v>
          </cell>
          <cell r="I1786">
            <v>33.979999999999997</v>
          </cell>
        </row>
        <row r="1787">
          <cell r="B1787" t="str">
            <v>CPU 167</v>
          </cell>
          <cell r="C1787" t="str">
            <v>CONSTRUÇÃO DE POÇO DE VISITA EM ALVENARIA DE BLOCOS ESTRUTURAL DE CONCRETO 4,5 MPA,  NAS DIMENSÕES INTERNAS  2,00 X 2,00 X 1,00 M INCLUINDO LAJE DE CONCRETO ARMADO DE 2,40 X 2,40 COM LAJE DE TOPO EM CONCRETO ARMADO, COM APLICAÇÃO DE CHAPISCO E EMBOÇO NAS FACES EXTERNAS E INTERNAS, INCLUSIVE TAMPÃO DE FIBRA DE VIDRO DE DN 600MM.</v>
          </cell>
          <cell r="D1787" t="str">
            <v>UN</v>
          </cell>
          <cell r="G1787">
            <v>7419.45</v>
          </cell>
          <cell r="I1787">
            <v>7664.85</v>
          </cell>
        </row>
        <row r="1788">
          <cell r="B1788" t="str">
            <v>CONFORME PROJETO TIPO</v>
          </cell>
        </row>
        <row r="1789">
          <cell r="B1789" t="str">
            <v>CÓDIGO</v>
          </cell>
          <cell r="C1789" t="str">
            <v>DESCRIÇÃO</v>
          </cell>
          <cell r="D1789" t="str">
            <v>UN</v>
          </cell>
          <cell r="E1789" t="str">
            <v>COEF.</v>
          </cell>
          <cell r="F1789" t="str">
            <v>PREÇO</v>
          </cell>
          <cell r="G1789" t="str">
            <v>TOTAL</v>
          </cell>
          <cell r="H1789" t="str">
            <v>PREÇO</v>
          </cell>
          <cell r="I1789" t="str">
            <v>TOTAL</v>
          </cell>
        </row>
        <row r="1790">
          <cell r="B1790">
            <v>101617</v>
          </cell>
          <cell r="C1790" t="str">
            <v>PREPARO DE FUNDO DE VALA COM LARGURA MAIOR OU IGUAL A 1,5 M E MENOR QUE 2,5 M (ACERTO DO SOLO NATURAL). AF_08/2020</v>
          </cell>
          <cell r="D1790" t="str">
            <v>M2</v>
          </cell>
          <cell r="E1790">
            <v>6.7600000000000007</v>
          </cell>
          <cell r="F1790">
            <v>2.6</v>
          </cell>
          <cell r="G1790">
            <v>17.57</v>
          </cell>
          <cell r="H1790">
            <v>2.94</v>
          </cell>
          <cell r="I1790">
            <v>19.87</v>
          </cell>
        </row>
        <row r="1791">
          <cell r="B1791">
            <v>95241</v>
          </cell>
          <cell r="C1791" t="str">
            <v>LASTRO DE CONCRETO MAGRO, APLICADO EM PISOS, LAJES SOBRE SOLO OU RADIERS, ESPESSURA DE 5 CM. AF_07/2016</v>
          </cell>
          <cell r="D1791" t="str">
            <v>M2</v>
          </cell>
          <cell r="E1791">
            <v>6.7600000000000007</v>
          </cell>
          <cell r="F1791">
            <v>29.54</v>
          </cell>
          <cell r="G1791">
            <v>199.69</v>
          </cell>
          <cell r="H1791">
            <v>30.98</v>
          </cell>
          <cell r="I1791">
            <v>209.42</v>
          </cell>
        </row>
        <row r="1792">
          <cell r="B1792" t="str">
            <v>AUX.021</v>
          </cell>
          <cell r="C1792" t="str">
            <v>FABRICAÇÃO, MONTAGEM E DESMONTAGEM DE FÔRMA PARA VIGA BALDRAME, EM MADEIRA SERRADA, E=25 MM, 4 UTILIZAÇÕES.</v>
          </cell>
          <cell r="D1792" t="str">
            <v>M2</v>
          </cell>
          <cell r="E1792">
            <v>11.891526418625023</v>
          </cell>
          <cell r="F1792">
            <v>64.989999999999995</v>
          </cell>
          <cell r="G1792">
            <v>772.83</v>
          </cell>
          <cell r="H1792">
            <v>69.39</v>
          </cell>
          <cell r="I1792">
            <v>825.15</v>
          </cell>
        </row>
        <row r="1793">
          <cell r="B1793" t="str">
            <v>AUX.022</v>
          </cell>
          <cell r="C1793" t="str">
            <v xml:space="preserve">ARMAÇÃO PARA EXECUÇÃO DE RADIER, PISO DE CONCRETO OU LAJE SOBRE SOLO, COM USO DE TELA Q-283. </v>
          </cell>
          <cell r="D1793" t="str">
            <v xml:space="preserve">KG    </v>
          </cell>
          <cell r="E1793">
            <v>28.56</v>
          </cell>
          <cell r="F1793">
            <v>14.61</v>
          </cell>
          <cell r="G1793">
            <v>417.26</v>
          </cell>
          <cell r="H1793">
            <v>15.13</v>
          </cell>
          <cell r="I1793">
            <v>432.11</v>
          </cell>
        </row>
        <row r="1794">
          <cell r="B1794">
            <v>94970</v>
          </cell>
          <cell r="C1794" t="str">
            <v>CONCRETO FCK = 20MPA, TRAÇO 1:2,7:3 (EM MASSA SECA DE CIMENTO/ AREIA MÉDIA/ BRITA 1) - PREPARO MECÂNICO COM BETONEIRA 600 L. AF_05/2021</v>
          </cell>
          <cell r="D1794" t="str">
            <v>M3</v>
          </cell>
          <cell r="E1794">
            <v>1.62</v>
          </cell>
          <cell r="F1794">
            <v>454.95</v>
          </cell>
          <cell r="G1794">
            <v>737.01</v>
          </cell>
          <cell r="H1794">
            <v>463.57</v>
          </cell>
          <cell r="I1794">
            <v>750.98</v>
          </cell>
        </row>
        <row r="1795">
          <cell r="B1795">
            <v>103670</v>
          </cell>
          <cell r="C1795" t="str">
            <v>LANÇAMENTO COM USO DE BALDES, ADENSAMENTO E ACABAMENTO DE CONCRETO EM ESTRUTURAS. AF_02/2022</v>
          </cell>
          <cell r="D1795" t="str">
            <v>M3</v>
          </cell>
          <cell r="E1795">
            <v>1.62</v>
          </cell>
          <cell r="F1795">
            <v>246.32</v>
          </cell>
          <cell r="G1795">
            <v>399.03</v>
          </cell>
          <cell r="H1795">
            <v>275.98</v>
          </cell>
          <cell r="I1795">
            <v>447.08</v>
          </cell>
        </row>
        <row r="1796">
          <cell r="B1796" t="str">
            <v>AUX.026</v>
          </cell>
          <cell r="C1796" t="str">
            <v>CINTA DE AMARRAÇÃO DE ALVENARIA MOLDADA IN LOCO COM UTILIZAÇÃO DE BLOCOS CANALETA.</v>
          </cell>
          <cell r="D1796" t="str">
            <v>M</v>
          </cell>
          <cell r="E1796">
            <v>8.8000000000000007</v>
          </cell>
          <cell r="F1796">
            <v>30.16</v>
          </cell>
          <cell r="G1796">
            <v>265.39999999999998</v>
          </cell>
          <cell r="H1796">
            <v>31.38</v>
          </cell>
          <cell r="I1796">
            <v>276.14</v>
          </cell>
        </row>
        <row r="1797">
          <cell r="B1797">
            <v>89993</v>
          </cell>
          <cell r="C1797" t="str">
            <v>GRAUTEAMENTO VERTICAL EM ALVENARIA ESTRUTURAL. AF_09/2021</v>
          </cell>
          <cell r="D1797" t="str">
            <v>M3</v>
          </cell>
          <cell r="E1797">
            <v>0.02</v>
          </cell>
          <cell r="F1797">
            <v>950.53</v>
          </cell>
          <cell r="G1797">
            <v>19.010000000000002</v>
          </cell>
          <cell r="H1797">
            <v>998.87</v>
          </cell>
          <cell r="I1797">
            <v>19.97</v>
          </cell>
        </row>
        <row r="1798">
          <cell r="B1798">
            <v>87904</v>
          </cell>
          <cell r="C1798" t="str">
            <v>CHAPISCO APLICADO EM ALVENARIA (COM PRESENÇA DE VÃOS) E ESTRUTURAS DE CONCRETO DE FACHADA, COM COLHER DE PEDREIRO.  ARGAMASSA TRAÇO 1:3 COM PREPARO MANUAL. AF_10/2022</v>
          </cell>
          <cell r="D1798" t="str">
            <v>M2</v>
          </cell>
          <cell r="E1798">
            <v>10.269439999999999</v>
          </cell>
          <cell r="F1798">
            <v>7.2</v>
          </cell>
          <cell r="G1798">
            <v>73.930000000000007</v>
          </cell>
          <cell r="H1798">
            <v>7.88</v>
          </cell>
          <cell r="I1798">
            <v>80.92</v>
          </cell>
        </row>
        <row r="1799">
          <cell r="B1799" t="str">
            <v>AUX.023</v>
          </cell>
          <cell r="C1799" t="str">
            <v xml:space="preserve">ALVENARIA DE BLOCOS DE CONCRETO ESTRUTURAL 19X19X39 CM (ESPESSURA 19 CM), FBK = 4,5 MPA, UTILIZANDO COLHER DE PEDREIRO. </v>
          </cell>
          <cell r="D1799" t="str">
            <v xml:space="preserve">M2    </v>
          </cell>
          <cell r="E1799">
            <v>5.1347199999999997</v>
          </cell>
          <cell r="F1799">
            <v>81.64</v>
          </cell>
          <cell r="G1799">
            <v>419.19</v>
          </cell>
          <cell r="H1799">
            <v>84.96</v>
          </cell>
          <cell r="I1799">
            <v>436.24</v>
          </cell>
        </row>
        <row r="1800">
          <cell r="B1800" t="str">
            <v>AUX.024</v>
          </cell>
          <cell r="C1800" t="str">
            <v>EMBOÇO OU MASSA ÚNICA EM ARGAMASSA TRAÇO 1:3, PREPARO COM BETONEIRA 400L, APLICADA MANUALMENTE EM PANOS DE FACHADA COM PRESENÇA DE VÃOS, ESPESSURA DE 25 MM.</v>
          </cell>
          <cell r="D1800" t="str">
            <v>M2</v>
          </cell>
          <cell r="E1800">
            <v>10.269439999999999</v>
          </cell>
          <cell r="F1800">
            <v>44.32</v>
          </cell>
          <cell r="G1800">
            <v>455.14</v>
          </cell>
          <cell r="H1800">
            <v>48.04</v>
          </cell>
          <cell r="I1800">
            <v>493.34</v>
          </cell>
        </row>
        <row r="1801">
          <cell r="B1801">
            <v>92769</v>
          </cell>
          <cell r="C1801" t="str">
            <v>ARMAÇÃO DE LAJE DE ESTRUTURA CONVENCIONAL DE CONCRETO ARMADO UTILIZANDO AÇO CA-50 DE 6,3 MM - MONTAGEM. AF_06/2022</v>
          </cell>
          <cell r="D1801" t="str">
            <v>KG</v>
          </cell>
          <cell r="E1801">
            <v>30.33</v>
          </cell>
          <cell r="F1801">
            <v>13.87</v>
          </cell>
          <cell r="G1801">
            <v>420.67</v>
          </cell>
          <cell r="H1801">
            <v>14.16</v>
          </cell>
          <cell r="I1801">
            <v>429.47</v>
          </cell>
        </row>
        <row r="1802">
          <cell r="B1802">
            <v>92771</v>
          </cell>
          <cell r="C1802" t="str">
            <v>ARMAÇÃO DE LAJE DE ESTRUTURA CONVENCIONAL DE CONCRETO ARMADO UTILIZANDO AÇO CA-50 DE 10,0 MM - MONTAGEM. AF_06/2022</v>
          </cell>
          <cell r="D1802" t="str">
            <v>KG</v>
          </cell>
          <cell r="E1802">
            <v>147.44999999999999</v>
          </cell>
          <cell r="F1802">
            <v>12.09</v>
          </cell>
          <cell r="G1802">
            <v>1782.67</v>
          </cell>
          <cell r="H1802">
            <v>12.2</v>
          </cell>
          <cell r="I1802">
            <v>1798.89</v>
          </cell>
        </row>
        <row r="1803">
          <cell r="B1803">
            <v>89996</v>
          </cell>
          <cell r="C1803" t="str">
            <v>ARMAÇÃO VERTICAL DE ALVENARIA ESTRUTURAL; DIÂMETRO DE 10,0 MM. AF_09/2021</v>
          </cell>
          <cell r="D1803" t="str">
            <v>KG</v>
          </cell>
          <cell r="E1803">
            <v>5.86</v>
          </cell>
          <cell r="F1803">
            <v>11.63</v>
          </cell>
          <cell r="G1803">
            <v>68.150000000000006</v>
          </cell>
          <cell r="H1803">
            <v>11.9</v>
          </cell>
          <cell r="I1803">
            <v>69.73</v>
          </cell>
        </row>
        <row r="1804">
          <cell r="B1804" t="str">
            <v>COT.020</v>
          </cell>
          <cell r="C1804" t="str">
            <v>TAMPÃO EM POLIESTER REFORÇADO EM FIBRA DE VIDRO, COM DIÂMETRO DE 600MM E CAPACIDADE DE CARGA DE 40T E TEMP. 180°C</v>
          </cell>
          <cell r="D1804" t="str">
            <v>UN</v>
          </cell>
          <cell r="E1804">
            <v>1</v>
          </cell>
          <cell r="F1804">
            <v>1294.43</v>
          </cell>
          <cell r="G1804">
            <v>1294.43</v>
          </cell>
          <cell r="H1804">
            <v>1294.43</v>
          </cell>
          <cell r="I1804">
            <v>1294.43</v>
          </cell>
        </row>
        <row r="1805">
          <cell r="B1805">
            <v>5678</v>
          </cell>
          <cell r="C1805" t="str">
            <v>RETROESCAVADEIRA SOBRE RODAS COM CARREGADEIRA, TRAÇÃO 4X4, POTÊNCIA LÍQ. 88 HP, CAÇAMBA CARREG. CAP. MÍN. 1 M3, CAÇAMBA RETRO CAP. 0,26 M3, PESO OPERACIONAL MÍN. 6.674 KG, PROFUNDIDADE ESCAVAÇÃO MÁX. 4,37 M - CHP DIURNO. AF_06/2014</v>
          </cell>
          <cell r="D1805" t="str">
            <v>CHP</v>
          </cell>
          <cell r="E1805">
            <v>0.26500000000000001</v>
          </cell>
          <cell r="F1805">
            <v>154.13999999999999</v>
          </cell>
          <cell r="G1805">
            <v>40.840000000000003</v>
          </cell>
          <cell r="H1805">
            <v>158.66</v>
          </cell>
          <cell r="I1805">
            <v>42.04</v>
          </cell>
        </row>
        <row r="1806">
          <cell r="B1806">
            <v>5679</v>
          </cell>
          <cell r="C1806" t="str">
            <v>RETROESCAVADEIRA SOBRE RODAS COM CARREGADEIRA, TRAÇÃO 4X4, POTÊNCIA LÍQ. 88 HP, CAÇAMBA CARREG. CAP. MÍN. 1 M3, CAÇAMBA RETRO CAP. 0,26 M3, PESO OPERACIONAL MÍN. 6.674 KG, PROFUNDIDADE ESCAVAÇÃO MÁX. 4,37 M - CHI DIURNO. AF_06/2014</v>
          </cell>
          <cell r="D1806" t="str">
            <v>CHI</v>
          </cell>
          <cell r="E1806">
            <v>0.54</v>
          </cell>
          <cell r="F1806">
            <v>67.84</v>
          </cell>
          <cell r="G1806">
            <v>36.630000000000003</v>
          </cell>
          <cell r="H1806">
            <v>72.36</v>
          </cell>
          <cell r="I1806">
            <v>39.07</v>
          </cell>
        </row>
      </sheetData>
      <sheetData sheetId="5">
        <row r="3">
          <cell r="B3" t="str">
            <v xml:space="preserve">OBRA: </v>
          </cell>
        </row>
        <row r="4">
          <cell r="B4" t="str">
            <v xml:space="preserve">LOCALIZAÇÃO: </v>
          </cell>
        </row>
        <row r="6">
          <cell r="B6" t="str">
            <v>COMPOSIÇÕES</v>
          </cell>
          <cell r="F6" t="str">
            <v>DESONERADAS</v>
          </cell>
          <cell r="H6" t="str">
            <v>NÃO DESONERADAS</v>
          </cell>
        </row>
        <row r="7">
          <cell r="B7" t="str">
            <v>AUX.001</v>
          </cell>
          <cell r="C7" t="str">
            <v>USINAGEM DE CONCRETO ASFÁLTICO COM CAP 50/70, PARA CAMADA DE ROLAMENTO, PADRÃO DNIT FAIXA C, EM USINA DE ASFALTO CONTÍNUA DE 140 TON/H COM CAP 50/70 FORNECIDO A PARTE.</v>
          </cell>
          <cell r="D7" t="str">
            <v>T</v>
          </cell>
          <cell r="G7">
            <v>217.6</v>
          </cell>
          <cell r="I7">
            <v>217.84</v>
          </cell>
        </row>
        <row r="8">
          <cell r="B8" t="str">
            <v>REFERÊNCIA SINAPI 101023 AG0/22</v>
          </cell>
        </row>
        <row r="9">
          <cell r="B9" t="str">
            <v>CÓDIGO</v>
          </cell>
          <cell r="C9" t="str">
            <v>DESCRIÇÃO</v>
          </cell>
          <cell r="D9" t="str">
            <v>UN</v>
          </cell>
          <cell r="E9" t="str">
            <v>COEF.</v>
          </cell>
          <cell r="F9" t="str">
            <v>PREÇO</v>
          </cell>
          <cell r="G9" t="str">
            <v>TOTAL</v>
          </cell>
          <cell r="H9" t="str">
            <v>PREÇO</v>
          </cell>
          <cell r="I9" t="str">
            <v>TOTAL</v>
          </cell>
        </row>
        <row r="10">
          <cell r="B10">
            <v>370</v>
          </cell>
          <cell r="C10" t="str">
            <v xml:space="preserve">AREIA MEDIA - POSTO JAZIDA/FORNECEDOR (RETIRADO NA JAZIDA, SEM TRANSPORTE)                                                                                                                                                                                                                                                                                                                                                                                                                                </v>
          </cell>
          <cell r="D10" t="str">
            <v xml:space="preserve">M3    </v>
          </cell>
          <cell r="E10">
            <v>0.32479999999999998</v>
          </cell>
          <cell r="F10">
            <v>130</v>
          </cell>
          <cell r="G10">
            <v>42.22</v>
          </cell>
          <cell r="H10">
            <v>130</v>
          </cell>
          <cell r="I10">
            <v>42.22</v>
          </cell>
        </row>
        <row r="11">
          <cell r="B11">
            <v>1106</v>
          </cell>
          <cell r="C11" t="str">
            <v xml:space="preserve">CAL HIDRATADA CH-I PARA ARGAMASSAS                                                                                                                                                                                                                                                                                                                                                                                                                                                                        </v>
          </cell>
          <cell r="D11" t="str">
            <v xml:space="preserve">KG    </v>
          </cell>
          <cell r="E11">
            <v>56.2</v>
          </cell>
          <cell r="F11">
            <v>1.5</v>
          </cell>
          <cell r="G11">
            <v>84.3</v>
          </cell>
          <cell r="H11">
            <v>1.5</v>
          </cell>
          <cell r="I11">
            <v>84.3</v>
          </cell>
        </row>
        <row r="12">
          <cell r="B12">
            <v>4720</v>
          </cell>
          <cell r="C12" t="str">
            <v xml:space="preserve">PEDRA BRITADA N. 0, OU PEDRISCO (4,8 A 9,5 MM) POSTO PEDREIRA/FORNECEDOR, SEM FRETE                                                                                                                                                                                                                                                                                                                                                                                                                       </v>
          </cell>
          <cell r="D12" t="str">
            <v xml:space="preserve">M3    </v>
          </cell>
          <cell r="E12">
            <v>0.19980000000000001</v>
          </cell>
          <cell r="F12">
            <v>120.62</v>
          </cell>
          <cell r="G12">
            <v>24.09</v>
          </cell>
          <cell r="H12">
            <v>120.62</v>
          </cell>
          <cell r="I12">
            <v>24.09</v>
          </cell>
        </row>
        <row r="13">
          <cell r="B13">
            <v>4721</v>
          </cell>
          <cell r="C13" t="str">
            <v xml:space="preserve">PEDRA BRITADA N. 1 (9,5 a 19 MM) POSTO PEDREIRA/FORNECEDOR, SEM FRETE                                                                                                                                                                                                                                                                                                                                                                                                                                     </v>
          </cell>
          <cell r="D13" t="str">
            <v xml:space="preserve">M3    </v>
          </cell>
          <cell r="E13">
            <v>6.25E-2</v>
          </cell>
          <cell r="F13">
            <v>104.48</v>
          </cell>
          <cell r="G13">
            <v>6.53</v>
          </cell>
          <cell r="H13">
            <v>104.48</v>
          </cell>
          <cell r="I13">
            <v>6.53</v>
          </cell>
        </row>
        <row r="14">
          <cell r="B14">
            <v>5940</v>
          </cell>
          <cell r="C14" t="str">
            <v>PÁ CARREGADEIRA SOBRE RODAS, POTÊNCIA LÍQUIDA 128 HP, CAPACIDADE DA CAÇAMBA 1,7 A 2,8 M3, PESO OPERACIONAL 11632 KG - CHP DIURNO. AF_06/2014</v>
          </cell>
          <cell r="D14" t="str">
            <v>CHP</v>
          </cell>
          <cell r="E14">
            <v>4.7999999999999996E-3</v>
          </cell>
          <cell r="F14">
            <v>191.19</v>
          </cell>
          <cell r="G14">
            <v>0.91</v>
          </cell>
          <cell r="H14">
            <v>195.33</v>
          </cell>
          <cell r="I14">
            <v>0.93</v>
          </cell>
        </row>
        <row r="15">
          <cell r="B15">
            <v>5942</v>
          </cell>
          <cell r="C15" t="str">
            <v>PÁ CARREGADEIRA SOBRE RODAS, POTÊNCIA LÍQUIDA 128 HP, CAPACIDADE DA CAÇAMBA 1,7 A 2,8 M3, PESO OPERACIONAL 11632 KG - CHI DIURNO. AF_06/2014</v>
          </cell>
          <cell r="D15" t="str">
            <v>CHI</v>
          </cell>
          <cell r="E15">
            <v>8.3000000000000001E-3</v>
          </cell>
          <cell r="F15">
            <v>77.739999999999995</v>
          </cell>
          <cell r="G15">
            <v>0.64</v>
          </cell>
          <cell r="H15">
            <v>81.88</v>
          </cell>
          <cell r="I15">
            <v>0.67</v>
          </cell>
        </row>
        <row r="16">
          <cell r="B16">
            <v>7030</v>
          </cell>
          <cell r="C16" t="str">
            <v>TANQUE DE ASFALTO ESTACIONÁRIO COM SERPENTINA, CAPACIDADE 30.000 L - CHP DIURNO. AF_05/2023</v>
          </cell>
          <cell r="D16" t="str">
            <v>CHP</v>
          </cell>
          <cell r="E16">
            <v>2.6200000000000001E-2</v>
          </cell>
          <cell r="F16">
            <v>266.52</v>
          </cell>
          <cell r="G16">
            <v>6.98</v>
          </cell>
          <cell r="H16">
            <v>266.52</v>
          </cell>
          <cell r="I16">
            <v>6.98</v>
          </cell>
        </row>
        <row r="17">
          <cell r="B17">
            <v>88316</v>
          </cell>
          <cell r="C17" t="str">
            <v>SERVENTE COM ENCARGOS COMPLEMENTARES</v>
          </cell>
          <cell r="D17" t="str">
            <v>H</v>
          </cell>
          <cell r="E17">
            <v>2.6200000000000001E-2</v>
          </cell>
          <cell r="F17">
            <v>18.14</v>
          </cell>
          <cell r="G17">
            <v>0.47</v>
          </cell>
          <cell r="H17">
            <v>20.28</v>
          </cell>
          <cell r="I17">
            <v>0.53</v>
          </cell>
        </row>
        <row r="18">
          <cell r="B18">
            <v>90776</v>
          </cell>
          <cell r="C18" t="str">
            <v>ENCARREGADO GERAL COM ENCARGOS COMPLEMENTARES</v>
          </cell>
          <cell r="D18" t="str">
            <v>H</v>
          </cell>
          <cell r="E18">
            <v>1.3100000000000001E-2</v>
          </cell>
          <cell r="F18">
            <v>34.090000000000003</v>
          </cell>
          <cell r="G18">
            <v>0.44</v>
          </cell>
          <cell r="H18">
            <v>39.14</v>
          </cell>
          <cell r="I18">
            <v>0.51</v>
          </cell>
        </row>
        <row r="19">
          <cell r="B19">
            <v>95872</v>
          </cell>
          <cell r="C19" t="str">
            <v>GRUPO GERADOR COM CARENAGEM, MOTOR DIESEL POTÊNCIA STANDART ENTRE 250 E 260 KVA - CHP DIURNO. AF_12/2016</v>
          </cell>
          <cell r="D19" t="str">
            <v>CHP</v>
          </cell>
          <cell r="E19">
            <v>1.01E-2</v>
          </cell>
          <cell r="F19">
            <v>294.38</v>
          </cell>
          <cell r="G19">
            <v>2.97</v>
          </cell>
          <cell r="H19">
            <v>294.38</v>
          </cell>
          <cell r="I19">
            <v>2.97</v>
          </cell>
        </row>
        <row r="20">
          <cell r="B20">
            <v>95873</v>
          </cell>
          <cell r="C20" t="str">
            <v>GRUPO GERADOR COM CARENAGEM, MOTOR DIESEL POTÊNCIA STANDART ENTRE 250 E 260 KVA - CHI DIURNO. AF_12/2016</v>
          </cell>
          <cell r="D20" t="str">
            <v>CHI</v>
          </cell>
          <cell r="E20">
            <v>2.8999999999999998E-3</v>
          </cell>
          <cell r="F20">
            <v>13.75</v>
          </cell>
          <cell r="G20">
            <v>0.03</v>
          </cell>
          <cell r="H20">
            <v>13.75</v>
          </cell>
          <cell r="I20">
            <v>0.03</v>
          </cell>
        </row>
        <row r="21">
          <cell r="B21">
            <v>100641</v>
          </cell>
          <cell r="C21" t="str">
            <v>USINA DE MISTURA ASFÁLTICA À QUENTE, TIPO CONTRA FLUXO, PROD 100 A 140 TON/HORA - CHP DIURNO. AF_12/2019</v>
          </cell>
          <cell r="D21" t="str">
            <v>CHP</v>
          </cell>
          <cell r="E21">
            <v>1.01E-2</v>
          </cell>
          <cell r="F21">
            <v>4690.21</v>
          </cell>
          <cell r="G21">
            <v>47.37</v>
          </cell>
          <cell r="H21">
            <v>4695.18</v>
          </cell>
          <cell r="I21">
            <v>47.42</v>
          </cell>
        </row>
        <row r="22">
          <cell r="B22">
            <v>100642</v>
          </cell>
          <cell r="C22" t="str">
            <v>USINA DE MISTURA ASFÁLTICA À QUENTE, TIPO CONTRA FLUXO, PROD 100 A 140 TON/HORA - CHI DIURNO. AF_12/2019</v>
          </cell>
          <cell r="D22" t="str">
            <v>CHI</v>
          </cell>
          <cell r="E22">
            <v>2.8999999999999998E-3</v>
          </cell>
          <cell r="F22">
            <v>224.56</v>
          </cell>
          <cell r="G22">
            <v>0.65</v>
          </cell>
          <cell r="H22">
            <v>229.53</v>
          </cell>
          <cell r="I22">
            <v>0.66</v>
          </cell>
        </row>
        <row r="23">
          <cell r="B23" t="str">
            <v>AUX.002</v>
          </cell>
          <cell r="C23" t="str">
            <v>MEIO-FIO OU GUIA DE CONCRETO PRE-MOLDADO, TIPO CHAPEU PARA BOCA DE LOBO,  DIMENSOES *1,20* X 0,15 X 0,40 M</v>
          </cell>
          <cell r="D23" t="str">
            <v>UN</v>
          </cell>
          <cell r="G23">
            <v>127.47</v>
          </cell>
          <cell r="I23">
            <v>132.74</v>
          </cell>
        </row>
        <row r="24">
          <cell r="B24" t="str">
            <v>REFERÊNCIA SINAPI 101023 AG0/22</v>
          </cell>
        </row>
        <row r="25">
          <cell r="B25" t="str">
            <v>CÓDIGO</v>
          </cell>
          <cell r="C25" t="str">
            <v>DESCRIÇÃO</v>
          </cell>
          <cell r="D25" t="str">
            <v>UN</v>
          </cell>
          <cell r="E25" t="str">
            <v>COEF.</v>
          </cell>
          <cell r="F25" t="str">
            <v>PREÇO</v>
          </cell>
          <cell r="G25" t="str">
            <v>TOTAL</v>
          </cell>
          <cell r="H25" t="str">
            <v>PREÇO</v>
          </cell>
          <cell r="I25" t="str">
            <v>TOTAL</v>
          </cell>
        </row>
        <row r="26">
          <cell r="B26">
            <v>94971</v>
          </cell>
          <cell r="C26" t="str">
            <v>CONCRETO FCK = 25MPA, TRAÇO 1:2,3:2,7 (EM MASSA SECA DE CIMENTO/ AREIA MÉDIA/ BRITA 1) - PREPARO MECÂNICO COM BETONEIRA 600 L. AF_05/2021</v>
          </cell>
          <cell r="D26" t="str">
            <v>M3</v>
          </cell>
          <cell r="E26">
            <v>4.0259999999999997E-2</v>
          </cell>
          <cell r="F26">
            <v>476.67</v>
          </cell>
          <cell r="G26">
            <v>19.190000000000001</v>
          </cell>
          <cell r="H26">
            <v>485.09</v>
          </cell>
          <cell r="I26">
            <v>19.52</v>
          </cell>
        </row>
        <row r="27">
          <cell r="B27">
            <v>1345</v>
          </cell>
          <cell r="C27" t="str">
            <v xml:space="preserve">CHAPA/PAINEL DE MADEIRA COMPENSADA PLASTIFICADA (MADEIRITE PLASTIFICADO) PARA FORMA DE CONCRETO, DE 2200 x 1100 MM, E = *17* MM                                                                                                                                                                                                                                                                                                                                                                           </v>
          </cell>
          <cell r="D27" t="str">
            <v xml:space="preserve">M2    </v>
          </cell>
          <cell r="E27">
            <v>0.14863750000000001</v>
          </cell>
          <cell r="F27">
            <v>81.52</v>
          </cell>
          <cell r="G27">
            <v>12.11</v>
          </cell>
          <cell r="H27">
            <v>81.52</v>
          </cell>
          <cell r="I27">
            <v>12.11</v>
          </cell>
        </row>
        <row r="28">
          <cell r="B28">
            <v>2692</v>
          </cell>
          <cell r="C28" t="str">
            <v xml:space="preserve">DESMOLDANTE PROTETOR PARA FORMAS DE MADEIRA, DE BASE OLEOSA EMULSIONADA EM AGUA                                                                                                                                                                                                                                                                                                                                                                                                                           </v>
          </cell>
          <cell r="D28" t="str">
            <v xml:space="preserve">L     </v>
          </cell>
          <cell r="E28">
            <v>1.4863750000000001E-3</v>
          </cell>
          <cell r="F28">
            <v>9.14</v>
          </cell>
          <cell r="G28">
            <v>0.01</v>
          </cell>
          <cell r="H28">
            <v>9.14</v>
          </cell>
          <cell r="I28">
            <v>0.01</v>
          </cell>
        </row>
        <row r="29">
          <cell r="B29">
            <v>5073</v>
          </cell>
          <cell r="C29" t="str">
            <v xml:space="preserve">PREGO DE ACO POLIDO COM CABECA 17 X 24 (2 1/4 X 11)                                                                                                                                                                                                                                                                                                                                                                                                                                                       </v>
          </cell>
          <cell r="D29" t="str">
            <v xml:space="preserve">KG    </v>
          </cell>
          <cell r="E29">
            <v>1.0255987500000001E-2</v>
          </cell>
          <cell r="F29">
            <v>16.48</v>
          </cell>
          <cell r="G29">
            <v>0.16</v>
          </cell>
          <cell r="H29">
            <v>16.48</v>
          </cell>
          <cell r="I29">
            <v>0.16</v>
          </cell>
        </row>
        <row r="30">
          <cell r="B30">
            <v>5074</v>
          </cell>
          <cell r="C30" t="str">
            <v xml:space="preserve">PREGO DE ACO POLIDO COM CABECA 15 X 18 (1 1/2 X 13)                                                                                                                                                                                                                                                                                                                                                                                                                                                       </v>
          </cell>
          <cell r="D30" t="str">
            <v xml:space="preserve">KG    </v>
          </cell>
          <cell r="E30">
            <v>1.9322874999999999E-3</v>
          </cell>
          <cell r="F30">
            <v>18.12</v>
          </cell>
          <cell r="G30">
            <v>0.03</v>
          </cell>
          <cell r="H30">
            <v>18.12</v>
          </cell>
          <cell r="I30">
            <v>0.03</v>
          </cell>
        </row>
        <row r="31">
          <cell r="B31">
            <v>20247</v>
          </cell>
          <cell r="C31" t="str">
            <v xml:space="preserve">PREGO DE ACO POLIDO COM CABECA 15 X 15 (1 1/4 X 13)                                                                                                                                                                                                                                                                                                                                                                                                                                                       </v>
          </cell>
          <cell r="D31" t="str">
            <v xml:space="preserve">KG    </v>
          </cell>
          <cell r="E31">
            <v>2.3782E-3</v>
          </cell>
          <cell r="F31">
            <v>17.91</v>
          </cell>
          <cell r="G31">
            <v>0.04</v>
          </cell>
          <cell r="H31">
            <v>17.91</v>
          </cell>
          <cell r="I31">
            <v>0.04</v>
          </cell>
        </row>
        <row r="32">
          <cell r="B32">
            <v>40304</v>
          </cell>
          <cell r="C32" t="str">
            <v xml:space="preserve">PREGO DE ACO POLIDO COM CABECA DUPLA 17 X 27 (2 1/2 X 11)                                                                                                                                                                                                                                                                                                                                                                                                                                                 </v>
          </cell>
          <cell r="D32" t="str">
            <v xml:space="preserve">KG    </v>
          </cell>
          <cell r="E32">
            <v>3.5673000000000002E-3</v>
          </cell>
          <cell r="F32">
            <v>19.96</v>
          </cell>
          <cell r="G32">
            <v>7.0000000000000007E-2</v>
          </cell>
          <cell r="H32">
            <v>19.96</v>
          </cell>
          <cell r="I32">
            <v>7.0000000000000007E-2</v>
          </cell>
        </row>
        <row r="33">
          <cell r="B33">
            <v>88239</v>
          </cell>
          <cell r="C33" t="str">
            <v>AJUDANTE DE CARPINTEIRO COM ENCARGOS COMPLEMENTARES</v>
          </cell>
          <cell r="D33" t="str">
            <v>H</v>
          </cell>
          <cell r="E33">
            <v>0.21151116250000002</v>
          </cell>
          <cell r="F33">
            <v>18.84</v>
          </cell>
          <cell r="G33">
            <v>3.98</v>
          </cell>
          <cell r="H33">
            <v>21.09</v>
          </cell>
          <cell r="I33">
            <v>4.46</v>
          </cell>
        </row>
        <row r="34">
          <cell r="B34">
            <v>88262</v>
          </cell>
          <cell r="C34" t="str">
            <v>CARPINTEIRO DE FORMAS COM ENCARGOS COMPLEMENTARES</v>
          </cell>
          <cell r="D34" t="str">
            <v>H</v>
          </cell>
          <cell r="E34">
            <v>0.56289021250000004</v>
          </cell>
          <cell r="F34">
            <v>22.29</v>
          </cell>
          <cell r="G34">
            <v>12.54</v>
          </cell>
          <cell r="H34">
            <v>25.1</v>
          </cell>
          <cell r="I34">
            <v>14.12</v>
          </cell>
        </row>
        <row r="35">
          <cell r="B35">
            <v>91692</v>
          </cell>
          <cell r="C35" t="str">
            <v>SERRA CIRCULAR DE BANCADA COM MOTOR ELÉTRICO POTÊNCIA DE 5HP, COM COIFA PARA DISCO 10" - CHP DIURNO. AF_08/2015</v>
          </cell>
          <cell r="D35" t="str">
            <v>CHP</v>
          </cell>
          <cell r="E35">
            <v>1.07019E-2</v>
          </cell>
          <cell r="F35">
            <v>29.9</v>
          </cell>
          <cell r="G35">
            <v>0.31</v>
          </cell>
          <cell r="H35">
            <v>33.86</v>
          </cell>
          <cell r="I35">
            <v>0.36</v>
          </cell>
        </row>
        <row r="36">
          <cell r="B36">
            <v>91693</v>
          </cell>
          <cell r="C36" t="str">
            <v>SERRA CIRCULAR DE BANCADA COM MOTOR ELÉTRICO POTÊNCIA DE 5HP, COM COIFA PARA DISCO 10" - CHI DIURNO. AF_08/2015</v>
          </cell>
          <cell r="D36" t="str">
            <v>CHI</v>
          </cell>
          <cell r="E36">
            <v>2.0957887499999998E-2</v>
          </cell>
          <cell r="F36">
            <v>28.54</v>
          </cell>
          <cell r="G36">
            <v>0.59</v>
          </cell>
          <cell r="H36">
            <v>32.5</v>
          </cell>
          <cell r="I36">
            <v>0.68</v>
          </cell>
        </row>
        <row r="37">
          <cell r="B37">
            <v>92915</v>
          </cell>
          <cell r="C37" t="str">
            <v>ARMAÇÃO DE ESTRUTURAS DIVERSAS DE CONCRETO ARMADO, EXCETO VIGAS, PILARES, LAJES E FUNDAÇÕES, UTILIZANDO AÇO CA-60 DE 5,0 MM - MONTAGEM. AF_06/2022</v>
          </cell>
          <cell r="D37" t="str">
            <v>KG</v>
          </cell>
          <cell r="E37">
            <v>2</v>
          </cell>
          <cell r="F37">
            <v>16.84</v>
          </cell>
          <cell r="G37">
            <v>33.68</v>
          </cell>
          <cell r="H37">
            <v>17.64</v>
          </cell>
          <cell r="I37">
            <v>35.28</v>
          </cell>
        </row>
        <row r="38">
          <cell r="B38">
            <v>92917</v>
          </cell>
          <cell r="C38" t="str">
            <v>ARMAÇÃO DE ESTRUTURAS DIVERSAS DE CONCRETO ARMADO, EXCETO VIGAS, PILARES, LAJES E FUNDAÇÕES, UTILIZANDO AÇO CA-50 DE 8,0 MM - MONTAGEM. AF_06/2022</v>
          </cell>
          <cell r="D38" t="str">
            <v>KG</v>
          </cell>
          <cell r="E38">
            <v>3</v>
          </cell>
          <cell r="F38">
            <v>14.92</v>
          </cell>
          <cell r="G38">
            <v>44.76</v>
          </cell>
          <cell r="H38">
            <v>15.3</v>
          </cell>
          <cell r="I38">
            <v>45.9</v>
          </cell>
        </row>
        <row r="39">
          <cell r="B39" t="str">
            <v>AUX.003</v>
          </cell>
          <cell r="C39" t="str">
            <v>BASE PARA POÇO DE VISITA RETANGULAR PARA DRENAGEM, EM ALVENARIA COM BLOCOS DE CONCRETO, DIMENSÕES INTERNAS = 1X1 M, PROFUNIDADE = 1,40 M, EXCLUINDO TAMPÃO.</v>
          </cell>
          <cell r="D39" t="str">
            <v>UN</v>
          </cell>
          <cell r="G39">
            <v>2322.54</v>
          </cell>
          <cell r="I39">
            <v>2440.6799999999998</v>
          </cell>
        </row>
        <row r="40">
          <cell r="B40" t="str">
            <v>REFERÊNCIA SINAPI 99252 AG0/22</v>
          </cell>
        </row>
        <row r="41">
          <cell r="B41" t="str">
            <v>CÓDIGO</v>
          </cell>
          <cell r="C41" t="str">
            <v>DESCRIÇÃO</v>
          </cell>
          <cell r="D41" t="str">
            <v>UN</v>
          </cell>
          <cell r="E41" t="str">
            <v>COEF.</v>
          </cell>
          <cell r="F41" t="str">
            <v>PREÇO</v>
          </cell>
          <cell r="G41" t="str">
            <v>TOTAL</v>
          </cell>
          <cell r="H41" t="str">
            <v>PREÇO</v>
          </cell>
          <cell r="I41" t="str">
            <v>TOTAL</v>
          </cell>
        </row>
        <row r="42">
          <cell r="B42">
            <v>660</v>
          </cell>
          <cell r="C42" t="str">
            <v xml:space="preserve">CANALETA DE CONCRETO 19 X 19 X 19 CM (CLASSE C - NBR 6136)                                                                                                                                                                                                                                                                                                                                                                                                                                                </v>
          </cell>
          <cell r="D42" t="str">
            <v xml:space="preserve">UN    </v>
          </cell>
          <cell r="E42">
            <v>25.2</v>
          </cell>
          <cell r="F42">
            <v>2.79</v>
          </cell>
          <cell r="G42">
            <v>70.3</v>
          </cell>
          <cell r="H42">
            <v>2.79</v>
          </cell>
          <cell r="I42">
            <v>70.3</v>
          </cell>
        </row>
        <row r="43">
          <cell r="B43">
            <v>2692</v>
          </cell>
          <cell r="C43" t="str">
            <v xml:space="preserve">DESMOLDANTE PROTETOR PARA FORMAS DE MADEIRA, DE BASE OLEOSA EMULSIONADA EM AGUA                                                                                                                                                                                                                                                                                                                                                                                                                           </v>
          </cell>
          <cell r="D43" t="str">
            <v xml:space="preserve">L     </v>
          </cell>
          <cell r="E43">
            <v>1.43E-2</v>
          </cell>
          <cell r="F43">
            <v>9.14</v>
          </cell>
          <cell r="G43">
            <v>0.13</v>
          </cell>
          <cell r="H43">
            <v>9.14</v>
          </cell>
          <cell r="I43">
            <v>0.13</v>
          </cell>
        </row>
        <row r="44">
          <cell r="B44">
            <v>4491</v>
          </cell>
          <cell r="C44" t="str">
            <v xml:space="preserve">PONTALETE *7,5 X 7,5* CM EM PINUS, MISTA OU EQUIVALENTE DA REGIAO - BRUTA                                                                                                                                                                                                                                                                                                                                                                                                                                 </v>
          </cell>
          <cell r="D44" t="str">
            <v xml:space="preserve">M     </v>
          </cell>
          <cell r="E44">
            <v>0.31080000000000002</v>
          </cell>
          <cell r="F44">
            <v>9.9700000000000006</v>
          </cell>
          <cell r="G44">
            <v>3.09</v>
          </cell>
          <cell r="H44">
            <v>9.9700000000000006</v>
          </cell>
          <cell r="I44">
            <v>3.09</v>
          </cell>
        </row>
        <row r="45">
          <cell r="B45">
            <v>4517</v>
          </cell>
          <cell r="C45" t="str">
            <v xml:space="preserve">SARRAFO *2,5 X 7,5* CM EM PINUS, MISTA OU EQUIVALENTE DA REGIAO - BRUTA                                                                                                                                                                                                                                                                                                                                                                                                                                   </v>
          </cell>
          <cell r="D45" t="str">
            <v xml:space="preserve">M     </v>
          </cell>
          <cell r="E45">
            <v>0.36959999999999998</v>
          </cell>
          <cell r="F45">
            <v>3.49</v>
          </cell>
          <cell r="G45">
            <v>1.28</v>
          </cell>
          <cell r="H45">
            <v>3.49</v>
          </cell>
          <cell r="I45">
            <v>1.28</v>
          </cell>
        </row>
        <row r="46">
          <cell r="B46">
            <v>5069</v>
          </cell>
          <cell r="C46" t="str">
            <v xml:space="preserve">PREGO DE ACO POLIDO COM CABECA 17 X 27 (2 1/2 X 11)                                                                                                                                                                                                                                                                                                                                                                                                                                                       </v>
          </cell>
          <cell r="D46" t="str">
            <v xml:space="preserve">KG    </v>
          </cell>
          <cell r="E46">
            <v>3.2800000000000003E-2</v>
          </cell>
          <cell r="F46">
            <v>16.48</v>
          </cell>
          <cell r="G46">
            <v>0.54</v>
          </cell>
          <cell r="H46">
            <v>16.48</v>
          </cell>
          <cell r="I46">
            <v>0.54</v>
          </cell>
        </row>
        <row r="47">
          <cell r="B47">
            <v>5678</v>
          </cell>
          <cell r="C47" t="str">
            <v>RETROESCAVADEIRA SOBRE RODAS COM CARREGADEIRA, TRAÇÃO 4X4, POTÊNCIA LÍQ. 88 HP, CAÇAMBA CARREG. CAP. MÍN. 1 M3, CAÇAMBA RETRO CAP. 0,26 M3, PESO OPERACIONAL MÍN. 6.674 KG, PROFUNDIDADE ESCAVAÇÃO MÁX. 4,37 M - CHP DIURNO. AF_06/2014</v>
          </cell>
          <cell r="D47" t="str">
            <v>CHP</v>
          </cell>
          <cell r="E47">
            <v>9.9299999999999999E-2</v>
          </cell>
          <cell r="F47">
            <v>154.13999999999999</v>
          </cell>
          <cell r="G47">
            <v>15.3</v>
          </cell>
          <cell r="H47">
            <v>158.66</v>
          </cell>
          <cell r="I47">
            <v>15.75</v>
          </cell>
        </row>
        <row r="48">
          <cell r="B48">
            <v>5679</v>
          </cell>
          <cell r="C48" t="str">
            <v>RETROESCAVADEIRA SOBRE RODAS COM CARREGADEIRA, TRAÇÃO 4X4, POTÊNCIA LÍQ. 88 HP, CAÇAMBA CARREG. CAP. MÍN. 1 M3, CAÇAMBA RETRO CAP. 0,26 M3, PESO OPERACIONAL MÍN. 6.674 KG, PROFUNDIDADE ESCAVAÇÃO MÁX. 4,37 M - CHI DIURNO. AF_06/2014</v>
          </cell>
          <cell r="D48" t="str">
            <v>CHI</v>
          </cell>
          <cell r="E48">
            <v>0.2024</v>
          </cell>
          <cell r="F48">
            <v>67.84</v>
          </cell>
          <cell r="G48">
            <v>13.73</v>
          </cell>
          <cell r="H48">
            <v>72.36</v>
          </cell>
          <cell r="I48">
            <v>14.64</v>
          </cell>
        </row>
        <row r="49">
          <cell r="B49">
            <v>6193</v>
          </cell>
          <cell r="C49" t="str">
            <v xml:space="preserve">TABUA NAO APARELHADA *2,5 X 20* CM, EM MACARANDUBA/MASSARANDUBA, ANGELIM OU EQUIVALENTE DA REGIAO - BRUTA                                                                                                                                                                                                                                                                                                                                                                                                 </v>
          </cell>
          <cell r="D49" t="str">
            <v xml:space="preserve">M     </v>
          </cell>
          <cell r="E49">
            <v>1.1592</v>
          </cell>
          <cell r="F49">
            <v>21.55</v>
          </cell>
          <cell r="G49">
            <v>24.98</v>
          </cell>
          <cell r="H49">
            <v>21.55</v>
          </cell>
          <cell r="I49">
            <v>24.98</v>
          </cell>
        </row>
        <row r="50">
          <cell r="B50">
            <v>40524</v>
          </cell>
          <cell r="C50" t="str">
            <v xml:space="preserve">BLOQUETE/PISO INTERTRAVADO DE CONCRETO - MODELO ONDA/16 FACES/RETANGULAR/TIJOLINHO/PAVER/HOLANDES/PARALELEPIPEDO, 20 CM X 10 CM, E = 10 CM, RESISTENCIA DE 35 MPA (NBR 9781), COR NATURAL                                                                                                                                                                                                                                                                                                                 </v>
          </cell>
          <cell r="D50" t="str">
            <v xml:space="preserve">M2    </v>
          </cell>
          <cell r="E50">
            <v>3.2</v>
          </cell>
          <cell r="F50">
            <v>64.55</v>
          </cell>
          <cell r="G50">
            <v>206.56</v>
          </cell>
          <cell r="H50">
            <v>64.55</v>
          </cell>
          <cell r="I50">
            <v>206.56</v>
          </cell>
        </row>
        <row r="51">
          <cell r="B51">
            <v>87316</v>
          </cell>
          <cell r="C51" t="str">
            <v>ARGAMASSA TRAÇO 1:4 (EM VOLUME DE CIMENTO E AREIA GROSSA ÚMIDA) PARA CHAPISCO CONVENCIONAL, PREPARO MECÂNICO COM BETONEIRA 400 L. AF_08/2019</v>
          </cell>
          <cell r="D51" t="str">
            <v>M3</v>
          </cell>
          <cell r="E51">
            <v>3.7199999999999997E-2</v>
          </cell>
          <cell r="F51">
            <v>486.06</v>
          </cell>
          <cell r="G51">
            <v>18.079999999999998</v>
          </cell>
          <cell r="H51">
            <v>501.6</v>
          </cell>
          <cell r="I51">
            <v>18.649999999999999</v>
          </cell>
        </row>
        <row r="52">
          <cell r="B52">
            <v>88309</v>
          </cell>
          <cell r="C52" t="str">
            <v>PEDREIRO COM ENCARGOS COMPLEMENTARES</v>
          </cell>
          <cell r="D52" t="str">
            <v>H</v>
          </cell>
          <cell r="E52">
            <v>14.9453</v>
          </cell>
          <cell r="F52">
            <v>22.63</v>
          </cell>
          <cell r="G52">
            <v>338.21</v>
          </cell>
          <cell r="H52">
            <v>25.46</v>
          </cell>
          <cell r="I52">
            <v>380.5</v>
          </cell>
        </row>
        <row r="53">
          <cell r="B53">
            <v>88316</v>
          </cell>
          <cell r="C53" t="str">
            <v>SERVENTE COM ENCARGOS COMPLEMENTARES</v>
          </cell>
          <cell r="D53" t="str">
            <v>H</v>
          </cell>
          <cell r="E53">
            <v>11.742800000000001</v>
          </cell>
          <cell r="F53">
            <v>18.14</v>
          </cell>
          <cell r="G53">
            <v>213.01</v>
          </cell>
          <cell r="H53">
            <v>20.28</v>
          </cell>
          <cell r="I53">
            <v>238.14</v>
          </cell>
        </row>
        <row r="54">
          <cell r="B54">
            <v>88628</v>
          </cell>
          <cell r="C54" t="str">
            <v>ARGAMASSA TRAÇO 1:3 (EM VOLUME DE CIMENTO E AREIA MÉDIA ÚMIDA), PREPARO MECÂNICO COM BETONEIRA 400 L. AF_08/2019</v>
          </cell>
          <cell r="D54" t="str">
            <v>M3</v>
          </cell>
          <cell r="E54">
            <v>0.40570000000000001</v>
          </cell>
          <cell r="F54">
            <v>555.09</v>
          </cell>
          <cell r="G54">
            <v>225.2</v>
          </cell>
          <cell r="H54">
            <v>566.54999999999995</v>
          </cell>
          <cell r="I54">
            <v>229.84</v>
          </cell>
        </row>
        <row r="55">
          <cell r="B55">
            <v>89993</v>
          </cell>
          <cell r="C55" t="str">
            <v>GRAUTEAMENTO VERTICAL EM ALVENARIA ESTRUTURAL. AF_09/2021</v>
          </cell>
          <cell r="D55" t="str">
            <v>M3</v>
          </cell>
          <cell r="E55">
            <v>5.9799999999999999E-2</v>
          </cell>
          <cell r="F55">
            <v>950.53</v>
          </cell>
          <cell r="G55">
            <v>56.84</v>
          </cell>
          <cell r="H55">
            <v>998.87</v>
          </cell>
          <cell r="I55">
            <v>59.73</v>
          </cell>
        </row>
        <row r="56">
          <cell r="B56">
            <v>89995</v>
          </cell>
          <cell r="C56" t="str">
            <v>GRAUTEAMENTO DE CINTA SUPERIOR OU DE VERGA EM ALVENARIA ESTRUTURAL. AF_09/2021</v>
          </cell>
          <cell r="D56" t="str">
            <v>M3</v>
          </cell>
          <cell r="E56">
            <v>7.3800000000000004E-2</v>
          </cell>
          <cell r="F56">
            <v>919.88</v>
          </cell>
          <cell r="G56">
            <v>67.88</v>
          </cell>
          <cell r="H56">
            <v>964.48</v>
          </cell>
          <cell r="I56">
            <v>71.17</v>
          </cell>
        </row>
        <row r="57">
          <cell r="B57">
            <v>89996</v>
          </cell>
          <cell r="C57" t="str">
            <v>ARMAÇÃO VERTICAL DE ALVENARIA ESTRUTURAL; DIÂMETRO DE 10,0 MM. AF_09/2021</v>
          </cell>
          <cell r="D57" t="str">
            <v>KG</v>
          </cell>
          <cell r="E57">
            <v>1.9743999999999999</v>
          </cell>
          <cell r="F57">
            <v>11.63</v>
          </cell>
          <cell r="G57">
            <v>22.96</v>
          </cell>
          <cell r="H57">
            <v>11.9</v>
          </cell>
          <cell r="I57">
            <v>23.49</v>
          </cell>
        </row>
        <row r="58">
          <cell r="B58">
            <v>89998</v>
          </cell>
          <cell r="C58" t="str">
            <v>ARMAÇÃO DE CINTA DE ALVENARIA ESTRUTURAL; DIÂMETRO DE 10,0 MM. AF_09/2021</v>
          </cell>
          <cell r="D58" t="str">
            <v>KG</v>
          </cell>
          <cell r="E58">
            <v>2.9615999999999998</v>
          </cell>
          <cell r="F58">
            <v>11.19</v>
          </cell>
          <cell r="G58">
            <v>33.14</v>
          </cell>
          <cell r="H58">
            <v>11.4</v>
          </cell>
          <cell r="I58">
            <v>33.76</v>
          </cell>
        </row>
        <row r="59">
          <cell r="B59">
            <v>92767</v>
          </cell>
          <cell r="C59" t="str">
            <v>ARMAÇÃO DE LAJE DE ESTRUTURA CONVENCIONAL DE CONCRETO ARMADO UTILIZANDO AÇO CA-60 DE 4,2 MM - MONTAGEM. AF_06/2022</v>
          </cell>
          <cell r="D59" t="str">
            <v>KG</v>
          </cell>
          <cell r="E59">
            <v>12.6004</v>
          </cell>
          <cell r="F59">
            <v>15.79</v>
          </cell>
          <cell r="G59">
            <v>198.96</v>
          </cell>
          <cell r="H59">
            <v>16.43</v>
          </cell>
          <cell r="I59">
            <v>207.02</v>
          </cell>
        </row>
        <row r="60">
          <cell r="B60">
            <v>94970</v>
          </cell>
          <cell r="C60" t="str">
            <v>CONCRETO FCK = 20MPA, TRAÇO 1:2,7:3 (EM MASSA SECA DE CIMENTO/ AREIA MÉDIA/ BRITA 1) - PREPARO MECÂNICO COM BETONEIRA 600 L. AF_05/2021</v>
          </cell>
          <cell r="D60" t="str">
            <v>M3</v>
          </cell>
          <cell r="E60">
            <v>0.47470000000000001</v>
          </cell>
          <cell r="F60">
            <v>454.95</v>
          </cell>
          <cell r="G60">
            <v>215.96</v>
          </cell>
          <cell r="H60">
            <v>463.57</v>
          </cell>
          <cell r="I60">
            <v>220.05</v>
          </cell>
        </row>
        <row r="61">
          <cell r="B61">
            <v>97736</v>
          </cell>
          <cell r="C61" t="str">
            <v>PEÇA RETANGULAR PRÉ-MOLDADA, VOLUME DE CONCRETO ACIMA DE 100 LITROS, TAXA DE AÇO APROXIMADA DE 30KG/M³. AF_01/2018</v>
          </cell>
          <cell r="D61" t="str">
            <v>M3</v>
          </cell>
          <cell r="E61">
            <v>0.25159999999999999</v>
          </cell>
          <cell r="F61">
            <v>1455.92</v>
          </cell>
          <cell r="G61">
            <v>366.3</v>
          </cell>
          <cell r="H61">
            <v>1516.93</v>
          </cell>
          <cell r="I61">
            <v>381.65</v>
          </cell>
        </row>
        <row r="62">
          <cell r="B62">
            <v>97738</v>
          </cell>
          <cell r="C62" t="str">
            <v>PEÇA CIRCULAR PRÉ-MOLDADA, VOLUME DE CONCRETO DE 10 A 30 LITROS, TAXA DE FIBRA DE POLIPROPILENO APROXIMADA DE 6 KG/M³. AF_01/2018_PS</v>
          </cell>
          <cell r="D62" t="str">
            <v>M3</v>
          </cell>
          <cell r="E62">
            <v>2.2100000000000002E-2</v>
          </cell>
          <cell r="F62">
            <v>4598.26</v>
          </cell>
          <cell r="G62">
            <v>101.62</v>
          </cell>
          <cell r="H62">
            <v>4851.8599999999997</v>
          </cell>
          <cell r="I62">
            <v>107.22</v>
          </cell>
        </row>
        <row r="63">
          <cell r="B63">
            <v>101624</v>
          </cell>
          <cell r="C63" t="str">
            <v>PREPARO DE FUNDO DE VALA COM LARGURA MAIOR OU IGUAL A 1,5 M E MENOR QUE 2,5 M, COM CAMADA DE BRITA, LANÇAMENTO MECANIZADO. AF_08/2020</v>
          </cell>
          <cell r="D63" t="str">
            <v>M3</v>
          </cell>
          <cell r="E63">
            <v>0.63480000000000003</v>
          </cell>
          <cell r="F63">
            <v>202.39</v>
          </cell>
          <cell r="G63">
            <v>128.47</v>
          </cell>
          <cell r="H63">
            <v>208.25</v>
          </cell>
          <cell r="I63">
            <v>132.19</v>
          </cell>
        </row>
        <row r="64">
          <cell r="B64" t="str">
            <v>AUX.004</v>
          </cell>
          <cell r="C64" t="str">
            <v>ACRÉSCIMO PARA POÇO DE VISITA RETANGULAR PARA DRENAGEM, EM ALVENARIA COM BLOCOS DE CONCRETO 19x19x39CM, FBK 16 MPA, DIMENSÕES INTERNAS = 1X1 M.</v>
          </cell>
          <cell r="D64" t="str">
            <v>M</v>
          </cell>
          <cell r="G64">
            <v>1064.6199999999999</v>
          </cell>
          <cell r="I64">
            <v>1133.96</v>
          </cell>
        </row>
        <row r="65">
          <cell r="B65" t="str">
            <v>REFERÊNCIA SINAPI 99254 AG0/22</v>
          </cell>
        </row>
        <row r="66">
          <cell r="B66" t="str">
            <v>CÓDIGO</v>
          </cell>
          <cell r="C66" t="str">
            <v>DESCRIÇÃO</v>
          </cell>
          <cell r="D66" t="str">
            <v>UN</v>
          </cell>
          <cell r="E66" t="str">
            <v>COEF.</v>
          </cell>
          <cell r="F66" t="str">
            <v>PREÇO</v>
          </cell>
          <cell r="G66" t="str">
            <v>TOTAL</v>
          </cell>
          <cell r="H66" t="str">
            <v>PREÇO</v>
          </cell>
          <cell r="I66" t="str">
            <v>TOTAL</v>
          </cell>
        </row>
        <row r="67">
          <cell r="B67">
            <v>660</v>
          </cell>
          <cell r="C67" t="str">
            <v xml:space="preserve">CANALETA DE CONCRETO 19 X 19 X 19 CM (CLASSE C - NBR 6136)                                                                                                                                                                                                                                                                                                                                                                                                                                                </v>
          </cell>
          <cell r="D67" t="str">
            <v xml:space="preserve">UN    </v>
          </cell>
          <cell r="E67">
            <v>12.6</v>
          </cell>
          <cell r="F67">
            <v>2.79</v>
          </cell>
          <cell r="G67">
            <v>35.15</v>
          </cell>
          <cell r="H67">
            <v>2.79</v>
          </cell>
          <cell r="I67">
            <v>35.15</v>
          </cell>
        </row>
        <row r="68">
          <cell r="B68">
            <v>40524</v>
          </cell>
          <cell r="C68" t="str">
            <v xml:space="preserve">BLOQUETE/PISO INTERTRAVADO DE CONCRETO - MODELO ONDA/16 FACES/RETANGULAR/TIJOLINHO/PAVER/HOLANDES/PARALELEPIPEDO, 20 CM X 10 CM, E = 10 CM, RESISTENCIA DE 35 MPA (NBR 9781), COR NATURAL                                                                                                                                                                                                                                                                                                                 </v>
          </cell>
          <cell r="D68" t="str">
            <v xml:space="preserve">M2    </v>
          </cell>
          <cell r="E68">
            <v>3.2</v>
          </cell>
          <cell r="F68">
            <v>64.55</v>
          </cell>
          <cell r="G68">
            <v>206.56</v>
          </cell>
          <cell r="H68">
            <v>64.55</v>
          </cell>
          <cell r="I68">
            <v>206.56</v>
          </cell>
        </row>
        <row r="69">
          <cell r="B69">
            <v>87316</v>
          </cell>
          <cell r="C69" t="str">
            <v>ARGAMASSA TRAÇO 1:4 (EM VOLUME DE CIMENTO E AREIA GROSSA ÚMIDA) PARA CHAPISCO CONVENCIONAL, PREPARO MECÂNICO COM BETONEIRA 400 L. AF_08/2019</v>
          </cell>
          <cell r="D69" t="str">
            <v>M3</v>
          </cell>
          <cell r="E69">
            <v>4.0300000000000002E-2</v>
          </cell>
          <cell r="F69">
            <v>486.06</v>
          </cell>
          <cell r="G69">
            <v>19.579999999999998</v>
          </cell>
          <cell r="H69">
            <v>501.6</v>
          </cell>
          <cell r="I69">
            <v>20.21</v>
          </cell>
        </row>
        <row r="70">
          <cell r="B70">
            <v>88309</v>
          </cell>
          <cell r="C70" t="str">
            <v>PEDREIRO COM ENCARGOS COMPLEMENTARES</v>
          </cell>
          <cell r="D70" t="str">
            <v>H</v>
          </cell>
          <cell r="E70">
            <v>13.186500000000001</v>
          </cell>
          <cell r="F70">
            <v>22.63</v>
          </cell>
          <cell r="G70">
            <v>298.41000000000003</v>
          </cell>
          <cell r="H70">
            <v>25.46</v>
          </cell>
          <cell r="I70">
            <v>335.72</v>
          </cell>
        </row>
        <row r="71">
          <cell r="B71">
            <v>88316</v>
          </cell>
          <cell r="C71" t="str">
            <v>SERVENTE COM ENCARGOS COMPLEMENTARES</v>
          </cell>
          <cell r="D71" t="str">
            <v>H</v>
          </cell>
          <cell r="E71">
            <v>10.360799999999999</v>
          </cell>
          <cell r="F71">
            <v>18.14</v>
          </cell>
          <cell r="G71">
            <v>187.94</v>
          </cell>
          <cell r="H71">
            <v>20.28</v>
          </cell>
          <cell r="I71">
            <v>210.11</v>
          </cell>
        </row>
        <row r="72">
          <cell r="B72">
            <v>88628</v>
          </cell>
          <cell r="C72" t="str">
            <v>ARGAMASSA TRAÇO 1:3 (EM VOLUME DE CIMENTO E AREIA MÉDIA ÚMIDA), PREPARO MECÂNICO COM BETONEIRA 400 L. AF_08/2019</v>
          </cell>
          <cell r="D72" t="str">
            <v>M3</v>
          </cell>
          <cell r="E72">
            <v>0.33629999999999999</v>
          </cell>
          <cell r="F72">
            <v>555.09</v>
          </cell>
          <cell r="G72">
            <v>186.67</v>
          </cell>
          <cell r="H72">
            <v>566.54999999999995</v>
          </cell>
          <cell r="I72">
            <v>190.53</v>
          </cell>
        </row>
        <row r="73">
          <cell r="B73">
            <v>89993</v>
          </cell>
          <cell r="C73" t="str">
            <v>GRAUTEAMENTO VERTICAL EM ALVENARIA ESTRUTURAL. AF_09/2021</v>
          </cell>
          <cell r="D73" t="str">
            <v>M3</v>
          </cell>
          <cell r="E73">
            <v>5.9799999999999999E-2</v>
          </cell>
          <cell r="F73">
            <v>950.53</v>
          </cell>
          <cell r="G73">
            <v>56.84</v>
          </cell>
          <cell r="H73">
            <v>998.87</v>
          </cell>
          <cell r="I73">
            <v>59.73</v>
          </cell>
        </row>
        <row r="74">
          <cell r="B74">
            <v>89995</v>
          </cell>
          <cell r="C74" t="str">
            <v>GRAUTEAMENTO DE CINTA SUPERIOR OU DE VERGA EM ALVENARIA ESTRUTURAL. AF_09/2021</v>
          </cell>
          <cell r="D74" t="str">
            <v>M3</v>
          </cell>
          <cell r="E74">
            <v>3.6900000000000002E-2</v>
          </cell>
          <cell r="F74">
            <v>919.88</v>
          </cell>
          <cell r="G74">
            <v>33.94</v>
          </cell>
          <cell r="H74">
            <v>964.48</v>
          </cell>
          <cell r="I74">
            <v>35.58</v>
          </cell>
        </row>
        <row r="75">
          <cell r="B75">
            <v>89996</v>
          </cell>
          <cell r="C75" t="str">
            <v>ARMAÇÃO VERTICAL DE ALVENARIA ESTRUTURAL; DIÂMETRO DE 10,0 MM. AF_09/2021</v>
          </cell>
          <cell r="D75" t="str">
            <v>KG</v>
          </cell>
          <cell r="E75">
            <v>1.9743999999999999</v>
          </cell>
          <cell r="F75">
            <v>11.63</v>
          </cell>
          <cell r="G75">
            <v>22.96</v>
          </cell>
          <cell r="H75">
            <v>11.9</v>
          </cell>
          <cell r="I75">
            <v>23.49</v>
          </cell>
        </row>
        <row r="76">
          <cell r="B76">
            <v>89998</v>
          </cell>
          <cell r="C76" t="str">
            <v>ARMAÇÃO DE CINTA DE ALVENARIA ESTRUTURAL; DIÂMETRO DE 10,0 MM. AF_09/2021</v>
          </cell>
          <cell r="D76" t="str">
            <v>KG</v>
          </cell>
          <cell r="E76">
            <v>1.4807999999999999</v>
          </cell>
          <cell r="F76">
            <v>11.19</v>
          </cell>
          <cell r="G76">
            <v>16.57</v>
          </cell>
          <cell r="H76">
            <v>11.4</v>
          </cell>
          <cell r="I76">
            <v>16.88</v>
          </cell>
        </row>
        <row r="77">
          <cell r="B77" t="str">
            <v>AUX.005</v>
          </cell>
          <cell r="G77">
            <v>0</v>
          </cell>
          <cell r="I77">
            <v>0</v>
          </cell>
        </row>
        <row r="78">
          <cell r="B78" t="str">
            <v>CÓDIGO</v>
          </cell>
          <cell r="C78" t="str">
            <v>DESCRIÇÃO</v>
          </cell>
          <cell r="D78" t="str">
            <v>UN</v>
          </cell>
          <cell r="E78" t="str">
            <v>COEF.</v>
          </cell>
          <cell r="F78" t="str">
            <v>PREÇO</v>
          </cell>
          <cell r="G78" t="str">
            <v>TOTAL</v>
          </cell>
          <cell r="H78" t="str">
            <v>PREÇO</v>
          </cell>
          <cell r="I78" t="str">
            <v>TOTAL</v>
          </cell>
        </row>
        <row r="79">
          <cell r="C79">
            <v>0</v>
          </cell>
          <cell r="D79">
            <v>0</v>
          </cell>
          <cell r="F79">
            <v>0</v>
          </cell>
          <cell r="G79">
            <v>0</v>
          </cell>
          <cell r="H79">
            <v>0</v>
          </cell>
          <cell r="I79">
            <v>0</v>
          </cell>
        </row>
        <row r="80">
          <cell r="C80">
            <v>0</v>
          </cell>
          <cell r="D80">
            <v>0</v>
          </cell>
          <cell r="F80">
            <v>0</v>
          </cell>
          <cell r="G80">
            <v>0</v>
          </cell>
          <cell r="H80">
            <v>0</v>
          </cell>
          <cell r="I80">
            <v>0</v>
          </cell>
        </row>
        <row r="81">
          <cell r="B81" t="str">
            <v>AUX.006</v>
          </cell>
          <cell r="G81">
            <v>0</v>
          </cell>
          <cell r="I81">
            <v>0</v>
          </cell>
        </row>
        <row r="82">
          <cell r="B82" t="str">
            <v>CÓDIGO</v>
          </cell>
          <cell r="C82" t="str">
            <v>DESCRIÇÃO</v>
          </cell>
          <cell r="D82" t="str">
            <v>UN</v>
          </cell>
          <cell r="E82" t="str">
            <v>COEF.</v>
          </cell>
          <cell r="F82" t="str">
            <v>PREÇO</v>
          </cell>
          <cell r="G82" t="str">
            <v>TOTAL</v>
          </cell>
          <cell r="H82" t="str">
            <v>PREÇO</v>
          </cell>
          <cell r="I82" t="str">
            <v>TOTAL</v>
          </cell>
        </row>
        <row r="83">
          <cell r="C83">
            <v>0</v>
          </cell>
          <cell r="D83">
            <v>0</v>
          </cell>
          <cell r="F83">
            <v>0</v>
          </cell>
          <cell r="G83">
            <v>0</v>
          </cell>
          <cell r="H83">
            <v>0</v>
          </cell>
          <cell r="I83">
            <v>0</v>
          </cell>
        </row>
        <row r="84">
          <cell r="C84">
            <v>0</v>
          </cell>
          <cell r="D84">
            <v>0</v>
          </cell>
          <cell r="F84">
            <v>0</v>
          </cell>
          <cell r="G84">
            <v>0</v>
          </cell>
          <cell r="H84">
            <v>0</v>
          </cell>
          <cell r="I84">
            <v>0</v>
          </cell>
        </row>
        <row r="85">
          <cell r="B85" t="str">
            <v>AUX.007</v>
          </cell>
          <cell r="G85">
            <v>0</v>
          </cell>
          <cell r="I85">
            <v>0</v>
          </cell>
        </row>
        <row r="87">
          <cell r="B87" t="str">
            <v>CÓDIGO</v>
          </cell>
          <cell r="C87" t="str">
            <v>DESCRIÇÃO</v>
          </cell>
          <cell r="D87" t="str">
            <v>UN</v>
          </cell>
          <cell r="E87" t="str">
            <v>COEF.</v>
          </cell>
          <cell r="F87" t="str">
            <v>PREÇO</v>
          </cell>
          <cell r="G87" t="str">
            <v>TOTAL</v>
          </cell>
          <cell r="H87" t="str">
            <v>PREÇO</v>
          </cell>
          <cell r="I87" t="str">
            <v>TOTAL</v>
          </cell>
        </row>
        <row r="88">
          <cell r="D88">
            <v>0</v>
          </cell>
          <cell r="F88">
            <v>0</v>
          </cell>
          <cell r="G88">
            <v>0</v>
          </cell>
          <cell r="H88">
            <v>0</v>
          </cell>
          <cell r="I88">
            <v>0</v>
          </cell>
        </row>
        <row r="89">
          <cell r="D89">
            <v>0</v>
          </cell>
          <cell r="F89">
            <v>0</v>
          </cell>
          <cell r="G89">
            <v>0</v>
          </cell>
          <cell r="H89">
            <v>0</v>
          </cell>
          <cell r="I89">
            <v>0</v>
          </cell>
        </row>
        <row r="90">
          <cell r="D90">
            <v>0</v>
          </cell>
          <cell r="F90">
            <v>0</v>
          </cell>
          <cell r="G90">
            <v>0</v>
          </cell>
          <cell r="H90">
            <v>0</v>
          </cell>
          <cell r="I90">
            <v>0</v>
          </cell>
        </row>
        <row r="91">
          <cell r="D91">
            <v>0</v>
          </cell>
          <cell r="F91">
            <v>0</v>
          </cell>
          <cell r="G91">
            <v>0</v>
          </cell>
          <cell r="H91">
            <v>0</v>
          </cell>
          <cell r="I91">
            <v>0</v>
          </cell>
        </row>
        <row r="92">
          <cell r="D92">
            <v>0</v>
          </cell>
          <cell r="F92">
            <v>0</v>
          </cell>
          <cell r="G92">
            <v>0</v>
          </cell>
          <cell r="H92">
            <v>0</v>
          </cell>
          <cell r="I92">
            <v>0</v>
          </cell>
        </row>
        <row r="93">
          <cell r="B93" t="str">
            <v>AUX.008</v>
          </cell>
          <cell r="C93" t="str">
            <v>PEÇA EM CONCRETO DIMENSÕES 0,90X0,70M (COMPRIMENTO, LARGURA), CONSTITUÍDA POR PLACA E APOIO PARA INSTALAÇÃO SOBRE CANALETA NOS ACESSO AOS IMÓVEIS.</v>
          </cell>
          <cell r="D93" t="str">
            <v>UN</v>
          </cell>
          <cell r="G93">
            <v>111.52</v>
          </cell>
          <cell r="I93">
            <v>114.94</v>
          </cell>
        </row>
        <row r="94">
          <cell r="B94" t="str">
            <v>REFERÊNCIA PARA MÃO-DE-OBRA: 97096 - SINAPI MAR/2023 (coeficiente ajustado para o volume da peça a ser construída)</v>
          </cell>
        </row>
        <row r="95">
          <cell r="B95" t="str">
            <v>Os elementos (placa e apoio) tem espessura de 0,1m.</v>
          </cell>
        </row>
        <row r="96">
          <cell r="B96" t="str">
            <v>Os insumos contemplam quantidades para confecção da placa e do apoio.</v>
          </cell>
        </row>
        <row r="97">
          <cell r="B97" t="str">
            <v>CÓDIGO</v>
          </cell>
          <cell r="C97" t="str">
            <v>DESCRIÇÃO</v>
          </cell>
          <cell r="D97" t="str">
            <v>UN</v>
          </cell>
          <cell r="E97" t="str">
            <v>COEF.</v>
          </cell>
          <cell r="F97" t="str">
            <v>PREÇO</v>
          </cell>
          <cell r="G97" t="str">
            <v>TOTAL</v>
          </cell>
          <cell r="H97" t="str">
            <v>PREÇO</v>
          </cell>
          <cell r="I97" t="str">
            <v>TOTAL</v>
          </cell>
        </row>
        <row r="98">
          <cell r="B98">
            <v>96536</v>
          </cell>
          <cell r="C98" t="str">
            <v>FABRICAÇÃO, MONTAGEM E DESMONTAGEM DE FÔRMA PARA VIGA BALDRAME, EM MADEIRA SERRADA, E=25 MM, 4 UTILIZAÇÕES. AF_06/2017</v>
          </cell>
          <cell r="D98" t="str">
            <v>M2</v>
          </cell>
          <cell r="E98">
            <v>0.51200000000000001</v>
          </cell>
          <cell r="F98">
            <v>76.22</v>
          </cell>
          <cell r="G98">
            <v>39.020000000000003</v>
          </cell>
          <cell r="H98">
            <v>80.62</v>
          </cell>
          <cell r="I98">
            <v>41.27</v>
          </cell>
        </row>
        <row r="99">
          <cell r="B99">
            <v>97087</v>
          </cell>
          <cell r="C99" t="str">
            <v>CAMADA SEPARADORA PARA EXECUÇÃO DE RADIER, PISO DE CONCRETO OU LAJE SOBRE SOLO, EM LONA PLÁSTICA. AF_09/2021</v>
          </cell>
          <cell r="D99" t="str">
            <v>M2</v>
          </cell>
          <cell r="E99">
            <v>0.84599999999999997</v>
          </cell>
          <cell r="F99">
            <v>2.2999999999999998</v>
          </cell>
          <cell r="G99">
            <v>1.94</v>
          </cell>
          <cell r="H99">
            <v>2.35</v>
          </cell>
          <cell r="I99">
            <v>1.98</v>
          </cell>
        </row>
        <row r="100">
          <cell r="B100">
            <v>88309</v>
          </cell>
          <cell r="C100" t="str">
            <v>PEDREIRO COM ENCARGOS COMPLEMENTARES</v>
          </cell>
          <cell r="D100" t="str">
            <v>H</v>
          </cell>
          <cell r="E100">
            <v>3.4770599999999999E-2</v>
          </cell>
          <cell r="F100">
            <v>22.63</v>
          </cell>
          <cell r="G100">
            <v>0.78</v>
          </cell>
          <cell r="H100">
            <v>25.46</v>
          </cell>
          <cell r="I100">
            <v>0.88</v>
          </cell>
        </row>
        <row r="101">
          <cell r="B101">
            <v>88316</v>
          </cell>
          <cell r="C101" t="str">
            <v>SERVENTE COM ENCARGOS COMPLEMENTARES</v>
          </cell>
          <cell r="D101" t="str">
            <v>H</v>
          </cell>
          <cell r="E101">
            <v>3.4770599999999999E-2</v>
          </cell>
          <cell r="F101">
            <v>18.14</v>
          </cell>
          <cell r="G101">
            <v>0.63</v>
          </cell>
          <cell r="H101">
            <v>20.28</v>
          </cell>
          <cell r="I101">
            <v>0.7</v>
          </cell>
        </row>
        <row r="102">
          <cell r="B102">
            <v>97090</v>
          </cell>
          <cell r="C102" t="str">
            <v>ARMAÇÃO PARA EXECUÇÃO DE RADIER, PISO DE CONCRETO OU LAJE SOBRE SOLO, COM USO DE TELA Q-138. AF_09/2021</v>
          </cell>
          <cell r="D102" t="str">
            <v>KG</v>
          </cell>
          <cell r="E102">
            <v>1.8612000000000002</v>
          </cell>
          <cell r="F102">
            <v>13.58</v>
          </cell>
          <cell r="G102">
            <v>25.27</v>
          </cell>
          <cell r="H102">
            <v>13.7</v>
          </cell>
          <cell r="I102">
            <v>25.49</v>
          </cell>
        </row>
        <row r="103">
          <cell r="B103">
            <v>87292</v>
          </cell>
          <cell r="C103" t="str">
            <v>ARGAMASSA TRAÇO 1:2:8 (EM VOLUME DE CIMENTO, CAL E AREIA MÉDIA ÚMIDA) PARA EMBOÇO/MASSA ÚNICA/ASSENTAMENTO DE ALVENARIA DE VEDAÇÃO, PREPARO MECÂNICO COM BETONEIRA 400 L. AF_08/2019</v>
          </cell>
          <cell r="D103" t="str">
            <v>M3</v>
          </cell>
          <cell r="E103">
            <v>1.8E-3</v>
          </cell>
          <cell r="F103">
            <v>659.72</v>
          </cell>
          <cell r="G103">
            <v>1.18</v>
          </cell>
          <cell r="H103">
            <v>674.79</v>
          </cell>
          <cell r="I103">
            <v>1.21</v>
          </cell>
        </row>
        <row r="104">
          <cell r="B104">
            <v>39254</v>
          </cell>
          <cell r="C104" t="str">
            <v xml:space="preserve">ELETRODUTO/CONDULETE DE PVC RIGIDO, LISO, COR CINZA, DE 1/2", PARA INSTALACOES APARENTES (NBR 5410)                                                                                                                                                                                                                                                                                                                                                                                                       </v>
          </cell>
          <cell r="D104" t="str">
            <v xml:space="preserve">M     </v>
          </cell>
          <cell r="E104">
            <v>0.2</v>
          </cell>
          <cell r="F104">
            <v>11.92</v>
          </cell>
          <cell r="G104">
            <v>2.38</v>
          </cell>
          <cell r="H104">
            <v>11.92</v>
          </cell>
          <cell r="I104">
            <v>2.38</v>
          </cell>
        </row>
        <row r="105">
          <cell r="B105">
            <v>94971</v>
          </cell>
          <cell r="C105" t="str">
            <v>CONCRETO FCK = 25MPA, TRAÇO 1:2,3:2,7 (EM MASSA SECA DE CIMENTO/ AREIA MÉDIA/ BRITA 1) - PREPARO MECÂNICO COM BETONEIRA 600 L. AF_05/2021</v>
          </cell>
          <cell r="D105" t="str">
            <v>M3</v>
          </cell>
          <cell r="E105">
            <v>8.4600000000000009E-2</v>
          </cell>
          <cell r="F105">
            <v>476.67</v>
          </cell>
          <cell r="G105">
            <v>40.32</v>
          </cell>
          <cell r="H105">
            <v>485.09</v>
          </cell>
          <cell r="I105">
            <v>41.03</v>
          </cell>
        </row>
        <row r="106">
          <cell r="B106">
            <v>90586</v>
          </cell>
          <cell r="C106" t="str">
            <v>VIBRADOR DE IMERSÃO, DIÂMETRO DE PONTEIRA 45MM, MOTOR ELÉTRICO TRIFÁSICO POTÊNCIA DE 2 CV - CHP DIURNO. AF_06/2015</v>
          </cell>
          <cell r="D106" t="str">
            <v>CHP</v>
          </cell>
          <cell r="E106">
            <v>4.4838000000000005E-3</v>
          </cell>
          <cell r="F106">
            <v>1.31</v>
          </cell>
          <cell r="G106">
            <v>0</v>
          </cell>
          <cell r="H106">
            <v>1.31</v>
          </cell>
          <cell r="I106">
            <v>0</v>
          </cell>
        </row>
        <row r="107">
          <cell r="B107">
            <v>90587</v>
          </cell>
          <cell r="C107" t="str">
            <v>VIBRADOR DE IMERSÃO, DIÂMETRO DE PONTEIRA 45MM, MOTOR ELÉTRICO TRIFÁSICO POTÊNCIA DE 2 CV - CHI DIURNO. AF_06/2015</v>
          </cell>
          <cell r="D107" t="str">
            <v>CHI</v>
          </cell>
          <cell r="E107">
            <v>4.1454000000000005E-3</v>
          </cell>
          <cell r="F107">
            <v>0.5</v>
          </cell>
          <cell r="G107">
            <v>0</v>
          </cell>
          <cell r="H107">
            <v>0.5</v>
          </cell>
          <cell r="I107">
            <v>0</v>
          </cell>
        </row>
        <row r="108">
          <cell r="B108" t="str">
            <v>AUX.009</v>
          </cell>
          <cell r="C108" t="str">
            <v>CONCRETAGEM DE RADIER, PISO DE CONCRETO OU LAJE SOBRE SOLO, FCK 25 MPA - LANÇAMENTO, ADENSAMENTO E ACABAMENTO.</v>
          </cell>
          <cell r="D108" t="str">
            <v xml:space="preserve"> M3</v>
          </cell>
          <cell r="G108">
            <v>522.1</v>
          </cell>
          <cell r="I108">
            <v>533.05999999999995</v>
          </cell>
        </row>
        <row r="109">
          <cell r="B109" t="str">
            <v>REFERÊNCIA SINAPI 97096 SET/22</v>
          </cell>
        </row>
        <row r="110">
          <cell r="B110" t="str">
            <v>CÓDIGO</v>
          </cell>
          <cell r="C110" t="str">
            <v>DESCRIÇÃO</v>
          </cell>
          <cell r="D110" t="str">
            <v>UN</v>
          </cell>
          <cell r="E110" t="str">
            <v>COEF.</v>
          </cell>
          <cell r="F110" t="str">
            <v>PREÇO</v>
          </cell>
          <cell r="G110" t="str">
            <v>TOTAL</v>
          </cell>
          <cell r="H110" t="str">
            <v>PREÇO</v>
          </cell>
          <cell r="I110" t="str">
            <v>TOTAL</v>
          </cell>
        </row>
        <row r="111">
          <cell r="B111">
            <v>94971</v>
          </cell>
          <cell r="C111" t="str">
            <v>CONCRETO FCK = 25MPA, TRAÇO 1:2,3:2,7 (EM MASSA SECA DE CIMENTO/ AREIA MÉDIA/ BRITA 1) - PREPARO MECÂNICO COM BETONEIRA 600 L. AF_05/2021</v>
          </cell>
          <cell r="D111" t="str">
            <v>M3</v>
          </cell>
          <cell r="E111">
            <v>1.06</v>
          </cell>
          <cell r="F111">
            <v>476.67</v>
          </cell>
          <cell r="G111">
            <v>505.27</v>
          </cell>
          <cell r="H111">
            <v>485.09</v>
          </cell>
          <cell r="I111">
            <v>514.19000000000005</v>
          </cell>
        </row>
        <row r="112">
          <cell r="B112">
            <v>88309</v>
          </cell>
          <cell r="C112" t="str">
            <v>PEDREIRO COM ENCARGOS COMPLEMENTARES</v>
          </cell>
          <cell r="D112" t="str">
            <v>H</v>
          </cell>
          <cell r="E112">
            <v>0.41099999999999998</v>
          </cell>
          <cell r="F112">
            <v>22.63</v>
          </cell>
          <cell r="G112">
            <v>9.3000000000000007</v>
          </cell>
          <cell r="H112">
            <v>25.46</v>
          </cell>
          <cell r="I112">
            <v>10.46</v>
          </cell>
        </row>
        <row r="113">
          <cell r="B113">
            <v>88316</v>
          </cell>
          <cell r="C113" t="str">
            <v>SERVENTE COM ENCARGOS COMPLEMENTARES</v>
          </cell>
          <cell r="D113" t="str">
            <v>H</v>
          </cell>
          <cell r="E113">
            <v>0.41099999999999998</v>
          </cell>
          <cell r="F113">
            <v>18.14</v>
          </cell>
          <cell r="G113">
            <v>7.45</v>
          </cell>
          <cell r="H113">
            <v>20.28</v>
          </cell>
          <cell r="I113">
            <v>8.33</v>
          </cell>
        </row>
        <row r="114">
          <cell r="B114">
            <v>90586</v>
          </cell>
          <cell r="C114" t="str">
            <v>VIBRADOR DE IMERSÃO, DIÂMETRO DE PONTEIRA 45MM, MOTOR ELÉTRICO TRIFÁSICO POTÊNCIA DE 2 CV - CHP DIURNO. AF_06/2015</v>
          </cell>
          <cell r="D114" t="str">
            <v>CHP</v>
          </cell>
          <cell r="E114">
            <v>5.2999999999999999E-2</v>
          </cell>
          <cell r="F114">
            <v>1.31</v>
          </cell>
          <cell r="G114">
            <v>0.06</v>
          </cell>
          <cell r="H114">
            <v>1.31</v>
          </cell>
          <cell r="I114">
            <v>0.06</v>
          </cell>
        </row>
        <row r="115">
          <cell r="B115">
            <v>90587</v>
          </cell>
          <cell r="C115" t="str">
            <v>VIBRADOR DE IMERSÃO, DIÂMETRO DE PONTEIRA 45MM, MOTOR ELÉTRICO TRIFÁSICO POTÊNCIA DE 2 CV - CHI DIURNO. AF_06/2015</v>
          </cell>
          <cell r="D115" t="str">
            <v>CHI</v>
          </cell>
          <cell r="E115">
            <v>4.9000000000000002E-2</v>
          </cell>
          <cell r="F115">
            <v>0.5</v>
          </cell>
          <cell r="G115">
            <v>0.02</v>
          </cell>
          <cell r="H115">
            <v>0.5</v>
          </cell>
          <cell r="I115">
            <v>0.02</v>
          </cell>
        </row>
        <row r="116">
          <cell r="B116" t="str">
            <v>AUX.010</v>
          </cell>
          <cell r="C116" t="str">
            <v>ALVENARIA DE VEDAÇÃO DE BLOCOS DE CONCRETO MACIÇOS DE 22X11X8CM (ESPESSURA 8CM), DE UMA VEZ, E ARGAMASSA DE ASSENTAMENTO COM PREPARO EM BETONEIRA.</v>
          </cell>
          <cell r="D116" t="str">
            <v>M2</v>
          </cell>
          <cell r="G116">
            <v>213.76</v>
          </cell>
          <cell r="I116">
            <v>221.75</v>
          </cell>
        </row>
        <row r="117">
          <cell r="B117" t="str">
            <v>REFERÊNCIA SINAPI 101159 SET/22</v>
          </cell>
        </row>
        <row r="118">
          <cell r="B118" t="str">
            <v>CÓDIGO</v>
          </cell>
          <cell r="C118" t="str">
            <v>DESCRIÇÃO</v>
          </cell>
          <cell r="D118" t="str">
            <v>UN</v>
          </cell>
          <cell r="E118" t="str">
            <v>COEF.</v>
          </cell>
          <cell r="F118" t="str">
            <v>PREÇO</v>
          </cell>
          <cell r="G118" t="str">
            <v>TOTAL</v>
          </cell>
          <cell r="H118" t="str">
            <v>PREÇO</v>
          </cell>
          <cell r="I118" t="str">
            <v>TOTAL</v>
          </cell>
        </row>
        <row r="119">
          <cell r="B119">
            <v>88309</v>
          </cell>
          <cell r="C119" t="str">
            <v>PEDREIRO COM ENCARGOS COMPLEMENTARES</v>
          </cell>
          <cell r="D119" t="str">
            <v>H</v>
          </cell>
          <cell r="E119">
            <v>1.9390000000000001</v>
          </cell>
          <cell r="F119">
            <v>22.63</v>
          </cell>
          <cell r="G119">
            <v>43.87</v>
          </cell>
          <cell r="H119">
            <v>25.46</v>
          </cell>
          <cell r="I119">
            <v>49.36</v>
          </cell>
        </row>
        <row r="120">
          <cell r="B120">
            <v>88316</v>
          </cell>
          <cell r="C120" t="str">
            <v>SERVENTE COM ENCARGOS COMPLEMENTARES</v>
          </cell>
          <cell r="D120" t="str">
            <v>H</v>
          </cell>
          <cell r="E120">
            <v>0.97</v>
          </cell>
          <cell r="F120">
            <v>18.14</v>
          </cell>
          <cell r="G120">
            <v>17.59</v>
          </cell>
          <cell r="H120">
            <v>20.28</v>
          </cell>
          <cell r="I120">
            <v>19.670000000000002</v>
          </cell>
        </row>
        <row r="121">
          <cell r="B121">
            <v>36170</v>
          </cell>
          <cell r="C121" t="str">
            <v xml:space="preserve">BLOQUETE/PISO INTERTRAVADO DE CONCRETO - MODELO ONDA/16 FACES/RETANGULAR/TIJOLINHO/PAVER/HOLANDES/PARALELEPIPEDO, *22 CM X 11* CM, E = 8 CM, RESISTENCIA DE 35 MPA (NBR 9781), COR NATURAL                                                                                                                                                                                                                                                                                                                </v>
          </cell>
          <cell r="D121" t="str">
            <v xml:space="preserve">M2    </v>
          </cell>
          <cell r="E121">
            <v>2.4444444444444446</v>
          </cell>
          <cell r="F121">
            <v>54.75</v>
          </cell>
          <cell r="G121">
            <v>133.83000000000001</v>
          </cell>
          <cell r="H121">
            <v>54.75</v>
          </cell>
          <cell r="I121">
            <v>133.83000000000001</v>
          </cell>
        </row>
        <row r="122">
          <cell r="B122">
            <v>87292</v>
          </cell>
          <cell r="C122" t="str">
            <v>ARGAMASSA TRAÇO 1:2:8 (EM VOLUME DE CIMENTO, CAL E AREIA MÉDIA ÚMIDA) PARA EMBOÇO/MASSA ÚNICA/ASSENTAMENTO DE ALVENARIA DE VEDAÇÃO, PREPARO MECÂNICO COM BETONEIRA 400 L. AF_08/2019</v>
          </cell>
          <cell r="D122" t="str">
            <v>M3</v>
          </cell>
          <cell r="E122">
            <v>2.8000000000000001E-2</v>
          </cell>
          <cell r="F122">
            <v>659.72</v>
          </cell>
          <cell r="G122">
            <v>18.47</v>
          </cell>
          <cell r="H122">
            <v>674.79</v>
          </cell>
          <cell r="I122">
            <v>18.89</v>
          </cell>
        </row>
        <row r="123">
          <cell r="B123" t="str">
            <v>AUX.011</v>
          </cell>
          <cell r="C123" t="str">
            <v>CONCRETAGEM DE RADIER, PISO DE CONCRETO OU LAJE SOBRE SOLO, FCK 20 MPA - LANÇAMENTO, ADENSAMENTO E ACABAMENTO.</v>
          </cell>
          <cell r="D123" t="str">
            <v xml:space="preserve"> M3</v>
          </cell>
          <cell r="G123">
            <v>499.07</v>
          </cell>
          <cell r="I123">
            <v>510.25</v>
          </cell>
        </row>
        <row r="124">
          <cell r="B124" t="str">
            <v>REFERÊNCIA SINAPI 97096 SET/22</v>
          </cell>
        </row>
        <row r="125">
          <cell r="B125" t="str">
            <v>CÓDIGO</v>
          </cell>
          <cell r="C125" t="str">
            <v>DESCRIÇÃO</v>
          </cell>
          <cell r="D125" t="str">
            <v>UN</v>
          </cell>
          <cell r="E125" t="str">
            <v>COEF.</v>
          </cell>
          <cell r="F125" t="str">
            <v>PREÇO</v>
          </cell>
          <cell r="G125" t="str">
            <v>TOTAL</v>
          </cell>
          <cell r="H125" t="str">
            <v>PREÇO</v>
          </cell>
          <cell r="I125" t="str">
            <v>TOTAL</v>
          </cell>
        </row>
        <row r="126">
          <cell r="B126">
            <v>94970</v>
          </cell>
          <cell r="C126" t="str">
            <v>CONCRETO FCK = 20MPA, TRAÇO 1:2,7:3 (EM MASSA SECA DE CIMENTO/ AREIA MÉDIA/ BRITA 1) - PREPARO MECÂNICO COM BETONEIRA 600 L. AF_05/2021</v>
          </cell>
          <cell r="D126" t="str">
            <v>M3</v>
          </cell>
          <cell r="E126">
            <v>1.06</v>
          </cell>
          <cell r="F126">
            <v>454.95</v>
          </cell>
          <cell r="G126">
            <v>482.24</v>
          </cell>
          <cell r="H126">
            <v>463.57</v>
          </cell>
          <cell r="I126">
            <v>491.38</v>
          </cell>
        </row>
        <row r="127">
          <cell r="B127">
            <v>88309</v>
          </cell>
          <cell r="C127" t="str">
            <v>PEDREIRO COM ENCARGOS COMPLEMENTARES</v>
          </cell>
          <cell r="D127" t="str">
            <v>H</v>
          </cell>
          <cell r="E127">
            <v>0.41099999999999998</v>
          </cell>
          <cell r="F127">
            <v>22.63</v>
          </cell>
          <cell r="G127">
            <v>9.3000000000000007</v>
          </cell>
          <cell r="H127">
            <v>25.46</v>
          </cell>
          <cell r="I127">
            <v>10.46</v>
          </cell>
        </row>
        <row r="128">
          <cell r="B128">
            <v>88316</v>
          </cell>
          <cell r="C128" t="str">
            <v>SERVENTE COM ENCARGOS COMPLEMENTARES</v>
          </cell>
          <cell r="D128" t="str">
            <v>H</v>
          </cell>
          <cell r="E128">
            <v>0.41099999999999998</v>
          </cell>
          <cell r="F128">
            <v>18.14</v>
          </cell>
          <cell r="G128">
            <v>7.45</v>
          </cell>
          <cell r="H128">
            <v>20.28</v>
          </cell>
          <cell r="I128">
            <v>8.33</v>
          </cell>
        </row>
        <row r="129">
          <cell r="B129">
            <v>90586</v>
          </cell>
          <cell r="C129" t="str">
            <v>VIBRADOR DE IMERSÃO, DIÂMETRO DE PONTEIRA 45MM, MOTOR ELÉTRICO TRIFÁSICO POTÊNCIA DE 2 CV - CHP DIURNO. AF_06/2015</v>
          </cell>
          <cell r="D129" t="str">
            <v>CHP</v>
          </cell>
          <cell r="E129">
            <v>5.2999999999999999E-2</v>
          </cell>
          <cell r="F129">
            <v>1.31</v>
          </cell>
          <cell r="G129">
            <v>0.06</v>
          </cell>
          <cell r="H129">
            <v>1.31</v>
          </cell>
          <cell r="I129">
            <v>0.06</v>
          </cell>
        </row>
        <row r="130">
          <cell r="B130">
            <v>90587</v>
          </cell>
          <cell r="C130" t="str">
            <v>VIBRADOR DE IMERSÃO, DIÂMETRO DE PONTEIRA 45MM, MOTOR ELÉTRICO TRIFÁSICO POTÊNCIA DE 2 CV - CHI DIURNO. AF_06/2015</v>
          </cell>
          <cell r="D130" t="str">
            <v>CHI</v>
          </cell>
          <cell r="E130">
            <v>4.9000000000000002E-2</v>
          </cell>
          <cell r="F130">
            <v>0.5</v>
          </cell>
          <cell r="G130">
            <v>0.02</v>
          </cell>
          <cell r="H130">
            <v>0.5</v>
          </cell>
          <cell r="I130">
            <v>0.02</v>
          </cell>
        </row>
        <row r="131">
          <cell r="B131" t="str">
            <v>AUX.012</v>
          </cell>
          <cell r="C131" t="str">
            <v>EMBOÇO C/ ARGAMASSA DE CIMENTO E AREIA S/ PENEIRAR, TRAÇO 1:3.</v>
          </cell>
          <cell r="D131" t="str">
            <v>M2</v>
          </cell>
          <cell r="G131">
            <v>37.83</v>
          </cell>
          <cell r="I131">
            <v>41.24</v>
          </cell>
        </row>
        <row r="132">
          <cell r="B132" t="str">
            <v>REFERÊNCIA SEINFRA/CE C1220</v>
          </cell>
        </row>
        <row r="133">
          <cell r="B133" t="str">
            <v>CÓDIGO</v>
          </cell>
          <cell r="C133" t="str">
            <v>DESCRIÇÃO</v>
          </cell>
          <cell r="D133" t="str">
            <v>UN</v>
          </cell>
          <cell r="E133" t="str">
            <v>COEF.</v>
          </cell>
          <cell r="F133" t="str">
            <v>PREÇO</v>
          </cell>
          <cell r="G133" t="str">
            <v>TOTAL</v>
          </cell>
          <cell r="H133" t="str">
            <v>PREÇO</v>
          </cell>
          <cell r="I133" t="str">
            <v>TOTAL</v>
          </cell>
        </row>
        <row r="134">
          <cell r="B134">
            <v>88309</v>
          </cell>
          <cell r="C134" t="str">
            <v>PEDREIRO COM ENCARGOS COMPLEMENTARES</v>
          </cell>
          <cell r="D134" t="str">
            <v>H</v>
          </cell>
          <cell r="E134">
            <v>0.6</v>
          </cell>
          <cell r="F134">
            <v>22.63</v>
          </cell>
          <cell r="G134">
            <v>13.57</v>
          </cell>
          <cell r="H134">
            <v>25.46</v>
          </cell>
          <cell r="I134">
            <v>15.27</v>
          </cell>
        </row>
        <row r="135">
          <cell r="B135">
            <v>88316</v>
          </cell>
          <cell r="C135" t="str">
            <v>SERVENTE COM ENCARGOS COMPLEMENTARES</v>
          </cell>
          <cell r="D135" t="str">
            <v>H</v>
          </cell>
          <cell r="E135">
            <v>0.8</v>
          </cell>
          <cell r="F135">
            <v>18.14</v>
          </cell>
          <cell r="G135">
            <v>14.51</v>
          </cell>
          <cell r="H135">
            <v>20.28</v>
          </cell>
          <cell r="I135">
            <v>16.22</v>
          </cell>
        </row>
        <row r="136">
          <cell r="B136">
            <v>370</v>
          </cell>
          <cell r="C136" t="str">
            <v xml:space="preserve">AREIA MEDIA - POSTO JAZIDA/FORNECEDOR (RETIRADO NA JAZIDA, SEM TRANSPORTE)                                                                                                                                                                                                                                                                                                                                                                                                                                </v>
          </cell>
          <cell r="D136" t="str">
            <v xml:space="preserve">M3    </v>
          </cell>
          <cell r="E136">
            <v>2.4299999999999999E-2</v>
          </cell>
          <cell r="F136">
            <v>130</v>
          </cell>
          <cell r="G136">
            <v>3.15</v>
          </cell>
          <cell r="H136">
            <v>130</v>
          </cell>
          <cell r="I136">
            <v>3.15</v>
          </cell>
        </row>
        <row r="137">
          <cell r="B137">
            <v>1379</v>
          </cell>
          <cell r="C137" t="str">
            <v xml:space="preserve">CIMENTO PORTLAND COMPOSTO CP II-32                                                                                                                                                                                                                                                                                                                                                                                                                                                                        </v>
          </cell>
          <cell r="D137" t="str">
            <v xml:space="preserve">KG    </v>
          </cell>
          <cell r="E137">
            <v>9.7200000000000006</v>
          </cell>
          <cell r="F137">
            <v>0.68</v>
          </cell>
          <cell r="G137">
            <v>6.6</v>
          </cell>
          <cell r="H137">
            <v>0.68</v>
          </cell>
          <cell r="I137">
            <v>6.6</v>
          </cell>
        </row>
        <row r="138">
          <cell r="B138" t="str">
            <v>AUX.013</v>
          </cell>
          <cell r="C138" t="str">
            <v>ARMAÇÃO DE CINTA DE ALVENARIA ESTRUTURAL; DIÂMETRO DE 5,0 MM</v>
          </cell>
          <cell r="D138" t="str">
            <v>KG</v>
          </cell>
          <cell r="G138">
            <v>9.82</v>
          </cell>
          <cell r="I138">
            <v>9.93</v>
          </cell>
        </row>
        <row r="139">
          <cell r="B139" t="str">
            <v>REFERÊNCIA SINAPI 89998 / 96543</v>
          </cell>
        </row>
        <row r="140">
          <cell r="B140" t="str">
            <v>CÓDIGO</v>
          </cell>
          <cell r="C140" t="str">
            <v>DESCRIÇÃO</v>
          </cell>
          <cell r="D140" t="str">
            <v>UN</v>
          </cell>
          <cell r="E140" t="str">
            <v>COEF.</v>
          </cell>
          <cell r="F140" t="str">
            <v>PREÇO</v>
          </cell>
          <cell r="G140" t="str">
            <v>TOTAL</v>
          </cell>
          <cell r="H140" t="str">
            <v>PREÇO</v>
          </cell>
          <cell r="I140" t="str">
            <v>TOTAL</v>
          </cell>
        </row>
        <row r="141">
          <cell r="B141">
            <v>43059</v>
          </cell>
          <cell r="C141" t="str">
            <v xml:space="preserve">ACO CA-60, 4,2 MM, OU 5,0 MM, OU 6,0 MM, OU 7,0 MM, VERGALHAO                                                                                                                                                                                                                                                                                                                                                                                                                                             </v>
          </cell>
          <cell r="D141" t="str">
            <v xml:space="preserve">KG    </v>
          </cell>
          <cell r="E141">
            <v>1</v>
          </cell>
          <cell r="F141">
            <v>8.98</v>
          </cell>
          <cell r="G141">
            <v>8.98</v>
          </cell>
          <cell r="H141">
            <v>8.98</v>
          </cell>
          <cell r="I141">
            <v>8.98</v>
          </cell>
        </row>
        <row r="142">
          <cell r="B142">
            <v>88238</v>
          </cell>
          <cell r="C142" t="str">
            <v>AJUDANTE DE ARMADOR COM ENCARGOS COMPLEMENTARES</v>
          </cell>
          <cell r="D142" t="str">
            <v>H</v>
          </cell>
          <cell r="E142">
            <v>1.6250000000000001E-2</v>
          </cell>
          <cell r="F142">
            <v>18.93</v>
          </cell>
          <cell r="G142">
            <v>0.3</v>
          </cell>
          <cell r="H142">
            <v>21.17</v>
          </cell>
          <cell r="I142">
            <v>0.34</v>
          </cell>
        </row>
        <row r="143">
          <cell r="B143">
            <v>88245</v>
          </cell>
          <cell r="C143" t="str">
            <v>ARMADOR COM ENCARGOS COMPLEMENTARES</v>
          </cell>
          <cell r="D143" t="str">
            <v>H</v>
          </cell>
          <cell r="E143">
            <v>2.4400000000000002E-2</v>
          </cell>
          <cell r="F143">
            <v>22.43</v>
          </cell>
          <cell r="G143">
            <v>0.54</v>
          </cell>
          <cell r="H143">
            <v>25.24</v>
          </cell>
          <cell r="I143">
            <v>0.61</v>
          </cell>
        </row>
        <row r="144">
          <cell r="B144" t="str">
            <v>AUX.014</v>
          </cell>
          <cell r="C144" t="str">
            <v>ARMAÇÃO DE CINTA DE ALVENARIA ESTRUTURAL; DIÂMETRO DE 6,3 MM</v>
          </cell>
          <cell r="D144" t="str">
            <v>KG</v>
          </cell>
          <cell r="G144">
            <v>11.07</v>
          </cell>
          <cell r="I144">
            <v>11.21</v>
          </cell>
        </row>
        <row r="145">
          <cell r="B145" t="str">
            <v>REFERÊNCIA SINAPI 89998 / 96544</v>
          </cell>
        </row>
        <row r="146">
          <cell r="B146" t="str">
            <v>CÓDIGO</v>
          </cell>
          <cell r="C146" t="str">
            <v>DESCRIÇÃO</v>
          </cell>
          <cell r="D146" t="str">
            <v>UN</v>
          </cell>
          <cell r="E146" t="str">
            <v>COEF.</v>
          </cell>
          <cell r="F146" t="str">
            <v>PREÇO</v>
          </cell>
          <cell r="G146" t="str">
            <v>TOTAL</v>
          </cell>
          <cell r="H146" t="str">
            <v>PREÇO</v>
          </cell>
          <cell r="I146" t="str">
            <v>TOTAL</v>
          </cell>
        </row>
        <row r="147">
          <cell r="B147">
            <v>32</v>
          </cell>
          <cell r="C147" t="str">
            <v xml:space="preserve">ACO CA-50, 6,3 MM, VERGALHAO                                                                                                                                                                                                                                                                                                                                                                                                                                                                              </v>
          </cell>
          <cell r="D147" t="str">
            <v xml:space="preserve">KG    </v>
          </cell>
          <cell r="E147">
            <v>1</v>
          </cell>
          <cell r="F147">
            <v>10.01</v>
          </cell>
          <cell r="G147">
            <v>10.01</v>
          </cell>
          <cell r="H147">
            <v>10.01</v>
          </cell>
          <cell r="I147">
            <v>10.01</v>
          </cell>
        </row>
        <row r="148">
          <cell r="B148">
            <v>88238</v>
          </cell>
          <cell r="C148" t="str">
            <v>AJUDANTE DE ARMADOR COM ENCARGOS COMPLEMENTARES</v>
          </cell>
          <cell r="D148" t="str">
            <v>H</v>
          </cell>
          <cell r="E148">
            <v>2.0475E-2</v>
          </cell>
          <cell r="F148">
            <v>18.93</v>
          </cell>
          <cell r="G148">
            <v>0.38</v>
          </cell>
          <cell r="H148">
            <v>21.17</v>
          </cell>
          <cell r="I148">
            <v>0.43</v>
          </cell>
        </row>
        <row r="149">
          <cell r="B149">
            <v>88245</v>
          </cell>
          <cell r="C149" t="str">
            <v>ARMADOR COM ENCARGOS COMPLEMENTARES</v>
          </cell>
          <cell r="D149" t="str">
            <v>H</v>
          </cell>
          <cell r="E149">
            <v>3.0744E-2</v>
          </cell>
          <cell r="F149">
            <v>22.43</v>
          </cell>
          <cell r="G149">
            <v>0.68</v>
          </cell>
          <cell r="H149">
            <v>25.24</v>
          </cell>
          <cell r="I149">
            <v>0.77</v>
          </cell>
        </row>
        <row r="150">
          <cell r="B150" t="str">
            <v>AUX.015</v>
          </cell>
          <cell r="C150" t="str">
            <v>ARMAÇÃO DE CINTA DE ALVENARIA ESTRUTURAL; DIÂMETRO DE 8,0 MM.</v>
          </cell>
          <cell r="D150" t="str">
            <v>KG</v>
          </cell>
          <cell r="G150">
            <v>11.43</v>
          </cell>
          <cell r="I150">
            <v>11.6</v>
          </cell>
        </row>
        <row r="151">
          <cell r="B151" t="str">
            <v>REFERÊNCIA SINAPI 89998 / 96545</v>
          </cell>
        </row>
        <row r="152">
          <cell r="B152" t="str">
            <v>CÓDIGO</v>
          </cell>
          <cell r="C152" t="str">
            <v>DESCRIÇÃO</v>
          </cell>
          <cell r="D152" t="str">
            <v>UN</v>
          </cell>
          <cell r="E152" t="str">
            <v>COEF.</v>
          </cell>
          <cell r="F152" t="str">
            <v>PREÇO</v>
          </cell>
          <cell r="G152" t="str">
            <v>TOTAL</v>
          </cell>
          <cell r="H152" t="str">
            <v>PREÇO</v>
          </cell>
          <cell r="I152" t="str">
            <v>TOTAL</v>
          </cell>
        </row>
        <row r="153">
          <cell r="B153">
            <v>33</v>
          </cell>
          <cell r="C153" t="str">
            <v xml:space="preserve">ACO CA-50, 8,0 MM, VERGALHAO                                                                                                                                                                                                                                                                                                                                                                                                                                                                              </v>
          </cell>
          <cell r="D153" t="str">
            <v xml:space="preserve">KG    </v>
          </cell>
          <cell r="E153">
            <v>1</v>
          </cell>
          <cell r="F153">
            <v>10.07</v>
          </cell>
          <cell r="G153">
            <v>10.07</v>
          </cell>
          <cell r="H153">
            <v>10.07</v>
          </cell>
          <cell r="I153">
            <v>10.07</v>
          </cell>
        </row>
        <row r="154">
          <cell r="B154">
            <v>88238</v>
          </cell>
          <cell r="C154" t="str">
            <v>AJUDANTE DE ARMADOR COM ENCARGOS COMPLEMENTARES</v>
          </cell>
          <cell r="D154" t="str">
            <v>H</v>
          </cell>
          <cell r="E154">
            <v>2.5999999999999999E-2</v>
          </cell>
          <cell r="F154">
            <v>18.93</v>
          </cell>
          <cell r="G154">
            <v>0.49</v>
          </cell>
          <cell r="H154">
            <v>21.17</v>
          </cell>
          <cell r="I154">
            <v>0.55000000000000004</v>
          </cell>
        </row>
        <row r="155">
          <cell r="B155">
            <v>88245</v>
          </cell>
          <cell r="C155" t="str">
            <v>ARMADOR COM ENCARGOS COMPLEMENTARES</v>
          </cell>
          <cell r="D155" t="str">
            <v>H</v>
          </cell>
          <cell r="E155">
            <v>3.9039999999999998E-2</v>
          </cell>
          <cell r="F155">
            <v>22.43</v>
          </cell>
          <cell r="G155">
            <v>0.87</v>
          </cell>
          <cell r="H155">
            <v>25.24</v>
          </cell>
          <cell r="I155">
            <v>0.98</v>
          </cell>
        </row>
        <row r="156">
          <cell r="B156" t="str">
            <v>AUX.016</v>
          </cell>
          <cell r="C156" t="str">
            <v xml:space="preserve">ALVENARIA DE VEDAÇÃO DE 1 VEZ (DOBRADA) DE BLOCOS CERÂMICOS FURADOS NA HORIZONTAL DE 9X19X29 CM (ESPESSURA 19 CM), E ARGAMASSA DE ASSENTAMENTO COM PREPARO EM BETONEIRA. </v>
          </cell>
          <cell r="D156" t="str">
            <v>M2</v>
          </cell>
          <cell r="G156">
            <v>69.83</v>
          </cell>
          <cell r="I156">
            <v>73.25</v>
          </cell>
        </row>
        <row r="157">
          <cell r="B157" t="str">
            <v>REFERÊNCIA: SINAPI 103356 MAIO/2023</v>
          </cell>
        </row>
        <row r="158">
          <cell r="B158" t="str">
            <v>CÓDIGO</v>
          </cell>
          <cell r="C158" t="str">
            <v>DESCRIÇÃO</v>
          </cell>
          <cell r="D158" t="str">
            <v>UN</v>
          </cell>
          <cell r="E158" t="str">
            <v>COEF.</v>
          </cell>
          <cell r="F158" t="str">
            <v>PREÇO</v>
          </cell>
          <cell r="G158" t="str">
            <v>TOTAL</v>
          </cell>
          <cell r="H158" t="str">
            <v>PREÇO</v>
          </cell>
          <cell r="I158" t="str">
            <v>TOTAL</v>
          </cell>
        </row>
        <row r="159">
          <cell r="B159">
            <v>7268</v>
          </cell>
          <cell r="C159" t="str">
            <v xml:space="preserve">BLOCO CERAMICO / TIJOLO VAZADO PARA ALVENARIA DE VEDACAO, 8 FUROS NA HORIZONTAL, 9 X 19 X 29 CM (L X A X C)                                                                                                                                                                                                                                                                                                                                                                                               </v>
          </cell>
          <cell r="D159" t="str">
            <v xml:space="preserve">UN    </v>
          </cell>
          <cell r="E159">
            <v>38.314176245210732</v>
          </cell>
          <cell r="F159">
            <v>0.68</v>
          </cell>
          <cell r="G159">
            <v>26.05</v>
          </cell>
          <cell r="H159">
            <v>0.68</v>
          </cell>
          <cell r="I159">
            <v>26.05</v>
          </cell>
        </row>
        <row r="160">
          <cell r="B160">
            <v>34557</v>
          </cell>
          <cell r="C160" t="str">
            <v xml:space="preserve">TELA DE ACO SOLDADA GALVANIZADA/ZINCADA PARA ALVENARIA, FIO D = *1,20 A 1,70* MM, MALHA 15 X 15 MM, (C X L) *50 X 7,5* CM                                                                                                                                                                                                                                                                                                                                                                                 </v>
          </cell>
          <cell r="D160" t="str">
            <v xml:space="preserve">M     </v>
          </cell>
          <cell r="E160">
            <v>0.42</v>
          </cell>
          <cell r="F160">
            <v>2.2400000000000002</v>
          </cell>
          <cell r="G160">
            <v>0.94</v>
          </cell>
          <cell r="H160">
            <v>2.2400000000000002</v>
          </cell>
          <cell r="I160">
            <v>0.94</v>
          </cell>
        </row>
        <row r="161">
          <cell r="B161">
            <v>37395</v>
          </cell>
          <cell r="C161" t="str">
            <v xml:space="preserve">PINO DE ACO COM FURO, HASTE = 27 MM (ACAO DIRETA)                                                                                                                                                                                                                                                                                                                                                                                                                                                         </v>
          </cell>
          <cell r="D161" t="str">
            <v xml:space="preserve">CENTO </v>
          </cell>
          <cell r="E161">
            <v>5.0000000000000001E-3</v>
          </cell>
          <cell r="F161">
            <v>40.33</v>
          </cell>
          <cell r="G161">
            <v>0.2</v>
          </cell>
          <cell r="H161">
            <v>40.33</v>
          </cell>
          <cell r="I161">
            <v>0.2</v>
          </cell>
        </row>
        <row r="162">
          <cell r="B162">
            <v>87292</v>
          </cell>
          <cell r="C162" t="str">
            <v>ARGAMASSA TRAÇO 1:2:8 (EM VOLUME DE CIMENTO, CAL E AREIA MÉDIA ÚMIDA) PARA EMBOÇO/MASSA ÚNICA/ASSENTAMENTO DE ALVENARIA DE VEDAÇÃO, PREPARO MECÂNICO COM BETONEIRA 400 L. AF_08/2019</v>
          </cell>
          <cell r="D162" t="str">
            <v>M3</v>
          </cell>
          <cell r="E162">
            <v>2.7662835249042148E-2</v>
          </cell>
          <cell r="F162">
            <v>659.72</v>
          </cell>
          <cell r="G162">
            <v>18.239999999999998</v>
          </cell>
          <cell r="H162">
            <v>674.79</v>
          </cell>
          <cell r="I162">
            <v>18.66</v>
          </cell>
        </row>
        <row r="163">
          <cell r="B163">
            <v>88309</v>
          </cell>
          <cell r="C163" t="str">
            <v>PEDREIRO COM ENCARGOS COMPLEMENTARES</v>
          </cell>
          <cell r="D163" t="str">
            <v>H</v>
          </cell>
          <cell r="E163">
            <v>0.77</v>
          </cell>
          <cell r="F163">
            <v>22.63</v>
          </cell>
          <cell r="G163">
            <v>17.420000000000002</v>
          </cell>
          <cell r="H163">
            <v>25.46</v>
          </cell>
          <cell r="I163">
            <v>19.600000000000001</v>
          </cell>
        </row>
        <row r="164">
          <cell r="B164">
            <v>88316</v>
          </cell>
          <cell r="C164" t="str">
            <v>SERVENTE COM ENCARGOS COMPLEMENTARES</v>
          </cell>
          <cell r="D164" t="str">
            <v>H</v>
          </cell>
          <cell r="E164">
            <v>0.38500000000000001</v>
          </cell>
          <cell r="F164">
            <v>18.14</v>
          </cell>
          <cell r="G164">
            <v>6.98</v>
          </cell>
          <cell r="H164">
            <v>20.28</v>
          </cell>
          <cell r="I164">
            <v>7.8</v>
          </cell>
        </row>
        <row r="165">
          <cell r="B165" t="str">
            <v>AUX.017</v>
          </cell>
          <cell r="C165" t="str">
            <v xml:space="preserve">CONCRETAGEM DE BLOCOS DE COROAMENTO E VIGAS BALDRAME, FCK 20 MPA, COM USO DE JERICA  LANÇAMENTO, ADENSAMENTO E ACABAMENTO. </v>
          </cell>
          <cell r="D165" t="str">
            <v>M3</v>
          </cell>
          <cell r="G165">
            <v>622.48</v>
          </cell>
          <cell r="I165">
            <v>644.38</v>
          </cell>
        </row>
        <row r="166">
          <cell r="B166" t="str">
            <v>REFERÊNCIA: SINAPI 96555 ABR/2023</v>
          </cell>
        </row>
        <row r="167">
          <cell r="B167" t="str">
            <v>CÓDIGO</v>
          </cell>
          <cell r="C167" t="str">
            <v>DESCRIÇÃO</v>
          </cell>
          <cell r="D167" t="str">
            <v>UN</v>
          </cell>
          <cell r="E167" t="str">
            <v>COEF.</v>
          </cell>
          <cell r="F167" t="str">
            <v>PREÇO</v>
          </cell>
          <cell r="G167" t="str">
            <v>TOTAL</v>
          </cell>
          <cell r="H167" t="str">
            <v>PREÇO</v>
          </cell>
          <cell r="I167" t="str">
            <v>TOTAL</v>
          </cell>
        </row>
        <row r="168">
          <cell r="B168">
            <v>94970</v>
          </cell>
          <cell r="C168" t="str">
            <v>CONCRETO FCK = 20MPA, TRAÇO 1:2,7:3 (EM MASSA SECA DE CIMENTO/ AREIA MÉDIA/ BRITA 1) - PREPARO MECÂNICO COM BETONEIRA 600 L. AF_05/2021</v>
          </cell>
          <cell r="D168" t="str">
            <v>M3</v>
          </cell>
          <cell r="E168">
            <v>1.1499999999999999</v>
          </cell>
          <cell r="F168">
            <v>454.95</v>
          </cell>
          <cell r="G168">
            <v>523.19000000000005</v>
          </cell>
          <cell r="H168">
            <v>463.57</v>
          </cell>
          <cell r="I168">
            <v>533.1</v>
          </cell>
        </row>
        <row r="169">
          <cell r="B169">
            <v>90586</v>
          </cell>
          <cell r="C169" t="str">
            <v>VIBRADOR DE IMERSÃO, DIÂMETRO DE PONTEIRA 45MM, MOTOR ELÉTRICO TRIFÁSICO POTÊNCIA DE 2 CV - CHP DIURNO. AF_06/2015</v>
          </cell>
          <cell r="D169" t="str">
            <v>CHP</v>
          </cell>
          <cell r="E169">
            <v>0.314</v>
          </cell>
          <cell r="F169">
            <v>1.31</v>
          </cell>
          <cell r="G169">
            <v>0.41</v>
          </cell>
          <cell r="H169">
            <v>1.31</v>
          </cell>
          <cell r="I169">
            <v>0.41</v>
          </cell>
        </row>
        <row r="170">
          <cell r="B170">
            <v>90587</v>
          </cell>
          <cell r="C170" t="str">
            <v>VIBRADOR DE IMERSÃO, DIÂMETRO DE PONTEIRA 45MM, MOTOR ELÉTRICO TRIFÁSICO POTÊNCIA DE 2 CV - CHI DIURNO. AF_06/2015</v>
          </cell>
          <cell r="D170" t="str">
            <v>CHI</v>
          </cell>
          <cell r="E170">
            <v>0.91100000000000003</v>
          </cell>
          <cell r="F170">
            <v>0.5</v>
          </cell>
          <cell r="G170">
            <v>0.45</v>
          </cell>
          <cell r="H170">
            <v>0.5</v>
          </cell>
          <cell r="I170">
            <v>0.45</v>
          </cell>
        </row>
        <row r="171">
          <cell r="B171">
            <v>88309</v>
          </cell>
          <cell r="C171" t="str">
            <v>PEDREIRO COM ENCARGOS COMPLEMENTARES</v>
          </cell>
          <cell r="D171" t="str">
            <v>H</v>
          </cell>
          <cell r="E171">
            <v>2.3860000000000001</v>
          </cell>
          <cell r="F171">
            <v>22.63</v>
          </cell>
          <cell r="G171">
            <v>53.99</v>
          </cell>
          <cell r="H171">
            <v>25.46</v>
          </cell>
          <cell r="I171">
            <v>60.74</v>
          </cell>
        </row>
        <row r="172">
          <cell r="B172">
            <v>88316</v>
          </cell>
          <cell r="C172" t="str">
            <v>SERVENTE COM ENCARGOS COMPLEMENTARES</v>
          </cell>
          <cell r="D172" t="str">
            <v>H</v>
          </cell>
          <cell r="E172">
            <v>2.4500000000000002</v>
          </cell>
          <cell r="F172">
            <v>18.14</v>
          </cell>
          <cell r="G172">
            <v>44.44</v>
          </cell>
          <cell r="H172">
            <v>20.28</v>
          </cell>
          <cell r="I172">
            <v>49.68</v>
          </cell>
        </row>
        <row r="173">
          <cell r="B173" t="str">
            <v>AUX.018</v>
          </cell>
          <cell r="C173" t="str">
            <v xml:space="preserve">CONCRETAGEM DE BLOCOS DE COROAMENTO E VIGAS BALDRAME, FCK 25 MPA, COM USO DE JERICA  LANÇAMENTO, ADENSAMENTO E ACABAMENTO. </v>
          </cell>
          <cell r="D173" t="str">
            <v>M3</v>
          </cell>
          <cell r="G173">
            <v>647.46</v>
          </cell>
          <cell r="I173">
            <v>669.13</v>
          </cell>
        </row>
        <row r="175">
          <cell r="B175" t="str">
            <v>CÓDIGO</v>
          </cell>
          <cell r="C175" t="str">
            <v>DESCRIÇÃO</v>
          </cell>
          <cell r="D175" t="str">
            <v>UN</v>
          </cell>
          <cell r="E175" t="str">
            <v>COEF.</v>
          </cell>
          <cell r="F175" t="str">
            <v>PREÇO</v>
          </cell>
          <cell r="G175" t="str">
            <v>TOTAL</v>
          </cell>
          <cell r="H175" t="str">
            <v>PREÇO</v>
          </cell>
          <cell r="I175" t="str">
            <v>TOTAL</v>
          </cell>
        </row>
        <row r="176">
          <cell r="B176">
            <v>88309</v>
          </cell>
          <cell r="C176" t="str">
            <v>PEDREIRO COM ENCARGOS COMPLEMENTARES</v>
          </cell>
          <cell r="D176" t="str">
            <v>H</v>
          </cell>
          <cell r="E176">
            <v>2.3860000000000001</v>
          </cell>
          <cell r="F176">
            <v>22.63</v>
          </cell>
          <cell r="G176">
            <v>53.99</v>
          </cell>
          <cell r="H176">
            <v>25.46</v>
          </cell>
          <cell r="I176">
            <v>60.74</v>
          </cell>
        </row>
        <row r="177">
          <cell r="B177">
            <v>88316</v>
          </cell>
          <cell r="C177" t="str">
            <v>SERVENTE COM ENCARGOS COMPLEMENTARES</v>
          </cell>
          <cell r="D177" t="str">
            <v>H</v>
          </cell>
          <cell r="E177">
            <v>2.4500000000000002</v>
          </cell>
          <cell r="F177">
            <v>18.14</v>
          </cell>
          <cell r="G177">
            <v>44.44</v>
          </cell>
          <cell r="H177">
            <v>20.28</v>
          </cell>
          <cell r="I177">
            <v>49.68</v>
          </cell>
        </row>
        <row r="178">
          <cell r="B178">
            <v>90586</v>
          </cell>
          <cell r="C178" t="str">
            <v>VIBRADOR DE IMERSÃO, DIÂMETRO DE PONTEIRA 45MM, MOTOR ELÉTRICO TRIFÁSICO POTÊNCIA DE 2 CV - CHP DIURNO. AF_06/2015</v>
          </cell>
          <cell r="D178" t="str">
            <v>CHP</v>
          </cell>
          <cell r="E178">
            <v>0.314</v>
          </cell>
          <cell r="F178">
            <v>1.31</v>
          </cell>
          <cell r="G178">
            <v>0.41</v>
          </cell>
          <cell r="H178">
            <v>1.31</v>
          </cell>
          <cell r="I178">
            <v>0.41</v>
          </cell>
        </row>
        <row r="179">
          <cell r="B179">
            <v>90587</v>
          </cell>
          <cell r="C179" t="str">
            <v>VIBRADOR DE IMERSÃO, DIÂMETRO DE PONTEIRA 45MM, MOTOR ELÉTRICO TRIFÁSICO POTÊNCIA DE 2 CV - CHI DIURNO. AF_06/2015</v>
          </cell>
          <cell r="D179" t="str">
            <v>CHI</v>
          </cell>
          <cell r="E179">
            <v>0.91100000000000003</v>
          </cell>
          <cell r="F179">
            <v>0.5</v>
          </cell>
          <cell r="G179">
            <v>0.45</v>
          </cell>
          <cell r="H179">
            <v>0.5</v>
          </cell>
          <cell r="I179">
            <v>0.45</v>
          </cell>
        </row>
        <row r="180">
          <cell r="B180">
            <v>94971</v>
          </cell>
          <cell r="C180" t="str">
            <v>CONCRETO FCK = 25MPA, TRAÇO 1:2,3:2,7 (EM MASSA SECA DE CIMENTO/ AREIA MÉDIA/ BRITA 1) - PREPARO MECÂNICO COM BETONEIRA 600 L. AF_05/2021</v>
          </cell>
          <cell r="D180" t="str">
            <v>M3</v>
          </cell>
          <cell r="E180">
            <v>1.1499999999999999</v>
          </cell>
          <cell r="F180">
            <v>476.67</v>
          </cell>
          <cell r="G180">
            <v>548.16999999999996</v>
          </cell>
          <cell r="H180">
            <v>485.09</v>
          </cell>
          <cell r="I180">
            <v>557.85</v>
          </cell>
        </row>
        <row r="181">
          <cell r="B181" t="str">
            <v>AUX.019</v>
          </cell>
          <cell r="C181" t="str">
            <v xml:space="preserve">CONCRETAGEM DE RESERVATÓRIOS, FCK=40 MPA, COM USO DE BOMBA - LANÇAMENTO, ADENSAMENTO E ACABAMENTO. </v>
          </cell>
          <cell r="D181" t="str">
            <v>M3</v>
          </cell>
          <cell r="G181">
            <v>660.26</v>
          </cell>
          <cell r="I181">
            <v>675.75</v>
          </cell>
        </row>
        <row r="182">
          <cell r="B182" t="str">
            <v>REFERÊNCIA SINAPI 103684 SET/22</v>
          </cell>
        </row>
        <row r="183">
          <cell r="B183" t="str">
            <v>CÓDIGO</v>
          </cell>
          <cell r="C183" t="str">
            <v>DESCRIÇÃO</v>
          </cell>
          <cell r="D183" t="str">
            <v>UN</v>
          </cell>
          <cell r="E183" t="str">
            <v>COEF.</v>
          </cell>
          <cell r="F183" t="str">
            <v>PREÇO</v>
          </cell>
          <cell r="G183" t="str">
            <v>TOTAL</v>
          </cell>
          <cell r="H183" t="str">
            <v>PREÇO</v>
          </cell>
          <cell r="I183" t="str">
            <v>TOTAL</v>
          </cell>
        </row>
        <row r="184">
          <cell r="B184">
            <v>94973</v>
          </cell>
          <cell r="C184" t="str">
            <v>CONCRETO FCK = 40MPA, TRAÇO 1:1,6:1,9 (EM MASSA SECA DE CIMENTO/ AREIA MÉDIA/ BRITA 1) - PREPARO MECÂNICO COM BETONEIRA 600 L. AF_05/2021</v>
          </cell>
          <cell r="D184" t="str">
            <v>M3</v>
          </cell>
          <cell r="E184">
            <v>1.103</v>
          </cell>
          <cell r="F184">
            <v>554.01</v>
          </cell>
          <cell r="G184">
            <v>611.07000000000005</v>
          </cell>
          <cell r="H184">
            <v>562.63</v>
          </cell>
          <cell r="I184">
            <v>620.58000000000004</v>
          </cell>
        </row>
        <row r="185">
          <cell r="B185">
            <v>88262</v>
          </cell>
          <cell r="C185" t="str">
            <v>CARPINTEIRO DE FORMAS COM ENCARGOS COMPLEMENTARES</v>
          </cell>
          <cell r="D185" t="str">
            <v>H</v>
          </cell>
          <cell r="E185">
            <v>0.17100000000000001</v>
          </cell>
          <cell r="F185">
            <v>22.29</v>
          </cell>
          <cell r="G185">
            <v>3.81</v>
          </cell>
          <cell r="H185">
            <v>25.1</v>
          </cell>
          <cell r="I185">
            <v>4.29</v>
          </cell>
        </row>
        <row r="186">
          <cell r="B186">
            <v>88309</v>
          </cell>
          <cell r="C186" t="str">
            <v>PEDREIRO COM ENCARGOS COMPLEMENTARES</v>
          </cell>
          <cell r="D186" t="str">
            <v>H</v>
          </cell>
          <cell r="E186">
            <v>1.026</v>
          </cell>
          <cell r="F186">
            <v>22.63</v>
          </cell>
          <cell r="G186">
            <v>23.21</v>
          </cell>
          <cell r="H186">
            <v>25.46</v>
          </cell>
          <cell r="I186">
            <v>26.12</v>
          </cell>
        </row>
        <row r="187">
          <cell r="B187">
            <v>88316</v>
          </cell>
          <cell r="C187" t="str">
            <v>SERVENTE COM ENCARGOS COMPLEMENTARES</v>
          </cell>
          <cell r="D187" t="str">
            <v>H</v>
          </cell>
          <cell r="E187">
            <v>1.2130000000000001</v>
          </cell>
          <cell r="F187">
            <v>18.14</v>
          </cell>
          <cell r="G187">
            <v>22</v>
          </cell>
          <cell r="H187">
            <v>20.28</v>
          </cell>
          <cell r="I187">
            <v>24.59</v>
          </cell>
        </row>
        <row r="188">
          <cell r="B188">
            <v>90586</v>
          </cell>
          <cell r="C188" t="str">
            <v>VIBRADOR DE IMERSÃO, DIÂMETRO DE PONTEIRA 45MM, MOTOR ELÉTRICO TRIFÁSICO POTÊNCIA DE 2 CV - CHP DIURNO. AF_06/2015</v>
          </cell>
          <cell r="D188" t="str">
            <v>CHP</v>
          </cell>
          <cell r="E188">
            <v>0.12</v>
          </cell>
          <cell r="F188">
            <v>1.31</v>
          </cell>
          <cell r="G188">
            <v>0.15</v>
          </cell>
          <cell r="H188">
            <v>1.31</v>
          </cell>
          <cell r="I188">
            <v>0.15</v>
          </cell>
        </row>
        <row r="189">
          <cell r="B189">
            <v>90587</v>
          </cell>
          <cell r="C189" t="str">
            <v>VIBRADOR DE IMERSÃO, DIÂMETRO DE PONTEIRA 45MM, MOTOR ELÉTRICO TRIFÁSICO POTÊNCIA DE 2 CV - CHI DIURNO. AF_06/2015</v>
          </cell>
          <cell r="D189" t="str">
            <v>CHI</v>
          </cell>
          <cell r="E189">
            <v>5.0999999999999997E-2</v>
          </cell>
          <cell r="F189">
            <v>0.5</v>
          </cell>
          <cell r="G189">
            <v>0.02</v>
          </cell>
          <cell r="H189">
            <v>0.5</v>
          </cell>
          <cell r="I189">
            <v>0.02</v>
          </cell>
        </row>
        <row r="190">
          <cell r="B190" t="str">
            <v>AUX.020</v>
          </cell>
          <cell r="C190" t="str">
            <v>TAMPA EM CONCRETO ARMADO 60X60X5CM P/CX INSPEÇÃO.</v>
          </cell>
          <cell r="D190" t="str">
            <v>UN</v>
          </cell>
          <cell r="G190">
            <v>36.520000000000003</v>
          </cell>
          <cell r="I190">
            <v>37.520000000000003</v>
          </cell>
        </row>
        <row r="191">
          <cell r="B191" t="str">
            <v>REFERÊNCIA SINAPI 6087 NOV/20</v>
          </cell>
        </row>
        <row r="192">
          <cell r="B192" t="str">
            <v>CÓDIGO</v>
          </cell>
          <cell r="C192" t="str">
            <v>DESCRIÇÃO</v>
          </cell>
          <cell r="D192" t="str">
            <v>UN</v>
          </cell>
          <cell r="E192" t="str">
            <v>COEF.</v>
          </cell>
          <cell r="F192" t="str">
            <v>PREÇO</v>
          </cell>
          <cell r="G192" t="str">
            <v>TOTAL</v>
          </cell>
          <cell r="H192" t="str">
            <v>PREÇO</v>
          </cell>
          <cell r="I192" t="str">
            <v>TOTAL</v>
          </cell>
        </row>
        <row r="193">
          <cell r="B193">
            <v>88245</v>
          </cell>
          <cell r="C193" t="str">
            <v>ARMADOR COM ENCARGOS COMPLEMENTARES</v>
          </cell>
          <cell r="D193" t="str">
            <v>H</v>
          </cell>
          <cell r="E193">
            <v>0.1</v>
          </cell>
          <cell r="F193">
            <v>22.43</v>
          </cell>
          <cell r="G193">
            <v>2.2400000000000002</v>
          </cell>
          <cell r="H193">
            <v>25.24</v>
          </cell>
          <cell r="I193">
            <v>2.52</v>
          </cell>
        </row>
        <row r="194">
          <cell r="B194">
            <v>88262</v>
          </cell>
          <cell r="C194" t="str">
            <v>CARPINTEIRO DE FORMAS COM ENCARGOS COMPLEMENTARES</v>
          </cell>
          <cell r="D194" t="str">
            <v>H</v>
          </cell>
          <cell r="E194">
            <v>0.1</v>
          </cell>
          <cell r="F194">
            <v>22.29</v>
          </cell>
          <cell r="G194">
            <v>2.2200000000000002</v>
          </cell>
          <cell r="H194">
            <v>25.1</v>
          </cell>
          <cell r="I194">
            <v>2.5099999999999998</v>
          </cell>
        </row>
        <row r="195">
          <cell r="B195">
            <v>88316</v>
          </cell>
          <cell r="C195" t="str">
            <v>SERVENTE COM ENCARGOS COMPLEMENTARES</v>
          </cell>
          <cell r="D195" t="str">
            <v>H</v>
          </cell>
          <cell r="E195">
            <v>0.2</v>
          </cell>
          <cell r="F195">
            <v>18.14</v>
          </cell>
          <cell r="G195">
            <v>3.62</v>
          </cell>
          <cell r="H195">
            <v>20.28</v>
          </cell>
          <cell r="I195">
            <v>4.05</v>
          </cell>
        </row>
        <row r="196">
          <cell r="B196">
            <v>88830</v>
          </cell>
          <cell r="C196" t="str">
            <v>BETONEIRA CAPACIDADE NOMINAL DE 400 L, CAPACIDADE DE MISTURA 280 L, MOTOR ELÉTRICO TRIFÁSICO POTÊNCIA DE 2 CV, SEM CARREGADOR - CHP DIURNO. AF_05/2023</v>
          </cell>
          <cell r="D196" t="str">
            <v>CHP</v>
          </cell>
          <cell r="E196">
            <v>1.4E-2</v>
          </cell>
          <cell r="F196">
            <v>2.04</v>
          </cell>
          <cell r="G196">
            <v>0.02</v>
          </cell>
          <cell r="H196">
            <v>2.04</v>
          </cell>
          <cell r="I196">
            <v>0.02</v>
          </cell>
        </row>
        <row r="197">
          <cell r="B197">
            <v>370</v>
          </cell>
          <cell r="C197" t="str">
            <v xml:space="preserve">AREIA MEDIA - POSTO JAZIDA/FORNECEDOR (RETIRADO NA JAZIDA, SEM TRANSPORTE)                                                                                                                                                                                                                                                                                                                                                                                                                                </v>
          </cell>
          <cell r="D197" t="str">
            <v xml:space="preserve">M3    </v>
          </cell>
          <cell r="E197">
            <v>1.6E-2</v>
          </cell>
          <cell r="F197">
            <v>130</v>
          </cell>
          <cell r="G197">
            <v>2.08</v>
          </cell>
          <cell r="H197">
            <v>130</v>
          </cell>
          <cell r="I197">
            <v>2.08</v>
          </cell>
        </row>
        <row r="198">
          <cell r="B198">
            <v>1379</v>
          </cell>
          <cell r="C198" t="str">
            <v xml:space="preserve">CIMENTO PORTLAND COMPOSTO CP II-32                                                                                                                                                                                                                                                                                                                                                                                                                                                                        </v>
          </cell>
          <cell r="D198" t="str">
            <v xml:space="preserve">KG    </v>
          </cell>
          <cell r="E198">
            <v>5.54</v>
          </cell>
          <cell r="F198">
            <v>0.68</v>
          </cell>
          <cell r="G198">
            <v>3.76</v>
          </cell>
          <cell r="H198">
            <v>0.68</v>
          </cell>
          <cell r="I198">
            <v>3.76</v>
          </cell>
        </row>
        <row r="199">
          <cell r="B199">
            <v>4512</v>
          </cell>
          <cell r="C199" t="str">
            <v xml:space="preserve">SARRAFO *2,5 X 5* CM EM PINUS, MISTA OU EQUIVALENTE DA REGIAO - BRUTA                                                                                                                                                                                                                                                                                                                                                                                                                                     </v>
          </cell>
          <cell r="D199" t="str">
            <v xml:space="preserve">M     </v>
          </cell>
          <cell r="E199">
            <v>2.5</v>
          </cell>
          <cell r="F199">
            <v>2.41</v>
          </cell>
          <cell r="G199">
            <v>6.02</v>
          </cell>
          <cell r="H199">
            <v>2.41</v>
          </cell>
          <cell r="I199">
            <v>6.02</v>
          </cell>
        </row>
        <row r="200">
          <cell r="B200">
            <v>4718</v>
          </cell>
          <cell r="C200" t="str">
            <v xml:space="preserve">PEDRA BRITADA N. 2 (19 A 38 MM) POSTO PEDREIRA/FORNECEDOR, SEM FRETE                                                                                                                                                                                                                                                                                                                                                                                                                                      </v>
          </cell>
          <cell r="D200" t="str">
            <v xml:space="preserve">M3    </v>
          </cell>
          <cell r="E200">
            <v>1.4999999999999999E-2</v>
          </cell>
          <cell r="F200">
            <v>105.03</v>
          </cell>
          <cell r="G200">
            <v>1.57</v>
          </cell>
          <cell r="H200">
            <v>105.03</v>
          </cell>
          <cell r="I200">
            <v>1.57</v>
          </cell>
        </row>
        <row r="201">
          <cell r="B201">
            <v>5069</v>
          </cell>
          <cell r="C201" t="str">
            <v xml:space="preserve">PREGO DE ACO POLIDO COM CABECA 17 X 27 (2 1/2 X 11)                                                                                                                                                                                                                                                                                                                                                                                                                                                       </v>
          </cell>
          <cell r="D201" t="str">
            <v xml:space="preserve">KG    </v>
          </cell>
          <cell r="E201">
            <v>0.08</v>
          </cell>
          <cell r="F201">
            <v>16.48</v>
          </cell>
          <cell r="G201">
            <v>1.31</v>
          </cell>
          <cell r="H201">
            <v>16.48</v>
          </cell>
          <cell r="I201">
            <v>1.31</v>
          </cell>
        </row>
        <row r="202">
          <cell r="B202">
            <v>43059</v>
          </cell>
          <cell r="C202" t="str">
            <v xml:space="preserve">ACO CA-60, 4,2 MM, OU 5,0 MM, OU 6,0 MM, OU 7,0 MM, VERGALHAO                                                                                                                                                                                                                                                                                                                                                                                                                                             </v>
          </cell>
          <cell r="D202" t="str">
            <v xml:space="preserve">KG    </v>
          </cell>
          <cell r="E202">
            <v>1.44</v>
          </cell>
          <cell r="F202">
            <v>8.98</v>
          </cell>
          <cell r="G202">
            <v>12.93</v>
          </cell>
          <cell r="H202">
            <v>8.98</v>
          </cell>
          <cell r="I202">
            <v>12.93</v>
          </cell>
        </row>
        <row r="203">
          <cell r="B203">
            <v>43132</v>
          </cell>
          <cell r="C203" t="str">
            <v xml:space="preserve">ARAME RECOZIDO 16 BWG, D = 1,65 MM (0,016 KG/M) OU 18 BWG, D = 1,25 MM (0,01 KG/M)                                                                                                                                                                                                                                                                                                                                                                                                                        </v>
          </cell>
          <cell r="D203" t="str">
            <v xml:space="preserve">KG    </v>
          </cell>
          <cell r="E203">
            <v>2.9000000000000001E-2</v>
          </cell>
          <cell r="F203">
            <v>25.9</v>
          </cell>
          <cell r="G203">
            <v>0.75</v>
          </cell>
          <cell r="H203">
            <v>25.9</v>
          </cell>
          <cell r="I203">
            <v>0.75</v>
          </cell>
        </row>
        <row r="204">
          <cell r="B204" t="str">
            <v>AUX.021</v>
          </cell>
          <cell r="C204" t="str">
            <v>FABRICAÇÃO, MONTAGEM E DESMONTAGEM DE FÔRMA PARA VIGA BALDRAME, EM MADEIRA SERRADA, E=25 MM, 4 UTILIZAÇÕES.</v>
          </cell>
          <cell r="D204" t="str">
            <v>M2</v>
          </cell>
          <cell r="G204">
            <v>64.989999999999995</v>
          </cell>
          <cell r="I204">
            <v>69.39</v>
          </cell>
        </row>
        <row r="205">
          <cell r="B205" t="str">
            <v>REFERÊNCIA:PARA INSUMOS (MATERIAL) - SINAPI 97086 JUL/2023 E PARA MÃO DE OBRA/EQUIPAMENTOS -SINAPI 96536 JUL/2023.</v>
          </cell>
        </row>
        <row r="206">
          <cell r="B206" t="str">
            <v>CÓDIGO</v>
          </cell>
          <cell r="C206" t="str">
            <v>DESCRIÇÃO</v>
          </cell>
          <cell r="D206" t="str">
            <v>UN</v>
          </cell>
          <cell r="E206" t="str">
            <v>COEF.</v>
          </cell>
          <cell r="F206" t="str">
            <v>PREÇO</v>
          </cell>
          <cell r="G206" t="str">
            <v>TOTAL</v>
          </cell>
          <cell r="H206" t="str">
            <v>PREÇO</v>
          </cell>
          <cell r="I206" t="str">
            <v>TOTAL</v>
          </cell>
        </row>
        <row r="207">
          <cell r="B207">
            <v>2692</v>
          </cell>
          <cell r="C207" t="str">
            <v xml:space="preserve">DESMOLDANTE PROTETOR PARA FORMAS DE MADEIRA, DE BASE OLEOSA EMULSIONADA EM AGUA                                                                                                                                                                                                                                                                                                                                                                                                                           </v>
          </cell>
          <cell r="D207" t="str">
            <v xml:space="preserve">L     </v>
          </cell>
          <cell r="E207">
            <v>1.7000000000000001E-2</v>
          </cell>
          <cell r="F207">
            <v>9.14</v>
          </cell>
          <cell r="G207">
            <v>0.15</v>
          </cell>
          <cell r="H207">
            <v>9.14</v>
          </cell>
          <cell r="I207">
            <v>0.15</v>
          </cell>
        </row>
        <row r="208">
          <cell r="B208">
            <v>4491</v>
          </cell>
          <cell r="C208" t="str">
            <v xml:space="preserve">PONTALETE *7,5 X 7,5* CM EM PINUS, MISTA OU EQUIVALENTE DA REGIAO - BRUTA                                                                                                                                                                                                                                                                                                                                                                                                                                 </v>
          </cell>
          <cell r="D208" t="str">
            <v xml:space="preserve">M     </v>
          </cell>
          <cell r="E208">
            <v>0.37</v>
          </cell>
          <cell r="F208">
            <v>9.9700000000000006</v>
          </cell>
          <cell r="G208">
            <v>3.68</v>
          </cell>
          <cell r="H208">
            <v>9.9700000000000006</v>
          </cell>
          <cell r="I208">
            <v>3.68</v>
          </cell>
        </row>
        <row r="209">
          <cell r="B209">
            <v>4517</v>
          </cell>
          <cell r="C209" t="str">
            <v xml:space="preserve">SARRAFO *2,5 X 7,5* CM EM PINUS, MISTA OU EQUIVALENTE DA REGIAO - BRUTA                                                                                                                                                                                                                                                                                                                                                                                                                                   </v>
          </cell>
          <cell r="D209" t="str">
            <v xml:space="preserve">M     </v>
          </cell>
          <cell r="E209">
            <v>0.44</v>
          </cell>
          <cell r="F209">
            <v>3.49</v>
          </cell>
          <cell r="G209">
            <v>1.53</v>
          </cell>
          <cell r="H209">
            <v>3.49</v>
          </cell>
          <cell r="I209">
            <v>1.53</v>
          </cell>
        </row>
        <row r="210">
          <cell r="B210">
            <v>5068</v>
          </cell>
          <cell r="C210" t="str">
            <v xml:space="preserve">PREGO DE ACO POLIDO COM CABECA 17 X 21 (2 X 11)                                                                                                                                                                                                                                                                                                                                                                                                                                                           </v>
          </cell>
          <cell r="D210" t="str">
            <v xml:space="preserve">KG    </v>
          </cell>
          <cell r="E210">
            <v>9.5000000000000001E-2</v>
          </cell>
          <cell r="F210">
            <v>16.170000000000002</v>
          </cell>
          <cell r="G210">
            <v>1.53</v>
          </cell>
          <cell r="H210">
            <v>16.170000000000002</v>
          </cell>
          <cell r="I210">
            <v>1.53</v>
          </cell>
        </row>
        <row r="211">
          <cell r="B211">
            <v>6212</v>
          </cell>
          <cell r="C211" t="str">
            <v xml:space="preserve">TABUA *2,5 X 30 CM EM PINUS, MISTA OU EQUIVALENTE DA REGIAO - BRUTA                                                                                                                                                                                                                                                                                                                                                                                                                                       </v>
          </cell>
          <cell r="D211" t="str">
            <v xml:space="preserve">M     </v>
          </cell>
          <cell r="E211">
            <v>1.38</v>
          </cell>
          <cell r="F211">
            <v>16.54</v>
          </cell>
          <cell r="G211">
            <v>22.82</v>
          </cell>
          <cell r="H211">
            <v>16.54</v>
          </cell>
          <cell r="I211">
            <v>22.82</v>
          </cell>
        </row>
        <row r="212">
          <cell r="B212">
            <v>88239</v>
          </cell>
          <cell r="C212" t="str">
            <v>AJUDANTE DE CARPINTEIRO COM ENCARGOS COMPLEMENTARES</v>
          </cell>
          <cell r="D212" t="str">
            <v>H</v>
          </cell>
          <cell r="E212">
            <v>0.47099999999999997</v>
          </cell>
          <cell r="F212">
            <v>18.84</v>
          </cell>
          <cell r="G212">
            <v>8.8699999999999992</v>
          </cell>
          <cell r="H212">
            <v>21.09</v>
          </cell>
          <cell r="I212">
            <v>9.93</v>
          </cell>
        </row>
        <row r="213">
          <cell r="B213">
            <v>88262</v>
          </cell>
          <cell r="C213" t="str">
            <v>CARPINTEIRO DE FORMAS COM ENCARGOS COMPLEMENTARES</v>
          </cell>
          <cell r="D213" t="str">
            <v>H</v>
          </cell>
          <cell r="E213">
            <v>1.145</v>
          </cell>
          <cell r="F213">
            <v>22.29</v>
          </cell>
          <cell r="G213">
            <v>25.52</v>
          </cell>
          <cell r="H213">
            <v>25.1</v>
          </cell>
          <cell r="I213">
            <v>28.73</v>
          </cell>
        </row>
        <row r="214">
          <cell r="B214">
            <v>91692</v>
          </cell>
          <cell r="C214" t="str">
            <v>SERRA CIRCULAR DE BANCADA COM MOTOR ELÉTRICO POTÊNCIA DE 5HP, COM COIFA PARA DISCO 10" - CHP DIURNO. AF_08/2015</v>
          </cell>
          <cell r="D214" t="str">
            <v>CHP</v>
          </cell>
          <cell r="E214">
            <v>1.7000000000000001E-2</v>
          </cell>
          <cell r="F214">
            <v>29.9</v>
          </cell>
          <cell r="G214">
            <v>0.5</v>
          </cell>
          <cell r="H214">
            <v>33.86</v>
          </cell>
          <cell r="I214">
            <v>0.56999999999999995</v>
          </cell>
        </row>
        <row r="215">
          <cell r="B215">
            <v>91693</v>
          </cell>
          <cell r="C215" t="str">
            <v>SERRA CIRCULAR DE BANCADA COM MOTOR ELÉTRICO POTÊNCIA DE 5HP, COM COIFA PARA DISCO 10" - CHI DIURNO. AF_08/2015</v>
          </cell>
          <cell r="D215" t="str">
            <v>CHI</v>
          </cell>
          <cell r="E215">
            <v>1.4E-2</v>
          </cell>
          <cell r="F215">
            <v>28.54</v>
          </cell>
          <cell r="G215">
            <v>0.39</v>
          </cell>
          <cell r="H215">
            <v>32.5</v>
          </cell>
          <cell r="I215">
            <v>0.45</v>
          </cell>
        </row>
        <row r="216">
          <cell r="B216" t="str">
            <v>AUX.022</v>
          </cell>
          <cell r="C216" t="str">
            <v xml:space="preserve">ARMAÇÃO PARA EXECUÇÃO DE RADIER, PISO DE CONCRETO OU LAJE SOBRE SOLO, COM USO DE TELA Q-283. </v>
          </cell>
          <cell r="D216" t="str">
            <v xml:space="preserve">KG    </v>
          </cell>
          <cell r="G216">
            <v>14.61</v>
          </cell>
          <cell r="I216">
            <v>15.13</v>
          </cell>
        </row>
        <row r="217">
          <cell r="B217" t="str">
            <v>REFERÊNCIA: SINAPI 97093 JUL/2023</v>
          </cell>
        </row>
        <row r="218">
          <cell r="B218" t="str">
            <v>CÓDIGO</v>
          </cell>
          <cell r="C218" t="str">
            <v>DESCRIÇÃO</v>
          </cell>
          <cell r="D218" t="str">
            <v>UN</v>
          </cell>
          <cell r="E218" t="str">
            <v>COEF.</v>
          </cell>
          <cell r="F218" t="str">
            <v>PREÇO</v>
          </cell>
          <cell r="G218" t="str">
            <v>TOTAL</v>
          </cell>
          <cell r="H218" t="str">
            <v>PREÇO</v>
          </cell>
          <cell r="I218" t="str">
            <v>TOTAL</v>
          </cell>
        </row>
        <row r="219">
          <cell r="B219">
            <v>43127</v>
          </cell>
          <cell r="C219" t="str">
            <v xml:space="preserve">TELA DE ACO SOLDADA NERVURADA, CA-60, Q-283 (4,48 KG/M2), DIAMETRO DO FIO = 6,0 MM, LARGURA = 2,45 X 6,00 M DE COMPRIMENTO, ESPACAMENTO DA MALHA = 10 X 10 CM                                                                                                                                                                                                                                                                                                                                             </v>
          </cell>
          <cell r="D219" t="str">
            <v xml:space="preserve">M2    </v>
          </cell>
          <cell r="E219">
            <v>0.27200000000000002</v>
          </cell>
          <cell r="F219">
            <v>36.25</v>
          </cell>
          <cell r="G219">
            <v>9.86</v>
          </cell>
          <cell r="H219">
            <v>36.25</v>
          </cell>
          <cell r="I219">
            <v>9.86</v>
          </cell>
        </row>
        <row r="220">
          <cell r="B220">
            <v>43132</v>
          </cell>
          <cell r="C220" t="str">
            <v xml:space="preserve">ARAME RECOZIDO 16 BWG, D = 1,65 MM (0,016 KG/M) OU 18 BWG, D = 1,25 MM (0,01 KG/M)                                                                                                                                                                                                                                                                                                                                                                                                                        </v>
          </cell>
          <cell r="D220" t="str">
            <v xml:space="preserve">KG    </v>
          </cell>
          <cell r="E220">
            <v>1.0999999999999999E-2</v>
          </cell>
          <cell r="F220">
            <v>25.9</v>
          </cell>
          <cell r="G220">
            <v>0.28000000000000003</v>
          </cell>
          <cell r="H220">
            <v>25.9</v>
          </cell>
          <cell r="I220">
            <v>0.28000000000000003</v>
          </cell>
        </row>
        <row r="221">
          <cell r="B221">
            <v>39315</v>
          </cell>
          <cell r="C221" t="str">
            <v xml:space="preserve">ESPACADOR / DISTANCIADOR TIPO GARRA DUPLA, EM PLASTICO, COBRIMENTO *20* MM, PARA FERRAGENS DE LAJES E FUNDO DE VIGAS                                                                                                                                                                                                                                                                                                                                                                                      </v>
          </cell>
          <cell r="D221" t="str">
            <v xml:space="preserve">UN    </v>
          </cell>
          <cell r="E221">
            <v>1.0880000000000001</v>
          </cell>
          <cell r="F221">
            <v>0.28999999999999998</v>
          </cell>
          <cell r="G221">
            <v>0.31</v>
          </cell>
          <cell r="H221">
            <v>0.28999999999999998</v>
          </cell>
          <cell r="I221">
            <v>0.31</v>
          </cell>
        </row>
        <row r="222">
          <cell r="B222">
            <v>88238</v>
          </cell>
          <cell r="C222" t="str">
            <v>AJUDANTE DE ARMADOR COM ENCARGOS COMPLEMENTARES</v>
          </cell>
          <cell r="D222" t="str">
            <v>H</v>
          </cell>
          <cell r="E222">
            <v>7.0000000000000001E-3</v>
          </cell>
          <cell r="F222">
            <v>18.93</v>
          </cell>
          <cell r="G222">
            <v>0.13</v>
          </cell>
          <cell r="H222">
            <v>21.17</v>
          </cell>
          <cell r="I222">
            <v>0.14000000000000001</v>
          </cell>
        </row>
        <row r="223">
          <cell r="B223">
            <v>88245</v>
          </cell>
          <cell r="C223" t="str">
            <v>ARMADOR COM ENCARGOS COMPLEMENTARES</v>
          </cell>
          <cell r="D223" t="str">
            <v>H</v>
          </cell>
          <cell r="E223">
            <v>0.18</v>
          </cell>
          <cell r="F223">
            <v>22.43</v>
          </cell>
          <cell r="G223">
            <v>4.03</v>
          </cell>
          <cell r="H223">
            <v>25.24</v>
          </cell>
          <cell r="I223">
            <v>4.54</v>
          </cell>
        </row>
        <row r="224">
          <cell r="B224" t="str">
            <v>AUX.023</v>
          </cell>
          <cell r="C224" t="str">
            <v xml:space="preserve">ALVENARIA DE BLOCOS DE CONCRETO ESTRUTURAL 19X19X39 CM (ESPESSURA 19 CM), FBK = 4,5 MPA, UTILIZANDO COLHER DE PEDREIRO. </v>
          </cell>
          <cell r="D224" t="str">
            <v xml:space="preserve">M2    </v>
          </cell>
          <cell r="G224">
            <v>81.64</v>
          </cell>
          <cell r="I224">
            <v>84.96</v>
          </cell>
        </row>
        <row r="225">
          <cell r="B225" t="str">
            <v>REFERÊNCIA: SINAPI 89470 JUL2023</v>
          </cell>
        </row>
        <row r="226">
          <cell r="B226" t="str">
            <v>CÓDIGO</v>
          </cell>
          <cell r="C226" t="str">
            <v>DESCRIÇÃO</v>
          </cell>
          <cell r="D226" t="str">
            <v>UN</v>
          </cell>
          <cell r="E226" t="str">
            <v>COEF.</v>
          </cell>
          <cell r="F226" t="str">
            <v>PREÇO</v>
          </cell>
          <cell r="G226" t="str">
            <v>TOTAL</v>
          </cell>
          <cell r="H226" t="str">
            <v>PREÇO</v>
          </cell>
          <cell r="I226" t="str">
            <v>TOTAL</v>
          </cell>
        </row>
        <row r="227">
          <cell r="B227">
            <v>88715</v>
          </cell>
          <cell r="C227" t="str">
            <v>ARGAMASSA TRAÇO 1:2:9 (EM VOLUME DE CIMENTO, CAL E AREIA MÉDIA ÚMIDA) PARA EMBOÇO/MASSA ÚNICA/ASSENTAMENTO DE ALVENARIA DE VEDAÇÃO, PREPARO MECÂNICO COM BETONEIRA 400 L. AF_08/2019</v>
          </cell>
          <cell r="D227" t="str">
            <v>M3</v>
          </cell>
          <cell r="E227">
            <v>1.6799999999999999E-2</v>
          </cell>
          <cell r="F227">
            <v>623.16999999999996</v>
          </cell>
          <cell r="G227">
            <v>10.46</v>
          </cell>
          <cell r="H227">
            <v>637.44000000000005</v>
          </cell>
          <cell r="I227">
            <v>10.7</v>
          </cell>
        </row>
        <row r="228">
          <cell r="B228">
            <v>25067</v>
          </cell>
          <cell r="C228" t="str">
            <v xml:space="preserve">BLOCO DE CONCRETO ESTRUTURAL 19 X 19 X 39 CM, FBK 4,5 MPA (NBR 6136)                                                                                                                                                                                                                                                                                                                                                                                                                                      </v>
          </cell>
          <cell r="D228" t="str">
            <v xml:space="preserve">UN    </v>
          </cell>
          <cell r="E228">
            <v>10.204000000000001</v>
          </cell>
          <cell r="F228">
            <v>4.5</v>
          </cell>
          <cell r="G228">
            <v>45.91</v>
          </cell>
          <cell r="H228">
            <v>4.5</v>
          </cell>
          <cell r="I228">
            <v>45.91</v>
          </cell>
        </row>
        <row r="229">
          <cell r="B229">
            <v>88309</v>
          </cell>
          <cell r="C229" t="str">
            <v>PEDREIRO COM ENCARGOS COMPLEMENTARES</v>
          </cell>
          <cell r="D229" t="str">
            <v>H</v>
          </cell>
          <cell r="E229">
            <v>0.62</v>
          </cell>
          <cell r="F229">
            <v>22.63</v>
          </cell>
          <cell r="G229">
            <v>14.03</v>
          </cell>
          <cell r="H229">
            <v>25.46</v>
          </cell>
          <cell r="I229">
            <v>15.78</v>
          </cell>
        </row>
        <row r="230">
          <cell r="B230">
            <v>88316</v>
          </cell>
          <cell r="C230" t="str">
            <v>SERVENTE COM ENCARGOS COMPLEMENTARES</v>
          </cell>
          <cell r="D230" t="str">
            <v>H</v>
          </cell>
          <cell r="E230">
            <v>0.62</v>
          </cell>
          <cell r="F230">
            <v>18.14</v>
          </cell>
          <cell r="G230">
            <v>11.24</v>
          </cell>
          <cell r="H230">
            <v>20.28</v>
          </cell>
          <cell r="I230">
            <v>12.57</v>
          </cell>
        </row>
        <row r="231">
          <cell r="B231" t="str">
            <v>AUX.024</v>
          </cell>
          <cell r="C231" t="str">
            <v>EMBOÇO OU MASSA ÚNICA EM ARGAMASSA TRAÇO 1:3, PREPARO COM BETONEIRA 400L, APLICADA MANUALMENTE EM PANOS DE FACHADA COM PRESENÇA DE VÃOS, ESPESSURA DE 25 MM.</v>
          </cell>
          <cell r="D231" t="str">
            <v>M2</v>
          </cell>
          <cell r="G231">
            <v>44.32</v>
          </cell>
          <cell r="I231">
            <v>48.04</v>
          </cell>
        </row>
        <row r="232">
          <cell r="B232" t="str">
            <v>REFERÊNCIA: SINAPI 87777 MAR/2023</v>
          </cell>
        </row>
        <row r="233">
          <cell r="B233" t="str">
            <v>CÓDIGO</v>
          </cell>
          <cell r="C233" t="str">
            <v>DESCRIÇÃO</v>
          </cell>
          <cell r="D233" t="str">
            <v>UN</v>
          </cell>
          <cell r="E233" t="str">
            <v>COEF.</v>
          </cell>
          <cell r="F233" t="str">
            <v>PREÇO</v>
          </cell>
          <cell r="G233" t="str">
            <v>TOTAL</v>
          </cell>
          <cell r="H233" t="str">
            <v>PREÇO</v>
          </cell>
          <cell r="I233" t="str">
            <v>TOTAL</v>
          </cell>
        </row>
        <row r="234">
          <cell r="B234">
            <v>88628</v>
          </cell>
          <cell r="C234" t="str">
            <v>ARGAMASSA TRAÇO 1:3 (EM VOLUME DE CIMENTO E AREIA MÉDIA ÚMIDA), PREPARO MECÂNICO COM BETONEIRA 400 L. AF_08/2019</v>
          </cell>
          <cell r="D234" t="str">
            <v>M3</v>
          </cell>
          <cell r="E234">
            <v>0.03</v>
          </cell>
          <cell r="F234">
            <v>555.09</v>
          </cell>
          <cell r="G234">
            <v>16.649999999999999</v>
          </cell>
          <cell r="H234">
            <v>566.54999999999995</v>
          </cell>
          <cell r="I234">
            <v>16.989999999999998</v>
          </cell>
        </row>
        <row r="235">
          <cell r="B235">
            <v>88309</v>
          </cell>
          <cell r="C235" t="str">
            <v>PEDREIRO COM ENCARGOS COMPLEMENTARES</v>
          </cell>
          <cell r="D235" t="str">
            <v>H</v>
          </cell>
          <cell r="E235">
            <v>0.67900000000000005</v>
          </cell>
          <cell r="F235">
            <v>22.63</v>
          </cell>
          <cell r="G235">
            <v>15.36</v>
          </cell>
          <cell r="H235">
            <v>25.46</v>
          </cell>
          <cell r="I235">
            <v>17.28</v>
          </cell>
        </row>
        <row r="236">
          <cell r="B236">
            <v>88316</v>
          </cell>
          <cell r="C236" t="str">
            <v>SERVENTE COM ENCARGOS COMPLEMENTARES</v>
          </cell>
          <cell r="D236" t="str">
            <v>H</v>
          </cell>
          <cell r="E236">
            <v>0.67900000000000005</v>
          </cell>
          <cell r="F236">
            <v>18.14</v>
          </cell>
          <cell r="G236">
            <v>12.31</v>
          </cell>
          <cell r="H236">
            <v>20.28</v>
          </cell>
          <cell r="I236">
            <v>13.77</v>
          </cell>
        </row>
        <row r="237">
          <cell r="B237" t="str">
            <v>AUX.025</v>
          </cell>
          <cell r="C237" t="str">
            <v xml:space="preserve">MEIO-FIO OU GUIA DE CONCRETO PRE-MOLDADO, TIPO CHAPEU PARA BOCA DE LOBO,  DIMENSOES *1,20* X 0,15 X 0,30 M. </v>
          </cell>
          <cell r="D237" t="str">
            <v>M</v>
          </cell>
          <cell r="G237">
            <v>88.03</v>
          </cell>
          <cell r="I237">
            <v>92.37</v>
          </cell>
        </row>
        <row r="238">
          <cell r="B238" t="str">
            <v>REFERÊNCIA: SINAPI 97735 MAR/2023</v>
          </cell>
        </row>
        <row r="239">
          <cell r="B239" t="str">
            <v>RESULTADO DA SOMA MULTIPLICADO PELO VOLUME DE 1 UND DE MEIO FIO ( 0,03 M3)</v>
          </cell>
        </row>
        <row r="240">
          <cell r="B240" t="str">
            <v>CÓDIGO</v>
          </cell>
          <cell r="C240" t="str">
            <v>DESCRIÇÃO</v>
          </cell>
          <cell r="D240" t="str">
            <v>UN</v>
          </cell>
          <cell r="E240" t="str">
            <v>COEF.</v>
          </cell>
          <cell r="F240" t="str">
            <v>PREÇO</v>
          </cell>
          <cell r="G240" t="str">
            <v>TOTAL</v>
          </cell>
          <cell r="H240" t="str">
            <v>PREÇO</v>
          </cell>
          <cell r="I240" t="str">
            <v>TOTAL</v>
          </cell>
        </row>
        <row r="241">
          <cell r="B241">
            <v>1358</v>
          </cell>
          <cell r="C241" t="str">
            <v xml:space="preserve">CHAPA/PAINEL DE MADEIRA COMPENSADA RESINADA (MADEIRITE RESINADO ROSA) PARA FORMA DE CONCRETO, DE 2200 x 1100 MM, E = 17 MM                                                                                                                                                                                                                                                                                                                                                                                </v>
          </cell>
          <cell r="D241" t="str">
            <v xml:space="preserve">M2    </v>
          </cell>
          <cell r="E241">
            <v>1.3111999999999999</v>
          </cell>
          <cell r="F241">
            <v>48.14</v>
          </cell>
          <cell r="G241">
            <v>63.12</v>
          </cell>
          <cell r="H241">
            <v>48.14</v>
          </cell>
          <cell r="I241">
            <v>63.12</v>
          </cell>
        </row>
        <row r="242">
          <cell r="B242">
            <v>2692</v>
          </cell>
          <cell r="C242" t="str">
            <v xml:space="preserve">DESMOLDANTE PROTETOR PARA FORMAS DE MADEIRA, DE BASE OLEOSA EMULSIONADA EM AGUA                                                                                                                                                                                                                                                                                                                                                                                                                           </v>
          </cell>
          <cell r="D242" t="str">
            <v xml:space="preserve">L     </v>
          </cell>
          <cell r="E242">
            <v>5.67E-2</v>
          </cell>
          <cell r="F242">
            <v>9.14</v>
          </cell>
          <cell r="G242">
            <v>0.51</v>
          </cell>
          <cell r="H242">
            <v>9.14</v>
          </cell>
          <cell r="I242">
            <v>0.51</v>
          </cell>
        </row>
        <row r="243">
          <cell r="B243">
            <v>4517</v>
          </cell>
          <cell r="C243" t="str">
            <v xml:space="preserve">SARRAFO *2,5 X 7,5* CM EM PINUS, MISTA OU EQUIVALENTE DA REGIAO - BRUTA                                                                                                                                                                                                                                                                                                                                                                                                                                   </v>
          </cell>
          <cell r="D243" t="str">
            <v xml:space="preserve">M     </v>
          </cell>
          <cell r="E243">
            <v>4.4770000000000003</v>
          </cell>
          <cell r="F243">
            <v>3.49</v>
          </cell>
          <cell r="G243">
            <v>15.62</v>
          </cell>
          <cell r="H243">
            <v>3.49</v>
          </cell>
          <cell r="I243">
            <v>15.62</v>
          </cell>
        </row>
        <row r="244">
          <cell r="B244">
            <v>20247</v>
          </cell>
          <cell r="C244" t="str">
            <v xml:space="preserve">PREGO DE ACO POLIDO COM CABECA 15 X 15 (1 1/4 X 13)                                                                                                                                                                                                                                                                                                                                                                                                                                                       </v>
          </cell>
          <cell r="D244" t="str">
            <v xml:space="preserve">KG    </v>
          </cell>
          <cell r="E244">
            <v>0.26190000000000002</v>
          </cell>
          <cell r="F244">
            <v>17.91</v>
          </cell>
          <cell r="G244">
            <v>4.6900000000000004</v>
          </cell>
          <cell r="H244">
            <v>17.91</v>
          </cell>
          <cell r="I244">
            <v>4.6900000000000004</v>
          </cell>
        </row>
        <row r="245">
          <cell r="B245">
            <v>92770</v>
          </cell>
          <cell r="C245" t="str">
            <v>ARMAÇÃO DE LAJE DE ESTRUTURA CONVENCIONAL DE CONCRETO ARMADO UTILIZANDO AÇO CA-50 DE 8,0 MM - MONTAGEM. AF_06/2022</v>
          </cell>
          <cell r="D245" t="str">
            <v>KG</v>
          </cell>
          <cell r="E245">
            <v>93.333333333333329</v>
          </cell>
          <cell r="F245">
            <v>13.36</v>
          </cell>
          <cell r="G245">
            <v>1246.93</v>
          </cell>
          <cell r="H245">
            <v>13.53</v>
          </cell>
          <cell r="I245">
            <v>1262.8</v>
          </cell>
        </row>
        <row r="246">
          <cell r="B246">
            <v>92768</v>
          </cell>
          <cell r="C246" t="str">
            <v>ARMAÇÃO DE LAJE DE ESTRUTURA CONVENCIONAL DE CONCRETO ARMADO UTILIZANDO AÇO CA-60 DE 5,0 MM - MONTAGEM. AF_06/2022</v>
          </cell>
          <cell r="D246" t="str">
            <v>KG</v>
          </cell>
          <cell r="E246">
            <v>46</v>
          </cell>
          <cell r="F246">
            <v>14.21</v>
          </cell>
          <cell r="G246">
            <v>653.66</v>
          </cell>
          <cell r="H246">
            <v>14.67</v>
          </cell>
          <cell r="I246">
            <v>674.82</v>
          </cell>
        </row>
        <row r="247">
          <cell r="B247">
            <v>94971</v>
          </cell>
          <cell r="C247" t="str">
            <v>CONCRETO FCK = 25MPA, TRAÇO 1:2,3:2,7 (EM MASSA SECA DE CIMENTO/ AREIA MÉDIA/ BRITA 1) - PREPARO MECÂNICO COM BETONEIRA 600 L. AF_05/2021</v>
          </cell>
          <cell r="D247" t="str">
            <v>M3</v>
          </cell>
          <cell r="E247">
            <v>1</v>
          </cell>
          <cell r="F247">
            <v>476.67</v>
          </cell>
          <cell r="G247">
            <v>476.67</v>
          </cell>
          <cell r="H247">
            <v>485.09</v>
          </cell>
          <cell r="I247">
            <v>485.09</v>
          </cell>
        </row>
        <row r="248">
          <cell r="B248">
            <v>88239</v>
          </cell>
          <cell r="C248" t="str">
            <v>AJUDANTE DE CARPINTEIRO COM ENCARGOS COMPLEMENTARES</v>
          </cell>
          <cell r="D248" t="str">
            <v>H</v>
          </cell>
          <cell r="E248">
            <v>0.73560000000000003</v>
          </cell>
          <cell r="F248">
            <v>18.84</v>
          </cell>
          <cell r="G248">
            <v>13.85</v>
          </cell>
          <cell r="H248">
            <v>21.09</v>
          </cell>
          <cell r="I248">
            <v>15.51</v>
          </cell>
        </row>
        <row r="249">
          <cell r="B249">
            <v>88261</v>
          </cell>
          <cell r="C249" t="str">
            <v>CARPINTEIRO DE ESQUADRIA COM ENCARGOS COMPLEMENTARES</v>
          </cell>
          <cell r="D249" t="str">
            <v>H</v>
          </cell>
          <cell r="E249">
            <v>3.6779999999999999</v>
          </cell>
          <cell r="F249">
            <v>21.51</v>
          </cell>
          <cell r="G249">
            <v>79.11</v>
          </cell>
          <cell r="H249">
            <v>24.2</v>
          </cell>
          <cell r="I249">
            <v>89</v>
          </cell>
        </row>
        <row r="250">
          <cell r="B250">
            <v>88309</v>
          </cell>
          <cell r="C250" t="str">
            <v>PEDREIRO COM ENCARGOS COMPLEMENTARES</v>
          </cell>
          <cell r="D250" t="str">
            <v>H</v>
          </cell>
          <cell r="E250">
            <v>22.888400000000001</v>
          </cell>
          <cell r="F250">
            <v>22.63</v>
          </cell>
          <cell r="G250">
            <v>517.96</v>
          </cell>
          <cell r="H250">
            <v>25.46</v>
          </cell>
          <cell r="I250">
            <v>582.73</v>
          </cell>
        </row>
        <row r="251">
          <cell r="B251">
            <v>88316</v>
          </cell>
          <cell r="C251" t="str">
            <v>SERVENTE COM ENCARGOS COMPLEMENTARES</v>
          </cell>
          <cell r="D251" t="str">
            <v>H</v>
          </cell>
          <cell r="E251">
            <v>22.888400000000001</v>
          </cell>
          <cell r="F251">
            <v>18.14</v>
          </cell>
          <cell r="G251">
            <v>415.19</v>
          </cell>
          <cell r="H251">
            <v>20.28</v>
          </cell>
          <cell r="I251">
            <v>464.17</v>
          </cell>
        </row>
        <row r="252">
          <cell r="B252">
            <v>90586</v>
          </cell>
          <cell r="C252" t="str">
            <v>VIBRADOR DE IMERSÃO, DIÂMETRO DE PONTEIRA 45MM, MOTOR ELÉTRICO TRIFÁSICO POTÊNCIA DE 2 CV - CHP DIURNO. AF_06/2015</v>
          </cell>
          <cell r="D252" t="str">
            <v>CHP</v>
          </cell>
          <cell r="E252">
            <v>4.7533000000000003</v>
          </cell>
          <cell r="F252">
            <v>1.31</v>
          </cell>
          <cell r="G252">
            <v>6.22</v>
          </cell>
          <cell r="H252">
            <v>1.31</v>
          </cell>
          <cell r="I252">
            <v>6.22</v>
          </cell>
        </row>
        <row r="253">
          <cell r="B253">
            <v>90587</v>
          </cell>
          <cell r="C253" t="str">
            <v>VIBRADOR DE IMERSÃO, DIÂMETRO DE PONTEIRA 45MM, MOTOR ELÉTRICO TRIFÁSICO POTÊNCIA DE 2 CV - CHI DIURNO. AF_06/2015</v>
          </cell>
          <cell r="D253" t="str">
            <v>CHI</v>
          </cell>
          <cell r="E253">
            <v>13.0715</v>
          </cell>
          <cell r="F253">
            <v>0.5</v>
          </cell>
          <cell r="G253">
            <v>6.53</v>
          </cell>
          <cell r="H253">
            <v>0.5</v>
          </cell>
          <cell r="I253">
            <v>6.53</v>
          </cell>
        </row>
        <row r="254">
          <cell r="B254">
            <v>91692</v>
          </cell>
          <cell r="C254" t="str">
            <v>SERRA CIRCULAR DE BANCADA COM MOTOR ELÉTRICO POTÊNCIA DE 5HP, COM COIFA PARA DISCO 10" - CHP DIURNO. AF_08/2015</v>
          </cell>
          <cell r="D254" t="str">
            <v>CHP</v>
          </cell>
          <cell r="E254">
            <v>0.313</v>
          </cell>
          <cell r="F254">
            <v>29.9</v>
          </cell>
          <cell r="G254">
            <v>9.35</v>
          </cell>
          <cell r="H254">
            <v>33.86</v>
          </cell>
          <cell r="I254">
            <v>10.59</v>
          </cell>
        </row>
        <row r="255">
          <cell r="B255">
            <v>91693</v>
          </cell>
          <cell r="C255" t="str">
            <v>SERRA CIRCULAR DE BANCADA COM MOTOR ELÉTRICO POTÊNCIA DE 5HP, COM COIFA PARA DISCO 10" - CHI DIURNO. AF_08/2015</v>
          </cell>
          <cell r="D255" t="str">
            <v>CHI</v>
          </cell>
          <cell r="E255">
            <v>0.42259999999999998</v>
          </cell>
          <cell r="F255">
            <v>28.54</v>
          </cell>
          <cell r="G255">
            <v>12.06</v>
          </cell>
          <cell r="H255">
            <v>32.5</v>
          </cell>
          <cell r="I255">
            <v>13.73</v>
          </cell>
        </row>
        <row r="256">
          <cell r="B256" t="str">
            <v>TOTAL DA COMPOSIÇÃO PARA 1 M3</v>
          </cell>
          <cell r="G256">
            <v>3521.4700000000003</v>
          </cell>
          <cell r="I256">
            <v>3695.1300000000006</v>
          </cell>
        </row>
        <row r="257">
          <cell r="B257" t="str">
            <v>TOTAL DA COMPOSIÇÃO POR UNIDADE (MULTIPLICA POR 0,03 M3)</v>
          </cell>
          <cell r="G257">
            <v>105.64</v>
          </cell>
          <cell r="I257">
            <v>110.85</v>
          </cell>
        </row>
        <row r="258">
          <cell r="B258" t="str">
            <v>TOTAL DA COMPOSIÇÃO POR METRO (DIVIDE POR 1,20)</v>
          </cell>
          <cell r="G258">
            <v>88.033333333333331</v>
          </cell>
          <cell r="I258">
            <v>92.375</v>
          </cell>
        </row>
        <row r="259">
          <cell r="B259" t="str">
            <v>AUX.026</v>
          </cell>
          <cell r="C259" t="str">
            <v>CINTA DE AMARRAÇÃO DE ALVENARIA MOLDADA IN LOCO COM UTILIZAÇÃO DE BLOCOS CANALETA.</v>
          </cell>
          <cell r="D259" t="str">
            <v>M</v>
          </cell>
          <cell r="G259">
            <v>30.16</v>
          </cell>
          <cell r="I259">
            <v>31.38</v>
          </cell>
        </row>
        <row r="260">
          <cell r="B260" t="str">
            <v>REFERÊNCIA: SINAPI 93205 MAR/2023</v>
          </cell>
        </row>
        <row r="261">
          <cell r="B261" t="str">
            <v>CÓDIGO</v>
          </cell>
          <cell r="C261" t="str">
            <v>DESCRIÇÃO</v>
          </cell>
          <cell r="D261" t="str">
            <v>UN</v>
          </cell>
          <cell r="E261" t="str">
            <v>COEF.</v>
          </cell>
          <cell r="F261" t="str">
            <v>PREÇO</v>
          </cell>
          <cell r="G261" t="str">
            <v>TOTAL</v>
          </cell>
          <cell r="H261" t="str">
            <v>PREÇO</v>
          </cell>
          <cell r="I261" t="str">
            <v>TOTAL</v>
          </cell>
        </row>
        <row r="262">
          <cell r="B262">
            <v>87294</v>
          </cell>
          <cell r="C262" t="str">
            <v>ARGAMASSA TRAÇO 1:2:9 (EM VOLUME DE CIMENTO, CAL E AREIA MÉDIA ÚMIDA) PARA EMBOÇO/MASSA ÚNICA/ASSENTAMENTO DE ALVENARIA DE VEDAÇÃO, PREPARO MECÂNICO COM BETONEIRA 600 L. AF_08/2019</v>
          </cell>
          <cell r="D262" t="str">
            <v>M3</v>
          </cell>
          <cell r="E262">
            <v>1.4E-3</v>
          </cell>
          <cell r="F262">
            <v>624.28</v>
          </cell>
          <cell r="G262">
            <v>0.87</v>
          </cell>
          <cell r="H262">
            <v>638.20000000000005</v>
          </cell>
          <cell r="I262">
            <v>0.89</v>
          </cell>
        </row>
        <row r="263">
          <cell r="B263">
            <v>90279</v>
          </cell>
          <cell r="C263" t="str">
            <v>GRAUTE FGK=20 MPA; TRAÇO 1:0,04:1,8:2,1 (EM MASSA SECA DE CIMENTO/ CAL/ AREIA GROSSA/ BRITA 0) - PREPARO MECÂNICO COM BETONEIRA 400 L. AF_09/2021</v>
          </cell>
          <cell r="D263" t="str">
            <v>M3</v>
          </cell>
          <cell r="E263">
            <v>1.7000000000000001E-2</v>
          </cell>
          <cell r="F263">
            <v>550.65</v>
          </cell>
          <cell r="G263">
            <v>9.36</v>
          </cell>
          <cell r="H263">
            <v>561.48</v>
          </cell>
          <cell r="I263">
            <v>9.5399999999999991</v>
          </cell>
        </row>
        <row r="264">
          <cell r="B264">
            <v>92802</v>
          </cell>
          <cell r="C264" t="str">
            <v>CORTE E DOBRA DE AÇO CA-50, DIÂMETRO DE 8,0 MM. AF_06/2022</v>
          </cell>
          <cell r="D264" t="str">
            <v>KG</v>
          </cell>
          <cell r="E264">
            <v>0.79</v>
          </cell>
          <cell r="F264">
            <v>11.57</v>
          </cell>
          <cell r="G264">
            <v>9.14</v>
          </cell>
          <cell r="H264">
            <v>11.62</v>
          </cell>
          <cell r="I264">
            <v>9.17</v>
          </cell>
        </row>
        <row r="265">
          <cell r="B265">
            <v>660</v>
          </cell>
          <cell r="C265" t="str">
            <v xml:space="preserve">CANALETA DE CONCRETO 19 X 19 X 19 CM (CLASSE C - NBR 6136)                                                                                                                                                                                                                                                                                                                                                                                                                                                </v>
          </cell>
          <cell r="D265" t="str">
            <v xml:space="preserve">UN    </v>
          </cell>
          <cell r="E265">
            <v>1</v>
          </cell>
          <cell r="F265">
            <v>2.79</v>
          </cell>
          <cell r="G265">
            <v>2.79</v>
          </cell>
          <cell r="H265">
            <v>2.79</v>
          </cell>
          <cell r="I265">
            <v>2.79</v>
          </cell>
        </row>
        <row r="266">
          <cell r="B266">
            <v>88309</v>
          </cell>
          <cell r="C266" t="str">
            <v>PEDREIRO COM ENCARGOS COMPLEMENTARES</v>
          </cell>
          <cell r="D266" t="str">
            <v>H</v>
          </cell>
          <cell r="E266">
            <v>0.253</v>
          </cell>
          <cell r="F266">
            <v>22.63</v>
          </cell>
          <cell r="G266">
            <v>5.72</v>
          </cell>
          <cell r="H266">
            <v>25.46</v>
          </cell>
          <cell r="I266">
            <v>6.44</v>
          </cell>
        </row>
        <row r="267">
          <cell r="B267">
            <v>88316</v>
          </cell>
          <cell r="C267" t="str">
            <v>SERVENTE COM ENCARGOS COMPLEMENTARES</v>
          </cell>
          <cell r="D267" t="str">
            <v>H</v>
          </cell>
          <cell r="E267">
            <v>0.126</v>
          </cell>
          <cell r="F267">
            <v>18.14</v>
          </cell>
          <cell r="G267">
            <v>2.2799999999999998</v>
          </cell>
          <cell r="H267">
            <v>20.28</v>
          </cell>
          <cell r="I267">
            <v>2.5499999999999998</v>
          </cell>
        </row>
        <row r="268">
          <cell r="B268" t="str">
            <v>AUX.027</v>
          </cell>
          <cell r="C268" t="str">
            <v>REVESTIMENTO EM GRANILITE, MARMORITE OU GRANITINA, COM ESPESSURA DE 3 MM, INCLUSO MISTURA EM BETONEIRA, COLOCAÇÃO DAS JUNTAS, APLICAÇÃO DO PISO, 4 POLIMENTOS COM POLITRIZ, ESTUCAMENTO E SELADOR.</v>
          </cell>
          <cell r="D268" t="str">
            <v>M2</v>
          </cell>
          <cell r="G268">
            <v>54.91</v>
          </cell>
          <cell r="I268">
            <v>59.05</v>
          </cell>
        </row>
        <row r="269">
          <cell r="B269" t="str">
            <v>REFERÊNCIA: SINAPI 104162 MAR/2023</v>
          </cell>
        </row>
        <row r="270">
          <cell r="B270" t="str">
            <v>CÓDIGO</v>
          </cell>
          <cell r="C270" t="str">
            <v>DESCRIÇÃO</v>
          </cell>
          <cell r="D270" t="str">
            <v>UN</v>
          </cell>
          <cell r="E270" t="str">
            <v>COEF.</v>
          </cell>
          <cell r="F270" t="str">
            <v>PREÇO</v>
          </cell>
          <cell r="G270" t="str">
            <v>TOTAL</v>
          </cell>
          <cell r="H270" t="str">
            <v>PREÇO</v>
          </cell>
          <cell r="I270" t="str">
            <v>TOTAL</v>
          </cell>
        </row>
        <row r="271">
          <cell r="B271">
            <v>3671</v>
          </cell>
          <cell r="C271" t="str">
            <v xml:space="preserve">JUNTA PLASTICA DE DILATACAO PARA PISOS, COR CINZA, 17 X 3 MM (ALTURA X ESPESSURA)                                                                                                                                                                                                                                                                                                                                                                                                                         </v>
          </cell>
          <cell r="D271" t="str">
            <v xml:space="preserve">M     </v>
          </cell>
          <cell r="E271">
            <v>1.67</v>
          </cell>
          <cell r="F271">
            <v>1.29</v>
          </cell>
          <cell r="G271">
            <v>2.15</v>
          </cell>
          <cell r="H271">
            <v>1.29</v>
          </cell>
          <cell r="I271">
            <v>2.15</v>
          </cell>
        </row>
        <row r="272">
          <cell r="B272">
            <v>4824</v>
          </cell>
          <cell r="C272" t="str">
            <v xml:space="preserve">GRANILHA/ GRANA/ PEDRISCO OU AGREGADO EM MARMORE/ GRANITO/ QUARTZO E CALCARIO, PRETO, CINZA, PALHA OU BRANCO                                                                                                                                                                                                                                                                                                                                                                                              </v>
          </cell>
          <cell r="D272" t="str">
            <v xml:space="preserve">KG    </v>
          </cell>
          <cell r="E272">
            <v>20</v>
          </cell>
          <cell r="F272">
            <v>0.56000000000000005</v>
          </cell>
          <cell r="G272">
            <v>11.2</v>
          </cell>
          <cell r="H272">
            <v>0.56000000000000005</v>
          </cell>
          <cell r="I272">
            <v>11.2</v>
          </cell>
        </row>
        <row r="273">
          <cell r="B273">
            <v>6085</v>
          </cell>
          <cell r="C273" t="str">
            <v xml:space="preserve">SELADOR ACRILICO OPACO PREMIUM INTERIOR/EXTERIOR                                                                                                                                                                                                                                                                                                                                                                                                                                                          </v>
          </cell>
          <cell r="D273" t="str">
            <v xml:space="preserve">L     </v>
          </cell>
          <cell r="E273">
            <v>0.04</v>
          </cell>
          <cell r="F273">
            <v>11.06</v>
          </cell>
          <cell r="G273">
            <v>0.44</v>
          </cell>
          <cell r="H273">
            <v>11.06</v>
          </cell>
          <cell r="I273">
            <v>0.44</v>
          </cell>
        </row>
        <row r="274">
          <cell r="B274">
            <v>1379</v>
          </cell>
          <cell r="C274" t="str">
            <v xml:space="preserve">CIMENTO PORTLAND COMPOSTO CP II-32                                                                                                                                                                                                                                                                                                                                                                                                                                                                        </v>
          </cell>
          <cell r="D274" t="str">
            <v xml:space="preserve">KG    </v>
          </cell>
          <cell r="E274">
            <v>10</v>
          </cell>
          <cell r="F274">
            <v>0.68</v>
          </cell>
          <cell r="G274">
            <v>6.8</v>
          </cell>
          <cell r="H274">
            <v>0.68</v>
          </cell>
          <cell r="I274">
            <v>6.8</v>
          </cell>
        </row>
        <row r="275">
          <cell r="B275">
            <v>88274</v>
          </cell>
          <cell r="C275" t="str">
            <v>MARMORISTA/GRANITEIRO COM ENCARGOS COMPLEMENTARES</v>
          </cell>
          <cell r="D275" t="str">
            <v>H</v>
          </cell>
          <cell r="E275">
            <v>1.0955999999999999</v>
          </cell>
          <cell r="F275">
            <v>22.5</v>
          </cell>
          <cell r="G275">
            <v>24.65</v>
          </cell>
          <cell r="H275">
            <v>25.31</v>
          </cell>
          <cell r="I275">
            <v>27.72</v>
          </cell>
        </row>
        <row r="276">
          <cell r="B276">
            <v>88316</v>
          </cell>
          <cell r="C276" t="str">
            <v>SERVENTE COM ENCARGOS COMPLEMENTARES</v>
          </cell>
          <cell r="D276" t="str">
            <v>H</v>
          </cell>
          <cell r="E276">
            <v>0.49719999999999998</v>
          </cell>
          <cell r="F276">
            <v>18.14</v>
          </cell>
          <cell r="G276">
            <v>9.01</v>
          </cell>
          <cell r="H276">
            <v>20.28</v>
          </cell>
          <cell r="I276">
            <v>10.08</v>
          </cell>
        </row>
        <row r="277">
          <cell r="B277">
            <v>89225</v>
          </cell>
          <cell r="C277" t="str">
            <v>BETONEIRA CAPACIDADE NOMINAL DE 600 L, CAPACIDADE DE MISTURA 360 L, MOTOR ELÉTRICO TRIFÁSICO POTÊNCIA DE 4 CV, SEM CARREGADOR - CHP DIURNO. AF_05/2023</v>
          </cell>
          <cell r="D277" t="str">
            <v>CHP</v>
          </cell>
          <cell r="E277">
            <v>2.5399999999999999E-2</v>
          </cell>
          <cell r="F277">
            <v>5.85</v>
          </cell>
          <cell r="G277">
            <v>0.14000000000000001</v>
          </cell>
          <cell r="H277">
            <v>5.85</v>
          </cell>
          <cell r="I277">
            <v>0.14000000000000001</v>
          </cell>
        </row>
        <row r="278">
          <cell r="B278">
            <v>89226</v>
          </cell>
          <cell r="C278" t="str">
            <v>BETONEIRA CAPACIDADE NOMINAL DE 600 L, CAPACIDADE DE MISTURA 360 L, MOTOR ELÉTRICO TRIFÁSICO POTÊNCIA DE 4 CV, SEM CARREGADOR - CHI DIURNO. AF_05/2023</v>
          </cell>
          <cell r="D278" t="str">
            <v>CHI</v>
          </cell>
          <cell r="E278">
            <v>7.5899999999999995E-2</v>
          </cell>
          <cell r="F278">
            <v>1.78</v>
          </cell>
          <cell r="G278">
            <v>0.13</v>
          </cell>
          <cell r="H278">
            <v>1.78</v>
          </cell>
          <cell r="I278">
            <v>0.13</v>
          </cell>
        </row>
        <row r="279">
          <cell r="B279">
            <v>95276</v>
          </cell>
          <cell r="C279" t="str">
            <v>POLIDORA DE PISO (POLITRIZ), PESO DE 100KG, DIÂMETRO 450 MM, MOTOR ELÉTRICO, POTÊNCIA 4 HP - CHP DIURNO. AF_05/2023</v>
          </cell>
          <cell r="D279" t="str">
            <v>CHP</v>
          </cell>
          <cell r="E279">
            <v>9.0300000000000005E-2</v>
          </cell>
          <cell r="F279">
            <v>3.26</v>
          </cell>
          <cell r="G279">
            <v>0.28999999999999998</v>
          </cell>
          <cell r="H279">
            <v>3.26</v>
          </cell>
          <cell r="I279">
            <v>0.28999999999999998</v>
          </cell>
        </row>
        <row r="280">
          <cell r="B280">
            <v>95277</v>
          </cell>
          <cell r="C280" t="str">
            <v>POLIDORA DE PISO (POLITRIZ), PESO DE 100KG, DIÂMETRO 450 MM, MOTOR ELÉTRICO, POTÊNCIA 4 HP - CHI DIURNO. AF_05/2023</v>
          </cell>
          <cell r="D280" t="str">
            <v>CHI</v>
          </cell>
          <cell r="E280">
            <v>0.21640000000000001</v>
          </cell>
          <cell r="F280">
            <v>0.5</v>
          </cell>
          <cell r="G280">
            <v>0.1</v>
          </cell>
          <cell r="H280">
            <v>0.5</v>
          </cell>
          <cell r="I280">
            <v>0.1</v>
          </cell>
        </row>
      </sheetData>
      <sheetData sheetId="6" refreshError="1"/>
      <sheetData sheetId="7" refreshError="1"/>
      <sheetData sheetId="8">
        <row r="5">
          <cell r="A5" t="str">
            <v xml:space="preserve">OBRA: </v>
          </cell>
        </row>
        <row r="6">
          <cell r="A6" t="str">
            <v xml:space="preserve">LOCAL: </v>
          </cell>
        </row>
        <row r="8">
          <cell r="A8" t="str">
            <v>MAPA DE COTAÇÕES</v>
          </cell>
        </row>
        <row r="10">
          <cell r="A10" t="str">
            <v>COT.001</v>
          </cell>
          <cell r="B10" t="str">
            <v>LOCAÇÃO CABINE SANITÁRIO QUIMICO, LIMPEZA  03  ( TRÊS ) VEZES POR SEMANA - 01 UNIDADE - INCLUSIVE MOBILIZAÇÃO E DESMOBILIZAÇÃO</v>
          </cell>
          <cell r="C10" t="str">
            <v>MES</v>
          </cell>
          <cell r="D10" t="str">
            <v>CONTATO</v>
          </cell>
          <cell r="E10">
            <v>950</v>
          </cell>
        </row>
        <row r="11">
          <cell r="A11" t="str">
            <v>EMPRESA 1</v>
          </cell>
          <cell r="B11" t="str">
            <v>BW LOCAÇÕES</v>
          </cell>
          <cell r="C11" t="str">
            <v>81 3339-1469</v>
          </cell>
          <cell r="D11" t="str">
            <v>VIVIANE</v>
          </cell>
          <cell r="E11">
            <v>1000</v>
          </cell>
        </row>
        <row r="12">
          <cell r="A12" t="str">
            <v>EMPRESA 2</v>
          </cell>
          <cell r="B12" t="str">
            <v>LITORAL BANHEIRO QUÍMICO</v>
          </cell>
          <cell r="C12" t="str">
            <v>81 9 9812-5679</v>
          </cell>
          <cell r="D12" t="str">
            <v>-</v>
          </cell>
          <cell r="E12">
            <v>900</v>
          </cell>
        </row>
        <row r="13">
          <cell r="A13" t="str">
            <v>COT.002</v>
          </cell>
          <cell r="B13" t="str">
            <v>CAVALETE DE FERRO PARA SINALIZAÇÃO DE OBRA EM VIAS PUBLICAS, INCLUSIVE PINTURA E ADESIVO DIGITAL, CONFORME DETALHE, FORNECIMENTO, COLOCAÇÃO E TRANSPORTE;</v>
          </cell>
          <cell r="C13" t="str">
            <v>UN</v>
          </cell>
          <cell r="E13">
            <v>480</v>
          </cell>
        </row>
        <row r="14">
          <cell r="A14" t="str">
            <v>EMPRESA 1</v>
          </cell>
          <cell r="B14" t="str">
            <v>NOVA SINALIZAÇÃO - PLACAS E LETRAS</v>
          </cell>
          <cell r="C14">
            <v>81985646277</v>
          </cell>
          <cell r="D14" t="str">
            <v>-</v>
          </cell>
          <cell r="E14">
            <v>380</v>
          </cell>
        </row>
        <row r="15">
          <cell r="A15" t="str">
            <v>EMPRESA 2</v>
          </cell>
          <cell r="B15" t="str">
            <v>COMPLACAS</v>
          </cell>
          <cell r="C15">
            <v>8132288824</v>
          </cell>
          <cell r="D15" t="str">
            <v>ELISANGELA</v>
          </cell>
          <cell r="E15">
            <v>380</v>
          </cell>
        </row>
        <row r="16">
          <cell r="A16" t="str">
            <v>EMPRESA 3</v>
          </cell>
          <cell r="B16" t="str">
            <v>MUNO DAS PLACAS</v>
          </cell>
          <cell r="C16" t="str">
            <v>comercial@mUNodasplacas.com.br</v>
          </cell>
          <cell r="D16" t="str">
            <v>MIGUEL</v>
          </cell>
          <cell r="E16">
            <v>680</v>
          </cell>
        </row>
        <row r="17">
          <cell r="A17" t="str">
            <v>COT.003</v>
          </cell>
          <cell r="B17" t="str">
            <v>BARREIRA PLASTICA 1,20 MTS X 60CM LARANJA C/ REFLETIVO; CANALIZADOR PARA SINALIZAÇÃO DE TRANSITO FABRICADO EM POLIETILENO</v>
          </cell>
          <cell r="C17" t="str">
            <v>UN</v>
          </cell>
          <cell r="E17">
            <v>749.31</v>
          </cell>
        </row>
        <row r="18">
          <cell r="A18" t="str">
            <v>EMPRESA 1</v>
          </cell>
          <cell r="B18" t="str">
            <v>NATIVA DISTRIBUIÇÃO LTDA</v>
          </cell>
          <cell r="C18">
            <v>8134456291</v>
          </cell>
          <cell r="D18" t="str">
            <v>MOACIR</v>
          </cell>
          <cell r="E18">
            <v>594</v>
          </cell>
        </row>
        <row r="19">
          <cell r="A19" t="str">
            <v>EMPRESA 2</v>
          </cell>
          <cell r="B19" t="str">
            <v>SEGNORTE</v>
          </cell>
          <cell r="C19">
            <v>8134474045</v>
          </cell>
          <cell r="D19" t="str">
            <v>ANA PAULA</v>
          </cell>
          <cell r="E19">
            <v>920</v>
          </cell>
        </row>
        <row r="20">
          <cell r="A20" t="str">
            <v>EMPRESA 3</v>
          </cell>
          <cell r="B20" t="str">
            <v>SAFE PARK</v>
          </cell>
          <cell r="C20" t="str">
            <v>https://safeparksinalizacao.com/produtos/detalhes/barreira-plastica-120x44x60cm</v>
          </cell>
          <cell r="D20" t="str">
            <v>SITE</v>
          </cell>
          <cell r="E20">
            <v>733.92</v>
          </cell>
        </row>
        <row r="21">
          <cell r="A21" t="str">
            <v>COT.004</v>
          </cell>
          <cell r="B21" t="str">
            <v>PEDRA RACHÃO (POSTO OBRA).</v>
          </cell>
          <cell r="C21" t="str">
            <v>M3</v>
          </cell>
          <cell r="E21">
            <v>138.09</v>
          </cell>
        </row>
        <row r="22">
          <cell r="A22" t="str">
            <v>EMPRESA 1</v>
          </cell>
          <cell r="B22" t="str">
            <v>OJ - DISTRIBUIDOR DE MATERIAIS DE CONSTRUÇÃO</v>
          </cell>
          <cell r="C22" t="str">
            <v>(81)9 9656-0904</v>
          </cell>
          <cell r="D22" t="str">
            <v>JULIO</v>
          </cell>
          <cell r="E22">
            <v>138.47</v>
          </cell>
        </row>
        <row r="23">
          <cell r="A23" t="str">
            <v>EMPRESA 2</v>
          </cell>
          <cell r="B23" t="str">
            <v>AREIAS EXPRESS</v>
          </cell>
          <cell r="C23" t="str">
            <v>(81) 99323-0009</v>
          </cell>
          <cell r="D23" t="str">
            <v>-</v>
          </cell>
          <cell r="E23">
            <v>134.9</v>
          </cell>
        </row>
        <row r="24">
          <cell r="A24" t="str">
            <v>EMPRESA 3</v>
          </cell>
          <cell r="B24" t="str">
            <v>CCAREIA</v>
          </cell>
          <cell r="C24">
            <v>8141370063</v>
          </cell>
          <cell r="D24" t="str">
            <v>CAIO</v>
          </cell>
          <cell r="E24">
            <v>140.91</v>
          </cell>
        </row>
        <row r="25">
          <cell r="A25" t="str">
            <v>COT.005</v>
          </cell>
          <cell r="B25" t="str">
            <v>TUBO CORRUGADO PEAD 200MM PARA DRENAGEM</v>
          </cell>
          <cell r="C25" t="str">
            <v>M</v>
          </cell>
          <cell r="D25" t="str">
            <v>CONTATO</v>
          </cell>
          <cell r="E25">
            <v>86</v>
          </cell>
        </row>
        <row r="26">
          <cell r="A26" t="str">
            <v>EMPRESA 1</v>
          </cell>
          <cell r="B26" t="str">
            <v>TIGRE - ADS PE/PB/RN</v>
          </cell>
          <cell r="C26">
            <v>81982577339</v>
          </cell>
          <cell r="D26" t="str">
            <v>ADIMES</v>
          </cell>
          <cell r="E26">
            <v>73</v>
          </cell>
        </row>
        <row r="27">
          <cell r="A27" t="str">
            <v>EMPRESA 2</v>
          </cell>
          <cell r="B27" t="str">
            <v>PEAD BRASIL</v>
          </cell>
          <cell r="C27" t="str">
            <v>(81) 9 8286-2852</v>
          </cell>
          <cell r="D27" t="str">
            <v>ARTUR</v>
          </cell>
          <cell r="E27">
            <v>99.00333333333333</v>
          </cell>
        </row>
        <row r="28">
          <cell r="A28" t="str">
            <v>COT.006</v>
          </cell>
          <cell r="B28" t="str">
            <v>TUBO CORRUGADO PEAD 250MM PARA DRENAGEM</v>
          </cell>
          <cell r="C28" t="str">
            <v>M</v>
          </cell>
          <cell r="D28" t="str">
            <v>CONTATO</v>
          </cell>
          <cell r="E28">
            <v>118.49</v>
          </cell>
        </row>
        <row r="29">
          <cell r="A29" t="str">
            <v>EMPRESA 1</v>
          </cell>
          <cell r="B29" t="str">
            <v>TIGRE - ADS PE/PB/RN</v>
          </cell>
          <cell r="C29">
            <v>81982577339</v>
          </cell>
          <cell r="D29" t="str">
            <v>ADIMES</v>
          </cell>
          <cell r="E29">
            <v>91.25</v>
          </cell>
        </row>
        <row r="30">
          <cell r="A30" t="str">
            <v>EMPRESA 3</v>
          </cell>
          <cell r="B30" t="str">
            <v>PEAD BRASIL</v>
          </cell>
          <cell r="C30" t="str">
            <v>(81) 9 8286-2852</v>
          </cell>
          <cell r="D30" t="str">
            <v>ARTUR</v>
          </cell>
          <cell r="E30">
            <v>145.72</v>
          </cell>
        </row>
        <row r="31">
          <cell r="A31" t="str">
            <v>COT.007</v>
          </cell>
          <cell r="B31" t="str">
            <v>TUBO CORRUGADO PEAD 300MM PARA DRENAGEM</v>
          </cell>
          <cell r="C31" t="str">
            <v>M</v>
          </cell>
          <cell r="D31" t="str">
            <v>CONTATO</v>
          </cell>
          <cell r="E31">
            <v>135.05000000000001</v>
          </cell>
        </row>
        <row r="32">
          <cell r="A32" t="str">
            <v>EMPRESA 1</v>
          </cell>
          <cell r="B32" t="str">
            <v>TIGRE - ADS PE/PB/RN</v>
          </cell>
          <cell r="C32">
            <v>81982577339</v>
          </cell>
          <cell r="D32" t="str">
            <v>ADIMES</v>
          </cell>
          <cell r="E32">
            <v>135.05000000000001</v>
          </cell>
        </row>
        <row r="33">
          <cell r="A33" t="str">
            <v>COT.008</v>
          </cell>
          <cell r="B33" t="str">
            <v>TUBO CORRUGADO PEAD 375MM PARA DRENAGEM</v>
          </cell>
          <cell r="C33" t="str">
            <v>M</v>
          </cell>
          <cell r="D33" t="str">
            <v>CONTATO</v>
          </cell>
          <cell r="E33">
            <v>189.8</v>
          </cell>
        </row>
        <row r="34">
          <cell r="A34" t="str">
            <v>EMPRESA 1</v>
          </cell>
          <cell r="B34" t="str">
            <v>TIGRE - ADS PE/PB/RN</v>
          </cell>
          <cell r="C34">
            <v>81982577339</v>
          </cell>
          <cell r="D34" t="str">
            <v>ADIMES</v>
          </cell>
          <cell r="E34">
            <v>189.79999999999998</v>
          </cell>
        </row>
        <row r="35">
          <cell r="A35" t="str">
            <v>EMPRESA 2</v>
          </cell>
        </row>
        <row r="36">
          <cell r="A36" t="str">
            <v>COT.009</v>
          </cell>
          <cell r="B36" t="str">
            <v>TUBO CORRUGADO PEAD 400MM PARA DRENAGEM</v>
          </cell>
          <cell r="C36" t="str">
            <v>M</v>
          </cell>
          <cell r="D36" t="str">
            <v>CONTATO</v>
          </cell>
          <cell r="E36">
            <v>284.08</v>
          </cell>
        </row>
        <row r="37">
          <cell r="A37" t="str">
            <v>EMPRESA 1</v>
          </cell>
          <cell r="B37" t="str">
            <v>TIGRE - ADS PE/PB/RN</v>
          </cell>
          <cell r="C37">
            <v>81982577339</v>
          </cell>
          <cell r="D37" t="str">
            <v>ADIMES</v>
          </cell>
          <cell r="E37">
            <v>225</v>
          </cell>
        </row>
        <row r="38">
          <cell r="A38" t="str">
            <v>EMPRESA 3</v>
          </cell>
          <cell r="B38" t="str">
            <v>KANA FLEX</v>
          </cell>
          <cell r="C38" t="str">
            <v>(81) 3461-3741</v>
          </cell>
          <cell r="D38" t="str">
            <v>TALITA CRISTINA</v>
          </cell>
          <cell r="E38">
            <v>343.16333333333336</v>
          </cell>
        </row>
        <row r="39">
          <cell r="A39" t="str">
            <v>COT.010</v>
          </cell>
          <cell r="B39" t="str">
            <v>TUBO CORRUGADO PEAD 450MM PARA DRENAGEM</v>
          </cell>
          <cell r="C39" t="str">
            <v>M</v>
          </cell>
          <cell r="E39">
            <v>266.45</v>
          </cell>
        </row>
        <row r="40">
          <cell r="A40" t="str">
            <v>EMPRESA 1</v>
          </cell>
          <cell r="B40" t="str">
            <v>TIGRE - ADS PE/PB/RN</v>
          </cell>
          <cell r="C40">
            <v>81982577339</v>
          </cell>
          <cell r="D40" t="str">
            <v>ADIMES</v>
          </cell>
          <cell r="E40">
            <v>266.45166666666665</v>
          </cell>
        </row>
        <row r="41">
          <cell r="A41" t="str">
            <v>EMPRESA 2</v>
          </cell>
        </row>
        <row r="42">
          <cell r="A42" t="str">
            <v>COT.011</v>
          </cell>
          <cell r="B42" t="str">
            <v>TUBO CORRUGADO PEAD 600MM PARA DRENAGEM</v>
          </cell>
          <cell r="C42" t="str">
            <v>M</v>
          </cell>
          <cell r="D42" t="str">
            <v>CONTATO</v>
          </cell>
          <cell r="E42">
            <v>383.57</v>
          </cell>
        </row>
        <row r="43">
          <cell r="A43" t="str">
            <v>EMPRESA 1</v>
          </cell>
          <cell r="B43" t="str">
            <v>TIGRE - ADS PE/PB/RN</v>
          </cell>
          <cell r="C43">
            <v>81982577339</v>
          </cell>
          <cell r="D43" t="str">
            <v>ADIMES</v>
          </cell>
          <cell r="E43">
            <v>465.68833333333333</v>
          </cell>
        </row>
        <row r="44">
          <cell r="A44" t="str">
            <v>EMPRESA 2</v>
          </cell>
          <cell r="B44" t="str">
            <v>CORR PLASTIK TUBOS E CONEXÕES</v>
          </cell>
          <cell r="C44" t="str">
            <v>114529-1500</v>
          </cell>
          <cell r="D44" t="str">
            <v>HORTENCIA</v>
          </cell>
          <cell r="E44">
            <v>301.44633333333337</v>
          </cell>
        </row>
        <row r="45">
          <cell r="A45" t="str">
            <v>COT.012</v>
          </cell>
          <cell r="B45" t="str">
            <v>TUBO CORRUGADO PEAD 750MM PARA DRENAGEM</v>
          </cell>
          <cell r="C45" t="str">
            <v>M</v>
          </cell>
          <cell r="D45" t="str">
            <v>CONTATO</v>
          </cell>
          <cell r="E45">
            <v>657.44</v>
          </cell>
        </row>
        <row r="46">
          <cell r="A46" t="str">
            <v>EMPRESA 1</v>
          </cell>
          <cell r="B46" t="str">
            <v>TIGRE - ADS PE/PB/RN</v>
          </cell>
          <cell r="C46">
            <v>81982577339</v>
          </cell>
          <cell r="D46" t="str">
            <v>ADIMES</v>
          </cell>
          <cell r="E46">
            <v>657.43999999999994</v>
          </cell>
        </row>
        <row r="47">
          <cell r="A47" t="str">
            <v>EMPRESA 2</v>
          </cell>
        </row>
        <row r="48">
          <cell r="A48" t="str">
            <v>COT.013</v>
          </cell>
          <cell r="B48" t="str">
            <v>TUBO CORRUGADO PEAD 800MM PARA DRENAGEM</v>
          </cell>
          <cell r="C48" t="str">
            <v>M</v>
          </cell>
          <cell r="D48" t="str">
            <v>CONTATO</v>
          </cell>
          <cell r="E48">
            <v>892.46</v>
          </cell>
        </row>
        <row r="49">
          <cell r="A49" t="str">
            <v>EMPRESA 1</v>
          </cell>
          <cell r="B49" t="str">
            <v>CORR PLASTIK</v>
          </cell>
          <cell r="C49" t="str">
            <v>114529-1500</v>
          </cell>
          <cell r="D49" t="str">
            <v>ELAINE</v>
          </cell>
          <cell r="E49">
            <v>479.57383333333337</v>
          </cell>
        </row>
        <row r="50">
          <cell r="A50" t="str">
            <v>EMPRESA 2</v>
          </cell>
          <cell r="B50" t="str">
            <v>PEAD BRASIL</v>
          </cell>
          <cell r="C50" t="str">
            <v>(81) 9 8286-2852</v>
          </cell>
          <cell r="D50" t="str">
            <v>ARTUR</v>
          </cell>
          <cell r="E50">
            <v>1392.575</v>
          </cell>
        </row>
        <row r="51">
          <cell r="A51" t="str">
            <v>EMPRESA 3</v>
          </cell>
          <cell r="B51" t="str">
            <v>TIGRE - ADS PE/PB/RN</v>
          </cell>
          <cell r="C51">
            <v>81982577339</v>
          </cell>
          <cell r="D51" t="str">
            <v>ADIMES</v>
          </cell>
          <cell r="E51">
            <v>805.2166666666667</v>
          </cell>
        </row>
        <row r="52">
          <cell r="A52" t="str">
            <v>COT.014</v>
          </cell>
          <cell r="B52" t="str">
            <v>TUBO CORRUGADO PEAD 900MM PARA DRENAGEM</v>
          </cell>
          <cell r="C52" t="str">
            <v>M</v>
          </cell>
          <cell r="D52" t="str">
            <v>CONTATO</v>
          </cell>
          <cell r="E52">
            <v>803.54</v>
          </cell>
        </row>
        <row r="53">
          <cell r="A53" t="str">
            <v>EMPRESA 1</v>
          </cell>
          <cell r="B53" t="str">
            <v>TIGRE - ADS PE/PB/RN</v>
          </cell>
          <cell r="C53">
            <v>81982577339</v>
          </cell>
          <cell r="D53" t="str">
            <v>ADIMES</v>
          </cell>
          <cell r="E53">
            <v>803.5383333333333</v>
          </cell>
        </row>
        <row r="54">
          <cell r="A54" t="str">
            <v>EMPRESA 2</v>
          </cell>
        </row>
        <row r="55">
          <cell r="A55" t="str">
            <v>COT.015</v>
          </cell>
          <cell r="B55" t="str">
            <v>TUBO CORRUGADO PEAD 1000MM PARA DRENAGEM</v>
          </cell>
          <cell r="C55" t="str">
            <v>M</v>
          </cell>
          <cell r="D55" t="str">
            <v>CONTATO</v>
          </cell>
          <cell r="E55">
            <v>1201.55</v>
          </cell>
        </row>
        <row r="56">
          <cell r="A56" t="str">
            <v>EMPRESA 1</v>
          </cell>
          <cell r="B56" t="str">
            <v>TIGRE - ADS PE/PB/RN</v>
          </cell>
          <cell r="C56">
            <v>81982577339</v>
          </cell>
          <cell r="D56" t="str">
            <v>ADIMES</v>
          </cell>
          <cell r="E56">
            <v>1197.5016666666668</v>
          </cell>
        </row>
        <row r="57">
          <cell r="A57" t="str">
            <v>EMPRESA 2</v>
          </cell>
          <cell r="B57" t="str">
            <v>CORR PLASTIK</v>
          </cell>
          <cell r="C57" t="str">
            <v>114529-1500</v>
          </cell>
          <cell r="D57" t="str">
            <v>ELAINE</v>
          </cell>
          <cell r="E57">
            <v>801.57333333333327</v>
          </cell>
        </row>
        <row r="58">
          <cell r="A58" t="str">
            <v>EMPRESA 3</v>
          </cell>
          <cell r="B58" t="str">
            <v>PEAD BRASIL</v>
          </cell>
          <cell r="C58" t="str">
            <v>(81) 9 8286-2852</v>
          </cell>
          <cell r="D58" t="str">
            <v>ARTUR</v>
          </cell>
          <cell r="E58">
            <v>1605.5633333333333</v>
          </cell>
        </row>
        <row r="59">
          <cell r="A59" t="str">
            <v>COT.016</v>
          </cell>
          <cell r="B59" t="str">
            <v>TUBO CORRUGADO PEAD 1050MM PARA DRENAGEM</v>
          </cell>
          <cell r="C59" t="str">
            <v>M</v>
          </cell>
          <cell r="D59" t="str">
            <v>CONTATO</v>
          </cell>
          <cell r="E59">
            <v>1113.71</v>
          </cell>
        </row>
        <row r="60">
          <cell r="A60" t="str">
            <v>EMPRESA 1</v>
          </cell>
          <cell r="B60" t="str">
            <v>TIGRE - ADS PE/PB/RN</v>
          </cell>
          <cell r="C60">
            <v>81982577339</v>
          </cell>
          <cell r="D60" t="str">
            <v>ADIMES</v>
          </cell>
          <cell r="E60">
            <v>1113.7133333333334</v>
          </cell>
        </row>
        <row r="61">
          <cell r="A61" t="str">
            <v>COT.017</v>
          </cell>
          <cell r="B61" t="str">
            <v>TUBO CORRUGADO PEAD 1200MM PARA DRENAGEM</v>
          </cell>
          <cell r="C61" t="str">
            <v>M</v>
          </cell>
          <cell r="D61" t="str">
            <v>CONTATO</v>
          </cell>
          <cell r="E61">
            <v>1340.95</v>
          </cell>
        </row>
        <row r="62">
          <cell r="A62" t="str">
            <v>EMPRESA 1</v>
          </cell>
          <cell r="B62" t="str">
            <v>TIGRE - ADS PE/PB/RN</v>
          </cell>
          <cell r="C62">
            <v>81982577339</v>
          </cell>
          <cell r="D62" t="str">
            <v>ADIMES</v>
          </cell>
          <cell r="E62">
            <v>1345.9466666666667</v>
          </cell>
        </row>
        <row r="63">
          <cell r="A63" t="str">
            <v>EMPRESA 2</v>
          </cell>
          <cell r="B63" t="str">
            <v>CORR PLASTIK TUBOS E CONEXÕES</v>
          </cell>
          <cell r="C63" t="str">
            <v>114529-1500</v>
          </cell>
          <cell r="D63" t="str">
            <v>HORTENCIA</v>
          </cell>
          <cell r="E63">
            <v>1335.9621666666667</v>
          </cell>
        </row>
        <row r="64">
          <cell r="A64" t="str">
            <v>COT.018</v>
          </cell>
          <cell r="B64" t="str">
            <v>TUBO CORRUGADO PEAD 1500MM PARA DRENAGEM</v>
          </cell>
          <cell r="C64" t="str">
            <v>M</v>
          </cell>
          <cell r="D64" t="str">
            <v>CONTATO</v>
          </cell>
          <cell r="E64">
            <v>1876.44</v>
          </cell>
        </row>
        <row r="65">
          <cell r="A65" t="str">
            <v>EMPRESA 1</v>
          </cell>
          <cell r="B65" t="str">
            <v>TIGRE - ADS PE/PB/RN</v>
          </cell>
          <cell r="C65">
            <v>81982577339</v>
          </cell>
          <cell r="D65" t="str">
            <v>ADIMES</v>
          </cell>
          <cell r="E65">
            <v>1876.4433333333334</v>
          </cell>
        </row>
        <row r="66">
          <cell r="A66" t="str">
            <v>COT.019</v>
          </cell>
          <cell r="B66" t="str">
            <v>GRADE EM PEAD, 0,90 X 0,30 X 0,70 M, CAP. CARGA DE 25T</v>
          </cell>
          <cell r="C66" t="str">
            <v>M3</v>
          </cell>
          <cell r="E66">
            <v>662.5</v>
          </cell>
        </row>
        <row r="67">
          <cell r="A67" t="str">
            <v>EMPRESA 1</v>
          </cell>
          <cell r="B67" t="str">
            <v>RTC</v>
          </cell>
          <cell r="C67" t="str">
            <v>(71) 9 8717-0962</v>
          </cell>
          <cell r="D67" t="str">
            <v>JOSÉ PEDRO</v>
          </cell>
          <cell r="E67">
            <v>662.5</v>
          </cell>
        </row>
        <row r="69">
          <cell r="A69" t="str">
            <v>COT.020</v>
          </cell>
          <cell r="B69" t="str">
            <v>TAMPÃO EM POLIESTER REFORÇADO EM FIBRA DE VIDRO, COM DIÂMETRO DE 600MM E CAPACIDADE DE CARGA DE 40T E TEMP. 180°C</v>
          </cell>
          <cell r="C69" t="str">
            <v>UN</v>
          </cell>
          <cell r="E69">
            <v>1294.43</v>
          </cell>
        </row>
        <row r="70">
          <cell r="A70" t="str">
            <v>EMPRESA 1</v>
          </cell>
          <cell r="B70" t="str">
            <v>ECOLOGICA ENGENHARIA SUSTENTAVEL</v>
          </cell>
          <cell r="C70" t="str">
            <v>(71) 99192-0179</v>
          </cell>
          <cell r="D70" t="str">
            <v>Jackson Mazzei</v>
          </cell>
          <cell r="E70">
            <v>1590</v>
          </cell>
        </row>
        <row r="71">
          <cell r="A71" t="str">
            <v>EMPRESA 2</v>
          </cell>
          <cell r="B71" t="str">
            <v>RTC EC</v>
          </cell>
          <cell r="C71" t="str">
            <v>(71) 98717-0962</v>
          </cell>
          <cell r="D71" t="str">
            <v>José Pedro</v>
          </cell>
          <cell r="E71">
            <v>998.85</v>
          </cell>
        </row>
        <row r="73">
          <cell r="A73" t="str">
            <v>COT.021</v>
          </cell>
          <cell r="B73" t="str">
            <v>PAVER 10X20 - TIPO DRENANTE - COR NATURAL (10X20X06CM)</v>
          </cell>
          <cell r="C73" t="str">
            <v>M2</v>
          </cell>
          <cell r="E73">
            <v>54.28</v>
          </cell>
        </row>
        <row r="74">
          <cell r="A74" t="str">
            <v>EMPRESA 1</v>
          </cell>
          <cell r="B74" t="str">
            <v>CONCREPOXL</v>
          </cell>
          <cell r="C74" t="str">
            <v>(81) 9 9649-0897</v>
          </cell>
          <cell r="E74">
            <v>65.44</v>
          </cell>
        </row>
        <row r="75">
          <cell r="A75" t="str">
            <v>EMPRESA 2</v>
          </cell>
          <cell r="B75" t="str">
            <v>PRENORTE</v>
          </cell>
          <cell r="C75" t="str">
            <v>(81) 3542-1485</v>
          </cell>
          <cell r="E75">
            <v>48.5</v>
          </cell>
        </row>
        <row r="76">
          <cell r="A76" t="str">
            <v>EMPRESA 3</v>
          </cell>
          <cell r="B76" t="str">
            <v>PREMOLPISOS</v>
          </cell>
          <cell r="C76" t="str">
            <v>(81) 3631-3039</v>
          </cell>
          <cell r="E76">
            <v>48.9</v>
          </cell>
        </row>
        <row r="77">
          <cell r="A77" t="str">
            <v>COT.022</v>
          </cell>
          <cell r="B77" t="str">
            <v>EQUIPE TOPOGRÁFICA (PLANIMÉTRICO) DE PEQUENO PORTE, COMPREENDENDO 1 TOPÓGRAFO, 4 AUXILIARES E EQUIPAMENTOS. INCLUSO O FORNECIMENTO DE LEVANTAMENTO EM MÍDIA DIGITAL EM EXTENSÃO DWG.</v>
          </cell>
          <cell r="C77" t="str">
            <v>DIÁRIA</v>
          </cell>
          <cell r="E77">
            <v>1861.67</v>
          </cell>
        </row>
        <row r="78">
          <cell r="A78" t="str">
            <v>EMPRESA 1</v>
          </cell>
          <cell r="B78" t="str">
            <v>HULK TOPOGRAFIA LTDA</v>
          </cell>
          <cell r="C78">
            <v>81996627168</v>
          </cell>
          <cell r="D78" t="str">
            <v>ROMUALDO QUEIROZ</v>
          </cell>
          <cell r="E78">
            <v>2000</v>
          </cell>
        </row>
        <row r="79">
          <cell r="A79" t="str">
            <v>EMPRESA 2</v>
          </cell>
          <cell r="B79" t="str">
            <v>ANS AGRIMENSURA</v>
          </cell>
          <cell r="C79">
            <v>81997818221</v>
          </cell>
          <cell r="D79" t="str">
            <v>ALEXANDRE SOUZA</v>
          </cell>
          <cell r="E79">
            <v>2385</v>
          </cell>
        </row>
        <row r="80">
          <cell r="A80" t="str">
            <v>EMPRESA 3</v>
          </cell>
          <cell r="B80" t="str">
            <v>AG TOPOGRAFIA E CONSTRUÇÕES</v>
          </cell>
          <cell r="C80">
            <v>8132725203</v>
          </cell>
          <cell r="D80" t="str">
            <v>SERGIO</v>
          </cell>
          <cell r="E80">
            <v>1200</v>
          </cell>
        </row>
        <row r="81">
          <cell r="A81" t="str">
            <v>COT.023</v>
          </cell>
          <cell r="B81" t="str">
            <v>GRADE DE FIBRA DE VIDRO COM CAIXILHO, 0,90X0,30X0,07M CAP. CARGA DE 25T.</v>
          </cell>
          <cell r="C81" t="str">
            <v>UN</v>
          </cell>
          <cell r="E81">
            <v>1020</v>
          </cell>
        </row>
        <row r="82">
          <cell r="A82" t="str">
            <v>EMPRESA 1</v>
          </cell>
          <cell r="B82" t="str">
            <v>MADEIRA.COM INDUSTRIA E COMERCIO LTDA</v>
          </cell>
          <cell r="C82" t="str">
            <v>(11) 4035-5241</v>
          </cell>
          <cell r="E82">
            <v>850</v>
          </cell>
        </row>
        <row r="83">
          <cell r="A83" t="str">
            <v>EMPRESA 2</v>
          </cell>
          <cell r="B83" t="str">
            <v>ECOLOGICA ENGENHARIA SUSTENTAVEL</v>
          </cell>
          <cell r="C83" t="str">
            <v>(71) 99192-0179</v>
          </cell>
          <cell r="D83" t="str">
            <v>Jackson Mazzei</v>
          </cell>
          <cell r="E83">
            <v>1190</v>
          </cell>
        </row>
        <row r="84">
          <cell r="A84" t="str">
            <v>COT.024</v>
          </cell>
          <cell r="B84" t="str">
            <v>SALARIO MINIMO VIGENTE  - JANEIRO 2024</v>
          </cell>
          <cell r="C84" t="str">
            <v>R$</v>
          </cell>
          <cell r="E84">
            <v>6.42</v>
          </cell>
        </row>
        <row r="85">
          <cell r="A85" t="str">
            <v>MP 1.091/2021</v>
          </cell>
          <cell r="B85" t="str">
            <v>SALARIO MINIMO - 2024 (R$1412,00/220H)</v>
          </cell>
          <cell r="E85">
            <v>6.418181818181818</v>
          </cell>
        </row>
        <row r="86">
          <cell r="A86" t="str">
            <v>COT.025</v>
          </cell>
          <cell r="B86" t="str">
            <v>BARRO DE JARDIM</v>
          </cell>
          <cell r="C86" t="str">
            <v>M3</v>
          </cell>
          <cell r="E86">
            <v>321.67</v>
          </cell>
        </row>
        <row r="87">
          <cell r="A87" t="str">
            <v>EMPRESA 1</v>
          </cell>
          <cell r="B87" t="str">
            <v>SEMENTEIRA SR GILBERTO</v>
          </cell>
          <cell r="C87" t="str">
            <v xml:space="preserve"> 81 8657-5746</v>
          </cell>
          <cell r="D87" t="str">
            <v>GILBERTO</v>
          </cell>
          <cell r="E87">
            <v>400</v>
          </cell>
        </row>
        <row r="88">
          <cell r="A88" t="str">
            <v>EMPRESA 2</v>
          </cell>
          <cell r="B88" t="str">
            <v>SEMENTEIRA LIMA</v>
          </cell>
          <cell r="C88" t="str">
            <v>81 8807-0132</v>
          </cell>
          <cell r="D88" t="str">
            <v>TAINARA</v>
          </cell>
          <cell r="E88">
            <v>415</v>
          </cell>
        </row>
        <row r="89">
          <cell r="A89" t="str">
            <v>EMPRESA 3</v>
          </cell>
          <cell r="B89" t="str">
            <v>RECIFE GARDEN CENTER</v>
          </cell>
          <cell r="C89" t="str">
            <v>81 9996-1490</v>
          </cell>
          <cell r="E89">
            <v>150</v>
          </cell>
        </row>
        <row r="90">
          <cell r="A90" t="str">
            <v>COT.026</v>
          </cell>
          <cell r="B90" t="str">
            <v>ADUBO BOVINO</v>
          </cell>
          <cell r="C90" t="str">
            <v>M3</v>
          </cell>
          <cell r="E90">
            <v>455</v>
          </cell>
        </row>
        <row r="91">
          <cell r="A91" t="str">
            <v>EMPRESA 1</v>
          </cell>
          <cell r="B91" t="str">
            <v>SEMENTEIRA LIMA</v>
          </cell>
          <cell r="C91" t="str">
            <v>81 8807-0132</v>
          </cell>
          <cell r="E91">
            <v>615</v>
          </cell>
        </row>
        <row r="92">
          <cell r="A92" t="str">
            <v>EMPRESA 2</v>
          </cell>
          <cell r="B92" t="str">
            <v>SEMENTEIRA FLORESCER</v>
          </cell>
          <cell r="C92" t="str">
            <v>81 9998-1947</v>
          </cell>
          <cell r="E92">
            <v>450</v>
          </cell>
        </row>
        <row r="93">
          <cell r="A93" t="str">
            <v>EMPRESA 3</v>
          </cell>
          <cell r="B93" t="str">
            <v>RECIFE GARDEN CENTER</v>
          </cell>
          <cell r="C93" t="str">
            <v>81 9996-1490</v>
          </cell>
          <cell r="E93">
            <v>300</v>
          </cell>
        </row>
        <row r="94">
          <cell r="A94" t="str">
            <v>COT.027</v>
          </cell>
          <cell r="B94" t="str">
            <v>PISO TÁTIL DIRECIONAL E/OU ALERTA DE CONCRETO DIM 25X25X0,25 CM, PARA PESSOA COM DEFICIÊNCIA VISUAL., POSTO OBRA.</v>
          </cell>
          <cell r="C94" t="str">
            <v>M2</v>
          </cell>
          <cell r="E94">
            <v>77.459999999999994</v>
          </cell>
        </row>
        <row r="95">
          <cell r="A95" t="str">
            <v>EMPRESA 1</v>
          </cell>
          <cell r="B95" t="str">
            <v>FÁBRICA DO FORTE</v>
          </cell>
          <cell r="C95" t="str">
            <v>(81) 3227-2990 / 3228-2380 fabricadoforte@gmail.com</v>
          </cell>
          <cell r="D95" t="str">
            <v>EDMILSON</v>
          </cell>
          <cell r="E95">
            <v>60.8</v>
          </cell>
        </row>
        <row r="96">
          <cell r="A96" t="str">
            <v>EMPRESA 2</v>
          </cell>
          <cell r="B96" t="str">
            <v>LAJES TIMBÍ</v>
          </cell>
          <cell r="C96" t="str">
            <v>(81) 3458-1211</v>
          </cell>
          <cell r="D96" t="str">
            <v>CRISTIANE</v>
          </cell>
          <cell r="E96">
            <v>65.901734104046241</v>
          </cell>
        </row>
        <row r="97">
          <cell r="A97" t="str">
            <v>EMPRESA 3</v>
          </cell>
          <cell r="B97" t="str">
            <v>ISO PRÉ MOLDADOS</v>
          </cell>
          <cell r="C97" t="str">
            <v>(81)3132-6757/ isoengenharia@yahoo.com.br</v>
          </cell>
          <cell r="D97" t="str">
            <v>RISOMAR</v>
          </cell>
          <cell r="E97">
            <v>105.67630057803468</v>
          </cell>
        </row>
        <row r="98">
          <cell r="A98" t="str">
            <v>EMPRESA 4</v>
          </cell>
          <cell r="B98" t="str">
            <v>PREMACIL</v>
          </cell>
        </row>
        <row r="99">
          <cell r="A99" t="str">
            <v>COT.028</v>
          </cell>
          <cell r="B99" t="str">
            <v>MADEIRA ECOLÓGICA, INCLUSIVE ENTREGA.</v>
          </cell>
          <cell r="C99" t="str">
            <v>M2</v>
          </cell>
          <cell r="E99">
            <v>437.45</v>
          </cell>
        </row>
        <row r="100">
          <cell r="A100" t="str">
            <v>EMPRESA 1</v>
          </cell>
          <cell r="B100" t="str">
            <v>CICLO MADEIRA PLÁSTICA</v>
          </cell>
          <cell r="C100" t="str">
            <v>(81) 99428-6621/99193- 6127</v>
          </cell>
          <cell r="D100" t="str">
            <v>REJANE</v>
          </cell>
          <cell r="E100">
            <v>425.72402044293017</v>
          </cell>
        </row>
        <row r="101">
          <cell r="A101" t="str">
            <v>EMPRESA 2</v>
          </cell>
          <cell r="B101" t="str">
            <v>AESA MADEIRA PLÁSTICA</v>
          </cell>
          <cell r="C101" t="str">
            <v>(21) 98013-4726</v>
          </cell>
          <cell r="D101" t="str">
            <v>ANTÔNIO SARAIVA</v>
          </cell>
          <cell r="E101">
            <v>448.89267461669505</v>
          </cell>
        </row>
        <row r="102">
          <cell r="A102" t="str">
            <v>EMPRESA 3</v>
          </cell>
          <cell r="B102" t="str">
            <v>ECO PEX</v>
          </cell>
          <cell r="C102" t="str">
            <v>(11) 4181-1103
contato@ecopex.com.br</v>
          </cell>
          <cell r="D102" t="str">
            <v>FELIPE</v>
          </cell>
          <cell r="E102">
            <v>437.73424190800682</v>
          </cell>
        </row>
        <row r="103">
          <cell r="A103" t="str">
            <v>COT.029</v>
          </cell>
          <cell r="B103" t="str">
            <v>FORNECIMENTO DE AGUA MINERAL EM BUJÃO DE 20 LITROS.</v>
          </cell>
          <cell r="C103" t="str">
            <v>UN</v>
          </cell>
          <cell r="E103">
            <v>7.33</v>
          </cell>
        </row>
        <row r="104">
          <cell r="A104" t="str">
            <v>EMPRESA 1</v>
          </cell>
          <cell r="B104" t="str">
            <v>BOM FERRO DISTRIBUIDORA DE ÁGUA MINERAL</v>
          </cell>
          <cell r="C104" t="str">
            <v>(81)32247964</v>
          </cell>
          <cell r="D104" t="str">
            <v>CRISTIANE</v>
          </cell>
          <cell r="E104">
            <v>7</v>
          </cell>
        </row>
        <row r="105">
          <cell r="A105" t="str">
            <v>EMPRESA 2</v>
          </cell>
          <cell r="B105" t="str">
            <v xml:space="preserve">JC DISTRIBUIDORA DE ÁGUA E GÁS </v>
          </cell>
          <cell r="C105" t="str">
            <v>(81)34238507</v>
          </cell>
          <cell r="D105" t="str">
            <v>JOSIANE</v>
          </cell>
          <cell r="E105">
            <v>8</v>
          </cell>
        </row>
        <row r="106">
          <cell r="A106" t="str">
            <v>EMPRESA 3</v>
          </cell>
          <cell r="B106" t="str">
            <v>PORTO DAS ÁGUA</v>
          </cell>
          <cell r="C106" t="str">
            <v>(81)32425310</v>
          </cell>
          <cell r="D106" t="str">
            <v>BIANCA</v>
          </cell>
          <cell r="E106">
            <v>7</v>
          </cell>
        </row>
        <row r="107">
          <cell r="A107" t="str">
            <v>COT.030</v>
          </cell>
          <cell r="B107" t="str">
            <v>ÁGUA POTÁVEL - ATÉ 10M3</v>
          </cell>
          <cell r="C107" t="str">
            <v>M3</v>
          </cell>
          <cell r="E107">
            <v>10.35</v>
          </cell>
        </row>
        <row r="108">
          <cell r="A108" t="str">
            <v>EMPRESA 1</v>
          </cell>
          <cell r="B108" t="str">
            <v>COMPESA - RESOLUÇÃO ARPE 230/2023</v>
          </cell>
          <cell r="C108" t="str">
            <v>-</v>
          </cell>
          <cell r="E108">
            <v>10.354000000000001</v>
          </cell>
        </row>
        <row r="109">
          <cell r="A109" t="str">
            <v>COT.031</v>
          </cell>
          <cell r="B109" t="str">
            <v>ÁGUA POTÁVEL - ACIMA DE 10M3</v>
          </cell>
          <cell r="C109" t="str">
            <v>M3</v>
          </cell>
          <cell r="E109">
            <v>21.94</v>
          </cell>
        </row>
        <row r="110">
          <cell r="A110" t="str">
            <v>EMPRESA 1</v>
          </cell>
          <cell r="B110" t="str">
            <v>COMPESA - RESOLUÇÃO ARPE 230/2023</v>
          </cell>
          <cell r="C110" t="str">
            <v>-</v>
          </cell>
          <cell r="E110">
            <v>21.94</v>
          </cell>
        </row>
        <row r="111">
          <cell r="A111" t="str">
            <v>COT.032</v>
          </cell>
          <cell r="B111" t="str">
            <v>TUBO PVC RÍGIDO P/ESGOTO 100MM DE DIÂMETRO</v>
          </cell>
          <cell r="C111" t="str">
            <v>M</v>
          </cell>
          <cell r="E111">
            <v>14.37</v>
          </cell>
        </row>
        <row r="112">
          <cell r="A112" t="str">
            <v>EMPRESA 1</v>
          </cell>
          <cell r="B112" t="str">
            <v>ARMAZEM CORAL</v>
          </cell>
          <cell r="C112" t="str">
            <v>SITE</v>
          </cell>
          <cell r="E112">
            <v>14.850000000000001</v>
          </cell>
        </row>
        <row r="113">
          <cell r="A113" t="str">
            <v>EMPRESA 2</v>
          </cell>
          <cell r="B113" t="str">
            <v>HOME CENTER TUPAN</v>
          </cell>
          <cell r="C113" t="str">
            <v>SITE</v>
          </cell>
          <cell r="E113">
            <v>14.116666666666667</v>
          </cell>
        </row>
        <row r="114">
          <cell r="A114" t="str">
            <v>EMPRESA 3</v>
          </cell>
          <cell r="B114" t="str">
            <v>FERREIRA COSTA</v>
          </cell>
          <cell r="C114" t="str">
            <v>SITE</v>
          </cell>
          <cell r="E114">
            <v>14.133333333333335</v>
          </cell>
        </row>
        <row r="115">
          <cell r="A115" t="str">
            <v>COT.033</v>
          </cell>
          <cell r="B115" t="str">
            <v>GRAMA SINTÉTICA 12 MM.</v>
          </cell>
          <cell r="C115" t="str">
            <v>M2</v>
          </cell>
          <cell r="E115">
            <v>67.400000000000006</v>
          </cell>
        </row>
        <row r="116">
          <cell r="A116" t="str">
            <v>EMPRESA 1</v>
          </cell>
          <cell r="B116" t="str">
            <v>FORTEGRAMA</v>
          </cell>
          <cell r="C116" t="str">
            <v>(81) 98774-7474</v>
          </cell>
          <cell r="D116" t="str">
            <v>CLAUDEMIR</v>
          </cell>
          <cell r="E116">
            <v>92.5</v>
          </cell>
        </row>
        <row r="117">
          <cell r="A117" t="str">
            <v>EMPRESA 2</v>
          </cell>
          <cell r="B117" t="str">
            <v>RASTEL GRAMAS SINTÉTICAS</v>
          </cell>
          <cell r="C117" t="str">
            <v xml:space="preserve">(81)98866-8480 /
(81) 998895241 </v>
          </cell>
          <cell r="D117" t="str">
            <v>RODRIGO LINS</v>
          </cell>
          <cell r="E117">
            <v>52</v>
          </cell>
        </row>
        <row r="118">
          <cell r="A118" t="str">
            <v>EMPRESA 3</v>
          </cell>
          <cell r="B118" t="str">
            <v>ECKO PISOS</v>
          </cell>
          <cell r="C118" t="str">
            <v>(81) 99269-5244</v>
          </cell>
          <cell r="D118" t="str">
            <v>ERALDO JUNIOR</v>
          </cell>
          <cell r="E118">
            <v>66.900000000000006</v>
          </cell>
        </row>
        <row r="119">
          <cell r="A119" t="str">
            <v>EMPRESA 4</v>
          </cell>
          <cell r="B119" t="str">
            <v>SINGRASS GRAMA SINTÉTICA</v>
          </cell>
          <cell r="C119" t="str">
            <v>(21) 3135-7534/96911-8181/ 997023-4585
www.singrass.com.br</v>
          </cell>
          <cell r="D119" t="str">
            <v>DAIANA</v>
          </cell>
          <cell r="E119">
            <v>58.200499999999998</v>
          </cell>
        </row>
        <row r="120">
          <cell r="A120" t="str">
            <v>COT.034</v>
          </cell>
          <cell r="B120" t="str">
            <v>BALIZADOR TIPO OLEGÁRIO</v>
          </cell>
          <cell r="C120" t="str">
            <v>UN</v>
          </cell>
          <cell r="E120">
            <v>380</v>
          </cell>
        </row>
        <row r="121">
          <cell r="A121" t="str">
            <v>EMPRESA 1</v>
          </cell>
          <cell r="B121" t="str">
            <v>MADEIRA MADEIRA</v>
          </cell>
          <cell r="C121" t="str">
            <v>0800 080 0099 / (41) 99877-0911 www.madeiramadeira.com.br</v>
          </cell>
          <cell r="D121" t="str">
            <v>SITE</v>
          </cell>
          <cell r="E121">
            <v>540</v>
          </cell>
        </row>
        <row r="122">
          <cell r="A122" t="str">
            <v>EMPRESA 2</v>
          </cell>
          <cell r="B122" t="str">
            <v>LEROY MERLIN</v>
          </cell>
          <cell r="C122" t="str">
            <v>4007-1380 (Capitais) /  (11) 4007-1380 www.leroymerlin.com.br</v>
          </cell>
          <cell r="D122" t="str">
            <v>SITE</v>
          </cell>
          <cell r="E122">
            <v>300</v>
          </cell>
        </row>
        <row r="123">
          <cell r="A123" t="str">
            <v>EMPRESA 3</v>
          </cell>
          <cell r="B123" t="str">
            <v>FUNDIÇÃO SILVA</v>
          </cell>
          <cell r="C123" t="str">
            <v>(24) 2255-3130 / (24) 98823-2777</v>
          </cell>
          <cell r="D123" t="str">
            <v>SITE</v>
          </cell>
          <cell r="E123">
            <v>300</v>
          </cell>
        </row>
        <row r="124">
          <cell r="A124" t="str">
            <v>COT.035</v>
          </cell>
          <cell r="B124" t="str">
            <v>PARAFUSO SEXTAVADO ROSCA SOBERBA 1/4" X 30MM DE FERRO ZINCADO.</v>
          </cell>
          <cell r="C124" t="str">
            <v>UN</v>
          </cell>
          <cell r="E124">
            <v>0.34</v>
          </cell>
        </row>
        <row r="125">
          <cell r="A125" t="str">
            <v>EMPRESA 1</v>
          </cell>
          <cell r="B125" t="str">
            <v>ATLAS PARAFUSO</v>
          </cell>
          <cell r="C125" t="str">
            <v>https://www.atlasparafusos.com.br/</v>
          </cell>
          <cell r="D125" t="str">
            <v>SITE</v>
          </cell>
          <cell r="E125">
            <v>0.27</v>
          </cell>
        </row>
        <row r="126">
          <cell r="A126" t="str">
            <v>EMPRESA 2</v>
          </cell>
          <cell r="B126" t="str">
            <v>CASA DOS PARAFUSOS FRANCA</v>
          </cell>
          <cell r="C126" t="str">
            <v>https://www.casadosparafusosfranca.com.br/?gad=1&amp;gclid=CjwKCAjwtuOlBhBREiwA7agf1kFh0jW2rpoLRKjRzXHBhuVcUHe3g4UA4mGObYGGkAIXY53Vzih2HhoCzbIQAvD_BwE</v>
          </cell>
          <cell r="D126" t="str">
            <v>SITE</v>
          </cell>
          <cell r="E126">
            <v>0.26</v>
          </cell>
        </row>
        <row r="127">
          <cell r="A127" t="str">
            <v>EMPRESA 3</v>
          </cell>
          <cell r="B127" t="str">
            <v>CCP PARAFUSOS E FERRAMENTAS</v>
          </cell>
          <cell r="C127" t="str">
            <v>https://www.ccpvirtual.com.br/</v>
          </cell>
          <cell r="D127" t="str">
            <v>SITE</v>
          </cell>
          <cell r="E127">
            <v>0.35320000000000001</v>
          </cell>
        </row>
        <row r="128">
          <cell r="A128" t="str">
            <v>EMPRESA 4</v>
          </cell>
          <cell r="B128" t="str">
            <v>JOFEPAR</v>
          </cell>
          <cell r="C128" t="str">
            <v>https://www.jofepar.com.br/</v>
          </cell>
          <cell r="D128" t="str">
            <v>SITE</v>
          </cell>
          <cell r="E128">
            <v>0.47</v>
          </cell>
        </row>
        <row r="129">
          <cell r="A129" t="str">
            <v>COT.000</v>
          </cell>
          <cell r="E129" t="e">
            <v>#DIV/0!</v>
          </cell>
        </row>
        <row r="130">
          <cell r="A130" t="str">
            <v>EMPRESA 1</v>
          </cell>
        </row>
        <row r="131">
          <cell r="A131" t="str">
            <v>EMPRESA 2</v>
          </cell>
        </row>
        <row r="132">
          <cell r="A132" t="str">
            <v>EMPRESA 3</v>
          </cell>
        </row>
      </sheetData>
      <sheetData sheetId="9" refreshError="1"/>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vegação na Planilha"/>
      <sheetName val="Sintético CCUs"/>
      <sheetName val="Analítico CCUs"/>
      <sheetName val="Equipamentos"/>
      <sheetName val="Consumo de água"/>
      <sheetName val="Tabela Tempo Fixo"/>
      <sheetName val="S5-8-12-13-14"/>
      <sheetName val="S19-20"/>
      <sheetName val="S21-40"/>
      <sheetName val="S23"/>
      <sheetName val="S24-25"/>
      <sheetName val="S26-27-28"/>
      <sheetName val="S29"/>
      <sheetName val="S30"/>
      <sheetName val="S31"/>
      <sheetName val="S32-33-34-35-36-48"/>
      <sheetName val="S37"/>
      <sheetName val="S38"/>
      <sheetName val="S39"/>
      <sheetName val="S41"/>
      <sheetName val="S44-45"/>
      <sheetName val="S46"/>
      <sheetName val="S47"/>
      <sheetName val="S52"/>
      <sheetName val="S53"/>
      <sheetName val="S54"/>
      <sheetName val="E9509"/>
      <sheetName val="E9681"/>
      <sheetName val="Auxiliar"/>
      <sheetName val="PEMs"/>
      <sheetName val="Lista suspen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Out 22"/>
      <sheetName val="2"/>
      <sheetName val="3a"/>
      <sheetName val="3b"/>
      <sheetName val="4"/>
      <sheetName val="5a"/>
      <sheetName val="5b"/>
      <sheetName val="6a"/>
      <sheetName val="6b"/>
      <sheetName val="7"/>
      <sheetName val="8"/>
      <sheetName val="9"/>
      <sheetName val="Modelo CCUs"/>
      <sheetName val="Modelo Insumos"/>
      <sheetName val="Aux Listas"/>
      <sheetName val="Lista suspen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I"/>
      <sheetName val="ENCARGOS SOCIAIS_DEZ-2023"/>
      <sheetName val="PLANILHA ORÇAMENTÁRIA"/>
      <sheetName val="PLANILHA ONERADA"/>
      <sheetName val="MEMÓRIA DE CÁLCULO"/>
      <sheetName val="MEMÓRIA_DISTRIB. ADM"/>
      <sheetName val="CURVA ABC"/>
      <sheetName val="CRONOGRAMA"/>
      <sheetName val="DMTS"/>
      <sheetName val="BANCO_CPU - DEZ.2023"/>
      <sheetName val="SINAPI DEZ.23"/>
    </sheetNames>
    <sheetDataSet>
      <sheetData sheetId="0"/>
      <sheetData sheetId="1"/>
      <sheetData sheetId="2">
        <row r="3">
          <cell r="B3" t="str">
            <v>RECIFE - PE.</v>
          </cell>
        </row>
      </sheetData>
      <sheetData sheetId="3">
        <row r="1">
          <cell r="A1"/>
        </row>
      </sheetData>
      <sheetData sheetId="4">
        <row r="1">
          <cell r="A1"/>
          <cell r="B1"/>
          <cell r="C1"/>
          <cell r="D1"/>
          <cell r="E1"/>
          <cell r="F1"/>
          <cell r="G1"/>
          <cell r="H1"/>
          <cell r="I1"/>
          <cell r="J1"/>
        </row>
        <row r="2">
          <cell r="A2" t="str">
            <v xml:space="preserve">OBRA: </v>
          </cell>
          <cell r="B2" t="str">
            <v>CONTRATAÇÃO DE EMPRESA ESPECIALIZADA DE ENGENHARIA PARA EXECUÇÃO DOS SERVIÇOS DE DRENAGEM E PAVIMENTAÇÃO DIVIDIDOS EM 3 (TRÊS) LOTES DISTINTOS LOCALIZADOS EM RECIFE - PE - LOTE 1</v>
          </cell>
          <cell r="C2"/>
          <cell r="D2"/>
          <cell r="E2"/>
          <cell r="F2"/>
          <cell r="G2"/>
          <cell r="H2"/>
          <cell r="I2"/>
          <cell r="J2"/>
        </row>
        <row r="3">
          <cell r="A3" t="str">
            <v>LOCAL:</v>
          </cell>
          <cell r="B3" t="str">
            <v>RECIFE - PE.</v>
          </cell>
          <cell r="C3"/>
          <cell r="D3"/>
          <cell r="E3"/>
          <cell r="F3"/>
          <cell r="G3"/>
          <cell r="H3"/>
          <cell r="I3"/>
          <cell r="J3"/>
        </row>
        <row r="4">
          <cell r="A4"/>
          <cell r="B4"/>
          <cell r="C4"/>
          <cell r="D4"/>
          <cell r="E4"/>
          <cell r="F4"/>
          <cell r="G4"/>
          <cell r="H4"/>
          <cell r="I4"/>
          <cell r="J4"/>
        </row>
        <row r="5">
          <cell r="A5" t="str">
            <v>MEMÓRIA DE CÁLCULO - LOTE 1</v>
          </cell>
          <cell r="B5"/>
          <cell r="C5"/>
          <cell r="D5"/>
          <cell r="E5"/>
          <cell r="F5"/>
          <cell r="G5"/>
          <cell r="H5"/>
          <cell r="I5"/>
          <cell r="J5"/>
        </row>
        <row r="6">
          <cell r="A6"/>
          <cell r="B6"/>
          <cell r="C6"/>
          <cell r="D6"/>
          <cell r="E6"/>
          <cell r="F6"/>
          <cell r="G6"/>
          <cell r="H6"/>
          <cell r="I6"/>
          <cell r="J6"/>
        </row>
        <row r="7">
          <cell r="A7" t="str">
            <v>ITEM</v>
          </cell>
          <cell r="B7" t="str">
            <v>FONTE</v>
          </cell>
          <cell r="C7" t="str">
            <v>CÓDIGO</v>
          </cell>
          <cell r="D7" t="str">
            <v>DESCRIÇÃO DO ITEM</v>
          </cell>
          <cell r="E7" t="str">
            <v>MEDIDAS</v>
          </cell>
          <cell r="F7"/>
          <cell r="G7"/>
          <cell r="H7"/>
          <cell r="I7"/>
          <cell r="J7"/>
        </row>
        <row r="8">
          <cell r="A8"/>
          <cell r="B8"/>
          <cell r="C8"/>
          <cell r="D8"/>
          <cell r="E8" t="str">
            <v>COMP.</v>
          </cell>
          <cell r="F8" t="str">
            <v>LARGURA</v>
          </cell>
          <cell r="G8" t="str">
            <v>PROF. /
 ALT.</v>
          </cell>
          <cell r="H8" t="str">
            <v>TAXA</v>
          </cell>
          <cell r="I8" t="str">
            <v>QTD</v>
          </cell>
          <cell r="J8" t="str">
            <v>UND</v>
          </cell>
        </row>
        <row r="9">
          <cell r="A9" t="str">
            <v>1.0</v>
          </cell>
          <cell r="B9"/>
          <cell r="C9"/>
          <cell r="D9" t="str">
            <v>ADMINISTRAÇÃO DA OBRA</v>
          </cell>
          <cell r="E9"/>
          <cell r="F9"/>
          <cell r="G9"/>
          <cell r="H9"/>
          <cell r="I9"/>
          <cell r="J9"/>
        </row>
        <row r="10">
          <cell r="A10" t="str">
            <v>1.1</v>
          </cell>
          <cell r="B10" t="str">
            <v>SINAPI</v>
          </cell>
          <cell r="C10">
            <v>93565</v>
          </cell>
          <cell r="D10" t="str">
            <v>ENGENHEIRO CIVIL DE OBRA JUNIOR COM ENCARGOS COMPLEMENTARES</v>
          </cell>
          <cell r="E10"/>
          <cell r="F10"/>
          <cell r="G10"/>
          <cell r="H10"/>
          <cell r="I10">
            <v>1.02</v>
          </cell>
          <cell r="J10" t="str">
            <v>MES</v>
          </cell>
        </row>
        <row r="11">
          <cell r="A11"/>
          <cell r="B11"/>
          <cell r="C11"/>
          <cell r="D11" t="str">
            <v xml:space="preserve">DURANTE A EXECUÇÃO </v>
          </cell>
          <cell r="E11" t="str">
            <v>QDE</v>
          </cell>
          <cell r="F11"/>
          <cell r="G11"/>
          <cell r="H11" t="str">
            <v>MESES</v>
          </cell>
          <cell r="I11"/>
          <cell r="J11"/>
        </row>
        <row r="12">
          <cell r="A12"/>
          <cell r="B12"/>
          <cell r="C12"/>
          <cell r="D12" t="str">
            <v>RUA DELFINO</v>
          </cell>
          <cell r="E12">
            <v>0.03</v>
          </cell>
          <cell r="F12"/>
          <cell r="G12"/>
          <cell r="H12">
            <v>3</v>
          </cell>
          <cell r="I12">
            <v>0.09</v>
          </cell>
          <cell r="J12"/>
        </row>
        <row r="13">
          <cell r="A13"/>
          <cell r="B13"/>
          <cell r="C13"/>
          <cell r="D13" t="str">
            <v>RUA ETAPAS</v>
          </cell>
          <cell r="E13">
            <v>0.11333333333333333</v>
          </cell>
          <cell r="F13"/>
          <cell r="G13"/>
          <cell r="H13">
            <v>6</v>
          </cell>
          <cell r="I13">
            <v>0.67999999999999994</v>
          </cell>
          <cell r="J13"/>
        </row>
        <row r="14">
          <cell r="A14"/>
          <cell r="B14"/>
          <cell r="C14"/>
          <cell r="D14" t="str">
            <v>RUA BRILHANTE</v>
          </cell>
          <cell r="E14">
            <v>6.25E-2</v>
          </cell>
          <cell r="F14"/>
          <cell r="G14"/>
          <cell r="H14">
            <v>4</v>
          </cell>
          <cell r="I14">
            <v>0.25</v>
          </cell>
          <cell r="J14"/>
        </row>
        <row r="15">
          <cell r="A15"/>
          <cell r="B15"/>
          <cell r="C15"/>
          <cell r="D15"/>
          <cell r="E15"/>
          <cell r="F15"/>
          <cell r="G15"/>
          <cell r="H15"/>
          <cell r="I15"/>
          <cell r="J15"/>
        </row>
        <row r="16">
          <cell r="A16" t="str">
            <v>1.2</v>
          </cell>
          <cell r="B16" t="str">
            <v>SINAPI</v>
          </cell>
          <cell r="C16">
            <v>93572</v>
          </cell>
          <cell r="D16" t="str">
            <v>ENCARREGADO GERAL DE OBRAS COM ENCARGOS COMPLEMENTARES</v>
          </cell>
          <cell r="E16"/>
          <cell r="F16"/>
          <cell r="G16"/>
          <cell r="H16"/>
          <cell r="I16">
            <v>3</v>
          </cell>
          <cell r="J16" t="str">
            <v>MES</v>
          </cell>
        </row>
        <row r="17">
          <cell r="A17"/>
          <cell r="B17"/>
          <cell r="C17"/>
          <cell r="D17" t="str">
            <v xml:space="preserve">DURANTE A EXECUÇÃO </v>
          </cell>
          <cell r="E17" t="str">
            <v>QDE</v>
          </cell>
          <cell r="F17"/>
          <cell r="G17"/>
          <cell r="H17" t="str">
            <v>MESES</v>
          </cell>
          <cell r="I17"/>
          <cell r="J17"/>
        </row>
        <row r="18">
          <cell r="A18"/>
          <cell r="B18"/>
          <cell r="C18"/>
          <cell r="D18" t="str">
            <v>RUA DELFINO</v>
          </cell>
          <cell r="E18">
            <v>0.08</v>
          </cell>
          <cell r="F18"/>
          <cell r="G18"/>
          <cell r="H18">
            <v>3</v>
          </cell>
          <cell r="I18">
            <v>0.24</v>
          </cell>
          <cell r="J18"/>
        </row>
        <row r="19">
          <cell r="A19"/>
          <cell r="B19"/>
          <cell r="C19"/>
          <cell r="D19" t="str">
            <v>RUA ETAPAS</v>
          </cell>
          <cell r="E19">
            <v>0.34166666666666662</v>
          </cell>
          <cell r="F19"/>
          <cell r="G19"/>
          <cell r="H19">
            <v>6</v>
          </cell>
          <cell r="I19">
            <v>2.0499999999999998</v>
          </cell>
          <cell r="J19"/>
        </row>
        <row r="20">
          <cell r="A20"/>
          <cell r="B20"/>
          <cell r="C20"/>
          <cell r="D20" t="str">
            <v>RUA BRILHANTE</v>
          </cell>
          <cell r="E20">
            <v>0.17749999999999999</v>
          </cell>
          <cell r="F20"/>
          <cell r="G20"/>
          <cell r="H20">
            <v>4</v>
          </cell>
          <cell r="I20">
            <v>0.71</v>
          </cell>
          <cell r="J20"/>
        </row>
        <row r="21">
          <cell r="A21"/>
          <cell r="B21"/>
          <cell r="C21"/>
          <cell r="D21"/>
          <cell r="E21"/>
          <cell r="F21"/>
          <cell r="G21"/>
          <cell r="H21"/>
          <cell r="I21"/>
          <cell r="J21"/>
        </row>
        <row r="22">
          <cell r="A22" t="str">
            <v>1.3</v>
          </cell>
          <cell r="B22" t="str">
            <v>COMPOSIÇÃO</v>
          </cell>
          <cell r="C22" t="str">
            <v>CPU 008</v>
          </cell>
          <cell r="D22" t="str">
            <v>VIGIA NOTURNO COM ENCARGOS COMPLEMENTARES.</v>
          </cell>
          <cell r="E22"/>
          <cell r="F22"/>
          <cell r="G22"/>
          <cell r="H22"/>
          <cell r="I22">
            <v>13</v>
          </cell>
          <cell r="J22" t="str">
            <v xml:space="preserve">MES   </v>
          </cell>
        </row>
        <row r="23">
          <cell r="A23"/>
          <cell r="B23"/>
          <cell r="C23"/>
          <cell r="D23" t="str">
            <v xml:space="preserve">DURANTE A EXECUÇÃO </v>
          </cell>
          <cell r="E23" t="str">
            <v>QDE</v>
          </cell>
          <cell r="F23"/>
          <cell r="G23"/>
          <cell r="H23" t="str">
            <v>MESES</v>
          </cell>
          <cell r="I23"/>
          <cell r="J23"/>
        </row>
        <row r="24">
          <cell r="A24"/>
          <cell r="B24"/>
          <cell r="C24"/>
          <cell r="D24" t="str">
            <v>RUA DELFINO</v>
          </cell>
          <cell r="E24">
            <v>1</v>
          </cell>
          <cell r="F24"/>
          <cell r="G24"/>
          <cell r="H24">
            <v>3</v>
          </cell>
          <cell r="I24">
            <v>3</v>
          </cell>
          <cell r="J24"/>
        </row>
        <row r="25">
          <cell r="A25"/>
          <cell r="B25"/>
          <cell r="C25"/>
          <cell r="D25" t="str">
            <v>RUA ETAPAS</v>
          </cell>
          <cell r="E25">
            <v>1</v>
          </cell>
          <cell r="F25"/>
          <cell r="G25"/>
          <cell r="H25">
            <v>6</v>
          </cell>
          <cell r="I25">
            <v>6</v>
          </cell>
          <cell r="J25"/>
        </row>
        <row r="26">
          <cell r="A26"/>
          <cell r="B26"/>
          <cell r="C26"/>
          <cell r="D26" t="str">
            <v>RUA BRILHANTE</v>
          </cell>
          <cell r="E26">
            <v>1</v>
          </cell>
          <cell r="F26"/>
          <cell r="G26"/>
          <cell r="H26">
            <v>4</v>
          </cell>
          <cell r="I26">
            <v>4</v>
          </cell>
          <cell r="J26"/>
        </row>
        <row r="27">
          <cell r="A27"/>
          <cell r="B27"/>
          <cell r="C27"/>
          <cell r="D27"/>
          <cell r="E27"/>
          <cell r="F27"/>
          <cell r="G27"/>
          <cell r="H27"/>
          <cell r="I27"/>
          <cell r="J27"/>
        </row>
        <row r="28">
          <cell r="A28" t="str">
            <v>2.0</v>
          </cell>
          <cell r="B28"/>
          <cell r="C28"/>
          <cell r="D28" t="str">
            <v>RUA DELFINO</v>
          </cell>
          <cell r="E28"/>
          <cell r="F28"/>
          <cell r="G28"/>
          <cell r="H28"/>
          <cell r="I28"/>
          <cell r="J28"/>
        </row>
        <row r="29">
          <cell r="A29" t="str">
            <v>2.1</v>
          </cell>
          <cell r="B29"/>
          <cell r="C29"/>
          <cell r="D29" t="str">
            <v>CANTEIRO DE OBRA - RUA DELFINO</v>
          </cell>
          <cell r="E29"/>
          <cell r="F29"/>
          <cell r="G29"/>
          <cell r="H29"/>
          <cell r="I29"/>
          <cell r="J29"/>
        </row>
        <row r="30">
          <cell r="A30" t="str">
            <v>2.1.1</v>
          </cell>
          <cell r="B30" t="str">
            <v>SINAPI</v>
          </cell>
          <cell r="C30">
            <v>103689</v>
          </cell>
          <cell r="D30" t="str">
            <v>FORNECIMENTO E INSTALAÇÃO DE PLACA DE OBRA COM CHAPA GALVANIZADA E ESTRUTURA DE MADEIRA. AF_03/2022_PS</v>
          </cell>
          <cell r="E30" t="str">
            <v>COMP.</v>
          </cell>
          <cell r="F30"/>
          <cell r="G30" t="str">
            <v>ALTURA</v>
          </cell>
          <cell r="H30" t="str">
            <v>QUANTIDADE</v>
          </cell>
          <cell r="I30">
            <v>6</v>
          </cell>
          <cell r="J30" t="str">
            <v>M2</v>
          </cell>
        </row>
        <row r="31">
          <cell r="A31"/>
          <cell r="B31"/>
          <cell r="C31"/>
          <cell r="D31" t="str">
            <v>IDENTIFICAÇÃO DA OBRA</v>
          </cell>
          <cell r="E31">
            <v>3</v>
          </cell>
          <cell r="F31"/>
          <cell r="G31">
            <v>2</v>
          </cell>
          <cell r="H31">
            <v>1</v>
          </cell>
          <cell r="I31">
            <v>6</v>
          </cell>
          <cell r="J31"/>
        </row>
        <row r="32">
          <cell r="A32"/>
          <cell r="B32"/>
          <cell r="C32"/>
          <cell r="D32"/>
          <cell r="E32"/>
          <cell r="F32"/>
          <cell r="G32"/>
          <cell r="H32"/>
          <cell r="I32"/>
          <cell r="J32"/>
        </row>
        <row r="33">
          <cell r="A33" t="str">
            <v>2.1.2</v>
          </cell>
          <cell r="B33" t="str">
            <v>COTAÇÃO</v>
          </cell>
          <cell r="C33" t="str">
            <v>COT.001</v>
          </cell>
          <cell r="D33" t="str">
            <v>LOCAÇÃO CABINE SANITÁRIO QUIMICO, LIMPEZA  03  ( TRÊS ) VEZES POR SEMANA - 01 UNIDADE - INCLUSIVE MOBILIZAÇÃO E DESMOBILIZAÇÃO</v>
          </cell>
          <cell r="E33" t="str">
            <v>QDE</v>
          </cell>
          <cell r="F33"/>
          <cell r="G33"/>
          <cell r="H33" t="str">
            <v>MESES</v>
          </cell>
          <cell r="I33">
            <v>3</v>
          </cell>
          <cell r="J33" t="str">
            <v>MES</v>
          </cell>
        </row>
        <row r="34">
          <cell r="A34"/>
          <cell r="B34"/>
          <cell r="C34"/>
          <cell r="D34" t="str">
            <v>QUANTIDADE/ MÊS</v>
          </cell>
          <cell r="E34">
            <v>1</v>
          </cell>
          <cell r="F34"/>
          <cell r="G34"/>
          <cell r="H34">
            <v>3</v>
          </cell>
          <cell r="I34">
            <v>3</v>
          </cell>
          <cell r="J34"/>
        </row>
        <row r="35">
          <cell r="A35"/>
          <cell r="B35"/>
          <cell r="C35"/>
          <cell r="D35"/>
          <cell r="E35"/>
          <cell r="F35"/>
          <cell r="G35"/>
          <cell r="H35"/>
          <cell r="I35"/>
          <cell r="J35"/>
        </row>
        <row r="36">
          <cell r="A36" t="str">
            <v>2.1.3</v>
          </cell>
          <cell r="B36" t="str">
            <v>SINAPI</v>
          </cell>
          <cell r="C36">
            <v>10775</v>
          </cell>
          <cell r="D36" t="str">
            <v xml:space="preserve">LOCACAO DE CONTAINER 2,30 X 6,00 M, ALT. 2,50 M, COM 1 SANITARIO, PARA ESCRITORIO, COMPLETO, SEM DIVISORIAS INTERNAS (NAO INCLUI MOBILIZACAO/DESMOBILIZACAO)                                                                                                                                                                                                                                                                                                                                              </v>
          </cell>
          <cell r="E36" t="str">
            <v>QDE</v>
          </cell>
          <cell r="F36"/>
          <cell r="G36"/>
          <cell r="H36" t="str">
            <v>MESES</v>
          </cell>
          <cell r="I36">
            <v>3</v>
          </cell>
          <cell r="J36" t="str">
            <v xml:space="preserve">MES   </v>
          </cell>
        </row>
        <row r="37">
          <cell r="A37"/>
          <cell r="B37"/>
          <cell r="C37"/>
          <cell r="D37" t="str">
            <v>OBRA</v>
          </cell>
          <cell r="E37">
            <v>1</v>
          </cell>
          <cell r="F37"/>
          <cell r="G37"/>
          <cell r="H37">
            <v>3</v>
          </cell>
          <cell r="I37">
            <v>3</v>
          </cell>
          <cell r="J37"/>
        </row>
        <row r="38">
          <cell r="A38"/>
          <cell r="B38"/>
          <cell r="C38"/>
          <cell r="D38"/>
          <cell r="E38"/>
          <cell r="F38"/>
          <cell r="G38"/>
          <cell r="H38"/>
          <cell r="I38"/>
          <cell r="J38"/>
        </row>
        <row r="39">
          <cell r="A39" t="str">
            <v>2.1.4</v>
          </cell>
          <cell r="B39" t="str">
            <v>COTAÇÃO</v>
          </cell>
          <cell r="C39" t="str">
            <v>COT.030</v>
          </cell>
          <cell r="D39" t="str">
            <v>ÁGUA POTÁVEL - ATÉ 10M3</v>
          </cell>
          <cell r="E39" t="str">
            <v>VOLUME</v>
          </cell>
          <cell r="F39"/>
          <cell r="G39"/>
          <cell r="H39"/>
          <cell r="I39">
            <v>10</v>
          </cell>
          <cell r="J39" t="str">
            <v>M3</v>
          </cell>
        </row>
        <row r="40">
          <cell r="A40"/>
          <cell r="B40"/>
          <cell r="C40"/>
          <cell r="D40" t="str">
            <v>OBRA</v>
          </cell>
          <cell r="E40">
            <v>10</v>
          </cell>
          <cell r="F40"/>
          <cell r="G40"/>
          <cell r="H40"/>
          <cell r="I40">
            <v>10</v>
          </cell>
          <cell r="J40"/>
        </row>
        <row r="41">
          <cell r="A41"/>
          <cell r="B41"/>
          <cell r="C41"/>
          <cell r="D41"/>
          <cell r="E41"/>
          <cell r="F41"/>
          <cell r="G41"/>
          <cell r="H41"/>
          <cell r="I41"/>
          <cell r="J41"/>
        </row>
        <row r="42">
          <cell r="A42" t="str">
            <v>2.1.5</v>
          </cell>
          <cell r="B42" t="str">
            <v>COTAÇÃO</v>
          </cell>
          <cell r="C42" t="str">
            <v>COT.031</v>
          </cell>
          <cell r="D42" t="str">
            <v>ÁGUA POTÁVEL - ACIMA DE 10M3</v>
          </cell>
          <cell r="E42" t="str">
            <v>VOLUME</v>
          </cell>
          <cell r="F42"/>
          <cell r="G42"/>
          <cell r="H42"/>
          <cell r="I42">
            <v>39.5</v>
          </cell>
          <cell r="J42" t="str">
            <v>M3</v>
          </cell>
        </row>
        <row r="43">
          <cell r="A43"/>
          <cell r="B43"/>
          <cell r="C43"/>
          <cell r="D43" t="str">
            <v>OBRA</v>
          </cell>
          <cell r="E43">
            <v>39.5</v>
          </cell>
          <cell r="F43"/>
          <cell r="G43"/>
          <cell r="H43"/>
          <cell r="I43">
            <v>39.5</v>
          </cell>
          <cell r="J43"/>
        </row>
        <row r="44">
          <cell r="A44"/>
          <cell r="B44"/>
          <cell r="C44"/>
          <cell r="D44"/>
          <cell r="E44"/>
          <cell r="F44"/>
          <cell r="G44"/>
          <cell r="H44"/>
          <cell r="I44"/>
          <cell r="J44"/>
        </row>
        <row r="45">
          <cell r="A45" t="str">
            <v>2.2</v>
          </cell>
          <cell r="B45"/>
          <cell r="C45"/>
          <cell r="D45" t="str">
            <v>SERVIÇOS INICIAIS - RUA DELFINO</v>
          </cell>
          <cell r="E45"/>
          <cell r="F45"/>
          <cell r="G45"/>
          <cell r="H45"/>
          <cell r="I45"/>
          <cell r="J45"/>
        </row>
        <row r="46">
          <cell r="A46" t="str">
            <v>2.2.1</v>
          </cell>
          <cell r="B46" t="str">
            <v>COTAÇÃO</v>
          </cell>
          <cell r="C46" t="str">
            <v>COT.022</v>
          </cell>
          <cell r="D46" t="str">
            <v>EQUIPE TOPOGRÁFICA (PLANIMÉTRICO) DE PEQUENO PORTE, COMPREENDENDO 1 TOPÓGRAFO, 4 AUXILIARES E EQUIPAMENTOS. INCLUSO O FORNECIMENTO DE LEVANTAMENTO EM MÍDIA DIGITAL EM EXTENSÃO DWG.</v>
          </cell>
          <cell r="E46" t="str">
            <v>QDE</v>
          </cell>
          <cell r="F46"/>
          <cell r="G46"/>
          <cell r="H46"/>
          <cell r="I46">
            <v>6</v>
          </cell>
          <cell r="J46" t="str">
            <v>DIÁRIA</v>
          </cell>
        </row>
        <row r="47">
          <cell r="A47"/>
          <cell r="B47"/>
          <cell r="C47"/>
          <cell r="D47" t="str">
            <v>LOCAÇÃO DE OBRA</v>
          </cell>
          <cell r="E47">
            <v>6</v>
          </cell>
          <cell r="F47"/>
          <cell r="G47"/>
          <cell r="H47"/>
          <cell r="I47">
            <v>6</v>
          </cell>
          <cell r="J47"/>
        </row>
        <row r="48">
          <cell r="A48"/>
          <cell r="B48"/>
          <cell r="C48"/>
          <cell r="D48"/>
          <cell r="E48"/>
          <cell r="F48"/>
          <cell r="G48"/>
          <cell r="H48"/>
          <cell r="I48"/>
          <cell r="J48"/>
        </row>
        <row r="49">
          <cell r="A49" t="str">
            <v>2.2.2</v>
          </cell>
          <cell r="B49" t="str">
            <v>COMPOSIÇÃO</v>
          </cell>
          <cell r="C49" t="str">
            <v>CPU 003</v>
          </cell>
          <cell r="D49" t="str">
            <v>FORNECIMENTO E MONTAGEM DE TELA DE SINALIZAÇÃO LARANJA (H=1,2M) FIXADA EM MONTANTES DE FERRO DE 1/2 POL. OU EM BARROTES DE MADEIRA 3X3 POL. COLOCADOS SOBRE BASE DE CONCRETO TRAÇO 1:4:8, ESPAÇADOS A CADA 2 M, INCLUSIVE POSTERIOR RETIRADA E REAPROVEITAMENTO.</v>
          </cell>
          <cell r="E49" t="str">
            <v>EXTENSÃO VIA</v>
          </cell>
          <cell r="F49"/>
          <cell r="G49"/>
          <cell r="H49" t="str">
            <v>QDE</v>
          </cell>
          <cell r="I49">
            <v>225.42</v>
          </cell>
          <cell r="J49" t="str">
            <v>M</v>
          </cell>
        </row>
        <row r="50">
          <cell r="A50"/>
          <cell r="B50"/>
          <cell r="C50"/>
          <cell r="D50" t="str">
            <v>ISOLAMENTO EM AMBOS OS LADOS DA VIA</v>
          </cell>
          <cell r="E50">
            <v>112.71</v>
          </cell>
          <cell r="F50"/>
          <cell r="G50"/>
          <cell r="H50">
            <v>2</v>
          </cell>
          <cell r="I50">
            <v>225.42</v>
          </cell>
          <cell r="J50"/>
        </row>
        <row r="51">
          <cell r="A51"/>
          <cell r="B51"/>
          <cell r="C51"/>
          <cell r="D51"/>
          <cell r="E51"/>
          <cell r="F51"/>
          <cell r="G51"/>
          <cell r="H51"/>
          <cell r="I51"/>
          <cell r="J51"/>
        </row>
        <row r="52">
          <cell r="A52" t="str">
            <v>2.2.3</v>
          </cell>
          <cell r="B52" t="str">
            <v>COMPOSIÇÃO</v>
          </cell>
          <cell r="C52" t="str">
            <v>CPU 004</v>
          </cell>
          <cell r="D52" t="str">
            <v>FORNECIMENTO E IMPLANTAÇÃO DE CAVALETE DE OBRA DE FERRO SINALIZAÇÃO DE OBRAS EM VIAS PUBLICAS COM LOGOMARCA DA EMLURB, CONFORME AV. 042/2000. CONSIDERADO REUTILIZAÇÃO DE 10 VEZES, INCLUSIVE FORNECIMENTO, COLOCAÇÃO E TRANSPORTE.</v>
          </cell>
          <cell r="E52" t="str">
            <v>ACESSOS</v>
          </cell>
          <cell r="F52"/>
          <cell r="G52"/>
          <cell r="H52"/>
          <cell r="I52">
            <v>2</v>
          </cell>
          <cell r="J52" t="str">
            <v>UN</v>
          </cell>
        </row>
        <row r="53">
          <cell r="A53"/>
          <cell r="B53"/>
          <cell r="C53"/>
          <cell r="D53" t="str">
            <v>SINALIZAÇÃO OBRA</v>
          </cell>
          <cell r="E53">
            <v>2</v>
          </cell>
          <cell r="F53"/>
          <cell r="G53"/>
          <cell r="H53"/>
          <cell r="I53">
            <v>2</v>
          </cell>
          <cell r="J53"/>
        </row>
        <row r="54">
          <cell r="A54"/>
          <cell r="B54"/>
          <cell r="C54"/>
          <cell r="D54"/>
          <cell r="E54"/>
          <cell r="F54"/>
          <cell r="G54"/>
          <cell r="H54"/>
          <cell r="I54"/>
          <cell r="J54"/>
        </row>
        <row r="55">
          <cell r="A55" t="str">
            <v>2.2.4</v>
          </cell>
          <cell r="B55" t="str">
            <v>COMPOSIÇÃO</v>
          </cell>
          <cell r="C55" t="str">
            <v>CPU 005</v>
          </cell>
          <cell r="D55" t="str">
            <v>CONE DE SINALIZACAO ABNT 15071 EM PVC RIGIDO COM FAIXA REFLETIVA, H = 70 / 76 CM , CONSIDERADO REUTILIZAÇÃO DE 10 VEZES CONFORME ORIENTAÇÃO DO CADERNO TÉCNICO DE SINALIZAÇÃO DO SICRO VOL. 10, CONT. 03, PAG. 48 E 49, INCLUSIVE FORNECIMENTO, TRANSPORTE E COLOCAÇÃO.</v>
          </cell>
          <cell r="E55" t="str">
            <v>QDE</v>
          </cell>
          <cell r="F55"/>
          <cell r="G55"/>
          <cell r="H55"/>
          <cell r="I55">
            <v>6</v>
          </cell>
          <cell r="J55" t="str">
            <v>UN</v>
          </cell>
        </row>
        <row r="56">
          <cell r="A56"/>
          <cell r="B56"/>
          <cell r="C56"/>
          <cell r="D56" t="str">
            <v>SINALIZAÇÃO OBRA</v>
          </cell>
          <cell r="E56">
            <v>6</v>
          </cell>
          <cell r="F56"/>
          <cell r="G56"/>
          <cell r="H56"/>
          <cell r="I56">
            <v>6</v>
          </cell>
          <cell r="J56"/>
        </row>
        <row r="57">
          <cell r="A57"/>
          <cell r="B57"/>
          <cell r="C57"/>
          <cell r="D57"/>
          <cell r="E57"/>
          <cell r="F57"/>
          <cell r="G57"/>
          <cell r="H57"/>
          <cell r="I57"/>
          <cell r="J57"/>
        </row>
        <row r="58">
          <cell r="A58" t="str">
            <v>2.2.5</v>
          </cell>
          <cell r="B58" t="str">
            <v>COMPOSIÇÃO</v>
          </cell>
          <cell r="C58" t="str">
            <v>CPU 006</v>
          </cell>
          <cell r="D58" t="str">
            <v>CAVALETE EM POLIETILENO ZEBRADO COM FAIXA REFLETIVA - H = 1,00 M, CONSIDERADO REUTILIZAÇÃO DE 10 VEZES CONFORME ORIENTAÇÃO DO CADERNO TÉCNICO DE SINALIZAÇÃO DO SICRO VOL. 10, CONT. 03, PAG. 48 E 49, INCLUSIVE FORNECIMENTO, TRANSPORTE E COLOCAÇÃO.</v>
          </cell>
          <cell r="E58" t="str">
            <v>LARG. VIA</v>
          </cell>
          <cell r="F58" t="str">
            <v>COMP. CAVALETE</v>
          </cell>
          <cell r="G58"/>
          <cell r="H58" t="str">
            <v>QDE ACESSOS</v>
          </cell>
          <cell r="I58">
            <v>18</v>
          </cell>
          <cell r="J58" t="str">
            <v>UN</v>
          </cell>
        </row>
        <row r="59">
          <cell r="A59"/>
          <cell r="B59"/>
          <cell r="C59"/>
          <cell r="D59" t="str">
            <v>SINALIZAÇÃO OBRA</v>
          </cell>
          <cell r="E59">
            <v>10</v>
          </cell>
          <cell r="F59">
            <v>1</v>
          </cell>
          <cell r="G59"/>
          <cell r="H59">
            <v>2</v>
          </cell>
          <cell r="I59">
            <v>18</v>
          </cell>
          <cell r="J59"/>
        </row>
        <row r="60">
          <cell r="A60"/>
          <cell r="B60"/>
          <cell r="C60"/>
          <cell r="D60"/>
          <cell r="E60"/>
          <cell r="F60"/>
          <cell r="G60"/>
          <cell r="H60"/>
          <cell r="I60"/>
          <cell r="J60"/>
        </row>
        <row r="61">
          <cell r="A61" t="str">
            <v>2.3</v>
          </cell>
          <cell r="B61"/>
          <cell r="C61"/>
          <cell r="D61" t="str">
            <v>DEMOLIÇÕES - RUA DELFINO</v>
          </cell>
          <cell r="E61"/>
          <cell r="F61"/>
          <cell r="G61"/>
          <cell r="H61"/>
          <cell r="I61"/>
          <cell r="J61"/>
        </row>
        <row r="62">
          <cell r="A62" t="str">
            <v>2.3.1</v>
          </cell>
          <cell r="B62" t="str">
            <v>COMPOSIÇÃO</v>
          </cell>
          <cell r="C62" t="str">
            <v>CPU 010</v>
          </cell>
          <cell r="D62" t="str">
            <v>DEMOLIÇÃO DE CONCRETO COM MARTELETE COMPRESSOR.</v>
          </cell>
          <cell r="E62"/>
          <cell r="F62"/>
          <cell r="G62"/>
          <cell r="H62"/>
          <cell r="I62">
            <v>9.58</v>
          </cell>
          <cell r="J62" t="str">
            <v>M3</v>
          </cell>
        </row>
        <row r="63">
          <cell r="A63"/>
          <cell r="B63"/>
          <cell r="C63"/>
          <cell r="D63" t="str">
            <v>QUANTITATIVOS EXTRAÍDOS DO QUADRO RESUMO DO PROJETO DE DEMOLIÇÕES</v>
          </cell>
          <cell r="E63" t="str">
            <v>ÁREA</v>
          </cell>
          <cell r="F63"/>
          <cell r="G63" t="str">
            <v>ESPESSURA</v>
          </cell>
          <cell r="H63"/>
          <cell r="I63"/>
          <cell r="J63"/>
        </row>
        <row r="64">
          <cell r="A64"/>
          <cell r="B64"/>
          <cell r="C64"/>
          <cell r="D64" t="str">
            <v>LADO DIREITO</v>
          </cell>
          <cell r="E64">
            <v>99.16</v>
          </cell>
          <cell r="F64"/>
          <cell r="G64">
            <v>0.06</v>
          </cell>
          <cell r="H64"/>
          <cell r="I64">
            <v>5.9495999999999993</v>
          </cell>
          <cell r="J64"/>
        </row>
        <row r="65">
          <cell r="A65"/>
          <cell r="B65"/>
          <cell r="C65"/>
          <cell r="D65" t="str">
            <v>LADO ESQUERDO</v>
          </cell>
          <cell r="E65">
            <v>60.43</v>
          </cell>
          <cell r="F65"/>
          <cell r="G65">
            <v>0.06</v>
          </cell>
          <cell r="H65"/>
          <cell r="I65">
            <v>3.6257999999999999</v>
          </cell>
          <cell r="J65"/>
        </row>
        <row r="66">
          <cell r="A66"/>
          <cell r="B66"/>
          <cell r="C66"/>
          <cell r="D66"/>
          <cell r="E66"/>
          <cell r="F66"/>
          <cell r="G66"/>
          <cell r="H66"/>
          <cell r="I66"/>
          <cell r="J66"/>
        </row>
        <row r="67">
          <cell r="A67" t="str">
            <v>2.3.2</v>
          </cell>
          <cell r="B67" t="str">
            <v>SINAPI</v>
          </cell>
          <cell r="C67">
            <v>97634</v>
          </cell>
          <cell r="D67" t="str">
            <v>DEMOLIÇÃO DE REVESTIMENTO CERÂMICO, DE FORMA MECANIZADA COM MARTELETE, SEM REAPROVEITAMENTO. AF_09/2023</v>
          </cell>
          <cell r="E67"/>
          <cell r="F67"/>
          <cell r="G67"/>
          <cell r="H67"/>
          <cell r="I67">
            <v>31.51</v>
          </cell>
          <cell r="J67" t="str">
            <v>M2</v>
          </cell>
        </row>
        <row r="68">
          <cell r="A68"/>
          <cell r="B68"/>
          <cell r="C68"/>
          <cell r="D68" t="str">
            <v>QUANTITATIVOS EXTRAÍDOS DO QUADRO RESUMO DO PROJETO DE DEMOLIÇÕES</v>
          </cell>
          <cell r="E68" t="str">
            <v>ÁREA</v>
          </cell>
          <cell r="F68"/>
          <cell r="G68"/>
          <cell r="H68"/>
          <cell r="I68"/>
          <cell r="J68"/>
        </row>
        <row r="69">
          <cell r="A69"/>
          <cell r="B69"/>
          <cell r="C69"/>
          <cell r="D69" t="str">
            <v>LADO ESQUERDO</v>
          </cell>
          <cell r="E69">
            <v>31.51</v>
          </cell>
          <cell r="F69"/>
          <cell r="G69"/>
          <cell r="H69"/>
          <cell r="I69">
            <v>31.51</v>
          </cell>
          <cell r="J69"/>
        </row>
        <row r="70">
          <cell r="A70"/>
          <cell r="B70"/>
          <cell r="C70"/>
          <cell r="D70"/>
          <cell r="E70"/>
          <cell r="F70"/>
          <cell r="G70"/>
          <cell r="H70"/>
          <cell r="I70"/>
          <cell r="J70"/>
        </row>
        <row r="71">
          <cell r="A71" t="str">
            <v>2.3.3</v>
          </cell>
          <cell r="B71" t="str">
            <v>COMPOSIÇÃO</v>
          </cell>
          <cell r="C71" t="str">
            <v>CPU 009</v>
          </cell>
          <cell r="D71" t="str">
            <v>DEMOLIÇÃO DE MEIO-FIO GRANÍTICO OU PRE-MOLDADO.</v>
          </cell>
          <cell r="E71"/>
          <cell r="F71"/>
          <cell r="G71"/>
          <cell r="H71"/>
          <cell r="I71">
            <v>33.119999999999997</v>
          </cell>
          <cell r="J71" t="str">
            <v>M</v>
          </cell>
        </row>
        <row r="72">
          <cell r="A72"/>
          <cell r="B72"/>
          <cell r="C72"/>
          <cell r="D72" t="str">
            <v>QUANTITATIVOS EXTRAÍDOS DO QUADRO RESUMO DO PROJETO DE DEMOLIÇÕES</v>
          </cell>
          <cell r="E72" t="str">
            <v>EXT</v>
          </cell>
          <cell r="F72"/>
          <cell r="G72"/>
          <cell r="H72"/>
          <cell r="I72"/>
          <cell r="J72"/>
        </row>
        <row r="73">
          <cell r="A73"/>
          <cell r="B73"/>
          <cell r="C73"/>
          <cell r="D73" t="str">
            <v>VIA</v>
          </cell>
          <cell r="E73">
            <v>33.119999999999997</v>
          </cell>
          <cell r="F73"/>
          <cell r="G73"/>
          <cell r="H73"/>
          <cell r="I73">
            <v>33.119999999999997</v>
          </cell>
          <cell r="J73"/>
        </row>
        <row r="74">
          <cell r="A74"/>
          <cell r="B74"/>
          <cell r="C74"/>
          <cell r="D74"/>
          <cell r="E74"/>
          <cell r="F74"/>
          <cell r="G74"/>
          <cell r="H74"/>
          <cell r="I74"/>
          <cell r="J74"/>
        </row>
        <row r="75">
          <cell r="A75" t="str">
            <v>2.3.4</v>
          </cell>
          <cell r="B75" t="str">
            <v>COMPOSIÇÃO</v>
          </cell>
          <cell r="C75" t="str">
            <v>CPU 013</v>
          </cell>
          <cell r="D75" t="str">
            <v>DEMOLIÇÃO DE PAVIMENTAÇÃO EM PARALELEPÍPEDO SEM REAPROVEITAMENTO.</v>
          </cell>
          <cell r="E75"/>
          <cell r="F75"/>
          <cell r="G75"/>
          <cell r="H75"/>
          <cell r="I75">
            <v>18.14</v>
          </cell>
          <cell r="J75" t="str">
            <v>M2</v>
          </cell>
        </row>
        <row r="76">
          <cell r="A76"/>
          <cell r="B76"/>
          <cell r="C76"/>
          <cell r="D76" t="str">
            <v>QUANTITATIVOS EXTRAÍDOS DO QUADRO RESUMO DO PROJETO DE DEMOLIÇÕES</v>
          </cell>
          <cell r="E76" t="str">
            <v>ÁREA</v>
          </cell>
          <cell r="F76"/>
          <cell r="G76"/>
          <cell r="H76"/>
          <cell r="I76"/>
          <cell r="J76"/>
        </row>
        <row r="77">
          <cell r="A77"/>
          <cell r="B77"/>
          <cell r="C77"/>
          <cell r="D77" t="str">
            <v>VIA</v>
          </cell>
          <cell r="E77">
            <v>18.14</v>
          </cell>
          <cell r="F77"/>
          <cell r="G77"/>
          <cell r="H77"/>
          <cell r="I77">
            <v>18.14</v>
          </cell>
          <cell r="J77"/>
        </row>
        <row r="78">
          <cell r="A78"/>
          <cell r="B78"/>
          <cell r="C78"/>
          <cell r="D78"/>
          <cell r="E78"/>
          <cell r="F78"/>
          <cell r="G78"/>
          <cell r="H78"/>
          <cell r="I78"/>
          <cell r="J78"/>
        </row>
        <row r="79">
          <cell r="A79" t="str">
            <v>2.3.5</v>
          </cell>
          <cell r="B79" t="str">
            <v>SINAPI</v>
          </cell>
          <cell r="C79">
            <v>100982</v>
          </cell>
          <cell r="D79" t="str">
            <v>CARGA, MANOBRA E DESCARGA DE ENTULHO EM CAMINHÃO BASCULANTE 10 M³ - CARGA COM ESCAVADEIRA HIDRÁULICA  (CAÇAMBA DE 0,80 M³ / 111 HP) E DESCARGA LIVRE (UNIDADE: M3). AF_07/2020</v>
          </cell>
          <cell r="E79" t="str">
            <v>VOLUME</v>
          </cell>
          <cell r="F79"/>
          <cell r="G79"/>
          <cell r="H79" t="str">
            <v>EMPOLAMENTO</v>
          </cell>
          <cell r="I79">
            <v>20.09</v>
          </cell>
          <cell r="J79" t="str">
            <v>M3</v>
          </cell>
        </row>
        <row r="80">
          <cell r="A80"/>
          <cell r="B80"/>
          <cell r="C80"/>
          <cell r="D80" t="str">
            <v>DEMOLIÇÃO DE PASSEIO EM CONCRETO SIMPLES</v>
          </cell>
          <cell r="E80">
            <v>9.58</v>
          </cell>
          <cell r="F80"/>
          <cell r="G80"/>
          <cell r="H80">
            <v>1.3</v>
          </cell>
          <cell r="I80">
            <v>12.454000000000001</v>
          </cell>
          <cell r="J80"/>
        </row>
        <row r="81">
          <cell r="A81"/>
          <cell r="B81"/>
          <cell r="C81"/>
          <cell r="D81"/>
          <cell r="E81" t="str">
            <v>ÁREA</v>
          </cell>
          <cell r="F81"/>
          <cell r="G81" t="str">
            <v>ESPESSURA</v>
          </cell>
          <cell r="H81" t="str">
            <v>EMPOLAMENTO</v>
          </cell>
          <cell r="I81"/>
          <cell r="J81"/>
        </row>
        <row r="82">
          <cell r="A82"/>
          <cell r="B82"/>
          <cell r="C82"/>
          <cell r="D82" t="str">
            <v>DEMOLIÇÃO DE PASSEIO EM CERÂMICA</v>
          </cell>
          <cell r="E82">
            <v>31.51</v>
          </cell>
          <cell r="F82"/>
          <cell r="G82">
            <v>7.0000000000000007E-2</v>
          </cell>
          <cell r="H82">
            <v>1.3</v>
          </cell>
          <cell r="I82">
            <v>2.8674100000000005</v>
          </cell>
          <cell r="J82"/>
        </row>
        <row r="83">
          <cell r="A83"/>
          <cell r="B83"/>
          <cell r="C83"/>
          <cell r="D83" t="str">
            <v>DEMOLIÇÃO DE PAVIMENTO EM PARALELEPÍPEDO</v>
          </cell>
          <cell r="E83">
            <v>18.14</v>
          </cell>
          <cell r="F83"/>
          <cell r="G83">
            <v>0.12</v>
          </cell>
          <cell r="H83">
            <v>1.3</v>
          </cell>
          <cell r="I83">
            <v>2.8298400000000004</v>
          </cell>
          <cell r="J83"/>
        </row>
        <row r="84">
          <cell r="A84"/>
          <cell r="B84"/>
          <cell r="C84"/>
          <cell r="D84"/>
          <cell r="E84" t="str">
            <v>EXTENSÃO</v>
          </cell>
          <cell r="F84" t="str">
            <v>ESPESSURA</v>
          </cell>
          <cell r="G84" t="str">
            <v>ALTURA</v>
          </cell>
          <cell r="H84" t="str">
            <v>EMPOLAMENTO</v>
          </cell>
          <cell r="I84"/>
          <cell r="J84"/>
        </row>
        <row r="85">
          <cell r="A85"/>
          <cell r="B85"/>
          <cell r="C85"/>
          <cell r="D85" t="str">
            <v>DEMOLIÇÃO DE MEIO-FIO</v>
          </cell>
          <cell r="E85">
            <v>33.119999999999997</v>
          </cell>
          <cell r="F85">
            <v>0.15</v>
          </cell>
          <cell r="G85">
            <v>0.3</v>
          </cell>
          <cell r="H85">
            <v>1.3</v>
          </cell>
          <cell r="I85">
            <v>1.9375199999999997</v>
          </cell>
          <cell r="J85"/>
        </row>
        <row r="86">
          <cell r="A86"/>
          <cell r="B86"/>
          <cell r="C86"/>
          <cell r="D86"/>
          <cell r="E86"/>
          <cell r="F86"/>
          <cell r="G86"/>
          <cell r="H86"/>
          <cell r="I86"/>
          <cell r="J86"/>
        </row>
        <row r="87">
          <cell r="A87" t="str">
            <v>2.3.6</v>
          </cell>
          <cell r="B87" t="str">
            <v>SINAPI</v>
          </cell>
          <cell r="C87">
            <v>95875</v>
          </cell>
          <cell r="D87" t="str">
            <v>TRANSPORTE COM CAMINHÃO BASCULANTE DE 10 M³, EM VIA URBANA PAVIMENTADA, DMT ATÉ 30 KM (UNIDADE: M3XKM). AF_07/2020</v>
          </cell>
          <cell r="E87" t="str">
            <v>VOLUME EMPOLADO</v>
          </cell>
          <cell r="F87"/>
          <cell r="G87"/>
          <cell r="H87" t="str">
            <v>DMT</v>
          </cell>
          <cell r="I87">
            <v>546.45000000000005</v>
          </cell>
          <cell r="J87" t="str">
            <v>M3XKM</v>
          </cell>
        </row>
        <row r="88">
          <cell r="A88"/>
          <cell r="B88"/>
          <cell r="C88"/>
          <cell r="D88" t="str">
            <v>VOL ENTULHO EMPOLADO X DMT MÉDIO GERENCIADORA DE RESÍDUOS SÓLIDOS INERTES DE 1º CATEGORIA</v>
          </cell>
          <cell r="E88">
            <v>20.09</v>
          </cell>
          <cell r="F88"/>
          <cell r="G88"/>
          <cell r="H88">
            <v>27.2</v>
          </cell>
          <cell r="I88">
            <v>546.44799999999998</v>
          </cell>
          <cell r="J88"/>
        </row>
        <row r="89">
          <cell r="A89"/>
          <cell r="B89"/>
          <cell r="C89"/>
          <cell r="D89"/>
          <cell r="E89"/>
          <cell r="F89"/>
          <cell r="G89"/>
          <cell r="H89"/>
          <cell r="I89"/>
          <cell r="J89"/>
        </row>
        <row r="90">
          <cell r="A90" t="str">
            <v>2.4</v>
          </cell>
          <cell r="B90"/>
          <cell r="C90"/>
          <cell r="D90" t="str">
            <v>TERRAPLENAGEM E MOVIMENTO DE TERRA - RUA DELFINO</v>
          </cell>
          <cell r="E90"/>
          <cell r="F90"/>
          <cell r="G90"/>
          <cell r="H90"/>
          <cell r="I90"/>
          <cell r="J90"/>
        </row>
        <row r="91">
          <cell r="A91" t="str">
            <v>2.4.1</v>
          </cell>
          <cell r="B91" t="str">
            <v>COMPOSIÇÃO</v>
          </cell>
          <cell r="C91" t="str">
            <v>CPU 018</v>
          </cell>
          <cell r="D91" t="str">
            <v>ESCAVAÇÃO MECÂNICA SOLO DE 1A CAT. PROF. ATÉ 2.00m COM RETROESCAVADEIRA SOBRE RODAS 4X2 79HP.</v>
          </cell>
          <cell r="E91" t="str">
            <v>VOLUME</v>
          </cell>
          <cell r="F91"/>
          <cell r="G91"/>
          <cell r="H91"/>
          <cell r="I91">
            <v>620.67999999999995</v>
          </cell>
          <cell r="J91" t="str">
            <v>M3</v>
          </cell>
        </row>
        <row r="92">
          <cell r="A92"/>
          <cell r="B92"/>
          <cell r="C92"/>
          <cell r="D92" t="str">
            <v>QUANTITATIVO EXTRAÍDO DO MAPA DE CUBAÇÃO - SEÇÕES TRANSVERSAIS - CORTE</v>
          </cell>
          <cell r="E92">
            <v>551.72</v>
          </cell>
          <cell r="F92"/>
          <cell r="G92"/>
          <cell r="H92"/>
          <cell r="I92">
            <v>551.72</v>
          </cell>
          <cell r="J92"/>
        </row>
        <row r="93">
          <cell r="A93"/>
          <cell r="B93"/>
          <cell r="C93"/>
          <cell r="D93"/>
          <cell r="E93" t="str">
            <v>EXTENSÃO</v>
          </cell>
          <cell r="F93" t="str">
            <v>LARGURA</v>
          </cell>
          <cell r="G93" t="str">
            <v>ALTURA</v>
          </cell>
          <cell r="H93"/>
          <cell r="I93"/>
          <cell r="J93"/>
        </row>
        <row r="94">
          <cell r="A94"/>
          <cell r="B94"/>
          <cell r="C94"/>
          <cell r="D94" t="str">
            <v>ESCAVAÇÃO DE CANALETA CONSIDERADA NO MAPA DE CUBAGEM</v>
          </cell>
          <cell r="E94">
            <v>107.75</v>
          </cell>
          <cell r="F94">
            <v>0.8</v>
          </cell>
          <cell r="G94">
            <v>0.8</v>
          </cell>
          <cell r="H94"/>
          <cell r="I94">
            <v>68.960000000000008</v>
          </cell>
          <cell r="J94"/>
        </row>
        <row r="95">
          <cell r="A95"/>
          <cell r="B95"/>
          <cell r="C95"/>
          <cell r="D95"/>
          <cell r="E95"/>
          <cell r="F95"/>
          <cell r="G95"/>
          <cell r="H95"/>
          <cell r="I95"/>
          <cell r="J95"/>
        </row>
        <row r="96">
          <cell r="A96" t="str">
            <v>2.4.2</v>
          </cell>
          <cell r="B96" t="str">
            <v>COMPOSIÇÃO</v>
          </cell>
          <cell r="C96" t="str">
            <v>CPU 021</v>
          </cell>
          <cell r="D96" t="str">
            <v>EXECUÇÃO E COMPACTAÇÃO DE ATERRO COM SOLO PREDOMINANTEMENTE ARENOSO COM AREIA PARA ATERRO - POSTO OBRA.</v>
          </cell>
          <cell r="E96" t="str">
            <v>VOLUME</v>
          </cell>
          <cell r="F96"/>
          <cell r="G96"/>
          <cell r="H96"/>
          <cell r="I96">
            <v>2.5499999999999998</v>
          </cell>
          <cell r="J96" t="str">
            <v>M3</v>
          </cell>
        </row>
        <row r="97">
          <cell r="A97"/>
          <cell r="B97"/>
          <cell r="C97"/>
          <cell r="D97" t="str">
            <v>ÁREA TERRAPLANAGEM (SEÇÃO TRANSVERSAL) -  ATERRO</v>
          </cell>
          <cell r="E97">
            <v>2.5499999999999998</v>
          </cell>
          <cell r="F97"/>
          <cell r="G97"/>
          <cell r="H97"/>
          <cell r="I97">
            <v>2.5499999999999998</v>
          </cell>
          <cell r="J97"/>
        </row>
        <row r="98">
          <cell r="A98"/>
          <cell r="B98"/>
          <cell r="C98"/>
          <cell r="D98"/>
          <cell r="E98"/>
          <cell r="F98"/>
          <cell r="G98"/>
          <cell r="H98"/>
          <cell r="I98"/>
          <cell r="J98"/>
        </row>
        <row r="99">
          <cell r="A99" t="str">
            <v>2.4.3</v>
          </cell>
          <cell r="B99" t="str">
            <v>SINAPI</v>
          </cell>
          <cell r="C99">
            <v>100978</v>
          </cell>
          <cell r="D99" t="str">
            <v>CARGA, MANOBRA E DESCARGA DE SOLOS E MATERIAIS GRANULARES EM CAMINHÃO BASCULANTE 10 M³ - CARGA COM ESCAVADEIRA HIDRÁULICA (CAÇAMBA DE 1,20 M³ / 155 HP) E DESCARGA LIVRE (UNIDADE: M3). AF_07/2020</v>
          </cell>
          <cell r="E99" t="str">
            <v>VOLUME</v>
          </cell>
          <cell r="F99"/>
          <cell r="G99"/>
          <cell r="H99" t="str">
            <v>EMPOLAMENTO</v>
          </cell>
          <cell r="I99">
            <v>775.85</v>
          </cell>
          <cell r="J99" t="str">
            <v>M3</v>
          </cell>
        </row>
        <row r="100">
          <cell r="A100"/>
          <cell r="B100"/>
          <cell r="C100"/>
          <cell r="D100" t="str">
            <v>VOLUME CORTE X EMPOLAMENTO</v>
          </cell>
          <cell r="E100">
            <v>620.67999999999995</v>
          </cell>
          <cell r="F100"/>
          <cell r="G100"/>
          <cell r="H100">
            <v>1.25</v>
          </cell>
          <cell r="I100">
            <v>775.84999999999991</v>
          </cell>
          <cell r="J100"/>
        </row>
        <row r="101">
          <cell r="A101"/>
          <cell r="B101"/>
          <cell r="C101"/>
          <cell r="D101"/>
          <cell r="E101"/>
          <cell r="F101"/>
          <cell r="G101"/>
          <cell r="H101"/>
          <cell r="I101"/>
          <cell r="J101"/>
        </row>
        <row r="102">
          <cell r="A102" t="str">
            <v>2.4.4</v>
          </cell>
          <cell r="B102" t="str">
            <v>SINAPI</v>
          </cell>
          <cell r="C102">
            <v>95875</v>
          </cell>
          <cell r="D102" t="str">
            <v>TRANSPORTE COM CAMINHÃO BASCULANTE DE 10 M³, EM VIA URBANA PAVIMENTADA, DMT ATÉ 30 KM (UNIDADE: M3XKM). AF_07/2020</v>
          </cell>
          <cell r="E102" t="str">
            <v>VOLUME EMPOLADO</v>
          </cell>
          <cell r="F102"/>
          <cell r="G102"/>
          <cell r="H102" t="str">
            <v>DMT</v>
          </cell>
          <cell r="I102">
            <v>21103.119999999999</v>
          </cell>
          <cell r="J102" t="str">
            <v>M3XKM</v>
          </cell>
        </row>
        <row r="103">
          <cell r="A103"/>
          <cell r="B103"/>
          <cell r="C103"/>
          <cell r="D103" t="str">
            <v>VOL X DMT MÉDIO GERENCIADORA DE RESÍDUOS SÓLIDOS INERTES DE 1º CATEGORIA</v>
          </cell>
          <cell r="E103">
            <v>775.85</v>
          </cell>
          <cell r="F103"/>
          <cell r="G103"/>
          <cell r="H103">
            <v>27.2</v>
          </cell>
          <cell r="I103">
            <v>21103.119999999999</v>
          </cell>
          <cell r="J103"/>
        </row>
        <row r="104">
          <cell r="A104"/>
          <cell r="B104"/>
          <cell r="C104"/>
          <cell r="D104"/>
          <cell r="E104"/>
          <cell r="F104"/>
          <cell r="G104"/>
          <cell r="H104"/>
          <cell r="I104"/>
          <cell r="J104"/>
        </row>
        <row r="105">
          <cell r="A105" t="str">
            <v>2.5</v>
          </cell>
          <cell r="B105"/>
          <cell r="C105"/>
          <cell r="D105" t="str">
            <v>DRENAGEM -  RUA DELFINO</v>
          </cell>
          <cell r="E105"/>
          <cell r="F105"/>
          <cell r="G105"/>
          <cell r="H105"/>
          <cell r="I105"/>
          <cell r="J105"/>
        </row>
        <row r="106">
          <cell r="A106" t="str">
            <v>2.5.1</v>
          </cell>
          <cell r="B106" t="str">
            <v>COMPOSIÇÃO</v>
          </cell>
          <cell r="C106" t="str">
            <v>CPU 029</v>
          </cell>
          <cell r="D106" t="str">
            <v>TUBO DE PEAD CORRUGADO DE DUPLA PAREDE PARA REDE COLETORA DE ÁGUAS PLUVIAIS, DN 600 MM, JUNTA ELÁSTICA INTEGRADA - FORNECIMENTO E ASSENTAMENTO.</v>
          </cell>
          <cell r="E106"/>
          <cell r="F106"/>
          <cell r="G106"/>
          <cell r="H106"/>
          <cell r="I106">
            <v>4.18</v>
          </cell>
          <cell r="J106" t="str">
            <v>M</v>
          </cell>
        </row>
        <row r="107">
          <cell r="A107"/>
          <cell r="B107"/>
          <cell r="C107"/>
          <cell r="D107" t="str">
            <v>QUANTITATIVO EXTRAÍDO DO QUADRO DO PROJETO DE DRENAGEM</v>
          </cell>
          <cell r="E107" t="str">
            <v>EXT.</v>
          </cell>
          <cell r="F107"/>
          <cell r="G107"/>
          <cell r="H107"/>
          <cell r="I107"/>
          <cell r="J107"/>
        </row>
        <row r="108">
          <cell r="A108"/>
          <cell r="B108"/>
          <cell r="C108"/>
          <cell r="D108" t="str">
            <v>REDE A SER EXECUTADA</v>
          </cell>
          <cell r="E108">
            <v>4.18</v>
          </cell>
          <cell r="F108"/>
          <cell r="G108"/>
          <cell r="H108"/>
          <cell r="I108">
            <v>4.18</v>
          </cell>
          <cell r="J108"/>
        </row>
        <row r="109">
          <cell r="A109"/>
          <cell r="B109"/>
          <cell r="C109"/>
          <cell r="D109"/>
          <cell r="E109"/>
          <cell r="F109"/>
          <cell r="G109"/>
          <cell r="H109"/>
          <cell r="I109"/>
          <cell r="J109"/>
        </row>
        <row r="110">
          <cell r="A110" t="str">
            <v>2.5.2</v>
          </cell>
          <cell r="B110" t="str">
            <v>COMPOSIÇÃO</v>
          </cell>
          <cell r="C110" t="str">
            <v>CPU 150</v>
          </cell>
          <cell r="D110" t="str">
            <v>CANALETA EM CONCRETO ARMADO NAS DIMENSÕES 0,40M X 0,40M, INCLUINDO LAJE DE TAMPA COM 20CM, CONFORME PROJETO DE CÁLCULO ESTRUTURAL  (LINHA D'ÁGUA - TAMPA TIPO GRELHA) - COM DISSIPADOR DE ENERGIA</v>
          </cell>
          <cell r="E110"/>
          <cell r="F110"/>
          <cell r="G110"/>
          <cell r="H110"/>
          <cell r="I110">
            <v>107.75</v>
          </cell>
          <cell r="J110" t="str">
            <v>M</v>
          </cell>
        </row>
        <row r="111">
          <cell r="A111"/>
          <cell r="B111"/>
          <cell r="C111"/>
          <cell r="D111" t="str">
            <v>QUANTITATIVO EXTRAÍDO DO QUADRO DO PROJETO DE DRENAGEM</v>
          </cell>
          <cell r="E111" t="str">
            <v>EXT.</v>
          </cell>
          <cell r="F111"/>
          <cell r="G111"/>
          <cell r="H111"/>
          <cell r="I111"/>
          <cell r="J111"/>
        </row>
        <row r="112">
          <cell r="A112"/>
          <cell r="B112"/>
          <cell r="C112"/>
          <cell r="D112" t="str">
            <v>REDE A SER EXECUTADA</v>
          </cell>
          <cell r="E112">
            <v>107.75</v>
          </cell>
          <cell r="F112"/>
          <cell r="G112"/>
          <cell r="H112"/>
          <cell r="I112">
            <v>107.75</v>
          </cell>
          <cell r="J112"/>
        </row>
        <row r="113">
          <cell r="A113"/>
          <cell r="B113"/>
          <cell r="C113"/>
          <cell r="D113"/>
          <cell r="E113"/>
          <cell r="F113"/>
          <cell r="G113"/>
          <cell r="H113"/>
          <cell r="I113"/>
          <cell r="J113"/>
        </row>
        <row r="114">
          <cell r="A114" t="str">
            <v>2.5.3</v>
          </cell>
          <cell r="B114" t="str">
            <v>COMPOSIÇÃO</v>
          </cell>
          <cell r="C114" t="str">
            <v>CPU 145</v>
          </cell>
          <cell r="D114" t="str">
            <v>EXECUÇÃO DE CAIXA DE LIGAÇÃO PARA CANALETA 0,40X0,40M E TUBO ø600MM, EM CONCRETO ARMADO FCK 25 MPA, DIMENSÕES INTERNAS DE 1,00X1,00X1,10M. (TIPO 3)</v>
          </cell>
          <cell r="E114"/>
          <cell r="F114"/>
          <cell r="G114"/>
          <cell r="H114"/>
          <cell r="I114">
            <v>1</v>
          </cell>
          <cell r="J114" t="str">
            <v>UN</v>
          </cell>
        </row>
        <row r="115">
          <cell r="A115"/>
          <cell r="B115"/>
          <cell r="C115"/>
          <cell r="D115" t="str">
            <v>QUANTITATIVO EXTRAÍDO DO QUADRO DO PROJETO DE DRENAGEM</v>
          </cell>
          <cell r="E115" t="str">
            <v>QDE</v>
          </cell>
          <cell r="F115"/>
          <cell r="G115"/>
          <cell r="H115"/>
          <cell r="I115"/>
          <cell r="J115"/>
        </row>
        <row r="116">
          <cell r="A116"/>
          <cell r="B116"/>
          <cell r="C116"/>
          <cell r="D116" t="str">
            <v>REDE A SER EXECUTADA</v>
          </cell>
          <cell r="E116">
            <v>1</v>
          </cell>
          <cell r="F116"/>
          <cell r="G116"/>
          <cell r="H116"/>
          <cell r="I116">
            <v>1</v>
          </cell>
          <cell r="J116"/>
        </row>
        <row r="117">
          <cell r="A117"/>
          <cell r="B117"/>
          <cell r="C117"/>
          <cell r="D117"/>
          <cell r="E117"/>
          <cell r="F117"/>
          <cell r="G117"/>
          <cell r="H117"/>
          <cell r="I117"/>
          <cell r="J117"/>
        </row>
        <row r="118">
          <cell r="A118" t="str">
            <v>2.5.4</v>
          </cell>
          <cell r="B118" t="str">
            <v>SINAPI</v>
          </cell>
          <cell r="C118">
            <v>102279</v>
          </cell>
          <cell r="D118" t="str">
            <v>ESCAVAÇÃO MECANIZADA DE VALA COM PROF. ATÉ 1,5 M (MÉDIA MONTANTE E JUSANTE/UMA COMPOSIÇÃO POR TRECHO), ESCAVADEIRA (0,8 M3),LARG. MENOR QUE 1,5 M, EM SOLO DE 1A CATEGORIA, LOCAIS COM BAIXO NÍVEL DE INTERFERÊNCIA. AF_02/2021</v>
          </cell>
          <cell r="E118"/>
          <cell r="F118"/>
          <cell r="G118"/>
          <cell r="H118"/>
          <cell r="I118">
            <v>5.6</v>
          </cell>
          <cell r="J118" t="str">
            <v>M3</v>
          </cell>
        </row>
        <row r="119">
          <cell r="A119"/>
          <cell r="B119"/>
          <cell r="C119"/>
          <cell r="D119" t="str">
            <v>QUANTITATIVO EXTRAÍDO DO DETALHE DE DISPOSITIVOS DE DRENAGEM</v>
          </cell>
          <cell r="E119" t="str">
            <v>EXTENSÃO</v>
          </cell>
          <cell r="F119" t="str">
            <v>LARGURA</v>
          </cell>
          <cell r="G119" t="str">
            <v>PROF./
ALT.</v>
          </cell>
          <cell r="H119" t="str">
            <v>QUANTIDADE</v>
          </cell>
          <cell r="I119" t="str">
            <v>VOLUME ESCAVADO</v>
          </cell>
          <cell r="J119"/>
        </row>
        <row r="120">
          <cell r="A120"/>
          <cell r="B120"/>
          <cell r="C120"/>
          <cell r="D120" t="str">
            <v>TUBO PEAD DE 600 MM</v>
          </cell>
          <cell r="E120">
            <v>4.18</v>
          </cell>
          <cell r="F120">
            <v>1.2</v>
          </cell>
          <cell r="G120">
            <v>1.117</v>
          </cell>
          <cell r="H120" t="str">
            <v>-</v>
          </cell>
          <cell r="I120">
            <v>5.6028719999999987</v>
          </cell>
          <cell r="J120"/>
        </row>
        <row r="121">
          <cell r="A121"/>
          <cell r="B121"/>
          <cell r="C121"/>
          <cell r="D121" t="str">
            <v>*NÃO FOI CONSIDERADO ESGOTAMENTO DE VALA, POIS NO ESTUDO GEOTÉCNICO NÃO FOI IDENTIFICADO O NÍVEL D'ÁGUA</v>
          </cell>
          <cell r="E121"/>
          <cell r="F121"/>
          <cell r="G121"/>
          <cell r="H121"/>
          <cell r="I121"/>
          <cell r="J121"/>
        </row>
        <row r="122">
          <cell r="A122"/>
          <cell r="B122"/>
          <cell r="C122"/>
          <cell r="D122"/>
          <cell r="E122"/>
          <cell r="F122"/>
          <cell r="G122"/>
          <cell r="H122"/>
          <cell r="I122"/>
          <cell r="J122"/>
        </row>
        <row r="123">
          <cell r="A123" t="str">
            <v>2.5.5</v>
          </cell>
          <cell r="B123" t="str">
            <v>SINAPI</v>
          </cell>
          <cell r="C123">
            <v>90091</v>
          </cell>
          <cell r="D123" t="str">
            <v>ESCAVAÇÃO MECANIZADA DE VALA COM PROF. ATÉ 1,5 M (MÉDIA MONTANTE E JUSANTE/UMA COMPOSIÇÃO POR TRECHO), ESCAVADEIRA (0,8 M3), LARG. DE 1,5 M A 2,5 M, EM SOLO DE 1A CATEGORIA, LOCAIS COM BAIXO NÍVEL DE INTERFERÊNCIA. AF_02/2021</v>
          </cell>
          <cell r="E123"/>
          <cell r="F123"/>
          <cell r="G123"/>
          <cell r="H123"/>
          <cell r="I123">
            <v>164.86</v>
          </cell>
          <cell r="J123" t="str">
            <v>M3</v>
          </cell>
        </row>
        <row r="124">
          <cell r="A124"/>
          <cell r="B124"/>
          <cell r="C124"/>
          <cell r="D124" t="str">
            <v>QUANTITATIVO EXTRAÍDO DO DETALHE DE DISPOSITIVOS DE DRENAGEM</v>
          </cell>
          <cell r="E124" t="str">
            <v>EXTENSÃO</v>
          </cell>
          <cell r="F124" t="str">
            <v>LARGURA</v>
          </cell>
          <cell r="G124" t="str">
            <v>PROF./
ALT.</v>
          </cell>
          <cell r="H124" t="str">
            <v>QUANTIDADE</v>
          </cell>
          <cell r="I124" t="str">
            <v>VOLUME ESCAVADO</v>
          </cell>
          <cell r="J124"/>
        </row>
        <row r="125">
          <cell r="A125"/>
          <cell r="B125"/>
          <cell r="C125"/>
          <cell r="D125" t="str">
            <v>CANALETA 0,40X0,40M+LAJE DE TAMPA+LASTRO</v>
          </cell>
          <cell r="E125">
            <v>107.75</v>
          </cell>
          <cell r="F125">
            <v>1.8</v>
          </cell>
          <cell r="G125">
            <v>0.85000000000000009</v>
          </cell>
          <cell r="H125" t="str">
            <v>-</v>
          </cell>
          <cell r="I125">
            <v>164.85750000000004</v>
          </cell>
          <cell r="J125"/>
        </row>
        <row r="126">
          <cell r="A126"/>
          <cell r="B126"/>
          <cell r="C126"/>
          <cell r="D126" t="str">
            <v>*NÃO FOI CONSIDERADO ESGOTAMENTO DE VALA, POIS NO ESTUDO GEOTÉCNICO NÃO FOI IDENTIFICADO O NÍVEL D'ÁGUA</v>
          </cell>
          <cell r="E126"/>
          <cell r="F126"/>
          <cell r="G126"/>
          <cell r="H126"/>
          <cell r="I126"/>
          <cell r="J126"/>
        </row>
        <row r="127">
          <cell r="A127"/>
          <cell r="B127"/>
          <cell r="C127"/>
          <cell r="D127"/>
          <cell r="E127"/>
          <cell r="F127"/>
          <cell r="G127"/>
          <cell r="H127"/>
          <cell r="I127"/>
          <cell r="J127"/>
        </row>
        <row r="128">
          <cell r="A128" t="str">
            <v>2.5.6</v>
          </cell>
          <cell r="B128" t="str">
            <v>SINAPI</v>
          </cell>
          <cell r="C128">
            <v>102281</v>
          </cell>
          <cell r="D128" t="str">
            <v>ESCAVAÇÃO MECANIZADA DE VALA COM PROF. MAIOR QUE 1,5 M ATÉ 3,0 M (MÉDIA MONTANTE E JUSANTE/UMA COMPOSIÇÃO POR TRECHO),COM ESCAVADEIRA (1,2 M3),LARG. DE 1,5 M A 2,5 M, EM SOLO DE 1A CATEGORIA, LOCAIS COM BAIXO NÍVEL DE INTERFERÊNCIA. AF_02/2021</v>
          </cell>
          <cell r="E128"/>
          <cell r="F128"/>
          <cell r="G128"/>
          <cell r="H128"/>
          <cell r="I128">
            <v>9.2200000000000006</v>
          </cell>
          <cell r="J128" t="str">
            <v>M3</v>
          </cell>
        </row>
        <row r="129">
          <cell r="A129"/>
          <cell r="B129"/>
          <cell r="C129"/>
          <cell r="D129" t="str">
            <v>QUANTITATIVO EXTRAÍDO DO DETALHE DE DISPOSITIVOS DE DRENAGEM</v>
          </cell>
          <cell r="E129" t="str">
            <v>EXTENSÃO</v>
          </cell>
          <cell r="F129" t="str">
            <v>LARGURA</v>
          </cell>
          <cell r="G129" t="str">
            <v>PROF./
ALT.</v>
          </cell>
          <cell r="H129" t="str">
            <v>QUANTIDADE</v>
          </cell>
          <cell r="I129" t="str">
            <v>VOLUME ESCAVADO</v>
          </cell>
          <cell r="J129"/>
        </row>
        <row r="130">
          <cell r="A130"/>
          <cell r="B130"/>
          <cell r="C130"/>
          <cell r="D130" t="str">
            <v>CAIXA DE LIGAÇÃO TIPO 3 (DIM. INT.: 1,00X1,00X1,10M)</v>
          </cell>
          <cell r="E130">
            <v>2.4</v>
          </cell>
          <cell r="F130">
            <v>2.4</v>
          </cell>
          <cell r="G130">
            <v>1.6</v>
          </cell>
          <cell r="H130">
            <v>1</v>
          </cell>
          <cell r="I130">
            <v>9.2159999999999993</v>
          </cell>
          <cell r="J130"/>
        </row>
        <row r="131">
          <cell r="A131"/>
          <cell r="B131"/>
          <cell r="C131"/>
          <cell r="D131" t="str">
            <v>*NÃO FOI CONSIDERADO ESGOTAMENTO DE VALA, POIS NO ESTUDO GEOTÉCNICO NÃO FOI IDENTIFICADO O NÍVEL D'ÁGUA</v>
          </cell>
          <cell r="E131"/>
          <cell r="F131"/>
          <cell r="G131"/>
          <cell r="H131"/>
          <cell r="I131"/>
          <cell r="J131"/>
        </row>
        <row r="132">
          <cell r="A132"/>
          <cell r="B132"/>
          <cell r="C132"/>
          <cell r="D132"/>
          <cell r="E132"/>
          <cell r="F132"/>
          <cell r="G132"/>
          <cell r="H132"/>
          <cell r="I132"/>
          <cell r="J132"/>
        </row>
        <row r="133">
          <cell r="A133" t="str">
            <v>2.5.7</v>
          </cell>
          <cell r="B133" t="str">
            <v>SINAPI</v>
          </cell>
          <cell r="C133">
            <v>94342</v>
          </cell>
          <cell r="D133" t="str">
            <v>ATERRO MANUAL DE VALAS COM AREIA PARA ATERRO. AF_08/2023</v>
          </cell>
          <cell r="E133"/>
          <cell r="F133"/>
          <cell r="G133"/>
          <cell r="H133"/>
          <cell r="I133">
            <v>100.45</v>
          </cell>
          <cell r="J133" t="str">
            <v>M3</v>
          </cell>
        </row>
        <row r="134">
          <cell r="A134"/>
          <cell r="B134"/>
          <cell r="C134"/>
          <cell r="D134"/>
          <cell r="E134" t="str">
            <v>VOLUME OCUPADO</v>
          </cell>
          <cell r="F134"/>
          <cell r="G134"/>
          <cell r="H134" t="str">
            <v>VOLUME ESCAVADO</v>
          </cell>
          <cell r="I134" t="str">
            <v>VOLUME ATERRO</v>
          </cell>
          <cell r="J134"/>
        </row>
        <row r="135">
          <cell r="A135"/>
          <cell r="B135"/>
          <cell r="C135"/>
          <cell r="D135"/>
          <cell r="E135" t="str">
            <v>QTD.</v>
          </cell>
          <cell r="F135" t="str">
            <v>ÁREA</v>
          </cell>
          <cell r="G135" t="str">
            <v>ALTURA</v>
          </cell>
          <cell r="H135" t="str">
            <v>M3</v>
          </cell>
          <cell r="I135" t="str">
            <v>M3</v>
          </cell>
          <cell r="J135"/>
        </row>
        <row r="136">
          <cell r="A136"/>
          <cell r="B136"/>
          <cell r="C136"/>
          <cell r="D136" t="str">
            <v>TUBO PEAD DE 600 MM</v>
          </cell>
          <cell r="E136">
            <v>4.18</v>
          </cell>
          <cell r="F136">
            <v>0.40376455642283071</v>
          </cell>
          <cell r="G136" t="str">
            <v>-</v>
          </cell>
          <cell r="H136">
            <v>5.6028719999999987</v>
          </cell>
          <cell r="I136">
            <v>3.9151361541525667</v>
          </cell>
          <cell r="J136"/>
        </row>
        <row r="137">
          <cell r="A137"/>
          <cell r="B137"/>
          <cell r="C137"/>
          <cell r="D137" t="str">
            <v>CANALETA 0,40X0,40M+LAJE DE TAMPA</v>
          </cell>
          <cell r="E137">
            <v>107.75</v>
          </cell>
          <cell r="F137">
            <v>0.8</v>
          </cell>
          <cell r="G137">
            <v>0.8</v>
          </cell>
          <cell r="H137">
            <v>164.85750000000004</v>
          </cell>
          <cell r="I137">
            <v>90.510000000000034</v>
          </cell>
          <cell r="J137"/>
        </row>
        <row r="138">
          <cell r="A138"/>
          <cell r="B138"/>
          <cell r="C138"/>
          <cell r="D138" t="str">
            <v>LASTRO CANALETA</v>
          </cell>
          <cell r="E138">
            <v>107.75</v>
          </cell>
          <cell r="F138">
            <v>1.0000000000000002</v>
          </cell>
          <cell r="G138">
            <v>0.05</v>
          </cell>
          <cell r="H138"/>
          <cell r="I138"/>
          <cell r="J138"/>
        </row>
        <row r="139">
          <cell r="A139"/>
          <cell r="B139"/>
          <cell r="C139"/>
          <cell r="D139" t="str">
            <v>CAIXA DE LIGAÇÃO TIPO 3 (DIM. INT.: 1,00X1,00X1,10M) + LAJE DE TAMPA + LAJE DE FUNDO</v>
          </cell>
          <cell r="E139">
            <v>1</v>
          </cell>
          <cell r="F139">
            <v>1.9599999999999997</v>
          </cell>
          <cell r="G139">
            <v>1.5</v>
          </cell>
          <cell r="H139">
            <v>9.2159999999999993</v>
          </cell>
          <cell r="I139">
            <v>6.02</v>
          </cell>
          <cell r="J139"/>
        </row>
        <row r="140">
          <cell r="A140"/>
          <cell r="B140"/>
          <cell r="C140"/>
          <cell r="D140" t="str">
            <v>LASTRO CAIXA DE LIGAÇÃO TIPO 3</v>
          </cell>
          <cell r="E140">
            <v>1</v>
          </cell>
          <cell r="F140">
            <v>2.5600000000000005</v>
          </cell>
          <cell r="G140">
            <v>0.1</v>
          </cell>
          <cell r="H140"/>
          <cell r="I140"/>
          <cell r="J140"/>
        </row>
        <row r="141">
          <cell r="A141"/>
          <cell r="B141"/>
          <cell r="C141"/>
          <cell r="D141"/>
          <cell r="E141"/>
          <cell r="F141"/>
          <cell r="G141"/>
          <cell r="H141"/>
          <cell r="I141"/>
          <cell r="J141"/>
        </row>
        <row r="142">
          <cell r="A142" t="str">
            <v>2.5.8</v>
          </cell>
          <cell r="B142" t="str">
            <v>SINAPI</v>
          </cell>
          <cell r="C142">
            <v>94273</v>
          </cell>
          <cell r="D142" t="str">
            <v>ASSENTAMENTO DE GUIA (MEIO-FIO) EM TRECHO RETO, CONFECCIONADA EM CONCRETO PRÉ-FABRICADO, DIMENSÕES 100X15X13X30 CM (COMPRIMENTO X BASE INFERIOR X BASE SUPERIOR X ALTURA), PARA VIAS URBANAS (USO VIÁRIO). AF_06/2016</v>
          </cell>
          <cell r="E142" t="str">
            <v>EXTENSÃO</v>
          </cell>
          <cell r="F142"/>
          <cell r="G142"/>
          <cell r="H142"/>
          <cell r="I142">
            <v>208.65</v>
          </cell>
          <cell r="J142" t="str">
            <v>M</v>
          </cell>
        </row>
        <row r="143">
          <cell r="A143"/>
          <cell r="B143"/>
          <cell r="C143"/>
          <cell r="D143" t="str">
            <v>LADO DIREITO</v>
          </cell>
          <cell r="E143">
            <v>104.05</v>
          </cell>
          <cell r="F143"/>
          <cell r="G143"/>
          <cell r="H143"/>
          <cell r="I143">
            <v>104.05</v>
          </cell>
          <cell r="J143"/>
        </row>
        <row r="144">
          <cell r="A144"/>
          <cell r="B144"/>
          <cell r="C144"/>
          <cell r="D144" t="str">
            <v>LADO ESQUERDO</v>
          </cell>
          <cell r="E144">
            <v>104.6</v>
          </cell>
          <cell r="F144"/>
          <cell r="G144"/>
          <cell r="H144"/>
          <cell r="I144">
            <v>104.6</v>
          </cell>
          <cell r="J144"/>
        </row>
        <row r="145">
          <cell r="A145"/>
          <cell r="B145"/>
          <cell r="C145"/>
          <cell r="D145"/>
          <cell r="E145"/>
          <cell r="F145"/>
          <cell r="G145"/>
          <cell r="H145"/>
          <cell r="I145"/>
          <cell r="J145"/>
        </row>
        <row r="146">
          <cell r="A146" t="str">
            <v>2.5.9</v>
          </cell>
          <cell r="B146" t="str">
            <v>SINAPI</v>
          </cell>
          <cell r="C146">
            <v>94274</v>
          </cell>
          <cell r="D146" t="str">
            <v>ASSENTAMENTO DE GUIA (MEIO-FIO) EM TRECHO CURVO, CONFECCIONADA EM CONCRETO PRÉ-FABRICADO, DIMENSÕES 100X15X13X30 CM (COMPRIMENTO X BASE INFERIOR X BASE SUPERIOR X ALTURA), PARA VIAS URBANAS (USO VIÁRIO). AF_06/2016</v>
          </cell>
          <cell r="E146" t="str">
            <v>EXTENSÃO</v>
          </cell>
          <cell r="F146"/>
          <cell r="G146"/>
          <cell r="H146"/>
          <cell r="I146">
            <v>35.53</v>
          </cell>
          <cell r="J146" t="str">
            <v>M</v>
          </cell>
        </row>
        <row r="147">
          <cell r="A147"/>
          <cell r="B147"/>
          <cell r="C147"/>
          <cell r="D147" t="str">
            <v>LADO DIREITO</v>
          </cell>
          <cell r="E147">
            <v>18.09</v>
          </cell>
          <cell r="F147"/>
          <cell r="G147"/>
          <cell r="H147"/>
          <cell r="I147">
            <v>18.09</v>
          </cell>
          <cell r="J147"/>
        </row>
        <row r="148">
          <cell r="A148"/>
          <cell r="B148"/>
          <cell r="C148"/>
          <cell r="D148" t="str">
            <v>LADO ESQUERDO</v>
          </cell>
          <cell r="E148">
            <v>17.440000000000001</v>
          </cell>
          <cell r="F148"/>
          <cell r="G148"/>
          <cell r="H148"/>
          <cell r="I148">
            <v>17.440000000000001</v>
          </cell>
          <cell r="J148"/>
        </row>
        <row r="149">
          <cell r="A149" t="str">
            <v xml:space="preserve"> </v>
          </cell>
          <cell r="B149"/>
          <cell r="C149"/>
          <cell r="D149"/>
          <cell r="E149"/>
          <cell r="F149"/>
          <cell r="G149"/>
          <cell r="H149"/>
          <cell r="I149"/>
          <cell r="J149"/>
        </row>
        <row r="150">
          <cell r="A150" t="str">
            <v>2.5.10</v>
          </cell>
          <cell r="B150" t="str">
            <v>SINAPI</v>
          </cell>
          <cell r="C150">
            <v>100978</v>
          </cell>
          <cell r="D150" t="str">
            <v>CARGA, MANOBRA E DESCARGA DE SOLOS E MATERIAIS GRANULARES EM CAMINHÃO BASCULANTE 10 M³ - CARGA COM ESCAVADEIRA HIDRÁULICA (CAÇAMBA DE 1,20 M³ / 155 HP) E DESCARGA LIVRE (UNIDADE: M3). AF_07/2020</v>
          </cell>
          <cell r="E150" t="str">
            <v>VOLUME</v>
          </cell>
          <cell r="F150"/>
          <cell r="G150"/>
          <cell r="H150" t="str">
            <v>EMPOLAMENTO</v>
          </cell>
          <cell r="I150">
            <v>224.6</v>
          </cell>
          <cell r="J150" t="str">
            <v>M3</v>
          </cell>
        </row>
        <row r="151">
          <cell r="A151"/>
          <cell r="B151"/>
          <cell r="C151"/>
          <cell r="D151" t="str">
            <v>VOL. MATERIAL DE ESCAVAÇÃO DRENAGEM (TX EMPOL.)</v>
          </cell>
          <cell r="E151">
            <v>179.68</v>
          </cell>
          <cell r="F151"/>
          <cell r="G151"/>
          <cell r="H151">
            <v>1.25</v>
          </cell>
          <cell r="I151">
            <v>224.60000000000002</v>
          </cell>
          <cell r="J151"/>
        </row>
        <row r="152">
          <cell r="A152"/>
          <cell r="B152"/>
          <cell r="C152"/>
          <cell r="D152"/>
          <cell r="E152"/>
          <cell r="F152"/>
          <cell r="G152"/>
          <cell r="H152"/>
          <cell r="I152"/>
          <cell r="J152"/>
        </row>
        <row r="153">
          <cell r="A153" t="str">
            <v>2.5.11</v>
          </cell>
          <cell r="B153" t="str">
            <v>SINAPI</v>
          </cell>
          <cell r="C153">
            <v>95875</v>
          </cell>
          <cell r="D153" t="str">
            <v>TRANSPORTE COM CAMINHÃO BASCULANTE DE 10 M³, EM VIA URBANA PAVIMENTADA, DMT ATÉ 30 KM (UNIDADE: M3XKM). AF_07/2020</v>
          </cell>
          <cell r="E153" t="str">
            <v>VOLUME EMPOLADO</v>
          </cell>
          <cell r="F153"/>
          <cell r="G153"/>
          <cell r="H153" t="str">
            <v>DMT</v>
          </cell>
          <cell r="I153">
            <v>2942.26</v>
          </cell>
          <cell r="J153" t="str">
            <v>M3XKM</v>
          </cell>
        </row>
        <row r="154">
          <cell r="A154"/>
          <cell r="B154"/>
          <cell r="C154"/>
          <cell r="D154" t="str">
            <v>VOL. ESCAVAÇÃO DREN. EMPOL. X DMT MÉDIO GERENC. DE RESÍDUOS SÓLIDOS INERTES DE 1º CATEG</v>
          </cell>
          <cell r="E154">
            <v>224.6</v>
          </cell>
          <cell r="F154"/>
          <cell r="G154"/>
          <cell r="H154">
            <v>13.1</v>
          </cell>
          <cell r="I154">
            <v>2942.2599999999998</v>
          </cell>
          <cell r="J154"/>
        </row>
        <row r="155">
          <cell r="A155"/>
          <cell r="B155"/>
          <cell r="C155"/>
          <cell r="D155"/>
          <cell r="E155"/>
          <cell r="F155"/>
          <cell r="G155"/>
          <cell r="H155"/>
          <cell r="I155"/>
          <cell r="J155"/>
        </row>
        <row r="156">
          <cell r="A156" t="str">
            <v>2.6</v>
          </cell>
          <cell r="B156"/>
          <cell r="C156"/>
          <cell r="D156" t="str">
            <v>PAVIMENTAÇÃO - RUA DELFINO</v>
          </cell>
          <cell r="E156"/>
          <cell r="F156"/>
          <cell r="G156"/>
          <cell r="H156"/>
          <cell r="I156"/>
          <cell r="J156"/>
        </row>
        <row r="157">
          <cell r="A157" t="str">
            <v>2.6.1</v>
          </cell>
          <cell r="B157" t="str">
            <v>SINAPI</v>
          </cell>
          <cell r="C157">
            <v>100577</v>
          </cell>
          <cell r="D157" t="str">
            <v>REGULARIZAÇÃO E COMPACTAÇÃO DE SUBLEITO DE SOLO PREDOMINANTEMENTE ARENOSO. AF_11/2019</v>
          </cell>
          <cell r="E157" t="str">
            <v>VOLUME</v>
          </cell>
          <cell r="F157"/>
          <cell r="G157" t="str">
            <v>ESPESSURA</v>
          </cell>
          <cell r="H157"/>
          <cell r="I157">
            <v>1160.3</v>
          </cell>
          <cell r="J157" t="str">
            <v>M2</v>
          </cell>
        </row>
        <row r="158">
          <cell r="A158"/>
          <cell r="B158"/>
          <cell r="C158"/>
          <cell r="D158" t="str">
            <v>BASE</v>
          </cell>
          <cell r="E158">
            <v>174.04499999999999</v>
          </cell>
          <cell r="F158"/>
          <cell r="G158">
            <v>0.15</v>
          </cell>
          <cell r="H158"/>
          <cell r="I158">
            <v>1160.3</v>
          </cell>
          <cell r="J158"/>
        </row>
        <row r="159">
          <cell r="A159"/>
          <cell r="B159"/>
          <cell r="C159"/>
          <cell r="D159"/>
          <cell r="E159"/>
          <cell r="F159"/>
          <cell r="G159"/>
          <cell r="H159"/>
          <cell r="I159"/>
          <cell r="J159"/>
        </row>
        <row r="160">
          <cell r="A160" t="str">
            <v>2.6.2</v>
          </cell>
          <cell r="B160" t="str">
            <v>SINAPI</v>
          </cell>
          <cell r="C160">
            <v>96396</v>
          </cell>
          <cell r="D160" t="str">
            <v>EXECUÇÃO E COMPACTAÇÃO DE BASE E OU SUB BASE PARA PAVIMENTAÇÃO DE BRITA GRADUADA SIMPLES - EXCLUSIVE CARGA E TRANSPORTE. AF_11/2019</v>
          </cell>
          <cell r="E160" t="str">
            <v>VOLUME</v>
          </cell>
          <cell r="F160"/>
          <cell r="G160"/>
          <cell r="H160"/>
          <cell r="I160">
            <v>174.05</v>
          </cell>
          <cell r="J160" t="str">
            <v>M3</v>
          </cell>
        </row>
        <row r="161">
          <cell r="A161"/>
          <cell r="B161"/>
          <cell r="C161"/>
          <cell r="D161" t="str">
            <v>BASE</v>
          </cell>
          <cell r="E161">
            <v>174.04499999999999</v>
          </cell>
          <cell r="F161"/>
          <cell r="G161"/>
          <cell r="H161"/>
          <cell r="I161">
            <v>174.04499999999999</v>
          </cell>
          <cell r="J161"/>
        </row>
        <row r="162">
          <cell r="A162"/>
          <cell r="B162"/>
          <cell r="C162"/>
          <cell r="D162"/>
          <cell r="E162"/>
          <cell r="F162"/>
          <cell r="G162"/>
          <cell r="H162"/>
          <cell r="I162"/>
          <cell r="J162"/>
        </row>
        <row r="163">
          <cell r="A163" t="str">
            <v>2.6.3</v>
          </cell>
          <cell r="B163" t="str">
            <v>SINAPI</v>
          </cell>
          <cell r="C163">
            <v>100978</v>
          </cell>
          <cell r="D163" t="str">
            <v>CARGA, MANOBRA E DESCARGA DE SOLOS E MATERIAIS GRANULARES EM CAMINHÃO BASCULANTE 10 M³ - CARGA COM ESCAVADEIRA HIDRÁULICA (CAÇAMBA DE 1,20 M³ / 155 HP) E DESCARGA LIVRE (UNIDADE: M3). AF_07/2020</v>
          </cell>
          <cell r="E163" t="str">
            <v>VOLUME</v>
          </cell>
          <cell r="F163"/>
          <cell r="G163"/>
          <cell r="H163" t="str">
            <v>EMPOLAMENTO</v>
          </cell>
          <cell r="I163">
            <v>226.27</v>
          </cell>
          <cell r="J163" t="str">
            <v>M3</v>
          </cell>
        </row>
        <row r="164">
          <cell r="A164"/>
          <cell r="B164"/>
          <cell r="C164"/>
          <cell r="D164" t="str">
            <v>REFERENTE A BASE</v>
          </cell>
          <cell r="E164">
            <v>174.05</v>
          </cell>
          <cell r="F164"/>
          <cell r="G164"/>
          <cell r="H164">
            <v>1.3</v>
          </cell>
          <cell r="I164">
            <v>226.26500000000001</v>
          </cell>
          <cell r="J164"/>
        </row>
        <row r="165">
          <cell r="A165"/>
          <cell r="B165"/>
          <cell r="C165"/>
          <cell r="D165"/>
          <cell r="E165"/>
          <cell r="F165"/>
          <cell r="G165"/>
          <cell r="H165"/>
          <cell r="I165"/>
          <cell r="J165"/>
        </row>
        <row r="166">
          <cell r="A166" t="str">
            <v>2.6.4</v>
          </cell>
          <cell r="B166" t="str">
            <v>SINAPI</v>
          </cell>
          <cell r="C166">
            <v>95875</v>
          </cell>
          <cell r="D166" t="str">
            <v>TRANSPORTE COM CAMINHÃO BASCULANTE DE 10 M³, EM VIA URBANA PAVIMENTADA, DMT ATÉ 30 KM (UNIDADE: M3XKM). AF_07/2020</v>
          </cell>
          <cell r="E166" t="str">
            <v>VOLUME EMPOLADO</v>
          </cell>
          <cell r="F166"/>
          <cell r="G166"/>
          <cell r="H166" t="str">
            <v>DMT</v>
          </cell>
          <cell r="I166">
            <v>6471.32</v>
          </cell>
          <cell r="J166" t="str">
            <v>M3XKM</v>
          </cell>
        </row>
        <row r="167">
          <cell r="A167"/>
          <cell r="B167"/>
          <cell r="C167"/>
          <cell r="D167" t="str">
            <v>MATERIAL DE BASE EM BGS EMPL. X DMT MÉDIO PEDREIRAS RMR</v>
          </cell>
          <cell r="E167">
            <v>226.27</v>
          </cell>
          <cell r="F167"/>
          <cell r="G167"/>
          <cell r="H167">
            <v>28.6</v>
          </cell>
          <cell r="I167">
            <v>6471.322000000001</v>
          </cell>
          <cell r="J167"/>
        </row>
        <row r="168">
          <cell r="A168"/>
          <cell r="B168"/>
          <cell r="C168"/>
          <cell r="D168"/>
          <cell r="E168"/>
          <cell r="F168"/>
          <cell r="G168"/>
          <cell r="H168"/>
          <cell r="I168"/>
          <cell r="J168"/>
        </row>
        <row r="169">
          <cell r="A169" t="str">
            <v>2.6.5</v>
          </cell>
          <cell r="B169" t="str">
            <v>SINAPI</v>
          </cell>
          <cell r="C169">
            <v>92398</v>
          </cell>
          <cell r="D169" t="str">
            <v>EXECUÇÃO DE PAVIMENTO EM PISO INTERTRAVADO, COM BLOCO RETANGULAR COR NATURAL DE 20 X 10 CM, ESPESSURA 8 CM. AF_10/2022</v>
          </cell>
          <cell r="E169" t="str">
            <v>ÁREA</v>
          </cell>
          <cell r="F169"/>
          <cell r="G169"/>
          <cell r="H169"/>
          <cell r="I169">
            <v>1160.3</v>
          </cell>
          <cell r="J169" t="str">
            <v>M2</v>
          </cell>
        </row>
        <row r="170">
          <cell r="A170"/>
          <cell r="B170"/>
          <cell r="C170"/>
          <cell r="D170" t="str">
            <v>PAVIMENTO EM INTERTRAVADO</v>
          </cell>
          <cell r="E170">
            <v>1160.3</v>
          </cell>
          <cell r="F170"/>
          <cell r="G170"/>
          <cell r="H170"/>
          <cell r="I170">
            <v>1160.3</v>
          </cell>
          <cell r="J170"/>
        </row>
        <row r="171">
          <cell r="A171"/>
          <cell r="B171"/>
          <cell r="C171"/>
          <cell r="D171"/>
          <cell r="E171" t="str">
            <v xml:space="preserve"> </v>
          </cell>
          <cell r="F171"/>
          <cell r="G171"/>
          <cell r="H171"/>
          <cell r="I171"/>
          <cell r="J171"/>
        </row>
        <row r="172">
          <cell r="A172" t="str">
            <v>2.7</v>
          </cell>
          <cell r="B172"/>
          <cell r="C172"/>
          <cell r="D172" t="str">
            <v>SINALIZAÇÃO - RUA DELFINO</v>
          </cell>
          <cell r="E172"/>
          <cell r="F172"/>
          <cell r="G172"/>
          <cell r="H172"/>
          <cell r="I172"/>
          <cell r="J172"/>
        </row>
        <row r="173">
          <cell r="A173" t="str">
            <v>2.7.1</v>
          </cell>
          <cell r="B173" t="str">
            <v>SINAPI</v>
          </cell>
          <cell r="C173">
            <v>103696</v>
          </cell>
          <cell r="D173" t="str">
            <v>FORNECIMENTO E INSTALAÇÃO DE SUPORTE DE MADEIRA PARA PLACAS DE SINALIZAÇÃO EM CONCRETO, COM H= DE 2,5 M E SEÇÃO DE 7,5 X 7,5 CM. AF_03/2022</v>
          </cell>
          <cell r="E173" t="str">
            <v>QDE</v>
          </cell>
          <cell r="F173"/>
          <cell r="G173"/>
          <cell r="H173"/>
          <cell r="I173">
            <v>4</v>
          </cell>
          <cell r="J173" t="str">
            <v>UN</v>
          </cell>
        </row>
        <row r="174">
          <cell r="A174"/>
          <cell r="B174"/>
          <cell r="C174"/>
          <cell r="D174" t="str">
            <v>QUANTITATIVO EXTRAÍDO DO PROJETO DE SINALIZAÇÃO</v>
          </cell>
          <cell r="E174">
            <v>4</v>
          </cell>
          <cell r="F174"/>
          <cell r="G174"/>
          <cell r="H174"/>
          <cell r="I174">
            <v>4</v>
          </cell>
          <cell r="J174"/>
        </row>
        <row r="175">
          <cell r="A175"/>
          <cell r="B175"/>
          <cell r="C175"/>
          <cell r="D175"/>
          <cell r="E175"/>
          <cell r="F175"/>
          <cell r="G175"/>
          <cell r="H175"/>
          <cell r="I175"/>
          <cell r="J175"/>
        </row>
        <row r="176">
          <cell r="A176" t="str">
            <v>2.7.2</v>
          </cell>
          <cell r="B176" t="str">
            <v>COMPOSIÇÃO</v>
          </cell>
          <cell r="C176" t="str">
            <v>CPU 002</v>
          </cell>
          <cell r="D176" t="str">
            <v>FORNECIMENTO E INSTALAÇÃO DE PLACA DE SINALIZAÇÃO EM CHAPA DE AÇO EM SUPORTE DE MADEIRA.</v>
          </cell>
          <cell r="E176"/>
          <cell r="F176"/>
          <cell r="G176"/>
          <cell r="H176"/>
          <cell r="I176">
            <v>5.48</v>
          </cell>
          <cell r="J176" t="str">
            <v>M2</v>
          </cell>
        </row>
        <row r="177">
          <cell r="A177"/>
          <cell r="B177"/>
          <cell r="C177"/>
          <cell r="D177" t="str">
            <v>QUANTITATIVO DO PROJETO DE SINALIZAÇÃO</v>
          </cell>
          <cell r="E177" t="str">
            <v>ÁREA</v>
          </cell>
          <cell r="F177"/>
          <cell r="G177"/>
          <cell r="H177"/>
          <cell r="I177"/>
          <cell r="J177"/>
        </row>
        <row r="178">
          <cell r="A178"/>
          <cell r="B178"/>
          <cell r="C178"/>
          <cell r="D178" t="str">
            <v>PLACA DE REGULAMENTAÇÃO R-1</v>
          </cell>
          <cell r="E178">
            <v>0.81</v>
          </cell>
          <cell r="F178"/>
          <cell r="G178"/>
          <cell r="H178"/>
          <cell r="I178">
            <v>0.81</v>
          </cell>
          <cell r="J178"/>
        </row>
        <row r="179">
          <cell r="A179"/>
          <cell r="B179"/>
          <cell r="C179"/>
          <cell r="D179" t="str">
            <v>PLACA DE REGULAMENTAÇÃO R-19</v>
          </cell>
          <cell r="E179">
            <v>3.54</v>
          </cell>
          <cell r="F179"/>
          <cell r="G179"/>
          <cell r="H179"/>
          <cell r="I179">
            <v>3.54</v>
          </cell>
          <cell r="J179"/>
        </row>
        <row r="180">
          <cell r="A180"/>
          <cell r="B180"/>
          <cell r="C180"/>
          <cell r="D180" t="str">
            <v>PLACA DE ADVERTÊNCIA A-32a</v>
          </cell>
          <cell r="E180">
            <v>1.1259999999999999</v>
          </cell>
          <cell r="F180"/>
          <cell r="G180"/>
          <cell r="H180"/>
          <cell r="I180">
            <v>1.1259999999999999</v>
          </cell>
          <cell r="J180"/>
        </row>
        <row r="181">
          <cell r="A181"/>
          <cell r="B181"/>
          <cell r="C181"/>
          <cell r="D181"/>
          <cell r="E181"/>
          <cell r="F181"/>
          <cell r="G181"/>
          <cell r="H181"/>
          <cell r="I181"/>
          <cell r="J181"/>
        </row>
        <row r="182">
          <cell r="A182" t="str">
            <v>2.7.3</v>
          </cell>
          <cell r="B182" t="str">
            <v>COMPOSIÇÃO</v>
          </cell>
          <cell r="C182" t="str">
            <v>CPU 132</v>
          </cell>
          <cell r="D182" t="str">
            <v>INSTALAÇÃO E FORNECIMENTO DE PLACA PARA IDENTIFICAÇÃO DE LOGRADOURO EM CHAPA METÁLICA, NA COR AZUL, COM DIMENSÕES 45 X 20CM.</v>
          </cell>
          <cell r="E182" t="str">
            <v>QDE</v>
          </cell>
          <cell r="F182"/>
          <cell r="G182"/>
          <cell r="H182"/>
          <cell r="I182">
            <v>2</v>
          </cell>
          <cell r="J182" t="str">
            <v>UN</v>
          </cell>
        </row>
        <row r="183">
          <cell r="A183"/>
          <cell r="B183"/>
          <cell r="C183"/>
          <cell r="D183" t="str">
            <v>QUANTITATIVO EXTRAÍDO DO PROJETO DE SINALIZAÇÃO</v>
          </cell>
          <cell r="E183">
            <v>2</v>
          </cell>
          <cell r="F183"/>
          <cell r="G183"/>
          <cell r="H183"/>
          <cell r="I183">
            <v>2</v>
          </cell>
          <cell r="J183"/>
        </row>
        <row r="184">
          <cell r="A184"/>
          <cell r="B184"/>
          <cell r="C184"/>
          <cell r="D184"/>
          <cell r="E184"/>
          <cell r="F184"/>
          <cell r="G184"/>
          <cell r="H184"/>
          <cell r="I184"/>
          <cell r="J184"/>
        </row>
        <row r="185">
          <cell r="A185" t="str">
            <v>2.8</v>
          </cell>
          <cell r="B185"/>
          <cell r="C185"/>
          <cell r="D185" t="str">
            <v>SERVIÇOS COMPLEMENTARES - RUA DELFINO</v>
          </cell>
          <cell r="E185"/>
          <cell r="F185"/>
          <cell r="G185"/>
          <cell r="H185"/>
          <cell r="I185"/>
          <cell r="J185"/>
        </row>
        <row r="186">
          <cell r="A186" t="str">
            <v>2.8.1</v>
          </cell>
          <cell r="B186" t="str">
            <v>COMPOSIÇÃO</v>
          </cell>
          <cell r="C186" t="str">
            <v>CPU 045</v>
          </cell>
          <cell r="D186" t="str">
            <v>PISO TÁTIL DIRECIONAL E/OU ALERTA, DE CONCRETO, NA COR NATURAL, P/PORTADORES DE DEFICIÊNCIA MOTORA OU VISUAL, DIMENSÕES 40X40CM, APLICADO COM ARGAMASSA INDUSTRIALIZADA AC-II, REJUNTADO, EXCLUSIVE REGULARIZAÇÃO DE BASE.</v>
          </cell>
          <cell r="E186"/>
          <cell r="F186"/>
          <cell r="G186"/>
          <cell r="H186"/>
          <cell r="I186">
            <v>3.2</v>
          </cell>
          <cell r="J186" t="str">
            <v>M2</v>
          </cell>
        </row>
        <row r="187">
          <cell r="A187"/>
          <cell r="B187"/>
          <cell r="C187"/>
          <cell r="D187" t="str">
            <v>CONFORME QUADRO RESUMO</v>
          </cell>
          <cell r="E187" t="str">
            <v>ÁREA</v>
          </cell>
          <cell r="F187"/>
          <cell r="G187"/>
          <cell r="H187"/>
          <cell r="I187"/>
          <cell r="J187"/>
        </row>
        <row r="188">
          <cell r="A188"/>
          <cell r="B188"/>
          <cell r="C188"/>
          <cell r="D188" t="str">
            <v>PISO DE ALERTA</v>
          </cell>
          <cell r="E188">
            <v>3.2</v>
          </cell>
          <cell r="F188"/>
          <cell r="G188"/>
          <cell r="H188"/>
          <cell r="I188">
            <v>3.2</v>
          </cell>
          <cell r="J188"/>
        </row>
        <row r="189">
          <cell r="A189"/>
          <cell r="B189"/>
          <cell r="C189"/>
          <cell r="D189"/>
          <cell r="E189"/>
          <cell r="F189"/>
          <cell r="G189"/>
          <cell r="H189"/>
          <cell r="I189"/>
          <cell r="J189"/>
        </row>
        <row r="190">
          <cell r="A190" t="str">
            <v>2.8.2</v>
          </cell>
          <cell r="B190" t="str">
            <v>COMPOSIÇÃO</v>
          </cell>
          <cell r="C190" t="str">
            <v>CPU 046</v>
          </cell>
          <cell r="D190" t="str">
            <v>PISO TÁTIL DIRECIONAL E/OU ALERTA, DE CONCRETO, NA COR NATURAL P/PORTADORES DE DEFICIÊNCIA MOTORA OU VISUAL, DIMENSÕES 25X25CM, APLICADO COM ARGAMASSA INDUSTRIALIZADA AC-II, REJUNTADO, EXCLUSIVE REGULARIZAÇÃO DE BASE.</v>
          </cell>
          <cell r="E190"/>
          <cell r="F190"/>
          <cell r="G190"/>
          <cell r="H190"/>
          <cell r="I190">
            <v>16.920000000000002</v>
          </cell>
          <cell r="J190" t="str">
            <v>M2</v>
          </cell>
        </row>
        <row r="191">
          <cell r="A191"/>
          <cell r="B191"/>
          <cell r="C191"/>
          <cell r="D191" t="str">
            <v>CONFORME QUADRO RESUMO</v>
          </cell>
          <cell r="E191" t="str">
            <v>ÁREA</v>
          </cell>
          <cell r="F191"/>
          <cell r="G191"/>
          <cell r="H191"/>
          <cell r="I191"/>
          <cell r="J191"/>
        </row>
        <row r="192">
          <cell r="A192"/>
          <cell r="B192"/>
          <cell r="C192"/>
          <cell r="D192" t="str">
            <v>PISO DIRECIONAL</v>
          </cell>
          <cell r="E192">
            <v>16.920000000000002</v>
          </cell>
          <cell r="F192"/>
          <cell r="G192"/>
          <cell r="H192"/>
          <cell r="I192">
            <v>16.920000000000002</v>
          </cell>
          <cell r="J192"/>
        </row>
        <row r="193">
          <cell r="A193"/>
          <cell r="B193"/>
          <cell r="C193"/>
          <cell r="D193"/>
          <cell r="E193"/>
          <cell r="F193"/>
          <cell r="G193"/>
          <cell r="H193"/>
          <cell r="I193"/>
          <cell r="J193"/>
        </row>
        <row r="194">
          <cell r="A194" t="str">
            <v>2.8.3</v>
          </cell>
          <cell r="B194" t="str">
            <v>COMPOSIÇÃO</v>
          </cell>
          <cell r="C194" t="str">
            <v>CPU 041</v>
          </cell>
          <cell r="D194" t="str">
            <v xml:space="preserve">ASSENTAMENTO DE GUIA (MEIO-FIO) EM TRECHO RETO, CONFECCIONADA EM CONCRETO PRÉ-FABRICADO, DIMENSÕES 100x15x30 CM (COMPRIMENTO X BASE INFERIOR X BASE SUPERIOR X ALTURA). </v>
          </cell>
          <cell r="E194" t="str">
            <v>COMP.</v>
          </cell>
          <cell r="F194"/>
          <cell r="G194"/>
          <cell r="H194"/>
          <cell r="I194">
            <v>5.2</v>
          </cell>
          <cell r="J194" t="str">
            <v>M</v>
          </cell>
        </row>
        <row r="195">
          <cell r="A195"/>
          <cell r="B195"/>
          <cell r="C195"/>
          <cell r="D195" t="str">
            <v>ALEGRETES</v>
          </cell>
          <cell r="E195">
            <v>5.2</v>
          </cell>
          <cell r="F195"/>
          <cell r="G195"/>
          <cell r="H195"/>
          <cell r="I195">
            <v>5.2</v>
          </cell>
          <cell r="J195"/>
        </row>
        <row r="196">
          <cell r="A196"/>
          <cell r="B196"/>
          <cell r="C196"/>
          <cell r="D196"/>
          <cell r="E196"/>
          <cell r="F196"/>
          <cell r="G196"/>
          <cell r="H196"/>
          <cell r="I196"/>
          <cell r="J196"/>
        </row>
        <row r="197">
          <cell r="A197" t="str">
            <v>2.8.4</v>
          </cell>
          <cell r="B197" t="str">
            <v>SINAPI</v>
          </cell>
          <cell r="C197">
            <v>98504</v>
          </cell>
          <cell r="D197" t="str">
            <v>PLANTIO DE GRAMA BATATAIS EM PLACAS. AF_05/2018</v>
          </cell>
          <cell r="E197" t="str">
            <v>ÁREA</v>
          </cell>
          <cell r="F197"/>
          <cell r="G197"/>
          <cell r="H197"/>
          <cell r="I197">
            <v>1</v>
          </cell>
          <cell r="J197" t="str">
            <v>M2</v>
          </cell>
        </row>
        <row r="198">
          <cell r="A198"/>
          <cell r="B198"/>
          <cell r="C198"/>
          <cell r="D198" t="str">
            <v>ALEGRETES</v>
          </cell>
          <cell r="E198">
            <v>1</v>
          </cell>
          <cell r="F198"/>
          <cell r="G198"/>
          <cell r="H198"/>
          <cell r="I198">
            <v>1</v>
          </cell>
          <cell r="J198"/>
        </row>
        <row r="199">
          <cell r="A199"/>
          <cell r="B199"/>
          <cell r="C199"/>
          <cell r="D199"/>
          <cell r="E199"/>
          <cell r="F199"/>
          <cell r="G199"/>
          <cell r="H199"/>
          <cell r="I199"/>
          <cell r="J199"/>
        </row>
        <row r="200">
          <cell r="A200" t="str">
            <v>2.8.5</v>
          </cell>
          <cell r="B200" t="str">
            <v>SINAPI</v>
          </cell>
          <cell r="C200">
            <v>98520</v>
          </cell>
          <cell r="D200" t="str">
            <v>APLICAÇÃO DE ADUBO EM SOLO. AF_05/2018</v>
          </cell>
          <cell r="E200" t="str">
            <v>ÁREA</v>
          </cell>
          <cell r="F200"/>
          <cell r="G200"/>
          <cell r="H200"/>
          <cell r="I200">
            <v>1</v>
          </cell>
          <cell r="J200" t="str">
            <v>M2</v>
          </cell>
        </row>
        <row r="201">
          <cell r="A201"/>
          <cell r="B201"/>
          <cell r="C201"/>
          <cell r="D201" t="str">
            <v>ALEGRETES</v>
          </cell>
          <cell r="E201">
            <v>1</v>
          </cell>
          <cell r="F201"/>
          <cell r="G201"/>
          <cell r="H201"/>
          <cell r="I201">
            <v>1</v>
          </cell>
          <cell r="J201"/>
        </row>
        <row r="202">
          <cell r="A202"/>
          <cell r="B202"/>
          <cell r="C202"/>
          <cell r="D202"/>
          <cell r="E202"/>
          <cell r="F202"/>
          <cell r="G202"/>
          <cell r="H202"/>
          <cell r="I202"/>
          <cell r="J202"/>
        </row>
        <row r="203">
          <cell r="A203" t="str">
            <v>2.9</v>
          </cell>
          <cell r="B203"/>
          <cell r="C203"/>
          <cell r="D203" t="str">
            <v>CONSTRUÇÃO DE MURO DE ARRIMO - RUA DELFINO</v>
          </cell>
          <cell r="E203"/>
          <cell r="F203"/>
          <cell r="G203"/>
          <cell r="H203"/>
          <cell r="I203"/>
          <cell r="J203"/>
        </row>
        <row r="204">
          <cell r="A204" t="str">
            <v>2.9.1</v>
          </cell>
          <cell r="B204" t="str">
            <v>SINAPI</v>
          </cell>
          <cell r="C204">
            <v>90102</v>
          </cell>
          <cell r="D204" t="str">
            <v>ESCAVAÇÃO MECANIZADA DE VALA COM PROF. MAIOR QUE 1,5 M ATÉ 3,0 M (MÉDIA MONTANTE E JUSANTE/UMA COMPOSIÇÃO POR TRECHO), RETROESCAV. (0,26 M3), LARGURA DE 0,8 M A 1,5 M, EM SOLO DE 1A CATEGORIA, EM LOCAIS COM ALTO NÍVEL DE INTERFERÊNCIA. AF_02/2021</v>
          </cell>
          <cell r="E204"/>
          <cell r="F204"/>
          <cell r="G204"/>
          <cell r="H204"/>
          <cell r="I204">
            <v>40.71</v>
          </cell>
          <cell r="J204" t="str">
            <v>M3</v>
          </cell>
        </row>
        <row r="205">
          <cell r="A205"/>
          <cell r="B205"/>
          <cell r="C205"/>
          <cell r="D205" t="str">
            <v>CONFORME MAPA DE CUBAGEM DO MURO 1</v>
          </cell>
          <cell r="E205" t="str">
            <v>VOLUME</v>
          </cell>
          <cell r="F205"/>
          <cell r="G205"/>
          <cell r="H205"/>
          <cell r="I205"/>
          <cell r="J205"/>
        </row>
        <row r="206">
          <cell r="A206"/>
          <cell r="B206"/>
          <cell r="C206"/>
          <cell r="D206" t="str">
            <v>MURO 1 - HORIZONTAL H=1,0</v>
          </cell>
          <cell r="E206">
            <v>33.08</v>
          </cell>
          <cell r="F206"/>
          <cell r="G206"/>
          <cell r="H206"/>
          <cell r="I206">
            <v>33.08</v>
          </cell>
          <cell r="J206"/>
        </row>
        <row r="207">
          <cell r="A207"/>
          <cell r="B207"/>
          <cell r="C207"/>
          <cell r="D207" t="str">
            <v>MURO 1 - HORIZONTAL H=1,5</v>
          </cell>
          <cell r="E207"/>
          <cell r="F207"/>
          <cell r="G207"/>
          <cell r="H207"/>
          <cell r="I207"/>
          <cell r="J207"/>
        </row>
        <row r="208">
          <cell r="A208"/>
          <cell r="B208"/>
          <cell r="C208"/>
          <cell r="D208" t="str">
            <v>MURO 2 - HORIZONTAL H=1,5</v>
          </cell>
          <cell r="E208">
            <v>7.63</v>
          </cell>
          <cell r="F208"/>
          <cell r="G208"/>
          <cell r="H208"/>
          <cell r="I208">
            <v>7.63</v>
          </cell>
          <cell r="J208"/>
        </row>
        <row r="209">
          <cell r="A209"/>
          <cell r="B209"/>
          <cell r="C209"/>
          <cell r="D209"/>
          <cell r="E209"/>
          <cell r="F209"/>
          <cell r="G209"/>
          <cell r="H209"/>
          <cell r="I209"/>
          <cell r="J209"/>
        </row>
        <row r="210">
          <cell r="A210" t="str">
            <v>2.9.2</v>
          </cell>
          <cell r="B210" t="str">
            <v>SINAPI</v>
          </cell>
          <cell r="C210">
            <v>93382</v>
          </cell>
          <cell r="D210" t="str">
            <v>REATERRO MANUAL DE VALAS, COM COMPACTADOR DE SOLOS DE PERCUSSÃO. AF_08/2023</v>
          </cell>
          <cell r="E210"/>
          <cell r="F210"/>
          <cell r="G210"/>
          <cell r="H210"/>
          <cell r="I210">
            <v>4.3</v>
          </cell>
          <cell r="J210" t="str">
            <v>M3</v>
          </cell>
        </row>
        <row r="211">
          <cell r="A211"/>
          <cell r="B211"/>
          <cell r="C211"/>
          <cell r="D211" t="str">
            <v>CONFORME MAPA DE CUBAGEM DO MURO 1</v>
          </cell>
          <cell r="E211" t="str">
            <v>VOLUME</v>
          </cell>
          <cell r="F211"/>
          <cell r="G211"/>
          <cell r="H211"/>
          <cell r="I211"/>
          <cell r="J211"/>
        </row>
        <row r="212">
          <cell r="A212"/>
          <cell r="B212"/>
          <cell r="C212"/>
          <cell r="D212" t="str">
            <v>MURO 1 - HORIZONTAL H=1,0</v>
          </cell>
          <cell r="E212">
            <v>1.88</v>
          </cell>
          <cell r="F212"/>
          <cell r="G212"/>
          <cell r="H212"/>
          <cell r="I212">
            <v>1.88</v>
          </cell>
          <cell r="J212"/>
        </row>
        <row r="213">
          <cell r="A213"/>
          <cell r="B213"/>
          <cell r="C213"/>
          <cell r="D213" t="str">
            <v>MURO 1 - HORIZONTAL H=1,5</v>
          </cell>
          <cell r="E213"/>
          <cell r="F213"/>
          <cell r="G213"/>
          <cell r="H213"/>
          <cell r="I213"/>
          <cell r="J213"/>
        </row>
        <row r="214">
          <cell r="A214"/>
          <cell r="B214"/>
          <cell r="C214"/>
          <cell r="D214" t="str">
            <v>MURO 2 - HORIZONTAL H=1,5</v>
          </cell>
          <cell r="E214">
            <v>2.42</v>
          </cell>
          <cell r="F214"/>
          <cell r="G214"/>
          <cell r="H214"/>
          <cell r="I214">
            <v>2.42</v>
          </cell>
          <cell r="J214"/>
        </row>
        <row r="215">
          <cell r="A215"/>
          <cell r="B215"/>
          <cell r="C215"/>
          <cell r="D215"/>
          <cell r="E215"/>
          <cell r="F215"/>
          <cell r="G215"/>
          <cell r="H215"/>
          <cell r="I215"/>
          <cell r="J215"/>
        </row>
        <row r="216">
          <cell r="A216" t="str">
            <v>2.9.3</v>
          </cell>
          <cell r="B216" t="str">
            <v>SINAPI</v>
          </cell>
          <cell r="C216">
            <v>100978</v>
          </cell>
          <cell r="D216" t="str">
            <v>CARGA, MANOBRA E DESCARGA DE SOLOS E MATERIAIS GRANULARES EM CAMINHÃO BASCULANTE 10 M³ - CARGA COM ESCAVADEIRA HIDRÁULICA (CAÇAMBA DE 1,20 M³ / 155 HP) E DESCARGA LIVRE (UNIDADE: M3). AF_07/2020</v>
          </cell>
          <cell r="E216" t="str">
            <v>VOLUME</v>
          </cell>
          <cell r="F216"/>
          <cell r="G216"/>
          <cell r="H216" t="str">
            <v>EMPOLAMENTO</v>
          </cell>
          <cell r="I216">
            <v>45.51</v>
          </cell>
          <cell r="J216" t="str">
            <v>M3</v>
          </cell>
        </row>
        <row r="217">
          <cell r="A217"/>
          <cell r="B217"/>
          <cell r="C217"/>
          <cell r="D217" t="str">
            <v>(VOLUME CORTE - VOLUME REATERRO) X EMPOLAMENTO</v>
          </cell>
          <cell r="E217">
            <v>36.410000000000004</v>
          </cell>
          <cell r="F217"/>
          <cell r="G217"/>
          <cell r="H217">
            <v>1.25</v>
          </cell>
          <cell r="I217">
            <v>45.512500000000003</v>
          </cell>
          <cell r="J217"/>
        </row>
        <row r="218">
          <cell r="A218"/>
          <cell r="B218"/>
          <cell r="C218"/>
          <cell r="D218"/>
          <cell r="E218"/>
          <cell r="F218"/>
          <cell r="G218"/>
          <cell r="H218"/>
          <cell r="I218"/>
          <cell r="J218"/>
        </row>
        <row r="219">
          <cell r="A219" t="str">
            <v>2.9.4</v>
          </cell>
          <cell r="B219" t="str">
            <v>SINAPI</v>
          </cell>
          <cell r="C219">
            <v>95875</v>
          </cell>
          <cell r="D219" t="str">
            <v>TRANSPORTE COM CAMINHÃO BASCULANTE DE 10 M³, EM VIA URBANA PAVIMENTADA, DMT ATÉ 30 KM (UNIDADE: M3XKM). AF_07/2020</v>
          </cell>
          <cell r="E219" t="str">
            <v>VOLUME EMPOLADO</v>
          </cell>
          <cell r="F219"/>
          <cell r="G219"/>
          <cell r="H219" t="str">
            <v>DMT</v>
          </cell>
          <cell r="I219">
            <v>1237.8699999999999</v>
          </cell>
          <cell r="J219" t="str">
            <v>M3XKM</v>
          </cell>
        </row>
        <row r="220">
          <cell r="A220"/>
          <cell r="B220"/>
          <cell r="C220"/>
          <cell r="D220" t="str">
            <v>VOL X DMT MÉDIO GERENCIADORA DE RESÍDUOS SÓLIDOS INERTES DE 1º CATEGORIA</v>
          </cell>
          <cell r="E220">
            <v>45.51</v>
          </cell>
          <cell r="F220"/>
          <cell r="G220"/>
          <cell r="H220">
            <v>27.2</v>
          </cell>
          <cell r="I220">
            <v>1237.8719999999998</v>
          </cell>
          <cell r="J220"/>
        </row>
        <row r="221">
          <cell r="A221"/>
          <cell r="B221"/>
          <cell r="C221"/>
          <cell r="D221"/>
          <cell r="E221"/>
          <cell r="F221"/>
          <cell r="G221"/>
          <cell r="H221"/>
          <cell r="I221"/>
          <cell r="J221"/>
        </row>
        <row r="222">
          <cell r="A222" t="str">
            <v>2.9.5</v>
          </cell>
          <cell r="B222" t="str">
            <v>SINAPI</v>
          </cell>
          <cell r="C222">
            <v>97084</v>
          </cell>
          <cell r="D222" t="str">
            <v>COMPACTAÇÃO MECÂNICA DE SOLO PARA EXECUÇÃO DE RADIER, PISO DE CONCRETO OU LAJE SOBRE SOLO, COM COMPACTADOR DE SOLOS TIPO PLACA VIBRATÓRIA. AF_09/2021</v>
          </cell>
          <cell r="E222" t="str">
            <v>EXTENSÃO</v>
          </cell>
          <cell r="F222" t="str">
            <v>LARGURA</v>
          </cell>
          <cell r="G222"/>
          <cell r="H222"/>
          <cell r="I222">
            <v>29.66</v>
          </cell>
          <cell r="J222" t="str">
            <v>M2</v>
          </cell>
        </row>
        <row r="223">
          <cell r="A223"/>
          <cell r="B223"/>
          <cell r="C223"/>
          <cell r="D223" t="str">
            <v>MURO 1 - HORIZONTAL H=1,0</v>
          </cell>
          <cell r="E223">
            <v>8.75</v>
          </cell>
          <cell r="F223">
            <v>1</v>
          </cell>
          <cell r="G223"/>
          <cell r="H223"/>
          <cell r="I223">
            <v>8.75</v>
          </cell>
          <cell r="J223"/>
        </row>
        <row r="224">
          <cell r="A224"/>
          <cell r="B224"/>
          <cell r="C224"/>
          <cell r="D224" t="str">
            <v>MURO 1 - HORIZONTAL H=1,5</v>
          </cell>
          <cell r="E224">
            <v>9.1199999999999992</v>
          </cell>
          <cell r="F224">
            <v>1.1000000000000001</v>
          </cell>
          <cell r="G224"/>
          <cell r="H224"/>
          <cell r="I224">
            <v>10.032</v>
          </cell>
          <cell r="J224"/>
        </row>
        <row r="225">
          <cell r="A225"/>
          <cell r="B225"/>
          <cell r="C225"/>
          <cell r="D225" t="str">
            <v>MURO 2 - HORIZONTAL H=1,5</v>
          </cell>
          <cell r="E225">
            <v>9.89</v>
          </cell>
          <cell r="F225">
            <v>1.1000000000000001</v>
          </cell>
          <cell r="G225"/>
          <cell r="H225"/>
          <cell r="I225">
            <v>10.879000000000001</v>
          </cell>
          <cell r="J225"/>
        </row>
        <row r="226">
          <cell r="A226"/>
          <cell r="B226"/>
          <cell r="C226"/>
          <cell r="D226"/>
          <cell r="E226"/>
          <cell r="F226"/>
          <cell r="G226"/>
          <cell r="H226"/>
          <cell r="I226"/>
          <cell r="J226"/>
        </row>
        <row r="227">
          <cell r="A227" t="str">
            <v>2.9.6</v>
          </cell>
          <cell r="B227" t="str">
            <v>SINAPI</v>
          </cell>
          <cell r="C227">
            <v>96620</v>
          </cell>
          <cell r="D227" t="str">
            <v>LASTRO DE CONCRETO MAGRO, APLICADO EM PISOS, LAJES SOBRE SOLO OU RADIERS. AF_08/2017</v>
          </cell>
          <cell r="E227" t="str">
            <v>EXTENSÃO</v>
          </cell>
          <cell r="F227" t="str">
            <v>LARGURA</v>
          </cell>
          <cell r="G227" t="str">
            <v>ESPESSURA</v>
          </cell>
          <cell r="H227"/>
          <cell r="I227">
            <v>1.48</v>
          </cell>
          <cell r="J227" t="str">
            <v>M3</v>
          </cell>
        </row>
        <row r="228">
          <cell r="A228"/>
          <cell r="B228"/>
          <cell r="C228"/>
          <cell r="D228" t="str">
            <v>MURO 1 - HORIZONTAL H=1,0</v>
          </cell>
          <cell r="E228">
            <v>8.75</v>
          </cell>
          <cell r="F228">
            <v>1</v>
          </cell>
          <cell r="G228">
            <v>0.05</v>
          </cell>
          <cell r="H228"/>
          <cell r="I228">
            <v>0.4375</v>
          </cell>
          <cell r="J228"/>
        </row>
        <row r="229">
          <cell r="A229"/>
          <cell r="B229"/>
          <cell r="C229"/>
          <cell r="D229" t="str">
            <v>MURO 1 - HORIZONTAL H=1,5</v>
          </cell>
          <cell r="E229">
            <v>9.1199999999999992</v>
          </cell>
          <cell r="F229">
            <v>1.1000000000000001</v>
          </cell>
          <cell r="G229">
            <v>0.05</v>
          </cell>
          <cell r="H229"/>
          <cell r="I229">
            <v>0.50160000000000005</v>
          </cell>
          <cell r="J229"/>
        </row>
        <row r="230">
          <cell r="A230"/>
          <cell r="B230"/>
          <cell r="C230"/>
          <cell r="D230" t="str">
            <v>MURO 2 - HORIZONTAL H=1,5</v>
          </cell>
          <cell r="E230">
            <v>9.89</v>
          </cell>
          <cell r="F230">
            <v>1.1000000000000001</v>
          </cell>
          <cell r="G230">
            <v>0.05</v>
          </cell>
          <cell r="H230"/>
          <cell r="I230">
            <v>0.54395000000000004</v>
          </cell>
          <cell r="J230"/>
        </row>
        <row r="231">
          <cell r="A231"/>
          <cell r="B231"/>
          <cell r="C231"/>
          <cell r="D231"/>
          <cell r="E231"/>
          <cell r="F231"/>
          <cell r="G231"/>
          <cell r="H231"/>
          <cell r="I231"/>
          <cell r="J231"/>
        </row>
        <row r="232">
          <cell r="A232" t="str">
            <v>2.9.7</v>
          </cell>
          <cell r="B232" t="str">
            <v>SINAPI</v>
          </cell>
          <cell r="C232">
            <v>103800</v>
          </cell>
          <cell r="D232" t="str">
            <v>PEDRA ARGAMASSADA COM CIMENTO E AREIA 1:3, 40% DE ARGAMASSA EM VOLUME - AREIA E PEDRA DE MÃO COMERCIAIS - FORNECIMENTO E ASSENTAMENTO. AF_08/2022</v>
          </cell>
          <cell r="E232" t="str">
            <v>EXTENSÃO</v>
          </cell>
          <cell r="F232" t="str">
            <v>ÁREA DA SEÇÃO</v>
          </cell>
          <cell r="G232"/>
          <cell r="H232"/>
          <cell r="I232">
            <v>32.369999999999997</v>
          </cell>
          <cell r="J232" t="str">
            <v>M3</v>
          </cell>
        </row>
        <row r="233">
          <cell r="A233"/>
          <cell r="B233"/>
          <cell r="C233"/>
          <cell r="D233" t="str">
            <v>MURO 1 - HORIZONTAL H=1,0</v>
          </cell>
          <cell r="E233">
            <v>8.75</v>
          </cell>
          <cell r="F233">
            <v>0.94</v>
          </cell>
          <cell r="G233"/>
          <cell r="H233"/>
          <cell r="I233">
            <v>8.2249999999999996</v>
          </cell>
          <cell r="J233"/>
        </row>
        <row r="234">
          <cell r="A234"/>
          <cell r="B234"/>
          <cell r="C234"/>
          <cell r="D234" t="str">
            <v>MURO 1 - HORIZONTAL H=1,5</v>
          </cell>
          <cell r="E234">
            <v>9.1199999999999992</v>
          </cell>
          <cell r="F234">
            <v>1.27</v>
          </cell>
          <cell r="G234"/>
          <cell r="H234"/>
          <cell r="I234">
            <v>11.5824</v>
          </cell>
          <cell r="J234"/>
        </row>
        <row r="235">
          <cell r="A235"/>
          <cell r="B235"/>
          <cell r="C235"/>
          <cell r="D235" t="str">
            <v>MURO 2 - HORIZONTAL H=1,5</v>
          </cell>
          <cell r="E235">
            <v>9.89</v>
          </cell>
          <cell r="F235">
            <v>1.27</v>
          </cell>
          <cell r="G235"/>
          <cell r="H235"/>
          <cell r="I235">
            <v>12.560300000000002</v>
          </cell>
          <cell r="J235"/>
        </row>
        <row r="236">
          <cell r="A236"/>
          <cell r="B236"/>
          <cell r="C236"/>
          <cell r="D236"/>
          <cell r="E236"/>
          <cell r="F236"/>
          <cell r="G236"/>
          <cell r="H236"/>
          <cell r="I236"/>
          <cell r="J236"/>
        </row>
        <row r="237">
          <cell r="A237" t="str">
            <v>2.9.8</v>
          </cell>
          <cell r="B237" t="str">
            <v>COMPOSIÇÃO</v>
          </cell>
          <cell r="C237" t="str">
            <v>CPU 055</v>
          </cell>
          <cell r="D237" t="str">
            <v>DRENO BARBACÃ, DN 100 MM.</v>
          </cell>
          <cell r="E237" t="str">
            <v>EXTENSÃO</v>
          </cell>
          <cell r="F237" t="str">
            <v>DRENO (M)</v>
          </cell>
          <cell r="G237" t="str">
            <v>QTD DE DRENO</v>
          </cell>
          <cell r="H237"/>
          <cell r="I237">
            <v>53.07</v>
          </cell>
          <cell r="J237" t="str">
            <v>M</v>
          </cell>
        </row>
        <row r="238">
          <cell r="A238"/>
          <cell r="B238"/>
          <cell r="C238"/>
          <cell r="D238" t="str">
            <v>MURO 1 - HORIZONTAL H=1,0</v>
          </cell>
          <cell r="E238">
            <v>8.75</v>
          </cell>
          <cell r="F238">
            <v>0.498</v>
          </cell>
          <cell r="G238">
            <v>3</v>
          </cell>
          <cell r="H238"/>
          <cell r="I238">
            <v>13.0725</v>
          </cell>
          <cell r="J238"/>
        </row>
        <row r="239">
          <cell r="A239"/>
          <cell r="B239"/>
          <cell r="C239"/>
          <cell r="D239" t="str">
            <v>MURO 1 - HORIZONTAL H=1,5</v>
          </cell>
          <cell r="E239">
            <v>9.1199999999999992</v>
          </cell>
          <cell r="F239">
            <v>0.52600000000000002</v>
          </cell>
          <cell r="G239">
            <v>4</v>
          </cell>
          <cell r="H239"/>
          <cell r="I239">
            <v>19.188479999999998</v>
          </cell>
          <cell r="J239"/>
        </row>
        <row r="240">
          <cell r="A240"/>
          <cell r="B240"/>
          <cell r="C240"/>
          <cell r="D240" t="str">
            <v>MURO 2 - HORIZONTAL H=1,5</v>
          </cell>
          <cell r="E240">
            <v>9.89</v>
          </cell>
          <cell r="F240">
            <v>0.52600000000000002</v>
          </cell>
          <cell r="G240">
            <v>4</v>
          </cell>
          <cell r="H240"/>
          <cell r="I240">
            <v>20.808560000000003</v>
          </cell>
          <cell r="J240"/>
        </row>
        <row r="241">
          <cell r="A241"/>
          <cell r="B241"/>
          <cell r="C241"/>
          <cell r="D241"/>
          <cell r="E241"/>
          <cell r="F241"/>
          <cell r="G241"/>
          <cell r="H241"/>
          <cell r="I241"/>
          <cell r="J241"/>
        </row>
        <row r="242">
          <cell r="A242" t="str">
            <v>2.9.9</v>
          </cell>
          <cell r="B242" t="str">
            <v>SINAPI</v>
          </cell>
          <cell r="C242">
            <v>102716</v>
          </cell>
          <cell r="D242" t="str">
            <v>ENCHIMENTO DE AREIA PARA DRENO, LANÇAMENTO MECANIZADO. AF_07/2021</v>
          </cell>
          <cell r="E242"/>
          <cell r="F242"/>
          <cell r="G242"/>
          <cell r="H242"/>
          <cell r="I242">
            <v>3.73</v>
          </cell>
          <cell r="J242" t="str">
            <v>M3</v>
          </cell>
        </row>
        <row r="243">
          <cell r="A243"/>
          <cell r="B243"/>
          <cell r="C243"/>
          <cell r="D243" t="str">
            <v>CONFORME DETALHAMENTO EM PROJETO</v>
          </cell>
          <cell r="E243" t="str">
            <v>EXTENSÃO</v>
          </cell>
          <cell r="F243" t="str">
            <v>ESPESSURA</v>
          </cell>
          <cell r="G243" t="str">
            <v>ALTURA</v>
          </cell>
          <cell r="H243"/>
          <cell r="I243"/>
          <cell r="J243"/>
        </row>
        <row r="244">
          <cell r="A244"/>
          <cell r="B244"/>
          <cell r="C244"/>
          <cell r="D244" t="str">
            <v>MURO 1 - HORIZONTAL H=1,0</v>
          </cell>
          <cell r="E244">
            <v>8.75</v>
          </cell>
          <cell r="F244">
            <v>0.1</v>
          </cell>
          <cell r="G244">
            <v>1</v>
          </cell>
          <cell r="H244"/>
          <cell r="I244">
            <v>0.875</v>
          </cell>
          <cell r="J244"/>
        </row>
        <row r="245">
          <cell r="A245"/>
          <cell r="B245"/>
          <cell r="C245"/>
          <cell r="D245" t="str">
            <v>MURO 1 - HORIZONTAL H=1,5</v>
          </cell>
          <cell r="E245">
            <v>9.1199999999999992</v>
          </cell>
          <cell r="F245">
            <v>0.1</v>
          </cell>
          <cell r="G245">
            <v>1.5</v>
          </cell>
          <cell r="H245"/>
          <cell r="I245">
            <v>1.3679999999999999</v>
          </cell>
          <cell r="J245"/>
        </row>
        <row r="246">
          <cell r="A246"/>
          <cell r="B246"/>
          <cell r="C246"/>
          <cell r="D246" t="str">
            <v>MURO 2 - HORIZONTAL H=1,5</v>
          </cell>
          <cell r="E246">
            <v>9.89</v>
          </cell>
          <cell r="F246">
            <v>0.1</v>
          </cell>
          <cell r="G246">
            <v>1.5</v>
          </cell>
          <cell r="H246"/>
          <cell r="I246">
            <v>1.4835000000000003</v>
          </cell>
          <cell r="J246"/>
        </row>
        <row r="247">
          <cell r="A247"/>
          <cell r="B247"/>
          <cell r="C247"/>
          <cell r="D247"/>
          <cell r="E247"/>
          <cell r="F247"/>
          <cell r="G247"/>
          <cell r="H247"/>
          <cell r="I247"/>
          <cell r="J247"/>
        </row>
        <row r="248">
          <cell r="A248" t="str">
            <v>2.9.10</v>
          </cell>
          <cell r="B248" t="str">
            <v>SINAPI</v>
          </cell>
          <cell r="C248">
            <v>102717</v>
          </cell>
          <cell r="D248" t="str">
            <v>ENCHIMENTO DE BRITA PARA DRENO, LANÇAMENTO MECANIZADO. AF_07/2021</v>
          </cell>
          <cell r="E248"/>
          <cell r="F248"/>
          <cell r="G248"/>
          <cell r="H248"/>
          <cell r="I248">
            <v>3.73</v>
          </cell>
          <cell r="J248" t="str">
            <v>M3</v>
          </cell>
        </row>
        <row r="249">
          <cell r="A249"/>
          <cell r="B249"/>
          <cell r="C249"/>
          <cell r="D249" t="str">
            <v>CONFORME DETALHAMENTO EM PROJETO</v>
          </cell>
          <cell r="E249" t="str">
            <v>EXTENSÃO</v>
          </cell>
          <cell r="F249" t="str">
            <v>ESPESSURA</v>
          </cell>
          <cell r="G249" t="str">
            <v>ALTURA</v>
          </cell>
          <cell r="H249"/>
          <cell r="I249"/>
          <cell r="J249"/>
        </row>
        <row r="250">
          <cell r="A250"/>
          <cell r="B250"/>
          <cell r="C250"/>
          <cell r="D250" t="str">
            <v>MURO 1 - HORIZONTAL H=1,0</v>
          </cell>
          <cell r="E250">
            <v>8.75</v>
          </cell>
          <cell r="F250">
            <v>0.1</v>
          </cell>
          <cell r="G250">
            <v>1</v>
          </cell>
          <cell r="H250"/>
          <cell r="I250">
            <v>0.875</v>
          </cell>
          <cell r="J250"/>
        </row>
        <row r="251">
          <cell r="A251"/>
          <cell r="B251"/>
          <cell r="C251"/>
          <cell r="D251" t="str">
            <v>MURO 1 - HORIZONTAL H=1,5</v>
          </cell>
          <cell r="E251">
            <v>9.1199999999999992</v>
          </cell>
          <cell r="F251">
            <v>0.1</v>
          </cell>
          <cell r="G251">
            <v>1.5</v>
          </cell>
          <cell r="H251"/>
          <cell r="I251">
            <v>1.3679999999999999</v>
          </cell>
          <cell r="J251"/>
        </row>
        <row r="252">
          <cell r="A252"/>
          <cell r="B252"/>
          <cell r="C252"/>
          <cell r="D252" t="str">
            <v>MURO 2 - HORIZONTAL H=1,5</v>
          </cell>
          <cell r="E252">
            <v>9.89</v>
          </cell>
          <cell r="F252">
            <v>0.1</v>
          </cell>
          <cell r="G252">
            <v>1.5</v>
          </cell>
          <cell r="H252"/>
          <cell r="I252">
            <v>1.4835000000000003</v>
          </cell>
          <cell r="J252"/>
        </row>
        <row r="253">
          <cell r="A253"/>
          <cell r="B253"/>
          <cell r="C253"/>
          <cell r="D253"/>
          <cell r="E253"/>
          <cell r="F253"/>
          <cell r="G253"/>
          <cell r="H253"/>
          <cell r="I253"/>
          <cell r="J253"/>
        </row>
        <row r="254">
          <cell r="A254" t="str">
            <v>2.9.11</v>
          </cell>
          <cell r="B254" t="str">
            <v>SINAPI</v>
          </cell>
          <cell r="C254">
            <v>101584</v>
          </cell>
          <cell r="D254" t="str">
            <v>ESCORAMENTO DE VALA, TIPO CONTÍNUO, COM PROFUNDIDADE DE 1,5 M A 3,0 M, LARGURA MENOR QUE 1,5 M. AF_08/2020</v>
          </cell>
          <cell r="E254"/>
          <cell r="F254"/>
          <cell r="G254"/>
          <cell r="H254"/>
          <cell r="I254">
            <v>53.92</v>
          </cell>
          <cell r="J254" t="str">
            <v>M2</v>
          </cell>
        </row>
        <row r="255">
          <cell r="A255"/>
          <cell r="B255"/>
          <cell r="C255"/>
          <cell r="D255" t="str">
            <v>CONFORME DETALHAMENTO EM PROJETO</v>
          </cell>
          <cell r="E255" t="str">
            <v>EXTENSÃO</v>
          </cell>
          <cell r="F255" t="str">
            <v>ALTURA</v>
          </cell>
          <cell r="G255"/>
          <cell r="H255"/>
          <cell r="I255"/>
          <cell r="J255"/>
        </row>
        <row r="256">
          <cell r="A256"/>
          <cell r="B256"/>
          <cell r="C256"/>
          <cell r="D256" t="str">
            <v>MURO 1 - HORIZONTAL H=1,0</v>
          </cell>
          <cell r="E256">
            <v>8.75</v>
          </cell>
          <cell r="F256">
            <v>1.6</v>
          </cell>
          <cell r="G256"/>
          <cell r="H256"/>
          <cell r="I256">
            <v>14</v>
          </cell>
          <cell r="J256"/>
        </row>
        <row r="257">
          <cell r="A257"/>
          <cell r="B257"/>
          <cell r="C257"/>
          <cell r="D257" t="str">
            <v>MURO 1 - HORIZONTAL H=1,5</v>
          </cell>
          <cell r="E257">
            <v>9.1199999999999992</v>
          </cell>
          <cell r="F257">
            <v>2.1</v>
          </cell>
          <cell r="G257"/>
          <cell r="H257"/>
          <cell r="I257">
            <v>19.151999999999997</v>
          </cell>
          <cell r="J257"/>
        </row>
        <row r="258">
          <cell r="A258"/>
          <cell r="B258"/>
          <cell r="C258"/>
          <cell r="D258" t="str">
            <v>MURO 2 - HORIZONTAL H=1,5</v>
          </cell>
          <cell r="E258">
            <v>9.89</v>
          </cell>
          <cell r="F258">
            <v>2.1</v>
          </cell>
          <cell r="G258"/>
          <cell r="H258"/>
          <cell r="I258">
            <v>20.769000000000002</v>
          </cell>
          <cell r="J258"/>
        </row>
        <row r="259">
          <cell r="A259"/>
          <cell r="B259"/>
          <cell r="C259"/>
          <cell r="D259"/>
          <cell r="E259"/>
          <cell r="F259"/>
          <cell r="G259"/>
          <cell r="H259"/>
          <cell r="I259"/>
          <cell r="J259"/>
        </row>
        <row r="260">
          <cell r="A260" t="str">
            <v>3.0</v>
          </cell>
          <cell r="B260"/>
          <cell r="C260"/>
          <cell r="D260" t="str">
            <v>RUA ETAPAS</v>
          </cell>
          <cell r="E260"/>
          <cell r="F260"/>
          <cell r="G260"/>
          <cell r="H260"/>
          <cell r="I260"/>
          <cell r="J260"/>
        </row>
        <row r="261">
          <cell r="A261" t="str">
            <v>3.1</v>
          </cell>
          <cell r="B261"/>
          <cell r="C261"/>
          <cell r="D261" t="str">
            <v>CANTEIRO DE OBRA -  RUA ETAPAS</v>
          </cell>
          <cell r="E261"/>
          <cell r="F261"/>
          <cell r="G261"/>
          <cell r="H261"/>
          <cell r="I261"/>
          <cell r="J261"/>
        </row>
        <row r="262">
          <cell r="A262" t="str">
            <v>3.1.1</v>
          </cell>
          <cell r="B262" t="str">
            <v>SINAPI</v>
          </cell>
          <cell r="C262">
            <v>103689</v>
          </cell>
          <cell r="D262" t="str">
            <v>FORNECIMENTO E INSTALAÇÃO DE PLACA DE OBRA COM CHAPA GALVANIZADA E ESTRUTURA DE MADEIRA. AF_03/2022_PS</v>
          </cell>
          <cell r="E262" t="str">
            <v>LADO</v>
          </cell>
          <cell r="F262"/>
          <cell r="G262" t="str">
            <v>ALTURA</v>
          </cell>
          <cell r="H262" t="str">
            <v>QUANTIDADE</v>
          </cell>
          <cell r="I262">
            <v>6</v>
          </cell>
          <cell r="J262" t="str">
            <v>M2</v>
          </cell>
        </row>
        <row r="263">
          <cell r="A263"/>
          <cell r="B263"/>
          <cell r="C263"/>
          <cell r="D263" t="str">
            <v>IDENTIFICAÇÃO DA OBRA</v>
          </cell>
          <cell r="E263">
            <v>3</v>
          </cell>
          <cell r="F263"/>
          <cell r="G263">
            <v>2</v>
          </cell>
          <cell r="H263">
            <v>1</v>
          </cell>
          <cell r="I263">
            <v>6</v>
          </cell>
          <cell r="J263"/>
        </row>
        <row r="264">
          <cell r="A264"/>
          <cell r="B264"/>
          <cell r="C264"/>
          <cell r="D264"/>
          <cell r="E264"/>
          <cell r="F264"/>
          <cell r="G264"/>
          <cell r="H264"/>
          <cell r="I264"/>
          <cell r="J264"/>
        </row>
        <row r="265">
          <cell r="A265" t="str">
            <v>3.1.2</v>
          </cell>
          <cell r="B265" t="str">
            <v>COTAÇÃO</v>
          </cell>
          <cell r="C265" t="str">
            <v>COT.001</v>
          </cell>
          <cell r="D265" t="str">
            <v>LOCAÇÃO CABINE SANITÁRIO QUIMICO, LIMPEZA  03  ( TRÊS ) VEZES POR SEMANA - 01 UNIDADE - INCLUSIVE MOBILIZAÇÃO E DESMOBILIZAÇÃO</v>
          </cell>
          <cell r="E265" t="str">
            <v>QDE</v>
          </cell>
          <cell r="F265"/>
          <cell r="G265"/>
          <cell r="H265" t="str">
            <v>MESES</v>
          </cell>
          <cell r="I265">
            <v>6</v>
          </cell>
          <cell r="J265" t="str">
            <v>MES</v>
          </cell>
        </row>
        <row r="266">
          <cell r="A266"/>
          <cell r="B266"/>
          <cell r="C266"/>
          <cell r="D266" t="str">
            <v>QUANTIDADE/ MÊS</v>
          </cell>
          <cell r="E266">
            <v>1</v>
          </cell>
          <cell r="F266"/>
          <cell r="G266"/>
          <cell r="H266">
            <v>6</v>
          </cell>
          <cell r="I266">
            <v>6</v>
          </cell>
          <cell r="J266"/>
        </row>
        <row r="267">
          <cell r="A267"/>
          <cell r="B267"/>
          <cell r="C267"/>
          <cell r="D267"/>
          <cell r="E267"/>
          <cell r="F267"/>
          <cell r="G267"/>
          <cell r="H267"/>
          <cell r="I267"/>
          <cell r="J267"/>
        </row>
        <row r="268">
          <cell r="A268" t="str">
            <v>3.1.3</v>
          </cell>
          <cell r="B268" t="str">
            <v>SINAPI</v>
          </cell>
          <cell r="C268">
            <v>10775</v>
          </cell>
          <cell r="D268" t="str">
            <v xml:space="preserve">LOCACAO DE CONTAINER 2,30 X 6,00 M, ALT. 2,50 M, COM 1 SANITARIO, PARA ESCRITORIO, COMPLETO, SEM DIVISORIAS INTERNAS (NAO INCLUI MOBILIZACAO/DESMOBILIZACAO)                                                                                                                                                                                                                                                                                                                                              </v>
          </cell>
          <cell r="E268" t="str">
            <v>QDE</v>
          </cell>
          <cell r="F268"/>
          <cell r="G268"/>
          <cell r="H268" t="str">
            <v>MESES</v>
          </cell>
          <cell r="I268">
            <v>6</v>
          </cell>
          <cell r="J268" t="str">
            <v xml:space="preserve">MES   </v>
          </cell>
        </row>
        <row r="269">
          <cell r="A269"/>
          <cell r="B269"/>
          <cell r="C269"/>
          <cell r="D269" t="str">
            <v>OBRA</v>
          </cell>
          <cell r="E269">
            <v>1</v>
          </cell>
          <cell r="F269"/>
          <cell r="G269"/>
          <cell r="H269">
            <v>6</v>
          </cell>
          <cell r="I269">
            <v>6</v>
          </cell>
          <cell r="J269"/>
        </row>
        <row r="270">
          <cell r="A270"/>
          <cell r="B270"/>
          <cell r="C270"/>
          <cell r="D270"/>
          <cell r="E270"/>
          <cell r="F270"/>
          <cell r="G270"/>
          <cell r="H270"/>
          <cell r="I270"/>
          <cell r="J270"/>
        </row>
        <row r="271">
          <cell r="A271" t="str">
            <v>3.1.4</v>
          </cell>
          <cell r="B271" t="str">
            <v>COTAÇÃO</v>
          </cell>
          <cell r="C271" t="str">
            <v>COT.030</v>
          </cell>
          <cell r="D271" t="str">
            <v>ÁGUA POTÁVEL - ATÉ 10M3</v>
          </cell>
          <cell r="E271" t="str">
            <v>VOLUME</v>
          </cell>
          <cell r="F271"/>
          <cell r="G271"/>
          <cell r="H271"/>
          <cell r="I271">
            <v>10</v>
          </cell>
          <cell r="J271" t="str">
            <v>M3</v>
          </cell>
        </row>
        <row r="272">
          <cell r="A272"/>
          <cell r="B272"/>
          <cell r="C272"/>
          <cell r="D272" t="str">
            <v>OBRA</v>
          </cell>
          <cell r="E272">
            <v>10</v>
          </cell>
          <cell r="F272"/>
          <cell r="G272"/>
          <cell r="H272"/>
          <cell r="I272">
            <v>10</v>
          </cell>
          <cell r="J272"/>
        </row>
        <row r="273">
          <cell r="A273"/>
          <cell r="B273"/>
          <cell r="C273"/>
          <cell r="D273"/>
          <cell r="E273"/>
          <cell r="F273"/>
          <cell r="G273"/>
          <cell r="H273"/>
          <cell r="I273"/>
          <cell r="J273"/>
        </row>
        <row r="274">
          <cell r="A274" t="str">
            <v>3.1.5</v>
          </cell>
          <cell r="B274" t="str">
            <v>COTAÇÃO</v>
          </cell>
          <cell r="C274" t="str">
            <v>COT.031</v>
          </cell>
          <cell r="D274" t="str">
            <v>ÁGUA POTÁVEL - ACIMA DE 10M3</v>
          </cell>
          <cell r="E274" t="str">
            <v>VOLUME</v>
          </cell>
          <cell r="F274"/>
          <cell r="G274"/>
          <cell r="H274"/>
          <cell r="I274">
            <v>89</v>
          </cell>
          <cell r="J274" t="str">
            <v>M3</v>
          </cell>
        </row>
        <row r="275">
          <cell r="A275"/>
          <cell r="B275"/>
          <cell r="C275"/>
          <cell r="D275" t="str">
            <v>OBRA</v>
          </cell>
          <cell r="E275">
            <v>89</v>
          </cell>
          <cell r="F275"/>
          <cell r="G275"/>
          <cell r="H275"/>
          <cell r="I275">
            <v>89</v>
          </cell>
          <cell r="J275"/>
        </row>
        <row r="276">
          <cell r="A276"/>
          <cell r="B276"/>
          <cell r="C276"/>
          <cell r="D276"/>
          <cell r="E276"/>
          <cell r="F276"/>
          <cell r="G276"/>
          <cell r="H276"/>
          <cell r="I276"/>
          <cell r="J276"/>
        </row>
        <row r="277">
          <cell r="A277" t="str">
            <v>3.2</v>
          </cell>
          <cell r="B277"/>
          <cell r="C277"/>
          <cell r="D277" t="str">
            <v>SERVIÇOS INICIAIS -  RUA ETAPAS</v>
          </cell>
          <cell r="E277"/>
          <cell r="F277"/>
          <cell r="G277"/>
          <cell r="H277"/>
          <cell r="I277"/>
          <cell r="J277"/>
        </row>
        <row r="278">
          <cell r="A278" t="str">
            <v>3.2.1</v>
          </cell>
          <cell r="B278" t="str">
            <v>COTAÇÃO</v>
          </cell>
          <cell r="C278" t="str">
            <v>COT.022</v>
          </cell>
          <cell r="D278" t="str">
            <v>EQUIPE TOPOGRÁFICA (PLANIMÉTRICO) DE PEQUENO PORTE, COMPREENDENDO 1 TOPÓGRAFO, 4 AUXILIARES E EQUIPAMENTOS. INCLUSO O FORNECIMENTO DE LEVANTAMENTO EM MÍDIA DIGITAL EM EXTENSÃO DWG.</v>
          </cell>
          <cell r="E278" t="str">
            <v>QDE</v>
          </cell>
          <cell r="F278"/>
          <cell r="G278"/>
          <cell r="H278"/>
          <cell r="I278">
            <v>10</v>
          </cell>
          <cell r="J278" t="str">
            <v>DIÁRIA</v>
          </cell>
        </row>
        <row r="279">
          <cell r="A279"/>
          <cell r="B279"/>
          <cell r="C279"/>
          <cell r="D279" t="str">
            <v>LOCAÇÃO DA OBRA</v>
          </cell>
          <cell r="E279">
            <v>10</v>
          </cell>
          <cell r="F279"/>
          <cell r="G279"/>
          <cell r="H279"/>
          <cell r="I279">
            <v>10</v>
          </cell>
          <cell r="J279"/>
        </row>
        <row r="280">
          <cell r="A280"/>
          <cell r="B280"/>
          <cell r="C280"/>
          <cell r="D280"/>
          <cell r="E280"/>
          <cell r="F280"/>
          <cell r="G280"/>
          <cell r="H280"/>
          <cell r="I280"/>
          <cell r="J280"/>
        </row>
        <row r="281">
          <cell r="A281" t="str">
            <v>3.2.2</v>
          </cell>
          <cell r="B281" t="str">
            <v>COMPOSIÇÃO</v>
          </cell>
          <cell r="C281" t="str">
            <v>CPU 003</v>
          </cell>
          <cell r="D281" t="str">
            <v>FORNECIMENTO E MONTAGEM DE TELA DE SINALIZAÇÃO LARANJA (H=1,2M) FIXADA EM MONTANTES DE FERRO DE 1/2 POL. OU EM BARROTES DE MADEIRA 3X3 POL. COLOCADOS SOBRE BASE DE CONCRETO TRAÇO 1:4:8, ESPAÇADOS A CADA 2 M, INCLUSIVE POSTERIOR RETIRADA E REAPROVEITAMENTO.</v>
          </cell>
          <cell r="E281" t="str">
            <v>EXTENSÃO VIA</v>
          </cell>
          <cell r="F281"/>
          <cell r="G281"/>
          <cell r="H281" t="str">
            <v>QDE</v>
          </cell>
          <cell r="I281">
            <v>679.9</v>
          </cell>
          <cell r="J281" t="str">
            <v>M</v>
          </cell>
        </row>
        <row r="282">
          <cell r="A282"/>
          <cell r="B282"/>
          <cell r="C282"/>
          <cell r="D282" t="str">
            <v>ISOLAMENTO DE AMBOS LADOS DA VIA</v>
          </cell>
          <cell r="E282">
            <v>339.95</v>
          </cell>
          <cell r="F282"/>
          <cell r="G282"/>
          <cell r="H282">
            <v>2</v>
          </cell>
          <cell r="I282">
            <v>679.9</v>
          </cell>
          <cell r="J282"/>
        </row>
        <row r="283">
          <cell r="A283"/>
          <cell r="B283"/>
          <cell r="C283"/>
          <cell r="D283"/>
          <cell r="E283"/>
          <cell r="F283"/>
          <cell r="G283"/>
          <cell r="H283"/>
          <cell r="I283"/>
          <cell r="J283"/>
        </row>
        <row r="284">
          <cell r="A284" t="str">
            <v>3.2.3</v>
          </cell>
          <cell r="B284" t="str">
            <v>COMPOSIÇÃO</v>
          </cell>
          <cell r="C284" t="str">
            <v>CPU 004</v>
          </cell>
          <cell r="D284" t="str">
            <v>FORNECIMENTO E IMPLANTAÇÃO DE CAVALETE DE OBRA DE FERRO SINALIZAÇÃO DE OBRAS EM VIAS PUBLICAS COM LOGOMARCA DA EMLURB, CONFORME AV. 042/2000. CONSIDERADO REUTILIZAÇÃO DE 10 VEZES, INCLUSIVE FORNECIMENTO, COLOCAÇÃO E TRANSPORTE.</v>
          </cell>
          <cell r="E284" t="str">
            <v>QDE ACESSOS</v>
          </cell>
          <cell r="F284"/>
          <cell r="G284"/>
          <cell r="H284"/>
          <cell r="I284">
            <v>4</v>
          </cell>
          <cell r="J284" t="str">
            <v>UN</v>
          </cell>
        </row>
        <row r="285">
          <cell r="A285"/>
          <cell r="B285"/>
          <cell r="C285"/>
          <cell r="D285" t="str">
            <v>SINALIZAÇÃO OBRA</v>
          </cell>
          <cell r="E285">
            <v>4</v>
          </cell>
          <cell r="F285"/>
          <cell r="G285"/>
          <cell r="H285"/>
          <cell r="I285">
            <v>4</v>
          </cell>
          <cell r="J285"/>
        </row>
        <row r="286">
          <cell r="A286"/>
          <cell r="B286"/>
          <cell r="C286"/>
          <cell r="D286"/>
          <cell r="E286"/>
          <cell r="F286"/>
          <cell r="G286"/>
          <cell r="H286"/>
          <cell r="I286"/>
          <cell r="J286"/>
        </row>
        <row r="287">
          <cell r="A287" t="str">
            <v>3.2.4</v>
          </cell>
          <cell r="B287" t="str">
            <v>COMPOSIÇÃO</v>
          </cell>
          <cell r="C287" t="str">
            <v>CPU 005</v>
          </cell>
          <cell r="D287" t="str">
            <v>CONE DE SINALIZACAO ABNT 15071 EM PVC RIGIDO COM FAIXA REFLETIVA, H = 70 / 76 CM , CONSIDERADO REUTILIZAÇÃO DE 10 VEZES CONFORME ORIENTAÇÃO DO CADERNO TÉCNICO DE SINALIZAÇÃO DO SICRO VOL. 10, CONT. 03, PAG. 48 E 49, INCLUSIVE FORNECIMENTO, TRANSPORTE E COLOCAÇÃO.</v>
          </cell>
          <cell r="E287" t="str">
            <v>QDE</v>
          </cell>
          <cell r="F287"/>
          <cell r="G287"/>
          <cell r="H287"/>
          <cell r="I287">
            <v>4</v>
          </cell>
          <cell r="J287" t="str">
            <v>UN</v>
          </cell>
        </row>
        <row r="288">
          <cell r="A288"/>
          <cell r="B288"/>
          <cell r="C288"/>
          <cell r="D288" t="str">
            <v>SINALIZAÇÃO OBRA</v>
          </cell>
          <cell r="E288">
            <v>4</v>
          </cell>
          <cell r="F288"/>
          <cell r="G288"/>
          <cell r="H288"/>
          <cell r="I288">
            <v>4</v>
          </cell>
          <cell r="J288"/>
        </row>
        <row r="289">
          <cell r="A289"/>
          <cell r="B289"/>
          <cell r="C289"/>
          <cell r="D289"/>
          <cell r="E289"/>
          <cell r="F289"/>
          <cell r="G289"/>
          <cell r="H289"/>
          <cell r="I289"/>
          <cell r="J289"/>
        </row>
        <row r="290">
          <cell r="A290" t="str">
            <v>3.2.5</v>
          </cell>
          <cell r="B290" t="str">
            <v>COMPOSIÇÃO</v>
          </cell>
          <cell r="C290" t="str">
            <v>CPU 006</v>
          </cell>
          <cell r="D290" t="str">
            <v>CAVALETE EM POLIETILENO ZEBRADO COM FAIXA REFLETIVA - H = 1,00 M, CONSIDERADO REUTILIZAÇÃO DE 10 VEZES CONFORME ORIENTAÇÃO DO CADERNO TÉCNICO DE SINALIZAÇÃO DO SICRO VOL. 10, CONT. 03, PAG. 48 E 49, INCLUSIVE FORNECIMENTO, TRANSPORTE E COLOCAÇÃO.</v>
          </cell>
          <cell r="E290" t="str">
            <v>LARG. VIA</v>
          </cell>
          <cell r="F290" t="str">
            <v>COMP. CAVALETE</v>
          </cell>
          <cell r="G290"/>
          <cell r="H290" t="str">
            <v>QDE ACESSOS</v>
          </cell>
          <cell r="I290">
            <v>18</v>
          </cell>
          <cell r="J290" t="str">
            <v>UN</v>
          </cell>
        </row>
        <row r="291">
          <cell r="A291"/>
          <cell r="B291"/>
          <cell r="C291"/>
          <cell r="D291" t="str">
            <v>SINALIZAÇÃO OBRA</v>
          </cell>
          <cell r="E291">
            <v>5.3</v>
          </cell>
          <cell r="F291">
            <v>1</v>
          </cell>
          <cell r="G291"/>
          <cell r="H291">
            <v>4</v>
          </cell>
          <cell r="I291">
            <v>18</v>
          </cell>
          <cell r="J291"/>
        </row>
        <row r="292">
          <cell r="A292"/>
          <cell r="B292"/>
          <cell r="C292"/>
          <cell r="D292"/>
          <cell r="E292"/>
          <cell r="F292"/>
          <cell r="G292"/>
          <cell r="H292"/>
          <cell r="I292"/>
          <cell r="J292"/>
        </row>
        <row r="293">
          <cell r="A293" t="str">
            <v>3.2.6</v>
          </cell>
          <cell r="B293" t="str">
            <v>SINAPI</v>
          </cell>
          <cell r="C293">
            <v>104482</v>
          </cell>
          <cell r="D293" t="str">
            <v>ESGOTAMENTO DE VALA COM BOMBA SUBMERSÍVEL. AF_12/2022</v>
          </cell>
          <cell r="E293" t="str">
            <v>HORAS/DIA</v>
          </cell>
          <cell r="F293" t="str">
            <v>DIAS</v>
          </cell>
          <cell r="G293"/>
          <cell r="H293" t="str">
            <v>QDE</v>
          </cell>
          <cell r="I293">
            <v>129</v>
          </cell>
          <cell r="J293" t="str">
            <v>H</v>
          </cell>
        </row>
        <row r="294">
          <cell r="A294"/>
          <cell r="B294"/>
          <cell r="C294"/>
          <cell r="D294" t="str">
            <v>ESGOTAMENTO DE ÁGUA PROVENIENTE DO SOLO                         *CONFORME ESTUDO GEOTÉCNICO NÍVEL D'ÁGUA ESTÁ NUMA PROFUNDIDADE DE 0,70M</v>
          </cell>
          <cell r="E294" t="str">
            <v>M/H</v>
          </cell>
          <cell r="F294"/>
          <cell r="G294"/>
          <cell r="H294" t="str">
            <v>EXT.</v>
          </cell>
          <cell r="I294"/>
          <cell r="J294"/>
        </row>
        <row r="295">
          <cell r="A295"/>
          <cell r="B295"/>
          <cell r="C295"/>
          <cell r="D295" t="str">
            <v>TUBO 600MM</v>
          </cell>
          <cell r="E295">
            <v>7.6863950807071486</v>
          </cell>
          <cell r="F295"/>
          <cell r="G295"/>
          <cell r="H295">
            <v>4.5199999999999996</v>
          </cell>
          <cell r="I295">
            <v>0.58805199999999991</v>
          </cell>
          <cell r="J295"/>
        </row>
        <row r="296">
          <cell r="A296"/>
          <cell r="B296"/>
          <cell r="C296"/>
          <cell r="D296" t="str">
            <v>CANALETA 40X40CM</v>
          </cell>
          <cell r="E296">
            <v>5.1642693999999993</v>
          </cell>
          <cell r="F296"/>
          <cell r="G296"/>
          <cell r="H296">
            <v>337.37</v>
          </cell>
          <cell r="I296">
            <v>65.327730578888861</v>
          </cell>
          <cell r="J296"/>
        </row>
        <row r="297">
          <cell r="A297"/>
          <cell r="B297"/>
          <cell r="C297"/>
          <cell r="D297"/>
          <cell r="E297" t="str">
            <v>HORAS</v>
          </cell>
          <cell r="F297"/>
          <cell r="G297"/>
          <cell r="H297" t="str">
            <v>QDE</v>
          </cell>
          <cell r="I297"/>
          <cell r="J297"/>
        </row>
        <row r="298">
          <cell r="A298"/>
          <cell r="B298"/>
          <cell r="C298"/>
          <cell r="D298" t="str">
            <v>PV TAMPÃO</v>
          </cell>
          <cell r="E298">
            <v>23.850708143519864</v>
          </cell>
          <cell r="F298"/>
          <cell r="G298"/>
          <cell r="H298">
            <v>1</v>
          </cell>
          <cell r="I298">
            <v>23.850708143519864</v>
          </cell>
          <cell r="J298"/>
        </row>
        <row r="299">
          <cell r="A299"/>
          <cell r="B299"/>
          <cell r="C299"/>
          <cell r="D299" t="str">
            <v>CAIXA DE LIGAÇÃO TIPO 2</v>
          </cell>
          <cell r="E299">
            <v>17.484639556815445</v>
          </cell>
          <cell r="F299"/>
          <cell r="G299"/>
          <cell r="H299">
            <v>1</v>
          </cell>
          <cell r="I299">
            <v>17.484639556815445</v>
          </cell>
          <cell r="J299"/>
        </row>
        <row r="300">
          <cell r="A300"/>
          <cell r="B300"/>
          <cell r="C300"/>
          <cell r="D300" t="str">
            <v>CAIXA DE LIGAÇÃO TIPO 3</v>
          </cell>
          <cell r="E300">
            <v>21.748614155002265</v>
          </cell>
          <cell r="F300"/>
          <cell r="G300"/>
          <cell r="H300">
            <v>1</v>
          </cell>
          <cell r="I300">
            <v>21.748614155002265</v>
          </cell>
          <cell r="J300"/>
        </row>
        <row r="301">
          <cell r="A301"/>
          <cell r="B301"/>
          <cell r="C301"/>
          <cell r="D301"/>
          <cell r="E301"/>
          <cell r="F301"/>
          <cell r="G301"/>
          <cell r="H301"/>
          <cell r="I301"/>
          <cell r="J301"/>
        </row>
        <row r="302">
          <cell r="A302" t="str">
            <v>3.3</v>
          </cell>
          <cell r="B302"/>
          <cell r="C302"/>
          <cell r="D302" t="str">
            <v>DEMOLIÇÕES -  RUA ETAPAS</v>
          </cell>
          <cell r="E302"/>
          <cell r="F302"/>
          <cell r="G302"/>
          <cell r="H302"/>
          <cell r="I302"/>
          <cell r="J302"/>
        </row>
        <row r="303">
          <cell r="A303" t="str">
            <v>3.3.1</v>
          </cell>
          <cell r="B303" t="str">
            <v>COMPOSIÇÃO</v>
          </cell>
          <cell r="C303" t="str">
            <v>CPU 009</v>
          </cell>
          <cell r="D303" t="str">
            <v>DEMOLIÇÃO DE MEIO-FIO GRANÍTICO OU PRE-MOLDADO.</v>
          </cell>
          <cell r="E303"/>
          <cell r="F303"/>
          <cell r="G303"/>
          <cell r="H303"/>
          <cell r="I303">
            <v>173.12</v>
          </cell>
          <cell r="J303" t="str">
            <v>M</v>
          </cell>
        </row>
        <row r="304">
          <cell r="A304"/>
          <cell r="B304"/>
          <cell r="C304"/>
          <cell r="D304" t="str">
            <v>QUANTITATIVOS EXTRAÍDOS DO QUADRO RESUMO DO PROJETO DE DEMOLIÇÕES</v>
          </cell>
          <cell r="E304" t="str">
            <v>EXT.</v>
          </cell>
          <cell r="F304"/>
          <cell r="G304"/>
          <cell r="H304"/>
          <cell r="I304"/>
          <cell r="J304"/>
        </row>
        <row r="305">
          <cell r="A305"/>
          <cell r="B305"/>
          <cell r="C305"/>
          <cell r="D305" t="str">
            <v>VIA</v>
          </cell>
          <cell r="E305">
            <v>173.12</v>
          </cell>
          <cell r="F305"/>
          <cell r="G305"/>
          <cell r="H305"/>
          <cell r="I305">
            <v>173.12</v>
          </cell>
          <cell r="J305"/>
        </row>
        <row r="306">
          <cell r="A306"/>
          <cell r="B306"/>
          <cell r="C306"/>
          <cell r="D306"/>
          <cell r="E306"/>
          <cell r="F306"/>
          <cell r="G306"/>
          <cell r="H306"/>
          <cell r="I306"/>
          <cell r="J306"/>
        </row>
        <row r="307">
          <cell r="A307" t="str">
            <v>3.3.2</v>
          </cell>
          <cell r="B307" t="str">
            <v>COMPOSIÇÃO</v>
          </cell>
          <cell r="C307" t="str">
            <v>CPU 010</v>
          </cell>
          <cell r="D307" t="str">
            <v>DEMOLIÇÃO DE CONCRETO COM MARTELETE COMPRESSOR.</v>
          </cell>
          <cell r="E307"/>
          <cell r="F307"/>
          <cell r="G307"/>
          <cell r="H307"/>
          <cell r="I307">
            <v>2.7</v>
          </cell>
          <cell r="J307" t="str">
            <v>M3</v>
          </cell>
        </row>
        <row r="308">
          <cell r="A308"/>
          <cell r="B308"/>
          <cell r="C308"/>
          <cell r="D308" t="str">
            <v>QUANTITATIVOS EXTRAÍDOS DO QUADRO RESUMO DO PROJETO DE DEMOLIÇÕES</v>
          </cell>
          <cell r="E308" t="str">
            <v>ÁREA</v>
          </cell>
          <cell r="F308"/>
          <cell r="G308" t="str">
            <v>ESPESSURA</v>
          </cell>
          <cell r="H308"/>
          <cell r="I308"/>
          <cell r="J308"/>
        </row>
        <row r="309">
          <cell r="A309"/>
          <cell r="B309"/>
          <cell r="C309"/>
          <cell r="D309" t="str">
            <v>LADO DIREITO</v>
          </cell>
          <cell r="E309">
            <v>13.55</v>
          </cell>
          <cell r="F309"/>
          <cell r="G309">
            <v>0.06</v>
          </cell>
          <cell r="H309"/>
          <cell r="I309">
            <v>0.81300000000000006</v>
          </cell>
          <cell r="J309"/>
        </row>
        <row r="310">
          <cell r="A310"/>
          <cell r="B310"/>
          <cell r="C310"/>
          <cell r="D310" t="str">
            <v>LADO ESQUERDO</v>
          </cell>
          <cell r="E310">
            <v>31.44</v>
          </cell>
          <cell r="F310"/>
          <cell r="G310">
            <v>0.06</v>
          </cell>
          <cell r="H310"/>
          <cell r="I310">
            <v>1.8864000000000001</v>
          </cell>
          <cell r="J310"/>
        </row>
        <row r="311">
          <cell r="A311"/>
          <cell r="B311"/>
          <cell r="C311"/>
          <cell r="D311"/>
          <cell r="E311"/>
          <cell r="F311"/>
          <cell r="G311"/>
          <cell r="H311"/>
          <cell r="I311"/>
          <cell r="J311"/>
        </row>
        <row r="312">
          <cell r="A312" t="str">
            <v>3.3.3</v>
          </cell>
          <cell r="B312" t="str">
            <v>COMPOSIÇÃO</v>
          </cell>
          <cell r="C312" t="str">
            <v>CPU 017</v>
          </cell>
          <cell r="D312" t="str">
            <v xml:space="preserve">DEMOLIÇÃO DE CANALETA EM ALVENARIA DE TIJOLO MACIÇO DE FORMA MANUAL E SEM REAPROVEITAMENTO - INCLUSIVE CARGA, MANOBRA E DESCARGA DE ENTULHO EM CAÇAMBA DE 10M3, COM EMPOLAMENTO, E TRANSPORTE COM DMT DE 15KM - EXCLUSIVE ESCAVAÇÃO.	</v>
          </cell>
          <cell r="E312"/>
          <cell r="F312"/>
          <cell r="G312"/>
          <cell r="H312"/>
          <cell r="I312">
            <v>65.13</v>
          </cell>
          <cell r="J312" t="str">
            <v>M3</v>
          </cell>
        </row>
        <row r="313">
          <cell r="A313"/>
          <cell r="B313"/>
          <cell r="C313"/>
          <cell r="D313" t="str">
            <v>QUANTITATIVOS EXTRAÍDOS DO QUADRO RESUMO DO PROJETO DE DEMOLIÇÕES</v>
          </cell>
          <cell r="E313" t="str">
            <v>EXT.</v>
          </cell>
          <cell r="F313" t="str">
            <v>LARGURA</v>
          </cell>
          <cell r="G313" t="str">
            <v>ALT.</v>
          </cell>
          <cell r="H313"/>
          <cell r="I313"/>
          <cell r="J313"/>
        </row>
        <row r="314">
          <cell r="A314"/>
          <cell r="B314"/>
          <cell r="C314"/>
          <cell r="D314" t="str">
            <v>CANALETA EXISTENTE LADO ESQUERDO</v>
          </cell>
          <cell r="E314">
            <v>407.06400000000002</v>
          </cell>
          <cell r="F314">
            <v>0.4</v>
          </cell>
          <cell r="G314">
            <v>0.4</v>
          </cell>
          <cell r="H314"/>
          <cell r="I314">
            <v>65.130240000000001</v>
          </cell>
          <cell r="J314"/>
        </row>
        <row r="315">
          <cell r="A315"/>
          <cell r="B315"/>
          <cell r="C315"/>
          <cell r="D315"/>
          <cell r="E315"/>
          <cell r="F315"/>
          <cell r="G315"/>
          <cell r="H315"/>
          <cell r="I315"/>
          <cell r="J315"/>
        </row>
        <row r="316">
          <cell r="A316" t="str">
            <v>3.3.4</v>
          </cell>
          <cell r="B316" t="str">
            <v>SINAPI</v>
          </cell>
          <cell r="C316">
            <v>100982</v>
          </cell>
          <cell r="D316" t="str">
            <v>CARGA, MANOBRA E DESCARGA DE ENTULHO EM CAMINHÃO BASCULANTE 10 M³ - CARGA COM ESCAVADEIRA HIDRÁULICA  (CAÇAMBA DE 0,80 M³ / 111 HP) E DESCARGA LIVRE (UNIDADE: M3). AF_07/2020</v>
          </cell>
          <cell r="E316" t="str">
            <v>VOLUME</v>
          </cell>
          <cell r="F316"/>
          <cell r="G316"/>
          <cell r="H316" t="str">
            <v>EMPOLAMENTO</v>
          </cell>
          <cell r="I316">
            <v>13.64</v>
          </cell>
          <cell r="J316" t="str">
            <v>M3</v>
          </cell>
        </row>
        <row r="317">
          <cell r="A317"/>
          <cell r="B317"/>
          <cell r="C317"/>
          <cell r="D317" t="str">
            <v>DEMOLIÇÃO DE PASSEIO EM CONCRETO</v>
          </cell>
          <cell r="E317">
            <v>2.7</v>
          </cell>
          <cell r="F317"/>
          <cell r="G317"/>
          <cell r="H317">
            <v>1.3</v>
          </cell>
          <cell r="I317">
            <v>3.5100000000000002</v>
          </cell>
          <cell r="J317"/>
        </row>
        <row r="318">
          <cell r="A318"/>
          <cell r="B318"/>
          <cell r="C318"/>
          <cell r="D318"/>
          <cell r="E318" t="str">
            <v>EXTENSÃO</v>
          </cell>
          <cell r="F318" t="str">
            <v>LARGURA</v>
          </cell>
          <cell r="G318" t="str">
            <v>ESPESSURA</v>
          </cell>
          <cell r="H318" t="str">
            <v>EMPOLAMENTO</v>
          </cell>
          <cell r="I318"/>
          <cell r="J318"/>
        </row>
        <row r="319">
          <cell r="A319"/>
          <cell r="B319"/>
          <cell r="C319"/>
          <cell r="D319" t="str">
            <v>DEMOLIÇÃO DE MEIO FIO</v>
          </cell>
          <cell r="E319">
            <v>173.12</v>
          </cell>
          <cell r="F319">
            <v>0.15</v>
          </cell>
          <cell r="G319">
            <v>0.3</v>
          </cell>
          <cell r="H319">
            <v>1.3</v>
          </cell>
          <cell r="I319">
            <v>10.127520000000001</v>
          </cell>
          <cell r="J319"/>
        </row>
        <row r="320">
          <cell r="A320"/>
          <cell r="B320"/>
          <cell r="C320"/>
          <cell r="D320"/>
          <cell r="E320"/>
          <cell r="F320"/>
          <cell r="G320"/>
          <cell r="H320"/>
          <cell r="I320"/>
          <cell r="J320"/>
        </row>
        <row r="321">
          <cell r="A321" t="str">
            <v>3.3.5</v>
          </cell>
          <cell r="B321" t="str">
            <v>SINAPI</v>
          </cell>
          <cell r="C321">
            <v>95875</v>
          </cell>
          <cell r="D321" t="str">
            <v>TRANSPORTE COM CAMINHÃO BASCULANTE DE 10 M³, EM VIA URBANA PAVIMENTADA, DMT ATÉ 30 KM (UNIDADE: M3XKM). AF_07/2020</v>
          </cell>
          <cell r="E321" t="str">
            <v>VOLUME EMPOLADO</v>
          </cell>
          <cell r="F321"/>
          <cell r="G321"/>
          <cell r="H321" t="str">
            <v>DMT</v>
          </cell>
          <cell r="I321">
            <v>178.68</v>
          </cell>
          <cell r="J321" t="str">
            <v>M3XKM</v>
          </cell>
        </row>
        <row r="322">
          <cell r="A322"/>
          <cell r="B322"/>
          <cell r="C322"/>
          <cell r="D322" t="str">
            <v>VOL ENTULHO EMPOL. X DMT MÉDIO GERENC. DE RESÍDUOS SÓLIDOS INERTES DE 1º CATEG.</v>
          </cell>
          <cell r="E322">
            <v>13.64</v>
          </cell>
          <cell r="F322"/>
          <cell r="G322"/>
          <cell r="H322">
            <v>13.1</v>
          </cell>
          <cell r="I322">
            <v>178.684</v>
          </cell>
          <cell r="J322"/>
        </row>
        <row r="323">
          <cell r="A323"/>
          <cell r="B323"/>
          <cell r="C323"/>
          <cell r="D323"/>
          <cell r="E323"/>
          <cell r="F323"/>
          <cell r="G323"/>
          <cell r="H323"/>
          <cell r="I323"/>
          <cell r="J323"/>
        </row>
        <row r="324">
          <cell r="A324" t="str">
            <v>3.4</v>
          </cell>
          <cell r="B324"/>
          <cell r="C324"/>
          <cell r="D324" t="str">
            <v>TERRAPLENAGEM E MOVIMENTO DE TERRA -  RUA ETAPAS</v>
          </cell>
          <cell r="E324"/>
          <cell r="F324"/>
          <cell r="G324"/>
          <cell r="H324"/>
          <cell r="I324"/>
          <cell r="J324"/>
        </row>
        <row r="325">
          <cell r="A325" t="str">
            <v>3.4.1</v>
          </cell>
          <cell r="B325" t="str">
            <v>COMPOSIÇÃO</v>
          </cell>
          <cell r="C325" t="str">
            <v>CPU 018</v>
          </cell>
          <cell r="D325" t="str">
            <v>ESCAVAÇÃO MECÂNICA SOLO DE 1A CAT. PROF. ATÉ 2.00m COM RETROESCAVADEIRA SOBRE RODAS 4X2 79HP.</v>
          </cell>
          <cell r="E325" t="str">
            <v>VOLUME</v>
          </cell>
          <cell r="F325"/>
          <cell r="G325"/>
          <cell r="H325"/>
          <cell r="I325">
            <v>941.62</v>
          </cell>
          <cell r="J325" t="str">
            <v>M3</v>
          </cell>
        </row>
        <row r="326">
          <cell r="A326"/>
          <cell r="B326"/>
          <cell r="C326"/>
          <cell r="D326" t="str">
            <v>QUANTITATIVO EXTRAÍDO DO MAPA DE CUBAÇÃO - PRANCHA SEÇÕES TRANSVERSAIS - CORTE</v>
          </cell>
          <cell r="E326">
            <v>725.7</v>
          </cell>
          <cell r="F326"/>
          <cell r="G326"/>
          <cell r="H326"/>
          <cell r="I326">
            <v>725.7</v>
          </cell>
          <cell r="J326"/>
        </row>
        <row r="327">
          <cell r="A327"/>
          <cell r="B327"/>
          <cell r="C327"/>
          <cell r="D327"/>
          <cell r="E327" t="str">
            <v>EXTENSÃO</v>
          </cell>
          <cell r="F327" t="str">
            <v>LARGURA</v>
          </cell>
          <cell r="G327" t="str">
            <v>ALTURA</v>
          </cell>
          <cell r="H327"/>
          <cell r="I327"/>
          <cell r="J327"/>
        </row>
        <row r="328">
          <cell r="A328"/>
          <cell r="B328"/>
          <cell r="C328"/>
          <cell r="D328" t="str">
            <v>ESCAVAÇÃO DE CANALETA CONSIDERADA NO MAPA DE CUBAGEM</v>
          </cell>
          <cell r="E328">
            <v>337.37</v>
          </cell>
          <cell r="F328">
            <v>0.8</v>
          </cell>
          <cell r="G328">
            <v>0.8</v>
          </cell>
          <cell r="H328"/>
          <cell r="I328">
            <v>215.91680000000002</v>
          </cell>
          <cell r="J328"/>
        </row>
        <row r="329">
          <cell r="A329"/>
          <cell r="B329"/>
          <cell r="C329"/>
          <cell r="D329"/>
          <cell r="E329"/>
          <cell r="F329"/>
          <cell r="G329"/>
          <cell r="H329"/>
          <cell r="I329"/>
          <cell r="J329"/>
        </row>
        <row r="330">
          <cell r="A330" t="str">
            <v>3.4.2</v>
          </cell>
          <cell r="B330" t="str">
            <v>COMPOSIÇÃO</v>
          </cell>
          <cell r="C330" t="str">
            <v>CPU 021</v>
          </cell>
          <cell r="D330" t="str">
            <v>EXECUÇÃO E COMPACTAÇÃO DE ATERRO COM SOLO PREDOMINANTEMENTE ARENOSO COM AREIA PARA ATERRO - POSTO OBRA.</v>
          </cell>
          <cell r="E330" t="str">
            <v>VOLUME</v>
          </cell>
          <cell r="F330"/>
          <cell r="G330"/>
          <cell r="H330"/>
          <cell r="I330">
            <v>0.04</v>
          </cell>
          <cell r="J330" t="str">
            <v>M3</v>
          </cell>
        </row>
        <row r="331">
          <cell r="A331"/>
          <cell r="B331"/>
          <cell r="C331"/>
          <cell r="D331" t="str">
            <v>QUANTITATIVO EXTRAÍDO DO MAPA DE CUBAÇÃO - PRANCHA SEÇÕES TRANSVERSAIS - ATERRO</v>
          </cell>
          <cell r="E331">
            <v>0.04</v>
          </cell>
          <cell r="F331"/>
          <cell r="G331"/>
          <cell r="H331"/>
          <cell r="I331">
            <v>0.04</v>
          </cell>
          <cell r="J331"/>
        </row>
        <row r="332">
          <cell r="A332"/>
          <cell r="B332"/>
          <cell r="C332"/>
          <cell r="D332"/>
          <cell r="E332"/>
          <cell r="F332"/>
          <cell r="G332"/>
          <cell r="H332"/>
          <cell r="I332"/>
          <cell r="J332"/>
        </row>
        <row r="333">
          <cell r="A333" t="str">
            <v>3.4.3</v>
          </cell>
          <cell r="B333" t="str">
            <v>SINAPI</v>
          </cell>
          <cell r="C333">
            <v>100978</v>
          </cell>
          <cell r="D333" t="str">
            <v>CARGA, MANOBRA E DESCARGA DE SOLOS E MATERIAIS GRANULARES EM CAMINHÃO BASCULANTE 10 M³ - CARGA COM ESCAVADEIRA HIDRÁULICA (CAÇAMBA DE 1,20 M³ / 155 HP) E DESCARGA LIVRE (UNIDADE: M3). AF_07/2020</v>
          </cell>
          <cell r="E333" t="str">
            <v>VOLUME</v>
          </cell>
          <cell r="F333"/>
          <cell r="G333"/>
          <cell r="H333" t="str">
            <v>EMPOLAMENTO</v>
          </cell>
          <cell r="I333">
            <v>1177.03</v>
          </cell>
          <cell r="J333" t="str">
            <v>M3</v>
          </cell>
        </row>
        <row r="334">
          <cell r="A334"/>
          <cell r="B334"/>
          <cell r="C334"/>
          <cell r="D334" t="str">
            <v>VOLUME CORTE X EMPOLAMENTO</v>
          </cell>
          <cell r="E334">
            <v>941.62</v>
          </cell>
          <cell r="F334"/>
          <cell r="G334"/>
          <cell r="H334">
            <v>1.25</v>
          </cell>
          <cell r="I334">
            <v>1177.0250000000001</v>
          </cell>
          <cell r="J334"/>
        </row>
        <row r="335">
          <cell r="A335"/>
          <cell r="B335"/>
          <cell r="C335"/>
          <cell r="D335"/>
          <cell r="E335"/>
          <cell r="F335"/>
          <cell r="G335"/>
          <cell r="H335"/>
          <cell r="I335"/>
          <cell r="J335"/>
        </row>
        <row r="336">
          <cell r="A336" t="str">
            <v>3.4.4</v>
          </cell>
          <cell r="B336" t="str">
            <v>SINAPI</v>
          </cell>
          <cell r="C336">
            <v>95875</v>
          </cell>
          <cell r="D336" t="str">
            <v>TRANSPORTE COM CAMINHÃO BASCULANTE DE 10 M³, EM VIA URBANA PAVIMENTADA, DMT ATÉ 30 KM (UNIDADE: M3XKM). AF_07/2020</v>
          </cell>
          <cell r="E336" t="str">
            <v>VOLUME EMPOLADO</v>
          </cell>
          <cell r="F336"/>
          <cell r="G336"/>
          <cell r="H336" t="str">
            <v>DMT</v>
          </cell>
          <cell r="I336">
            <v>15419.09</v>
          </cell>
          <cell r="J336" t="str">
            <v>M3XKM</v>
          </cell>
        </row>
        <row r="337">
          <cell r="A337"/>
          <cell r="B337"/>
          <cell r="C337"/>
          <cell r="D337" t="str">
            <v>VOL. CORTE X DMT MÉDIO GERENCIADORA DE RESÍDUOS SÓLIDOS INERTES DE 1º CATEGORIA</v>
          </cell>
          <cell r="E337">
            <v>1177.03</v>
          </cell>
          <cell r="F337"/>
          <cell r="G337"/>
          <cell r="H337">
            <v>13.1</v>
          </cell>
          <cell r="I337">
            <v>15419.092999999999</v>
          </cell>
          <cell r="J337"/>
        </row>
        <row r="338">
          <cell r="A338"/>
          <cell r="B338"/>
          <cell r="C338"/>
          <cell r="D338"/>
          <cell r="E338"/>
          <cell r="F338"/>
          <cell r="G338"/>
          <cell r="H338"/>
          <cell r="I338"/>
          <cell r="J338"/>
        </row>
        <row r="339">
          <cell r="A339" t="str">
            <v>3.5</v>
          </cell>
          <cell r="B339"/>
          <cell r="C339"/>
          <cell r="D339" t="str">
            <v>DRENAGEM -  RUA ETAPAS</v>
          </cell>
          <cell r="E339"/>
          <cell r="F339"/>
          <cell r="G339"/>
          <cell r="H339"/>
          <cell r="I339"/>
          <cell r="J339"/>
        </row>
        <row r="340">
          <cell r="A340" t="str">
            <v>3.5.1</v>
          </cell>
          <cell r="B340" t="str">
            <v>COMPOSIÇÃO</v>
          </cell>
          <cell r="C340" t="str">
            <v>CPU 029</v>
          </cell>
          <cell r="D340" t="str">
            <v>TUBO DE PEAD CORRUGADO DE DUPLA PAREDE PARA REDE COLETORA DE ÁGUAS PLUVIAIS, DN 600 MM, JUNTA ELÁSTICA INTEGRADA - FORNECIMENTO E ASSENTAMENTO.</v>
          </cell>
          <cell r="E340"/>
          <cell r="F340"/>
          <cell r="G340"/>
          <cell r="H340"/>
          <cell r="I340">
            <v>4.5199999999999996</v>
          </cell>
          <cell r="J340" t="str">
            <v>M</v>
          </cell>
        </row>
        <row r="341">
          <cell r="A341"/>
          <cell r="B341"/>
          <cell r="C341"/>
          <cell r="D341" t="str">
            <v>QUANTITATIVO EXTRAÍDO DO QUADRO DO PROJETO DE DRENAGEM</v>
          </cell>
          <cell r="E341" t="str">
            <v>EXT.</v>
          </cell>
          <cell r="F341"/>
          <cell r="G341"/>
          <cell r="H341"/>
          <cell r="I341"/>
          <cell r="J341"/>
        </row>
        <row r="342">
          <cell r="A342"/>
          <cell r="B342"/>
          <cell r="C342"/>
          <cell r="D342" t="str">
            <v>REDE A SER EXECUTADA</v>
          </cell>
          <cell r="E342">
            <v>4.5199999999999996</v>
          </cell>
          <cell r="F342"/>
          <cell r="G342"/>
          <cell r="H342"/>
          <cell r="I342">
            <v>4.5199999999999996</v>
          </cell>
          <cell r="J342"/>
        </row>
        <row r="343">
          <cell r="A343"/>
          <cell r="B343"/>
          <cell r="C343"/>
          <cell r="D343"/>
          <cell r="E343"/>
          <cell r="F343"/>
          <cell r="G343"/>
          <cell r="H343"/>
          <cell r="I343"/>
          <cell r="J343"/>
        </row>
        <row r="344">
          <cell r="A344" t="str">
            <v>3.5.2</v>
          </cell>
          <cell r="B344" t="str">
            <v>COMPOSIÇÃO</v>
          </cell>
          <cell r="C344" t="str">
            <v>CPU 097</v>
          </cell>
          <cell r="D344" t="str">
            <v>CONSTRUÇÃO DE POÇO DE VISITA EM ALVENARIA DE BLOCOS ESTRUTURAL DE CONCRETO 4,5 MPA,  NAS DIMENSÕES INTERNAS  1,00 X 1,00 X 1,00 M INCLUINDO LAJE DE CONCRETO ARMADO DE 1,40 X 1,40 COM CHAMINÉ E LAJE DE TOPO EM CONCRETO ARMADO, COM APLICAÇÃO DE CHAPISCO E EMBOÇO NAS FACES EXTERNAS E INTERNAS, INCLUSIVE TAMPÃO DE FIBRA DE VIDRO DE DN 600MM.</v>
          </cell>
          <cell r="E344"/>
          <cell r="F344"/>
          <cell r="G344"/>
          <cell r="H344"/>
          <cell r="I344">
            <v>1</v>
          </cell>
          <cell r="J344" t="str">
            <v>UN</v>
          </cell>
        </row>
        <row r="345">
          <cell r="A345"/>
          <cell r="B345"/>
          <cell r="C345"/>
          <cell r="D345" t="str">
            <v>QUANTITATIVO EXTRAÍDO DO QUADRO DO PROJETO DE DRENAGEM</v>
          </cell>
          <cell r="E345" t="str">
            <v>QDE</v>
          </cell>
          <cell r="F345"/>
          <cell r="G345"/>
          <cell r="H345"/>
          <cell r="I345"/>
          <cell r="J345"/>
        </row>
        <row r="346">
          <cell r="A346"/>
          <cell r="B346"/>
          <cell r="C346"/>
          <cell r="D346" t="str">
            <v>REDE A SER EXECUTADA</v>
          </cell>
          <cell r="E346">
            <v>1</v>
          </cell>
          <cell r="F346"/>
          <cell r="G346"/>
          <cell r="H346"/>
          <cell r="I346">
            <v>1</v>
          </cell>
          <cell r="J346"/>
        </row>
        <row r="347">
          <cell r="A347"/>
          <cell r="B347"/>
          <cell r="C347"/>
          <cell r="D347"/>
          <cell r="E347"/>
          <cell r="F347"/>
          <cell r="G347"/>
          <cell r="H347"/>
          <cell r="I347"/>
          <cell r="J347"/>
        </row>
        <row r="348">
          <cell r="A348" t="str">
            <v>3.5.3</v>
          </cell>
          <cell r="B348" t="str">
            <v>COMPOSIÇÃO</v>
          </cell>
          <cell r="C348" t="str">
            <v>CPU 112</v>
          </cell>
          <cell r="D348" t="str">
            <v xml:space="preserve">ACRÉSCIMO PARA POÇO DE VISITA RETANGULAR PARA DRENAGEM, EM ALVENARIA COM BLOCOS DE CONCRETO, DIMENSÕES INTERNAS = 1,0X1,0M. </v>
          </cell>
          <cell r="E348"/>
          <cell r="F348"/>
          <cell r="G348"/>
          <cell r="H348"/>
          <cell r="I348">
            <v>0.2</v>
          </cell>
          <cell r="J348" t="str">
            <v>M</v>
          </cell>
        </row>
        <row r="349">
          <cell r="A349"/>
          <cell r="B349"/>
          <cell r="C349"/>
          <cell r="D349" t="str">
            <v>QUANTITATIVO EXTRAÍDO DO QUADRO DO PROJETO DE DRENAGEM</v>
          </cell>
          <cell r="E349" t="str">
            <v>COMP. DE ACRÉSCIMO</v>
          </cell>
          <cell r="F349"/>
          <cell r="G349"/>
          <cell r="H349" t="str">
            <v>QDE</v>
          </cell>
          <cell r="I349"/>
          <cell r="J349"/>
        </row>
        <row r="350">
          <cell r="A350"/>
          <cell r="B350"/>
          <cell r="C350"/>
          <cell r="D350" t="str">
            <v>COMPLEMENTO DO PV TAMPÃO (DIM. INT.: 1,00X1,00X1,20M)</v>
          </cell>
          <cell r="E350">
            <v>0.19999999999999996</v>
          </cell>
          <cell r="F350"/>
          <cell r="G350"/>
          <cell r="H350">
            <v>1</v>
          </cell>
          <cell r="I350">
            <v>0.19999999999999996</v>
          </cell>
          <cell r="J350"/>
        </row>
        <row r="351">
          <cell r="A351"/>
          <cell r="B351"/>
          <cell r="C351"/>
          <cell r="D351"/>
          <cell r="E351"/>
          <cell r="F351"/>
          <cell r="G351"/>
          <cell r="H351"/>
          <cell r="I351"/>
          <cell r="J351"/>
        </row>
        <row r="352">
          <cell r="A352" t="str">
            <v>3.5.4</v>
          </cell>
          <cell r="B352" t="str">
            <v>COMPOSIÇÃO</v>
          </cell>
          <cell r="C352" t="str">
            <v>CPU 149</v>
          </cell>
          <cell r="D352" t="str">
            <v>CANALETA EM CONCRETO ARMADO NAS DIMENSÕES 0,40M X 0,40M, INCLUINDO LAJE DE TAMPA COM 20CM, CONFORME PROJETO DE CÁLCULO ESTRUTURAL  (LINHA D'ÁGUA - TAMPA TIPO GRELHA)</v>
          </cell>
          <cell r="E352"/>
          <cell r="F352"/>
          <cell r="G352"/>
          <cell r="H352"/>
          <cell r="I352">
            <v>337.37</v>
          </cell>
          <cell r="J352" t="str">
            <v>M</v>
          </cell>
        </row>
        <row r="353">
          <cell r="A353"/>
          <cell r="B353"/>
          <cell r="C353"/>
          <cell r="D353" t="str">
            <v>QUANTITATIVO EXTRAÍDO DO QUADRO DO PROJETO DE DRENAGEM</v>
          </cell>
          <cell r="E353" t="str">
            <v>EXTENSÃO</v>
          </cell>
          <cell r="F353"/>
          <cell r="G353"/>
          <cell r="H353"/>
          <cell r="I353"/>
          <cell r="J353"/>
        </row>
        <row r="354">
          <cell r="A354"/>
          <cell r="B354"/>
          <cell r="C354"/>
          <cell r="D354" t="str">
            <v>REDE A SER EXECUTADA</v>
          </cell>
          <cell r="E354">
            <v>337.37</v>
          </cell>
          <cell r="F354"/>
          <cell r="G354"/>
          <cell r="H354"/>
          <cell r="I354">
            <v>337.37</v>
          </cell>
          <cell r="J354"/>
        </row>
        <row r="355">
          <cell r="A355"/>
          <cell r="B355"/>
          <cell r="C355"/>
          <cell r="D355"/>
          <cell r="E355"/>
          <cell r="F355"/>
          <cell r="G355"/>
          <cell r="H355"/>
          <cell r="I355"/>
          <cell r="J355"/>
        </row>
        <row r="356">
          <cell r="A356" t="str">
            <v>3.5.5</v>
          </cell>
          <cell r="B356" t="str">
            <v>COMPOSIÇÃO</v>
          </cell>
          <cell r="C356" t="str">
            <v>CPU 143</v>
          </cell>
          <cell r="D356" t="str">
            <v>EXECUÇÃO DE CAIXA DE LIGAÇÃO PARA CANALETA 0,40X0,40M E 0,50X0,75M (LIGAÇÃO DUPLA), EM CONCRETO ARMADO FCK 25 MPA, DIMENSÕES INTERNAS DE 1,00X1,00X0,75M. (TIPO 2)</v>
          </cell>
          <cell r="E356"/>
          <cell r="F356"/>
          <cell r="G356"/>
          <cell r="H356"/>
          <cell r="I356">
            <v>1</v>
          </cell>
          <cell r="J356" t="str">
            <v>UN</v>
          </cell>
        </row>
        <row r="357">
          <cell r="A357"/>
          <cell r="B357"/>
          <cell r="C357"/>
          <cell r="D357" t="str">
            <v>QUANTITATIVO EXTRAÍDO DO QUADRO DO PROJETO DE DRENAGEM</v>
          </cell>
          <cell r="E357" t="str">
            <v>QDE</v>
          </cell>
          <cell r="F357"/>
          <cell r="G357"/>
          <cell r="H357"/>
          <cell r="I357"/>
          <cell r="J357"/>
        </row>
        <row r="358">
          <cell r="A358"/>
          <cell r="B358"/>
          <cell r="C358"/>
          <cell r="D358" t="str">
            <v>REDE A SER EXECUTADA</v>
          </cell>
          <cell r="E358">
            <v>1</v>
          </cell>
          <cell r="F358"/>
          <cell r="G358"/>
          <cell r="H358"/>
          <cell r="I358">
            <v>1</v>
          </cell>
          <cell r="J358"/>
        </row>
        <row r="359">
          <cell r="A359"/>
          <cell r="B359"/>
          <cell r="C359"/>
          <cell r="D359"/>
          <cell r="E359"/>
          <cell r="F359"/>
          <cell r="G359"/>
          <cell r="H359"/>
          <cell r="I359"/>
          <cell r="J359"/>
        </row>
        <row r="360">
          <cell r="A360" t="str">
            <v>3.5.6</v>
          </cell>
          <cell r="B360" t="str">
            <v>COMPOSIÇÃO</v>
          </cell>
          <cell r="C360" t="str">
            <v>CPU 145</v>
          </cell>
          <cell r="D360" t="str">
            <v>EXECUÇÃO DE CAIXA DE LIGAÇÃO PARA CANALETA 0,40X0,40M E TUBO ø600MM, EM CONCRETO ARMADO FCK 25 MPA, DIMENSÕES INTERNAS DE 1,00X1,00X1,10M. (TIPO 3)</v>
          </cell>
          <cell r="E360"/>
          <cell r="F360"/>
          <cell r="G360"/>
          <cell r="H360"/>
          <cell r="I360">
            <v>1</v>
          </cell>
          <cell r="J360" t="str">
            <v>UN</v>
          </cell>
        </row>
        <row r="361">
          <cell r="A361"/>
          <cell r="B361"/>
          <cell r="C361"/>
          <cell r="D361" t="str">
            <v>QUANTITATIVO EXTRAÍDO DO QUADRO DO PROJETO DE DRENAGEM</v>
          </cell>
          <cell r="E361" t="str">
            <v>QDE</v>
          </cell>
          <cell r="F361"/>
          <cell r="G361"/>
          <cell r="H361"/>
          <cell r="I361"/>
          <cell r="J361"/>
        </row>
        <row r="362">
          <cell r="A362"/>
          <cell r="B362"/>
          <cell r="C362"/>
          <cell r="D362" t="str">
            <v>REDE A SER EXECUTADA</v>
          </cell>
          <cell r="E362">
            <v>1</v>
          </cell>
          <cell r="F362"/>
          <cell r="G362"/>
          <cell r="H362"/>
          <cell r="I362">
            <v>1</v>
          </cell>
          <cell r="J362"/>
        </row>
        <row r="363">
          <cell r="A363"/>
          <cell r="B363"/>
          <cell r="C363"/>
          <cell r="D363"/>
          <cell r="E363"/>
          <cell r="F363"/>
          <cell r="G363"/>
          <cell r="H363"/>
          <cell r="I363"/>
          <cell r="J363"/>
        </row>
        <row r="364">
          <cell r="A364" t="str">
            <v>3.5.7</v>
          </cell>
          <cell r="B364" t="str">
            <v>SINAPI</v>
          </cell>
          <cell r="C364">
            <v>102279</v>
          </cell>
          <cell r="D364" t="str">
            <v>ESCAVAÇÃO MECANIZADA DE VALA COM PROF. ATÉ 1,5 M (MÉDIA MONTANTE E JUSANTE/UMA COMPOSIÇÃO POR TRECHO), ESCAVADEIRA (0,8 M3),LARG. MENOR QUE 1,5 M, EM SOLO DE 1A CATEGORIA, LOCAIS COM BAIXO NÍVEL DE INTERFERÊNCIA. AF_02/2021</v>
          </cell>
          <cell r="E364"/>
          <cell r="F364"/>
          <cell r="G364"/>
          <cell r="H364"/>
          <cell r="I364">
            <v>6.06</v>
          </cell>
          <cell r="J364" t="str">
            <v>M3</v>
          </cell>
        </row>
        <row r="365">
          <cell r="A365"/>
          <cell r="B365"/>
          <cell r="C365"/>
          <cell r="D365" t="str">
            <v>QUANTITATIVO EXTRAÍDO DO DETALHE DE DISPOSITIVOS DE DRENAGEM</v>
          </cell>
          <cell r="E365" t="str">
            <v>EXTENSÃO</v>
          </cell>
          <cell r="F365" t="str">
            <v>LARGURA</v>
          </cell>
          <cell r="G365" t="str">
            <v>PROF./
ALT.</v>
          </cell>
          <cell r="H365" t="str">
            <v>QUANTIDADE</v>
          </cell>
          <cell r="I365" t="str">
            <v>VOLUME ESCAVADO</v>
          </cell>
          <cell r="J365"/>
        </row>
        <row r="366">
          <cell r="A366"/>
          <cell r="B366"/>
          <cell r="C366"/>
          <cell r="D366" t="str">
            <v>TUBO PEAD DE 600 MM</v>
          </cell>
          <cell r="E366">
            <v>4.5199999999999996</v>
          </cell>
          <cell r="F366">
            <v>1.2</v>
          </cell>
          <cell r="G366">
            <v>1.117</v>
          </cell>
          <cell r="H366" t="str">
            <v>-</v>
          </cell>
          <cell r="I366">
            <v>6.0586079999999995</v>
          </cell>
          <cell r="J366"/>
        </row>
        <row r="367">
          <cell r="A367"/>
          <cell r="B367"/>
          <cell r="C367"/>
          <cell r="D367"/>
          <cell r="E367"/>
          <cell r="F367"/>
          <cell r="G367"/>
          <cell r="H367"/>
          <cell r="I367"/>
          <cell r="J367"/>
        </row>
        <row r="368">
          <cell r="A368" t="str">
            <v>3.5.8</v>
          </cell>
          <cell r="B368" t="str">
            <v>SINAPI</v>
          </cell>
          <cell r="C368">
            <v>90091</v>
          </cell>
          <cell r="D368" t="str">
            <v>ESCAVAÇÃO MECANIZADA DE VALA COM PROF. ATÉ 1,5 M (MÉDIA MONTANTE E JUSANTE/UMA COMPOSIÇÃO POR TRECHO), ESCAVADEIRA (0,8 M3), LARG. DE 1,5 M A 2,5 M, EM SOLO DE 1A CATEGORIA, LOCAIS COM BAIXO NÍVEL DE INTERFERÊNCIA. AF_02/2021</v>
          </cell>
          <cell r="E368"/>
          <cell r="F368"/>
          <cell r="G368"/>
          <cell r="H368"/>
          <cell r="I368">
            <v>524.51</v>
          </cell>
          <cell r="J368" t="str">
            <v>M3</v>
          </cell>
        </row>
        <row r="369">
          <cell r="A369"/>
          <cell r="B369"/>
          <cell r="C369"/>
          <cell r="D369" t="str">
            <v>QUANTITATIVO EXTRAÍDO DO DETALHE DE DISPOSITIVOS DE DRENAGEM</v>
          </cell>
          <cell r="E369" t="str">
            <v>EXTENSÃO / COMP.</v>
          </cell>
          <cell r="F369" t="str">
            <v>LARGURA</v>
          </cell>
          <cell r="G369" t="str">
            <v>PROF./
ALT.</v>
          </cell>
          <cell r="H369" t="str">
            <v>QUANTIDADE</v>
          </cell>
          <cell r="I369" t="str">
            <v>VOLUME ESCAVADO</v>
          </cell>
          <cell r="J369"/>
        </row>
        <row r="370">
          <cell r="A370"/>
          <cell r="B370"/>
          <cell r="C370"/>
          <cell r="D370" t="str">
            <v>CANALETA 0,40X0,40M+LAJE DE TAMPA+LASTRO</v>
          </cell>
          <cell r="E370">
            <v>337.37</v>
          </cell>
          <cell r="F370">
            <v>1.8</v>
          </cell>
          <cell r="G370">
            <v>0.85000000000000009</v>
          </cell>
          <cell r="H370" t="str">
            <v>-</v>
          </cell>
          <cell r="I370">
            <v>516.17610000000013</v>
          </cell>
          <cell r="J370"/>
        </row>
        <row r="371">
          <cell r="A371"/>
          <cell r="B371"/>
          <cell r="C371"/>
          <cell r="D371" t="str">
            <v>CAIXA DE LIGAÇÃO TIPO 2 (DIM. INT.: 1,00X1,00X0,75M)</v>
          </cell>
          <cell r="E371">
            <v>2.4</v>
          </cell>
          <cell r="F371">
            <v>2.4</v>
          </cell>
          <cell r="G371">
            <v>1.25</v>
          </cell>
          <cell r="H371">
            <v>1</v>
          </cell>
          <cell r="I371">
            <v>7.1999999999999993</v>
          </cell>
          <cell r="J371"/>
        </row>
        <row r="372">
          <cell r="A372"/>
          <cell r="B372"/>
          <cell r="C372"/>
          <cell r="D372" t="str">
            <v>COMPLEMENTO PV TAMPÃO (DIM. INT.: 1,00X1,00X0,20M) + LAJE DE FUNDO + LASTRO</v>
          </cell>
          <cell r="E372">
            <v>2.38</v>
          </cell>
          <cell r="F372">
            <v>2.38</v>
          </cell>
          <cell r="G372">
            <v>0.2</v>
          </cell>
          <cell r="H372">
            <v>1</v>
          </cell>
          <cell r="I372">
            <v>1.1328799999999999</v>
          </cell>
          <cell r="J372"/>
        </row>
        <row r="373">
          <cell r="A373"/>
          <cell r="B373"/>
          <cell r="C373"/>
          <cell r="D373"/>
          <cell r="E373"/>
          <cell r="F373"/>
          <cell r="G373"/>
          <cell r="H373"/>
          <cell r="I373"/>
          <cell r="J373"/>
        </row>
        <row r="374">
          <cell r="A374" t="str">
            <v>3.5.9</v>
          </cell>
          <cell r="B374" t="str">
            <v>SINAPI</v>
          </cell>
          <cell r="C374">
            <v>102281</v>
          </cell>
          <cell r="D374" t="str">
            <v>ESCAVAÇÃO MECANIZADA DE VALA COM PROF. MAIOR QUE 1,5 M ATÉ 3,0 M (MÉDIA MONTANTE E JUSANTE/UMA COMPOSIÇÃO POR TRECHO),COM ESCAVADEIRA (1,2 M3),LARG. DE 1,5 M A 2,5 M, EM SOLO DE 1A CATEGORIA, LOCAIS COM BAIXO NÍVEL DE INTERFERÊNCIA. AF_02/2021</v>
          </cell>
          <cell r="E374"/>
          <cell r="F374"/>
          <cell r="G374"/>
          <cell r="H374"/>
          <cell r="I374">
            <v>18.79</v>
          </cell>
          <cell r="J374" t="str">
            <v>M3</v>
          </cell>
        </row>
        <row r="375">
          <cell r="A375"/>
          <cell r="B375"/>
          <cell r="C375"/>
          <cell r="D375" t="str">
            <v>QUANTITATIVO EXTRAÍDO DO DETALHE DE DISPOSITIVOS DE DRENAGEM</v>
          </cell>
          <cell r="E375" t="str">
            <v>EXTENSÃO / COMP.</v>
          </cell>
          <cell r="F375" t="str">
            <v>LARGURA</v>
          </cell>
          <cell r="G375" t="str">
            <v>PROF./
ALT.</v>
          </cell>
          <cell r="H375" t="str">
            <v>QUANTIDADE</v>
          </cell>
          <cell r="I375" t="str">
            <v>VOLUME ESCAVADO</v>
          </cell>
          <cell r="J375"/>
        </row>
        <row r="376">
          <cell r="A376"/>
          <cell r="B376"/>
          <cell r="C376"/>
          <cell r="D376" t="str">
            <v>CAIXA DE LIGAÇÃO TIPO 3 (DIM. INT.: 1,00X1,00X1,10M)</v>
          </cell>
          <cell r="E376">
            <v>2.4</v>
          </cell>
          <cell r="F376">
            <v>2.4</v>
          </cell>
          <cell r="G376">
            <v>1.6</v>
          </cell>
          <cell r="H376">
            <v>1</v>
          </cell>
          <cell r="I376">
            <v>9.2159999999999993</v>
          </cell>
          <cell r="J376"/>
        </row>
        <row r="377">
          <cell r="A377"/>
          <cell r="B377"/>
          <cell r="C377"/>
          <cell r="D377" t="str">
            <v>PV TAMPÃO (DIM. INT.: 1,00X1,00X1,00M) + CHAMINÉ</v>
          </cell>
          <cell r="E377">
            <v>2.38</v>
          </cell>
          <cell r="F377">
            <v>2.38</v>
          </cell>
          <cell r="G377">
            <v>1.6899999999999997</v>
          </cell>
          <cell r="H377">
            <v>1</v>
          </cell>
          <cell r="I377">
            <v>9.572835999999997</v>
          </cell>
          <cell r="J377"/>
        </row>
        <row r="378">
          <cell r="A378"/>
          <cell r="B378"/>
          <cell r="C378"/>
          <cell r="D378"/>
          <cell r="E378"/>
          <cell r="F378"/>
          <cell r="G378"/>
          <cell r="H378"/>
          <cell r="I378"/>
          <cell r="J378"/>
        </row>
        <row r="379">
          <cell r="A379" t="str">
            <v>3.5.10</v>
          </cell>
          <cell r="B379" t="str">
            <v>SINAPI</v>
          </cell>
          <cell r="C379">
            <v>94342</v>
          </cell>
          <cell r="D379" t="str">
            <v>ATERRO MANUAL DE VALAS COM AREIA PARA ATERRO. AF_08/2023</v>
          </cell>
          <cell r="E379"/>
          <cell r="F379"/>
          <cell r="G379"/>
          <cell r="H379"/>
          <cell r="I379">
            <v>305.79000000000002</v>
          </cell>
          <cell r="J379" t="str">
            <v>M3</v>
          </cell>
        </row>
        <row r="380">
          <cell r="A380"/>
          <cell r="B380"/>
          <cell r="C380"/>
          <cell r="D380"/>
          <cell r="E380" t="str">
            <v>VOLUME OCUPADO</v>
          </cell>
          <cell r="F380"/>
          <cell r="G380"/>
          <cell r="H380" t="str">
            <v>VOLUME ESCAVADO</v>
          </cell>
          <cell r="I380" t="str">
            <v>VOLUME ATERRO</v>
          </cell>
          <cell r="J380"/>
        </row>
        <row r="381">
          <cell r="A381"/>
          <cell r="B381"/>
          <cell r="C381"/>
          <cell r="D381"/>
          <cell r="E381" t="str">
            <v>QTD.</v>
          </cell>
          <cell r="F381" t="str">
            <v>ÁREA</v>
          </cell>
          <cell r="G381" t="str">
            <v>ALTURA</v>
          </cell>
          <cell r="H381" t="str">
            <v>M3</v>
          </cell>
          <cell r="I381" t="str">
            <v>M3</v>
          </cell>
          <cell r="J381"/>
        </row>
        <row r="382">
          <cell r="A382"/>
          <cell r="B382"/>
          <cell r="C382"/>
          <cell r="D382" t="str">
            <v>TUBO PEAD DE 600 MM</v>
          </cell>
          <cell r="E382">
            <v>4.5199999999999996</v>
          </cell>
          <cell r="F382">
            <v>0.39591921416865367</v>
          </cell>
          <cell r="G382" t="str">
            <v>-</v>
          </cell>
          <cell r="H382">
            <v>6.0586079999999995</v>
          </cell>
          <cell r="I382">
            <v>4.2690531519576851</v>
          </cell>
          <cell r="J382"/>
        </row>
        <row r="383">
          <cell r="A383"/>
          <cell r="B383"/>
          <cell r="C383"/>
          <cell r="D383" t="str">
            <v>CANALETA 0,40X0,40M+LAJE DE TAMPA</v>
          </cell>
          <cell r="E383">
            <v>337.37</v>
          </cell>
          <cell r="F383">
            <v>0.8</v>
          </cell>
          <cell r="G383">
            <v>0.8</v>
          </cell>
          <cell r="H383">
            <v>516.17610000000013</v>
          </cell>
          <cell r="I383">
            <v>283.39080000000013</v>
          </cell>
          <cell r="J383"/>
        </row>
        <row r="384">
          <cell r="A384"/>
          <cell r="B384"/>
          <cell r="C384"/>
          <cell r="D384" t="str">
            <v>LASTRO CANALETA</v>
          </cell>
          <cell r="E384">
            <v>337.37</v>
          </cell>
          <cell r="F384">
            <v>1.0000000000000002</v>
          </cell>
          <cell r="G384">
            <v>0.05</v>
          </cell>
          <cell r="H384"/>
          <cell r="I384"/>
          <cell r="J384"/>
        </row>
        <row r="385">
          <cell r="A385"/>
          <cell r="B385"/>
          <cell r="C385"/>
          <cell r="D385" t="str">
            <v>CAIXA DE LIGAÇÃO TIPO 2 (DIM. INT.: 1,00X1,00X0,75M) + LAJE DE TAMPA + LAJE DE FUNDO</v>
          </cell>
          <cell r="E385">
            <v>1</v>
          </cell>
          <cell r="F385">
            <v>1.9599999999999997</v>
          </cell>
          <cell r="G385">
            <v>1.1499999999999999</v>
          </cell>
          <cell r="H385">
            <v>7.1999999999999993</v>
          </cell>
          <cell r="I385">
            <v>4.6899999999999995</v>
          </cell>
          <cell r="J385"/>
        </row>
        <row r="386">
          <cell r="A386"/>
          <cell r="B386"/>
          <cell r="C386"/>
          <cell r="D386" t="str">
            <v>LASTRO CAIXA DE LIGAÇÃO TIPO 2</v>
          </cell>
          <cell r="E386">
            <v>1</v>
          </cell>
          <cell r="F386">
            <v>2.5600000000000005</v>
          </cell>
          <cell r="G386">
            <v>0.1</v>
          </cell>
          <cell r="H386"/>
          <cell r="I386"/>
          <cell r="J386"/>
        </row>
        <row r="387">
          <cell r="A387"/>
          <cell r="B387"/>
          <cell r="C387"/>
          <cell r="D387" t="str">
            <v>CAIXA DE LIGAÇÃO TIPO 3 (DIM. INT.: 1,00X1,00X1,10M) + LAJE DE TAMPA + LAJE DE FUNDO</v>
          </cell>
          <cell r="E387">
            <v>1</v>
          </cell>
          <cell r="F387">
            <v>1.9599999999999997</v>
          </cell>
          <cell r="G387">
            <v>1.5</v>
          </cell>
          <cell r="H387">
            <v>9.2159999999999993</v>
          </cell>
          <cell r="I387">
            <v>6.02</v>
          </cell>
          <cell r="J387"/>
        </row>
        <row r="388">
          <cell r="A388"/>
          <cell r="B388"/>
          <cell r="C388"/>
          <cell r="D388" t="str">
            <v>LASTRO CAIXA DE LIGAÇÃO TIPO 3</v>
          </cell>
          <cell r="E388">
            <v>1</v>
          </cell>
          <cell r="F388">
            <v>2.5600000000000005</v>
          </cell>
          <cell r="G388">
            <v>0.1</v>
          </cell>
          <cell r="H388"/>
          <cell r="I388"/>
          <cell r="J388"/>
        </row>
        <row r="389">
          <cell r="A389"/>
          <cell r="B389"/>
          <cell r="C389"/>
          <cell r="D389" t="str">
            <v>POÇO DE VISITA C/ TAMPÃO DE PRFV</v>
          </cell>
          <cell r="E389">
            <v>1</v>
          </cell>
          <cell r="F389">
            <v>1.9043999999999996</v>
          </cell>
          <cell r="G389">
            <v>1.1499999999999999</v>
          </cell>
          <cell r="H389">
            <v>10.705715999999997</v>
          </cell>
          <cell r="I389">
            <v>7.4222345970355335</v>
          </cell>
          <cell r="J389"/>
        </row>
        <row r="390">
          <cell r="A390"/>
          <cell r="B390"/>
          <cell r="C390"/>
          <cell r="D390" t="str">
            <v>COMPLEMENTO PV TAMPÃO (DIM. INT.: 1,00X1,00X0,20M)</v>
          </cell>
          <cell r="E390">
            <v>1</v>
          </cell>
          <cell r="F390">
            <v>1.9043999999999996</v>
          </cell>
          <cell r="G390">
            <v>0.2</v>
          </cell>
          <cell r="H390"/>
          <cell r="I390"/>
          <cell r="J390"/>
        </row>
        <row r="391">
          <cell r="A391"/>
          <cell r="B391"/>
          <cell r="C391"/>
          <cell r="D391" t="str">
            <v>CONCRETO DA LAJE DE FUNDO DO PV TAMPÃO</v>
          </cell>
          <cell r="E391">
            <v>1</v>
          </cell>
          <cell r="F391">
            <v>2.4964000000000004</v>
          </cell>
          <cell r="G391">
            <v>0.05</v>
          </cell>
          <cell r="H391"/>
          <cell r="I391"/>
          <cell r="J391"/>
        </row>
        <row r="392">
          <cell r="A392"/>
          <cell r="B392"/>
          <cell r="C392"/>
          <cell r="D392" t="str">
            <v>LASTRO PV TAMPÃO</v>
          </cell>
          <cell r="E392">
            <v>1</v>
          </cell>
          <cell r="F392">
            <v>2.1903999999999999</v>
          </cell>
          <cell r="G392">
            <v>0.1</v>
          </cell>
          <cell r="H392"/>
          <cell r="I392"/>
          <cell r="J392"/>
        </row>
        <row r="393">
          <cell r="A393"/>
          <cell r="B393"/>
          <cell r="C393"/>
          <cell r="D393" t="str">
            <v>CHAMINÉ PV TAMPÃO</v>
          </cell>
          <cell r="E393">
            <v>1</v>
          </cell>
          <cell r="F393">
            <v>0.63617251235193317</v>
          </cell>
          <cell r="G393">
            <v>0.24</v>
          </cell>
          <cell r="H393"/>
          <cell r="I393"/>
          <cell r="J393"/>
        </row>
        <row r="394">
          <cell r="A394"/>
          <cell r="B394"/>
          <cell r="C394"/>
          <cell r="D394" t="str">
            <v>LAJE PARA FIXAÇÃO DA TAMPA DO PV TAMPÃO (DIM. INT.: 1,00X1,00X1,00M)</v>
          </cell>
          <cell r="E394">
            <v>1</v>
          </cell>
          <cell r="F394">
            <v>1.44</v>
          </cell>
          <cell r="G394">
            <v>0.15</v>
          </cell>
          <cell r="H394"/>
          <cell r="I394"/>
          <cell r="J394"/>
        </row>
        <row r="395">
          <cell r="A395"/>
          <cell r="B395"/>
          <cell r="C395"/>
          <cell r="D395"/>
          <cell r="E395"/>
          <cell r="F395"/>
          <cell r="G395"/>
          <cell r="H395"/>
          <cell r="I395"/>
          <cell r="J395"/>
        </row>
        <row r="396">
          <cell r="A396" t="str">
            <v>3.5.11</v>
          </cell>
          <cell r="B396" t="str">
            <v>SINAPI</v>
          </cell>
          <cell r="C396">
            <v>94273</v>
          </cell>
          <cell r="D396" t="str">
            <v>ASSENTAMENTO DE GUIA (MEIO-FIO) EM TRECHO RETO, CONFECCIONADA EM CONCRETO PRÉ-FABRICADO, DIMENSÕES 100X15X13X30 CM (COMPRIMENTO X BASE INFERIOR X BASE SUPERIOR X ALTURA), PARA VIAS URBANAS (USO VIÁRIO). AF_06/2016</v>
          </cell>
          <cell r="E396"/>
          <cell r="F396"/>
          <cell r="G396"/>
          <cell r="H396"/>
          <cell r="I396">
            <v>1232.76</v>
          </cell>
          <cell r="J396" t="str">
            <v>M</v>
          </cell>
        </row>
        <row r="397">
          <cell r="A397"/>
          <cell r="B397"/>
          <cell r="C397"/>
          <cell r="D397" t="str">
            <v>QUANTITATIVO EXTRAÍDO DO QUADRO DO PROJETO GEOMÉTRICO</v>
          </cell>
          <cell r="E397" t="str">
            <v>EXT.</v>
          </cell>
          <cell r="F397"/>
          <cell r="G397"/>
          <cell r="H397"/>
          <cell r="I397"/>
          <cell r="J397"/>
        </row>
        <row r="398">
          <cell r="A398"/>
          <cell r="B398"/>
          <cell r="C398"/>
          <cell r="D398" t="str">
            <v>LADO DIREITO</v>
          </cell>
          <cell r="E398">
            <v>615.55999999999995</v>
          </cell>
          <cell r="F398"/>
          <cell r="G398"/>
          <cell r="H398"/>
          <cell r="I398">
            <v>615.55999999999995</v>
          </cell>
          <cell r="J398"/>
        </row>
        <row r="399">
          <cell r="A399" t="str">
            <v xml:space="preserve"> </v>
          </cell>
          <cell r="B399"/>
          <cell r="C399"/>
          <cell r="D399" t="str">
            <v>LADO ESQUERDO</v>
          </cell>
          <cell r="E399">
            <v>617.20000000000005</v>
          </cell>
          <cell r="F399"/>
          <cell r="G399"/>
          <cell r="H399"/>
          <cell r="I399">
            <v>617.20000000000005</v>
          </cell>
          <cell r="J399"/>
        </row>
        <row r="400">
          <cell r="A400"/>
          <cell r="B400"/>
          <cell r="C400"/>
          <cell r="D400"/>
          <cell r="E400"/>
          <cell r="F400"/>
          <cell r="G400"/>
          <cell r="H400"/>
          <cell r="I400"/>
          <cell r="J400"/>
        </row>
        <row r="401">
          <cell r="A401" t="str">
            <v>3.5.12</v>
          </cell>
          <cell r="B401" t="str">
            <v>SINAPI</v>
          </cell>
          <cell r="C401">
            <v>94274</v>
          </cell>
          <cell r="D401" t="str">
            <v>ASSENTAMENTO DE GUIA (MEIO-FIO) EM TRECHO CURVO, CONFECCIONADA EM CONCRETO PRÉ-FABRICADO, DIMENSÕES 100X15X13X30 CM (COMPRIMENTO X BASE INFERIOR X BASE SUPERIOR X ALTURA), PARA VIAS URBANAS (USO VIÁRIO). AF_06/2016</v>
          </cell>
          <cell r="E401"/>
          <cell r="F401"/>
          <cell r="G401"/>
          <cell r="H401"/>
          <cell r="I401">
            <v>110.46</v>
          </cell>
          <cell r="J401" t="str">
            <v>M</v>
          </cell>
        </row>
        <row r="402">
          <cell r="A402"/>
          <cell r="B402"/>
          <cell r="C402"/>
          <cell r="D402" t="str">
            <v>QUANTITATIVO EXTRAÍDO DO QUADRO DO PROJETO GEOMÉTRICO</v>
          </cell>
          <cell r="E402" t="str">
            <v>EXT.</v>
          </cell>
          <cell r="F402"/>
          <cell r="G402"/>
          <cell r="H402"/>
          <cell r="I402"/>
          <cell r="J402"/>
        </row>
        <row r="403">
          <cell r="A403"/>
          <cell r="B403"/>
          <cell r="C403"/>
          <cell r="D403" t="str">
            <v>LADO DIREITO</v>
          </cell>
          <cell r="E403">
            <v>57.71</v>
          </cell>
          <cell r="F403"/>
          <cell r="G403"/>
          <cell r="H403"/>
          <cell r="I403">
            <v>57.71</v>
          </cell>
          <cell r="J403"/>
        </row>
        <row r="404">
          <cell r="A404" t="str">
            <v xml:space="preserve"> </v>
          </cell>
          <cell r="B404"/>
          <cell r="C404"/>
          <cell r="D404" t="str">
            <v>LADO ESQUERDO</v>
          </cell>
          <cell r="E404">
            <v>52.75</v>
          </cell>
          <cell r="F404"/>
          <cell r="G404"/>
          <cell r="H404"/>
          <cell r="I404">
            <v>52.75</v>
          </cell>
          <cell r="J404"/>
        </row>
        <row r="405">
          <cell r="A405"/>
          <cell r="B405"/>
          <cell r="C405"/>
          <cell r="D405"/>
          <cell r="E405"/>
          <cell r="F405"/>
          <cell r="G405"/>
          <cell r="H405"/>
          <cell r="I405"/>
          <cell r="J405"/>
        </row>
        <row r="406">
          <cell r="A406" t="str">
            <v>3.5.13</v>
          </cell>
          <cell r="B406" t="str">
            <v>SINAPI</v>
          </cell>
          <cell r="C406">
            <v>100978</v>
          </cell>
          <cell r="D406" t="str">
            <v>CARGA, MANOBRA E DESCARGA DE SOLOS E MATERIAIS GRANULARES EM CAMINHÃO BASCULANTE 10 M³ - CARGA COM ESCAVADEIRA HIDRÁULICA (CAÇAMBA DE 1,20 M³ / 155 HP) E DESCARGA LIVRE (UNIDADE: M3). AF_07/2020</v>
          </cell>
          <cell r="E406" t="str">
            <v>VOLUME</v>
          </cell>
          <cell r="F406"/>
          <cell r="G406"/>
          <cell r="H406" t="str">
            <v>EMPOLAMENTO</v>
          </cell>
          <cell r="I406">
            <v>686.7</v>
          </cell>
          <cell r="J406" t="str">
            <v>M3</v>
          </cell>
        </row>
        <row r="407">
          <cell r="A407"/>
          <cell r="B407"/>
          <cell r="C407"/>
          <cell r="D407" t="str">
            <v>VOL. MATERIAL DE ESCAVAÇÃO DRENAGEM (TX EMPOL.)</v>
          </cell>
          <cell r="E407">
            <v>549.3599999999999</v>
          </cell>
          <cell r="F407"/>
          <cell r="G407"/>
          <cell r="H407">
            <v>1.25</v>
          </cell>
          <cell r="I407">
            <v>686.69999999999982</v>
          </cell>
          <cell r="J407"/>
        </row>
        <row r="408">
          <cell r="A408"/>
          <cell r="B408"/>
          <cell r="C408"/>
          <cell r="D408"/>
          <cell r="E408"/>
          <cell r="F408"/>
          <cell r="G408"/>
          <cell r="H408"/>
          <cell r="I408"/>
          <cell r="J408"/>
        </row>
        <row r="409">
          <cell r="A409" t="str">
            <v>3.5.14</v>
          </cell>
          <cell r="B409" t="str">
            <v>SINAPI</v>
          </cell>
          <cell r="C409">
            <v>95875</v>
          </cell>
          <cell r="D409" t="str">
            <v>TRANSPORTE COM CAMINHÃO BASCULANTE DE 10 M³, EM VIA URBANA PAVIMENTADA, DMT ATÉ 30 KM (UNIDADE: M3XKM). AF_07/2020</v>
          </cell>
          <cell r="E409" t="str">
            <v>VOLUME EMPOLADO</v>
          </cell>
          <cell r="F409"/>
          <cell r="G409"/>
          <cell r="H409" t="str">
            <v>DMT</v>
          </cell>
          <cell r="I409">
            <v>8995.77</v>
          </cell>
          <cell r="J409" t="str">
            <v>M3XKM</v>
          </cell>
        </row>
        <row r="410">
          <cell r="A410"/>
          <cell r="B410"/>
          <cell r="C410"/>
          <cell r="D410" t="str">
            <v>VOL. ESCAVAÇÃO DREN. EMPOL. X DMT MÉDIO GERENC. DE RESÍDUOS SÓLIDOS INERTES DE 1º CATEG</v>
          </cell>
          <cell r="E410">
            <v>686.7</v>
          </cell>
          <cell r="F410"/>
          <cell r="G410"/>
          <cell r="H410">
            <v>13.1</v>
          </cell>
          <cell r="I410">
            <v>8995.77</v>
          </cell>
          <cell r="J410"/>
        </row>
        <row r="411">
          <cell r="A411"/>
          <cell r="B411"/>
          <cell r="C411"/>
          <cell r="D411"/>
          <cell r="E411"/>
          <cell r="F411"/>
          <cell r="G411"/>
          <cell r="H411"/>
          <cell r="I411"/>
          <cell r="J411"/>
        </row>
        <row r="412">
          <cell r="A412" t="str">
            <v>3.6</v>
          </cell>
          <cell r="B412"/>
          <cell r="C412"/>
          <cell r="D412" t="str">
            <v>PAVIMENTAÇÃO  -  RUA ETAPAS</v>
          </cell>
          <cell r="E412"/>
          <cell r="F412"/>
          <cell r="G412"/>
          <cell r="H412"/>
          <cell r="I412"/>
          <cell r="J412"/>
        </row>
        <row r="413">
          <cell r="A413" t="str">
            <v>3.6.1</v>
          </cell>
          <cell r="B413" t="str">
            <v>SINAPI</v>
          </cell>
          <cell r="C413">
            <v>100577</v>
          </cell>
          <cell r="D413" t="str">
            <v>REGULARIZAÇÃO E COMPACTAÇÃO DE SUBLEITO DE SOLO PREDOMINANTEMENTE ARENOSO. AF_11/2019</v>
          </cell>
          <cell r="E413" t="str">
            <v>VOLUME</v>
          </cell>
          <cell r="F413"/>
          <cell r="G413" t="str">
            <v>ESPESSURA DA CAMADA</v>
          </cell>
          <cell r="H413"/>
          <cell r="I413">
            <v>1596.53</v>
          </cell>
          <cell r="J413" t="str">
            <v>M2</v>
          </cell>
        </row>
        <row r="414">
          <cell r="A414"/>
          <cell r="B414"/>
          <cell r="C414"/>
          <cell r="D414" t="str">
            <v>BASE</v>
          </cell>
          <cell r="E414">
            <v>239.48</v>
          </cell>
          <cell r="F414"/>
          <cell r="G414">
            <v>0.15</v>
          </cell>
          <cell r="H414"/>
          <cell r="I414">
            <v>1596.5333333333333</v>
          </cell>
          <cell r="J414"/>
        </row>
        <row r="415">
          <cell r="A415"/>
          <cell r="B415"/>
          <cell r="C415"/>
          <cell r="D415"/>
          <cell r="E415"/>
          <cell r="F415"/>
          <cell r="G415"/>
          <cell r="H415"/>
          <cell r="I415"/>
          <cell r="J415"/>
        </row>
        <row r="416">
          <cell r="A416" t="str">
            <v>3.6.2</v>
          </cell>
          <cell r="B416" t="str">
            <v>SINAPI</v>
          </cell>
          <cell r="C416">
            <v>96396</v>
          </cell>
          <cell r="D416" t="str">
            <v>EXECUÇÃO E COMPACTAÇÃO DE BASE E OU SUB BASE PARA PAVIMENTAÇÃO DE BRITA GRADUADA SIMPLES - EXCLUSIVE CARGA E TRANSPORTE. AF_11/2019</v>
          </cell>
          <cell r="E416"/>
          <cell r="F416"/>
          <cell r="G416"/>
          <cell r="H416"/>
          <cell r="I416">
            <v>239.48</v>
          </cell>
          <cell r="J416" t="str">
            <v>M3</v>
          </cell>
        </row>
        <row r="417">
          <cell r="A417"/>
          <cell r="B417"/>
          <cell r="C417"/>
          <cell r="D417" t="str">
            <v>QUANTITATIVO EXTRAÍDO DO QUADRO DO PROJETO GEOMÉTRICO</v>
          </cell>
          <cell r="E417" t="str">
            <v>VOLUME</v>
          </cell>
          <cell r="F417"/>
          <cell r="G417"/>
          <cell r="H417"/>
          <cell r="I417"/>
          <cell r="J417"/>
        </row>
        <row r="418">
          <cell r="A418" t="str">
            <v xml:space="preserve"> </v>
          </cell>
          <cell r="B418"/>
          <cell r="C418"/>
          <cell r="D418" t="str">
            <v>BASE</v>
          </cell>
          <cell r="E418">
            <v>239.48</v>
          </cell>
          <cell r="F418"/>
          <cell r="G418"/>
          <cell r="H418"/>
          <cell r="I418">
            <v>239.48</v>
          </cell>
          <cell r="J418"/>
        </row>
        <row r="419">
          <cell r="A419"/>
          <cell r="B419"/>
          <cell r="C419"/>
          <cell r="D419"/>
          <cell r="E419"/>
          <cell r="F419"/>
          <cell r="G419"/>
          <cell r="H419"/>
          <cell r="I419"/>
          <cell r="J419"/>
        </row>
        <row r="420">
          <cell r="A420" t="str">
            <v>3.6.3</v>
          </cell>
          <cell r="B420" t="str">
            <v>SINAPI</v>
          </cell>
          <cell r="C420">
            <v>100978</v>
          </cell>
          <cell r="D420" t="str">
            <v>CARGA, MANOBRA E DESCARGA DE SOLOS E MATERIAIS GRANULARES EM CAMINHÃO BASCULANTE 10 M³ - CARGA COM ESCAVADEIRA HIDRÁULICA (CAÇAMBA DE 1,20 M³ / 155 HP) E DESCARGA LIVRE (UNIDADE: M3). AF_07/2020</v>
          </cell>
          <cell r="E420" t="str">
            <v>VOLUME</v>
          </cell>
          <cell r="F420"/>
          <cell r="G420"/>
          <cell r="H420" t="str">
            <v>EMPOLAMENTO</v>
          </cell>
          <cell r="I420">
            <v>311.32</v>
          </cell>
          <cell r="J420" t="str">
            <v>M3</v>
          </cell>
        </row>
        <row r="421">
          <cell r="A421"/>
          <cell r="B421"/>
          <cell r="C421"/>
          <cell r="D421" t="str">
            <v>MATERIAL DE BASE EM BGS</v>
          </cell>
          <cell r="E421">
            <v>239.48</v>
          </cell>
          <cell r="F421"/>
          <cell r="G421"/>
          <cell r="H421">
            <v>1.3</v>
          </cell>
          <cell r="I421">
            <v>311.32400000000001</v>
          </cell>
          <cell r="J421"/>
        </row>
        <row r="422">
          <cell r="A422"/>
          <cell r="B422"/>
          <cell r="C422"/>
          <cell r="D422"/>
          <cell r="E422"/>
          <cell r="F422"/>
          <cell r="G422"/>
          <cell r="H422"/>
          <cell r="I422"/>
          <cell r="J422"/>
        </row>
        <row r="423">
          <cell r="A423" t="str">
            <v>3.6.4</v>
          </cell>
          <cell r="B423" t="str">
            <v>SINAPI</v>
          </cell>
          <cell r="C423">
            <v>95875</v>
          </cell>
          <cell r="D423" t="str">
            <v>TRANSPORTE COM CAMINHÃO BASCULANTE DE 10 M³, EM VIA URBANA PAVIMENTADA, DMT ATÉ 30 KM (UNIDADE: M3XKM). AF_07/2020</v>
          </cell>
          <cell r="E423" t="str">
            <v>VOLUME EMPOLADO</v>
          </cell>
          <cell r="F423"/>
          <cell r="G423"/>
          <cell r="H423" t="str">
            <v>DMT</v>
          </cell>
          <cell r="I423">
            <v>4514.1400000000003</v>
          </cell>
          <cell r="J423" t="str">
            <v>M3XKM</v>
          </cell>
        </row>
        <row r="424">
          <cell r="A424"/>
          <cell r="B424"/>
          <cell r="C424"/>
          <cell r="D424" t="str">
            <v>MATERIAL DE BASE EM BGS X DMT MÉDIO PEDREIRAS RMR</v>
          </cell>
          <cell r="E424">
            <v>311.32</v>
          </cell>
          <cell r="F424"/>
          <cell r="G424"/>
          <cell r="H424">
            <v>14.5</v>
          </cell>
          <cell r="I424">
            <v>4514.1400000000003</v>
          </cell>
          <cell r="J424"/>
        </row>
        <row r="425">
          <cell r="A425"/>
          <cell r="B425"/>
          <cell r="C425"/>
          <cell r="D425"/>
          <cell r="E425"/>
          <cell r="F425"/>
          <cell r="G425"/>
          <cell r="H425"/>
          <cell r="I425"/>
          <cell r="J425"/>
        </row>
        <row r="426">
          <cell r="A426" t="str">
            <v>3.6.5</v>
          </cell>
          <cell r="B426" t="str">
            <v>SINAPI</v>
          </cell>
          <cell r="C426">
            <v>92398</v>
          </cell>
          <cell r="D426" t="str">
            <v>EXECUÇÃO DE PAVIMENTO EM PISO INTERTRAVADO, COM BLOCO RETANGULAR COR NATURAL DE 20 X 10 CM, ESPESSURA 8 CM. AF_10/2022</v>
          </cell>
          <cell r="E426"/>
          <cell r="F426"/>
          <cell r="G426"/>
          <cell r="H426"/>
          <cell r="I426">
            <v>1596.53</v>
          </cell>
          <cell r="J426" t="str">
            <v>M2</v>
          </cell>
        </row>
        <row r="427">
          <cell r="A427"/>
          <cell r="B427"/>
          <cell r="C427"/>
          <cell r="D427" t="str">
            <v>QUANTITATIVO EXTRAÍDO DO QUADRO DO PROJETO GEOMÉTRICO</v>
          </cell>
          <cell r="E427" t="str">
            <v>ÁREA</v>
          </cell>
          <cell r="F427"/>
          <cell r="G427"/>
          <cell r="H427"/>
          <cell r="I427"/>
          <cell r="J427"/>
        </row>
        <row r="428">
          <cell r="A428"/>
          <cell r="B428"/>
          <cell r="C428"/>
          <cell r="D428" t="str">
            <v>VIA</v>
          </cell>
          <cell r="E428">
            <v>1596.53</v>
          </cell>
          <cell r="F428"/>
          <cell r="G428"/>
          <cell r="H428"/>
          <cell r="I428">
            <v>1596.53</v>
          </cell>
          <cell r="J428"/>
        </row>
        <row r="429">
          <cell r="A429"/>
          <cell r="B429"/>
          <cell r="C429"/>
          <cell r="D429"/>
          <cell r="E429"/>
          <cell r="F429"/>
          <cell r="G429"/>
          <cell r="H429"/>
          <cell r="I429"/>
          <cell r="J429"/>
        </row>
        <row r="430">
          <cell r="A430" t="str">
            <v>3.7</v>
          </cell>
          <cell r="B430"/>
          <cell r="C430"/>
          <cell r="D430" t="str">
            <v>SINALIZAÇÃO -  RUA ETAPAS</v>
          </cell>
          <cell r="E430"/>
          <cell r="F430"/>
          <cell r="G430"/>
          <cell r="H430"/>
          <cell r="I430"/>
          <cell r="J430"/>
        </row>
        <row r="431">
          <cell r="A431" t="str">
            <v>3.7.1</v>
          </cell>
          <cell r="B431" t="str">
            <v>SINAPI</v>
          </cell>
          <cell r="C431">
            <v>103696</v>
          </cell>
          <cell r="D431" t="str">
            <v>FORNECIMENTO E INSTALAÇÃO DE SUPORTE DE MADEIRA PARA PLACAS DE SINALIZAÇÃO EM CONCRETO, COM H= DE 2,5 M E SEÇÃO DE 7,5 X 7,5 CM. AF_03/2022</v>
          </cell>
          <cell r="E431"/>
          <cell r="F431"/>
          <cell r="G431"/>
          <cell r="H431"/>
          <cell r="I431">
            <v>8</v>
          </cell>
          <cell r="J431" t="str">
            <v>UN</v>
          </cell>
        </row>
        <row r="432">
          <cell r="A432"/>
          <cell r="B432"/>
          <cell r="C432"/>
          <cell r="D432" t="str">
            <v>QUANDRO DE QUANTIDADES DO PROJETO DE SINALIZAÇÃO</v>
          </cell>
          <cell r="E432" t="str">
            <v>QDE</v>
          </cell>
          <cell r="F432"/>
          <cell r="G432"/>
          <cell r="H432"/>
          <cell r="I432"/>
          <cell r="J432"/>
        </row>
        <row r="433">
          <cell r="A433"/>
          <cell r="B433"/>
          <cell r="C433"/>
          <cell r="D433" t="str">
            <v>QTD PLACAS</v>
          </cell>
          <cell r="E433">
            <v>8</v>
          </cell>
          <cell r="F433"/>
          <cell r="G433"/>
          <cell r="H433"/>
          <cell r="I433">
            <v>8</v>
          </cell>
          <cell r="J433"/>
        </row>
        <row r="434">
          <cell r="A434"/>
          <cell r="B434"/>
          <cell r="C434"/>
          <cell r="D434"/>
          <cell r="E434"/>
          <cell r="F434"/>
          <cell r="G434"/>
          <cell r="H434"/>
          <cell r="I434"/>
          <cell r="J434"/>
        </row>
        <row r="435">
          <cell r="A435" t="str">
            <v>3.7.2</v>
          </cell>
          <cell r="B435" t="str">
            <v>COMPOSIÇÃO</v>
          </cell>
          <cell r="C435" t="str">
            <v>CPU 002</v>
          </cell>
          <cell r="D435" t="str">
            <v>FORNECIMENTO E INSTALAÇÃO DE PLACA DE SINALIZAÇÃO EM CHAPA DE AÇO EM SUPORTE DE MADEIRA.</v>
          </cell>
          <cell r="E435"/>
          <cell r="F435"/>
          <cell r="G435"/>
          <cell r="H435"/>
          <cell r="I435">
            <v>10.95</v>
          </cell>
          <cell r="J435" t="str">
            <v>M2</v>
          </cell>
        </row>
        <row r="436">
          <cell r="A436"/>
          <cell r="B436"/>
          <cell r="C436"/>
          <cell r="D436" t="str">
            <v>QUANDRO DE QUANTIDADES DO PROJETO DE SINALIZAÇÃO</v>
          </cell>
          <cell r="E436" t="str">
            <v>ÁREA</v>
          </cell>
          <cell r="F436"/>
          <cell r="G436"/>
          <cell r="H436"/>
          <cell r="I436"/>
          <cell r="J436"/>
        </row>
        <row r="437">
          <cell r="A437"/>
          <cell r="B437"/>
          <cell r="C437"/>
          <cell r="D437" t="str">
            <v>PLACA DE REGULAMENTAÇÃO R-1</v>
          </cell>
          <cell r="E437">
            <v>1.62</v>
          </cell>
          <cell r="F437"/>
          <cell r="G437"/>
          <cell r="H437"/>
          <cell r="I437">
            <v>1.62</v>
          </cell>
          <cell r="J437"/>
        </row>
        <row r="438">
          <cell r="A438"/>
          <cell r="B438"/>
          <cell r="C438"/>
          <cell r="D438" t="str">
            <v>PLACA DE REGULAMENTAÇÃO R-19</v>
          </cell>
          <cell r="E438">
            <v>7.08</v>
          </cell>
          <cell r="F438"/>
          <cell r="G438"/>
          <cell r="H438"/>
          <cell r="I438">
            <v>7.08</v>
          </cell>
          <cell r="J438"/>
        </row>
        <row r="439">
          <cell r="A439"/>
          <cell r="B439"/>
          <cell r="C439"/>
          <cell r="D439" t="str">
            <v>PLACA DE ADVERTÊNCIA A-32a</v>
          </cell>
          <cell r="E439">
            <v>2.2519999999999998</v>
          </cell>
          <cell r="F439"/>
          <cell r="G439"/>
          <cell r="H439"/>
          <cell r="I439">
            <v>2.2519999999999998</v>
          </cell>
          <cell r="J439"/>
        </row>
        <row r="440">
          <cell r="A440"/>
          <cell r="B440"/>
          <cell r="C440"/>
          <cell r="D440"/>
          <cell r="E440"/>
          <cell r="F440"/>
          <cell r="G440"/>
          <cell r="H440"/>
          <cell r="I440"/>
          <cell r="J440"/>
        </row>
        <row r="441">
          <cell r="A441" t="str">
            <v>3.7.3</v>
          </cell>
          <cell r="B441" t="str">
            <v>COMPOSIÇÃO</v>
          </cell>
          <cell r="C441" t="str">
            <v>CPU 132</v>
          </cell>
          <cell r="D441" t="str">
            <v>INSTALAÇÃO E FORNECIMENTO DE PLACA PARA IDENTIFICAÇÃO DE LOGRADOURO EM CHAPA METÁLICA, NA COR AZUL, COM DIMENSÕES 45 X 20CM.</v>
          </cell>
          <cell r="E441"/>
          <cell r="F441"/>
          <cell r="G441"/>
          <cell r="H441"/>
          <cell r="I441">
            <v>3</v>
          </cell>
          <cell r="J441" t="str">
            <v>UN</v>
          </cell>
        </row>
        <row r="442">
          <cell r="A442"/>
          <cell r="B442"/>
          <cell r="C442"/>
          <cell r="D442" t="str">
            <v>QUANDRO DE QUANTIDADES DO PROJETO DE SINALIZAÇÃO</v>
          </cell>
          <cell r="E442" t="str">
            <v>QDE</v>
          </cell>
          <cell r="F442"/>
          <cell r="G442"/>
          <cell r="H442"/>
          <cell r="I442"/>
          <cell r="J442"/>
        </row>
        <row r="443">
          <cell r="A443"/>
          <cell r="B443"/>
          <cell r="C443"/>
          <cell r="D443" t="str">
            <v>QTD PLACAS</v>
          </cell>
          <cell r="E443">
            <v>3</v>
          </cell>
          <cell r="F443"/>
          <cell r="G443"/>
          <cell r="H443"/>
          <cell r="I443">
            <v>3</v>
          </cell>
          <cell r="J443"/>
        </row>
        <row r="444">
          <cell r="A444"/>
          <cell r="B444"/>
          <cell r="C444"/>
          <cell r="D444"/>
          <cell r="E444"/>
          <cell r="F444"/>
          <cell r="G444"/>
          <cell r="H444"/>
          <cell r="I444"/>
          <cell r="J444"/>
        </row>
        <row r="445">
          <cell r="A445" t="str">
            <v>3.8</v>
          </cell>
          <cell r="B445"/>
          <cell r="C445"/>
          <cell r="D445" t="str">
            <v>SERVIÇOS COMPLEMENTARES -  RUA ETAPAS</v>
          </cell>
          <cell r="E445"/>
          <cell r="F445"/>
          <cell r="G445"/>
          <cell r="H445"/>
          <cell r="I445"/>
          <cell r="J445"/>
        </row>
        <row r="446">
          <cell r="A446" t="str">
            <v>3.8.1</v>
          </cell>
          <cell r="B446" t="str">
            <v>COMPOSIÇÃO</v>
          </cell>
          <cell r="C446" t="str">
            <v>CPU 046</v>
          </cell>
          <cell r="D446" t="str">
            <v>PISO TÁTIL DIRECIONAL E/OU ALERTA, DE CONCRETO, NA COR NATURAL P/PORTADORES DE DEFICIÊNCIA MOTORA OU VISUAL, DIMENSÕES 25X25CM, APLICADO COM ARGAMASSA INDUSTRIALIZADA AC-II, REJUNTADO, EXCLUSIVE REGULARIZAÇÃO DE BASE.</v>
          </cell>
          <cell r="E446"/>
          <cell r="F446"/>
          <cell r="G446"/>
          <cell r="H446"/>
          <cell r="I446">
            <v>30.3</v>
          </cell>
          <cell r="J446" t="str">
            <v>M2</v>
          </cell>
        </row>
        <row r="447">
          <cell r="A447"/>
          <cell r="B447"/>
          <cell r="C447"/>
          <cell r="D447" t="str">
            <v>QUANDRO DE QUANTIDADES DO PROJETO DE ACESSIBILIDADE</v>
          </cell>
          <cell r="E447" t="str">
            <v>ÁREA</v>
          </cell>
          <cell r="F447"/>
          <cell r="G447"/>
          <cell r="H447"/>
          <cell r="I447"/>
          <cell r="J447"/>
        </row>
        <row r="448">
          <cell r="A448"/>
          <cell r="B448"/>
          <cell r="C448"/>
          <cell r="D448" t="str">
            <v>PISO TÁTIL DIRECIONAL</v>
          </cell>
          <cell r="E448">
            <v>30.3</v>
          </cell>
          <cell r="F448"/>
          <cell r="G448"/>
          <cell r="H448"/>
          <cell r="I448">
            <v>30.3</v>
          </cell>
          <cell r="J448"/>
        </row>
        <row r="449">
          <cell r="A449"/>
          <cell r="B449"/>
          <cell r="C449"/>
          <cell r="D449"/>
          <cell r="E449"/>
          <cell r="F449"/>
          <cell r="G449"/>
          <cell r="H449"/>
          <cell r="I449"/>
          <cell r="J449"/>
        </row>
        <row r="450">
          <cell r="A450" t="str">
            <v>3.8.2</v>
          </cell>
          <cell r="B450" t="str">
            <v>COMPOSIÇÃO</v>
          </cell>
          <cell r="C450" t="str">
            <v>CPU 045</v>
          </cell>
          <cell r="D450" t="str">
            <v>PISO TÁTIL DIRECIONAL E/OU ALERTA, DE CONCRETO, NA COR NATURAL, P/PORTADORES DE DEFICIÊNCIA MOTORA OU VISUAL, DIMENSÕES 40X40CM, APLICADO COM ARGAMASSA INDUSTRIALIZADA AC-II, REJUNTADO, EXCLUSIVE REGULARIZAÇÃO DE BASE.</v>
          </cell>
          <cell r="E450"/>
          <cell r="F450"/>
          <cell r="G450"/>
          <cell r="H450"/>
          <cell r="I450">
            <v>4.8</v>
          </cell>
          <cell r="J450" t="str">
            <v>M2</v>
          </cell>
        </row>
        <row r="451">
          <cell r="A451"/>
          <cell r="B451"/>
          <cell r="C451"/>
          <cell r="D451" t="str">
            <v>QUANDRO DE QUANTIDADES DO PROJETO DE ACESSIBILIDADE</v>
          </cell>
          <cell r="E451" t="str">
            <v>ÁREA</v>
          </cell>
          <cell r="F451"/>
          <cell r="G451"/>
          <cell r="H451"/>
          <cell r="I451"/>
          <cell r="J451"/>
        </row>
        <row r="452">
          <cell r="A452"/>
          <cell r="B452"/>
          <cell r="C452"/>
          <cell r="D452" t="str">
            <v>PISO TÁTIL ALERTA</v>
          </cell>
          <cell r="E452">
            <v>4.8</v>
          </cell>
          <cell r="F452"/>
          <cell r="G452"/>
          <cell r="H452"/>
          <cell r="I452">
            <v>4.8</v>
          </cell>
          <cell r="J452"/>
        </row>
        <row r="453">
          <cell r="A453"/>
          <cell r="B453"/>
          <cell r="C453"/>
          <cell r="D453"/>
          <cell r="E453"/>
          <cell r="F453"/>
          <cell r="G453"/>
          <cell r="H453"/>
          <cell r="I453"/>
          <cell r="J453"/>
        </row>
        <row r="454">
          <cell r="A454" t="str">
            <v>3.8.3</v>
          </cell>
          <cell r="B454" t="str">
            <v>COMPOSIÇÃO</v>
          </cell>
          <cell r="C454" t="str">
            <v>CPU 041</v>
          </cell>
          <cell r="D454" t="str">
            <v xml:space="preserve">ASSENTAMENTO DE GUIA (MEIO-FIO) EM TRECHO RETO, CONFECCIONADA EM CONCRETO PRÉ-FABRICADO, DIMENSÕES 100x15x30 CM (COMPRIMENTO X BASE INFERIOR X BASE SUPERIOR X ALTURA). </v>
          </cell>
          <cell r="E454"/>
          <cell r="F454"/>
          <cell r="G454"/>
          <cell r="H454"/>
          <cell r="I454">
            <v>6.5</v>
          </cell>
          <cell r="J454" t="str">
            <v>M</v>
          </cell>
        </row>
        <row r="455">
          <cell r="A455"/>
          <cell r="B455"/>
          <cell r="C455"/>
          <cell r="D455" t="str">
            <v>QUANDRO DE QUANTIDADES DO PROJETO DE ACESSIBILIDADE</v>
          </cell>
          <cell r="E455" t="str">
            <v>COMP.</v>
          </cell>
          <cell r="F455"/>
          <cell r="G455"/>
          <cell r="H455"/>
          <cell r="I455"/>
          <cell r="J455"/>
        </row>
        <row r="456">
          <cell r="A456"/>
          <cell r="B456"/>
          <cell r="C456"/>
          <cell r="D456" t="str">
            <v>ALEGRE</v>
          </cell>
          <cell r="E456">
            <v>6.5</v>
          </cell>
          <cell r="F456"/>
          <cell r="G456"/>
          <cell r="H456"/>
          <cell r="I456">
            <v>6.5</v>
          </cell>
          <cell r="J456"/>
        </row>
        <row r="457">
          <cell r="A457"/>
          <cell r="B457"/>
          <cell r="C457"/>
          <cell r="D457"/>
          <cell r="E457"/>
          <cell r="F457"/>
          <cell r="G457"/>
          <cell r="H457"/>
          <cell r="I457"/>
          <cell r="J457"/>
        </row>
        <row r="458">
          <cell r="A458" t="str">
            <v>3.8.4</v>
          </cell>
          <cell r="B458" t="str">
            <v>SINAPI</v>
          </cell>
          <cell r="C458">
            <v>98504</v>
          </cell>
          <cell r="D458" t="str">
            <v>PLANTIO DE GRAMA BATATAIS EM PLACAS. AF_05/2018</v>
          </cell>
          <cell r="E458"/>
          <cell r="F458"/>
          <cell r="G458"/>
          <cell r="H458"/>
          <cell r="I458">
            <v>1.65</v>
          </cell>
          <cell r="J458" t="str">
            <v>M2</v>
          </cell>
        </row>
        <row r="459">
          <cell r="A459"/>
          <cell r="B459"/>
          <cell r="C459"/>
          <cell r="D459" t="str">
            <v>QUANDRO DE QUANTIDADES DO PROJETO DE ACESSIBILIDADE</v>
          </cell>
          <cell r="E459" t="str">
            <v>ÁREA</v>
          </cell>
          <cell r="F459"/>
          <cell r="G459"/>
          <cell r="H459"/>
          <cell r="I459"/>
          <cell r="J459"/>
        </row>
        <row r="460">
          <cell r="A460"/>
          <cell r="B460"/>
          <cell r="C460"/>
          <cell r="D460" t="str">
            <v>PLANTIO DE GRAMA</v>
          </cell>
          <cell r="E460">
            <v>1.65</v>
          </cell>
          <cell r="F460"/>
          <cell r="G460"/>
          <cell r="H460"/>
          <cell r="I460">
            <v>1.65</v>
          </cell>
          <cell r="J460"/>
        </row>
        <row r="461">
          <cell r="A461"/>
          <cell r="B461"/>
          <cell r="C461"/>
          <cell r="D461"/>
          <cell r="E461"/>
          <cell r="F461"/>
          <cell r="G461"/>
          <cell r="H461"/>
          <cell r="I461"/>
          <cell r="J461"/>
        </row>
        <row r="462">
          <cell r="A462" t="str">
            <v>3.8.5</v>
          </cell>
          <cell r="B462" t="str">
            <v>SINAPI</v>
          </cell>
          <cell r="C462">
            <v>98520</v>
          </cell>
          <cell r="D462" t="str">
            <v>APLICAÇÃO DE ADUBO EM SOLO. AF_05/2018</v>
          </cell>
          <cell r="E462"/>
          <cell r="F462"/>
          <cell r="G462"/>
          <cell r="H462"/>
          <cell r="I462">
            <v>1.65</v>
          </cell>
          <cell r="J462" t="str">
            <v>M2</v>
          </cell>
        </row>
        <row r="463">
          <cell r="A463"/>
          <cell r="B463"/>
          <cell r="C463"/>
          <cell r="D463" t="str">
            <v>QUANDRO DE QUANTIDADES DO PROJETO DE ACESSIBILIDADE</v>
          </cell>
          <cell r="E463" t="str">
            <v>ÁREA</v>
          </cell>
          <cell r="F463"/>
          <cell r="G463"/>
          <cell r="H463"/>
          <cell r="I463"/>
          <cell r="J463"/>
        </row>
        <row r="464">
          <cell r="A464"/>
          <cell r="B464"/>
          <cell r="C464"/>
          <cell r="D464" t="str">
            <v>PLANTIO DE GRAMA</v>
          </cell>
          <cell r="E464">
            <v>1.65</v>
          </cell>
          <cell r="F464"/>
          <cell r="G464"/>
          <cell r="H464"/>
          <cell r="I464">
            <v>1.65</v>
          </cell>
          <cell r="J464"/>
        </row>
        <row r="465">
          <cell r="A465"/>
          <cell r="B465"/>
          <cell r="C465"/>
          <cell r="D465"/>
          <cell r="E465"/>
          <cell r="F465"/>
          <cell r="G465"/>
          <cell r="H465"/>
          <cell r="I465"/>
          <cell r="J465"/>
        </row>
        <row r="466">
          <cell r="A466" t="str">
            <v>4.0</v>
          </cell>
          <cell r="B466"/>
          <cell r="C466"/>
          <cell r="D466" t="str">
            <v>RUA BRILHANTE</v>
          </cell>
          <cell r="E466"/>
          <cell r="F466"/>
          <cell r="G466"/>
          <cell r="H466"/>
          <cell r="I466"/>
          <cell r="J466"/>
        </row>
        <row r="467">
          <cell r="A467" t="str">
            <v>4.1</v>
          </cell>
          <cell r="B467"/>
          <cell r="C467"/>
          <cell r="D467" t="str">
            <v>CANTEIRO DE OBRA - RUA BRILHANTE</v>
          </cell>
          <cell r="E467"/>
          <cell r="F467"/>
          <cell r="G467"/>
          <cell r="H467"/>
          <cell r="I467"/>
          <cell r="J467"/>
        </row>
        <row r="468">
          <cell r="A468" t="str">
            <v>4.1.1</v>
          </cell>
          <cell r="B468" t="str">
            <v>SINAPI</v>
          </cell>
          <cell r="C468">
            <v>103689</v>
          </cell>
          <cell r="D468" t="str">
            <v>FORNECIMENTO E INSTALAÇÃO DE PLACA DE OBRA COM CHAPA GALVANIZADA E ESTRUTURA DE MADEIRA. AF_03/2022_PS</v>
          </cell>
          <cell r="E468" t="str">
            <v>COMPR.</v>
          </cell>
          <cell r="F468"/>
          <cell r="G468" t="str">
            <v>ALTURA</v>
          </cell>
          <cell r="H468" t="str">
            <v>QUANTIDADE</v>
          </cell>
          <cell r="I468">
            <v>6</v>
          </cell>
          <cell r="J468" t="str">
            <v>M2</v>
          </cell>
        </row>
        <row r="469">
          <cell r="A469"/>
          <cell r="B469"/>
          <cell r="C469"/>
          <cell r="D469" t="str">
            <v>IDENTIFICAÇÃO DA OBRA</v>
          </cell>
          <cell r="E469">
            <v>3</v>
          </cell>
          <cell r="F469"/>
          <cell r="G469">
            <v>2</v>
          </cell>
          <cell r="H469">
            <v>1</v>
          </cell>
          <cell r="I469">
            <v>6</v>
          </cell>
          <cell r="J469"/>
        </row>
        <row r="470">
          <cell r="A470"/>
          <cell r="B470"/>
          <cell r="C470"/>
          <cell r="D470"/>
          <cell r="E470"/>
          <cell r="F470"/>
          <cell r="G470"/>
          <cell r="H470"/>
          <cell r="I470"/>
          <cell r="J470"/>
        </row>
        <row r="471">
          <cell r="A471" t="str">
            <v>4.1.2</v>
          </cell>
          <cell r="B471" t="str">
            <v>COTAÇÃO</v>
          </cell>
          <cell r="C471" t="str">
            <v>COT.001</v>
          </cell>
          <cell r="D471" t="str">
            <v>LOCAÇÃO CABINE SANITÁRIO QUIMICO, LIMPEZA  03  ( TRÊS ) VEZES POR SEMANA - 01 UNIDADE - INCLUSIVE MOBILIZAÇÃO E DESMOBILIZAÇÃO</v>
          </cell>
          <cell r="E471" t="str">
            <v>QDE</v>
          </cell>
          <cell r="F471"/>
          <cell r="G471"/>
          <cell r="H471" t="str">
            <v>MESES</v>
          </cell>
          <cell r="I471">
            <v>4</v>
          </cell>
          <cell r="J471" t="str">
            <v>MES</v>
          </cell>
        </row>
        <row r="472">
          <cell r="A472"/>
          <cell r="B472"/>
          <cell r="C472"/>
          <cell r="D472" t="str">
            <v>QUANTIDADE/ MÊS</v>
          </cell>
          <cell r="E472">
            <v>1</v>
          </cell>
          <cell r="F472"/>
          <cell r="G472"/>
          <cell r="H472">
            <v>4</v>
          </cell>
          <cell r="I472">
            <v>4</v>
          </cell>
          <cell r="J472"/>
        </row>
        <row r="473">
          <cell r="A473"/>
          <cell r="B473"/>
          <cell r="C473"/>
          <cell r="D473"/>
          <cell r="E473"/>
          <cell r="F473"/>
          <cell r="G473"/>
          <cell r="H473"/>
          <cell r="I473"/>
          <cell r="J473"/>
        </row>
        <row r="474">
          <cell r="A474" t="str">
            <v>4.1.3</v>
          </cell>
          <cell r="B474" t="str">
            <v>SINAPI</v>
          </cell>
          <cell r="C474">
            <v>10775</v>
          </cell>
          <cell r="D474" t="str">
            <v xml:space="preserve">LOCACAO DE CONTAINER 2,30 X 6,00 M, ALT. 2,50 M, COM 1 SANITARIO, PARA ESCRITORIO, COMPLETO, SEM DIVISORIAS INTERNAS (NAO INCLUI MOBILIZACAO/DESMOBILIZACAO)                                                                                                                                                                                                                                                                                                                                              </v>
          </cell>
          <cell r="E474" t="str">
            <v>QDE</v>
          </cell>
          <cell r="F474"/>
          <cell r="G474"/>
          <cell r="H474" t="str">
            <v>MESES</v>
          </cell>
          <cell r="I474">
            <v>4</v>
          </cell>
          <cell r="J474" t="str">
            <v xml:space="preserve">MES   </v>
          </cell>
        </row>
        <row r="475">
          <cell r="A475"/>
          <cell r="B475"/>
          <cell r="C475"/>
          <cell r="D475" t="str">
            <v>OBRA</v>
          </cell>
          <cell r="E475">
            <v>1</v>
          </cell>
          <cell r="F475"/>
          <cell r="G475"/>
          <cell r="H475">
            <v>4</v>
          </cell>
          <cell r="I475">
            <v>4</v>
          </cell>
          <cell r="J475"/>
        </row>
        <row r="476">
          <cell r="A476"/>
          <cell r="B476"/>
          <cell r="C476"/>
          <cell r="D476"/>
          <cell r="E476"/>
          <cell r="F476"/>
          <cell r="G476"/>
          <cell r="H476"/>
          <cell r="I476"/>
          <cell r="J476"/>
        </row>
        <row r="477">
          <cell r="A477" t="str">
            <v>4.1.4</v>
          </cell>
          <cell r="B477" t="str">
            <v>COTAÇÃO</v>
          </cell>
          <cell r="C477" t="str">
            <v>COT.030</v>
          </cell>
          <cell r="D477" t="str">
            <v>ÁGUA POTÁVEL - ATÉ 10M3</v>
          </cell>
          <cell r="E477" t="str">
            <v>VOLUME</v>
          </cell>
          <cell r="F477"/>
          <cell r="G477"/>
          <cell r="H477"/>
          <cell r="I477">
            <v>10</v>
          </cell>
          <cell r="J477" t="str">
            <v>M3</v>
          </cell>
        </row>
        <row r="478">
          <cell r="A478"/>
          <cell r="B478"/>
          <cell r="C478"/>
          <cell r="D478" t="str">
            <v>OBRA</v>
          </cell>
          <cell r="E478">
            <v>10</v>
          </cell>
          <cell r="F478"/>
          <cell r="G478"/>
          <cell r="H478"/>
          <cell r="I478">
            <v>10</v>
          </cell>
          <cell r="J478"/>
        </row>
        <row r="479">
          <cell r="A479"/>
          <cell r="B479"/>
          <cell r="C479"/>
          <cell r="D479"/>
          <cell r="E479"/>
          <cell r="F479"/>
          <cell r="G479"/>
          <cell r="H479"/>
          <cell r="I479"/>
          <cell r="J479"/>
        </row>
        <row r="480">
          <cell r="A480" t="str">
            <v>4.1.5</v>
          </cell>
          <cell r="B480" t="str">
            <v>COTAÇÃO</v>
          </cell>
          <cell r="C480" t="str">
            <v>COT.031</v>
          </cell>
          <cell r="D480" t="str">
            <v>ÁGUA POTÁVEL - ACIMA DE 10M3</v>
          </cell>
          <cell r="E480" t="str">
            <v>VOLUME</v>
          </cell>
          <cell r="F480"/>
          <cell r="G480"/>
          <cell r="H480"/>
          <cell r="I480">
            <v>56</v>
          </cell>
          <cell r="J480" t="str">
            <v>M3</v>
          </cell>
        </row>
        <row r="481">
          <cell r="A481"/>
          <cell r="B481"/>
          <cell r="C481"/>
          <cell r="D481" t="str">
            <v>OBRA</v>
          </cell>
          <cell r="E481">
            <v>56</v>
          </cell>
          <cell r="F481"/>
          <cell r="G481"/>
          <cell r="H481"/>
          <cell r="I481">
            <v>56</v>
          </cell>
          <cell r="J481"/>
        </row>
        <row r="482">
          <cell r="A482"/>
          <cell r="B482"/>
          <cell r="C482"/>
          <cell r="D482"/>
          <cell r="E482"/>
          <cell r="F482"/>
          <cell r="G482"/>
          <cell r="H482"/>
          <cell r="I482"/>
          <cell r="J482"/>
        </row>
        <row r="483">
          <cell r="A483" t="str">
            <v>4.2</v>
          </cell>
          <cell r="B483"/>
          <cell r="C483"/>
          <cell r="D483" t="str">
            <v>SERVIÇOS INICIAIS - RUA BRILHANTE</v>
          </cell>
          <cell r="E483"/>
          <cell r="F483"/>
          <cell r="G483"/>
          <cell r="H483"/>
          <cell r="I483"/>
          <cell r="J483"/>
        </row>
        <row r="484">
          <cell r="A484" t="str">
            <v>4.2.1</v>
          </cell>
          <cell r="B484" t="str">
            <v>COTAÇÃO</v>
          </cell>
          <cell r="C484" t="str">
            <v>COT.022</v>
          </cell>
          <cell r="D484" t="str">
            <v>EQUIPE TOPOGRÁFICA (PLANIMÉTRICO) DE PEQUENO PORTE, COMPREENDENDO 1 TOPÓGRAFO, 4 AUXILIARES E EQUIPAMENTOS. INCLUSO O FORNECIMENTO DE LEVANTAMENTO EM MÍDIA DIGITAL EM EXTENSÃO DWG.</v>
          </cell>
          <cell r="E484" t="str">
            <v>QDE</v>
          </cell>
          <cell r="F484"/>
          <cell r="G484"/>
          <cell r="H484"/>
          <cell r="I484">
            <v>8</v>
          </cell>
          <cell r="J484" t="str">
            <v>DIÁRIA</v>
          </cell>
        </row>
        <row r="485">
          <cell r="A485"/>
          <cell r="B485"/>
          <cell r="C485"/>
          <cell r="D485" t="str">
            <v>LOCAÇÃO DA OBRA</v>
          </cell>
          <cell r="E485">
            <v>8</v>
          </cell>
          <cell r="F485"/>
          <cell r="G485"/>
          <cell r="H485"/>
          <cell r="I485">
            <v>8</v>
          </cell>
          <cell r="J485"/>
        </row>
        <row r="486">
          <cell r="A486"/>
          <cell r="B486"/>
          <cell r="C486"/>
          <cell r="D486"/>
          <cell r="E486"/>
          <cell r="F486"/>
          <cell r="G486"/>
          <cell r="H486"/>
          <cell r="I486"/>
          <cell r="J486"/>
        </row>
        <row r="487">
          <cell r="A487" t="str">
            <v>4.2.2</v>
          </cell>
          <cell r="B487" t="str">
            <v>COMPOSIÇÃO</v>
          </cell>
          <cell r="C487" t="str">
            <v>CPU 003</v>
          </cell>
          <cell r="D487" t="str">
            <v>FORNECIMENTO E MONTAGEM DE TELA DE SINALIZAÇÃO LARANJA (H=1,2M) FIXADA EM MONTANTES DE FERRO DE 1/2 POL. OU EM BARROTES DE MADEIRA 3X3 POL. COLOCADOS SOBRE BASE DE CONCRETO TRAÇO 1:4:8, ESPAÇADOS A CADA 2 M, INCLUSIVE POSTERIOR RETIRADA E REAPROVEITAMENTO.</v>
          </cell>
          <cell r="E487" t="str">
            <v>EXTENSÃO VIA</v>
          </cell>
          <cell r="F487"/>
          <cell r="G487"/>
          <cell r="H487" t="str">
            <v>QDE</v>
          </cell>
          <cell r="I487">
            <v>467.3</v>
          </cell>
          <cell r="J487" t="str">
            <v>M</v>
          </cell>
        </row>
        <row r="488">
          <cell r="A488"/>
          <cell r="B488"/>
          <cell r="C488"/>
          <cell r="D488" t="str">
            <v>ISOLAMENTO EM AMBOS LADOS DA VIA</v>
          </cell>
          <cell r="E488">
            <v>233.65</v>
          </cell>
          <cell r="F488"/>
          <cell r="G488"/>
          <cell r="H488">
            <v>2</v>
          </cell>
          <cell r="I488">
            <v>467.3</v>
          </cell>
          <cell r="J488"/>
        </row>
        <row r="489">
          <cell r="A489"/>
          <cell r="B489"/>
          <cell r="C489"/>
          <cell r="D489"/>
          <cell r="E489"/>
          <cell r="F489"/>
          <cell r="G489"/>
          <cell r="H489"/>
          <cell r="I489"/>
          <cell r="J489"/>
        </row>
        <row r="490">
          <cell r="A490" t="str">
            <v>4.2.3</v>
          </cell>
          <cell r="B490" t="str">
            <v>COMPOSIÇÃO</v>
          </cell>
          <cell r="C490" t="str">
            <v>CPU 004</v>
          </cell>
          <cell r="D490" t="str">
            <v>FORNECIMENTO E IMPLANTAÇÃO DE CAVALETE DE OBRA DE FERRO SINALIZAÇÃO DE OBRAS EM VIAS PUBLICAS COM LOGOMARCA DA EMLURB, CONFORME AV. 042/2000. CONSIDERADO REUTILIZAÇÃO DE 10 VEZES, INCLUSIVE FORNECIMENTO, COLOCAÇÃO E TRANSPORTE.</v>
          </cell>
          <cell r="E490" t="str">
            <v>QDE ACESSOS</v>
          </cell>
          <cell r="F490"/>
          <cell r="G490"/>
          <cell r="H490"/>
          <cell r="I490">
            <v>2</v>
          </cell>
          <cell r="J490" t="str">
            <v>UN</v>
          </cell>
        </row>
        <row r="491">
          <cell r="A491"/>
          <cell r="B491"/>
          <cell r="C491"/>
          <cell r="D491" t="str">
            <v>SINALIZAÇÃO OBRA</v>
          </cell>
          <cell r="E491">
            <v>2</v>
          </cell>
          <cell r="F491"/>
          <cell r="G491"/>
          <cell r="H491"/>
          <cell r="I491">
            <v>2</v>
          </cell>
          <cell r="J491"/>
        </row>
        <row r="492">
          <cell r="A492"/>
          <cell r="B492"/>
          <cell r="C492"/>
          <cell r="D492"/>
          <cell r="E492"/>
          <cell r="F492"/>
          <cell r="G492"/>
          <cell r="H492"/>
          <cell r="I492"/>
          <cell r="J492"/>
        </row>
        <row r="493">
          <cell r="A493" t="str">
            <v>4.2.4</v>
          </cell>
          <cell r="B493" t="str">
            <v>COMPOSIÇÃO</v>
          </cell>
          <cell r="C493" t="str">
            <v>CPU 005</v>
          </cell>
          <cell r="D493" t="str">
            <v>CONE DE SINALIZACAO ABNT 15071 EM PVC RIGIDO COM FAIXA REFLETIVA, H = 70 / 76 CM , CONSIDERADO REUTILIZAÇÃO DE 10 VEZES CONFORME ORIENTAÇÃO DO CADERNO TÉCNICO DE SINALIZAÇÃO DO SICRO VOL. 10, CONT. 03, PAG. 48 E 49, INCLUSIVE FORNECIMENTO, TRANSPORTE E COLOCAÇÃO.</v>
          </cell>
          <cell r="E493" t="str">
            <v>QDE</v>
          </cell>
          <cell r="F493"/>
          <cell r="G493"/>
          <cell r="H493"/>
          <cell r="I493">
            <v>4</v>
          </cell>
          <cell r="J493" t="str">
            <v>UN</v>
          </cell>
        </row>
        <row r="494">
          <cell r="A494"/>
          <cell r="B494"/>
          <cell r="C494"/>
          <cell r="D494" t="str">
            <v>SINALIZAÇÃO OBRA</v>
          </cell>
          <cell r="E494">
            <v>4</v>
          </cell>
          <cell r="F494"/>
          <cell r="G494"/>
          <cell r="H494"/>
          <cell r="I494">
            <v>4</v>
          </cell>
          <cell r="J494"/>
        </row>
        <row r="495">
          <cell r="A495"/>
          <cell r="B495"/>
          <cell r="C495"/>
          <cell r="D495"/>
          <cell r="E495"/>
          <cell r="F495"/>
          <cell r="G495"/>
          <cell r="H495"/>
          <cell r="I495"/>
          <cell r="J495"/>
        </row>
        <row r="496">
          <cell r="A496" t="str">
            <v>4.2.5</v>
          </cell>
          <cell r="B496" t="str">
            <v>COMPOSIÇÃO</v>
          </cell>
          <cell r="C496" t="str">
            <v>CPU 006</v>
          </cell>
          <cell r="D496" t="str">
            <v>CAVALETE EM POLIETILENO ZEBRADO COM FAIXA REFLETIVA - H = 1,00 M, CONSIDERADO REUTILIZAÇÃO DE 10 VEZES CONFORME ORIENTAÇÃO DO CADERNO TÉCNICO DE SINALIZAÇÃO DO SICRO VOL. 10, CONT. 03, PAG. 48 E 49, INCLUSIVE FORNECIMENTO, TRANSPORTE E COLOCAÇÃO.</v>
          </cell>
          <cell r="E496" t="str">
            <v>LARG. VIA</v>
          </cell>
          <cell r="F496" t="str">
            <v>COMP. CAVALETE</v>
          </cell>
          <cell r="G496"/>
          <cell r="H496" t="str">
            <v>QDE ACESSOS</v>
          </cell>
          <cell r="I496">
            <v>3</v>
          </cell>
          <cell r="J496" t="str">
            <v>UN</v>
          </cell>
        </row>
        <row r="497">
          <cell r="A497"/>
          <cell r="B497"/>
          <cell r="C497"/>
          <cell r="D497" t="str">
            <v>SINALIZAÇÃO OBRA</v>
          </cell>
          <cell r="E497">
            <v>2.5</v>
          </cell>
          <cell r="F497">
            <v>1</v>
          </cell>
          <cell r="G497"/>
          <cell r="H497">
            <v>2</v>
          </cell>
          <cell r="I497">
            <v>3</v>
          </cell>
          <cell r="J497"/>
        </row>
        <row r="498">
          <cell r="A498"/>
          <cell r="B498"/>
          <cell r="C498"/>
          <cell r="D498"/>
          <cell r="E498"/>
          <cell r="F498"/>
          <cell r="G498"/>
          <cell r="H498"/>
          <cell r="I498"/>
          <cell r="J498"/>
        </row>
        <row r="499">
          <cell r="A499" t="str">
            <v>4.3</v>
          </cell>
          <cell r="B499"/>
          <cell r="C499"/>
          <cell r="D499" t="str">
            <v>DEMOLIÇÕES - RUA BRILHANTE</v>
          </cell>
          <cell r="E499"/>
          <cell r="F499"/>
          <cell r="G499"/>
          <cell r="H499"/>
          <cell r="I499"/>
          <cell r="J499"/>
        </row>
        <row r="500">
          <cell r="A500" t="str">
            <v>4.3.1</v>
          </cell>
          <cell r="B500" t="str">
            <v>COMPOSIÇÃO</v>
          </cell>
          <cell r="C500" t="str">
            <v>CPU 009</v>
          </cell>
          <cell r="D500" t="str">
            <v>DEMOLIÇÃO DE MEIO-FIO GRANÍTICO OU PRE-MOLDADO.</v>
          </cell>
          <cell r="E500"/>
          <cell r="F500"/>
          <cell r="G500"/>
          <cell r="H500"/>
          <cell r="I500">
            <v>35.380000000000003</v>
          </cell>
          <cell r="J500" t="str">
            <v>M</v>
          </cell>
        </row>
        <row r="501">
          <cell r="A501"/>
          <cell r="B501"/>
          <cell r="C501"/>
          <cell r="D501" t="str">
            <v>QUANTITATIVOS EXTRAÍDOS DO QUADRO RESUMO DO PROJETO DE DEMOLIÇÕES</v>
          </cell>
          <cell r="E501" t="str">
            <v>EXTENSÃO</v>
          </cell>
          <cell r="F501"/>
          <cell r="G501"/>
          <cell r="H501"/>
          <cell r="I501"/>
          <cell r="J501"/>
        </row>
        <row r="502">
          <cell r="A502"/>
          <cell r="B502"/>
          <cell r="C502"/>
          <cell r="D502" t="str">
            <v>VIA</v>
          </cell>
          <cell r="E502">
            <v>35.380000000000003</v>
          </cell>
          <cell r="F502"/>
          <cell r="G502"/>
          <cell r="H502"/>
          <cell r="I502">
            <v>35.380000000000003</v>
          </cell>
          <cell r="J502"/>
        </row>
        <row r="503">
          <cell r="A503"/>
          <cell r="B503"/>
          <cell r="C503"/>
          <cell r="D503"/>
          <cell r="E503"/>
          <cell r="F503"/>
          <cell r="G503"/>
          <cell r="H503"/>
          <cell r="I503"/>
          <cell r="J503"/>
        </row>
        <row r="504">
          <cell r="A504" t="str">
            <v>4.3.2</v>
          </cell>
          <cell r="B504" t="str">
            <v>COMPOSIÇÃO</v>
          </cell>
          <cell r="C504" t="str">
            <v>CPU 010</v>
          </cell>
          <cell r="D504" t="str">
            <v>DEMOLIÇÃO DE CONCRETO COM MARTELETE COMPRESSOR.</v>
          </cell>
          <cell r="E504"/>
          <cell r="F504"/>
          <cell r="G504"/>
          <cell r="H504"/>
          <cell r="I504">
            <v>18.690000000000001</v>
          </cell>
          <cell r="J504" t="str">
            <v>M3</v>
          </cell>
        </row>
        <row r="505">
          <cell r="A505"/>
          <cell r="B505"/>
          <cell r="C505"/>
          <cell r="D505" t="str">
            <v>QUANTITATIVOS EXTRAÍDOS DO QUADRO RESUMO DO PROJETO DE DEMOLIÇÕES</v>
          </cell>
          <cell r="E505" t="str">
            <v>ÁREA</v>
          </cell>
          <cell r="F505"/>
          <cell r="G505" t="str">
            <v>ESP.</v>
          </cell>
          <cell r="H505"/>
          <cell r="I505"/>
          <cell r="J505"/>
        </row>
        <row r="506">
          <cell r="A506"/>
          <cell r="B506"/>
          <cell r="C506"/>
          <cell r="D506" t="str">
            <v>LADO DIREITO</v>
          </cell>
          <cell r="E506">
            <v>57.41</v>
          </cell>
          <cell r="F506"/>
          <cell r="G506">
            <v>0.06</v>
          </cell>
          <cell r="H506"/>
          <cell r="I506">
            <v>3.4445999999999999</v>
          </cell>
          <cell r="J506"/>
        </row>
        <row r="507">
          <cell r="A507"/>
          <cell r="B507"/>
          <cell r="C507"/>
          <cell r="D507" t="str">
            <v>LADO ESQUERDO</v>
          </cell>
          <cell r="E507">
            <v>4.8600000000000003</v>
          </cell>
          <cell r="F507"/>
          <cell r="G507">
            <v>0.06</v>
          </cell>
          <cell r="H507"/>
          <cell r="I507">
            <v>0.29160000000000003</v>
          </cell>
          <cell r="J507"/>
        </row>
        <row r="508">
          <cell r="A508"/>
          <cell r="B508"/>
          <cell r="C508"/>
          <cell r="D508" t="str">
            <v>VIA</v>
          </cell>
          <cell r="E508">
            <v>249.15</v>
          </cell>
          <cell r="F508"/>
          <cell r="G508">
            <v>0.06</v>
          </cell>
          <cell r="H508"/>
          <cell r="I508">
            <v>14.949</v>
          </cell>
          <cell r="J508"/>
        </row>
        <row r="509">
          <cell r="A509"/>
          <cell r="B509"/>
          <cell r="C509"/>
          <cell r="D509"/>
          <cell r="E509"/>
          <cell r="G509"/>
          <cell r="H509"/>
          <cell r="I509"/>
          <cell r="J509"/>
        </row>
        <row r="510">
          <cell r="A510" t="str">
            <v>4.3.3</v>
          </cell>
          <cell r="B510" t="str">
            <v>SINAPI</v>
          </cell>
          <cell r="C510">
            <v>97634</v>
          </cell>
          <cell r="D510" t="str">
            <v>DEMOLIÇÃO DE REVESTIMENTO CERÂMICO, DE FORMA MECANIZADA COM MARTELETE, SEM REAPROVEITAMENTO. AF_09/2023</v>
          </cell>
          <cell r="E510"/>
          <cell r="F510"/>
          <cell r="G510"/>
          <cell r="H510"/>
          <cell r="I510">
            <v>11.78</v>
          </cell>
          <cell r="J510" t="str">
            <v>M2</v>
          </cell>
        </row>
        <row r="511">
          <cell r="A511"/>
          <cell r="B511"/>
          <cell r="C511"/>
          <cell r="D511" t="str">
            <v>QUANTITATIVOS EXTRAÍDOS DO QUADRO RESUMO DO PROJETO DE DEMOLIÇÕES</v>
          </cell>
          <cell r="E511" t="str">
            <v>ÁREA</v>
          </cell>
          <cell r="F511"/>
          <cell r="G511"/>
          <cell r="H511"/>
          <cell r="I511"/>
          <cell r="J511"/>
        </row>
        <row r="512">
          <cell r="A512"/>
          <cell r="B512"/>
          <cell r="C512"/>
          <cell r="D512" t="str">
            <v>LADO DIREITO</v>
          </cell>
          <cell r="E512">
            <v>11.78</v>
          </cell>
          <cell r="F512"/>
          <cell r="G512"/>
          <cell r="H512"/>
          <cell r="I512">
            <v>11.78</v>
          </cell>
          <cell r="J512"/>
        </row>
        <row r="513">
          <cell r="A513"/>
          <cell r="B513"/>
          <cell r="C513"/>
          <cell r="D513"/>
          <cell r="E513"/>
          <cell r="F513"/>
          <cell r="G513"/>
          <cell r="H513"/>
          <cell r="I513"/>
          <cell r="J513"/>
        </row>
        <row r="514">
          <cell r="A514" t="str">
            <v>4.3.4</v>
          </cell>
          <cell r="B514" t="str">
            <v>COMPOSIÇÃO</v>
          </cell>
          <cell r="C514" t="str">
            <v>CPU 017</v>
          </cell>
          <cell r="D514" t="str">
            <v xml:space="preserve">DEMOLIÇÃO DE CANALETA EM ALVENARIA DE TIJOLO MACIÇO DE FORMA MANUAL E SEM REAPROVEITAMENTO - INCLUSIVE CARGA, MANOBRA E DESCARGA DE ENTULHO EM CAÇAMBA DE 10M3, COM EMPOLAMENTO, E TRANSPORTE COM DMT DE 15KM - EXCLUSIVE ESCAVAÇÃO.	</v>
          </cell>
          <cell r="E514"/>
          <cell r="F514"/>
          <cell r="G514"/>
          <cell r="H514"/>
          <cell r="I514">
            <v>1.33</v>
          </cell>
          <cell r="J514" t="str">
            <v>M3</v>
          </cell>
        </row>
        <row r="515">
          <cell r="A515"/>
          <cell r="B515"/>
          <cell r="C515"/>
          <cell r="D515" t="str">
            <v>QUANTITATIVOS EXTRAÍDOS DO QUADRO RESUMO DO PROJETO DE DEMOLIÇÕES</v>
          </cell>
          <cell r="E515" t="str">
            <v>EXTENSÃO</v>
          </cell>
          <cell r="F515" t="str">
            <v>LARGURA</v>
          </cell>
          <cell r="G515" t="str">
            <v>ALTURA</v>
          </cell>
          <cell r="H515"/>
          <cell r="I515"/>
          <cell r="J515"/>
        </row>
        <row r="516">
          <cell r="A516"/>
          <cell r="B516"/>
          <cell r="C516"/>
          <cell r="D516" t="str">
            <v>CANALETA EXISTENTE</v>
          </cell>
          <cell r="E516">
            <v>8.33</v>
          </cell>
          <cell r="F516">
            <v>0.4</v>
          </cell>
          <cell r="G516">
            <v>0.4</v>
          </cell>
          <cell r="H516"/>
          <cell r="I516">
            <v>1.3328000000000002</v>
          </cell>
          <cell r="J516"/>
        </row>
        <row r="517">
          <cell r="A517"/>
          <cell r="B517"/>
          <cell r="C517"/>
          <cell r="D517"/>
          <cell r="E517"/>
          <cell r="F517"/>
          <cell r="G517"/>
          <cell r="H517"/>
          <cell r="I517"/>
          <cell r="J517"/>
        </row>
        <row r="518">
          <cell r="A518" t="str">
            <v>4.3.5</v>
          </cell>
          <cell r="B518" t="str">
            <v>SINAPI</v>
          </cell>
          <cell r="C518">
            <v>100982</v>
          </cell>
          <cell r="D518" t="str">
            <v>CARGA, MANOBRA E DESCARGA DE ENTULHO EM CAMINHÃO BASCULANTE 10 M³ - CARGA COM ESCAVADEIRA HIDRÁULICA  (CAÇAMBA DE 0,80 M³ / 111 HP) E DESCARGA LIVRE (UNIDADE: M3). AF_07/2020</v>
          </cell>
          <cell r="E518"/>
          <cell r="F518"/>
          <cell r="G518"/>
          <cell r="H518"/>
          <cell r="I518">
            <v>27.59</v>
          </cell>
          <cell r="J518" t="str">
            <v>M3</v>
          </cell>
        </row>
        <row r="519">
          <cell r="A519"/>
          <cell r="B519"/>
          <cell r="C519"/>
          <cell r="D519" t="str">
            <v>QUANTITATIVOS EXTRAÍDOS DO QUADRO RESUMO DO PROJETO DE DEMOLIÇÕES</v>
          </cell>
          <cell r="E519" t="str">
            <v>EXTENSÃO</v>
          </cell>
          <cell r="F519" t="str">
            <v>LARGURA</v>
          </cell>
          <cell r="G519" t="str">
            <v>ALTURA</v>
          </cell>
          <cell r="H519" t="str">
            <v>EMPOLAMENTO</v>
          </cell>
          <cell r="I519"/>
          <cell r="J519"/>
        </row>
        <row r="520">
          <cell r="A520"/>
          <cell r="B520"/>
          <cell r="C520"/>
          <cell r="D520" t="str">
            <v>DEMOLIÇÃO DE MEIO FIO</v>
          </cell>
          <cell r="E520">
            <v>35.380000000000003</v>
          </cell>
          <cell r="F520">
            <v>0.15</v>
          </cell>
          <cell r="G520">
            <v>0.3</v>
          </cell>
          <cell r="H520">
            <v>1.3</v>
          </cell>
          <cell r="I520">
            <v>2.0697300000000003</v>
          </cell>
          <cell r="J520"/>
        </row>
        <row r="521">
          <cell r="A521"/>
          <cell r="B521"/>
          <cell r="C521"/>
          <cell r="D521"/>
          <cell r="E521" t="str">
            <v>VOLUME</v>
          </cell>
          <cell r="F521"/>
          <cell r="G521"/>
          <cell r="H521" t="str">
            <v>EMPOLAMENTO</v>
          </cell>
          <cell r="I521"/>
          <cell r="J521"/>
        </row>
        <row r="522">
          <cell r="A522"/>
          <cell r="B522"/>
          <cell r="C522"/>
          <cell r="D522" t="str">
            <v>DEMOLIÇÃO DE PASSEIO EM CONCRETO SIMPLES</v>
          </cell>
          <cell r="E522">
            <v>18.690000000000001</v>
          </cell>
          <cell r="F522"/>
          <cell r="G522"/>
          <cell r="H522">
            <v>1.3</v>
          </cell>
          <cell r="I522">
            <v>24.297000000000004</v>
          </cell>
          <cell r="J522"/>
        </row>
        <row r="523">
          <cell r="A523"/>
          <cell r="B523"/>
          <cell r="C523"/>
          <cell r="D523"/>
          <cell r="E523" t="str">
            <v>ÁREA</v>
          </cell>
          <cell r="F523"/>
          <cell r="G523" t="str">
            <v>ESPESSURA</v>
          </cell>
          <cell r="H523" t="str">
            <v>EMPOLAMENTO</v>
          </cell>
          <cell r="I523"/>
          <cell r="J523"/>
        </row>
        <row r="524">
          <cell r="A524"/>
          <cell r="B524"/>
          <cell r="C524"/>
          <cell r="D524" t="str">
            <v>DEMOLIÇÃO DE REVESTIMENTO CERÂMICO</v>
          </cell>
          <cell r="E524">
            <v>11.78</v>
          </cell>
          <cell r="F524"/>
          <cell r="G524">
            <v>0.08</v>
          </cell>
          <cell r="H524">
            <v>1.3</v>
          </cell>
          <cell r="I524">
            <v>1.22512</v>
          </cell>
          <cell r="J524"/>
        </row>
        <row r="525">
          <cell r="A525"/>
          <cell r="B525"/>
          <cell r="C525"/>
          <cell r="D525"/>
          <cell r="E525"/>
          <cell r="F525"/>
          <cell r="G525"/>
          <cell r="H525"/>
          <cell r="I525"/>
          <cell r="J525"/>
        </row>
        <row r="526">
          <cell r="A526" t="str">
            <v>4.3.6</v>
          </cell>
          <cell r="B526" t="str">
            <v>SINAPI</v>
          </cell>
          <cell r="C526">
            <v>95875</v>
          </cell>
          <cell r="D526" t="str">
            <v>TRANSPORTE COM CAMINHÃO BASCULANTE DE 10 M³, EM VIA URBANA PAVIMENTADA, DMT ATÉ 30 KM (UNIDADE: M3XKM). AF_07/2020</v>
          </cell>
          <cell r="E526" t="str">
            <v>VOLUME EMPOLADO</v>
          </cell>
          <cell r="F526"/>
          <cell r="G526"/>
          <cell r="H526" t="str">
            <v>DMT</v>
          </cell>
          <cell r="I526">
            <v>397.3</v>
          </cell>
          <cell r="J526" t="str">
            <v>M3XKM</v>
          </cell>
        </row>
        <row r="527">
          <cell r="A527"/>
          <cell r="B527"/>
          <cell r="C527"/>
          <cell r="D527" t="str">
            <v>VOL ENTULHO EMPOL. X DMT MÉDIO GERENC. DE RESÍDUOS SÓLIDOS INERTES DE 1º CATEG.</v>
          </cell>
          <cell r="E527">
            <v>27.59</v>
          </cell>
          <cell r="F527"/>
          <cell r="G527"/>
          <cell r="H527">
            <v>14.4</v>
          </cell>
          <cell r="I527">
            <v>397.29599999999999</v>
          </cell>
          <cell r="J527"/>
        </row>
        <row r="528">
          <cell r="A528"/>
          <cell r="B528"/>
          <cell r="C528"/>
          <cell r="D528"/>
          <cell r="E528"/>
          <cell r="G528"/>
          <cell r="H528"/>
          <cell r="I528"/>
          <cell r="J528"/>
        </row>
        <row r="529">
          <cell r="A529" t="str">
            <v>4.4</v>
          </cell>
          <cell r="B529"/>
          <cell r="C529"/>
          <cell r="D529" t="str">
            <v>TERRAPLENAGEM E MOVIMENTO DE TERRA -  RUA BRILHANTE</v>
          </cell>
          <cell r="E529"/>
          <cell r="F529"/>
          <cell r="G529"/>
          <cell r="H529"/>
          <cell r="I529"/>
          <cell r="J529"/>
        </row>
        <row r="530">
          <cell r="A530" t="str">
            <v>4.4.1</v>
          </cell>
          <cell r="B530" t="str">
            <v>COMPOSIÇÃO</v>
          </cell>
          <cell r="C530" t="str">
            <v>CPU 018</v>
          </cell>
          <cell r="D530" t="str">
            <v>ESCAVAÇÃO MECÂNICA SOLO DE 1A CAT. PROF. ATÉ 2.00m COM RETROESCAVADEIRA SOBRE RODAS 4X2 79HP.</v>
          </cell>
          <cell r="E530" t="str">
            <v>VOLUME</v>
          </cell>
          <cell r="F530"/>
          <cell r="G530"/>
          <cell r="H530"/>
          <cell r="I530">
            <v>992.96</v>
          </cell>
          <cell r="J530" t="str">
            <v>M3</v>
          </cell>
        </row>
        <row r="531">
          <cell r="A531"/>
          <cell r="B531"/>
          <cell r="C531"/>
          <cell r="D531" t="str">
            <v>QUANTITATIVO EXTRAÍDO DO MAPA DE CUBAÇÃO - PRANCHA SEÇÕES TRANSVERSAIS - CORTE</v>
          </cell>
          <cell r="E531">
            <v>855.98</v>
          </cell>
          <cell r="F531"/>
          <cell r="G531"/>
          <cell r="H531"/>
          <cell r="I531">
            <v>855.98</v>
          </cell>
          <cell r="J531"/>
        </row>
        <row r="532">
          <cell r="A532"/>
          <cell r="B532"/>
          <cell r="C532"/>
          <cell r="D532"/>
          <cell r="E532" t="str">
            <v>EXTENSÃO</v>
          </cell>
          <cell r="F532" t="str">
            <v>LARGURA</v>
          </cell>
          <cell r="G532" t="str">
            <v>ALTURA</v>
          </cell>
          <cell r="H532"/>
          <cell r="I532"/>
          <cell r="J532"/>
        </row>
        <row r="533">
          <cell r="A533"/>
          <cell r="B533"/>
          <cell r="C533"/>
          <cell r="D533" t="str">
            <v>ESCAVAÇÃO DE CANALETA CONSIDERADA NO MAPA DE CUBAGEM</v>
          </cell>
          <cell r="E533">
            <v>214.03</v>
          </cell>
          <cell r="F533">
            <v>0.8</v>
          </cell>
          <cell r="G533">
            <v>0.8</v>
          </cell>
          <cell r="H533"/>
          <cell r="I533">
            <v>136.97920000000002</v>
          </cell>
          <cell r="J533"/>
        </row>
        <row r="534">
          <cell r="A534"/>
          <cell r="B534"/>
          <cell r="C534"/>
          <cell r="D534"/>
          <cell r="E534"/>
          <cell r="F534"/>
          <cell r="G534"/>
          <cell r="H534"/>
          <cell r="I534"/>
          <cell r="J534"/>
        </row>
        <row r="535">
          <cell r="A535" t="str">
            <v>4.4.2</v>
          </cell>
          <cell r="B535" t="str">
            <v>COMPOSIÇÃO</v>
          </cell>
          <cell r="C535" t="str">
            <v>CPU 021</v>
          </cell>
          <cell r="D535" t="str">
            <v>EXECUÇÃO E COMPACTAÇÃO DE ATERRO COM SOLO PREDOMINANTEMENTE ARENOSO COM AREIA PARA ATERRO - POSTO OBRA.</v>
          </cell>
          <cell r="E535" t="str">
            <v>VOLUME</v>
          </cell>
          <cell r="F535"/>
          <cell r="G535"/>
          <cell r="H535"/>
          <cell r="I535">
            <v>0.81</v>
          </cell>
          <cell r="J535" t="str">
            <v>M3</v>
          </cell>
        </row>
        <row r="536">
          <cell r="A536"/>
          <cell r="B536"/>
          <cell r="C536"/>
          <cell r="D536" t="str">
            <v>QUANTITATIVO EXTRAÍDO DO QUADRO DE PROJETOS - MAPA DE CUBAÇÃO - ATERRO</v>
          </cell>
          <cell r="E536">
            <v>0.81</v>
          </cell>
          <cell r="F536"/>
          <cell r="G536"/>
          <cell r="H536"/>
          <cell r="I536">
            <v>0.81</v>
          </cell>
          <cell r="J536"/>
        </row>
        <row r="537">
          <cell r="A537"/>
          <cell r="B537"/>
          <cell r="C537"/>
          <cell r="D537"/>
          <cell r="E537"/>
          <cell r="F537"/>
          <cell r="G537"/>
          <cell r="H537"/>
          <cell r="I537"/>
          <cell r="J537"/>
        </row>
        <row r="538">
          <cell r="A538" t="str">
            <v>4.4.3</v>
          </cell>
          <cell r="B538" t="str">
            <v>SINAPI</v>
          </cell>
          <cell r="C538">
            <v>100978</v>
          </cell>
          <cell r="D538" t="str">
            <v>CARGA, MANOBRA E DESCARGA DE SOLOS E MATERIAIS GRANULARES EM CAMINHÃO BASCULANTE 10 M³ - CARGA COM ESCAVADEIRA HIDRÁULICA (CAÇAMBA DE 1,20 M³ / 155 HP) E DESCARGA LIVRE (UNIDADE: M3). AF_07/2020</v>
          </cell>
          <cell r="E538" t="str">
            <v>VOLUME</v>
          </cell>
          <cell r="F538"/>
          <cell r="G538"/>
          <cell r="H538" t="str">
            <v>EMPOLAMENTO</v>
          </cell>
          <cell r="I538">
            <v>1241.2</v>
          </cell>
          <cell r="J538" t="str">
            <v>M3</v>
          </cell>
        </row>
        <row r="539">
          <cell r="A539"/>
          <cell r="B539"/>
          <cell r="C539"/>
          <cell r="D539" t="str">
            <v xml:space="preserve">VOLUME CORTE (MAPA DE CUBAGEM) ESCAVADO X EMPOLAMENTO </v>
          </cell>
          <cell r="E539">
            <v>992.96</v>
          </cell>
          <cell r="F539"/>
          <cell r="G539"/>
          <cell r="H539">
            <v>1.25</v>
          </cell>
          <cell r="I539">
            <v>1241.2</v>
          </cell>
          <cell r="J539"/>
        </row>
        <row r="540">
          <cell r="A540"/>
          <cell r="B540"/>
          <cell r="C540"/>
          <cell r="D540"/>
          <cell r="E540"/>
          <cell r="F540"/>
          <cell r="G540"/>
          <cell r="H540"/>
          <cell r="I540"/>
          <cell r="J540"/>
        </row>
        <row r="541">
          <cell r="A541" t="str">
            <v>4.4.4</v>
          </cell>
          <cell r="B541" t="str">
            <v>SINAPI</v>
          </cell>
          <cell r="C541">
            <v>95875</v>
          </cell>
          <cell r="D541" t="str">
            <v>TRANSPORTE COM CAMINHÃO BASCULANTE DE 10 M³, EM VIA URBANA PAVIMENTADA, DMT ATÉ 30 KM (UNIDADE: M3XKM). AF_07/2020</v>
          </cell>
          <cell r="E541" t="str">
            <v>VOLUME EMPOLADO</v>
          </cell>
          <cell r="F541"/>
          <cell r="G541"/>
          <cell r="H541" t="str">
            <v>DMT</v>
          </cell>
          <cell r="I541">
            <v>17873.28</v>
          </cell>
          <cell r="J541" t="str">
            <v>M3XKM</v>
          </cell>
        </row>
        <row r="542">
          <cell r="A542"/>
          <cell r="B542"/>
          <cell r="C542"/>
          <cell r="D542" t="str">
            <v>VOL. ESCAVAÇÃO EMPOL. X DMT MÉDIO GERENC. DE RESÍDUOS SÓLIDOS INERTES DE 1º CATEG</v>
          </cell>
          <cell r="E542">
            <v>1241.2</v>
          </cell>
          <cell r="F542"/>
          <cell r="G542"/>
          <cell r="H542">
            <v>14.4</v>
          </cell>
          <cell r="I542">
            <v>17873.280000000002</v>
          </cell>
          <cell r="J542"/>
        </row>
        <row r="543">
          <cell r="A543"/>
          <cell r="B543"/>
          <cell r="C543"/>
          <cell r="D543"/>
          <cell r="E543"/>
          <cell r="F543"/>
          <cell r="G543"/>
          <cell r="H543"/>
          <cell r="I543"/>
          <cell r="J543"/>
        </row>
        <row r="544">
          <cell r="A544" t="str">
            <v>4.5</v>
          </cell>
          <cell r="B544"/>
          <cell r="C544"/>
          <cell r="D544" t="str">
            <v>DRENAGEM - RUA BRILHANTE</v>
          </cell>
          <cell r="E544"/>
          <cell r="F544"/>
          <cell r="G544"/>
          <cell r="H544"/>
          <cell r="I544"/>
          <cell r="J544"/>
        </row>
        <row r="545">
          <cell r="A545" t="str">
            <v>4.5.1</v>
          </cell>
          <cell r="B545" t="str">
            <v>COMPOSIÇÃO</v>
          </cell>
          <cell r="C545" t="str">
            <v>CPU 029</v>
          </cell>
          <cell r="D545" t="str">
            <v>TUBO DE PEAD CORRUGADO DE DUPLA PAREDE PARA REDE COLETORA DE ÁGUAS PLUVIAIS, DN 600 MM, JUNTA ELÁSTICA INTEGRADA - FORNECIMENTO E ASSENTAMENTO.</v>
          </cell>
          <cell r="E545"/>
          <cell r="F545"/>
          <cell r="G545"/>
          <cell r="H545"/>
          <cell r="I545">
            <v>4.97</v>
          </cell>
          <cell r="J545" t="str">
            <v>M</v>
          </cell>
        </row>
        <row r="546">
          <cell r="A546"/>
          <cell r="B546"/>
          <cell r="C546"/>
          <cell r="D546" t="str">
            <v>QUANTITATIVO EXTRAÍDO DO QUADRO DO PROJETO DE DRENAGEM</v>
          </cell>
          <cell r="E546" t="str">
            <v>EXT.</v>
          </cell>
          <cell r="F546"/>
          <cell r="G546"/>
          <cell r="H546"/>
          <cell r="I546"/>
          <cell r="J546"/>
        </row>
        <row r="547">
          <cell r="A547"/>
          <cell r="B547"/>
          <cell r="C547"/>
          <cell r="D547" t="str">
            <v>REDE A SER EXECUTADA</v>
          </cell>
          <cell r="E547">
            <v>4.97</v>
          </cell>
          <cell r="F547"/>
          <cell r="G547"/>
          <cell r="H547"/>
          <cell r="I547">
            <v>4.97</v>
          </cell>
          <cell r="J547"/>
        </row>
        <row r="548">
          <cell r="A548"/>
          <cell r="B548"/>
          <cell r="C548"/>
          <cell r="D548"/>
          <cell r="E548"/>
          <cell r="F548"/>
          <cell r="G548"/>
          <cell r="H548"/>
          <cell r="I548"/>
          <cell r="J548"/>
        </row>
        <row r="549">
          <cell r="A549" t="str">
            <v>4.5.2</v>
          </cell>
          <cell r="B549" t="str">
            <v>COMPOSIÇÃO</v>
          </cell>
          <cell r="C549" t="str">
            <v>CPU 102</v>
          </cell>
          <cell r="D549" t="str">
            <v>CONSTRUÇÃO DE CAIXA COLETORA GAVETA EM ALVENARIA DE BLOCOS ESTRUTURAL DE CONCRETO 4,5 MPA,  NAS DIMENSÕES INTERNAS  1,00 X 1,00 X 1,00 M, COM APLICAÇÃO DE CHAPISCO E EMBOÇO NAS FACES EXTERNAS E INTERNAS, INCLUINDO LAJE DE CONCRETO ARMADO DE 1,40 X 1,40 COM TAMPA REMOVÍVEL DE 0,80 X 0,80 M E CANTONEIRA DE AÇO, INCLUSIVE MEIO FIO DRENANTE CONFORME PROJETO. TIPO PARA VIAS LOCAIS.</v>
          </cell>
          <cell r="E549"/>
          <cell r="F549"/>
          <cell r="G549"/>
          <cell r="H549"/>
          <cell r="I549">
            <v>1</v>
          </cell>
          <cell r="J549" t="str">
            <v>UN</v>
          </cell>
        </row>
        <row r="550">
          <cell r="A550"/>
          <cell r="B550"/>
          <cell r="C550"/>
          <cell r="D550" t="str">
            <v>QUANTITATIVO EXTRAÍDO DO QUADRO DO PROJETO DE DRENAGEM</v>
          </cell>
          <cell r="E550" t="str">
            <v>QDE</v>
          </cell>
          <cell r="F550"/>
          <cell r="G550"/>
          <cell r="H550"/>
          <cell r="I550"/>
          <cell r="J550"/>
        </row>
        <row r="551">
          <cell r="A551"/>
          <cell r="B551"/>
          <cell r="C551"/>
          <cell r="D551" t="str">
            <v>REDE A SER EXECUTADA</v>
          </cell>
          <cell r="E551">
            <v>1</v>
          </cell>
          <cell r="F551"/>
          <cell r="G551"/>
          <cell r="H551"/>
          <cell r="I551">
            <v>1</v>
          </cell>
          <cell r="J551"/>
        </row>
        <row r="552">
          <cell r="A552"/>
          <cell r="B552"/>
          <cell r="C552"/>
          <cell r="D552"/>
          <cell r="E552"/>
          <cell r="F552"/>
          <cell r="G552"/>
          <cell r="H552"/>
          <cell r="I552"/>
          <cell r="J552"/>
        </row>
        <row r="553">
          <cell r="A553" t="str">
            <v>4.5.3</v>
          </cell>
          <cell r="B553" t="str">
            <v>COMPOSIÇÃO</v>
          </cell>
          <cell r="C553" t="str">
            <v>CPU 112</v>
          </cell>
          <cell r="D553" t="str">
            <v xml:space="preserve">ACRÉSCIMO PARA POÇO DE VISITA RETANGULAR PARA DRENAGEM, EM ALVENARIA COM BLOCOS DE CONCRETO, DIMENSÕES INTERNAS = 1,0X1,0M. </v>
          </cell>
          <cell r="E553"/>
          <cell r="F553"/>
          <cell r="G553"/>
          <cell r="H553"/>
          <cell r="I553">
            <v>0.4</v>
          </cell>
          <cell r="J553" t="str">
            <v>M</v>
          </cell>
        </row>
        <row r="554">
          <cell r="A554"/>
          <cell r="B554"/>
          <cell r="C554"/>
          <cell r="D554" t="str">
            <v>QUANTITATIVO EXTRAÍDO DO QUADRO DO PROJETO DE DRENAGEM</v>
          </cell>
          <cell r="E554" t="str">
            <v>PROF.</v>
          </cell>
          <cell r="F554"/>
          <cell r="G554"/>
          <cell r="H554" t="str">
            <v>QDE</v>
          </cell>
          <cell r="I554"/>
          <cell r="J554"/>
        </row>
        <row r="555">
          <cell r="A555"/>
          <cell r="B555"/>
          <cell r="C555"/>
          <cell r="D555" t="str">
            <v>COMPLEMENTO CAIXA COLETORA GAVETA (DIM. INT.: 1,00X1,00X1,40M)</v>
          </cell>
          <cell r="E555">
            <v>0.39999999999999991</v>
          </cell>
          <cell r="F555"/>
          <cell r="G555"/>
          <cell r="H555">
            <v>1</v>
          </cell>
          <cell r="I555">
            <v>0.39999999999999991</v>
          </cell>
          <cell r="J555"/>
        </row>
        <row r="556">
          <cell r="A556"/>
          <cell r="B556"/>
          <cell r="C556"/>
          <cell r="D556"/>
          <cell r="E556"/>
          <cell r="F556"/>
          <cell r="G556"/>
          <cell r="H556"/>
          <cell r="I556"/>
          <cell r="J556"/>
        </row>
        <row r="557">
          <cell r="A557" t="str">
            <v>4.5.4</v>
          </cell>
          <cell r="B557" t="str">
            <v>COMPOSIÇÃO</v>
          </cell>
          <cell r="C557" t="str">
            <v>CPU 149</v>
          </cell>
          <cell r="D557" t="str">
            <v>CANALETA EM CONCRETO ARMADO NAS DIMENSÕES 0,40M X 0,40M, INCLUINDO LAJE DE TAMPA COM 20CM, CONFORME PROJETO DE CÁLCULO ESTRUTURAL  (LINHA D'ÁGUA - TAMPA TIPO GRELHA)</v>
          </cell>
          <cell r="E557"/>
          <cell r="F557"/>
          <cell r="G557"/>
          <cell r="H557"/>
          <cell r="I557">
            <v>101.12</v>
          </cell>
          <cell r="J557" t="str">
            <v>M</v>
          </cell>
        </row>
        <row r="558">
          <cell r="A558"/>
          <cell r="B558"/>
          <cell r="C558"/>
          <cell r="D558" t="str">
            <v>QUANTITATIVO EXTRAÍDO DO QUADRO DO PROJETO DE DRENAGEM</v>
          </cell>
          <cell r="E558" t="str">
            <v>EXTENSÃO</v>
          </cell>
          <cell r="F558"/>
          <cell r="G558"/>
          <cell r="H558"/>
          <cell r="I558"/>
          <cell r="J558"/>
        </row>
        <row r="559">
          <cell r="A559"/>
          <cell r="B559"/>
          <cell r="C559"/>
          <cell r="D559" t="str">
            <v>REDE A SER EXECUTADA</v>
          </cell>
          <cell r="E559">
            <v>101.12</v>
          </cell>
          <cell r="F559"/>
          <cell r="G559"/>
          <cell r="H559"/>
          <cell r="I559">
            <v>101.12</v>
          </cell>
          <cell r="J559"/>
        </row>
        <row r="560">
          <cell r="A560"/>
          <cell r="B560"/>
          <cell r="C560"/>
          <cell r="D560"/>
          <cell r="E560"/>
          <cell r="F560"/>
          <cell r="G560"/>
          <cell r="H560"/>
          <cell r="I560"/>
          <cell r="J560"/>
        </row>
        <row r="561">
          <cell r="A561" t="str">
            <v>4.5.5</v>
          </cell>
          <cell r="B561" t="str">
            <v>COMPOSIÇÃO</v>
          </cell>
          <cell r="C561" t="str">
            <v>CPU 150</v>
          </cell>
          <cell r="D561" t="str">
            <v>CANALETA EM CONCRETO ARMADO NAS DIMENSÕES 0,40M X 0,40M, INCLUINDO LAJE DE TAMPA COM 20CM, CONFORME PROJETO DE CÁLCULO ESTRUTURAL  (LINHA D'ÁGUA - TAMPA TIPO GRELHA) - COM DISSIPADOR DE ENERGIA</v>
          </cell>
          <cell r="E561"/>
          <cell r="F561"/>
          <cell r="G561"/>
          <cell r="H561"/>
          <cell r="I561">
            <v>112.91</v>
          </cell>
          <cell r="J561" t="str">
            <v>M</v>
          </cell>
        </row>
        <row r="562">
          <cell r="A562"/>
          <cell r="B562"/>
          <cell r="C562"/>
          <cell r="D562" t="str">
            <v>QUANTITATIVO EXTRAÍDO DO QUADRO DO PROJETO DE DRENAGEM</v>
          </cell>
          <cell r="E562" t="str">
            <v>EXTENSÃO</v>
          </cell>
          <cell r="F562"/>
          <cell r="G562"/>
          <cell r="H562"/>
          <cell r="I562"/>
          <cell r="J562"/>
        </row>
        <row r="563">
          <cell r="A563"/>
          <cell r="B563"/>
          <cell r="C563"/>
          <cell r="D563" t="str">
            <v>REDE A SER EXECUTADA</v>
          </cell>
          <cell r="E563">
            <v>112.91</v>
          </cell>
          <cell r="F563"/>
          <cell r="G563"/>
          <cell r="H563"/>
          <cell r="I563">
            <v>112.91</v>
          </cell>
          <cell r="J563"/>
        </row>
        <row r="564">
          <cell r="A564"/>
          <cell r="B564"/>
          <cell r="C564"/>
          <cell r="D564"/>
          <cell r="E564"/>
          <cell r="F564"/>
          <cell r="G564"/>
          <cell r="H564"/>
          <cell r="I564"/>
          <cell r="J564"/>
        </row>
        <row r="565">
          <cell r="A565" t="str">
            <v>4.5.6</v>
          </cell>
          <cell r="B565" t="str">
            <v>COMPOSIÇÃO</v>
          </cell>
          <cell r="C565" t="str">
            <v>CPU 146</v>
          </cell>
          <cell r="D565" t="str">
            <v>EXECUÇÃO DE CAIXA DE LIGAÇÃO PARA CANALETA 0,40X0,40M (LIGAÇÃO DUPLA) E TUBO ø600MM, EM CONCRETO ARMADO FCK 25 MPA, DIMENSÕES INTERNAS DE 1,00X1,00X1,10M. (TIPO 4)</v>
          </cell>
          <cell r="E565"/>
          <cell r="F565"/>
          <cell r="G565"/>
          <cell r="H565"/>
          <cell r="I565">
            <v>1</v>
          </cell>
          <cell r="J565" t="str">
            <v>UN</v>
          </cell>
        </row>
        <row r="566">
          <cell r="A566"/>
          <cell r="B566"/>
          <cell r="C566"/>
          <cell r="D566" t="str">
            <v>QUANTITATIVO EXTRAÍDO DO QUADRO DO PROJETO DE DRENAGEM</v>
          </cell>
          <cell r="E566" t="str">
            <v>QDE</v>
          </cell>
          <cell r="F566"/>
          <cell r="G566"/>
          <cell r="H566"/>
          <cell r="I566"/>
          <cell r="J566"/>
        </row>
        <row r="567">
          <cell r="A567"/>
          <cell r="B567"/>
          <cell r="C567"/>
          <cell r="D567" t="str">
            <v>REDE A SER EXECUTADA</v>
          </cell>
          <cell r="E567">
            <v>1</v>
          </cell>
          <cell r="F567"/>
          <cell r="G567"/>
          <cell r="H567"/>
          <cell r="I567">
            <v>1</v>
          </cell>
          <cell r="J567"/>
        </row>
        <row r="568">
          <cell r="A568"/>
          <cell r="B568"/>
          <cell r="C568"/>
          <cell r="D568"/>
          <cell r="E568"/>
          <cell r="F568"/>
          <cell r="G568"/>
          <cell r="H568"/>
          <cell r="I568"/>
          <cell r="J568"/>
        </row>
        <row r="569">
          <cell r="A569" t="str">
            <v>4.5.7</v>
          </cell>
          <cell r="B569" t="str">
            <v>SINAPI</v>
          </cell>
          <cell r="C569">
            <v>102279</v>
          </cell>
          <cell r="D569" t="str">
            <v>ESCAVAÇÃO MECANIZADA DE VALA COM PROF. ATÉ 1,5 M (MÉDIA MONTANTE E JUSANTE/UMA COMPOSIÇÃO POR TRECHO), ESCAVADEIRA (0,8 M3),LARG. MENOR QUE 1,5 M, EM SOLO DE 1A CATEGORIA, LOCAIS COM BAIXO NÍVEL DE INTERFERÊNCIA. AF_02/2021</v>
          </cell>
          <cell r="E569"/>
          <cell r="F569"/>
          <cell r="G569"/>
          <cell r="H569"/>
          <cell r="I569">
            <v>6.66</v>
          </cell>
          <cell r="J569" t="str">
            <v>M3</v>
          </cell>
        </row>
        <row r="570">
          <cell r="A570"/>
          <cell r="B570"/>
          <cell r="C570"/>
          <cell r="D570" t="str">
            <v>QUANTITATIVO EXTRAÍDO DO DETALHE DE DISPOSITIVOS DE DRENAGEM</v>
          </cell>
          <cell r="E570" t="str">
            <v>COMP.</v>
          </cell>
          <cell r="F570" t="str">
            <v>LARGURA</v>
          </cell>
          <cell r="G570" t="str">
            <v>PROF./
ALT.</v>
          </cell>
          <cell r="H570" t="str">
            <v>QUANTIDADE</v>
          </cell>
          <cell r="I570" t="str">
            <v>VOLUME ESCAVADO</v>
          </cell>
          <cell r="J570"/>
        </row>
        <row r="571">
          <cell r="A571"/>
          <cell r="B571"/>
          <cell r="C571"/>
          <cell r="D571" t="str">
            <v>TUBO PEAD 600 MM</v>
          </cell>
          <cell r="E571">
            <v>4.97</v>
          </cell>
          <cell r="F571">
            <v>1.2</v>
          </cell>
          <cell r="G571">
            <v>1.117</v>
          </cell>
          <cell r="H571" t="str">
            <v>-</v>
          </cell>
          <cell r="I571">
            <v>6.6617879999999996</v>
          </cell>
          <cell r="J571"/>
        </row>
        <row r="572">
          <cell r="A572"/>
          <cell r="B572"/>
          <cell r="C572"/>
          <cell r="D572" t="str">
            <v>*ESGOTAMENTO DE VALA NÃO CONSIDERADO, POIS NO ESTUDO GEOTÉCNICO NÃO FOI ENCONTRADO O NÍVEL D'ÁGUA.</v>
          </cell>
          <cell r="E572"/>
          <cell r="F572"/>
          <cell r="G572"/>
          <cell r="H572"/>
          <cell r="I572"/>
          <cell r="J572"/>
        </row>
        <row r="573">
          <cell r="A573"/>
          <cell r="B573"/>
          <cell r="C573"/>
          <cell r="D573"/>
          <cell r="E573"/>
          <cell r="F573"/>
          <cell r="G573"/>
          <cell r="H573"/>
          <cell r="I573"/>
          <cell r="J573"/>
        </row>
        <row r="574">
          <cell r="A574" t="str">
            <v>4.5.8</v>
          </cell>
          <cell r="B574" t="str">
            <v>SINAPI</v>
          </cell>
          <cell r="C574">
            <v>90091</v>
          </cell>
          <cell r="D574" t="str">
            <v>ESCAVAÇÃO MECANIZADA DE VALA COM PROF. ATÉ 1,5 M (MÉDIA MONTANTE E JUSANTE/UMA COMPOSIÇÃO POR TRECHO), ESCAVADEIRA (0,8 M3), LARG. DE 1,5 M A 2,5 M, EM SOLO DE 1A CATEGORIA, LOCAIS COM BAIXO NÍVEL DE INTERFERÊNCIA. AF_02/2021</v>
          </cell>
          <cell r="E574"/>
          <cell r="F574"/>
          <cell r="G574"/>
          <cell r="H574"/>
          <cell r="I574">
            <v>337.1</v>
          </cell>
          <cell r="J574" t="str">
            <v>M3</v>
          </cell>
        </row>
        <row r="575">
          <cell r="A575"/>
          <cell r="B575"/>
          <cell r="C575"/>
          <cell r="D575" t="str">
            <v>QUANTITATIVO EXTRAÍDO DO DETALHE DE DISPOSITIVOS DE DRENAGEM</v>
          </cell>
          <cell r="E575" t="str">
            <v>COMP.</v>
          </cell>
          <cell r="F575" t="str">
            <v>LARGURA</v>
          </cell>
          <cell r="G575" t="str">
            <v>PROF./
ALT.</v>
          </cell>
          <cell r="H575" t="str">
            <v>QUANTIDADE</v>
          </cell>
          <cell r="I575" t="str">
            <v>VOLUME ESCAVADO</v>
          </cell>
          <cell r="J575"/>
        </row>
        <row r="576">
          <cell r="A576"/>
          <cell r="B576"/>
          <cell r="C576"/>
          <cell r="D576" t="str">
            <v>CANALETA 40X40CM</v>
          </cell>
          <cell r="E576">
            <v>214.03</v>
          </cell>
          <cell r="F576">
            <v>1.8</v>
          </cell>
          <cell r="G576">
            <v>0.85000000000000009</v>
          </cell>
          <cell r="H576" t="str">
            <v>-</v>
          </cell>
          <cell r="I576">
            <v>327.46590000000003</v>
          </cell>
          <cell r="J576"/>
        </row>
        <row r="577">
          <cell r="A577"/>
          <cell r="B577"/>
          <cell r="C577"/>
          <cell r="D577" t="str">
            <v>CAIXA COLETORA GAVETA (DIM. INT.: 1,00X1,00X1,00M)</v>
          </cell>
          <cell r="E577">
            <v>2.38</v>
          </cell>
          <cell r="F577">
            <v>2.38</v>
          </cell>
          <cell r="G577">
            <v>1.2999999999999998</v>
          </cell>
          <cell r="H577">
            <v>1</v>
          </cell>
          <cell r="I577">
            <v>7.3637199999999989</v>
          </cell>
          <cell r="J577"/>
        </row>
        <row r="578">
          <cell r="A578"/>
          <cell r="B578"/>
          <cell r="C578"/>
          <cell r="D578" t="str">
            <v>COMPLEMENTO CAIXA COLETORA GAVETA (DIM. INT.: 1,00X1,00X0,40M)</v>
          </cell>
          <cell r="E578">
            <v>2.38</v>
          </cell>
          <cell r="F578">
            <v>2.38</v>
          </cell>
          <cell r="G578">
            <v>0.4</v>
          </cell>
          <cell r="H578">
            <v>1</v>
          </cell>
          <cell r="I578">
            <v>2.2657599999999998</v>
          </cell>
          <cell r="J578"/>
        </row>
        <row r="579">
          <cell r="A579"/>
          <cell r="B579"/>
          <cell r="C579"/>
          <cell r="D579" t="str">
            <v>*ESGOTAMENTO DE VALA NÃO CONSIDERADO, POIS NO ESTUDO GEOTÉCNICO NÃO FOI ENCONTRADO O NÍVEL D'ÁGUA.</v>
          </cell>
          <cell r="E579"/>
          <cell r="F579"/>
          <cell r="G579"/>
          <cell r="H579"/>
          <cell r="I579"/>
          <cell r="J579"/>
        </row>
        <row r="580">
          <cell r="A580"/>
          <cell r="B580"/>
          <cell r="C580"/>
          <cell r="D580"/>
          <cell r="E580"/>
          <cell r="F580"/>
          <cell r="G580"/>
          <cell r="H580"/>
          <cell r="I580"/>
          <cell r="J580"/>
        </row>
        <row r="581">
          <cell r="A581" t="str">
            <v>4.5.9</v>
          </cell>
          <cell r="B581" t="str">
            <v>SINAPI</v>
          </cell>
          <cell r="C581">
            <v>102281</v>
          </cell>
          <cell r="D581" t="str">
            <v>ESCAVAÇÃO MECANIZADA DE VALA COM PROF. MAIOR QUE 1,5 M ATÉ 3,0 M (MÉDIA MONTANTE E JUSANTE/UMA COMPOSIÇÃO POR TRECHO),COM ESCAVADEIRA (1,2 M3),LARG. DE 1,5 M A 2,5 M, EM SOLO DE 1A CATEGORIA, LOCAIS COM BAIXO NÍVEL DE INTERFERÊNCIA. AF_02/2021</v>
          </cell>
          <cell r="E581"/>
          <cell r="F581"/>
          <cell r="G581"/>
          <cell r="H581"/>
          <cell r="I581">
            <v>9.2200000000000006</v>
          </cell>
          <cell r="J581" t="str">
            <v>M3</v>
          </cell>
        </row>
        <row r="582">
          <cell r="A582"/>
          <cell r="B582"/>
          <cell r="C582"/>
          <cell r="D582" t="str">
            <v>QUANTITATIVO EXTRAÍDO DO DETALHE DE DISPOSITIVOS DE DRENAGEM</v>
          </cell>
          <cell r="E582" t="str">
            <v>COMP.</v>
          </cell>
          <cell r="F582" t="str">
            <v>LARGURA</v>
          </cell>
          <cell r="G582" t="str">
            <v>PROF./
ALT.</v>
          </cell>
          <cell r="H582" t="str">
            <v>QUANTIDADE</v>
          </cell>
          <cell r="I582" t="str">
            <v>VOLUME ESCAVADO</v>
          </cell>
          <cell r="J582"/>
        </row>
        <row r="583">
          <cell r="A583"/>
          <cell r="B583"/>
          <cell r="C583"/>
          <cell r="D583" t="str">
            <v>CAIXA DE LIGAÇÃO TIPO 4 (DIM. INT.: 1,00X1,00X1,10M)</v>
          </cell>
          <cell r="E583">
            <v>2.4</v>
          </cell>
          <cell r="F583">
            <v>2.4</v>
          </cell>
          <cell r="G583">
            <v>1.6</v>
          </cell>
          <cell r="H583">
            <v>1</v>
          </cell>
          <cell r="I583">
            <v>9.2159999999999993</v>
          </cell>
          <cell r="J583"/>
        </row>
        <row r="584">
          <cell r="A584"/>
          <cell r="B584"/>
          <cell r="C584"/>
          <cell r="D584" t="str">
            <v>*ESGOTAMENTO DE VALA NÃO CONSIDERADO, POIS NO ESTUDO GEOTÉCNICO NÃO FOI ENCONTRADO O NÍVEL D'ÁGUA.</v>
          </cell>
          <cell r="E584"/>
          <cell r="F584"/>
          <cell r="G584"/>
          <cell r="H584"/>
          <cell r="I584"/>
          <cell r="J584"/>
        </row>
        <row r="585">
          <cell r="A585"/>
          <cell r="B585"/>
          <cell r="C585"/>
          <cell r="D585"/>
          <cell r="E585"/>
          <cell r="F585"/>
          <cell r="G585"/>
          <cell r="H585"/>
          <cell r="I585"/>
          <cell r="J585"/>
        </row>
        <row r="586">
          <cell r="A586" t="str">
            <v>4.5.10</v>
          </cell>
          <cell r="B586" t="str">
            <v>SINAPI</v>
          </cell>
          <cell r="C586">
            <v>94342</v>
          </cell>
          <cell r="D586" t="str">
            <v>ATERRO MANUAL DE VALAS COM AREIA PARA ATERRO. AF_08/2023</v>
          </cell>
          <cell r="E586" t="str">
            <v>VOLUME OCUPADO</v>
          </cell>
          <cell r="F586"/>
          <cell r="G586"/>
          <cell r="H586" t="str">
            <v>VOLUME ESCAVADO</v>
          </cell>
          <cell r="I586">
            <v>197.48</v>
          </cell>
          <cell r="J586" t="str">
            <v>M3</v>
          </cell>
        </row>
        <row r="587">
          <cell r="A587"/>
          <cell r="B587"/>
          <cell r="C587"/>
          <cell r="D587"/>
          <cell r="E587" t="str">
            <v>QTD./
COMP.</v>
          </cell>
          <cell r="F587" t="str">
            <v>ÁREA</v>
          </cell>
          <cell r="G587" t="str">
            <v>ALTURA</v>
          </cell>
          <cell r="H587" t="str">
            <v>M3</v>
          </cell>
          <cell r="I587" t="str">
            <v>M3</v>
          </cell>
          <cell r="J587"/>
        </row>
        <row r="588">
          <cell r="A588"/>
          <cell r="B588"/>
          <cell r="C588"/>
          <cell r="D588" t="str">
            <v>TUBO PEAD 600 MM</v>
          </cell>
          <cell r="E588">
            <v>4.97</v>
          </cell>
          <cell r="F588">
            <v>0.40376455642283071</v>
          </cell>
          <cell r="G588" t="str">
            <v>-</v>
          </cell>
          <cell r="H588">
            <v>6.66</v>
          </cell>
          <cell r="I588">
            <v>4.6532901545785315</v>
          </cell>
          <cell r="J588"/>
        </row>
        <row r="589">
          <cell r="A589"/>
          <cell r="B589"/>
          <cell r="C589"/>
          <cell r="D589" t="str">
            <v>CANALETA 0,40X0,40M</v>
          </cell>
          <cell r="E589">
            <v>214.03</v>
          </cell>
          <cell r="F589">
            <v>0.8</v>
          </cell>
          <cell r="G589">
            <v>0.8</v>
          </cell>
          <cell r="H589">
            <v>327.46590000000003</v>
          </cell>
          <cell r="I589">
            <v>179.7852</v>
          </cell>
          <cell r="J589"/>
        </row>
        <row r="590">
          <cell r="A590"/>
          <cell r="B590"/>
          <cell r="C590"/>
          <cell r="D590" t="str">
            <v>LASTRO CANALETA 0,40X0,40M</v>
          </cell>
          <cell r="E590">
            <v>214.03</v>
          </cell>
          <cell r="F590">
            <v>1.0000000000000002</v>
          </cell>
          <cell r="G590">
            <v>0.05</v>
          </cell>
          <cell r="H590"/>
          <cell r="I590"/>
          <cell r="J590"/>
        </row>
        <row r="591">
          <cell r="A591"/>
          <cell r="B591"/>
          <cell r="C591"/>
          <cell r="D591" t="str">
            <v>CAIXA DE LIGAÇÃO TIPO 4 (DIM. INT.: 1,00X1,00X1,10M)</v>
          </cell>
          <cell r="E591">
            <v>1</v>
          </cell>
          <cell r="F591">
            <v>1.9599999999999997</v>
          </cell>
          <cell r="G591">
            <v>1.5</v>
          </cell>
          <cell r="H591">
            <v>9.2159999999999993</v>
          </cell>
          <cell r="I591">
            <v>6.02</v>
          </cell>
          <cell r="J591"/>
        </row>
        <row r="592">
          <cell r="A592"/>
          <cell r="B592"/>
          <cell r="C592"/>
          <cell r="D592" t="str">
            <v>LASTRO CAIXA DE LIGAÇÃO TIPO 4</v>
          </cell>
          <cell r="E592">
            <v>1</v>
          </cell>
          <cell r="F592">
            <v>2.5600000000000005</v>
          </cell>
          <cell r="G592">
            <v>0.1</v>
          </cell>
          <cell r="H592"/>
          <cell r="I592"/>
          <cell r="J592"/>
        </row>
        <row r="593">
          <cell r="A593"/>
          <cell r="B593"/>
          <cell r="C593"/>
          <cell r="D593" t="str">
            <v>CAIXA COLETORA GAVETA (DIM. INT.: 1,00X1,00X1,00M)</v>
          </cell>
          <cell r="E593">
            <v>1</v>
          </cell>
          <cell r="F593">
            <v>1.9043999999999996</v>
          </cell>
          <cell r="G593">
            <v>1.1499999999999999</v>
          </cell>
          <cell r="H593">
            <v>9.6294799999999992</v>
          </cell>
          <cell r="I593">
            <v>7.0215199999999989</v>
          </cell>
          <cell r="J593"/>
        </row>
        <row r="594">
          <cell r="A594"/>
          <cell r="B594"/>
          <cell r="C594"/>
          <cell r="D594" t="str">
            <v>COMPLEMENTO CAIXA COLETORA  DIM. INT. 1,00 X 1,00 X 0,10M</v>
          </cell>
          <cell r="E594">
            <v>1</v>
          </cell>
          <cell r="F594">
            <v>1.9043999999999996</v>
          </cell>
          <cell r="G594">
            <v>0.4</v>
          </cell>
          <cell r="H594"/>
          <cell r="I594"/>
          <cell r="J594"/>
        </row>
        <row r="595">
          <cell r="A595"/>
          <cell r="B595"/>
          <cell r="C595"/>
          <cell r="D595" t="str">
            <v>CONCRETO DA LAJE DE FUNDO DA CAIXA COLETORA GAVETA (DIM. INT.: 1,00X1,00X1,00M)</v>
          </cell>
          <cell r="E595">
            <v>1</v>
          </cell>
          <cell r="F595">
            <v>2.1903999999999999</v>
          </cell>
          <cell r="G595">
            <v>0.1</v>
          </cell>
          <cell r="H595"/>
          <cell r="I595"/>
          <cell r="J595"/>
        </row>
        <row r="596">
          <cell r="A596"/>
          <cell r="B596"/>
          <cell r="C596"/>
          <cell r="D596" t="str">
            <v>LASTRO CAIXA COLETORA (DIM. INT.: 1,00X1,00X1,00M)</v>
          </cell>
          <cell r="E596">
            <v>1</v>
          </cell>
          <cell r="F596">
            <v>2.4964000000000004</v>
          </cell>
          <cell r="G596">
            <v>0.05</v>
          </cell>
          <cell r="H596"/>
          <cell r="I596"/>
          <cell r="J596"/>
        </row>
        <row r="597">
          <cell r="A597"/>
          <cell r="B597"/>
          <cell r="C597"/>
          <cell r="D597"/>
          <cell r="E597"/>
          <cell r="F597"/>
          <cell r="G597"/>
          <cell r="H597"/>
          <cell r="I597"/>
          <cell r="J597"/>
        </row>
        <row r="598">
          <cell r="A598" t="str">
            <v>4.5.11</v>
          </cell>
          <cell r="B598" t="str">
            <v>SINAPI</v>
          </cell>
          <cell r="C598">
            <v>94273</v>
          </cell>
          <cell r="D598" t="str">
            <v>ASSENTAMENTO DE GUIA (MEIO-FIO) EM TRECHO RETO, CONFECCIONADA EM CONCRETO PRÉ-FABRICADO, DIMENSÕES 100X15X13X30 CM (COMPRIMENTO X BASE INFERIOR X BASE SUPERIOR X ALTURA), PARA VIAS URBANAS (USO VIÁRIO). AF_06/2016</v>
          </cell>
          <cell r="E598"/>
          <cell r="F598"/>
          <cell r="G598"/>
          <cell r="H598"/>
          <cell r="I598">
            <v>647.99</v>
          </cell>
          <cell r="J598" t="str">
            <v>M</v>
          </cell>
        </row>
        <row r="599">
          <cell r="A599"/>
          <cell r="B599"/>
          <cell r="C599"/>
          <cell r="D599" t="str">
            <v>QUANTITATIVO EXTRAÍDO DO QUADRO DO PROJETO GEOMÉTRICO</v>
          </cell>
          <cell r="E599" t="str">
            <v>EXTENSÃO</v>
          </cell>
          <cell r="F599"/>
          <cell r="G599"/>
          <cell r="H599"/>
          <cell r="I599"/>
          <cell r="J599"/>
        </row>
        <row r="600">
          <cell r="A600"/>
          <cell r="B600"/>
          <cell r="C600"/>
          <cell r="D600" t="str">
            <v>LADO DIREITO</v>
          </cell>
          <cell r="E600">
            <v>318.04000000000002</v>
          </cell>
          <cell r="F600"/>
          <cell r="G600"/>
          <cell r="H600"/>
          <cell r="I600">
            <v>318.04000000000002</v>
          </cell>
          <cell r="J600"/>
        </row>
        <row r="601">
          <cell r="A601"/>
          <cell r="B601"/>
          <cell r="C601"/>
          <cell r="D601" t="str">
            <v>LADO ESQUERDO</v>
          </cell>
          <cell r="E601">
            <v>329.95</v>
          </cell>
          <cell r="F601"/>
          <cell r="G601"/>
          <cell r="H601"/>
          <cell r="I601">
            <v>329.95</v>
          </cell>
          <cell r="J601"/>
        </row>
        <row r="602">
          <cell r="A602"/>
          <cell r="B602"/>
          <cell r="C602"/>
          <cell r="D602"/>
          <cell r="E602"/>
          <cell r="F602"/>
          <cell r="G602"/>
          <cell r="H602"/>
          <cell r="I602"/>
          <cell r="J602"/>
        </row>
        <row r="603">
          <cell r="A603" t="str">
            <v>4.5.12</v>
          </cell>
          <cell r="B603" t="str">
            <v>SINAPI</v>
          </cell>
          <cell r="C603">
            <v>94274</v>
          </cell>
          <cell r="D603" t="str">
            <v>ASSENTAMENTO DE GUIA (MEIO-FIO) EM TRECHO CURVO, CONFECCIONADA EM CONCRETO PRÉ-FABRICADO, DIMENSÕES 100X15X13X30 CM (COMPRIMENTO X BASE INFERIOR X BASE SUPERIOR X ALTURA), PARA VIAS URBANAS (USO VIÁRIO). AF_06/2016</v>
          </cell>
          <cell r="E603"/>
          <cell r="F603"/>
          <cell r="G603"/>
          <cell r="H603"/>
          <cell r="I603">
            <v>239.79</v>
          </cell>
          <cell r="J603" t="str">
            <v>M</v>
          </cell>
        </row>
        <row r="604">
          <cell r="A604"/>
          <cell r="B604"/>
          <cell r="C604"/>
          <cell r="D604" t="str">
            <v>QUANTITATIVO EXTRAÍDO DO QUADRO DO PROJETO GEOMÉTRICO</v>
          </cell>
          <cell r="E604" t="str">
            <v>EXTENSÃO</v>
          </cell>
          <cell r="F604"/>
          <cell r="G604"/>
          <cell r="H604"/>
          <cell r="I604"/>
          <cell r="J604"/>
        </row>
        <row r="605">
          <cell r="A605"/>
          <cell r="B605"/>
          <cell r="C605"/>
          <cell r="D605" t="str">
            <v>LADO DIREITO</v>
          </cell>
          <cell r="E605">
            <v>118.84</v>
          </cell>
          <cell r="F605"/>
          <cell r="G605"/>
          <cell r="H605"/>
          <cell r="I605">
            <v>118.84</v>
          </cell>
          <cell r="J605"/>
        </row>
        <row r="606">
          <cell r="A606"/>
          <cell r="B606"/>
          <cell r="C606"/>
          <cell r="D606" t="str">
            <v>LADO ESQUERDO</v>
          </cell>
          <cell r="E606">
            <v>120.95</v>
          </cell>
          <cell r="F606"/>
          <cell r="G606"/>
          <cell r="H606"/>
          <cell r="I606">
            <v>120.95</v>
          </cell>
          <cell r="J606"/>
        </row>
        <row r="607">
          <cell r="A607" t="str">
            <v xml:space="preserve"> </v>
          </cell>
          <cell r="B607"/>
          <cell r="C607"/>
          <cell r="D607"/>
          <cell r="E607"/>
          <cell r="F607"/>
          <cell r="G607"/>
          <cell r="H607"/>
          <cell r="I607"/>
          <cell r="J607"/>
        </row>
        <row r="608">
          <cell r="A608" t="str">
            <v>4.5.13</v>
          </cell>
          <cell r="B608" t="str">
            <v>SINAPI</v>
          </cell>
          <cell r="C608">
            <v>100978</v>
          </cell>
          <cell r="D608" t="str">
            <v>CARGA, MANOBRA E DESCARGA DE SOLOS E MATERIAIS GRANULARES EM CAMINHÃO BASCULANTE 10 M³ - CARGA COM ESCAVADEIRA HIDRÁULICA (CAÇAMBA DE 1,20 M³ / 155 HP) E DESCARGA LIVRE (UNIDADE: M3). AF_07/2020</v>
          </cell>
          <cell r="E608" t="str">
            <v>VOLUME</v>
          </cell>
          <cell r="F608"/>
          <cell r="G608"/>
          <cell r="H608" t="str">
            <v>EMPOLAMENTO</v>
          </cell>
          <cell r="I608">
            <v>441.23</v>
          </cell>
          <cell r="J608" t="str">
            <v>M3</v>
          </cell>
        </row>
        <row r="609">
          <cell r="A609"/>
          <cell r="B609"/>
          <cell r="C609"/>
          <cell r="D609" t="str">
            <v xml:space="preserve">VOLUME MATERIAL DE DRENAGEM ESCAVADO X EMPOLAMENTO </v>
          </cell>
          <cell r="E609">
            <v>352.98000000000008</v>
          </cell>
          <cell r="F609"/>
          <cell r="G609"/>
          <cell r="H609">
            <v>1.25</v>
          </cell>
          <cell r="I609">
            <v>441.22500000000008</v>
          </cell>
          <cell r="J609"/>
        </row>
        <row r="610">
          <cell r="A610"/>
          <cell r="B610"/>
          <cell r="C610"/>
          <cell r="D610"/>
          <cell r="E610"/>
          <cell r="F610"/>
          <cell r="G610"/>
          <cell r="H610"/>
          <cell r="I610"/>
          <cell r="J610"/>
        </row>
        <row r="611">
          <cell r="A611" t="str">
            <v>4.5.14</v>
          </cell>
          <cell r="B611" t="str">
            <v>SINAPI</v>
          </cell>
          <cell r="C611">
            <v>95875</v>
          </cell>
          <cell r="D611" t="str">
            <v>TRANSPORTE COM CAMINHÃO BASCULANTE DE 10 M³, EM VIA URBANA PAVIMENTADA, DMT ATÉ 30 KM (UNIDADE: M3XKM). AF_07/2020</v>
          </cell>
          <cell r="E611" t="str">
            <v>VOLUME EMPOLADO</v>
          </cell>
          <cell r="F611"/>
          <cell r="G611"/>
          <cell r="H611" t="str">
            <v>DMT</v>
          </cell>
          <cell r="I611">
            <v>6353.71</v>
          </cell>
          <cell r="J611" t="str">
            <v>M3XKM</v>
          </cell>
        </row>
        <row r="612">
          <cell r="A612"/>
          <cell r="B612"/>
          <cell r="C612"/>
          <cell r="D612" t="str">
            <v>VOL. ESCAVAÇÃO DREN. EMPOL. X DMT MÉDIO GERENC. DE RESÍDUOS SÓLIDOS INERTES DE 1º CATEG</v>
          </cell>
          <cell r="E612">
            <v>441.23</v>
          </cell>
          <cell r="F612"/>
          <cell r="G612"/>
          <cell r="H612">
            <v>14.4</v>
          </cell>
          <cell r="I612">
            <v>6353.7120000000004</v>
          </cell>
          <cell r="J612"/>
        </row>
        <row r="613">
          <cell r="A613"/>
          <cell r="B613"/>
          <cell r="C613"/>
          <cell r="D613"/>
          <cell r="E613"/>
          <cell r="F613"/>
          <cell r="G613"/>
          <cell r="H613"/>
          <cell r="I613"/>
          <cell r="J613"/>
        </row>
        <row r="614">
          <cell r="A614" t="str">
            <v>4.6</v>
          </cell>
          <cell r="B614"/>
          <cell r="C614"/>
          <cell r="D614" t="str">
            <v>PAVIMENTAÇÃO - RUA BRILHANTE</v>
          </cell>
          <cell r="E614"/>
          <cell r="F614"/>
          <cell r="G614"/>
          <cell r="H614"/>
          <cell r="I614"/>
          <cell r="J614"/>
        </row>
        <row r="615">
          <cell r="A615" t="str">
            <v>4.6.1</v>
          </cell>
          <cell r="B615" t="str">
            <v>SINAPI</v>
          </cell>
          <cell r="C615">
            <v>100577</v>
          </cell>
          <cell r="D615" t="str">
            <v>REGULARIZAÇÃO E COMPACTAÇÃO DE SUBLEITO DE SOLO PREDOMINANTEMENTE ARENOSO. AF_11/2019</v>
          </cell>
          <cell r="E615" t="str">
            <v>VOLUME DA BASE</v>
          </cell>
          <cell r="F615"/>
          <cell r="G615" t="str">
            <v>ESPESSURA</v>
          </cell>
          <cell r="H615"/>
          <cell r="I615">
            <v>1049.7</v>
          </cell>
          <cell r="J615" t="str">
            <v>M2</v>
          </cell>
        </row>
        <row r="616">
          <cell r="A616"/>
          <cell r="B616"/>
          <cell r="C616"/>
          <cell r="D616" t="str">
            <v>ÁREA DE SUBLEITO</v>
          </cell>
          <cell r="E616">
            <v>419.88</v>
          </cell>
          <cell r="F616"/>
          <cell r="G616">
            <v>0.4</v>
          </cell>
          <cell r="H616"/>
          <cell r="I616">
            <v>1049.6999999999998</v>
          </cell>
          <cell r="J616"/>
        </row>
        <row r="617">
          <cell r="A617"/>
          <cell r="B617"/>
          <cell r="C617"/>
          <cell r="D617"/>
          <cell r="E617"/>
          <cell r="F617"/>
          <cell r="G617"/>
          <cell r="H617"/>
          <cell r="I617"/>
          <cell r="J617"/>
        </row>
        <row r="618">
          <cell r="A618" t="str">
            <v>4.6.2</v>
          </cell>
          <cell r="B618" t="str">
            <v>SINAPI</v>
          </cell>
          <cell r="C618">
            <v>96396</v>
          </cell>
          <cell r="D618" t="str">
            <v>EXECUÇÃO E COMPACTAÇÃO DE BASE E OU SUB BASE PARA PAVIMENTAÇÃO DE BRITA GRADUADA SIMPLES - EXCLUSIVE CARGA E TRANSPORTE. AF_11/2019</v>
          </cell>
          <cell r="E618"/>
          <cell r="F618"/>
          <cell r="G618"/>
          <cell r="H618"/>
          <cell r="I618">
            <v>538.44000000000005</v>
          </cell>
          <cell r="J618" t="str">
            <v>M3</v>
          </cell>
        </row>
        <row r="619">
          <cell r="A619"/>
          <cell r="B619"/>
          <cell r="C619"/>
          <cell r="D619" t="str">
            <v>QUANTITATIVO EXTRAÍDO DO QUADRO DO PROJETO GEOMÉTRICO</v>
          </cell>
          <cell r="E619" t="str">
            <v>VOLUME</v>
          </cell>
          <cell r="F619"/>
          <cell r="G619"/>
          <cell r="H619"/>
          <cell r="I619"/>
          <cell r="J619"/>
        </row>
        <row r="620">
          <cell r="A620"/>
          <cell r="B620"/>
          <cell r="C620"/>
          <cell r="D620" t="str">
            <v>BASE</v>
          </cell>
          <cell r="E620">
            <v>419.88</v>
          </cell>
          <cell r="F620"/>
          <cell r="G620"/>
          <cell r="H620"/>
          <cell r="I620">
            <v>419.88</v>
          </cell>
          <cell r="J620"/>
        </row>
        <row r="621">
          <cell r="A621"/>
          <cell r="B621"/>
          <cell r="C621"/>
          <cell r="D621" t="str">
            <v>SUB-BASE</v>
          </cell>
          <cell r="E621">
            <v>118.56</v>
          </cell>
          <cell r="F621"/>
          <cell r="G621"/>
          <cell r="H621"/>
          <cell r="I621">
            <v>118.56</v>
          </cell>
          <cell r="J621"/>
        </row>
        <row r="622">
          <cell r="A622" t="str">
            <v xml:space="preserve"> </v>
          </cell>
          <cell r="B622"/>
          <cell r="C622"/>
          <cell r="D622"/>
          <cell r="E622"/>
          <cell r="F622"/>
          <cell r="G622"/>
          <cell r="H622"/>
          <cell r="I622"/>
          <cell r="J622"/>
        </row>
        <row r="623">
          <cell r="A623" t="str">
            <v>4.6.3</v>
          </cell>
          <cell r="B623" t="str">
            <v>SINAPI</v>
          </cell>
          <cell r="C623">
            <v>100978</v>
          </cell>
          <cell r="D623" t="str">
            <v>CARGA, MANOBRA E DESCARGA DE SOLOS E MATERIAIS GRANULARES EM CAMINHÃO BASCULANTE 10 M³ - CARGA COM ESCAVADEIRA HIDRÁULICA (CAÇAMBA DE 1,20 M³ / 155 HP) E DESCARGA LIVRE (UNIDADE: M3). AF_07/2020</v>
          </cell>
          <cell r="E623" t="str">
            <v>VOLUME</v>
          </cell>
          <cell r="F623"/>
          <cell r="G623"/>
          <cell r="H623" t="str">
            <v>EMPOLAMENTO</v>
          </cell>
          <cell r="I623">
            <v>699.97</v>
          </cell>
          <cell r="J623" t="str">
            <v>M3</v>
          </cell>
        </row>
        <row r="624">
          <cell r="A624"/>
          <cell r="B624"/>
          <cell r="C624"/>
          <cell r="D624" t="str">
            <v>REFERENTE A BASE E SUB-BASE</v>
          </cell>
          <cell r="E624">
            <v>538.44000000000005</v>
          </cell>
          <cell r="F624"/>
          <cell r="G624"/>
          <cell r="H624">
            <v>1.3</v>
          </cell>
          <cell r="I624">
            <v>699.97200000000009</v>
          </cell>
          <cell r="J624"/>
        </row>
        <row r="625">
          <cell r="A625"/>
          <cell r="B625"/>
          <cell r="C625"/>
          <cell r="D625"/>
          <cell r="E625"/>
          <cell r="F625"/>
          <cell r="G625"/>
          <cell r="H625"/>
          <cell r="I625"/>
          <cell r="J625"/>
        </row>
        <row r="626">
          <cell r="A626" t="str">
            <v>4.6.4</v>
          </cell>
          <cell r="B626" t="str">
            <v>SINAPI</v>
          </cell>
          <cell r="C626">
            <v>95875</v>
          </cell>
          <cell r="D626" t="str">
            <v>TRANSPORTE COM CAMINHÃO BASCULANTE DE 10 M³, EM VIA URBANA PAVIMENTADA, DMT ATÉ 30 KM (UNIDADE: M3XKM). AF_07/2020</v>
          </cell>
          <cell r="E626" t="str">
            <v>VOLUME EMPOLADO</v>
          </cell>
          <cell r="F626"/>
          <cell r="G626"/>
          <cell r="H626" t="str">
            <v>DMT</v>
          </cell>
          <cell r="I626">
            <v>10989.53</v>
          </cell>
          <cell r="J626" t="str">
            <v>M3XKM</v>
          </cell>
        </row>
        <row r="627">
          <cell r="A627"/>
          <cell r="B627"/>
          <cell r="C627"/>
          <cell r="D627" t="str">
            <v>MATERIAL DE BASE E SUB-BASE EM BGS EMPL. X DMT MÉDIO PEDREIRAS RMR</v>
          </cell>
          <cell r="E627">
            <v>699.97</v>
          </cell>
          <cell r="F627"/>
          <cell r="G627"/>
          <cell r="H627">
            <v>15.7</v>
          </cell>
          <cell r="I627">
            <v>10989.529</v>
          </cell>
          <cell r="J627"/>
        </row>
        <row r="628">
          <cell r="A628"/>
          <cell r="B628"/>
          <cell r="C628"/>
          <cell r="D628"/>
          <cell r="E628"/>
          <cell r="F628"/>
          <cell r="G628"/>
          <cell r="H628"/>
          <cell r="I628"/>
          <cell r="J628"/>
        </row>
        <row r="629">
          <cell r="A629" t="str">
            <v>4.6.5</v>
          </cell>
          <cell r="B629" t="str">
            <v>SINAPI</v>
          </cell>
          <cell r="C629">
            <v>94273</v>
          </cell>
          <cell r="D629" t="str">
            <v>ASSENTAMENTO DE GUIA (MEIO-FIO) EM TRECHO RETO, CONFECCIONADA EM CONCRETO PRÉ-FABRICADO, DIMENSÕES 100X15X13X30 CM (COMPRIMENTO X BASE INFERIOR X BASE SUPERIOR X ALTURA), PARA VIAS URBANAS (USO VIÁRIO). AF_06/2016</v>
          </cell>
          <cell r="E629"/>
          <cell r="F629"/>
          <cell r="G629"/>
          <cell r="H629"/>
          <cell r="I629">
            <v>6.76</v>
          </cell>
          <cell r="J629" t="str">
            <v>M</v>
          </cell>
        </row>
        <row r="630">
          <cell r="A630"/>
          <cell r="B630"/>
          <cell r="C630"/>
          <cell r="D630" t="str">
            <v>QUANTITATIVO EXTRAÍDO DO QUADRO DO PROJETO GEOMÉTRICO</v>
          </cell>
          <cell r="E630" t="str">
            <v>EXTENSÃO</v>
          </cell>
          <cell r="F630"/>
          <cell r="G630"/>
          <cell r="H630"/>
          <cell r="I630"/>
          <cell r="J630"/>
        </row>
        <row r="631">
          <cell r="A631" t="str">
            <v xml:space="preserve"> </v>
          </cell>
          <cell r="B631"/>
          <cell r="C631"/>
          <cell r="D631" t="str">
            <v>RECRAVA</v>
          </cell>
          <cell r="E631">
            <v>6.76</v>
          </cell>
          <cell r="F631"/>
          <cell r="G631"/>
          <cell r="H631"/>
          <cell r="I631">
            <v>6.76</v>
          </cell>
          <cell r="J631"/>
        </row>
        <row r="632">
          <cell r="A632"/>
          <cell r="B632"/>
          <cell r="C632"/>
          <cell r="D632"/>
          <cell r="E632"/>
          <cell r="F632"/>
          <cell r="G632"/>
          <cell r="H632"/>
          <cell r="I632"/>
          <cell r="J632"/>
        </row>
        <row r="633">
          <cell r="A633" t="str">
            <v>4.6.6</v>
          </cell>
          <cell r="B633" t="str">
            <v>SINAPI</v>
          </cell>
          <cell r="C633">
            <v>92398</v>
          </cell>
          <cell r="D633" t="str">
            <v>EXECUÇÃO DE PAVIMENTO EM PISO INTERTRAVADO, COM BLOCO RETANGULAR COR NATURAL DE 20 X 10 CM, ESPESSURA 8 CM. AF_10/2022</v>
          </cell>
          <cell r="E633"/>
          <cell r="F633"/>
          <cell r="G633"/>
          <cell r="H633"/>
          <cell r="I633">
            <v>337</v>
          </cell>
          <cell r="J633" t="str">
            <v>M2</v>
          </cell>
        </row>
        <row r="634">
          <cell r="A634"/>
          <cell r="B634"/>
          <cell r="C634"/>
          <cell r="D634" t="str">
            <v>QUANTITATIVO EXTRAÍDO DO QUADRO DO PROJETO GEOMÉTRICO</v>
          </cell>
          <cell r="E634" t="str">
            <v>ÁREA</v>
          </cell>
          <cell r="F634"/>
          <cell r="G634"/>
          <cell r="H634"/>
          <cell r="I634"/>
          <cell r="J634"/>
        </row>
        <row r="635">
          <cell r="A635"/>
          <cell r="B635"/>
          <cell r="C635"/>
          <cell r="D635" t="str">
            <v>ÁREA DE PAVIMENTAÇÃO</v>
          </cell>
          <cell r="E635">
            <v>337</v>
          </cell>
          <cell r="F635"/>
          <cell r="G635"/>
          <cell r="H635"/>
          <cell r="I635">
            <v>337</v>
          </cell>
          <cell r="J635"/>
        </row>
        <row r="636">
          <cell r="A636"/>
          <cell r="B636"/>
          <cell r="C636"/>
          <cell r="D636"/>
          <cell r="E636"/>
          <cell r="F636"/>
          <cell r="G636"/>
          <cell r="H636"/>
          <cell r="I636"/>
          <cell r="J636"/>
        </row>
        <row r="637">
          <cell r="A637" t="str">
            <v>4.7</v>
          </cell>
          <cell r="B637"/>
          <cell r="C637"/>
          <cell r="D637" t="str">
            <v>PASSEIOS - RUA BRILHANTE</v>
          </cell>
          <cell r="E637"/>
          <cell r="F637"/>
          <cell r="G637"/>
          <cell r="H637"/>
          <cell r="I637"/>
          <cell r="J637"/>
        </row>
        <row r="638">
          <cell r="A638" t="str">
            <v>4.7.1</v>
          </cell>
          <cell r="B638" t="str">
            <v>SINAPI</v>
          </cell>
          <cell r="C638">
            <v>97084</v>
          </cell>
          <cell r="D638" t="str">
            <v>COMPACTAÇÃO MECÂNICA DE SOLO PARA EXECUÇÃO DE RADIER, PISO DE CONCRETO OU LAJE SOBRE SOLO, COM COMPACTADOR DE SOLOS TIPO PLACA VIBRATÓRIA. AF_09/2021</v>
          </cell>
          <cell r="E638"/>
          <cell r="F638"/>
          <cell r="G638"/>
          <cell r="H638"/>
          <cell r="I638">
            <v>760.57</v>
          </cell>
          <cell r="J638" t="str">
            <v>M2</v>
          </cell>
        </row>
        <row r="639">
          <cell r="A639"/>
          <cell r="B639"/>
          <cell r="C639"/>
          <cell r="D639" t="str">
            <v>REGULARIZAÇÃO MANUAL DE BASE EXISTENTE PARA EXECUÇÃO DE PASSEIO (SEM MATERIAL) - QUANTITATIVO EXTRAÍDO DO PROJETO DE CONSTRUÇÃO E DEMOLIÇÃO</v>
          </cell>
          <cell r="E639" t="str">
            <v>ÁREA</v>
          </cell>
          <cell r="F639"/>
          <cell r="G639"/>
          <cell r="H639"/>
          <cell r="I639"/>
          <cell r="J639"/>
        </row>
        <row r="640">
          <cell r="A640"/>
          <cell r="B640"/>
          <cell r="C640"/>
          <cell r="D640" t="str">
            <v>LADO DIREITO</v>
          </cell>
          <cell r="E640">
            <v>289.27999999999997</v>
          </cell>
          <cell r="F640"/>
          <cell r="G640"/>
          <cell r="H640"/>
          <cell r="I640">
            <v>289.27999999999997</v>
          </cell>
          <cell r="J640"/>
        </row>
        <row r="641">
          <cell r="A641"/>
          <cell r="B641"/>
          <cell r="C641"/>
          <cell r="D641" t="str">
            <v>LADO ESQUERDO</v>
          </cell>
          <cell r="E641">
            <v>420.27</v>
          </cell>
          <cell r="F641"/>
          <cell r="G641"/>
          <cell r="H641"/>
          <cell r="I641">
            <v>420.27</v>
          </cell>
          <cell r="J641"/>
        </row>
        <row r="642">
          <cell r="A642"/>
          <cell r="B642"/>
          <cell r="C642"/>
          <cell r="D642" t="str">
            <v>ÁREA PISO EM CONCRETO</v>
          </cell>
          <cell r="E642">
            <v>51.02</v>
          </cell>
          <cell r="F642"/>
          <cell r="G642"/>
          <cell r="H642"/>
          <cell r="I642">
            <v>51.02</v>
          </cell>
          <cell r="J642"/>
        </row>
        <row r="643">
          <cell r="A643"/>
          <cell r="B643"/>
          <cell r="C643"/>
          <cell r="D643"/>
          <cell r="E643"/>
          <cell r="F643"/>
          <cell r="G643"/>
          <cell r="H643"/>
          <cell r="I643"/>
          <cell r="J643"/>
        </row>
        <row r="644">
          <cell r="A644" t="str">
            <v>4.7.2</v>
          </cell>
          <cell r="B644" t="str">
            <v>SINAPI</v>
          </cell>
          <cell r="C644">
            <v>92398</v>
          </cell>
          <cell r="D644" t="str">
            <v>EXECUÇÃO DE PAVIMENTO EM PISO INTERTRAVADO, COM BLOCO RETANGULAR COR NATURAL DE 20 X 10 CM, ESPESSURA 8 CM. AF_10/2022</v>
          </cell>
          <cell r="E644"/>
          <cell r="F644"/>
          <cell r="G644"/>
          <cell r="H644"/>
          <cell r="I644">
            <v>709.55</v>
          </cell>
          <cell r="J644" t="str">
            <v>M2</v>
          </cell>
        </row>
        <row r="645">
          <cell r="A645"/>
          <cell r="B645"/>
          <cell r="C645"/>
          <cell r="D645" t="str">
            <v>QUANTITATIVO EXTRAÍDO DO PROJETO DE CONSTRUÇÃO E DEMOLIÇÃO</v>
          </cell>
          <cell r="E645" t="str">
            <v>ÁREA</v>
          </cell>
          <cell r="F645"/>
          <cell r="G645"/>
          <cell r="H645"/>
          <cell r="I645"/>
          <cell r="J645"/>
        </row>
        <row r="646">
          <cell r="A646"/>
          <cell r="B646"/>
          <cell r="C646"/>
          <cell r="D646" t="str">
            <v>LADO DIREITO</v>
          </cell>
          <cell r="E646">
            <v>289.27999999999997</v>
          </cell>
          <cell r="F646"/>
          <cell r="G646"/>
          <cell r="H646"/>
          <cell r="I646">
            <v>289.27999999999997</v>
          </cell>
          <cell r="J646"/>
        </row>
        <row r="647">
          <cell r="A647"/>
          <cell r="B647"/>
          <cell r="C647"/>
          <cell r="D647" t="str">
            <v>LADO ESQUERDO</v>
          </cell>
          <cell r="E647">
            <v>420.27</v>
          </cell>
          <cell r="F647"/>
          <cell r="G647"/>
          <cell r="H647"/>
          <cell r="I647">
            <v>420.27</v>
          </cell>
          <cell r="J647"/>
        </row>
        <row r="648">
          <cell r="A648" t="str">
            <v xml:space="preserve"> </v>
          </cell>
          <cell r="B648"/>
          <cell r="C648"/>
          <cell r="D648"/>
          <cell r="E648"/>
          <cell r="F648"/>
          <cell r="G648"/>
          <cell r="H648"/>
          <cell r="I648"/>
          <cell r="J648"/>
        </row>
        <row r="649">
          <cell r="A649" t="str">
            <v>4.7.3</v>
          </cell>
          <cell r="B649" t="str">
            <v>SINAPI</v>
          </cell>
          <cell r="C649">
            <v>94994</v>
          </cell>
          <cell r="D649" t="str">
            <v>EXECUÇÃO DE PASSEIO (CALÇADA) OU PISO DE CONCRETO COM CONCRETO MOLDADO IN LOCO, FEITO EM OBRA, ACABAMENTO CONVENCIONAL, ESPESSURA 8 CM, ARMADO. AF_08/2022</v>
          </cell>
          <cell r="E649"/>
          <cell r="F649"/>
          <cell r="G649"/>
          <cell r="H649"/>
          <cell r="I649">
            <v>51.02</v>
          </cell>
          <cell r="J649" t="str">
            <v>M2</v>
          </cell>
        </row>
        <row r="650">
          <cell r="A650"/>
          <cell r="B650"/>
          <cell r="C650"/>
          <cell r="D650" t="str">
            <v>QUANTITATIVO EXTRAÍDO DO QUADRO DO PROJETO GEOMÉTRICO</v>
          </cell>
          <cell r="E650" t="str">
            <v>ÁREA</v>
          </cell>
          <cell r="F650"/>
          <cell r="G650"/>
          <cell r="H650"/>
          <cell r="I650"/>
          <cell r="J650"/>
        </row>
        <row r="651">
          <cell r="A651"/>
          <cell r="B651"/>
          <cell r="C651"/>
          <cell r="D651" t="str">
            <v>PISO DE CONCRETO</v>
          </cell>
          <cell r="E651">
            <v>51.02</v>
          </cell>
          <cell r="F651"/>
          <cell r="G651"/>
          <cell r="H651"/>
          <cell r="I651">
            <v>51.02</v>
          </cell>
          <cell r="J651"/>
        </row>
        <row r="652">
          <cell r="A652"/>
          <cell r="B652"/>
          <cell r="C652"/>
          <cell r="D652"/>
          <cell r="E652"/>
          <cell r="F652"/>
          <cell r="G652"/>
          <cell r="H652"/>
          <cell r="I652"/>
          <cell r="J652"/>
        </row>
        <row r="653">
          <cell r="A653" t="str">
            <v>4.8</v>
          </cell>
          <cell r="B653"/>
          <cell r="C653"/>
          <cell r="D653" t="str">
            <v>SINALIZAÇÕES - RUA BRILHANTE</v>
          </cell>
          <cell r="E653"/>
          <cell r="F653"/>
          <cell r="G653"/>
          <cell r="H653"/>
          <cell r="I653"/>
          <cell r="J653"/>
        </row>
        <row r="654">
          <cell r="A654" t="str">
            <v>4.8.1</v>
          </cell>
          <cell r="B654" t="str">
            <v>SINAPI</v>
          </cell>
          <cell r="C654">
            <v>102512</v>
          </cell>
          <cell r="D654" t="str">
            <v>PINTURA DE EIXO VIÁRIO SOBRE ASFALTO COM TINTA RETRORREFLETIVA A BASE DE RESINA ACRÍLICA COM MICROESFERAS DE VIDRO, APLICAÇÃO MECÂNICA COM DEMARCADORA AUTOPROPELIDA. AF_05/2021</v>
          </cell>
          <cell r="E654"/>
          <cell r="F654"/>
          <cell r="G654"/>
          <cell r="H654"/>
          <cell r="I654">
            <v>441.96</v>
          </cell>
          <cell r="J654" t="str">
            <v>M</v>
          </cell>
        </row>
        <row r="655">
          <cell r="A655"/>
          <cell r="B655"/>
          <cell r="C655"/>
          <cell r="D655" t="str">
            <v>QUANTITATIVO EXTRAÍDO DO QUADRO DO PROJETO DE SINALIZAÇÃO</v>
          </cell>
          <cell r="E655" t="str">
            <v>EXTENSÃO</v>
          </cell>
          <cell r="F655"/>
          <cell r="G655"/>
          <cell r="H655"/>
          <cell r="I655"/>
          <cell r="J655"/>
        </row>
        <row r="656">
          <cell r="A656"/>
          <cell r="B656"/>
          <cell r="C656"/>
          <cell r="D656" t="str">
            <v>LBO</v>
          </cell>
          <cell r="E656">
            <v>441.95800000000003</v>
          </cell>
          <cell r="F656"/>
          <cell r="G656"/>
          <cell r="H656"/>
          <cell r="I656">
            <v>441.95800000000003</v>
          </cell>
          <cell r="J656"/>
        </row>
        <row r="657">
          <cell r="A657"/>
          <cell r="B657"/>
          <cell r="C657"/>
          <cell r="D657"/>
          <cell r="E657"/>
          <cell r="F657"/>
          <cell r="G657"/>
          <cell r="H657"/>
          <cell r="I657"/>
          <cell r="J657"/>
        </row>
        <row r="658">
          <cell r="A658" t="str">
            <v>4.8.2</v>
          </cell>
          <cell r="B658" t="str">
            <v>COMPOSIÇÃO</v>
          </cell>
          <cell r="C658" t="str">
            <v>CPU 002</v>
          </cell>
          <cell r="D658" t="str">
            <v>FORNECIMENTO E INSTALAÇÃO DE PLACA DE SINALIZAÇÃO EM CHAPA DE AÇO EM SUPORTE DE MADEIRA.</v>
          </cell>
          <cell r="E658"/>
          <cell r="F658"/>
          <cell r="G658"/>
          <cell r="H658"/>
          <cell r="I658">
            <v>1.35</v>
          </cell>
          <cell r="J658" t="str">
            <v>M2</v>
          </cell>
        </row>
        <row r="659">
          <cell r="A659"/>
          <cell r="B659"/>
          <cell r="C659"/>
          <cell r="D659" t="str">
            <v>QUANDRO DE QUANTIDADES DO PROJETO DE SINALIZAÇÃO</v>
          </cell>
          <cell r="E659" t="str">
            <v>ÁREA</v>
          </cell>
          <cell r="F659"/>
          <cell r="G659"/>
          <cell r="H659"/>
          <cell r="I659"/>
          <cell r="J659"/>
        </row>
        <row r="660">
          <cell r="A660"/>
          <cell r="B660"/>
          <cell r="C660"/>
          <cell r="D660" t="str">
            <v>PLACA DE REGULAMENTAÇÃO R-19</v>
          </cell>
          <cell r="E660">
            <v>0.4</v>
          </cell>
          <cell r="F660"/>
          <cell r="G660"/>
          <cell r="H660"/>
          <cell r="I660">
            <v>0.4</v>
          </cell>
          <cell r="J660"/>
        </row>
        <row r="661">
          <cell r="A661"/>
          <cell r="B661"/>
          <cell r="C661"/>
          <cell r="D661" t="str">
            <v>PLACA DE REGULAMENTAÇÃO R-4a</v>
          </cell>
          <cell r="E661">
            <v>0.2</v>
          </cell>
          <cell r="F661"/>
          <cell r="G661"/>
          <cell r="H661"/>
          <cell r="I661">
            <v>0.2</v>
          </cell>
          <cell r="J661"/>
        </row>
        <row r="662">
          <cell r="A662"/>
          <cell r="B662"/>
          <cell r="C662"/>
          <cell r="D662" t="str">
            <v>PLACA DE ADVERTÊNCIA A-32a</v>
          </cell>
          <cell r="E662">
            <v>0.5</v>
          </cell>
          <cell r="F662"/>
          <cell r="G662"/>
          <cell r="H662"/>
          <cell r="I662">
            <v>0.5</v>
          </cell>
          <cell r="J662"/>
        </row>
        <row r="663">
          <cell r="A663"/>
          <cell r="B663"/>
          <cell r="C663"/>
          <cell r="D663" t="str">
            <v>PLACA DE ADVERTÊNCIA A-45</v>
          </cell>
          <cell r="E663">
            <v>0.25</v>
          </cell>
          <cell r="F663"/>
          <cell r="G663"/>
          <cell r="H663"/>
          <cell r="I663">
            <v>0.25</v>
          </cell>
          <cell r="J663"/>
        </row>
        <row r="664">
          <cell r="A664"/>
          <cell r="B664"/>
          <cell r="C664"/>
          <cell r="D664"/>
          <cell r="E664"/>
          <cell r="F664"/>
          <cell r="G664"/>
          <cell r="H664"/>
          <cell r="I664"/>
          <cell r="J664"/>
        </row>
        <row r="665">
          <cell r="A665" t="str">
            <v>4.8.3</v>
          </cell>
          <cell r="B665" t="str">
            <v>COMPOSIÇÃO</v>
          </cell>
          <cell r="C665" t="str">
            <v>CPU 132</v>
          </cell>
          <cell r="D665" t="str">
            <v>INSTALAÇÃO E FORNECIMENTO DE PLACA PARA IDENTIFICAÇÃO DE LOGRADOURO EM CHAPA METÁLICA, NA COR AZUL, COM DIMENSÕES 45 X 20CM.</v>
          </cell>
          <cell r="E665"/>
          <cell r="F665"/>
          <cell r="G665"/>
          <cell r="H665"/>
          <cell r="I665">
            <v>2</v>
          </cell>
          <cell r="J665" t="str">
            <v>UN</v>
          </cell>
        </row>
        <row r="666">
          <cell r="A666"/>
          <cell r="B666"/>
          <cell r="C666"/>
          <cell r="D666" t="str">
            <v>QUANDRO DE QUANTIDADES DO PROJETO DE SINALIZAÇÃO</v>
          </cell>
          <cell r="E666" t="str">
            <v>QDE</v>
          </cell>
          <cell r="F666"/>
          <cell r="G666"/>
          <cell r="H666"/>
          <cell r="I666"/>
          <cell r="J666"/>
        </row>
        <row r="667">
          <cell r="A667"/>
          <cell r="B667"/>
          <cell r="C667"/>
          <cell r="D667" t="str">
            <v>QTD PLACAS</v>
          </cell>
          <cell r="E667">
            <v>2</v>
          </cell>
          <cell r="F667"/>
          <cell r="G667"/>
          <cell r="H667"/>
          <cell r="I667">
            <v>2</v>
          </cell>
          <cell r="J667"/>
        </row>
        <row r="668">
          <cell r="A668"/>
          <cell r="B668"/>
          <cell r="C668"/>
          <cell r="D668"/>
          <cell r="E668"/>
          <cell r="F668"/>
          <cell r="G668"/>
          <cell r="H668"/>
          <cell r="I668"/>
          <cell r="J668"/>
        </row>
        <row r="669">
          <cell r="A669" t="str">
            <v>4.9</v>
          </cell>
          <cell r="B669"/>
          <cell r="C669"/>
          <cell r="D669" t="str">
            <v>SERVIÇOS COMPLEMENTARES - RUA BRILHANTE</v>
          </cell>
          <cell r="E669"/>
          <cell r="F669"/>
          <cell r="G669"/>
          <cell r="H669"/>
          <cell r="I669"/>
          <cell r="J669"/>
        </row>
        <row r="670">
          <cell r="A670" t="str">
            <v>4.9.1</v>
          </cell>
          <cell r="B670" t="str">
            <v>COMPOSIÇÃO</v>
          </cell>
          <cell r="C670" t="str">
            <v>CPU 046</v>
          </cell>
          <cell r="D670" t="str">
            <v>PISO TÁTIL DIRECIONAL E/OU ALERTA, DE CONCRETO, NA COR NATURAL P/PORTADORES DE DEFICIÊNCIA MOTORA OU VISUAL, DIMENSÕES 25X25CM, APLICADO COM ARGAMASSA INDUSTRIALIZADA AC-II, REJUNTADO, EXCLUSIVE REGULARIZAÇÃO DE BASE.</v>
          </cell>
          <cell r="E670"/>
          <cell r="F670"/>
          <cell r="G670"/>
          <cell r="H670"/>
          <cell r="I670">
            <v>9.3800000000000008</v>
          </cell>
          <cell r="J670" t="str">
            <v>M2</v>
          </cell>
        </row>
        <row r="671">
          <cell r="A671"/>
          <cell r="B671"/>
          <cell r="C671"/>
          <cell r="D671" t="str">
            <v>QUANDRO DE QUANTIDADES DO PROJETO DE ACESSIBILIDADE</v>
          </cell>
          <cell r="E671" t="str">
            <v>ÁREA</v>
          </cell>
          <cell r="F671"/>
          <cell r="G671"/>
          <cell r="H671"/>
          <cell r="I671"/>
          <cell r="J671"/>
        </row>
        <row r="672">
          <cell r="A672"/>
          <cell r="B672"/>
          <cell r="C672"/>
          <cell r="D672" t="str">
            <v>PISO TÁTIL DIRECIONAL</v>
          </cell>
          <cell r="E672">
            <v>9.3800000000000008</v>
          </cell>
          <cell r="F672"/>
          <cell r="G672"/>
          <cell r="H672"/>
          <cell r="I672">
            <v>9.3800000000000008</v>
          </cell>
          <cell r="J672"/>
        </row>
        <row r="673">
          <cell r="A673"/>
          <cell r="B673"/>
          <cell r="C673"/>
          <cell r="D673"/>
          <cell r="E673"/>
          <cell r="F673"/>
          <cell r="G673"/>
          <cell r="H673"/>
          <cell r="I673"/>
          <cell r="J673"/>
        </row>
      </sheetData>
      <sheetData sheetId="5"/>
      <sheetData sheetId="6"/>
      <sheetData sheetId="7"/>
      <sheetData sheetId="8"/>
      <sheetData sheetId="9">
        <row r="1">
          <cell r="A1"/>
        </row>
      </sheetData>
      <sheetData sheetId="10">
        <row r="1">
          <cell r="A1" t="str">
            <v>SINAPI SERVIÇOS</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DI serviços"/>
      <sheetName val="BDI Diferenciado"/>
      <sheetName val="Mob e Desmob"/>
      <sheetName val="ANP"/>
      <sheetName val="Betuminoso"/>
      <sheetName val="Pesquisa de Mercado"/>
      <sheetName val="Binômio"/>
      <sheetName val="EQUIP SICRO"/>
    </sheetNames>
    <sheetDataSet>
      <sheetData sheetId="0"/>
      <sheetData sheetId="1"/>
      <sheetData sheetId="2"/>
      <sheetData sheetId="3"/>
      <sheetData sheetId="4"/>
      <sheetData sheetId="5"/>
      <sheetData sheetId="6"/>
      <sheetData sheetId="7">
        <row r="1">
          <cell r="A1" t="str">
            <v>Código</v>
          </cell>
          <cell r="B1" t="str">
            <v>Descrição</v>
          </cell>
          <cell r="C1" t="str">
            <v>Valor de Aquisição
 (R$)</v>
          </cell>
          <cell r="D1" t="str">
            <v>Depreciação
 (R$/h)</v>
          </cell>
          <cell r="E1" t="str">
            <v>Oportunidade de Capital
 (R$/h)</v>
          </cell>
          <cell r="F1" t="str">
            <v>Seguros e Impostos
 (R$/h)</v>
          </cell>
          <cell r="G1" t="str">
            <v>Manutenção
 (R$/h)</v>
          </cell>
          <cell r="H1" t="str">
            <v>Operação
 (R$/h)</v>
          </cell>
          <cell r="I1" t="str">
            <v>Mão de Obra de Operação
 (R$/h)</v>
          </cell>
          <cell r="J1" t="str">
            <v>Custo Produtivo
 (R$/h)</v>
          </cell>
          <cell r="K1" t="str">
            <v>Custo Improdutivo
 (R$/h)</v>
          </cell>
        </row>
        <row r="2">
          <cell r="A2" t="str">
            <v>E9001</v>
          </cell>
          <cell r="B2" t="str">
            <v>Conjunto vibratório para tubos de concreto com encaixe PB e 3 jogos de fôrmas - D = 0,60 m - 2,20 kW</v>
          </cell>
          <cell r="C2">
            <v>74189.038499999995</v>
          </cell>
          <cell r="D2">
            <v>9.8918999999999997</v>
          </cell>
          <cell r="E2">
            <v>1.5258</v>
          </cell>
          <cell r="F2">
            <v>0</v>
          </cell>
          <cell r="G2">
            <v>7.4188999999999998</v>
          </cell>
          <cell r="H2">
            <v>0</v>
          </cell>
          <cell r="I2">
            <v>0</v>
          </cell>
          <cell r="J2">
            <v>18.836600000000001</v>
          </cell>
          <cell r="K2">
            <v>11.4177</v>
          </cell>
        </row>
        <row r="3">
          <cell r="A3" t="str">
            <v>E9002</v>
          </cell>
          <cell r="B3" t="str">
            <v>Conjunto vibratório para tubos de concreto com encaixe PB e 3 jogos de fôrmas - D = 0,80 m - 2,20 kW</v>
          </cell>
          <cell r="C3">
            <v>97216.109899999996</v>
          </cell>
          <cell r="D3">
            <v>12.9621</v>
          </cell>
          <cell r="E3">
            <v>1.9994000000000001</v>
          </cell>
          <cell r="F3">
            <v>0</v>
          </cell>
          <cell r="G3">
            <v>9.7216000000000005</v>
          </cell>
          <cell r="H3">
            <v>0</v>
          </cell>
          <cell r="I3">
            <v>0</v>
          </cell>
          <cell r="J3">
            <v>24.6831</v>
          </cell>
          <cell r="K3">
            <v>14.961499999999999</v>
          </cell>
        </row>
        <row r="4">
          <cell r="A4" t="str">
            <v>E9003</v>
          </cell>
          <cell r="B4" t="str">
            <v>Conjunto vibratório para tubos de concreto com encaixe PB e 3 jogos de fôrmas - D = 1,00 m - 2,20 kW</v>
          </cell>
          <cell r="C4">
            <v>101656.8998</v>
          </cell>
          <cell r="D4">
            <v>13.5543</v>
          </cell>
          <cell r="E4">
            <v>2.0907</v>
          </cell>
          <cell r="F4">
            <v>0</v>
          </cell>
          <cell r="G4">
            <v>10.165699999999999</v>
          </cell>
          <cell r="H4">
            <v>0</v>
          </cell>
          <cell r="I4">
            <v>0</v>
          </cell>
          <cell r="J4">
            <v>25.810700000000001</v>
          </cell>
          <cell r="K4">
            <v>15.645</v>
          </cell>
        </row>
        <row r="5">
          <cell r="A5" t="str">
            <v>E9004</v>
          </cell>
          <cell r="B5" t="str">
            <v>Conjunto vibratório para tubos de concreto com encaixe PB e 3 jogos de fôrmas - D = 1,20 m - 2,20 kW</v>
          </cell>
          <cell r="C5">
            <v>128113.78170000001</v>
          </cell>
          <cell r="D5">
            <v>17.081800000000001</v>
          </cell>
          <cell r="E5">
            <v>2.6349</v>
          </cell>
          <cell r="F5">
            <v>0</v>
          </cell>
          <cell r="G5">
            <v>12.811400000000001</v>
          </cell>
          <cell r="H5">
            <v>0</v>
          </cell>
          <cell r="I5">
            <v>0</v>
          </cell>
          <cell r="J5">
            <v>32.528100000000002</v>
          </cell>
          <cell r="K5">
            <v>19.716699999999999</v>
          </cell>
        </row>
        <row r="6">
          <cell r="A6" t="str">
            <v>E9005</v>
          </cell>
          <cell r="B6" t="str">
            <v>Conjunto vibratório para tubos de concreto com encaixe PB e 3 jogos de fôrmas - D = 1,50 m - 2,20 kW</v>
          </cell>
          <cell r="C6">
            <v>151636.49479999999</v>
          </cell>
          <cell r="D6">
            <v>20.2182</v>
          </cell>
          <cell r="E6">
            <v>3.1187</v>
          </cell>
          <cell r="F6">
            <v>0</v>
          </cell>
          <cell r="G6">
            <v>15.163600000000001</v>
          </cell>
          <cell r="H6">
            <v>0</v>
          </cell>
          <cell r="I6">
            <v>0</v>
          </cell>
          <cell r="J6">
            <v>38.500500000000002</v>
          </cell>
          <cell r="K6">
            <v>23.3369</v>
          </cell>
        </row>
        <row r="7">
          <cell r="A7" t="str">
            <v>E9006</v>
          </cell>
          <cell r="B7" t="str">
            <v>Equipamento para sondagem manual</v>
          </cell>
          <cell r="C7">
            <v>5457.6202999999996</v>
          </cell>
          <cell r="D7">
            <v>0.92779999999999996</v>
          </cell>
          <cell r="E7">
            <v>0.1179</v>
          </cell>
          <cell r="F7">
            <v>0</v>
          </cell>
          <cell r="G7">
            <v>0.54579999999999995</v>
          </cell>
          <cell r="H7">
            <v>0</v>
          </cell>
          <cell r="I7">
            <v>0</v>
          </cell>
          <cell r="J7">
            <v>1.5914999999999999</v>
          </cell>
          <cell r="K7">
            <v>1.0457000000000001</v>
          </cell>
        </row>
        <row r="8">
          <cell r="A8" t="str">
            <v>E9007</v>
          </cell>
          <cell r="B8" t="str">
            <v>Bomba de pistão triplex com capacidade de 7,80 m³/h (130 l/min) - 8,20 kW</v>
          </cell>
          <cell r="C8">
            <v>168502.93530000001</v>
          </cell>
          <cell r="D8">
            <v>16.850300000000001</v>
          </cell>
          <cell r="E8">
            <v>3.2488999999999999</v>
          </cell>
          <cell r="F8">
            <v>0</v>
          </cell>
          <cell r="G8">
            <v>14.744</v>
          </cell>
          <cell r="H8">
            <v>8.3665000000000003</v>
          </cell>
          <cell r="I8">
            <v>0</v>
          </cell>
          <cell r="J8">
            <v>43.209699999999998</v>
          </cell>
          <cell r="K8">
            <v>20.0992</v>
          </cell>
        </row>
        <row r="9">
          <cell r="A9" t="str">
            <v>E9008</v>
          </cell>
          <cell r="B9" t="str">
            <v>Transportador manual de tubos de concreto com capacidade de 1 t</v>
          </cell>
          <cell r="C9">
            <v>1750.7145</v>
          </cell>
          <cell r="D9">
            <v>1.5755999999999999</v>
          </cell>
          <cell r="E9">
            <v>8.1000000000000003E-2</v>
          </cell>
          <cell r="F9">
            <v>0</v>
          </cell>
          <cell r="G9">
            <v>0.87539999999999996</v>
          </cell>
          <cell r="H9">
            <v>0</v>
          </cell>
          <cell r="I9">
            <v>0</v>
          </cell>
          <cell r="J9">
            <v>2.532</v>
          </cell>
          <cell r="K9">
            <v>1.6566000000000001</v>
          </cell>
        </row>
        <row r="10">
          <cell r="A10" t="str">
            <v>E9009</v>
          </cell>
          <cell r="B10" t="str">
            <v>Embarcação rebocadora - 268 kW</v>
          </cell>
          <cell r="C10">
            <v>672141.42729999998</v>
          </cell>
          <cell r="D10">
            <v>7.6939000000000002</v>
          </cell>
          <cell r="E10">
            <v>3.8637000000000001</v>
          </cell>
          <cell r="F10">
            <v>0</v>
          </cell>
          <cell r="G10">
            <v>17.0976</v>
          </cell>
          <cell r="H10">
            <v>273.44040000000001</v>
          </cell>
          <cell r="I10">
            <v>136.04939999999999</v>
          </cell>
          <cell r="J10">
            <v>438.14499999999998</v>
          </cell>
          <cell r="K10">
            <v>147.607</v>
          </cell>
        </row>
        <row r="11">
          <cell r="A11" t="str">
            <v>E9010</v>
          </cell>
          <cell r="B11" t="str">
            <v>Balança plataforma digital à bateria, com mesa de 75 x 75 cm e capacidade de 500 kg</v>
          </cell>
          <cell r="C11">
            <v>4875.4258</v>
          </cell>
          <cell r="D11">
            <v>0.73129999999999995</v>
          </cell>
          <cell r="E11">
            <v>0.1003</v>
          </cell>
          <cell r="F11">
            <v>0</v>
          </cell>
          <cell r="G11">
            <v>0.40629999999999999</v>
          </cell>
          <cell r="H11">
            <v>0</v>
          </cell>
          <cell r="I11">
            <v>0</v>
          </cell>
          <cell r="J11">
            <v>1.2379</v>
          </cell>
          <cell r="K11">
            <v>0.83160000000000001</v>
          </cell>
        </row>
        <row r="12">
          <cell r="A12" t="str">
            <v>E9011</v>
          </cell>
          <cell r="B12" t="str">
            <v>Carro manual modelo plataforma de 200 x 80 cm com capacidade de 800 kg</v>
          </cell>
          <cell r="C12">
            <v>1979.2945</v>
          </cell>
          <cell r="D12">
            <v>0.35630000000000001</v>
          </cell>
          <cell r="E12">
            <v>4.2700000000000002E-2</v>
          </cell>
          <cell r="F12">
            <v>0</v>
          </cell>
          <cell r="G12">
            <v>0.19789999999999999</v>
          </cell>
          <cell r="H12">
            <v>0</v>
          </cell>
          <cell r="I12">
            <v>0</v>
          </cell>
          <cell r="J12">
            <v>0.59689999999999999</v>
          </cell>
          <cell r="K12">
            <v>0.39900000000000002</v>
          </cell>
        </row>
        <row r="13">
          <cell r="A13" t="str">
            <v>E9014</v>
          </cell>
          <cell r="B13" t="str">
            <v>Deflectômetro de impacto (FWD) instalado em picape com reboque e faixa de carga de 7 a 120 kN - 147 kW</v>
          </cell>
          <cell r="C13">
            <v>2292474.3059999999</v>
          </cell>
          <cell r="D13">
            <v>183.39789999999999</v>
          </cell>
          <cell r="E13">
            <v>42.433700000000002</v>
          </cell>
          <cell r="F13">
            <v>0</v>
          </cell>
          <cell r="G13">
            <v>114.6237</v>
          </cell>
          <cell r="H13">
            <v>0</v>
          </cell>
          <cell r="I13">
            <v>36.460999999999999</v>
          </cell>
          <cell r="J13">
            <v>376.91629999999998</v>
          </cell>
          <cell r="K13">
            <v>262.29259999999999</v>
          </cell>
        </row>
        <row r="14">
          <cell r="A14" t="str">
            <v>E9015</v>
          </cell>
          <cell r="B14" t="str">
            <v>Elevador de obra com capacidade de 1.000 kg - 9 kW</v>
          </cell>
          <cell r="C14">
            <v>68736.252299999993</v>
          </cell>
          <cell r="D14">
            <v>5.4988999999999999</v>
          </cell>
          <cell r="E14">
            <v>1.2723</v>
          </cell>
          <cell r="F14">
            <v>0</v>
          </cell>
          <cell r="G14">
            <v>4.8114999999999997</v>
          </cell>
          <cell r="H14">
            <v>0</v>
          </cell>
          <cell r="I14">
            <v>28.713899999999999</v>
          </cell>
          <cell r="J14">
            <v>40.296599999999998</v>
          </cell>
          <cell r="K14">
            <v>35.485100000000003</v>
          </cell>
        </row>
        <row r="15">
          <cell r="A15" t="str">
            <v>E9016</v>
          </cell>
          <cell r="B15" t="str">
            <v>Usina misturadora móvel de reciclagem a frio com sistema de espuma de asfalto - 129,40 kW</v>
          </cell>
          <cell r="C15">
            <v>11252271.1294</v>
          </cell>
          <cell r="D15">
            <v>1575.318</v>
          </cell>
          <cell r="E15">
            <v>242.99279999999999</v>
          </cell>
          <cell r="F15">
            <v>0</v>
          </cell>
          <cell r="G15">
            <v>2025.4087999999999</v>
          </cell>
          <cell r="H15">
            <v>97.282899999999998</v>
          </cell>
          <cell r="I15">
            <v>41.9803</v>
          </cell>
          <cell r="J15">
            <v>3982.9828000000002</v>
          </cell>
          <cell r="K15">
            <v>1860.2910999999999</v>
          </cell>
        </row>
        <row r="16">
          <cell r="A16" t="str">
            <v>E9017</v>
          </cell>
          <cell r="B16" t="str">
            <v>Escavadeira hidráulica sobre esteira com capacidade de 0,4 m³ - 64 kW</v>
          </cell>
          <cell r="C16">
            <v>672684.76540000003</v>
          </cell>
          <cell r="D16">
            <v>55.397599999999997</v>
          </cell>
          <cell r="E16">
            <v>12.817600000000001</v>
          </cell>
          <cell r="F16">
            <v>0</v>
          </cell>
          <cell r="G16">
            <v>55.397599999999997</v>
          </cell>
          <cell r="H16">
            <v>44.678400000000003</v>
          </cell>
          <cell r="I16">
            <v>35.682200000000002</v>
          </cell>
          <cell r="J16">
            <v>203.9734</v>
          </cell>
          <cell r="K16">
            <v>103.8974</v>
          </cell>
        </row>
        <row r="17">
          <cell r="A17" t="str">
            <v>E9020</v>
          </cell>
          <cell r="B17" t="str">
            <v>Recicladora a frio - 455 kW</v>
          </cell>
          <cell r="C17">
            <v>6692119.6297000004</v>
          </cell>
          <cell r="D17">
            <v>936.89670000000001</v>
          </cell>
          <cell r="E17">
            <v>144.5163</v>
          </cell>
          <cell r="F17">
            <v>0</v>
          </cell>
          <cell r="G17">
            <v>1338.4239</v>
          </cell>
          <cell r="H17">
            <v>488.67</v>
          </cell>
          <cell r="I17">
            <v>41.9803</v>
          </cell>
          <cell r="J17">
            <v>2950.4872</v>
          </cell>
          <cell r="K17">
            <v>1123.3933</v>
          </cell>
        </row>
        <row r="18">
          <cell r="A18" t="str">
            <v>E9021</v>
          </cell>
          <cell r="B18" t="str">
            <v>Grupo gerador - 456 kVA</v>
          </cell>
          <cell r="C18">
            <v>354551.47320000001</v>
          </cell>
          <cell r="D18">
            <v>24.8186</v>
          </cell>
          <cell r="E18">
            <v>6.5627000000000004</v>
          </cell>
          <cell r="F18">
            <v>0</v>
          </cell>
          <cell r="G18">
            <v>17.727599999999999</v>
          </cell>
          <cell r="H18">
            <v>372.40949999999998</v>
          </cell>
          <cell r="I18">
            <v>0</v>
          </cell>
          <cell r="J18">
            <v>421.51839999999999</v>
          </cell>
          <cell r="K18">
            <v>31.3813</v>
          </cell>
        </row>
        <row r="19">
          <cell r="A19" t="str">
            <v>E9022</v>
          </cell>
          <cell r="B19" t="str">
            <v>Pórtico metálico rolante com capacidade de 25 t - 30 kW</v>
          </cell>
          <cell r="C19">
            <v>731499.08120000002</v>
          </cell>
          <cell r="D19">
            <v>36.575000000000003</v>
          </cell>
          <cell r="E19">
            <v>12.537100000000001</v>
          </cell>
          <cell r="F19">
            <v>0</v>
          </cell>
          <cell r="G19">
            <v>28.447199999999999</v>
          </cell>
          <cell r="H19">
            <v>0</v>
          </cell>
          <cell r="I19">
            <v>28.713899999999999</v>
          </cell>
          <cell r="J19">
            <v>106.2732</v>
          </cell>
          <cell r="K19">
            <v>77.825999999999993</v>
          </cell>
        </row>
        <row r="20">
          <cell r="A20" t="str">
            <v>E9023</v>
          </cell>
          <cell r="B20" t="str">
            <v>Guindaste móvel sobre esteiras com dragline com capacidade de 1,9 a 2,3 m³ - 270 kW</v>
          </cell>
          <cell r="C20">
            <v>4105739.2669000002</v>
          </cell>
          <cell r="D20">
            <v>159.66759999999999</v>
          </cell>
          <cell r="E20">
            <v>70.367800000000003</v>
          </cell>
          <cell r="F20">
            <v>0</v>
          </cell>
          <cell r="G20">
            <v>228.0966</v>
          </cell>
          <cell r="H20">
            <v>72.495000000000005</v>
          </cell>
          <cell r="I20">
            <v>41.9803</v>
          </cell>
          <cell r="J20">
            <v>572.60730000000001</v>
          </cell>
          <cell r="K20">
            <v>272.01569999999998</v>
          </cell>
        </row>
        <row r="21">
          <cell r="A21" t="str">
            <v>E9024</v>
          </cell>
          <cell r="B21" t="str">
            <v>Misturador de nata cimento - 1,50 kW</v>
          </cell>
          <cell r="C21">
            <v>10301.4504</v>
          </cell>
          <cell r="D21">
            <v>1.6482000000000001</v>
          </cell>
          <cell r="E21">
            <v>0.2225</v>
          </cell>
          <cell r="F21">
            <v>0</v>
          </cell>
          <cell r="G21">
            <v>1.4421999999999999</v>
          </cell>
          <cell r="H21">
            <v>0</v>
          </cell>
          <cell r="I21">
            <v>28.713899999999999</v>
          </cell>
          <cell r="J21">
            <v>32.026800000000001</v>
          </cell>
          <cell r="K21">
            <v>30.584599999999998</v>
          </cell>
        </row>
        <row r="22">
          <cell r="A22" t="str">
            <v>E9025</v>
          </cell>
          <cell r="B22" t="str">
            <v>Conjunto bomba e macaco hidráulico para protensão com capacidade de 7.000 kN - 15 kW</v>
          </cell>
          <cell r="C22">
            <v>108248.8509</v>
          </cell>
          <cell r="D22">
            <v>6.1856</v>
          </cell>
          <cell r="E22">
            <v>1.9083000000000001</v>
          </cell>
          <cell r="F22">
            <v>0</v>
          </cell>
          <cell r="G22">
            <v>6.1856</v>
          </cell>
          <cell r="H22">
            <v>0</v>
          </cell>
          <cell r="I22">
            <v>41.9803</v>
          </cell>
          <cell r="J22">
            <v>56.259799999999998</v>
          </cell>
          <cell r="K22">
            <v>50.074199999999998</v>
          </cell>
        </row>
        <row r="23">
          <cell r="A23" t="str">
            <v>E9026</v>
          </cell>
          <cell r="B23" t="str">
            <v>Bomba para injeção de nata de cimento com capacidade de 2 MPa - 2,20 kW</v>
          </cell>
          <cell r="C23">
            <v>36978.199999999997</v>
          </cell>
          <cell r="D23">
            <v>3.6978</v>
          </cell>
          <cell r="E23">
            <v>0.71299999999999997</v>
          </cell>
          <cell r="F23">
            <v>0</v>
          </cell>
          <cell r="G23">
            <v>3.2355999999999998</v>
          </cell>
          <cell r="H23">
            <v>0</v>
          </cell>
          <cell r="I23">
            <v>0</v>
          </cell>
          <cell r="J23">
            <v>7.6463999999999999</v>
          </cell>
          <cell r="K23">
            <v>4.4108000000000001</v>
          </cell>
        </row>
        <row r="24">
          <cell r="A24" t="str">
            <v>E9028</v>
          </cell>
          <cell r="B24" t="str">
            <v>Bomba de alta pressão para hidrojateamento com capacidade de 18 MPa - 5,20 kW</v>
          </cell>
          <cell r="C24">
            <v>5769.2511999999997</v>
          </cell>
          <cell r="D24">
            <v>1.1538999999999999</v>
          </cell>
          <cell r="E24">
            <v>0.13350000000000001</v>
          </cell>
          <cell r="F24">
            <v>0</v>
          </cell>
          <cell r="G24">
            <v>1.2981</v>
          </cell>
          <cell r="H24">
            <v>9.1364000000000001</v>
          </cell>
          <cell r="I24">
            <v>28.713899999999999</v>
          </cell>
          <cell r="J24">
            <v>40.4358</v>
          </cell>
          <cell r="K24">
            <v>30.001300000000001</v>
          </cell>
        </row>
        <row r="25">
          <cell r="A25" t="str">
            <v>E9029</v>
          </cell>
          <cell r="B25" t="str">
            <v>Conjunto bomba e macaco hidráulico para protensão com capacidade de 8.000 kN - 20 kW</v>
          </cell>
          <cell r="C25">
            <v>137650.6341</v>
          </cell>
          <cell r="D25">
            <v>7.8658000000000001</v>
          </cell>
          <cell r="E25">
            <v>2.4266000000000001</v>
          </cell>
          <cell r="F25">
            <v>0</v>
          </cell>
          <cell r="G25">
            <v>7.8658000000000001</v>
          </cell>
          <cell r="H25">
            <v>0</v>
          </cell>
          <cell r="I25">
            <v>41.9803</v>
          </cell>
          <cell r="J25">
            <v>60.138500000000001</v>
          </cell>
          <cell r="K25">
            <v>52.2727</v>
          </cell>
        </row>
        <row r="26">
          <cell r="A26" t="str">
            <v>E9030</v>
          </cell>
          <cell r="B26" t="str">
            <v>Bomba de protensão com leitura digital para tensionamento de estais - 3 kW</v>
          </cell>
          <cell r="C26">
            <v>14941.4391</v>
          </cell>
          <cell r="D26">
            <v>0.8538</v>
          </cell>
          <cell r="E26">
            <v>0.26340000000000002</v>
          </cell>
          <cell r="F26">
            <v>0</v>
          </cell>
          <cell r="G26">
            <v>0.8538</v>
          </cell>
          <cell r="H26">
            <v>0</v>
          </cell>
          <cell r="I26">
            <v>0</v>
          </cell>
          <cell r="J26">
            <v>1.9710000000000001</v>
          </cell>
          <cell r="K26">
            <v>1.1172</v>
          </cell>
        </row>
        <row r="27">
          <cell r="A27" t="str">
            <v>E9031</v>
          </cell>
          <cell r="B27" t="str">
            <v>Elevador de cremalheira com cabine simples, com capacidade de 1.500 kg e altura de até 100 m - 15 kW</v>
          </cell>
          <cell r="C27">
            <v>338771.36829999997</v>
          </cell>
          <cell r="D27">
            <v>27.101700000000001</v>
          </cell>
          <cell r="E27">
            <v>6.2706999999999997</v>
          </cell>
          <cell r="F27">
            <v>0</v>
          </cell>
          <cell r="G27">
            <v>23.713999999999999</v>
          </cell>
          <cell r="H27">
            <v>0</v>
          </cell>
          <cell r="I27">
            <v>28.713899999999999</v>
          </cell>
          <cell r="J27">
            <v>85.800299999999993</v>
          </cell>
          <cell r="K27">
            <v>62.086300000000001</v>
          </cell>
        </row>
        <row r="28">
          <cell r="A28" t="str">
            <v>E9032</v>
          </cell>
          <cell r="B28" t="str">
            <v>Equipamento para regulagem final de estais com até 37 cordoalhas - D = 15,7 mm - 20 kW</v>
          </cell>
          <cell r="C28">
            <v>78765.053700000004</v>
          </cell>
          <cell r="D28">
            <v>4.5008999999999997</v>
          </cell>
          <cell r="E28">
            <v>1.3885000000000001</v>
          </cell>
          <cell r="F28">
            <v>0</v>
          </cell>
          <cell r="G28">
            <v>4.5008999999999997</v>
          </cell>
          <cell r="H28">
            <v>0</v>
          </cell>
          <cell r="I28">
            <v>41.9803</v>
          </cell>
          <cell r="J28">
            <v>52.370600000000003</v>
          </cell>
          <cell r="K28">
            <v>47.869700000000002</v>
          </cell>
        </row>
        <row r="29">
          <cell r="A29" t="str">
            <v>E9033</v>
          </cell>
          <cell r="B29" t="str">
            <v>Equipamento para regulagem final de estais de 38 a 55 cordoalhas - D = 15,7 mm - 30 kW</v>
          </cell>
          <cell r="C29">
            <v>112504.9172</v>
          </cell>
          <cell r="D29">
            <v>6.4288999999999996</v>
          </cell>
          <cell r="E29">
            <v>1.9833000000000001</v>
          </cell>
          <cell r="F29">
            <v>0</v>
          </cell>
          <cell r="G29">
            <v>6.4288999999999996</v>
          </cell>
          <cell r="H29">
            <v>0</v>
          </cell>
          <cell r="I29">
            <v>41.9803</v>
          </cell>
          <cell r="J29">
            <v>56.821399999999997</v>
          </cell>
          <cell r="K29">
            <v>50.392499999999998</v>
          </cell>
        </row>
        <row r="30">
          <cell r="A30" t="str">
            <v>E9034</v>
          </cell>
          <cell r="B30" t="str">
            <v>Equipamento para regulagem final de estais de 56 a 73 cordoalhas - D = 15,7 mm - 40 kW</v>
          </cell>
          <cell r="C30">
            <v>168708.03419999999</v>
          </cell>
          <cell r="D30">
            <v>9.6404999999999994</v>
          </cell>
          <cell r="E30">
            <v>2.9741</v>
          </cell>
          <cell r="F30">
            <v>0</v>
          </cell>
          <cell r="G30">
            <v>9.6404999999999994</v>
          </cell>
          <cell r="H30">
            <v>0</v>
          </cell>
          <cell r="I30">
            <v>41.9803</v>
          </cell>
          <cell r="J30">
            <v>64.235399999999998</v>
          </cell>
          <cell r="K30">
            <v>54.594900000000003</v>
          </cell>
        </row>
        <row r="31">
          <cell r="A31" t="str">
            <v>E9035</v>
          </cell>
          <cell r="B31" t="str">
            <v>Equipamento para regulagem final de estais de 74 a 91 cordoalhas - D = 15,7 mm - 50 kW</v>
          </cell>
          <cell r="C31">
            <v>224912.00700000001</v>
          </cell>
          <cell r="D31">
            <v>12.8521</v>
          </cell>
          <cell r="E31">
            <v>3.9649000000000001</v>
          </cell>
          <cell r="F31">
            <v>0</v>
          </cell>
          <cell r="G31">
            <v>12.8521</v>
          </cell>
          <cell r="H31">
            <v>0</v>
          </cell>
          <cell r="I31">
            <v>41.9803</v>
          </cell>
          <cell r="J31">
            <v>71.6494</v>
          </cell>
          <cell r="K31">
            <v>58.7973</v>
          </cell>
        </row>
        <row r="32">
          <cell r="A32" t="str">
            <v>E9036</v>
          </cell>
          <cell r="B32" t="str">
            <v>Grua fixa para alturas de 60 a 102 m, com alcance de 60 m com capacidade de 1.500 kg na ponta da lança - 37 kW</v>
          </cell>
          <cell r="C32">
            <v>3815630.5079999999</v>
          </cell>
          <cell r="D32">
            <v>148.38560000000001</v>
          </cell>
          <cell r="E32">
            <v>65.395700000000005</v>
          </cell>
          <cell r="F32">
            <v>0</v>
          </cell>
          <cell r="G32">
            <v>169.58359999999999</v>
          </cell>
          <cell r="H32">
            <v>0</v>
          </cell>
          <cell r="I32">
            <v>41.9803</v>
          </cell>
          <cell r="J32">
            <v>425.34519999999998</v>
          </cell>
          <cell r="K32">
            <v>255.76159999999999</v>
          </cell>
        </row>
        <row r="33">
          <cell r="A33" t="str">
            <v>E9038</v>
          </cell>
          <cell r="B33" t="str">
            <v>Macaco hidráulico monocordoalha para tensionamento de estais - 3 kW</v>
          </cell>
          <cell r="C33">
            <v>18700.4784</v>
          </cell>
          <cell r="D33">
            <v>1.0686</v>
          </cell>
          <cell r="E33">
            <v>0.32969999999999999</v>
          </cell>
          <cell r="F33">
            <v>0</v>
          </cell>
          <cell r="G33">
            <v>1.0686</v>
          </cell>
          <cell r="H33">
            <v>0</v>
          </cell>
          <cell r="I33">
            <v>41.9803</v>
          </cell>
          <cell r="J33">
            <v>44.447200000000002</v>
          </cell>
          <cell r="K33">
            <v>43.378599999999999</v>
          </cell>
        </row>
        <row r="34">
          <cell r="A34" t="str">
            <v>E9039</v>
          </cell>
          <cell r="B34" t="str">
            <v>Máquina de solda por termofusão para tubos PEAD com gerador de 4 kW</v>
          </cell>
          <cell r="C34">
            <v>115652.3173</v>
          </cell>
          <cell r="D34">
            <v>15.420299999999999</v>
          </cell>
          <cell r="E34">
            <v>2.3786</v>
          </cell>
          <cell r="F34">
            <v>0</v>
          </cell>
          <cell r="G34">
            <v>15.420299999999999</v>
          </cell>
          <cell r="H34">
            <v>4.0811999999999999</v>
          </cell>
          <cell r="I34">
            <v>41.9803</v>
          </cell>
          <cell r="J34">
            <v>79.280699999999996</v>
          </cell>
          <cell r="K34">
            <v>59.779200000000003</v>
          </cell>
        </row>
        <row r="35">
          <cell r="A35" t="str">
            <v>E9040</v>
          </cell>
          <cell r="B35" t="str">
            <v>Serra mármore - 1,45 kW</v>
          </cell>
          <cell r="C35">
            <v>465.6592</v>
          </cell>
          <cell r="D35">
            <v>4.19E-2</v>
          </cell>
          <cell r="E35">
            <v>8.6E-3</v>
          </cell>
          <cell r="F35">
            <v>0</v>
          </cell>
          <cell r="G35">
            <v>2.3300000000000001E-2</v>
          </cell>
          <cell r="H35">
            <v>0</v>
          </cell>
          <cell r="I35">
            <v>0</v>
          </cell>
          <cell r="J35">
            <v>7.3800000000000004E-2</v>
          </cell>
          <cell r="K35">
            <v>5.0500000000000003E-2</v>
          </cell>
        </row>
        <row r="36">
          <cell r="A36" t="str">
            <v>E9042</v>
          </cell>
          <cell r="B36" t="str">
            <v>Trator sobre esteiras com lâmina - 97 kW</v>
          </cell>
          <cell r="C36">
            <v>1372678.7191999999</v>
          </cell>
          <cell r="D36">
            <v>120.10939999999999</v>
          </cell>
          <cell r="E36">
            <v>26.466999999999999</v>
          </cell>
          <cell r="F36">
            <v>0</v>
          </cell>
          <cell r="G36">
            <v>171.5848</v>
          </cell>
          <cell r="H36">
            <v>72.924599999999998</v>
          </cell>
          <cell r="I36">
            <v>35.682200000000002</v>
          </cell>
          <cell r="J36">
            <v>426.76799999999997</v>
          </cell>
          <cell r="K36">
            <v>182.2586</v>
          </cell>
        </row>
        <row r="37">
          <cell r="A37" t="str">
            <v>E9043</v>
          </cell>
          <cell r="B37" t="str">
            <v>Embarcação de alumínio com comprimento de 6 m e motor de popa - 18,60 kW</v>
          </cell>
          <cell r="C37">
            <v>37311.409200000002</v>
          </cell>
          <cell r="D37">
            <v>0.42709999999999998</v>
          </cell>
          <cell r="E37">
            <v>0.2145</v>
          </cell>
          <cell r="F37">
            <v>0</v>
          </cell>
          <cell r="G37">
            <v>0.47460000000000002</v>
          </cell>
          <cell r="H37">
            <v>37.348799999999997</v>
          </cell>
          <cell r="I37">
            <v>41.751199999999997</v>
          </cell>
          <cell r="J37">
            <v>80.216200000000001</v>
          </cell>
          <cell r="K37">
            <v>42.392800000000001</v>
          </cell>
        </row>
        <row r="38">
          <cell r="A38" t="str">
            <v>E9044</v>
          </cell>
          <cell r="B38" t="str">
            <v>Central de concreto com capacidade de 150 m³/h - dosadora e misturadora</v>
          </cell>
          <cell r="C38">
            <v>2093354.3244</v>
          </cell>
          <cell r="D38">
            <v>209.33539999999999</v>
          </cell>
          <cell r="E38">
            <v>40.362499999999997</v>
          </cell>
          <cell r="F38">
            <v>0</v>
          </cell>
          <cell r="G38">
            <v>183.16849999999999</v>
          </cell>
          <cell r="H38">
            <v>0</v>
          </cell>
          <cell r="I38">
            <v>41.9803</v>
          </cell>
          <cell r="J38">
            <v>474.8467</v>
          </cell>
          <cell r="K38">
            <v>291.6782</v>
          </cell>
        </row>
        <row r="39">
          <cell r="A39" t="str">
            <v>E9045</v>
          </cell>
          <cell r="B39" t="str">
            <v>Conjunto bomba e macaco hidráulico para elevação com capacidade de 496 kN</v>
          </cell>
          <cell r="C39">
            <v>63281.1541</v>
          </cell>
          <cell r="D39">
            <v>5.0625</v>
          </cell>
          <cell r="E39">
            <v>1.1713</v>
          </cell>
          <cell r="F39">
            <v>0</v>
          </cell>
          <cell r="G39">
            <v>5.0625</v>
          </cell>
          <cell r="H39">
            <v>5.7830000000000004</v>
          </cell>
          <cell r="I39">
            <v>41.9803</v>
          </cell>
          <cell r="J39">
            <v>59.059600000000003</v>
          </cell>
          <cell r="K39">
            <v>48.214100000000002</v>
          </cell>
        </row>
        <row r="40">
          <cell r="A40" t="str">
            <v>E9046</v>
          </cell>
          <cell r="B40" t="str">
            <v>Conjunto bomba e macaco hidráulico para elevação com capacidade de 929 kN</v>
          </cell>
          <cell r="C40">
            <v>79974.948999999993</v>
          </cell>
          <cell r="D40">
            <v>6.3979999999999997</v>
          </cell>
          <cell r="E40">
            <v>1.4802999999999999</v>
          </cell>
          <cell r="F40">
            <v>0</v>
          </cell>
          <cell r="G40">
            <v>6.3979999999999997</v>
          </cell>
          <cell r="H40">
            <v>5.7830000000000004</v>
          </cell>
          <cell r="I40">
            <v>41.9803</v>
          </cell>
          <cell r="J40">
            <v>62.0396</v>
          </cell>
          <cell r="K40">
            <v>49.858600000000003</v>
          </cell>
        </row>
        <row r="41">
          <cell r="A41" t="str">
            <v>E9047</v>
          </cell>
          <cell r="B41" t="str">
            <v>Conjunto bomba e macaco hidráulico para elevação com capacidade de 1.390 kN</v>
          </cell>
          <cell r="C41">
            <v>122429.1724</v>
          </cell>
          <cell r="D41">
            <v>9.7942999999999998</v>
          </cell>
          <cell r="E41">
            <v>2.2662</v>
          </cell>
          <cell r="F41">
            <v>0</v>
          </cell>
          <cell r="G41">
            <v>9.7942999999999998</v>
          </cell>
          <cell r="H41">
            <v>5.7830000000000004</v>
          </cell>
          <cell r="I41">
            <v>41.9803</v>
          </cell>
          <cell r="J41">
            <v>69.618099999999998</v>
          </cell>
          <cell r="K41">
            <v>54.040799999999997</v>
          </cell>
        </row>
        <row r="42">
          <cell r="A42" t="str">
            <v>E9048</v>
          </cell>
          <cell r="B42" t="str">
            <v>Conjunto bomba e macaco hidráulico para elevação com capacidade de 1.859 kN</v>
          </cell>
          <cell r="C42">
            <v>141729.9235</v>
          </cell>
          <cell r="D42">
            <v>11.3384</v>
          </cell>
          <cell r="E42">
            <v>2.6234000000000002</v>
          </cell>
          <cell r="F42">
            <v>0</v>
          </cell>
          <cell r="G42">
            <v>11.3384</v>
          </cell>
          <cell r="H42">
            <v>5.7830000000000004</v>
          </cell>
          <cell r="I42">
            <v>41.9803</v>
          </cell>
          <cell r="J42">
            <v>73.063500000000005</v>
          </cell>
          <cell r="K42">
            <v>55.942100000000003</v>
          </cell>
        </row>
        <row r="43">
          <cell r="A43" t="str">
            <v>E9049</v>
          </cell>
          <cell r="B43" t="str">
            <v>Bomba de alta pressão para hidrojateamento com capacidade de 250 MPa - 72 kW</v>
          </cell>
          <cell r="C43">
            <v>736508.97959999996</v>
          </cell>
          <cell r="D43">
            <v>147.30179999999999</v>
          </cell>
          <cell r="E43">
            <v>17.041</v>
          </cell>
          <cell r="F43">
            <v>0</v>
          </cell>
          <cell r="G43">
            <v>165.71449999999999</v>
          </cell>
          <cell r="H43">
            <v>57.996000000000002</v>
          </cell>
          <cell r="I43">
            <v>28.713899999999999</v>
          </cell>
          <cell r="J43">
            <v>416.7672</v>
          </cell>
          <cell r="K43">
            <v>193.05670000000001</v>
          </cell>
        </row>
        <row r="44">
          <cell r="A44" t="str">
            <v>E9050</v>
          </cell>
          <cell r="B44" t="str">
            <v>Guindaste móvel sobre pneus com 2 eixos com capacidade de 18 t - 97 kW</v>
          </cell>
          <cell r="C44">
            <v>2843262.6995000001</v>
          </cell>
          <cell r="D44">
            <v>142.16309999999999</v>
          </cell>
          <cell r="E44">
            <v>50.122700000000002</v>
          </cell>
          <cell r="F44">
            <v>0</v>
          </cell>
          <cell r="G44">
            <v>182.78120000000001</v>
          </cell>
          <cell r="H44">
            <v>26.044499999999999</v>
          </cell>
          <cell r="I44">
            <v>36.460999999999999</v>
          </cell>
          <cell r="J44">
            <v>437.57249999999999</v>
          </cell>
          <cell r="K44">
            <v>228.74680000000001</v>
          </cell>
        </row>
        <row r="45">
          <cell r="A45" t="str">
            <v>E9051</v>
          </cell>
          <cell r="B45" t="str">
            <v>Máquina levantadora e posicionadora de via - 7,40 kW</v>
          </cell>
          <cell r="C45">
            <v>1131813.0203</v>
          </cell>
          <cell r="D45">
            <v>90.545000000000002</v>
          </cell>
          <cell r="E45">
            <v>20.9499</v>
          </cell>
          <cell r="F45">
            <v>0</v>
          </cell>
          <cell r="G45">
            <v>79.226900000000001</v>
          </cell>
          <cell r="H45">
            <v>10.401400000000001</v>
          </cell>
          <cell r="I45">
            <v>28.713899999999999</v>
          </cell>
          <cell r="J45">
            <v>229.83709999999999</v>
          </cell>
          <cell r="K45">
            <v>140.2088</v>
          </cell>
        </row>
        <row r="46">
          <cell r="A46" t="str">
            <v>E9052</v>
          </cell>
          <cell r="B46" t="str">
            <v>Empilhadeira a diesel com capacidade de 10 t - 82 kW</v>
          </cell>
          <cell r="C46">
            <v>788015.39950000006</v>
          </cell>
          <cell r="D46">
            <v>63.041200000000003</v>
          </cell>
          <cell r="E46">
            <v>14.5862</v>
          </cell>
          <cell r="F46">
            <v>0</v>
          </cell>
          <cell r="G46">
            <v>55.161099999999998</v>
          </cell>
          <cell r="H46">
            <v>66.051000000000002</v>
          </cell>
          <cell r="I46">
            <v>28.713899999999999</v>
          </cell>
          <cell r="J46">
            <v>227.55340000000001</v>
          </cell>
          <cell r="K46">
            <v>106.3413</v>
          </cell>
        </row>
        <row r="47">
          <cell r="A47" t="str">
            <v>E9053</v>
          </cell>
          <cell r="B47" t="str">
            <v>Perfuratriz hidráulica montada em flutuante - 32 kW</v>
          </cell>
          <cell r="C47">
            <v>545661.8652</v>
          </cell>
          <cell r="D47">
            <v>14.6159</v>
          </cell>
          <cell r="E47">
            <v>4.7093999999999996</v>
          </cell>
          <cell r="F47">
            <v>0</v>
          </cell>
          <cell r="G47">
            <v>12.991899999999999</v>
          </cell>
          <cell r="H47">
            <v>17.184000000000001</v>
          </cell>
          <cell r="I47">
            <v>35.2303</v>
          </cell>
          <cell r="J47">
            <v>84.731499999999997</v>
          </cell>
          <cell r="K47">
            <v>54.555599999999998</v>
          </cell>
        </row>
        <row r="48">
          <cell r="A48" t="str">
            <v>E9054</v>
          </cell>
          <cell r="B48" t="str">
            <v>Equipamento sobre forma-trilho para execução e acabamento de pavimento de concreto - 13,40 kW</v>
          </cell>
          <cell r="C48">
            <v>1656801.8916</v>
          </cell>
          <cell r="D48">
            <v>220.90690000000001</v>
          </cell>
          <cell r="E48">
            <v>34.0749</v>
          </cell>
          <cell r="F48">
            <v>0</v>
          </cell>
          <cell r="G48">
            <v>138.0668</v>
          </cell>
          <cell r="H48">
            <v>18.835000000000001</v>
          </cell>
          <cell r="I48">
            <v>28.713899999999999</v>
          </cell>
          <cell r="J48">
            <v>440.59750000000003</v>
          </cell>
          <cell r="K48">
            <v>283.69569999999999</v>
          </cell>
        </row>
        <row r="49">
          <cell r="A49" t="str">
            <v>E9055</v>
          </cell>
          <cell r="B49" t="str">
            <v>Guincho pneumático com capacidade de 2,5 t</v>
          </cell>
          <cell r="C49">
            <v>474855.56910000002</v>
          </cell>
          <cell r="D49">
            <v>47.485599999999998</v>
          </cell>
          <cell r="E49">
            <v>8.9522999999999993</v>
          </cell>
          <cell r="F49">
            <v>0</v>
          </cell>
          <cell r="G49">
            <v>26.3809</v>
          </cell>
          <cell r="H49">
            <v>0</v>
          </cell>
          <cell r="I49">
            <v>0</v>
          </cell>
          <cell r="J49">
            <v>82.818799999999996</v>
          </cell>
          <cell r="K49">
            <v>56.437899999999999</v>
          </cell>
        </row>
        <row r="50">
          <cell r="A50" t="str">
            <v>E9056</v>
          </cell>
          <cell r="B50" t="str">
            <v>Plataforma autoelevatória de 12 x 24 m com capacidade de 150 t</v>
          </cell>
          <cell r="C50">
            <v>863217.13729999994</v>
          </cell>
          <cell r="D50">
            <v>9.8811</v>
          </cell>
          <cell r="E50">
            <v>4.9619999999999997</v>
          </cell>
          <cell r="F50">
            <v>0</v>
          </cell>
          <cell r="G50">
            <v>21.958100000000002</v>
          </cell>
          <cell r="H50">
            <v>0</v>
          </cell>
          <cell r="I50">
            <v>118.2038</v>
          </cell>
          <cell r="J50">
            <v>155.005</v>
          </cell>
          <cell r="K50">
            <v>133.04689999999999</v>
          </cell>
        </row>
        <row r="51">
          <cell r="A51" t="str">
            <v>E9057</v>
          </cell>
          <cell r="B51" t="str">
            <v>Batelão sem propulsão com capacidade de 66 m³</v>
          </cell>
          <cell r="C51">
            <v>230837.3357</v>
          </cell>
          <cell r="D51">
            <v>9.8930000000000007</v>
          </cell>
          <cell r="E51">
            <v>3.8997999999999999</v>
          </cell>
          <cell r="F51">
            <v>0</v>
          </cell>
          <cell r="G51">
            <v>16.488399999999999</v>
          </cell>
          <cell r="H51">
            <v>0</v>
          </cell>
          <cell r="I51">
            <v>30.041599999999999</v>
          </cell>
          <cell r="J51">
            <v>60.322800000000001</v>
          </cell>
          <cell r="K51">
            <v>43.834400000000002</v>
          </cell>
        </row>
        <row r="52">
          <cell r="A52" t="str">
            <v>E9058</v>
          </cell>
          <cell r="B52" t="str">
            <v>Plataforma flutuante de 12 x 24 x 1,8 m com capacidade de 150 t</v>
          </cell>
          <cell r="C52">
            <v>690395.1986</v>
          </cell>
          <cell r="D52">
            <v>7.9028999999999998</v>
          </cell>
          <cell r="E52">
            <v>3.9685999999999999</v>
          </cell>
          <cell r="F52">
            <v>0</v>
          </cell>
          <cell r="G52">
            <v>13.1715</v>
          </cell>
          <cell r="H52">
            <v>0</v>
          </cell>
          <cell r="I52">
            <v>30.041599999999999</v>
          </cell>
          <cell r="J52">
            <v>55.084600000000002</v>
          </cell>
          <cell r="K52">
            <v>41.9131</v>
          </cell>
        </row>
        <row r="53">
          <cell r="A53" t="str">
            <v>E9059</v>
          </cell>
          <cell r="B53" t="str">
            <v>Plataforma autoelevatória de 12 x 24 m montada na obra com capacidade de 150 t</v>
          </cell>
          <cell r="C53">
            <v>863217.13729999994</v>
          </cell>
          <cell r="D53">
            <v>9.8811</v>
          </cell>
          <cell r="E53">
            <v>4.9619999999999997</v>
          </cell>
          <cell r="F53">
            <v>0</v>
          </cell>
          <cell r="G53">
            <v>21.958100000000002</v>
          </cell>
          <cell r="H53">
            <v>0</v>
          </cell>
          <cell r="I53">
            <v>118.2038</v>
          </cell>
          <cell r="J53">
            <v>155.005</v>
          </cell>
          <cell r="K53">
            <v>133.04689999999999</v>
          </cell>
        </row>
        <row r="54">
          <cell r="A54" t="str">
            <v>E9060</v>
          </cell>
          <cell r="B54" t="str">
            <v>Perfuratriz pneumática rotopercussiva montada em flutuante com pressão de 0,70 MPa e capacidade de 2.500 gpm</v>
          </cell>
          <cell r="C54">
            <v>37737.967100000002</v>
          </cell>
          <cell r="D54">
            <v>1.0107999999999999</v>
          </cell>
          <cell r="E54">
            <v>0.32569999999999999</v>
          </cell>
          <cell r="F54">
            <v>0</v>
          </cell>
          <cell r="G54">
            <v>0.89849999999999997</v>
          </cell>
          <cell r="H54">
            <v>0</v>
          </cell>
          <cell r="I54">
            <v>70.460599999999999</v>
          </cell>
          <cell r="J54">
            <v>72.695599999999999</v>
          </cell>
          <cell r="K54">
            <v>71.7971</v>
          </cell>
        </row>
        <row r="55">
          <cell r="A55" t="str">
            <v>E9061</v>
          </cell>
          <cell r="B55" t="str">
            <v>Lixadeira/esmerilhadeira elétrica manual angular - 2,2 kW</v>
          </cell>
          <cell r="C55">
            <v>1491.5732</v>
          </cell>
          <cell r="D55">
            <v>0.19889999999999999</v>
          </cell>
          <cell r="E55">
            <v>3.0700000000000002E-2</v>
          </cell>
          <cell r="F55">
            <v>0</v>
          </cell>
          <cell r="G55">
            <v>0.12429999999999999</v>
          </cell>
          <cell r="H55">
            <v>0</v>
          </cell>
          <cell r="I55">
            <v>0</v>
          </cell>
          <cell r="J55">
            <v>0.35389999999999999</v>
          </cell>
          <cell r="K55">
            <v>0.2296</v>
          </cell>
        </row>
        <row r="56">
          <cell r="A56" t="str">
            <v>E9062</v>
          </cell>
          <cell r="B56" t="str">
            <v>Soprador de ar quente manual - 1,60 kW</v>
          </cell>
          <cell r="C56">
            <v>6286.5025999999998</v>
          </cell>
          <cell r="D56">
            <v>0.83819999999999995</v>
          </cell>
          <cell r="E56">
            <v>0.1293</v>
          </cell>
          <cell r="F56">
            <v>0</v>
          </cell>
          <cell r="G56">
            <v>0.52390000000000003</v>
          </cell>
          <cell r="H56">
            <v>0</v>
          </cell>
          <cell r="I56">
            <v>0</v>
          </cell>
          <cell r="J56">
            <v>1.4914000000000001</v>
          </cell>
          <cell r="K56">
            <v>0.96750000000000003</v>
          </cell>
        </row>
        <row r="57">
          <cell r="A57" t="str">
            <v>E9063</v>
          </cell>
          <cell r="B57" t="str">
            <v>Equipamento de estabilização dinâmica da via - 300 kW</v>
          </cell>
          <cell r="C57">
            <v>30990681.444899999</v>
          </cell>
          <cell r="D57">
            <v>1239.6273000000001</v>
          </cell>
          <cell r="E57">
            <v>525.83439999999996</v>
          </cell>
          <cell r="F57">
            <v>0</v>
          </cell>
          <cell r="G57">
            <v>1239.6273000000001</v>
          </cell>
          <cell r="H57">
            <v>193.32</v>
          </cell>
          <cell r="I57">
            <v>41.9803</v>
          </cell>
          <cell r="J57">
            <v>3240.3892999999998</v>
          </cell>
          <cell r="K57">
            <v>1807.442</v>
          </cell>
        </row>
        <row r="58">
          <cell r="A58" t="str">
            <v>E9064</v>
          </cell>
          <cell r="B58" t="str">
            <v>Transportador manual gerica com capacidade de 180 l</v>
          </cell>
          <cell r="C58">
            <v>1105.8963000000001</v>
          </cell>
          <cell r="D58">
            <v>1.1059000000000001</v>
          </cell>
          <cell r="E58">
            <v>5.1200000000000002E-2</v>
          </cell>
          <cell r="F58">
            <v>0</v>
          </cell>
          <cell r="G58">
            <v>0.55289999999999995</v>
          </cell>
          <cell r="H58">
            <v>0</v>
          </cell>
          <cell r="I58">
            <v>0</v>
          </cell>
          <cell r="J58">
            <v>1.71</v>
          </cell>
          <cell r="K58">
            <v>1.1571</v>
          </cell>
        </row>
        <row r="59">
          <cell r="A59" t="str">
            <v>E9065</v>
          </cell>
          <cell r="B59" t="str">
            <v>Carro controle ferroviário - 186 kW</v>
          </cell>
          <cell r="C59">
            <v>32878908.469900001</v>
          </cell>
          <cell r="D59">
            <v>1315.1563000000001</v>
          </cell>
          <cell r="E59">
            <v>557.87289999999996</v>
          </cell>
          <cell r="F59">
            <v>0</v>
          </cell>
          <cell r="G59">
            <v>1150.7618</v>
          </cell>
          <cell r="H59">
            <v>119.8584</v>
          </cell>
          <cell r="I59">
            <v>41.9803</v>
          </cell>
          <cell r="J59">
            <v>3185.6297</v>
          </cell>
          <cell r="K59">
            <v>1915.0094999999999</v>
          </cell>
        </row>
        <row r="60">
          <cell r="A60" t="str">
            <v>E9066</v>
          </cell>
          <cell r="B60" t="str">
            <v>Grupo gerador - 14 kVA</v>
          </cell>
          <cell r="C60">
            <v>66831.103600000002</v>
          </cell>
          <cell r="D60">
            <v>4.6782000000000004</v>
          </cell>
          <cell r="E60">
            <v>1.2370000000000001</v>
          </cell>
          <cell r="F60">
            <v>0</v>
          </cell>
          <cell r="G60">
            <v>3.3416000000000001</v>
          </cell>
          <cell r="H60">
            <v>11.2233</v>
          </cell>
          <cell r="I60">
            <v>0</v>
          </cell>
          <cell r="J60">
            <v>20.4801</v>
          </cell>
          <cell r="K60">
            <v>5.9151999999999996</v>
          </cell>
        </row>
        <row r="61">
          <cell r="A61" t="str">
            <v>E9067</v>
          </cell>
          <cell r="B61" t="str">
            <v>Veículo ferroviário para capina química com capacidade de 12.000 l - 115 kW</v>
          </cell>
          <cell r="C61">
            <v>1703699.6529999999</v>
          </cell>
          <cell r="D61">
            <v>68.147999999999996</v>
          </cell>
          <cell r="E61">
            <v>28.907499999999999</v>
          </cell>
          <cell r="F61">
            <v>0</v>
          </cell>
          <cell r="G61">
            <v>42.592500000000001</v>
          </cell>
          <cell r="H61">
            <v>74.105999999999995</v>
          </cell>
          <cell r="I61">
            <v>28.713899999999999</v>
          </cell>
          <cell r="J61">
            <v>242.46789999999999</v>
          </cell>
          <cell r="K61">
            <v>125.7694</v>
          </cell>
        </row>
        <row r="62">
          <cell r="A62" t="str">
            <v>E9068</v>
          </cell>
          <cell r="B62" t="str">
            <v>Perfuratriz hidráulica rotopercussiva para CCPH - 123 kW</v>
          </cell>
          <cell r="C62">
            <v>5520653.6375000002</v>
          </cell>
          <cell r="D62">
            <v>441.65230000000003</v>
          </cell>
          <cell r="E62">
            <v>102.18729999999999</v>
          </cell>
          <cell r="F62">
            <v>0</v>
          </cell>
          <cell r="G62">
            <v>441.65230000000003</v>
          </cell>
          <cell r="H62">
            <v>99.076499999999996</v>
          </cell>
          <cell r="I62">
            <v>35.682200000000002</v>
          </cell>
          <cell r="J62">
            <v>1120.2506000000001</v>
          </cell>
          <cell r="K62">
            <v>579.52179999999998</v>
          </cell>
        </row>
        <row r="63">
          <cell r="A63" t="str">
            <v>E9069</v>
          </cell>
          <cell r="B63" t="str">
            <v>Vibrador de imersão para concreto - 4,10 kW</v>
          </cell>
          <cell r="C63">
            <v>4153.9777000000004</v>
          </cell>
          <cell r="D63">
            <v>0.83079999999999998</v>
          </cell>
          <cell r="E63">
            <v>9.6100000000000005E-2</v>
          </cell>
          <cell r="F63">
            <v>0</v>
          </cell>
          <cell r="G63">
            <v>0.51919999999999999</v>
          </cell>
          <cell r="H63">
            <v>7.2037000000000004</v>
          </cell>
          <cell r="I63">
            <v>0</v>
          </cell>
          <cell r="J63">
            <v>8.6498000000000008</v>
          </cell>
          <cell r="K63">
            <v>0.92689999999999995</v>
          </cell>
        </row>
        <row r="64">
          <cell r="A64" t="str">
            <v>E9070</v>
          </cell>
          <cell r="B64" t="str">
            <v>Ponte rolante com capacidade de 5 t e vão de até 15 m - 10 kW</v>
          </cell>
          <cell r="C64">
            <v>378121.97320000001</v>
          </cell>
          <cell r="D64">
            <v>16.805399999999999</v>
          </cell>
          <cell r="E64">
            <v>6.4805999999999999</v>
          </cell>
          <cell r="F64">
            <v>0</v>
          </cell>
          <cell r="G64">
            <v>10.503399999999999</v>
          </cell>
          <cell r="H64">
            <v>0</v>
          </cell>
          <cell r="I64">
            <v>28.713899999999999</v>
          </cell>
          <cell r="J64">
            <v>62.503300000000003</v>
          </cell>
          <cell r="K64">
            <v>51.999899999999997</v>
          </cell>
        </row>
        <row r="65">
          <cell r="A65" t="str">
            <v>E9071</v>
          </cell>
          <cell r="B65" t="str">
            <v>Transportador manual carrinho de mão com capacidade de 80 l</v>
          </cell>
          <cell r="C65">
            <v>469.36489999999998</v>
          </cell>
          <cell r="D65">
            <v>0.46939999999999998</v>
          </cell>
          <cell r="E65">
            <v>2.1700000000000001E-2</v>
          </cell>
          <cell r="F65">
            <v>0</v>
          </cell>
          <cell r="G65">
            <v>0.23469999999999999</v>
          </cell>
          <cell r="H65">
            <v>0</v>
          </cell>
          <cell r="I65">
            <v>0</v>
          </cell>
          <cell r="J65">
            <v>0.7258</v>
          </cell>
          <cell r="K65">
            <v>0.49109999999999998</v>
          </cell>
        </row>
        <row r="66">
          <cell r="A66" t="str">
            <v>E9072</v>
          </cell>
          <cell r="B66" t="str">
            <v>Martelo hidráulico vibratório com unidade hidráulica - 486 kW</v>
          </cell>
          <cell r="C66">
            <v>3344742.2768999999</v>
          </cell>
          <cell r="D66">
            <v>445.96559999999999</v>
          </cell>
          <cell r="E66">
            <v>68.790199999999999</v>
          </cell>
          <cell r="F66">
            <v>0</v>
          </cell>
          <cell r="G66">
            <v>390.2199</v>
          </cell>
          <cell r="H66">
            <v>391.47300000000001</v>
          </cell>
          <cell r="I66">
            <v>41.9803</v>
          </cell>
          <cell r="J66">
            <v>1338.4290000000001</v>
          </cell>
          <cell r="K66">
            <v>556.73609999999996</v>
          </cell>
        </row>
        <row r="67">
          <cell r="A67" t="str">
            <v>E9073</v>
          </cell>
          <cell r="B67" t="str">
            <v>Bomba de concreto rebocável com capacidade de 30 m³/h - 74 kW</v>
          </cell>
          <cell r="C67">
            <v>524294.13589999999</v>
          </cell>
          <cell r="D67">
            <v>52.429400000000001</v>
          </cell>
          <cell r="E67">
            <v>10.109</v>
          </cell>
          <cell r="F67">
            <v>0</v>
          </cell>
          <cell r="G67">
            <v>52.429400000000001</v>
          </cell>
          <cell r="H67">
            <v>75.502200000000002</v>
          </cell>
          <cell r="I67">
            <v>28.713899999999999</v>
          </cell>
          <cell r="J67">
            <v>219.18389999999999</v>
          </cell>
          <cell r="K67">
            <v>91.252300000000005</v>
          </cell>
        </row>
        <row r="68">
          <cell r="A68" t="str">
            <v>E9074</v>
          </cell>
          <cell r="B68" t="str">
            <v>Tanque de estocagem de asfalto com agitadores de 60.000 l</v>
          </cell>
          <cell r="C68">
            <v>822811.89930000005</v>
          </cell>
          <cell r="D68">
            <v>109.70829999999999</v>
          </cell>
          <cell r="E68">
            <v>16.922499999999999</v>
          </cell>
          <cell r="F68">
            <v>0</v>
          </cell>
          <cell r="G68">
            <v>68.567700000000002</v>
          </cell>
          <cell r="H68">
            <v>0</v>
          </cell>
          <cell r="I68">
            <v>0</v>
          </cell>
          <cell r="J68">
            <v>195.1985</v>
          </cell>
          <cell r="K68">
            <v>126.63079999999999</v>
          </cell>
        </row>
        <row r="69">
          <cell r="A69" t="str">
            <v>E9075</v>
          </cell>
          <cell r="B69" t="str">
            <v>Trado cavadeira de 12"</v>
          </cell>
          <cell r="C69">
            <v>168.90979999999999</v>
          </cell>
          <cell r="D69">
            <v>8.4500000000000006E-2</v>
          </cell>
          <cell r="E69">
            <v>5.1999999999999998E-3</v>
          </cell>
          <cell r="F69">
            <v>0</v>
          </cell>
          <cell r="G69">
            <v>4.2200000000000001E-2</v>
          </cell>
          <cell r="H69">
            <v>0</v>
          </cell>
          <cell r="I69">
            <v>0</v>
          </cell>
          <cell r="J69">
            <v>0.13189999999999999</v>
          </cell>
          <cell r="K69">
            <v>8.9700000000000002E-2</v>
          </cell>
        </row>
        <row r="70">
          <cell r="A70" t="str">
            <v>E9076</v>
          </cell>
          <cell r="B70" t="str">
            <v>Equipamento para pintura eletrostática com cabine dupla de 7,00 kW e estufa de 80.000 kCal</v>
          </cell>
          <cell r="C70">
            <v>169860.22330000001</v>
          </cell>
          <cell r="D70">
            <v>10.919600000000001</v>
          </cell>
          <cell r="E70">
            <v>2.9944000000000002</v>
          </cell>
          <cell r="F70">
            <v>0</v>
          </cell>
          <cell r="G70">
            <v>6.0663999999999998</v>
          </cell>
          <cell r="H70">
            <v>0</v>
          </cell>
          <cell r="I70">
            <v>28.713899999999999</v>
          </cell>
          <cell r="J70">
            <v>48.694299999999998</v>
          </cell>
          <cell r="K70">
            <v>42.627899999999997</v>
          </cell>
        </row>
        <row r="71">
          <cell r="A71" t="str">
            <v>E9077</v>
          </cell>
          <cell r="B71" t="str">
            <v>Perfuratriz de circulação reversa tipo Wirth ou similar com unidade hidráulica (Power Pack) - 273 kW</v>
          </cell>
          <cell r="C71">
            <v>4621130.1772999996</v>
          </cell>
          <cell r="D71">
            <v>369.69040000000001</v>
          </cell>
          <cell r="E71">
            <v>85.537099999999995</v>
          </cell>
          <cell r="F71">
            <v>0</v>
          </cell>
          <cell r="G71">
            <v>369.69040000000001</v>
          </cell>
          <cell r="H71">
            <v>146.601</v>
          </cell>
          <cell r="I71">
            <v>35.682200000000002</v>
          </cell>
          <cell r="J71">
            <v>1007.2011</v>
          </cell>
          <cell r="K71">
            <v>490.90969999999999</v>
          </cell>
        </row>
        <row r="72">
          <cell r="A72" t="str">
            <v>E9078</v>
          </cell>
          <cell r="B72" t="str">
            <v>Treliça lançadeira com capacidade de carga de 100 a 120 t e vão máximo de 45 m - 110 kW</v>
          </cell>
          <cell r="C72">
            <v>3547316.7415</v>
          </cell>
          <cell r="D72">
            <v>157.6585</v>
          </cell>
          <cell r="E72">
            <v>60.7971</v>
          </cell>
          <cell r="F72">
            <v>0</v>
          </cell>
          <cell r="G72">
            <v>98.536600000000007</v>
          </cell>
          <cell r="H72">
            <v>0</v>
          </cell>
          <cell r="I72">
            <v>41.9803</v>
          </cell>
          <cell r="J72">
            <v>358.97250000000003</v>
          </cell>
          <cell r="K72">
            <v>260.4359</v>
          </cell>
        </row>
        <row r="73">
          <cell r="A73" t="str">
            <v>E9079</v>
          </cell>
          <cell r="B73" t="str">
            <v>Bomba submersível com capacidade de 360 m³/h - 23 kW</v>
          </cell>
          <cell r="C73">
            <v>179380.08840000001</v>
          </cell>
          <cell r="D73">
            <v>17.937999999999999</v>
          </cell>
          <cell r="E73">
            <v>3.4586999999999999</v>
          </cell>
          <cell r="F73">
            <v>0</v>
          </cell>
          <cell r="G73">
            <v>15.6958</v>
          </cell>
          <cell r="H73">
            <v>0</v>
          </cell>
          <cell r="I73">
            <v>0</v>
          </cell>
          <cell r="J73">
            <v>37.092500000000001</v>
          </cell>
          <cell r="K73">
            <v>21.396699999999999</v>
          </cell>
        </row>
        <row r="74">
          <cell r="A74" t="str">
            <v>E9080</v>
          </cell>
          <cell r="B74" t="str">
            <v>Carrelone com capacidade máxima de 70 t</v>
          </cell>
          <cell r="C74">
            <v>1849083.4798999999</v>
          </cell>
          <cell r="D74">
            <v>83.208799999999997</v>
          </cell>
          <cell r="E74">
            <v>31.374300000000002</v>
          </cell>
          <cell r="F74">
            <v>0</v>
          </cell>
          <cell r="G74">
            <v>46.2271</v>
          </cell>
          <cell r="H74">
            <v>0</v>
          </cell>
          <cell r="I74">
            <v>28.713899999999999</v>
          </cell>
          <cell r="J74">
            <v>189.5241</v>
          </cell>
          <cell r="K74">
            <v>143.297</v>
          </cell>
        </row>
        <row r="75">
          <cell r="A75" t="str">
            <v>E9081</v>
          </cell>
          <cell r="B75" t="str">
            <v>Fischietti simples com capacidade de 70 t</v>
          </cell>
          <cell r="C75">
            <v>107557.24709999999</v>
          </cell>
          <cell r="D75">
            <v>4.8400999999999996</v>
          </cell>
          <cell r="E75">
            <v>1.825</v>
          </cell>
          <cell r="F75">
            <v>0</v>
          </cell>
          <cell r="G75">
            <v>2.6888999999999998</v>
          </cell>
          <cell r="H75">
            <v>0</v>
          </cell>
          <cell r="I75">
            <v>0</v>
          </cell>
          <cell r="J75">
            <v>9.3539999999999992</v>
          </cell>
          <cell r="K75">
            <v>6.6650999999999998</v>
          </cell>
        </row>
        <row r="76">
          <cell r="A76" t="str">
            <v>E9083</v>
          </cell>
          <cell r="B76" t="str">
            <v>Vagão fechado FLT com capacidade de 99 t</v>
          </cell>
          <cell r="C76">
            <v>869181.15260000003</v>
          </cell>
          <cell r="D76">
            <v>13.762</v>
          </cell>
          <cell r="E76">
            <v>13.853999999999999</v>
          </cell>
          <cell r="F76">
            <v>0</v>
          </cell>
          <cell r="G76">
            <v>7.2431999999999999</v>
          </cell>
          <cell r="H76">
            <v>0</v>
          </cell>
          <cell r="I76">
            <v>0</v>
          </cell>
          <cell r="J76">
            <v>34.859200000000001</v>
          </cell>
          <cell r="K76">
            <v>27.616</v>
          </cell>
        </row>
        <row r="77">
          <cell r="A77" t="str">
            <v>E9084</v>
          </cell>
          <cell r="B77" t="str">
            <v>Vagão tanque convencional TCT com capacidade de 97 t e 103.000 l</v>
          </cell>
          <cell r="C77">
            <v>1263021.9620000001</v>
          </cell>
          <cell r="D77">
            <v>19.997800000000002</v>
          </cell>
          <cell r="E77">
            <v>20.131499999999999</v>
          </cell>
          <cell r="F77">
            <v>0</v>
          </cell>
          <cell r="G77">
            <v>10.5252</v>
          </cell>
          <cell r="H77">
            <v>0</v>
          </cell>
          <cell r="I77">
            <v>0</v>
          </cell>
          <cell r="J77">
            <v>50.654499999999999</v>
          </cell>
          <cell r="K77">
            <v>40.129300000000001</v>
          </cell>
        </row>
        <row r="78">
          <cell r="A78" t="str">
            <v>E9085</v>
          </cell>
          <cell r="B78" t="str">
            <v>Vagão gôndola GDE com capacidade de 93,5 t / 29 m³</v>
          </cell>
          <cell r="C78">
            <v>637742.38399999996</v>
          </cell>
          <cell r="D78">
            <v>10.0976</v>
          </cell>
          <cell r="E78">
            <v>10.165100000000001</v>
          </cell>
          <cell r="F78">
            <v>0</v>
          </cell>
          <cell r="G78">
            <v>5.3144999999999998</v>
          </cell>
          <cell r="H78">
            <v>0</v>
          </cell>
          <cell r="I78">
            <v>0</v>
          </cell>
          <cell r="J78">
            <v>25.577200000000001</v>
          </cell>
          <cell r="K78">
            <v>20.262699999999999</v>
          </cell>
        </row>
        <row r="79">
          <cell r="A79" t="str">
            <v>E9086</v>
          </cell>
          <cell r="B79" t="str">
            <v>Bomba de concreto rebocável com capacidade de 41 m³/h - 74 kW</v>
          </cell>
          <cell r="C79">
            <v>544840.61309999996</v>
          </cell>
          <cell r="D79">
            <v>54.484099999999998</v>
          </cell>
          <cell r="E79">
            <v>10.5052</v>
          </cell>
          <cell r="F79">
            <v>0</v>
          </cell>
          <cell r="G79">
            <v>54.484099999999998</v>
          </cell>
          <cell r="H79">
            <v>75.502200000000002</v>
          </cell>
          <cell r="I79">
            <v>28.713899999999999</v>
          </cell>
          <cell r="J79">
            <v>223.68950000000001</v>
          </cell>
          <cell r="K79">
            <v>93.703199999999995</v>
          </cell>
        </row>
        <row r="80">
          <cell r="A80" t="str">
            <v>E9089</v>
          </cell>
          <cell r="B80" t="str">
            <v>Roçadeira costal - 1,40 kW</v>
          </cell>
          <cell r="C80">
            <v>2856.9868999999999</v>
          </cell>
          <cell r="D80">
            <v>0.42849999999999999</v>
          </cell>
          <cell r="E80">
            <v>5.8799999999999998E-2</v>
          </cell>
          <cell r="F80">
            <v>0</v>
          </cell>
          <cell r="G80">
            <v>0.33329999999999999</v>
          </cell>
          <cell r="H80">
            <v>7.7308000000000003</v>
          </cell>
          <cell r="I80">
            <v>0</v>
          </cell>
          <cell r="J80">
            <v>8.5513999999999992</v>
          </cell>
          <cell r="K80">
            <v>0.48730000000000001</v>
          </cell>
        </row>
        <row r="81">
          <cell r="A81" t="str">
            <v>E9093</v>
          </cell>
          <cell r="B81" t="str">
            <v>Veículo leve - 53 kW (sem motorista)</v>
          </cell>
          <cell r="C81">
            <v>82331.890400000004</v>
          </cell>
          <cell r="D81">
            <v>4.9398999999999997</v>
          </cell>
          <cell r="E81">
            <v>1.524</v>
          </cell>
          <cell r="F81">
            <v>0.61750000000000005</v>
          </cell>
          <cell r="G81">
            <v>4.9398999999999997</v>
          </cell>
          <cell r="H81">
            <v>23.945399999999999</v>
          </cell>
          <cell r="I81">
            <v>0</v>
          </cell>
          <cell r="J81">
            <v>35.966700000000003</v>
          </cell>
          <cell r="K81">
            <v>7.0814000000000004</v>
          </cell>
        </row>
        <row r="82">
          <cell r="A82" t="str">
            <v>E9094</v>
          </cell>
          <cell r="B82" t="str">
            <v>Guindaste móvel sobre pneus com 6 eixos com capacidade máxima de 350 t - 450 kW</v>
          </cell>
          <cell r="C82">
            <v>21591566.794799998</v>
          </cell>
          <cell r="D82">
            <v>755.70479999999998</v>
          </cell>
          <cell r="E82">
            <v>366.35489999999999</v>
          </cell>
          <cell r="F82">
            <v>148.44200000000001</v>
          </cell>
          <cell r="G82">
            <v>971.62049999999999</v>
          </cell>
          <cell r="H82">
            <v>120.825</v>
          </cell>
          <cell r="I82">
            <v>36.460999999999999</v>
          </cell>
          <cell r="J82">
            <v>2399.4081999999999</v>
          </cell>
          <cell r="K82">
            <v>1306.9627</v>
          </cell>
        </row>
        <row r="83">
          <cell r="A83" t="str">
            <v>E9095</v>
          </cell>
          <cell r="B83" t="str">
            <v>Guindaste móvel sobre pneus com 8 eixos com capacidade máxima de 500 t - 500 kW</v>
          </cell>
          <cell r="C83">
            <v>31395847.065200001</v>
          </cell>
          <cell r="D83">
            <v>1098.8545999999999</v>
          </cell>
          <cell r="E83">
            <v>532.70899999999995</v>
          </cell>
          <cell r="F83">
            <v>215.84639999999999</v>
          </cell>
          <cell r="G83">
            <v>1412.8131000000001</v>
          </cell>
          <cell r="H83">
            <v>134.25</v>
          </cell>
          <cell r="I83">
            <v>36.460999999999999</v>
          </cell>
          <cell r="J83">
            <v>3430.9340999999999</v>
          </cell>
          <cell r="K83">
            <v>1883.8710000000001</v>
          </cell>
        </row>
        <row r="84">
          <cell r="A84" t="str">
            <v>E9096</v>
          </cell>
          <cell r="B84" t="str">
            <v>Minicarregadeira de pneus - 45,50 kW</v>
          </cell>
          <cell r="C84">
            <v>407258.87439999997</v>
          </cell>
          <cell r="D84">
            <v>35.635199999999998</v>
          </cell>
          <cell r="E84">
            <v>7.8525</v>
          </cell>
          <cell r="F84">
            <v>0</v>
          </cell>
          <cell r="G84">
            <v>35.635199999999998</v>
          </cell>
          <cell r="H84">
            <v>61.083799999999997</v>
          </cell>
          <cell r="I84">
            <v>35.682200000000002</v>
          </cell>
          <cell r="J84">
            <v>175.88890000000001</v>
          </cell>
          <cell r="K84">
            <v>79.169899999999998</v>
          </cell>
        </row>
        <row r="85">
          <cell r="A85" t="str">
            <v>E9101</v>
          </cell>
          <cell r="B85" t="str">
            <v>Removedora de faixas de sinalização viária - 9,69 kW</v>
          </cell>
          <cell r="C85">
            <v>51358.525199999996</v>
          </cell>
          <cell r="D85">
            <v>4.1086999999999998</v>
          </cell>
          <cell r="E85">
            <v>0.9506</v>
          </cell>
          <cell r="F85">
            <v>0</v>
          </cell>
          <cell r="G85">
            <v>3.5951</v>
          </cell>
          <cell r="H85">
            <v>17.025300000000001</v>
          </cell>
          <cell r="I85">
            <v>0</v>
          </cell>
          <cell r="J85">
            <v>25.6797</v>
          </cell>
          <cell r="K85">
            <v>5.0593000000000004</v>
          </cell>
        </row>
        <row r="86">
          <cell r="A86" t="str">
            <v>E9102</v>
          </cell>
          <cell r="B86" t="str">
            <v>Extrusora para sarjeta de concreto - 10,44 kW</v>
          </cell>
          <cell r="C86">
            <v>85665.906499999997</v>
          </cell>
          <cell r="D86">
            <v>6.8532999999999999</v>
          </cell>
          <cell r="E86">
            <v>1.5857000000000001</v>
          </cell>
          <cell r="F86">
            <v>0</v>
          </cell>
          <cell r="G86">
            <v>5.9965999999999999</v>
          </cell>
          <cell r="H86">
            <v>8.4093999999999998</v>
          </cell>
          <cell r="I86">
            <v>28.713899999999999</v>
          </cell>
          <cell r="J86">
            <v>51.558900000000001</v>
          </cell>
          <cell r="K86">
            <v>37.152900000000002</v>
          </cell>
        </row>
        <row r="87">
          <cell r="A87" t="str">
            <v>E9103</v>
          </cell>
          <cell r="B87" t="str">
            <v>Extrusora para meio-fio de concreto - 10,44 kW</v>
          </cell>
          <cell r="C87">
            <v>68168.733200000002</v>
          </cell>
          <cell r="D87">
            <v>5.4535</v>
          </cell>
          <cell r="E87">
            <v>1.2618</v>
          </cell>
          <cell r="F87">
            <v>0</v>
          </cell>
          <cell r="G87">
            <v>4.7717999999999998</v>
          </cell>
          <cell r="H87">
            <v>8.4093999999999998</v>
          </cell>
          <cell r="I87">
            <v>28.713899999999999</v>
          </cell>
          <cell r="J87">
            <v>48.610399999999998</v>
          </cell>
          <cell r="K87">
            <v>35.429200000000002</v>
          </cell>
        </row>
        <row r="88">
          <cell r="A88" t="str">
            <v>E9105</v>
          </cell>
          <cell r="B88" t="str">
            <v>Embarcação rebocadora multipropósito com guindaste hidráulico 155 kN.m - 2 x 186 kW</v>
          </cell>
          <cell r="C88">
            <v>5252363.0983999996</v>
          </cell>
          <cell r="D88">
            <v>60.123199999999997</v>
          </cell>
          <cell r="E88">
            <v>30.192</v>
          </cell>
          <cell r="F88">
            <v>0</v>
          </cell>
          <cell r="G88">
            <v>133.6071</v>
          </cell>
          <cell r="H88">
            <v>379.55160000000001</v>
          </cell>
          <cell r="I88">
            <v>136.04939999999999</v>
          </cell>
          <cell r="J88">
            <v>739.52329999999995</v>
          </cell>
          <cell r="K88">
            <v>226.3646</v>
          </cell>
        </row>
        <row r="89">
          <cell r="A89" t="str">
            <v>E9106</v>
          </cell>
          <cell r="B89" t="str">
            <v>Balsa de convés com capacidade de 200 t</v>
          </cell>
          <cell r="C89">
            <v>1976387.9253</v>
          </cell>
          <cell r="D89">
            <v>22.6235</v>
          </cell>
          <cell r="E89">
            <v>11.360799999999999</v>
          </cell>
          <cell r="F89">
            <v>0</v>
          </cell>
          <cell r="G89">
            <v>37.705800000000004</v>
          </cell>
          <cell r="H89">
            <v>0</v>
          </cell>
          <cell r="I89">
            <v>30.041599999999999</v>
          </cell>
          <cell r="J89">
            <v>101.7317</v>
          </cell>
          <cell r="K89">
            <v>64.025899999999993</v>
          </cell>
        </row>
        <row r="90">
          <cell r="A90" t="str">
            <v>E9107</v>
          </cell>
          <cell r="B90" t="str">
            <v>Compactador manual com soquete vibratório - 2,24 kW</v>
          </cell>
          <cell r="C90">
            <v>11929.9835</v>
          </cell>
          <cell r="D90">
            <v>2.3860000000000001</v>
          </cell>
          <cell r="E90">
            <v>0.27600000000000002</v>
          </cell>
          <cell r="F90">
            <v>0</v>
          </cell>
          <cell r="G90">
            <v>2.3860000000000001</v>
          </cell>
          <cell r="H90">
            <v>3.9357000000000002</v>
          </cell>
          <cell r="I90">
            <v>0</v>
          </cell>
          <cell r="J90">
            <v>8.9837000000000007</v>
          </cell>
          <cell r="K90">
            <v>2.6619999999999999</v>
          </cell>
        </row>
        <row r="91">
          <cell r="A91" t="str">
            <v>E9108</v>
          </cell>
          <cell r="B91" t="str">
            <v>Soldadora de trilho por caldeamento na via - 400 kW</v>
          </cell>
          <cell r="C91">
            <v>9735194.1647999994</v>
          </cell>
          <cell r="D91">
            <v>155.76310000000001</v>
          </cell>
          <cell r="E91">
            <v>156.172</v>
          </cell>
          <cell r="F91">
            <v>0</v>
          </cell>
          <cell r="G91">
            <v>194.7039</v>
          </cell>
          <cell r="H91">
            <v>257.76</v>
          </cell>
          <cell r="I91">
            <v>83.960599999999999</v>
          </cell>
          <cell r="J91">
            <v>848.3596</v>
          </cell>
          <cell r="K91">
            <v>395.89569999999998</v>
          </cell>
        </row>
        <row r="92">
          <cell r="A92" t="str">
            <v>E9110</v>
          </cell>
          <cell r="B92" t="str">
            <v>Escavadeira hidráulica sobre esteiras para rocha com caçamba com capacidade de 1,56 m³ - 118 kW</v>
          </cell>
          <cell r="C92">
            <v>1112493.4982</v>
          </cell>
          <cell r="D92">
            <v>111.24930000000001</v>
          </cell>
          <cell r="E92">
            <v>22.063099999999999</v>
          </cell>
          <cell r="F92">
            <v>0</v>
          </cell>
          <cell r="G92">
            <v>111.24930000000001</v>
          </cell>
          <cell r="H92">
            <v>120.3954</v>
          </cell>
          <cell r="I92">
            <v>35.682200000000002</v>
          </cell>
          <cell r="J92">
            <v>400.63929999999999</v>
          </cell>
          <cell r="K92">
            <v>168.99459999999999</v>
          </cell>
        </row>
        <row r="93">
          <cell r="A93" t="str">
            <v>E9111</v>
          </cell>
          <cell r="B93" t="str">
            <v>Jateador abrasivo úmido com capacidade de 350 kg de abrasivo</v>
          </cell>
          <cell r="C93">
            <v>370465.65610000002</v>
          </cell>
          <cell r="D93">
            <v>66.683800000000005</v>
          </cell>
          <cell r="E93">
            <v>8.0001999999999995</v>
          </cell>
          <cell r="F93">
            <v>0</v>
          </cell>
          <cell r="G93">
            <v>66.683800000000005</v>
          </cell>
          <cell r="H93">
            <v>0</v>
          </cell>
          <cell r="I93">
            <v>28.713899999999999</v>
          </cell>
          <cell r="J93">
            <v>170.08170000000001</v>
          </cell>
          <cell r="K93">
            <v>103.39790000000001</v>
          </cell>
        </row>
        <row r="94">
          <cell r="A94" t="str">
            <v>E9112</v>
          </cell>
          <cell r="B94" t="str">
            <v>Sinalizador direcional móvel com sistema fotovoltaico de energia e montado em chassi sobre pneus</v>
          </cell>
          <cell r="C94">
            <v>22906.903999999999</v>
          </cell>
          <cell r="D94">
            <v>2.577</v>
          </cell>
          <cell r="E94">
            <v>0.44169999999999998</v>
          </cell>
          <cell r="F94">
            <v>0</v>
          </cell>
          <cell r="G94">
            <v>1.4317</v>
          </cell>
          <cell r="H94">
            <v>0</v>
          </cell>
          <cell r="I94">
            <v>0</v>
          </cell>
          <cell r="J94">
            <v>4.4504000000000001</v>
          </cell>
          <cell r="K94">
            <v>3.0186999999999999</v>
          </cell>
        </row>
        <row r="95">
          <cell r="A95" t="str">
            <v>E9113</v>
          </cell>
          <cell r="B95" t="str">
            <v>Painel de Mensagem Variável - PMV móvel, com sistema fotovoltaico de energia e montado em chassi sobre pneus</v>
          </cell>
          <cell r="C95">
            <v>145856.2058</v>
          </cell>
          <cell r="D95">
            <v>16.408799999999999</v>
          </cell>
          <cell r="E95">
            <v>2.8123</v>
          </cell>
          <cell r="F95">
            <v>0</v>
          </cell>
          <cell r="G95">
            <v>9.1159999999999997</v>
          </cell>
          <cell r="H95">
            <v>0</v>
          </cell>
          <cell r="I95">
            <v>0</v>
          </cell>
          <cell r="J95">
            <v>28.3371</v>
          </cell>
          <cell r="K95">
            <v>19.2211</v>
          </cell>
        </row>
        <row r="96">
          <cell r="A96" t="str">
            <v>E9116</v>
          </cell>
          <cell r="B96" t="str">
            <v>Semáforo móvel com 3 lentes e bateria - D = 200 mm</v>
          </cell>
          <cell r="C96">
            <v>8309.1399000000001</v>
          </cell>
          <cell r="D96">
            <v>0.93479999999999996</v>
          </cell>
          <cell r="E96">
            <v>0.16020000000000001</v>
          </cell>
          <cell r="F96">
            <v>0</v>
          </cell>
          <cell r="G96">
            <v>0.51929999999999998</v>
          </cell>
          <cell r="H96">
            <v>0</v>
          </cell>
          <cell r="I96">
            <v>0</v>
          </cell>
          <cell r="J96">
            <v>1.6143000000000001</v>
          </cell>
          <cell r="K96">
            <v>1.095</v>
          </cell>
        </row>
        <row r="97">
          <cell r="A97" t="str">
            <v>E9117</v>
          </cell>
          <cell r="B97" t="str">
            <v>Carregadeira de pneus para rocha com capacidade de 2,50 m³ - 105 kW</v>
          </cell>
          <cell r="C97">
            <v>944146.96920000005</v>
          </cell>
          <cell r="D97">
            <v>75.445499999999996</v>
          </cell>
          <cell r="E97">
            <v>17.888500000000001</v>
          </cell>
          <cell r="F97">
            <v>0</v>
          </cell>
          <cell r="G97">
            <v>75.445499999999996</v>
          </cell>
          <cell r="H97">
            <v>107.1315</v>
          </cell>
          <cell r="I97">
            <v>35.682200000000002</v>
          </cell>
          <cell r="J97">
            <v>311.59320000000002</v>
          </cell>
          <cell r="K97">
            <v>129.0162</v>
          </cell>
        </row>
        <row r="98">
          <cell r="A98" t="str">
            <v>E9118</v>
          </cell>
          <cell r="B98" t="str">
            <v>Cortadora de pavimento com disco diamantado de 450 a 1.500 mm - 55,40 kW</v>
          </cell>
          <cell r="C98">
            <v>488601.08159999998</v>
          </cell>
          <cell r="D98">
            <v>65.146799999999999</v>
          </cell>
          <cell r="E98">
            <v>10.0489</v>
          </cell>
          <cell r="F98">
            <v>0</v>
          </cell>
          <cell r="G98">
            <v>65.146799999999999</v>
          </cell>
          <cell r="H98">
            <v>44.624699999999997</v>
          </cell>
          <cell r="I98">
            <v>28.713899999999999</v>
          </cell>
          <cell r="J98">
            <v>213.68109999999999</v>
          </cell>
          <cell r="K98">
            <v>103.9096</v>
          </cell>
        </row>
        <row r="99">
          <cell r="A99" t="str">
            <v>E9119</v>
          </cell>
          <cell r="B99" t="str">
            <v>Minicarregadeira sobre pneus com valetadeira - 55,40 kW</v>
          </cell>
          <cell r="C99">
            <v>753338.92610000004</v>
          </cell>
          <cell r="D99">
            <v>65.917199999999994</v>
          </cell>
          <cell r="E99">
            <v>14.5253</v>
          </cell>
          <cell r="F99">
            <v>0</v>
          </cell>
          <cell r="G99">
            <v>65.917199999999994</v>
          </cell>
          <cell r="H99">
            <v>74.374499999999998</v>
          </cell>
          <cell r="I99">
            <v>35.682200000000002</v>
          </cell>
          <cell r="J99">
            <v>256.41640000000001</v>
          </cell>
          <cell r="K99">
            <v>116.1247</v>
          </cell>
        </row>
        <row r="100">
          <cell r="A100" t="str">
            <v>E9120</v>
          </cell>
          <cell r="B100" t="str">
            <v>Equipamento de cravação sobre esteira para geodreno com haste para profundidade de até 20 m - 258 kW</v>
          </cell>
          <cell r="C100">
            <v>2940688.9937</v>
          </cell>
          <cell r="D100">
            <v>171.5402</v>
          </cell>
          <cell r="E100">
            <v>52.920099999999998</v>
          </cell>
          <cell r="F100">
            <v>0</v>
          </cell>
          <cell r="G100">
            <v>171.5402</v>
          </cell>
          <cell r="H100">
            <v>180.10980000000001</v>
          </cell>
          <cell r="I100">
            <v>28.713899999999999</v>
          </cell>
          <cell r="J100">
            <v>604.82420000000002</v>
          </cell>
          <cell r="K100">
            <v>253.17420000000001</v>
          </cell>
        </row>
        <row r="101">
          <cell r="A101" t="str">
            <v>E9122</v>
          </cell>
          <cell r="B101" t="str">
            <v>Perfuratriz tipo Bottom Feed para coluna de brita - 194 kW</v>
          </cell>
          <cell r="C101">
            <v>7118781.0171999997</v>
          </cell>
          <cell r="D101">
            <v>569.50250000000005</v>
          </cell>
          <cell r="E101">
            <v>131.76859999999999</v>
          </cell>
          <cell r="F101">
            <v>0</v>
          </cell>
          <cell r="G101">
            <v>569.50250000000005</v>
          </cell>
          <cell r="H101">
            <v>104.178</v>
          </cell>
          <cell r="I101">
            <v>35.682200000000002</v>
          </cell>
          <cell r="J101">
            <v>1410.6338000000001</v>
          </cell>
          <cell r="K101">
            <v>736.95330000000001</v>
          </cell>
        </row>
        <row r="102">
          <cell r="A102" t="str">
            <v>E9125</v>
          </cell>
          <cell r="B102" t="str">
            <v>Veículo tipo van furgão com capacidade de 1,38 t - 100 kW</v>
          </cell>
          <cell r="C102">
            <v>270619.27039999998</v>
          </cell>
          <cell r="D102">
            <v>13.531000000000001</v>
          </cell>
          <cell r="E102">
            <v>4.87</v>
          </cell>
          <cell r="F102">
            <v>1.9733000000000001</v>
          </cell>
          <cell r="G102">
            <v>13.531000000000001</v>
          </cell>
          <cell r="H102">
            <v>26.85</v>
          </cell>
          <cell r="I102">
            <v>32.174999999999997</v>
          </cell>
          <cell r="J102">
            <v>92.930300000000003</v>
          </cell>
          <cell r="K102">
            <v>52.549300000000002</v>
          </cell>
        </row>
        <row r="103">
          <cell r="A103" t="str">
            <v>E9126</v>
          </cell>
          <cell r="B103" t="str">
            <v>Draga backhoe com capacidade de 7 m³ - 1.000 kW</v>
          </cell>
          <cell r="C103">
            <v>169343888.26280001</v>
          </cell>
          <cell r="D103">
            <v>4535.9970000000003</v>
          </cell>
          <cell r="E103">
            <v>1461.5486000000001</v>
          </cell>
          <cell r="F103">
            <v>0</v>
          </cell>
          <cell r="G103">
            <v>10079.9933</v>
          </cell>
          <cell r="H103">
            <v>1020.3</v>
          </cell>
          <cell r="I103">
            <v>64.361500000000007</v>
          </cell>
          <cell r="J103">
            <v>17162.200400000002</v>
          </cell>
          <cell r="K103">
            <v>6061.9071000000004</v>
          </cell>
        </row>
        <row r="104">
          <cell r="A104" t="str">
            <v>E9127</v>
          </cell>
          <cell r="B104" t="str">
            <v>Escavadeira hidráulica com martelo hidráulico de 520 kg - 75 kW</v>
          </cell>
          <cell r="C104">
            <v>846084.42090000003</v>
          </cell>
          <cell r="D104">
            <v>96.695400000000006</v>
          </cell>
          <cell r="E104">
            <v>16.779699999999998</v>
          </cell>
          <cell r="F104">
            <v>0</v>
          </cell>
          <cell r="G104">
            <v>120.86920000000001</v>
          </cell>
          <cell r="H104">
            <v>52.357500000000002</v>
          </cell>
          <cell r="I104">
            <v>35.682200000000002</v>
          </cell>
          <cell r="J104">
            <v>322.38400000000001</v>
          </cell>
          <cell r="K104">
            <v>149.15729999999999</v>
          </cell>
        </row>
        <row r="105">
          <cell r="A105" t="str">
            <v>E9128</v>
          </cell>
          <cell r="B105" t="str">
            <v>Veículo leve picape compacta 4 x 2 com cabine dupla com capacidade de 0,65 t - 72 kW</v>
          </cell>
          <cell r="C105">
            <v>127464.79270000001</v>
          </cell>
          <cell r="D105">
            <v>7.6478999999999999</v>
          </cell>
          <cell r="E105">
            <v>2.3593999999999999</v>
          </cell>
          <cell r="F105">
            <v>0.95599999999999996</v>
          </cell>
          <cell r="G105">
            <v>7.6478999999999999</v>
          </cell>
          <cell r="H105">
            <v>18.071999999999999</v>
          </cell>
          <cell r="I105">
            <v>32.174999999999997</v>
          </cell>
          <cell r="J105">
            <v>68.858199999999997</v>
          </cell>
          <cell r="K105">
            <v>43.138300000000001</v>
          </cell>
        </row>
        <row r="106">
          <cell r="A106" t="str">
            <v>E9129</v>
          </cell>
          <cell r="B106" t="str">
            <v>Veículo leve picape compacta 4 x 2 com cabine dupla com capacidade de 0,65 t - 72 kW (sem motorista)</v>
          </cell>
          <cell r="C106">
            <v>127464.79270000001</v>
          </cell>
          <cell r="D106">
            <v>7.6478999999999999</v>
          </cell>
          <cell r="E106">
            <v>2.3593999999999999</v>
          </cell>
          <cell r="F106">
            <v>0.95599999999999996</v>
          </cell>
          <cell r="G106">
            <v>7.6478999999999999</v>
          </cell>
          <cell r="H106">
            <v>18.071999999999999</v>
          </cell>
          <cell r="I106">
            <v>0</v>
          </cell>
          <cell r="J106">
            <v>36.683199999999999</v>
          </cell>
          <cell r="K106">
            <v>10.9633</v>
          </cell>
        </row>
        <row r="107">
          <cell r="A107" t="str">
            <v>E9130</v>
          </cell>
          <cell r="B107" t="str">
            <v>Veículo leve picape média 4 x 4 com cabine dupla com capacidade de 1,10 t - 152,25 kW (sem motorista)</v>
          </cell>
          <cell r="C107">
            <v>282063.65850000002</v>
          </cell>
          <cell r="D107">
            <v>16.9238</v>
          </cell>
          <cell r="E107">
            <v>5.2210000000000001</v>
          </cell>
          <cell r="F107">
            <v>2.1154999999999999</v>
          </cell>
          <cell r="G107">
            <v>16.9238</v>
          </cell>
          <cell r="H107">
            <v>40.879100000000001</v>
          </cell>
          <cell r="I107">
            <v>0</v>
          </cell>
          <cell r="J107">
            <v>82.063199999999995</v>
          </cell>
          <cell r="K107">
            <v>24.260300000000001</v>
          </cell>
        </row>
        <row r="108">
          <cell r="A108" t="str">
            <v>E9131</v>
          </cell>
          <cell r="B108" t="str">
            <v>Veículo tipo van furgão com capacidade de 1,38 t - 100 kW (sem motorista)</v>
          </cell>
          <cell r="C108">
            <v>270619.27039999998</v>
          </cell>
          <cell r="D108">
            <v>13.531000000000001</v>
          </cell>
          <cell r="E108">
            <v>4.87</v>
          </cell>
          <cell r="F108">
            <v>1.9733000000000001</v>
          </cell>
          <cell r="G108">
            <v>13.531000000000001</v>
          </cell>
          <cell r="H108">
            <v>26.85</v>
          </cell>
          <cell r="I108">
            <v>0</v>
          </cell>
          <cell r="J108">
            <v>60.755299999999998</v>
          </cell>
          <cell r="K108">
            <v>20.374300000000002</v>
          </cell>
        </row>
        <row r="109">
          <cell r="A109" t="str">
            <v>E9134</v>
          </cell>
          <cell r="B109" t="str">
            <v>Miniônibus com capacidade para 30 passageiros - 120 kW</v>
          </cell>
          <cell r="C109">
            <v>688379.28119999997</v>
          </cell>
          <cell r="D109">
            <v>29.501999999999999</v>
          </cell>
          <cell r="E109">
            <v>12.1351</v>
          </cell>
          <cell r="F109">
            <v>4.9169999999999998</v>
          </cell>
          <cell r="G109">
            <v>44.253</v>
          </cell>
          <cell r="H109">
            <v>122.43600000000001</v>
          </cell>
          <cell r="I109">
            <v>34.717799999999997</v>
          </cell>
          <cell r="J109">
            <v>247.96090000000001</v>
          </cell>
          <cell r="K109">
            <v>81.271900000000002</v>
          </cell>
        </row>
        <row r="110">
          <cell r="A110" t="str">
            <v>E9141</v>
          </cell>
          <cell r="B110" t="str">
            <v>Rebarbador hidráulico com bomba manual com capacidade de força de 9.000 kgf</v>
          </cell>
          <cell r="C110">
            <v>112669.2049</v>
          </cell>
          <cell r="D110">
            <v>9.0135000000000005</v>
          </cell>
          <cell r="E110">
            <v>2.0855000000000001</v>
          </cell>
          <cell r="F110">
            <v>0</v>
          </cell>
          <cell r="G110">
            <v>5.6334999999999997</v>
          </cell>
          <cell r="H110">
            <v>0</v>
          </cell>
          <cell r="I110">
            <v>0</v>
          </cell>
          <cell r="J110">
            <v>16.732500000000002</v>
          </cell>
          <cell r="K110">
            <v>11.099</v>
          </cell>
        </row>
        <row r="111">
          <cell r="A111" t="str">
            <v>E9144</v>
          </cell>
          <cell r="B111" t="str">
            <v>Pórtico metálico rolante com talha com capacidade de 5 t - 5,6 kW</v>
          </cell>
          <cell r="C111">
            <v>303784.41249999998</v>
          </cell>
          <cell r="D111">
            <v>13.5015</v>
          </cell>
          <cell r="E111">
            <v>5.2065000000000001</v>
          </cell>
          <cell r="F111">
            <v>0</v>
          </cell>
          <cell r="G111">
            <v>8.4384999999999994</v>
          </cell>
          <cell r="H111">
            <v>0</v>
          </cell>
          <cell r="I111">
            <v>28.713899999999999</v>
          </cell>
          <cell r="J111">
            <v>55.860399999999998</v>
          </cell>
          <cell r="K111">
            <v>47.421900000000001</v>
          </cell>
        </row>
        <row r="112">
          <cell r="A112" t="str">
            <v>E9148</v>
          </cell>
          <cell r="B112" t="str">
            <v>Macaco de protensão de fios com bomba - 3,72 kW</v>
          </cell>
          <cell r="C112">
            <v>110400.7573</v>
          </cell>
          <cell r="D112">
            <v>6.3086000000000002</v>
          </cell>
          <cell r="E112">
            <v>1.9461999999999999</v>
          </cell>
          <cell r="F112">
            <v>0</v>
          </cell>
          <cell r="G112">
            <v>6.3086000000000002</v>
          </cell>
          <cell r="H112">
            <v>0</v>
          </cell>
          <cell r="I112">
            <v>41.9803</v>
          </cell>
          <cell r="J112">
            <v>56.543700000000001</v>
          </cell>
          <cell r="K112">
            <v>50.235100000000003</v>
          </cell>
        </row>
        <row r="113">
          <cell r="A113" t="str">
            <v>E9149</v>
          </cell>
          <cell r="B113" t="str">
            <v>Máquina de aplicação e extração de grampo elástico tipo Pandrol - 6,70 kW</v>
          </cell>
          <cell r="C113">
            <v>313359.70159999997</v>
          </cell>
          <cell r="D113">
            <v>25.0688</v>
          </cell>
          <cell r="E113">
            <v>5.8003</v>
          </cell>
          <cell r="F113">
            <v>0</v>
          </cell>
          <cell r="G113">
            <v>25.0688</v>
          </cell>
          <cell r="H113">
            <v>9.4175000000000004</v>
          </cell>
          <cell r="I113">
            <v>0</v>
          </cell>
          <cell r="J113">
            <v>65.355400000000003</v>
          </cell>
          <cell r="K113">
            <v>30.8691</v>
          </cell>
        </row>
        <row r="114">
          <cell r="A114" t="str">
            <v>E9151</v>
          </cell>
          <cell r="B114" t="str">
            <v>Britador de mandíbulas móvel sobre esteiras, sem peneira, com capacidade de 140 m³/h - 170 kW</v>
          </cell>
          <cell r="C114">
            <v>2982940.4059000001</v>
          </cell>
          <cell r="D114">
            <v>159.09020000000001</v>
          </cell>
          <cell r="E114">
            <v>52.146799999999999</v>
          </cell>
          <cell r="F114">
            <v>0</v>
          </cell>
          <cell r="G114">
            <v>159.09020000000001</v>
          </cell>
          <cell r="H114">
            <v>164.322</v>
          </cell>
          <cell r="I114">
            <v>41.9803</v>
          </cell>
          <cell r="J114">
            <v>576.62950000000001</v>
          </cell>
          <cell r="K114">
            <v>253.21729999999999</v>
          </cell>
        </row>
        <row r="115">
          <cell r="A115" t="str">
            <v>E9152</v>
          </cell>
          <cell r="B115" t="str">
            <v>Ferramenta de fixação à pólvora de ação direta</v>
          </cell>
          <cell r="C115">
            <v>1348.3090999999999</v>
          </cell>
          <cell r="D115">
            <v>0.11459999999999999</v>
          </cell>
          <cell r="E115">
            <v>2.5000000000000001E-2</v>
          </cell>
          <cell r="F115">
            <v>0</v>
          </cell>
          <cell r="G115">
            <v>0.1079</v>
          </cell>
          <cell r="H115">
            <v>0</v>
          </cell>
          <cell r="I115">
            <v>0</v>
          </cell>
          <cell r="J115">
            <v>0.2475</v>
          </cell>
          <cell r="K115">
            <v>0.1396</v>
          </cell>
        </row>
        <row r="116">
          <cell r="A116" t="str">
            <v>E9153</v>
          </cell>
          <cell r="B116" t="str">
            <v>Ferramenta de fixação à pólvora e sistema à pistão</v>
          </cell>
          <cell r="C116">
            <v>1142.1052999999999</v>
          </cell>
          <cell r="D116">
            <v>9.7100000000000006E-2</v>
          </cell>
          <cell r="E116">
            <v>2.1100000000000001E-2</v>
          </cell>
          <cell r="F116">
            <v>0</v>
          </cell>
          <cell r="G116">
            <v>9.1399999999999995E-2</v>
          </cell>
          <cell r="H116">
            <v>0</v>
          </cell>
          <cell r="I116">
            <v>0</v>
          </cell>
          <cell r="J116">
            <v>0.20960000000000001</v>
          </cell>
          <cell r="K116">
            <v>0.1182</v>
          </cell>
        </row>
        <row r="117">
          <cell r="A117" t="str">
            <v>E9154</v>
          </cell>
          <cell r="B117" t="str">
            <v>Equipamento para selagem com material asfáltico rebocável com capacidade de 370 l - 35 kW</v>
          </cell>
          <cell r="C117">
            <v>469920.8247</v>
          </cell>
          <cell r="D117">
            <v>84.585700000000003</v>
          </cell>
          <cell r="E117">
            <v>10.1479</v>
          </cell>
          <cell r="F117">
            <v>0</v>
          </cell>
          <cell r="G117">
            <v>28.1952</v>
          </cell>
          <cell r="H117">
            <v>28.192499999999999</v>
          </cell>
          <cell r="I117">
            <v>28.713899999999999</v>
          </cell>
          <cell r="J117">
            <v>179.83519999999999</v>
          </cell>
          <cell r="K117">
            <v>123.44750000000001</v>
          </cell>
        </row>
        <row r="118">
          <cell r="A118" t="str">
            <v>E9155</v>
          </cell>
          <cell r="B118" t="str">
            <v>Caldeira de asfalto rebocável com capacidade de 600 l - 5,20 kW</v>
          </cell>
          <cell r="C118">
            <v>153838.29019999999</v>
          </cell>
          <cell r="D118">
            <v>23.075700000000001</v>
          </cell>
          <cell r="E118">
            <v>3.1638999999999999</v>
          </cell>
          <cell r="F118">
            <v>0</v>
          </cell>
          <cell r="G118">
            <v>7.6919000000000004</v>
          </cell>
          <cell r="H118">
            <v>3.9094000000000002</v>
          </cell>
          <cell r="I118">
            <v>0</v>
          </cell>
          <cell r="J118">
            <v>37.840899999999998</v>
          </cell>
          <cell r="K118">
            <v>26.239599999999999</v>
          </cell>
        </row>
        <row r="119">
          <cell r="A119" t="str">
            <v>E9156</v>
          </cell>
          <cell r="B119" t="str">
            <v>Soprador de ar costal - 2,6 kW</v>
          </cell>
          <cell r="C119">
            <v>2674.2930999999999</v>
          </cell>
          <cell r="D119">
            <v>0.4279</v>
          </cell>
          <cell r="E119">
            <v>5.7799999999999997E-2</v>
          </cell>
          <cell r="F119">
            <v>0</v>
          </cell>
          <cell r="G119">
            <v>0.37440000000000001</v>
          </cell>
          <cell r="H119">
            <v>4.5682</v>
          </cell>
          <cell r="I119">
            <v>0</v>
          </cell>
          <cell r="J119">
            <v>5.4283000000000001</v>
          </cell>
          <cell r="K119">
            <v>0.48570000000000002</v>
          </cell>
        </row>
        <row r="120">
          <cell r="A120" t="str">
            <v>E9157</v>
          </cell>
          <cell r="B120" t="str">
            <v>Locomotiva diesel-elétrica CC - bitola métrica - 2.237 kW</v>
          </cell>
          <cell r="C120">
            <v>8872419.1627999991</v>
          </cell>
          <cell r="D120">
            <v>141.95869999999999</v>
          </cell>
          <cell r="E120">
            <v>142.3313</v>
          </cell>
          <cell r="F120">
            <v>0</v>
          </cell>
          <cell r="G120">
            <v>177.44839999999999</v>
          </cell>
          <cell r="H120">
            <v>1441.5228</v>
          </cell>
          <cell r="I120">
            <v>35.393000000000001</v>
          </cell>
          <cell r="J120">
            <v>1938.6541999999999</v>
          </cell>
          <cell r="K120">
            <v>319.68299999999999</v>
          </cell>
        </row>
        <row r="121">
          <cell r="A121" t="str">
            <v>E9158</v>
          </cell>
          <cell r="B121" t="str">
            <v>Locomotiva diesel-elétrica CC - bitola larga - 2.237 kW</v>
          </cell>
          <cell r="C121">
            <v>9264684.3502999991</v>
          </cell>
          <cell r="D121">
            <v>148.23490000000001</v>
          </cell>
          <cell r="E121">
            <v>148.6241</v>
          </cell>
          <cell r="F121">
            <v>0</v>
          </cell>
          <cell r="G121">
            <v>185.2937</v>
          </cell>
          <cell r="H121">
            <v>1441.5228</v>
          </cell>
          <cell r="I121">
            <v>35.393000000000001</v>
          </cell>
          <cell r="J121">
            <v>1959.0685000000001</v>
          </cell>
          <cell r="K121">
            <v>332.25200000000001</v>
          </cell>
        </row>
        <row r="122">
          <cell r="A122" t="str">
            <v>E9159</v>
          </cell>
          <cell r="B122" t="str">
            <v>Vagão plataforma PNE com capacidade de 82 t - bitola métrica</v>
          </cell>
          <cell r="C122">
            <v>757061.92689999996</v>
          </cell>
          <cell r="D122">
            <v>11.986800000000001</v>
          </cell>
          <cell r="E122">
            <v>12.0669</v>
          </cell>
          <cell r="F122">
            <v>0</v>
          </cell>
          <cell r="G122">
            <v>6.3087999999999997</v>
          </cell>
          <cell r="H122">
            <v>0</v>
          </cell>
          <cell r="I122">
            <v>0</v>
          </cell>
          <cell r="J122">
            <v>30.362500000000001</v>
          </cell>
          <cell r="K122">
            <v>24.053699999999999</v>
          </cell>
        </row>
        <row r="123">
          <cell r="A123" t="str">
            <v>E9160</v>
          </cell>
          <cell r="B123" t="str">
            <v>Vagão plataforma PNT com capacidade de 98 t - bitola larga</v>
          </cell>
          <cell r="C123">
            <v>985773.23869999999</v>
          </cell>
          <cell r="D123">
            <v>15.6081</v>
          </cell>
          <cell r="E123">
            <v>15.712400000000001</v>
          </cell>
          <cell r="F123">
            <v>0</v>
          </cell>
          <cell r="G123">
            <v>8.2148000000000003</v>
          </cell>
          <cell r="H123">
            <v>0</v>
          </cell>
          <cell r="I123">
            <v>0</v>
          </cell>
          <cell r="J123">
            <v>39.535299999999999</v>
          </cell>
          <cell r="K123">
            <v>31.320499999999999</v>
          </cell>
        </row>
        <row r="124">
          <cell r="A124" t="str">
            <v>E9161</v>
          </cell>
          <cell r="B124" t="str">
            <v>Vagão fechado com porta para carga e descarga de paletes FLD com capacidade de 64 t - bitola métrica</v>
          </cell>
          <cell r="C124">
            <v>749598.40029999998</v>
          </cell>
          <cell r="D124">
            <v>11.868600000000001</v>
          </cell>
          <cell r="E124">
            <v>11.948</v>
          </cell>
          <cell r="F124">
            <v>0</v>
          </cell>
          <cell r="G124">
            <v>6.2466999999999997</v>
          </cell>
          <cell r="H124">
            <v>0</v>
          </cell>
          <cell r="I124">
            <v>0</v>
          </cell>
          <cell r="J124">
            <v>30.063300000000002</v>
          </cell>
          <cell r="K124">
            <v>23.816600000000001</v>
          </cell>
        </row>
        <row r="125">
          <cell r="A125" t="str">
            <v>E9162</v>
          </cell>
          <cell r="B125" t="str">
            <v>Vagão fechado com porta para carga e descarga de paletes FLT com capacidade de 99 t - bitola larga</v>
          </cell>
          <cell r="C125">
            <v>869181.15260000003</v>
          </cell>
          <cell r="D125">
            <v>13.762</v>
          </cell>
          <cell r="E125">
            <v>13.853999999999999</v>
          </cell>
          <cell r="F125">
            <v>0</v>
          </cell>
          <cell r="G125">
            <v>7.2431999999999999</v>
          </cell>
          <cell r="H125">
            <v>0</v>
          </cell>
          <cell r="I125">
            <v>0</v>
          </cell>
          <cell r="J125">
            <v>34.859200000000001</v>
          </cell>
          <cell r="K125">
            <v>27.616</v>
          </cell>
        </row>
        <row r="126">
          <cell r="A126" t="str">
            <v>E9163</v>
          </cell>
          <cell r="B126" t="str">
            <v>Vagão hopper aberto com descarga automática HNE com capacidade de 45 m³ - bitola métrica</v>
          </cell>
          <cell r="C126">
            <v>903625.46880000003</v>
          </cell>
          <cell r="D126">
            <v>14.307399999999999</v>
          </cell>
          <cell r="E126">
            <v>14.403</v>
          </cell>
          <cell r="F126">
            <v>0</v>
          </cell>
          <cell r="G126">
            <v>7.5301999999999998</v>
          </cell>
          <cell r="H126">
            <v>0</v>
          </cell>
          <cell r="I126">
            <v>0</v>
          </cell>
          <cell r="J126">
            <v>36.240600000000001</v>
          </cell>
          <cell r="K126">
            <v>28.7104</v>
          </cell>
        </row>
        <row r="127">
          <cell r="A127" t="str">
            <v>E9164</v>
          </cell>
          <cell r="B127" t="str">
            <v>Vagão hopper aberto com descarga automática HNT com capacidade de 63 m³ - bitola larga</v>
          </cell>
          <cell r="C127">
            <v>1161171.6379</v>
          </cell>
          <cell r="D127">
            <v>18.385200000000001</v>
          </cell>
          <cell r="E127">
            <v>18.508099999999999</v>
          </cell>
          <cell r="F127">
            <v>0</v>
          </cell>
          <cell r="G127">
            <v>9.6763999999999992</v>
          </cell>
          <cell r="H127">
            <v>0</v>
          </cell>
          <cell r="I127">
            <v>0</v>
          </cell>
          <cell r="J127">
            <v>46.569699999999997</v>
          </cell>
          <cell r="K127">
            <v>36.893300000000004</v>
          </cell>
        </row>
        <row r="128">
          <cell r="A128" t="str">
            <v>E9167</v>
          </cell>
          <cell r="B128" t="str">
            <v>Equipamento para carga e descarga de TLS de até 250 m - 90 kW</v>
          </cell>
          <cell r="C128">
            <v>2825458.8204000001</v>
          </cell>
          <cell r="D128">
            <v>45.207299999999996</v>
          </cell>
          <cell r="E128">
            <v>45.326000000000001</v>
          </cell>
          <cell r="F128">
            <v>0</v>
          </cell>
          <cell r="G128">
            <v>56.5092</v>
          </cell>
          <cell r="H128">
            <v>57.996000000000002</v>
          </cell>
          <cell r="I128">
            <v>41.9803</v>
          </cell>
          <cell r="J128">
            <v>247.0188</v>
          </cell>
          <cell r="K128">
            <v>132.5136</v>
          </cell>
        </row>
        <row r="129">
          <cell r="A129" t="str">
            <v>E9168</v>
          </cell>
          <cell r="B129" t="str">
            <v>Carregadeira de pneus com implemento de garfo - 195 kW</v>
          </cell>
          <cell r="C129">
            <v>1462119.8344000001</v>
          </cell>
          <cell r="D129">
            <v>127.9355</v>
          </cell>
          <cell r="E129">
            <v>28.191500000000001</v>
          </cell>
          <cell r="F129">
            <v>0</v>
          </cell>
          <cell r="G129">
            <v>127.9355</v>
          </cell>
          <cell r="H129">
            <v>83.772000000000006</v>
          </cell>
          <cell r="I129">
            <v>35.682200000000002</v>
          </cell>
          <cell r="J129">
            <v>403.51670000000001</v>
          </cell>
          <cell r="K129">
            <v>191.8092</v>
          </cell>
        </row>
        <row r="130">
          <cell r="A130" t="str">
            <v>E9172</v>
          </cell>
          <cell r="B130" t="str">
            <v>Equipamento distribuidor de fios para fábrica de dormentes - 2,50 kW</v>
          </cell>
          <cell r="C130">
            <v>521520.78940000001</v>
          </cell>
          <cell r="D130">
            <v>29.801200000000001</v>
          </cell>
          <cell r="E130">
            <v>9.1936999999999998</v>
          </cell>
          <cell r="F130">
            <v>0</v>
          </cell>
          <cell r="G130">
            <v>29.801200000000001</v>
          </cell>
          <cell r="H130">
            <v>0</v>
          </cell>
          <cell r="I130">
            <v>28.713899999999999</v>
          </cell>
          <cell r="J130">
            <v>97.51</v>
          </cell>
          <cell r="K130">
            <v>67.708799999999997</v>
          </cell>
        </row>
        <row r="131">
          <cell r="A131" t="str">
            <v>E9173</v>
          </cell>
          <cell r="B131" t="str">
            <v>Bancos de ancoragem passiva e ativa para protensão de fios com capacidade de 200 tf</v>
          </cell>
          <cell r="C131">
            <v>274819.97090000001</v>
          </cell>
          <cell r="D131">
            <v>15.704000000000001</v>
          </cell>
          <cell r="E131">
            <v>4.8446999999999996</v>
          </cell>
          <cell r="F131">
            <v>0</v>
          </cell>
          <cell r="G131">
            <v>15.704000000000001</v>
          </cell>
          <cell r="H131">
            <v>0</v>
          </cell>
          <cell r="I131">
            <v>0</v>
          </cell>
          <cell r="J131">
            <v>36.252699999999997</v>
          </cell>
          <cell r="K131">
            <v>20.5487</v>
          </cell>
        </row>
        <row r="132">
          <cell r="A132" t="str">
            <v>E9174</v>
          </cell>
          <cell r="B132" t="str">
            <v>Aferidor para protensão de fios com capacidade de 3 a 6 t</v>
          </cell>
          <cell r="C132">
            <v>15034.2835</v>
          </cell>
          <cell r="D132">
            <v>1.3531</v>
          </cell>
          <cell r="E132">
            <v>0.27829999999999999</v>
          </cell>
          <cell r="F132">
            <v>0</v>
          </cell>
          <cell r="G132">
            <v>0.75170000000000003</v>
          </cell>
          <cell r="H132">
            <v>0</v>
          </cell>
          <cell r="I132">
            <v>0</v>
          </cell>
          <cell r="J132">
            <v>2.3831000000000002</v>
          </cell>
          <cell r="K132">
            <v>1.6314</v>
          </cell>
        </row>
        <row r="133">
          <cell r="A133" t="str">
            <v>E9175</v>
          </cell>
          <cell r="B133" t="str">
            <v>Equipamento para concretagem de fôrmas de dormentes com silo de 1,5 m³ - 9 kW</v>
          </cell>
          <cell r="C133">
            <v>451012.03600000002</v>
          </cell>
          <cell r="D133">
            <v>36.081000000000003</v>
          </cell>
          <cell r="E133">
            <v>8.3482000000000003</v>
          </cell>
          <cell r="F133">
            <v>0</v>
          </cell>
          <cell r="G133">
            <v>36.081000000000003</v>
          </cell>
          <cell r="H133">
            <v>0</v>
          </cell>
          <cell r="I133">
            <v>28.713899999999999</v>
          </cell>
          <cell r="J133">
            <v>109.22410000000001</v>
          </cell>
          <cell r="K133">
            <v>73.143100000000004</v>
          </cell>
        </row>
        <row r="134">
          <cell r="A134" t="str">
            <v>E9176</v>
          </cell>
          <cell r="B134" t="str">
            <v>Sistema de desprotensão com capacidade de 150 t - 3,72 kW</v>
          </cell>
          <cell r="C134">
            <v>261496.95680000001</v>
          </cell>
          <cell r="D134">
            <v>14.9427</v>
          </cell>
          <cell r="E134">
            <v>4.6097999999999999</v>
          </cell>
          <cell r="F134">
            <v>0</v>
          </cell>
          <cell r="G134">
            <v>14.9427</v>
          </cell>
          <cell r="H134">
            <v>0</v>
          </cell>
          <cell r="I134">
            <v>41.9803</v>
          </cell>
          <cell r="J134">
            <v>76.475499999999997</v>
          </cell>
          <cell r="K134">
            <v>61.532800000000002</v>
          </cell>
        </row>
        <row r="135">
          <cell r="A135" t="str">
            <v>E9177</v>
          </cell>
          <cell r="B135" t="str">
            <v>Pórtico metálico rolante com talha com capacidade de 5 t e pinça mecânica dupla para elevação de até 4 dormentes - 5,60 kW</v>
          </cell>
          <cell r="C135">
            <v>267295.73019999999</v>
          </cell>
          <cell r="D135">
            <v>11.879799999999999</v>
          </cell>
          <cell r="E135">
            <v>4.5811999999999999</v>
          </cell>
          <cell r="F135">
            <v>0</v>
          </cell>
          <cell r="G135">
            <v>7.4249000000000001</v>
          </cell>
          <cell r="H135">
            <v>0</v>
          </cell>
          <cell r="I135">
            <v>28.713899999999999</v>
          </cell>
          <cell r="J135">
            <v>52.599800000000002</v>
          </cell>
          <cell r="K135">
            <v>45.174900000000001</v>
          </cell>
        </row>
        <row r="136">
          <cell r="A136" t="str">
            <v>E9178</v>
          </cell>
          <cell r="B136" t="str">
            <v>Estação viradora de dormentes com esteira de 6 m - 7,70 kW</v>
          </cell>
          <cell r="C136">
            <v>709464.86809999996</v>
          </cell>
          <cell r="D136">
            <v>28.378599999999999</v>
          </cell>
          <cell r="E136">
            <v>12.037800000000001</v>
          </cell>
          <cell r="F136">
            <v>0</v>
          </cell>
          <cell r="G136">
            <v>35.473199999999999</v>
          </cell>
          <cell r="H136">
            <v>0</v>
          </cell>
          <cell r="I136">
            <v>28.713899999999999</v>
          </cell>
          <cell r="J136">
            <v>104.6035</v>
          </cell>
          <cell r="K136">
            <v>69.130300000000005</v>
          </cell>
        </row>
        <row r="137">
          <cell r="A137" t="str">
            <v>E9179</v>
          </cell>
          <cell r="B137" t="str">
            <v>Pórtico metálico com talha e pinça para seleção de dormentes com capacidade de 1 t - 1,10 kW</v>
          </cell>
          <cell r="C137">
            <v>153159.08619999999</v>
          </cell>
          <cell r="D137">
            <v>6.8071000000000002</v>
          </cell>
          <cell r="E137">
            <v>2.625</v>
          </cell>
          <cell r="F137">
            <v>0</v>
          </cell>
          <cell r="G137">
            <v>4.2544000000000004</v>
          </cell>
          <cell r="H137">
            <v>0</v>
          </cell>
          <cell r="I137">
            <v>28.713899999999999</v>
          </cell>
          <cell r="J137">
            <v>42.400399999999998</v>
          </cell>
          <cell r="K137">
            <v>38.146000000000001</v>
          </cell>
        </row>
        <row r="138">
          <cell r="A138" t="str">
            <v>E9180</v>
          </cell>
          <cell r="B138" t="str">
            <v>Cesto para transporte aéreo de concreto com capacidade de 1,5 m³</v>
          </cell>
          <cell r="C138">
            <v>36088.7405</v>
          </cell>
          <cell r="D138">
            <v>2.1427999999999998</v>
          </cell>
          <cell r="E138">
            <v>0.62629999999999997</v>
          </cell>
          <cell r="F138">
            <v>0</v>
          </cell>
          <cell r="G138">
            <v>1.5789</v>
          </cell>
          <cell r="H138">
            <v>0</v>
          </cell>
          <cell r="I138">
            <v>0</v>
          </cell>
          <cell r="J138">
            <v>4.3479999999999999</v>
          </cell>
          <cell r="K138">
            <v>2.7690999999999999</v>
          </cell>
        </row>
        <row r="139">
          <cell r="A139" t="str">
            <v>E9181</v>
          </cell>
          <cell r="B139" t="str">
            <v>Equipamento desbobinador de fios de protensão móvel</v>
          </cell>
          <cell r="C139">
            <v>148188.4394</v>
          </cell>
          <cell r="D139">
            <v>8.4679000000000002</v>
          </cell>
          <cell r="E139">
            <v>2.6124000000000001</v>
          </cell>
          <cell r="F139">
            <v>0</v>
          </cell>
          <cell r="G139">
            <v>8.4679000000000002</v>
          </cell>
          <cell r="H139">
            <v>0</v>
          </cell>
          <cell r="I139">
            <v>0</v>
          </cell>
          <cell r="J139">
            <v>19.548200000000001</v>
          </cell>
          <cell r="K139">
            <v>11.080299999999999</v>
          </cell>
        </row>
        <row r="140">
          <cell r="A140" t="str">
            <v>E9182</v>
          </cell>
          <cell r="B140" t="str">
            <v>Central de concreto com capacidade de 20 m³/h - dosadora e misturadora</v>
          </cell>
          <cell r="C140">
            <v>1587263.71</v>
          </cell>
          <cell r="D140">
            <v>158.72640000000001</v>
          </cell>
          <cell r="E140">
            <v>30.604399999999998</v>
          </cell>
          <cell r="F140">
            <v>0</v>
          </cell>
          <cell r="G140">
            <v>138.88560000000001</v>
          </cell>
          <cell r="H140">
            <v>0</v>
          </cell>
          <cell r="I140">
            <v>41.9803</v>
          </cell>
          <cell r="J140">
            <v>370.19670000000002</v>
          </cell>
          <cell r="K140">
            <v>231.31110000000001</v>
          </cell>
        </row>
        <row r="141">
          <cell r="A141" t="str">
            <v>E9183</v>
          </cell>
          <cell r="B141" t="str">
            <v>Vagonete para transporte de até 16 dormentes</v>
          </cell>
          <cell r="C141">
            <v>41119.648500000003</v>
          </cell>
          <cell r="D141">
            <v>0.65110000000000001</v>
          </cell>
          <cell r="E141">
            <v>0.65539999999999998</v>
          </cell>
          <cell r="F141">
            <v>0</v>
          </cell>
          <cell r="G141">
            <v>0.3427</v>
          </cell>
          <cell r="H141">
            <v>0</v>
          </cell>
          <cell r="I141">
            <v>0</v>
          </cell>
          <cell r="J141">
            <v>1.6492</v>
          </cell>
          <cell r="K141">
            <v>1.3065</v>
          </cell>
        </row>
        <row r="142">
          <cell r="A142" t="str">
            <v>E9184</v>
          </cell>
          <cell r="B142" t="str">
            <v>Pista de apoio para fôrmas metálicas para dormentes de concreto - 4 cavidades - C = 127,90 m</v>
          </cell>
          <cell r="C142">
            <v>675912.65280000004</v>
          </cell>
          <cell r="D142">
            <v>6.2584999999999997</v>
          </cell>
          <cell r="E142">
            <v>3.8614999999999999</v>
          </cell>
          <cell r="F142">
            <v>0</v>
          </cell>
          <cell r="G142">
            <v>6.2584999999999997</v>
          </cell>
          <cell r="H142">
            <v>0</v>
          </cell>
          <cell r="I142">
            <v>0</v>
          </cell>
          <cell r="J142">
            <v>16.378499999999999</v>
          </cell>
          <cell r="K142">
            <v>10.119999999999999</v>
          </cell>
        </row>
        <row r="143">
          <cell r="A143" t="str">
            <v>E9185</v>
          </cell>
          <cell r="B143" t="str">
            <v>Fôrma metálica para dormentes de concreto de bitola larga ou mista - 4 cavidades</v>
          </cell>
          <cell r="C143">
            <v>45614.171000000002</v>
          </cell>
          <cell r="D143">
            <v>0.4224</v>
          </cell>
          <cell r="E143">
            <v>0.2606</v>
          </cell>
          <cell r="F143">
            <v>0</v>
          </cell>
          <cell r="G143">
            <v>0.4224</v>
          </cell>
          <cell r="H143">
            <v>0</v>
          </cell>
          <cell r="I143">
            <v>0</v>
          </cell>
          <cell r="J143">
            <v>1.1053999999999999</v>
          </cell>
          <cell r="K143">
            <v>0.68300000000000005</v>
          </cell>
        </row>
        <row r="144">
          <cell r="A144" t="str">
            <v>E9186</v>
          </cell>
          <cell r="B144" t="str">
            <v>Fôrma metálica para dormentes de concreto de bitola métrica - 4 cavidades</v>
          </cell>
          <cell r="C144">
            <v>38034.148500000003</v>
          </cell>
          <cell r="D144">
            <v>0.35220000000000001</v>
          </cell>
          <cell r="E144">
            <v>0.21729999999999999</v>
          </cell>
          <cell r="F144">
            <v>0</v>
          </cell>
          <cell r="G144">
            <v>0.35220000000000001</v>
          </cell>
          <cell r="H144">
            <v>0</v>
          </cell>
          <cell r="I144">
            <v>0</v>
          </cell>
          <cell r="J144">
            <v>0.92169999999999996</v>
          </cell>
          <cell r="K144">
            <v>0.56950000000000001</v>
          </cell>
        </row>
        <row r="145">
          <cell r="A145" t="str">
            <v>E9200</v>
          </cell>
          <cell r="B145" t="str">
            <v>Carregadeira de pneus para rocha com capacidade de 2,50 m³ - 105 kW com periculosidade</v>
          </cell>
          <cell r="C145">
            <v>944146.96920000005</v>
          </cell>
          <cell r="D145">
            <v>75.445499999999996</v>
          </cell>
          <cell r="E145">
            <v>17.888500000000001</v>
          </cell>
          <cell r="F145">
            <v>0</v>
          </cell>
          <cell r="G145">
            <v>75.445499999999996</v>
          </cell>
          <cell r="H145">
            <v>107.1315</v>
          </cell>
          <cell r="I145">
            <v>44.293399999999998</v>
          </cell>
          <cell r="J145">
            <v>320.20440000000002</v>
          </cell>
          <cell r="K145">
            <v>137.62739999999999</v>
          </cell>
        </row>
        <row r="146">
          <cell r="A146" t="str">
            <v>E9203</v>
          </cell>
          <cell r="B146" t="str">
            <v>Escavadeira hidráulica com martelo hidráulico de 1.700 kg - 103 kW com periculosidade</v>
          </cell>
          <cell r="C146">
            <v>1933845.2781</v>
          </cell>
          <cell r="D146">
            <v>221.01089999999999</v>
          </cell>
          <cell r="E146">
            <v>38.3523</v>
          </cell>
          <cell r="F146">
            <v>0</v>
          </cell>
          <cell r="G146">
            <v>276.2636</v>
          </cell>
          <cell r="H146">
            <v>71.904300000000006</v>
          </cell>
          <cell r="I146">
            <v>44.293399999999998</v>
          </cell>
          <cell r="J146">
            <v>651.82449999999994</v>
          </cell>
          <cell r="K146">
            <v>303.65660000000003</v>
          </cell>
        </row>
        <row r="147">
          <cell r="A147" t="str">
            <v>E9204</v>
          </cell>
          <cell r="B147" t="str">
            <v>Perfuratriz sobre esteiras - 145 kW com periculosidade</v>
          </cell>
          <cell r="C147">
            <v>1979069.7501999999</v>
          </cell>
          <cell r="D147">
            <v>158.32560000000001</v>
          </cell>
          <cell r="E147">
            <v>36.632599999999996</v>
          </cell>
          <cell r="F147">
            <v>0</v>
          </cell>
          <cell r="G147">
            <v>158.32560000000001</v>
          </cell>
          <cell r="H147">
            <v>116.7975</v>
          </cell>
          <cell r="I147">
            <v>44.293399999999998</v>
          </cell>
          <cell r="J147">
            <v>514.37469999999996</v>
          </cell>
          <cell r="K147">
            <v>239.2516</v>
          </cell>
        </row>
        <row r="148">
          <cell r="A148" t="str">
            <v>E9205</v>
          </cell>
          <cell r="B148" t="str">
            <v>Equipamento de corte a plasma CNC - 12.000 x 5.500 mm - 19,5 kW</v>
          </cell>
          <cell r="C148">
            <v>1049978.8036</v>
          </cell>
          <cell r="D148">
            <v>83.9983</v>
          </cell>
          <cell r="E148">
            <v>19.435099999999998</v>
          </cell>
          <cell r="F148">
            <v>0</v>
          </cell>
          <cell r="G148">
            <v>62.998699999999999</v>
          </cell>
          <cell r="H148">
            <v>0</v>
          </cell>
          <cell r="I148">
            <v>0</v>
          </cell>
          <cell r="J148">
            <v>166.43209999999999</v>
          </cell>
          <cell r="K148">
            <v>103.43340000000001</v>
          </cell>
        </row>
        <row r="149">
          <cell r="A149" t="str">
            <v>E9207</v>
          </cell>
          <cell r="B149" t="str">
            <v>Máquina de solda elétrica retificadora 425 A - 18,70 kW</v>
          </cell>
          <cell r="C149">
            <v>8956.0470000000005</v>
          </cell>
          <cell r="D149">
            <v>1.1940999999999999</v>
          </cell>
          <cell r="E149">
            <v>0.1842</v>
          </cell>
          <cell r="F149">
            <v>0</v>
          </cell>
          <cell r="G149">
            <v>1.1940999999999999</v>
          </cell>
          <cell r="H149">
            <v>0</v>
          </cell>
          <cell r="I149">
            <v>0</v>
          </cell>
          <cell r="J149">
            <v>2.5724</v>
          </cell>
          <cell r="K149">
            <v>1.3783000000000001</v>
          </cell>
        </row>
        <row r="150">
          <cell r="A150" t="str">
            <v>E9209</v>
          </cell>
          <cell r="B150" t="str">
            <v>Martelete perfurador/rompedor a ar comprimido de 25 kg para rocha, com insalubridade, com capacidade de 2.040 gpm</v>
          </cell>
          <cell r="C150">
            <v>18412.274700000002</v>
          </cell>
          <cell r="D150">
            <v>2.4550000000000001</v>
          </cell>
          <cell r="E150">
            <v>0.37869999999999998</v>
          </cell>
          <cell r="F150">
            <v>0</v>
          </cell>
          <cell r="G150">
            <v>2.4550000000000001</v>
          </cell>
          <cell r="H150">
            <v>0</v>
          </cell>
          <cell r="I150">
            <v>37.161900000000003</v>
          </cell>
          <cell r="J150">
            <v>42.450600000000001</v>
          </cell>
          <cell r="K150">
            <v>39.995600000000003</v>
          </cell>
        </row>
        <row r="151">
          <cell r="A151" t="str">
            <v>E9213</v>
          </cell>
          <cell r="B151" t="str">
            <v>Jumbo eletro-hidráulico com 3 braços - 155 kW/237 kW com periculosidade</v>
          </cell>
          <cell r="C151">
            <v>14387013.1636</v>
          </cell>
          <cell r="D151">
            <v>822.11500000000001</v>
          </cell>
          <cell r="E151">
            <v>253.6225</v>
          </cell>
          <cell r="F151">
            <v>0</v>
          </cell>
          <cell r="G151">
            <v>1027.6438000000001</v>
          </cell>
          <cell r="H151">
            <v>174.79349999999999</v>
          </cell>
          <cell r="I151">
            <v>53.082099999999997</v>
          </cell>
          <cell r="J151">
            <v>2331.2568999999999</v>
          </cell>
          <cell r="K151">
            <v>1128.8196</v>
          </cell>
        </row>
        <row r="152">
          <cell r="A152" t="str">
            <v>E9220</v>
          </cell>
          <cell r="B152" t="str">
            <v>Ônibus rodoviário com capacidade para 50 passageiros - 280 kW</v>
          </cell>
          <cell r="C152">
            <v>1543377</v>
          </cell>
          <cell r="D152">
            <v>66.1447</v>
          </cell>
          <cell r="E152">
            <v>27.2075</v>
          </cell>
          <cell r="F152">
            <v>11.024100000000001</v>
          </cell>
          <cell r="G152">
            <v>99.217100000000002</v>
          </cell>
          <cell r="H152">
            <v>285.68400000000003</v>
          </cell>
          <cell r="I152">
            <v>34.717799999999997</v>
          </cell>
          <cell r="J152">
            <v>523.99519999999995</v>
          </cell>
          <cell r="K152">
            <v>139.0941</v>
          </cell>
        </row>
        <row r="153">
          <cell r="A153" t="str">
            <v>E9231</v>
          </cell>
          <cell r="B153" t="str">
            <v>Maçarico lança-chamas a gás liquefeito de petróleo (GLP)</v>
          </cell>
          <cell r="C153">
            <v>90.266300000000001</v>
          </cell>
          <cell r="D153">
            <v>1.2E-2</v>
          </cell>
          <cell r="E153">
            <v>1.9E-3</v>
          </cell>
          <cell r="F153">
            <v>0</v>
          </cell>
          <cell r="G153">
            <v>1.2E-2</v>
          </cell>
          <cell r="H153">
            <v>0</v>
          </cell>
          <cell r="I153">
            <v>0</v>
          </cell>
          <cell r="J153">
            <v>2.5899999999999999E-2</v>
          </cell>
          <cell r="K153">
            <v>1.3899999999999999E-2</v>
          </cell>
        </row>
        <row r="154">
          <cell r="A154" t="str">
            <v>E9239</v>
          </cell>
          <cell r="B154" t="str">
            <v>Miniônibus com capacidade para 30 passageiros - 120 kW (sem motorista)</v>
          </cell>
          <cell r="C154">
            <v>688379.28119999997</v>
          </cell>
          <cell r="D154">
            <v>29.501999999999999</v>
          </cell>
          <cell r="E154">
            <v>12.1351</v>
          </cell>
          <cell r="F154">
            <v>4.9169999999999998</v>
          </cell>
          <cell r="G154">
            <v>44.253</v>
          </cell>
          <cell r="H154">
            <v>122.43600000000001</v>
          </cell>
          <cell r="I154">
            <v>0</v>
          </cell>
          <cell r="J154">
            <v>213.2431</v>
          </cell>
          <cell r="K154">
            <v>46.554099999999998</v>
          </cell>
        </row>
        <row r="155">
          <cell r="A155" t="str">
            <v>E9240</v>
          </cell>
          <cell r="B155" t="str">
            <v>Ônibus com capacidade para 46 passageiros - 153 kW (sem motorista)</v>
          </cell>
          <cell r="C155">
            <v>1050256.4964999999</v>
          </cell>
          <cell r="D155">
            <v>45.011000000000003</v>
          </cell>
          <cell r="E155">
            <v>18.514500000000002</v>
          </cell>
          <cell r="F155">
            <v>7.5018000000000002</v>
          </cell>
          <cell r="G155">
            <v>67.516499999999994</v>
          </cell>
          <cell r="H155">
            <v>156.10589999999999</v>
          </cell>
          <cell r="I155">
            <v>0</v>
          </cell>
          <cell r="J155">
            <v>294.6497</v>
          </cell>
          <cell r="K155">
            <v>71.027299999999997</v>
          </cell>
        </row>
        <row r="156">
          <cell r="A156" t="str">
            <v>E9242</v>
          </cell>
          <cell r="B156" t="str">
            <v>Estação transmissora de superfície para televisionamento</v>
          </cell>
          <cell r="C156">
            <v>16704.3923</v>
          </cell>
          <cell r="D156">
            <v>1.0739000000000001</v>
          </cell>
          <cell r="E156">
            <v>0.29449999999999998</v>
          </cell>
          <cell r="F156">
            <v>0</v>
          </cell>
          <cell r="G156">
            <v>0.59660000000000002</v>
          </cell>
          <cell r="H156">
            <v>0</v>
          </cell>
          <cell r="I156">
            <v>0</v>
          </cell>
          <cell r="J156">
            <v>1.9650000000000001</v>
          </cell>
          <cell r="K156">
            <v>1.3684000000000001</v>
          </cell>
        </row>
        <row r="157">
          <cell r="A157" t="str">
            <v>E9243</v>
          </cell>
          <cell r="B157" t="str">
            <v>Câmara hiperbárica com filtro, serpentina e reservatório de ar para mergulho raso - D = 1,80 m e H = 2,22 m</v>
          </cell>
          <cell r="C157">
            <v>709334.92960000003</v>
          </cell>
          <cell r="D157">
            <v>12.413399999999999</v>
          </cell>
          <cell r="E157">
            <v>11.4886</v>
          </cell>
          <cell r="F157">
            <v>0</v>
          </cell>
          <cell r="G157">
            <v>17.7334</v>
          </cell>
          <cell r="H157">
            <v>0</v>
          </cell>
          <cell r="I157">
            <v>63.876600000000003</v>
          </cell>
          <cell r="J157">
            <v>105.512</v>
          </cell>
          <cell r="K157">
            <v>87.778599999999997</v>
          </cell>
        </row>
        <row r="158">
          <cell r="A158" t="str">
            <v>E9244</v>
          </cell>
          <cell r="B158" t="str">
            <v>Estação transmissora de superfície para comunicação sem fio</v>
          </cell>
          <cell r="C158">
            <v>40723.31</v>
          </cell>
          <cell r="D158">
            <v>2.6179000000000001</v>
          </cell>
          <cell r="E158">
            <v>0.71789999999999998</v>
          </cell>
          <cell r="F158">
            <v>0</v>
          </cell>
          <cell r="G158">
            <v>1.4543999999999999</v>
          </cell>
          <cell r="H158">
            <v>0</v>
          </cell>
          <cell r="I158">
            <v>0</v>
          </cell>
          <cell r="J158">
            <v>4.7901999999999996</v>
          </cell>
          <cell r="K158">
            <v>3.3357999999999999</v>
          </cell>
        </row>
        <row r="159">
          <cell r="A159" t="str">
            <v>E9245</v>
          </cell>
          <cell r="B159" t="str">
            <v>Estação transmissora de superfície para comunicação com fio</v>
          </cell>
          <cell r="C159">
            <v>6825.4206000000004</v>
          </cell>
          <cell r="D159">
            <v>0.43880000000000002</v>
          </cell>
          <cell r="E159">
            <v>0.1203</v>
          </cell>
          <cell r="F159">
            <v>0</v>
          </cell>
          <cell r="G159">
            <v>0.24379999999999999</v>
          </cell>
          <cell r="H159">
            <v>0</v>
          </cell>
          <cell r="I159">
            <v>0</v>
          </cell>
          <cell r="J159">
            <v>0.80289999999999995</v>
          </cell>
          <cell r="K159">
            <v>0.55910000000000004</v>
          </cell>
        </row>
        <row r="160">
          <cell r="A160" t="str">
            <v>E9246</v>
          </cell>
          <cell r="B160" t="str">
            <v>Painel de controle de ar com manômetros e pneufatômetros</v>
          </cell>
          <cell r="C160">
            <v>13098.1086</v>
          </cell>
          <cell r="D160">
            <v>0.84199999999999997</v>
          </cell>
          <cell r="E160">
            <v>0.23089999999999999</v>
          </cell>
          <cell r="F160">
            <v>0</v>
          </cell>
          <cell r="G160">
            <v>0.46779999999999999</v>
          </cell>
          <cell r="H160">
            <v>0</v>
          </cell>
          <cell r="I160">
            <v>0</v>
          </cell>
          <cell r="J160">
            <v>1.5407</v>
          </cell>
          <cell r="K160">
            <v>1.0729</v>
          </cell>
        </row>
        <row r="161">
          <cell r="A161" t="str">
            <v>E9247</v>
          </cell>
          <cell r="B161" t="str">
            <v>Sistema de Sino aberto (sinete) para mergulho até 50 m - 33,50 kW</v>
          </cell>
          <cell r="C161">
            <v>379079.59220000001</v>
          </cell>
          <cell r="D161">
            <v>33.695999999999998</v>
          </cell>
          <cell r="E161">
            <v>7.1467000000000001</v>
          </cell>
          <cell r="F161">
            <v>0</v>
          </cell>
          <cell r="G161">
            <v>33.695999999999998</v>
          </cell>
          <cell r="H161">
            <v>0</v>
          </cell>
          <cell r="I161">
            <v>63.876600000000003</v>
          </cell>
          <cell r="J161">
            <v>138.4153</v>
          </cell>
          <cell r="K161">
            <v>104.7193</v>
          </cell>
        </row>
        <row r="162">
          <cell r="A162" t="str">
            <v>E9248</v>
          </cell>
          <cell r="B162" t="str">
            <v>Sistema de ar comprimido para mergulho até 30 m com pressão de trabalho de 1,4 MPa - 7,46 kW</v>
          </cell>
          <cell r="C162">
            <v>53695.120699999999</v>
          </cell>
          <cell r="D162">
            <v>4.2956000000000003</v>
          </cell>
          <cell r="E162">
            <v>0.99390000000000001</v>
          </cell>
          <cell r="F162">
            <v>0</v>
          </cell>
          <cell r="G162">
            <v>4.2956000000000003</v>
          </cell>
          <cell r="H162">
            <v>6.8102</v>
          </cell>
          <cell r="I162">
            <v>0</v>
          </cell>
          <cell r="J162">
            <v>16.395299999999999</v>
          </cell>
          <cell r="K162">
            <v>5.2895000000000003</v>
          </cell>
        </row>
        <row r="163">
          <cell r="A163" t="str">
            <v>E9249</v>
          </cell>
          <cell r="B163" t="str">
            <v>Sistema de ar comprimido para mergulho até 50 m com pressão de trabalho de 1,7 MPa - 16,18 kW</v>
          </cell>
          <cell r="C163">
            <v>82321.3272</v>
          </cell>
          <cell r="D163">
            <v>6.5857000000000001</v>
          </cell>
          <cell r="E163">
            <v>1.5238</v>
          </cell>
          <cell r="F163">
            <v>0</v>
          </cell>
          <cell r="G163">
            <v>6.5857000000000001</v>
          </cell>
          <cell r="H163">
            <v>14.7707</v>
          </cell>
          <cell r="I163">
            <v>0</v>
          </cell>
          <cell r="J163">
            <v>29.465900000000001</v>
          </cell>
          <cell r="K163">
            <v>8.1095000000000006</v>
          </cell>
        </row>
        <row r="164">
          <cell r="A164" t="str">
            <v>E9251</v>
          </cell>
          <cell r="B164" t="str">
            <v>Fonte de plasma para corte manual - 65A - 15 kW</v>
          </cell>
          <cell r="C164">
            <v>32637.404399999999</v>
          </cell>
          <cell r="D164">
            <v>4.3517000000000001</v>
          </cell>
          <cell r="E164">
            <v>0.67120000000000002</v>
          </cell>
          <cell r="F164">
            <v>0</v>
          </cell>
          <cell r="G164">
            <v>4.3517000000000001</v>
          </cell>
          <cell r="H164">
            <v>0</v>
          </cell>
          <cell r="I164">
            <v>0</v>
          </cell>
          <cell r="J164">
            <v>9.3745999999999992</v>
          </cell>
          <cell r="K164">
            <v>5.0228999999999999</v>
          </cell>
        </row>
        <row r="165">
          <cell r="A165" t="str">
            <v>E9252</v>
          </cell>
          <cell r="B165" t="str">
            <v>Serra de esquadria com braço telescópico - D = 250 mm (10") - 1,80 kW</v>
          </cell>
          <cell r="C165">
            <v>3521.7294999999999</v>
          </cell>
          <cell r="D165">
            <v>0.317</v>
          </cell>
          <cell r="E165">
            <v>6.5199999999999994E-2</v>
          </cell>
          <cell r="F165">
            <v>0</v>
          </cell>
          <cell r="G165">
            <v>0.17610000000000001</v>
          </cell>
          <cell r="H165">
            <v>0</v>
          </cell>
          <cell r="I165">
            <v>0</v>
          </cell>
          <cell r="J165">
            <v>0.55830000000000002</v>
          </cell>
          <cell r="K165">
            <v>0.38219999999999998</v>
          </cell>
        </row>
        <row r="166">
          <cell r="A166" t="str">
            <v>E9253</v>
          </cell>
          <cell r="B166" t="str">
            <v>Rebordeadeira diâmetro máximo 3,00 m - 4,85 kW</v>
          </cell>
          <cell r="C166">
            <v>79283.678799999994</v>
          </cell>
          <cell r="D166">
            <v>3.1713</v>
          </cell>
          <cell r="E166">
            <v>1.3452</v>
          </cell>
          <cell r="F166">
            <v>0</v>
          </cell>
          <cell r="G166">
            <v>2.7749000000000001</v>
          </cell>
          <cell r="H166">
            <v>0</v>
          </cell>
          <cell r="I166">
            <v>0</v>
          </cell>
          <cell r="J166">
            <v>7.2914000000000003</v>
          </cell>
          <cell r="K166">
            <v>4.5164999999999997</v>
          </cell>
        </row>
        <row r="167">
          <cell r="A167" t="str">
            <v>E9254</v>
          </cell>
          <cell r="B167" t="str">
            <v>Dobradeira viradeira manual comprimento máximo de dobra de até 2.000 mm</v>
          </cell>
          <cell r="C167">
            <v>19211.838100000001</v>
          </cell>
          <cell r="D167">
            <v>0.76849999999999996</v>
          </cell>
          <cell r="E167">
            <v>0.32600000000000001</v>
          </cell>
          <cell r="F167">
            <v>0</v>
          </cell>
          <cell r="G167">
            <v>0.6724</v>
          </cell>
          <cell r="H167">
            <v>0</v>
          </cell>
          <cell r="I167">
            <v>0</v>
          </cell>
          <cell r="J167">
            <v>1.7668999999999999</v>
          </cell>
          <cell r="K167">
            <v>1.0945</v>
          </cell>
        </row>
        <row r="168">
          <cell r="A168" t="str">
            <v>E9255</v>
          </cell>
          <cell r="B168" t="str">
            <v>Fonte de plasma para corte manual - 45A - 10 kW</v>
          </cell>
          <cell r="C168">
            <v>21604.404399999999</v>
          </cell>
          <cell r="D168">
            <v>2.8805999999999998</v>
          </cell>
          <cell r="E168">
            <v>0.44429999999999997</v>
          </cell>
          <cell r="F168">
            <v>0</v>
          </cell>
          <cell r="G168">
            <v>2.8805999999999998</v>
          </cell>
          <cell r="H168">
            <v>0</v>
          </cell>
          <cell r="I168">
            <v>0</v>
          </cell>
          <cell r="J168">
            <v>6.2054999999999998</v>
          </cell>
          <cell r="K168">
            <v>3.3249</v>
          </cell>
        </row>
        <row r="169">
          <cell r="A169" t="str">
            <v>E9256</v>
          </cell>
          <cell r="B169" t="str">
            <v>Equipamento para pintura com cal rebocável com dois bicos aplicadores e capacidade de 2.200 l</v>
          </cell>
          <cell r="C169">
            <v>72854.888399999996</v>
          </cell>
          <cell r="D169">
            <v>7.2854999999999999</v>
          </cell>
          <cell r="E169">
            <v>1.4047000000000001</v>
          </cell>
          <cell r="F169">
            <v>0</v>
          </cell>
          <cell r="G169">
            <v>7.2854999999999999</v>
          </cell>
          <cell r="H169">
            <v>0</v>
          </cell>
          <cell r="I169">
            <v>28.713899999999999</v>
          </cell>
          <cell r="J169">
            <v>44.689599999999999</v>
          </cell>
          <cell r="K169">
            <v>37.4041</v>
          </cell>
        </row>
        <row r="170">
          <cell r="A170" t="str">
            <v>E9258</v>
          </cell>
          <cell r="B170" t="str">
            <v>Balsa de convés com capacidade de 600 t</v>
          </cell>
          <cell r="C170">
            <v>5854926.5729</v>
          </cell>
          <cell r="D170">
            <v>67.020700000000005</v>
          </cell>
          <cell r="E170">
            <v>33.655700000000003</v>
          </cell>
          <cell r="F170">
            <v>0</v>
          </cell>
          <cell r="G170">
            <v>111.7011</v>
          </cell>
          <cell r="H170">
            <v>0</v>
          </cell>
          <cell r="I170">
            <v>30.041599999999999</v>
          </cell>
          <cell r="J170">
            <v>242.41909999999999</v>
          </cell>
          <cell r="K170">
            <v>130.71799999999999</v>
          </cell>
        </row>
        <row r="171">
          <cell r="A171" t="str">
            <v>E9259</v>
          </cell>
          <cell r="B171" t="str">
            <v>Ventilador centrífugo média pressão com capacidade de 38 m³/min - 2,21 kW</v>
          </cell>
          <cell r="C171">
            <v>17877.204000000002</v>
          </cell>
          <cell r="D171">
            <v>1.6089</v>
          </cell>
          <cell r="E171">
            <v>0.33090000000000003</v>
          </cell>
          <cell r="F171">
            <v>0</v>
          </cell>
          <cell r="G171">
            <v>1.0726</v>
          </cell>
          <cell r="H171">
            <v>0</v>
          </cell>
          <cell r="I171">
            <v>0</v>
          </cell>
          <cell r="J171">
            <v>3.0124</v>
          </cell>
          <cell r="K171">
            <v>1.9398</v>
          </cell>
        </row>
        <row r="172">
          <cell r="A172" t="str">
            <v>E9260</v>
          </cell>
          <cell r="B172" t="str">
            <v>Detector de gases com bomba elétrica para espaço confinado</v>
          </cell>
          <cell r="C172">
            <v>4673.4549999999999</v>
          </cell>
          <cell r="D172">
            <v>0.37390000000000001</v>
          </cell>
          <cell r="E172">
            <v>8.6499999999999994E-2</v>
          </cell>
          <cell r="F172">
            <v>0</v>
          </cell>
          <cell r="G172">
            <v>0.23369999999999999</v>
          </cell>
          <cell r="H172">
            <v>0</v>
          </cell>
          <cell r="I172">
            <v>0</v>
          </cell>
          <cell r="J172">
            <v>0.69410000000000005</v>
          </cell>
          <cell r="K172">
            <v>0.46039999999999998</v>
          </cell>
        </row>
        <row r="173">
          <cell r="A173" t="str">
            <v>E9261</v>
          </cell>
          <cell r="B173" t="str">
            <v>Equipamento de pintura com pistola airless - 0,90 kW</v>
          </cell>
          <cell r="C173">
            <v>2392.1075000000001</v>
          </cell>
          <cell r="D173">
            <v>0.43059999999999998</v>
          </cell>
          <cell r="E173">
            <v>5.1700000000000003E-2</v>
          </cell>
          <cell r="F173">
            <v>0</v>
          </cell>
          <cell r="G173">
            <v>0.2392</v>
          </cell>
          <cell r="H173">
            <v>0</v>
          </cell>
          <cell r="I173">
            <v>0</v>
          </cell>
          <cell r="J173">
            <v>0.72150000000000003</v>
          </cell>
          <cell r="K173">
            <v>0.48230000000000001</v>
          </cell>
        </row>
        <row r="174">
          <cell r="A174" t="str">
            <v>E9262</v>
          </cell>
          <cell r="B174" t="str">
            <v>Escova rotativa com cerdas de aço para tratamento de superfície - 0,91 kW</v>
          </cell>
          <cell r="C174">
            <v>21291.5808</v>
          </cell>
          <cell r="D174">
            <v>2.8389000000000002</v>
          </cell>
          <cell r="E174">
            <v>0.43790000000000001</v>
          </cell>
          <cell r="F174">
            <v>0</v>
          </cell>
          <cell r="G174">
            <v>1.7743</v>
          </cell>
          <cell r="H174">
            <v>0</v>
          </cell>
          <cell r="I174">
            <v>28.713899999999999</v>
          </cell>
          <cell r="J174">
            <v>33.765000000000001</v>
          </cell>
          <cell r="K174">
            <v>31.9907</v>
          </cell>
        </row>
        <row r="175">
          <cell r="A175" t="str">
            <v>E9263</v>
          </cell>
          <cell r="B175" t="str">
            <v>Tripé com guincho para espaço confinado</v>
          </cell>
          <cell r="C175">
            <v>9559.2145999999993</v>
          </cell>
          <cell r="D175">
            <v>0.84970000000000001</v>
          </cell>
          <cell r="E175">
            <v>0.1802</v>
          </cell>
          <cell r="F175">
            <v>0</v>
          </cell>
          <cell r="G175">
            <v>0.63729999999999998</v>
          </cell>
          <cell r="H175">
            <v>0</v>
          </cell>
          <cell r="I175">
            <v>0</v>
          </cell>
          <cell r="J175">
            <v>1.6672</v>
          </cell>
          <cell r="K175">
            <v>1.0299</v>
          </cell>
        </row>
        <row r="176">
          <cell r="A176" t="str">
            <v>E9264</v>
          </cell>
          <cell r="B176" t="str">
            <v>Respirador purificador de ar motorizado</v>
          </cell>
          <cell r="C176">
            <v>8650.0082999999995</v>
          </cell>
          <cell r="D176">
            <v>0.69199999999999995</v>
          </cell>
          <cell r="E176">
            <v>0.16009999999999999</v>
          </cell>
          <cell r="F176">
            <v>0</v>
          </cell>
          <cell r="G176">
            <v>0.4325</v>
          </cell>
          <cell r="H176">
            <v>0</v>
          </cell>
          <cell r="I176">
            <v>0</v>
          </cell>
          <cell r="J176">
            <v>1.2846</v>
          </cell>
          <cell r="K176">
            <v>0.85209999999999997</v>
          </cell>
        </row>
        <row r="177">
          <cell r="A177" t="str">
            <v>E9265</v>
          </cell>
          <cell r="B177" t="str">
            <v>Respirador de adução de ar tipo linha de ar comprimido para jateamento</v>
          </cell>
          <cell r="C177">
            <v>17657.561900000001</v>
          </cell>
          <cell r="D177">
            <v>1.4126000000000001</v>
          </cell>
          <cell r="E177">
            <v>0.32679999999999998</v>
          </cell>
          <cell r="F177">
            <v>0</v>
          </cell>
          <cell r="G177">
            <v>0.88290000000000002</v>
          </cell>
          <cell r="H177">
            <v>0</v>
          </cell>
          <cell r="I177">
            <v>0</v>
          </cell>
          <cell r="J177">
            <v>2.6223000000000001</v>
          </cell>
          <cell r="K177">
            <v>1.7394000000000001</v>
          </cell>
        </row>
        <row r="178">
          <cell r="A178" t="str">
            <v>E9267</v>
          </cell>
          <cell r="B178" t="str">
            <v>Exaustor centrífugo alta pressão com capacidade de 35 m³/min - 1,47 kW</v>
          </cell>
          <cell r="C178">
            <v>7055.4920000000002</v>
          </cell>
          <cell r="D178">
            <v>0.63500000000000001</v>
          </cell>
          <cell r="E178">
            <v>0.13059999999999999</v>
          </cell>
          <cell r="F178">
            <v>0</v>
          </cell>
          <cell r="G178">
            <v>0.42330000000000001</v>
          </cell>
          <cell r="H178">
            <v>0</v>
          </cell>
          <cell r="I178">
            <v>0</v>
          </cell>
          <cell r="J178">
            <v>1.1889000000000001</v>
          </cell>
          <cell r="K178">
            <v>0.76559999999999995</v>
          </cell>
        </row>
        <row r="179">
          <cell r="A179" t="str">
            <v>E9501</v>
          </cell>
          <cell r="B179" t="str">
            <v>Ventilador axial para ventilação forçada com velocidade de saída de 32,8 m/s - D = 1.000 mm - 30 kW</v>
          </cell>
          <cell r="C179">
            <v>457773.1347</v>
          </cell>
          <cell r="D179">
            <v>41.199599999999997</v>
          </cell>
          <cell r="E179">
            <v>8.4733999999999998</v>
          </cell>
          <cell r="F179">
            <v>0</v>
          </cell>
          <cell r="G179">
            <v>27.4664</v>
          </cell>
          <cell r="H179">
            <v>0</v>
          </cell>
          <cell r="I179">
            <v>0</v>
          </cell>
          <cell r="J179">
            <v>77.139399999999995</v>
          </cell>
          <cell r="K179">
            <v>49.673000000000002</v>
          </cell>
        </row>
        <row r="180">
          <cell r="A180" t="str">
            <v>E9502</v>
          </cell>
          <cell r="B180" t="str">
            <v>Bate-estaca de gravidade para 6 t - 119 kW</v>
          </cell>
          <cell r="C180">
            <v>950164.64190000005</v>
          </cell>
          <cell r="D180">
            <v>126.68859999999999</v>
          </cell>
          <cell r="E180">
            <v>19.541699999999999</v>
          </cell>
          <cell r="F180">
            <v>0</v>
          </cell>
          <cell r="G180">
            <v>95.016499999999994</v>
          </cell>
          <cell r="H180">
            <v>83.073899999999995</v>
          </cell>
          <cell r="I180">
            <v>35.682200000000002</v>
          </cell>
          <cell r="J180">
            <v>360.00290000000001</v>
          </cell>
          <cell r="K180">
            <v>181.91249999999999</v>
          </cell>
        </row>
        <row r="181">
          <cell r="A181" t="str">
            <v>E9503</v>
          </cell>
          <cell r="B181" t="str">
            <v>Guilhotina hidráulica 16 x 6.100 mm - 30 kW</v>
          </cell>
          <cell r="C181">
            <v>1331480.6151000001</v>
          </cell>
          <cell r="D181">
            <v>53.2592</v>
          </cell>
          <cell r="E181">
            <v>22.591899999999999</v>
          </cell>
          <cell r="F181">
            <v>0</v>
          </cell>
          <cell r="G181">
            <v>46.601799999999997</v>
          </cell>
          <cell r="H181">
            <v>0</v>
          </cell>
          <cell r="I181">
            <v>28.713899999999999</v>
          </cell>
          <cell r="J181">
            <v>151.16679999999999</v>
          </cell>
          <cell r="K181">
            <v>104.565</v>
          </cell>
        </row>
        <row r="182">
          <cell r="A182" t="str">
            <v>E9505</v>
          </cell>
          <cell r="B182" t="str">
            <v>Prensa dobradeira capacidade 320 t - comprimento até 3.100 mm - 30 kW</v>
          </cell>
          <cell r="C182">
            <v>931171.40590000001</v>
          </cell>
          <cell r="D182">
            <v>37.246899999999997</v>
          </cell>
          <cell r="E182">
            <v>15.7997</v>
          </cell>
          <cell r="F182">
            <v>0</v>
          </cell>
          <cell r="G182">
            <v>32.591000000000001</v>
          </cell>
          <cell r="H182">
            <v>0</v>
          </cell>
          <cell r="I182">
            <v>28.713899999999999</v>
          </cell>
          <cell r="J182">
            <v>114.3515</v>
          </cell>
          <cell r="K182">
            <v>81.760499999999993</v>
          </cell>
        </row>
        <row r="183">
          <cell r="A183" t="str">
            <v>E9507</v>
          </cell>
          <cell r="B183" t="str">
            <v>Plotadora de recorte com computador e programa computacional</v>
          </cell>
          <cell r="C183">
            <v>95494.737999999998</v>
          </cell>
          <cell r="D183">
            <v>14.324199999999999</v>
          </cell>
          <cell r="E183">
            <v>1.964</v>
          </cell>
          <cell r="F183">
            <v>0</v>
          </cell>
          <cell r="G183">
            <v>9.5495000000000001</v>
          </cell>
          <cell r="H183">
            <v>0</v>
          </cell>
          <cell r="I183">
            <v>0</v>
          </cell>
          <cell r="J183">
            <v>25.837700000000002</v>
          </cell>
          <cell r="K183">
            <v>16.2882</v>
          </cell>
        </row>
        <row r="184">
          <cell r="A184" t="str">
            <v>E9510</v>
          </cell>
          <cell r="B184" t="str">
            <v>Ventilador centrífugo baixa pressão com capacidade de 58 m³/min - 3,68 kW</v>
          </cell>
          <cell r="C184">
            <v>14632.967699999999</v>
          </cell>
          <cell r="D184">
            <v>1.3169999999999999</v>
          </cell>
          <cell r="E184">
            <v>0.27089999999999997</v>
          </cell>
          <cell r="F184">
            <v>0</v>
          </cell>
          <cell r="G184">
            <v>0.878</v>
          </cell>
          <cell r="H184">
            <v>0</v>
          </cell>
          <cell r="I184">
            <v>0</v>
          </cell>
          <cell r="J184">
            <v>2.4659</v>
          </cell>
          <cell r="K184">
            <v>1.5879000000000001</v>
          </cell>
        </row>
        <row r="185">
          <cell r="A185" t="str">
            <v>E9511</v>
          </cell>
          <cell r="B185" t="str">
            <v>Carregadeira de pneus com capacidade de 3,40 m³ - 195 kW</v>
          </cell>
          <cell r="C185">
            <v>2088326.5762</v>
          </cell>
          <cell r="D185">
            <v>182.7286</v>
          </cell>
          <cell r="E185">
            <v>40.265500000000003</v>
          </cell>
          <cell r="F185">
            <v>0</v>
          </cell>
          <cell r="G185">
            <v>182.7286</v>
          </cell>
          <cell r="H185">
            <v>83.772000000000006</v>
          </cell>
          <cell r="I185">
            <v>35.682200000000002</v>
          </cell>
          <cell r="J185">
            <v>525.17690000000005</v>
          </cell>
          <cell r="K185">
            <v>258.67630000000003</v>
          </cell>
        </row>
        <row r="186">
          <cell r="A186" t="str">
            <v>E9512</v>
          </cell>
          <cell r="B186" t="str">
            <v>Veículo leve - 53 kW</v>
          </cell>
          <cell r="C186">
            <v>82331.890400000004</v>
          </cell>
          <cell r="D186">
            <v>4.9398999999999997</v>
          </cell>
          <cell r="E186">
            <v>1.524</v>
          </cell>
          <cell r="F186">
            <v>0.61750000000000005</v>
          </cell>
          <cell r="G186">
            <v>4.9398999999999997</v>
          </cell>
          <cell r="H186">
            <v>23.945399999999999</v>
          </cell>
          <cell r="I186">
            <v>32.174999999999997</v>
          </cell>
          <cell r="J186">
            <v>68.1417</v>
          </cell>
          <cell r="K186">
            <v>39.256399999999999</v>
          </cell>
        </row>
        <row r="187">
          <cell r="A187" t="str">
            <v>E9513</v>
          </cell>
          <cell r="B187" t="str">
            <v>Compressor de ar portátil de 160,46 l/s (340 PCM) - 81 kW</v>
          </cell>
          <cell r="C187">
            <v>301335.51899999997</v>
          </cell>
          <cell r="D187">
            <v>24.1068</v>
          </cell>
          <cell r="E187">
            <v>5.5777000000000001</v>
          </cell>
          <cell r="F187">
            <v>0</v>
          </cell>
          <cell r="G187">
            <v>24.1068</v>
          </cell>
          <cell r="H187">
            <v>73.944900000000004</v>
          </cell>
          <cell r="I187">
            <v>0</v>
          </cell>
          <cell r="J187">
            <v>127.7362</v>
          </cell>
          <cell r="K187">
            <v>29.6845</v>
          </cell>
        </row>
        <row r="188">
          <cell r="A188" t="str">
            <v>E9514</v>
          </cell>
          <cell r="B188" t="str">
            <v>Distribuidor de agregados sobre pneus autopropelido - 130 kW</v>
          </cell>
          <cell r="C188">
            <v>1001856.7286</v>
          </cell>
          <cell r="D188">
            <v>100.1857</v>
          </cell>
          <cell r="E188">
            <v>19.3171</v>
          </cell>
          <cell r="F188">
            <v>0</v>
          </cell>
          <cell r="G188">
            <v>87.662499999999994</v>
          </cell>
          <cell r="H188">
            <v>132.63900000000001</v>
          </cell>
          <cell r="I188">
            <v>35.682200000000002</v>
          </cell>
          <cell r="J188">
            <v>375.48649999999998</v>
          </cell>
          <cell r="K188">
            <v>155.185</v>
          </cell>
        </row>
        <row r="189">
          <cell r="A189" t="str">
            <v>E9515</v>
          </cell>
          <cell r="B189" t="str">
            <v>Escavadeira hidráulica sobre esteiras com caçamba com capacidade de 1,56 m³ - 118 kW</v>
          </cell>
          <cell r="C189">
            <v>1112493.4982</v>
          </cell>
          <cell r="D189">
            <v>97.343199999999996</v>
          </cell>
          <cell r="E189">
            <v>21.450299999999999</v>
          </cell>
          <cell r="F189">
            <v>0</v>
          </cell>
          <cell r="G189">
            <v>97.343199999999996</v>
          </cell>
          <cell r="H189">
            <v>82.375799999999998</v>
          </cell>
          <cell r="I189">
            <v>35.682200000000002</v>
          </cell>
          <cell r="J189">
            <v>334.19470000000001</v>
          </cell>
          <cell r="K189">
            <v>154.47569999999999</v>
          </cell>
        </row>
        <row r="190">
          <cell r="A190" t="str">
            <v>E9516</v>
          </cell>
          <cell r="B190" t="str">
            <v>Perfuratriz hidráulica sobre esteiras - 283 kW</v>
          </cell>
          <cell r="C190">
            <v>7856031.7390999999</v>
          </cell>
          <cell r="D190">
            <v>628.48249999999996</v>
          </cell>
          <cell r="E190">
            <v>145.4151</v>
          </cell>
          <cell r="F190">
            <v>0</v>
          </cell>
          <cell r="G190">
            <v>628.48249999999996</v>
          </cell>
          <cell r="H190">
            <v>151.971</v>
          </cell>
          <cell r="I190">
            <v>35.682200000000002</v>
          </cell>
          <cell r="J190">
            <v>1590.0333000000001</v>
          </cell>
          <cell r="K190">
            <v>809.57979999999998</v>
          </cell>
        </row>
        <row r="191">
          <cell r="A191" t="str">
            <v>E9518</v>
          </cell>
          <cell r="B191" t="str">
            <v>Grade de 24 discos rebocável de D = 60 cm (24")</v>
          </cell>
          <cell r="C191">
            <v>43130.546300000002</v>
          </cell>
          <cell r="D191">
            <v>2.7726999999999999</v>
          </cell>
          <cell r="E191">
            <v>0.76029999999999998</v>
          </cell>
          <cell r="F191">
            <v>0</v>
          </cell>
          <cell r="G191">
            <v>1.5404</v>
          </cell>
          <cell r="H191">
            <v>0</v>
          </cell>
          <cell r="I191">
            <v>0</v>
          </cell>
          <cell r="J191">
            <v>5.0734000000000004</v>
          </cell>
          <cell r="K191">
            <v>3.5329999999999999</v>
          </cell>
        </row>
        <row r="192">
          <cell r="A192" t="str">
            <v>E9519</v>
          </cell>
          <cell r="B192" t="str">
            <v>Betoneira com motor a gasolina com capacidade de 600 l - 10 kW</v>
          </cell>
          <cell r="C192">
            <v>40760.501100000001</v>
          </cell>
          <cell r="D192">
            <v>6.5217000000000001</v>
          </cell>
          <cell r="E192">
            <v>0.88019999999999998</v>
          </cell>
          <cell r="F192">
            <v>0</v>
          </cell>
          <cell r="G192">
            <v>4.8913000000000002</v>
          </cell>
          <cell r="H192">
            <v>17.57</v>
          </cell>
          <cell r="I192">
            <v>28.713899999999999</v>
          </cell>
          <cell r="J192">
            <v>58.577100000000002</v>
          </cell>
          <cell r="K192">
            <v>36.1158</v>
          </cell>
        </row>
        <row r="193">
          <cell r="A193" t="str">
            <v>E9521</v>
          </cell>
          <cell r="B193" t="str">
            <v>Grupo gerador - 3,2 kVA</v>
          </cell>
          <cell r="C193">
            <v>3568.4483</v>
          </cell>
          <cell r="D193">
            <v>0.31219999999999998</v>
          </cell>
          <cell r="E193">
            <v>6.88E-2</v>
          </cell>
          <cell r="F193">
            <v>0</v>
          </cell>
          <cell r="G193">
            <v>0.223</v>
          </cell>
          <cell r="H193">
            <v>4.1765999999999996</v>
          </cell>
          <cell r="I193">
            <v>0</v>
          </cell>
          <cell r="J193">
            <v>4.7805999999999997</v>
          </cell>
          <cell r="K193">
            <v>0.38100000000000001</v>
          </cell>
        </row>
        <row r="194">
          <cell r="A194" t="str">
            <v>E9522</v>
          </cell>
          <cell r="B194" t="str">
            <v>Caldeira de asfalto rebocável com capacidade de 1.500 l - 6,5 kW</v>
          </cell>
          <cell r="C194">
            <v>211264.41750000001</v>
          </cell>
          <cell r="D194">
            <v>31.689699999999998</v>
          </cell>
          <cell r="E194">
            <v>4.3449999999999998</v>
          </cell>
          <cell r="F194">
            <v>0</v>
          </cell>
          <cell r="G194">
            <v>10.5632</v>
          </cell>
          <cell r="H194">
            <v>4.8867000000000003</v>
          </cell>
          <cell r="I194">
            <v>0</v>
          </cell>
          <cell r="J194">
            <v>51.4846</v>
          </cell>
          <cell r="K194">
            <v>36.034700000000001</v>
          </cell>
        </row>
        <row r="195">
          <cell r="A195" t="str">
            <v>E9523</v>
          </cell>
          <cell r="B195" t="str">
            <v>Motoscraper - 304 kW</v>
          </cell>
          <cell r="C195">
            <v>6001837.8783</v>
          </cell>
          <cell r="D195">
            <v>320.09800000000001</v>
          </cell>
          <cell r="E195">
            <v>104.9221</v>
          </cell>
          <cell r="F195">
            <v>0</v>
          </cell>
          <cell r="G195">
            <v>360.1103</v>
          </cell>
          <cell r="H195">
            <v>261.1968</v>
          </cell>
          <cell r="I195">
            <v>35.682200000000002</v>
          </cell>
          <cell r="J195">
            <v>1082.0093999999999</v>
          </cell>
          <cell r="K195">
            <v>460.70229999999998</v>
          </cell>
        </row>
        <row r="196">
          <cell r="A196" t="str">
            <v>E9524</v>
          </cell>
          <cell r="B196" t="str">
            <v>Motoniveladora - 93 kW</v>
          </cell>
          <cell r="C196">
            <v>1304288.2845000001</v>
          </cell>
          <cell r="D196">
            <v>91.300200000000004</v>
          </cell>
          <cell r="E196">
            <v>24.142399999999999</v>
          </cell>
          <cell r="F196">
            <v>0</v>
          </cell>
          <cell r="G196">
            <v>117.38590000000001</v>
          </cell>
          <cell r="H196">
            <v>74.911500000000004</v>
          </cell>
          <cell r="I196">
            <v>35.682200000000002</v>
          </cell>
          <cell r="J196">
            <v>343.42219999999998</v>
          </cell>
          <cell r="K196">
            <v>151.12479999999999</v>
          </cell>
        </row>
        <row r="197">
          <cell r="A197" t="str">
            <v>E9525</v>
          </cell>
          <cell r="B197" t="str">
            <v>Ponte rolante com capacidade de 15 t e vão de até 15 m - 20 kW</v>
          </cell>
          <cell r="C197">
            <v>3677045.6189000001</v>
          </cell>
          <cell r="D197">
            <v>163.42420000000001</v>
          </cell>
          <cell r="E197">
            <v>63.020499999999998</v>
          </cell>
          <cell r="F197">
            <v>0</v>
          </cell>
          <cell r="G197">
            <v>102.14019999999999</v>
          </cell>
          <cell r="H197">
            <v>0</v>
          </cell>
          <cell r="I197">
            <v>57.427799999999998</v>
          </cell>
          <cell r="J197">
            <v>386.0127</v>
          </cell>
          <cell r="K197">
            <v>283.8725</v>
          </cell>
        </row>
        <row r="198">
          <cell r="A198" t="str">
            <v>E9526</v>
          </cell>
          <cell r="B198" t="str">
            <v xml:space="preserve">Retroescavadeira de pneus - capacidade da caçamba da pá-carregadeira de 0,76 m³ e da retroescavadeira de 0,29 m³ - 58 kW </v>
          </cell>
          <cell r="C198">
            <v>485862.97639999999</v>
          </cell>
          <cell r="D198">
            <v>35.800400000000003</v>
          </cell>
          <cell r="E198">
            <v>9.0722000000000005</v>
          </cell>
          <cell r="F198">
            <v>0</v>
          </cell>
          <cell r="G198">
            <v>35.800400000000003</v>
          </cell>
          <cell r="H198">
            <v>40.489800000000002</v>
          </cell>
          <cell r="I198">
            <v>35.682200000000002</v>
          </cell>
          <cell r="J198">
            <v>156.845</v>
          </cell>
          <cell r="K198">
            <v>80.5548</v>
          </cell>
        </row>
        <row r="199">
          <cell r="A199" t="str">
            <v>E9527</v>
          </cell>
          <cell r="B199" t="str">
            <v>Martelete perfurador/rompedor a ar comprimido de 25 kg para rocha com capacidade de 2.040 gpm</v>
          </cell>
          <cell r="C199">
            <v>18412.274700000002</v>
          </cell>
          <cell r="D199">
            <v>2.4550000000000001</v>
          </cell>
          <cell r="E199">
            <v>0.37869999999999998</v>
          </cell>
          <cell r="F199">
            <v>0</v>
          </cell>
          <cell r="G199">
            <v>2.4550000000000001</v>
          </cell>
          <cell r="H199">
            <v>0</v>
          </cell>
          <cell r="I199">
            <v>28.713899999999999</v>
          </cell>
          <cell r="J199">
            <v>34.002600000000001</v>
          </cell>
          <cell r="K199">
            <v>31.547599999999999</v>
          </cell>
        </row>
        <row r="200">
          <cell r="A200" t="str">
            <v>E9528</v>
          </cell>
          <cell r="B200" t="str">
            <v>Empilhadeira a diesel com capacidade de 4 t - 60 kW</v>
          </cell>
          <cell r="C200">
            <v>530764.18530000001</v>
          </cell>
          <cell r="D200">
            <v>42.461100000000002</v>
          </cell>
          <cell r="E200">
            <v>9.8244000000000007</v>
          </cell>
          <cell r="F200">
            <v>0</v>
          </cell>
          <cell r="G200">
            <v>37.153500000000001</v>
          </cell>
          <cell r="H200">
            <v>48.33</v>
          </cell>
          <cell r="I200">
            <v>28.713899999999999</v>
          </cell>
          <cell r="J200">
            <v>166.4829</v>
          </cell>
          <cell r="K200">
            <v>80.999399999999994</v>
          </cell>
        </row>
        <row r="201">
          <cell r="A201" t="str">
            <v>E9529</v>
          </cell>
          <cell r="B201" t="str">
            <v>Jateador para chapas e perfis metálicos com transportador a roletes - 132 kW</v>
          </cell>
          <cell r="C201">
            <v>5420585.1162</v>
          </cell>
          <cell r="D201">
            <v>433.64679999999998</v>
          </cell>
          <cell r="E201">
            <v>100.33499999999999</v>
          </cell>
          <cell r="F201">
            <v>0</v>
          </cell>
          <cell r="G201">
            <v>325.23509999999999</v>
          </cell>
          <cell r="H201">
            <v>0</v>
          </cell>
          <cell r="I201">
            <v>41.9803</v>
          </cell>
          <cell r="J201">
            <v>901.19719999999995</v>
          </cell>
          <cell r="K201">
            <v>575.96209999999996</v>
          </cell>
        </row>
        <row r="202">
          <cell r="A202" t="str">
            <v>E9530</v>
          </cell>
          <cell r="B202" t="str">
            <v>Rolo compactador liso vibratório autopropelido por pneus de 11 t - 97 kW</v>
          </cell>
          <cell r="C202">
            <v>830671.23</v>
          </cell>
          <cell r="D202">
            <v>66.453699999999998</v>
          </cell>
          <cell r="E202">
            <v>15.3757</v>
          </cell>
          <cell r="F202">
            <v>0</v>
          </cell>
          <cell r="G202">
            <v>66.453699999999998</v>
          </cell>
          <cell r="H202">
            <v>83.342399999999998</v>
          </cell>
          <cell r="I202">
            <v>35.682200000000002</v>
          </cell>
          <cell r="J202">
            <v>267.30770000000001</v>
          </cell>
          <cell r="K202">
            <v>117.5116</v>
          </cell>
        </row>
        <row r="203">
          <cell r="A203" t="str">
            <v>E9532</v>
          </cell>
          <cell r="B203" t="str">
            <v>Equipamento de solda MIG/MAG semiautomática com acessórios - 28,36 kVA</v>
          </cell>
          <cell r="C203">
            <v>70751.246799999994</v>
          </cell>
          <cell r="D203">
            <v>9.4335000000000004</v>
          </cell>
          <cell r="E203">
            <v>1.4551000000000001</v>
          </cell>
          <cell r="F203">
            <v>0</v>
          </cell>
          <cell r="G203">
            <v>9.4335000000000004</v>
          </cell>
          <cell r="H203">
            <v>0</v>
          </cell>
          <cell r="I203">
            <v>0</v>
          </cell>
          <cell r="J203">
            <v>20.322099999999999</v>
          </cell>
          <cell r="K203">
            <v>10.8886</v>
          </cell>
        </row>
        <row r="204">
          <cell r="A204" t="str">
            <v>E9535</v>
          </cell>
          <cell r="B204" t="str">
            <v>Serra circular com bancada - D = 30 cm - 4 kW</v>
          </cell>
          <cell r="C204">
            <v>7898.1908999999996</v>
          </cell>
          <cell r="D204">
            <v>0.71079999999999999</v>
          </cell>
          <cell r="E204">
            <v>0.1462</v>
          </cell>
          <cell r="F204">
            <v>0</v>
          </cell>
          <cell r="G204">
            <v>0.39489999999999997</v>
          </cell>
          <cell r="H204">
            <v>0</v>
          </cell>
          <cell r="I204">
            <v>28.713899999999999</v>
          </cell>
          <cell r="J204">
            <v>29.965800000000002</v>
          </cell>
          <cell r="K204">
            <v>29.570900000000002</v>
          </cell>
        </row>
        <row r="205">
          <cell r="A205" t="str">
            <v>E9536</v>
          </cell>
          <cell r="B205" t="str">
            <v>Embarcação de transporte de pessoal e apoio logístico - 30 kW</v>
          </cell>
          <cell r="C205">
            <v>159557.85010000001</v>
          </cell>
          <cell r="D205">
            <v>1.8264</v>
          </cell>
          <cell r="E205">
            <v>0.91720000000000002</v>
          </cell>
          <cell r="F205">
            <v>0</v>
          </cell>
          <cell r="G205">
            <v>2.0293999999999999</v>
          </cell>
          <cell r="H205">
            <v>60.24</v>
          </cell>
          <cell r="I205">
            <v>41.751199999999997</v>
          </cell>
          <cell r="J205">
            <v>106.7642</v>
          </cell>
          <cell r="K205">
            <v>44.494799999999998</v>
          </cell>
        </row>
        <row r="206">
          <cell r="A206" t="str">
            <v>E9538</v>
          </cell>
          <cell r="B206" t="str">
            <v>Conjunto vibratório para meio tubo de concreto com encaixe PB e 3 jogos de fôrmas - D = 0,30 m - 2,20 kW</v>
          </cell>
          <cell r="C206">
            <v>16354.140100000001</v>
          </cell>
          <cell r="D206">
            <v>2.1806000000000001</v>
          </cell>
          <cell r="E206">
            <v>0.33639999999999998</v>
          </cell>
          <cell r="F206">
            <v>0</v>
          </cell>
          <cell r="G206">
            <v>1.6354</v>
          </cell>
          <cell r="H206">
            <v>0</v>
          </cell>
          <cell r="I206">
            <v>0</v>
          </cell>
          <cell r="J206">
            <v>4.1524000000000001</v>
          </cell>
          <cell r="K206">
            <v>2.5169999999999999</v>
          </cell>
        </row>
        <row r="207">
          <cell r="A207" t="str">
            <v>E9539</v>
          </cell>
          <cell r="B207" t="str">
            <v>Equipamento de batimetria monofeixe</v>
          </cell>
          <cell r="C207">
            <v>107887.8832</v>
          </cell>
          <cell r="D207">
            <v>4.9389000000000003</v>
          </cell>
          <cell r="E207">
            <v>1.8334999999999999</v>
          </cell>
          <cell r="F207">
            <v>0</v>
          </cell>
          <cell r="G207">
            <v>2.7437999999999998</v>
          </cell>
          <cell r="H207">
            <v>0</v>
          </cell>
          <cell r="I207">
            <v>36.176099999999998</v>
          </cell>
          <cell r="J207">
            <v>45.692300000000003</v>
          </cell>
          <cell r="K207">
            <v>42.948500000000003</v>
          </cell>
        </row>
        <row r="208">
          <cell r="A208" t="str">
            <v>E9540</v>
          </cell>
          <cell r="B208" t="str">
            <v>Trator sobre esteiras com lâmina - 127 kW</v>
          </cell>
          <cell r="C208">
            <v>1731135.8742</v>
          </cell>
          <cell r="D208">
            <v>121.1795</v>
          </cell>
          <cell r="E208">
            <v>32.043300000000002</v>
          </cell>
          <cell r="F208">
            <v>0</v>
          </cell>
          <cell r="G208">
            <v>173.11359999999999</v>
          </cell>
          <cell r="H208">
            <v>95.4786</v>
          </cell>
          <cell r="I208">
            <v>35.682200000000002</v>
          </cell>
          <cell r="J208">
            <v>457.49720000000002</v>
          </cell>
          <cell r="K208">
            <v>188.905</v>
          </cell>
        </row>
        <row r="209">
          <cell r="A209" t="str">
            <v>E9541</v>
          </cell>
          <cell r="B209" t="str">
            <v>Trator sobre esteiras com lâmina - 259 kW</v>
          </cell>
          <cell r="C209">
            <v>4854514.9852</v>
          </cell>
          <cell r="D209">
            <v>295.49220000000003</v>
          </cell>
          <cell r="E209">
            <v>87.903700000000001</v>
          </cell>
          <cell r="F209">
            <v>0</v>
          </cell>
          <cell r="G209">
            <v>422.13170000000002</v>
          </cell>
          <cell r="H209">
            <v>194.71619999999999</v>
          </cell>
          <cell r="I209">
            <v>35.682200000000002</v>
          </cell>
          <cell r="J209">
            <v>1035.9259999999999</v>
          </cell>
          <cell r="K209">
            <v>419.07810000000001</v>
          </cell>
        </row>
        <row r="210">
          <cell r="A210" t="str">
            <v>E9543</v>
          </cell>
          <cell r="B210" t="str">
            <v>Compressor de ar respirável com capacidade de até 35 MPa e 3,58 l/s - 5,52 kW</v>
          </cell>
          <cell r="C210">
            <v>81602.837</v>
          </cell>
          <cell r="D210">
            <v>6.5282</v>
          </cell>
          <cell r="E210">
            <v>1.5105</v>
          </cell>
          <cell r="F210">
            <v>0</v>
          </cell>
          <cell r="G210">
            <v>6.5282</v>
          </cell>
          <cell r="H210">
            <v>0</v>
          </cell>
          <cell r="I210">
            <v>0</v>
          </cell>
          <cell r="J210">
            <v>14.5669</v>
          </cell>
          <cell r="K210">
            <v>8.0387000000000004</v>
          </cell>
        </row>
        <row r="211">
          <cell r="A211" t="str">
            <v>E9544</v>
          </cell>
          <cell r="B211" t="str">
            <v>Vassoura mecânica rebocável com largura de 2,44 m</v>
          </cell>
          <cell r="C211">
            <v>86111.485000000001</v>
          </cell>
          <cell r="D211">
            <v>9.6875</v>
          </cell>
          <cell r="E211">
            <v>1.6603000000000001</v>
          </cell>
          <cell r="F211">
            <v>0</v>
          </cell>
          <cell r="G211">
            <v>6.4584000000000001</v>
          </cell>
          <cell r="H211">
            <v>0</v>
          </cell>
          <cell r="I211">
            <v>0</v>
          </cell>
          <cell r="J211">
            <v>17.8062</v>
          </cell>
          <cell r="K211">
            <v>11.347799999999999</v>
          </cell>
        </row>
        <row r="212">
          <cell r="A212" t="str">
            <v>E9545</v>
          </cell>
          <cell r="B212" t="str">
            <v>Vibroacabadora de asfalto sobre esteiras - 97 kW</v>
          </cell>
          <cell r="C212">
            <v>1655253.4317000001</v>
          </cell>
          <cell r="D212">
            <v>144.8347</v>
          </cell>
          <cell r="E212">
            <v>31.915400000000002</v>
          </cell>
          <cell r="F212">
            <v>0</v>
          </cell>
          <cell r="G212">
            <v>186.21600000000001</v>
          </cell>
          <cell r="H212">
            <v>98.969099999999997</v>
          </cell>
          <cell r="I212">
            <v>41.9803</v>
          </cell>
          <cell r="J212">
            <v>503.91550000000001</v>
          </cell>
          <cell r="K212">
            <v>218.7304</v>
          </cell>
        </row>
        <row r="213">
          <cell r="A213" t="str">
            <v>E9546</v>
          </cell>
          <cell r="B213" t="str">
            <v>Equipamento para solda e corte com oxi-GLP</v>
          </cell>
          <cell r="C213">
            <v>1979.91</v>
          </cell>
          <cell r="D213">
            <v>0.26400000000000001</v>
          </cell>
          <cell r="E213">
            <v>4.07E-2</v>
          </cell>
          <cell r="F213">
            <v>0</v>
          </cell>
          <cell r="G213">
            <v>0.26400000000000001</v>
          </cell>
          <cell r="H213">
            <v>0</v>
          </cell>
          <cell r="I213">
            <v>0</v>
          </cell>
          <cell r="J213">
            <v>0.56869999999999998</v>
          </cell>
          <cell r="K213">
            <v>0.30470000000000003</v>
          </cell>
        </row>
        <row r="214">
          <cell r="A214" t="str">
            <v>E9547</v>
          </cell>
          <cell r="B214" t="str">
            <v>Máquina de solda elétrica transformadora 250 A - 9,20 kW</v>
          </cell>
          <cell r="C214">
            <v>1126.0615</v>
          </cell>
          <cell r="D214">
            <v>0.15010000000000001</v>
          </cell>
          <cell r="E214">
            <v>2.3199999999999998E-2</v>
          </cell>
          <cell r="F214">
            <v>0</v>
          </cell>
          <cell r="G214">
            <v>0.15010000000000001</v>
          </cell>
          <cell r="H214">
            <v>0</v>
          </cell>
          <cell r="I214">
            <v>0</v>
          </cell>
          <cell r="J214">
            <v>0.32340000000000002</v>
          </cell>
          <cell r="K214">
            <v>0.17330000000000001</v>
          </cell>
        </row>
        <row r="215">
          <cell r="A215" t="str">
            <v>E9548</v>
          </cell>
          <cell r="B215" t="str">
            <v>Bomba centrífuga com capacidade de 7,1 a 22 m³/h - 1,50 kW</v>
          </cell>
          <cell r="C215">
            <v>2847.4344000000001</v>
          </cell>
          <cell r="D215">
            <v>0.28470000000000001</v>
          </cell>
          <cell r="E215">
            <v>5.4899999999999997E-2</v>
          </cell>
          <cell r="F215">
            <v>0</v>
          </cell>
          <cell r="G215">
            <v>0.2492</v>
          </cell>
          <cell r="H215">
            <v>0</v>
          </cell>
          <cell r="I215">
            <v>0</v>
          </cell>
          <cell r="J215">
            <v>0.58879999999999999</v>
          </cell>
          <cell r="K215">
            <v>0.33960000000000001</v>
          </cell>
        </row>
        <row r="216">
          <cell r="A216" t="str">
            <v>E9549</v>
          </cell>
          <cell r="B216" t="str">
            <v>Jateador e sistema de pintura para chapas e perfis metálicos com transportador a roletes - 160 kW</v>
          </cell>
          <cell r="C216">
            <v>7774038.5285</v>
          </cell>
          <cell r="D216">
            <v>621.92309999999998</v>
          </cell>
          <cell r="E216">
            <v>143.89750000000001</v>
          </cell>
          <cell r="F216">
            <v>0</v>
          </cell>
          <cell r="G216">
            <v>466.44229999999999</v>
          </cell>
          <cell r="H216">
            <v>0</v>
          </cell>
          <cell r="I216">
            <v>41.9803</v>
          </cell>
          <cell r="J216">
            <v>1274.2431999999999</v>
          </cell>
          <cell r="K216">
            <v>807.80089999999996</v>
          </cell>
        </row>
        <row r="217">
          <cell r="A217" t="str">
            <v>E9551</v>
          </cell>
          <cell r="B217" t="str">
            <v>Obturador mecânico simples com extensão de 12 m</v>
          </cell>
          <cell r="C217">
            <v>4895.4714000000004</v>
          </cell>
          <cell r="D217">
            <v>0.44059999999999999</v>
          </cell>
          <cell r="E217">
            <v>9.06E-2</v>
          </cell>
          <cell r="F217">
            <v>0</v>
          </cell>
          <cell r="G217">
            <v>0.24479999999999999</v>
          </cell>
          <cell r="H217">
            <v>0</v>
          </cell>
          <cell r="I217">
            <v>0</v>
          </cell>
          <cell r="J217">
            <v>0.77600000000000002</v>
          </cell>
          <cell r="K217">
            <v>0.53120000000000001</v>
          </cell>
        </row>
        <row r="218">
          <cell r="A218" t="str">
            <v>E9552</v>
          </cell>
          <cell r="B218" t="str">
            <v>Nível ótico com capacidade de aumento de 32x</v>
          </cell>
          <cell r="C218">
            <v>15452.8518</v>
          </cell>
          <cell r="D218">
            <v>1.2362</v>
          </cell>
          <cell r="E218">
            <v>0.28599999999999998</v>
          </cell>
          <cell r="F218">
            <v>0</v>
          </cell>
          <cell r="G218">
            <v>0.77259999999999995</v>
          </cell>
          <cell r="H218">
            <v>0</v>
          </cell>
          <cell r="I218">
            <v>0</v>
          </cell>
          <cell r="J218">
            <v>2.2948</v>
          </cell>
          <cell r="K218">
            <v>1.5222</v>
          </cell>
        </row>
        <row r="219">
          <cell r="A219" t="str">
            <v>E9553</v>
          </cell>
          <cell r="B219" t="str">
            <v>Estação total eletrônica com alcance máximo de 3.000 m</v>
          </cell>
          <cell r="C219">
            <v>54113.915000000001</v>
          </cell>
          <cell r="D219">
            <v>4.8703000000000003</v>
          </cell>
          <cell r="E219">
            <v>1.0016</v>
          </cell>
          <cell r="F219">
            <v>0</v>
          </cell>
          <cell r="G219">
            <v>2.7057000000000002</v>
          </cell>
          <cell r="H219">
            <v>0</v>
          </cell>
          <cell r="I219">
            <v>0</v>
          </cell>
          <cell r="J219">
            <v>8.5776000000000003</v>
          </cell>
          <cell r="K219">
            <v>5.8719000000000001</v>
          </cell>
        </row>
        <row r="220">
          <cell r="A220" t="str">
            <v>E9556</v>
          </cell>
          <cell r="B220" t="str">
            <v>Compactador manual de placa vibratória - 3,00 kW</v>
          </cell>
          <cell r="C220">
            <v>11243.3925</v>
          </cell>
          <cell r="D220">
            <v>2.2486999999999999</v>
          </cell>
          <cell r="E220">
            <v>0.2601</v>
          </cell>
          <cell r="F220">
            <v>0</v>
          </cell>
          <cell r="G220">
            <v>2.2486999999999999</v>
          </cell>
          <cell r="H220">
            <v>5.2709999999999999</v>
          </cell>
          <cell r="I220">
            <v>0</v>
          </cell>
          <cell r="J220">
            <v>10.028499999999999</v>
          </cell>
          <cell r="K220">
            <v>2.5087999999999999</v>
          </cell>
        </row>
        <row r="221">
          <cell r="A221" t="str">
            <v>E9558</v>
          </cell>
          <cell r="B221" t="str">
            <v>Tanque de estocagem de asfalto com capacidade de 30.000 l</v>
          </cell>
          <cell r="C221">
            <v>474848.18819999998</v>
          </cell>
          <cell r="D221">
            <v>63.313099999999999</v>
          </cell>
          <cell r="E221">
            <v>9.766</v>
          </cell>
          <cell r="F221">
            <v>0</v>
          </cell>
          <cell r="G221">
            <v>39.570700000000002</v>
          </cell>
          <cell r="H221">
            <v>0</v>
          </cell>
          <cell r="I221">
            <v>0</v>
          </cell>
          <cell r="J221">
            <v>112.6498</v>
          </cell>
          <cell r="K221">
            <v>73.079099999999997</v>
          </cell>
        </row>
        <row r="222">
          <cell r="A222" t="str">
            <v>E9559</v>
          </cell>
          <cell r="B222" t="str">
            <v>Aquecedor de fluido térmico - 12 kW</v>
          </cell>
          <cell r="C222">
            <v>668544.34</v>
          </cell>
          <cell r="D222">
            <v>100.2817</v>
          </cell>
          <cell r="E222">
            <v>13.749700000000001</v>
          </cell>
          <cell r="F222">
            <v>0</v>
          </cell>
          <cell r="G222">
            <v>66.854399999999998</v>
          </cell>
          <cell r="H222">
            <v>9.6660000000000004</v>
          </cell>
          <cell r="I222">
            <v>0</v>
          </cell>
          <cell r="J222">
            <v>190.55179999999999</v>
          </cell>
          <cell r="K222">
            <v>114.0314</v>
          </cell>
        </row>
        <row r="223">
          <cell r="A223" t="str">
            <v>E9560</v>
          </cell>
          <cell r="B223" t="str">
            <v>Ônibus com capacidade para 46 passageiros - 153 kW</v>
          </cell>
          <cell r="C223">
            <v>1050256.4964999999</v>
          </cell>
          <cell r="D223">
            <v>45.011000000000003</v>
          </cell>
          <cell r="E223">
            <v>18.514500000000002</v>
          </cell>
          <cell r="F223">
            <v>7.5018000000000002</v>
          </cell>
          <cell r="G223">
            <v>67.516499999999994</v>
          </cell>
          <cell r="H223">
            <v>156.10589999999999</v>
          </cell>
          <cell r="I223">
            <v>34.717799999999997</v>
          </cell>
          <cell r="J223">
            <v>329.36750000000001</v>
          </cell>
          <cell r="K223">
            <v>105.74509999999999</v>
          </cell>
        </row>
        <row r="224">
          <cell r="A224" t="str">
            <v>E9561</v>
          </cell>
          <cell r="B224" t="str">
            <v>GPS geodésico de simples frequência (L1)</v>
          </cell>
          <cell r="C224">
            <v>50215.349800000004</v>
          </cell>
          <cell r="D224">
            <v>4.0171999999999999</v>
          </cell>
          <cell r="E224">
            <v>0.92949999999999999</v>
          </cell>
          <cell r="F224">
            <v>0</v>
          </cell>
          <cell r="G224">
            <v>2.5108000000000001</v>
          </cell>
          <cell r="H224">
            <v>0</v>
          </cell>
          <cell r="I224">
            <v>0</v>
          </cell>
          <cell r="J224">
            <v>7.4574999999999996</v>
          </cell>
          <cell r="K224">
            <v>4.9466999999999999</v>
          </cell>
        </row>
        <row r="225">
          <cell r="A225" t="str">
            <v>E9562</v>
          </cell>
          <cell r="B225" t="str">
            <v>GPS geodésico de dupla frequência (L1/L2)</v>
          </cell>
          <cell r="C225">
            <v>155129.14980000001</v>
          </cell>
          <cell r="D225">
            <v>12.410299999999999</v>
          </cell>
          <cell r="E225">
            <v>2.8714</v>
          </cell>
          <cell r="F225">
            <v>0</v>
          </cell>
          <cell r="G225">
            <v>7.7565</v>
          </cell>
          <cell r="H225">
            <v>0</v>
          </cell>
          <cell r="I225">
            <v>0</v>
          </cell>
          <cell r="J225">
            <v>23.0382</v>
          </cell>
          <cell r="K225">
            <v>15.281700000000001</v>
          </cell>
        </row>
        <row r="226">
          <cell r="A226" t="str">
            <v>E9563</v>
          </cell>
          <cell r="B226" t="str">
            <v>Perfuratriz hidráulica sobre esteiras com clamshell - 220 kW</v>
          </cell>
          <cell r="C226">
            <v>4734438.8092</v>
          </cell>
          <cell r="D226">
            <v>378.75510000000003</v>
          </cell>
          <cell r="E226">
            <v>87.634500000000003</v>
          </cell>
          <cell r="F226">
            <v>0</v>
          </cell>
          <cell r="G226">
            <v>378.75510000000003</v>
          </cell>
          <cell r="H226">
            <v>118.14</v>
          </cell>
          <cell r="I226">
            <v>35.682200000000002</v>
          </cell>
          <cell r="J226">
            <v>998.96690000000001</v>
          </cell>
          <cell r="K226">
            <v>502.0718</v>
          </cell>
        </row>
        <row r="227">
          <cell r="A227" t="str">
            <v>E9565</v>
          </cell>
          <cell r="B227" t="str">
            <v>Trator sobre esteiras com lâmina e escarificador - 259 kW</v>
          </cell>
          <cell r="C227">
            <v>4963491.9381999997</v>
          </cell>
          <cell r="D227">
            <v>302.12560000000002</v>
          </cell>
          <cell r="E227">
            <v>89.876999999999995</v>
          </cell>
          <cell r="F227">
            <v>0</v>
          </cell>
          <cell r="G227">
            <v>431.608</v>
          </cell>
          <cell r="H227">
            <v>194.71619999999999</v>
          </cell>
          <cell r="I227">
            <v>35.682200000000002</v>
          </cell>
          <cell r="J227">
            <v>1054.009</v>
          </cell>
          <cell r="K227">
            <v>427.6848</v>
          </cell>
        </row>
        <row r="228">
          <cell r="A228" t="str">
            <v>E9566</v>
          </cell>
          <cell r="B228" t="str">
            <v>Guindaste móvel sobre esteiras com clamshell de 1,9 m³ - 220 kW</v>
          </cell>
          <cell r="C228">
            <v>4505661.2248</v>
          </cell>
          <cell r="D228">
            <v>197.12270000000001</v>
          </cell>
          <cell r="E228">
            <v>78.187299999999993</v>
          </cell>
          <cell r="F228">
            <v>0</v>
          </cell>
          <cell r="G228">
            <v>281.60379999999998</v>
          </cell>
          <cell r="H228">
            <v>59.07</v>
          </cell>
          <cell r="I228">
            <v>41.9803</v>
          </cell>
          <cell r="J228">
            <v>657.96410000000003</v>
          </cell>
          <cell r="K228">
            <v>317.2903</v>
          </cell>
        </row>
        <row r="229">
          <cell r="A229" t="str">
            <v>E9567</v>
          </cell>
          <cell r="B229" t="str">
            <v>Fresadora de piso de concreto - 6,7 kW</v>
          </cell>
          <cell r="C229">
            <v>18087.978200000001</v>
          </cell>
          <cell r="D229">
            <v>2.4117000000000002</v>
          </cell>
          <cell r="E229">
            <v>0.372</v>
          </cell>
          <cell r="F229">
            <v>0</v>
          </cell>
          <cell r="G229">
            <v>2.4117000000000002</v>
          </cell>
          <cell r="H229">
            <v>11.7719</v>
          </cell>
          <cell r="I229">
            <v>0</v>
          </cell>
          <cell r="J229">
            <v>16.967300000000002</v>
          </cell>
          <cell r="K229">
            <v>2.7837000000000001</v>
          </cell>
        </row>
        <row r="230">
          <cell r="A230" t="str">
            <v>E9568</v>
          </cell>
          <cell r="B230" t="str">
            <v>Furadeira de impacto de 12,5 mm - 0,80 kW</v>
          </cell>
          <cell r="C230">
            <v>1556.0034000000001</v>
          </cell>
          <cell r="D230">
            <v>0.20749999999999999</v>
          </cell>
          <cell r="E230">
            <v>3.2000000000000001E-2</v>
          </cell>
          <cell r="F230">
            <v>0</v>
          </cell>
          <cell r="G230">
            <v>0.12970000000000001</v>
          </cell>
          <cell r="H230">
            <v>0</v>
          </cell>
          <cell r="I230">
            <v>0</v>
          </cell>
          <cell r="J230">
            <v>0.36919999999999997</v>
          </cell>
          <cell r="K230">
            <v>0.23949999999999999</v>
          </cell>
        </row>
        <row r="231">
          <cell r="A231" t="str">
            <v>E9569</v>
          </cell>
          <cell r="B231" t="str">
            <v>Guindaste móvel sobre esteiras com clamshell de 4,6 m³ - 403 kW</v>
          </cell>
          <cell r="C231">
            <v>7350502.0987</v>
          </cell>
          <cell r="D231">
            <v>257.26760000000002</v>
          </cell>
          <cell r="E231">
            <v>68.028899999999993</v>
          </cell>
          <cell r="F231">
            <v>0</v>
          </cell>
          <cell r="G231">
            <v>367.52510000000001</v>
          </cell>
          <cell r="H231">
            <v>108.2055</v>
          </cell>
          <cell r="I231">
            <v>83.960599999999999</v>
          </cell>
          <cell r="J231">
            <v>884.98770000000002</v>
          </cell>
          <cell r="K231">
            <v>409.25709999999998</v>
          </cell>
        </row>
        <row r="232">
          <cell r="A232" t="str">
            <v>E9570</v>
          </cell>
          <cell r="B232" t="str">
            <v>Furadeira com base magnética - 1,20 kW</v>
          </cell>
          <cell r="C232">
            <v>6762.6575999999995</v>
          </cell>
          <cell r="D232">
            <v>0.90169999999999995</v>
          </cell>
          <cell r="E232">
            <v>0.1391</v>
          </cell>
          <cell r="F232">
            <v>0</v>
          </cell>
          <cell r="G232">
            <v>0.67630000000000001</v>
          </cell>
          <cell r="H232">
            <v>0</v>
          </cell>
          <cell r="I232">
            <v>0</v>
          </cell>
          <cell r="J232">
            <v>1.7171000000000001</v>
          </cell>
          <cell r="K232">
            <v>1.0407999999999999</v>
          </cell>
        </row>
        <row r="233">
          <cell r="A233" t="str">
            <v>E9574</v>
          </cell>
          <cell r="B233" t="str">
            <v>Perfuratriz sobre esteiras - 145 kW</v>
          </cell>
          <cell r="C233">
            <v>1979069.7501999999</v>
          </cell>
          <cell r="D233">
            <v>158.32560000000001</v>
          </cell>
          <cell r="E233">
            <v>36.632599999999996</v>
          </cell>
          <cell r="F233">
            <v>0</v>
          </cell>
          <cell r="G233">
            <v>158.32560000000001</v>
          </cell>
          <cell r="H233">
            <v>116.7975</v>
          </cell>
          <cell r="I233">
            <v>35.682200000000002</v>
          </cell>
          <cell r="J233">
            <v>505.76350000000002</v>
          </cell>
          <cell r="K233">
            <v>230.6404</v>
          </cell>
        </row>
        <row r="234">
          <cell r="A234" t="str">
            <v>E9576</v>
          </cell>
          <cell r="B234" t="str">
            <v>Escavadeira hidráulica de longo alcance sobre esteiras - 103 kW</v>
          </cell>
          <cell r="C234">
            <v>1101701.2182</v>
          </cell>
          <cell r="D234">
            <v>96.398899999999998</v>
          </cell>
          <cell r="E234">
            <v>21.2422</v>
          </cell>
          <cell r="F234">
            <v>0</v>
          </cell>
          <cell r="G234">
            <v>96.398899999999998</v>
          </cell>
          <cell r="H234">
            <v>71.904300000000006</v>
          </cell>
          <cell r="I234">
            <v>35.682200000000002</v>
          </cell>
          <cell r="J234">
            <v>321.62650000000002</v>
          </cell>
          <cell r="K234">
            <v>153.32329999999999</v>
          </cell>
        </row>
        <row r="235">
          <cell r="A235" t="str">
            <v>E9577</v>
          </cell>
          <cell r="B235" t="str">
            <v>Trator agrícola sobre pneus - 77 kW</v>
          </cell>
          <cell r="C235">
            <v>359585.11070000002</v>
          </cell>
          <cell r="D235">
            <v>35.958500000000001</v>
          </cell>
          <cell r="E235">
            <v>6.9333</v>
          </cell>
          <cell r="F235">
            <v>0</v>
          </cell>
          <cell r="G235">
            <v>31.463699999999999</v>
          </cell>
          <cell r="H235">
            <v>74.428200000000004</v>
          </cell>
          <cell r="I235">
            <v>28.713899999999999</v>
          </cell>
          <cell r="J235">
            <v>177.49760000000001</v>
          </cell>
          <cell r="K235">
            <v>71.605699999999999</v>
          </cell>
        </row>
        <row r="236">
          <cell r="A236" t="str">
            <v>E9578</v>
          </cell>
          <cell r="B236" t="str">
            <v>Conjunto vibratório para meio tubo de concreto com encaixe PB e 3 jogos de fôrmas - D = 0,40 m - 2,20 kW</v>
          </cell>
          <cell r="C236">
            <v>17508.535500000002</v>
          </cell>
          <cell r="D236">
            <v>2.3344999999999998</v>
          </cell>
          <cell r="E236">
            <v>0.36009999999999998</v>
          </cell>
          <cell r="F236">
            <v>0</v>
          </cell>
          <cell r="G236">
            <v>1.7508999999999999</v>
          </cell>
          <cell r="H236">
            <v>0</v>
          </cell>
          <cell r="I236">
            <v>0</v>
          </cell>
          <cell r="J236">
            <v>4.4455</v>
          </cell>
          <cell r="K236">
            <v>2.6945999999999999</v>
          </cell>
        </row>
        <row r="237">
          <cell r="A237" t="str">
            <v>E9580</v>
          </cell>
          <cell r="B237" t="str">
            <v>Fresadora e distribuidora com controle de greide - 287 kW</v>
          </cell>
          <cell r="C237">
            <v>3653161.0030999999</v>
          </cell>
          <cell r="D237">
            <v>426.20209999999997</v>
          </cell>
          <cell r="E237">
            <v>75.133300000000006</v>
          </cell>
          <cell r="F237">
            <v>0</v>
          </cell>
          <cell r="G237">
            <v>608.86019999999996</v>
          </cell>
          <cell r="H237">
            <v>277.41419999999999</v>
          </cell>
          <cell r="I237">
            <v>41.9803</v>
          </cell>
          <cell r="J237">
            <v>1429.5900999999999</v>
          </cell>
          <cell r="K237">
            <v>543.31569999999999</v>
          </cell>
        </row>
        <row r="238">
          <cell r="A238" t="str">
            <v>E9581</v>
          </cell>
          <cell r="B238" t="str">
            <v>Carregadeira de pneus para rocha com capacidade de 1,72 m³ - 113 kW</v>
          </cell>
          <cell r="C238">
            <v>781459.98400000005</v>
          </cell>
          <cell r="D238">
            <v>62.445399999999999</v>
          </cell>
          <cell r="E238">
            <v>14.806100000000001</v>
          </cell>
          <cell r="F238">
            <v>0</v>
          </cell>
          <cell r="G238">
            <v>62.445399999999999</v>
          </cell>
          <cell r="H238">
            <v>115.29389999999999</v>
          </cell>
          <cell r="I238">
            <v>35.682200000000002</v>
          </cell>
          <cell r="J238">
            <v>290.673</v>
          </cell>
          <cell r="K238">
            <v>112.9337</v>
          </cell>
        </row>
        <row r="239">
          <cell r="A239" t="str">
            <v>E9583</v>
          </cell>
          <cell r="B239" t="str">
            <v>Distribuidor de agregados rebocável com capacidade de 1,9 m³</v>
          </cell>
          <cell r="C239">
            <v>95798.272500000006</v>
          </cell>
          <cell r="D239">
            <v>14.3697</v>
          </cell>
          <cell r="E239">
            <v>1.9702999999999999</v>
          </cell>
          <cell r="F239">
            <v>0</v>
          </cell>
          <cell r="G239">
            <v>9.5798000000000005</v>
          </cell>
          <cell r="H239">
            <v>0</v>
          </cell>
          <cell r="I239">
            <v>0</v>
          </cell>
          <cell r="J239">
            <v>25.919799999999999</v>
          </cell>
          <cell r="K239">
            <v>16.34</v>
          </cell>
        </row>
        <row r="240">
          <cell r="A240" t="str">
            <v>E9584</v>
          </cell>
          <cell r="B240" t="str">
            <v>Carregadeira de pneus com capacidade de 1,72 m³ - 113 kW</v>
          </cell>
          <cell r="C240">
            <v>781459.98400000005</v>
          </cell>
          <cell r="D240">
            <v>59.073599999999999</v>
          </cell>
          <cell r="E240">
            <v>14.657500000000001</v>
          </cell>
          <cell r="F240">
            <v>0</v>
          </cell>
          <cell r="G240">
            <v>59.073599999999999</v>
          </cell>
          <cell r="H240">
            <v>48.544800000000002</v>
          </cell>
          <cell r="I240">
            <v>35.682200000000002</v>
          </cell>
          <cell r="J240">
            <v>217.0317</v>
          </cell>
          <cell r="K240">
            <v>109.41330000000001</v>
          </cell>
        </row>
        <row r="241">
          <cell r="A241" t="str">
            <v>E9585</v>
          </cell>
          <cell r="B241" t="str">
            <v>Motosserra com motor a gasolina - 2,30 kW</v>
          </cell>
          <cell r="C241">
            <v>2162.0770000000002</v>
          </cell>
          <cell r="D241">
            <v>0.97289999999999999</v>
          </cell>
          <cell r="E241">
            <v>6.6699999999999995E-2</v>
          </cell>
          <cell r="F241">
            <v>0</v>
          </cell>
          <cell r="G241">
            <v>0.97289999999999999</v>
          </cell>
          <cell r="H241">
            <v>4.0411000000000001</v>
          </cell>
          <cell r="I241">
            <v>28.713899999999999</v>
          </cell>
          <cell r="J241">
            <v>34.767499999999998</v>
          </cell>
          <cell r="K241">
            <v>29.753499999999999</v>
          </cell>
        </row>
        <row r="242">
          <cell r="A242" t="str">
            <v>E9586</v>
          </cell>
          <cell r="B242" t="str">
            <v>Régua vibratória dupla com 4 m - 4,10 kW</v>
          </cell>
          <cell r="C242">
            <v>6856.2021999999997</v>
          </cell>
          <cell r="D242">
            <v>1.2341</v>
          </cell>
          <cell r="E242">
            <v>0.14810000000000001</v>
          </cell>
          <cell r="F242">
            <v>0</v>
          </cell>
          <cell r="G242">
            <v>0.95989999999999998</v>
          </cell>
          <cell r="H242">
            <v>7.2037000000000004</v>
          </cell>
          <cell r="I242">
            <v>0</v>
          </cell>
          <cell r="J242">
            <v>9.5457999999999998</v>
          </cell>
          <cell r="K242">
            <v>1.3822000000000001</v>
          </cell>
        </row>
        <row r="243">
          <cell r="A243" t="str">
            <v>E9587</v>
          </cell>
          <cell r="B243" t="str">
            <v>Serra para corte de concreto - 4 kW</v>
          </cell>
          <cell r="C243">
            <v>9835.6787000000004</v>
          </cell>
          <cell r="D243">
            <v>1.3113999999999999</v>
          </cell>
          <cell r="E243">
            <v>0.20230000000000001</v>
          </cell>
          <cell r="F243">
            <v>0</v>
          </cell>
          <cell r="G243">
            <v>1.1475</v>
          </cell>
          <cell r="H243">
            <v>7.0279999999999996</v>
          </cell>
          <cell r="I243">
            <v>0</v>
          </cell>
          <cell r="J243">
            <v>9.6891999999999996</v>
          </cell>
          <cell r="K243">
            <v>1.5137</v>
          </cell>
        </row>
        <row r="244">
          <cell r="A244" t="str">
            <v>E9588</v>
          </cell>
          <cell r="B244" t="str">
            <v>Vibroacabadora de concreto sobre esteiras com fôrmas deslizantes - 205 kW</v>
          </cell>
          <cell r="C244">
            <v>6987207.4256999996</v>
          </cell>
          <cell r="D244">
            <v>611.38059999999996</v>
          </cell>
          <cell r="E244">
            <v>134.72210000000001</v>
          </cell>
          <cell r="F244">
            <v>0</v>
          </cell>
          <cell r="G244">
            <v>786.06079999999997</v>
          </cell>
          <cell r="H244">
            <v>209.16149999999999</v>
          </cell>
          <cell r="I244">
            <v>41.9803</v>
          </cell>
          <cell r="J244">
            <v>1783.3053</v>
          </cell>
          <cell r="K244">
            <v>788.08299999999997</v>
          </cell>
        </row>
        <row r="245">
          <cell r="A245" t="str">
            <v>E9589</v>
          </cell>
          <cell r="B245" t="str">
            <v>Máquina texturizadora e aplicadora de cura química em pavimento de concreto - 44,80 kW</v>
          </cell>
          <cell r="C245">
            <v>1602579.3581999999</v>
          </cell>
          <cell r="D245">
            <v>186.9676</v>
          </cell>
          <cell r="E245">
            <v>32.959699999999998</v>
          </cell>
          <cell r="F245">
            <v>0</v>
          </cell>
          <cell r="G245">
            <v>186.9676</v>
          </cell>
          <cell r="H245">
            <v>36.086399999999998</v>
          </cell>
          <cell r="I245">
            <v>35.682200000000002</v>
          </cell>
          <cell r="J245">
            <v>478.6635</v>
          </cell>
          <cell r="K245">
            <v>255.6095</v>
          </cell>
        </row>
        <row r="246">
          <cell r="A246" t="str">
            <v>E9590</v>
          </cell>
          <cell r="B246" t="str">
            <v>Central de concreto com capacidade de 40 m³/h - dosadora fixa</v>
          </cell>
          <cell r="C246">
            <v>477216.87949999998</v>
          </cell>
          <cell r="D246">
            <v>47.721699999999998</v>
          </cell>
          <cell r="E246">
            <v>9.2012999999999998</v>
          </cell>
          <cell r="F246">
            <v>0</v>
          </cell>
          <cell r="G246">
            <v>41.756500000000003</v>
          </cell>
          <cell r="H246">
            <v>0</v>
          </cell>
          <cell r="I246">
            <v>41.9803</v>
          </cell>
          <cell r="J246">
            <v>140.65979999999999</v>
          </cell>
          <cell r="K246">
            <v>98.903300000000002</v>
          </cell>
        </row>
        <row r="247">
          <cell r="A247" t="str">
            <v>E9591</v>
          </cell>
          <cell r="B247" t="str">
            <v>Serra para corte de concreto e asfalto - 10 kW</v>
          </cell>
          <cell r="C247">
            <v>18678.008300000001</v>
          </cell>
          <cell r="D247">
            <v>2.4904000000000002</v>
          </cell>
          <cell r="E247">
            <v>0.3841</v>
          </cell>
          <cell r="F247">
            <v>0</v>
          </cell>
          <cell r="G247">
            <v>2.1791</v>
          </cell>
          <cell r="H247">
            <v>17.57</v>
          </cell>
          <cell r="I247">
            <v>0</v>
          </cell>
          <cell r="J247">
            <v>22.6236</v>
          </cell>
          <cell r="K247">
            <v>2.8744999999999998</v>
          </cell>
        </row>
        <row r="248">
          <cell r="A248" t="str">
            <v>E9593</v>
          </cell>
          <cell r="B248" t="str">
            <v>Draga hopper com capacidade de 750 m³</v>
          </cell>
          <cell r="C248">
            <v>276765765.278</v>
          </cell>
          <cell r="D248">
            <v>2495.3636000000001</v>
          </cell>
          <cell r="E248">
            <v>1567.866</v>
          </cell>
          <cell r="F248">
            <v>0</v>
          </cell>
          <cell r="G248">
            <v>5545.2524000000003</v>
          </cell>
          <cell r="H248">
            <v>644.4</v>
          </cell>
          <cell r="I248">
            <v>170.95050000000001</v>
          </cell>
          <cell r="J248">
            <v>10423.8325</v>
          </cell>
          <cell r="K248">
            <v>4234.1800999999996</v>
          </cell>
        </row>
        <row r="249">
          <cell r="A249" t="str">
            <v>E9594</v>
          </cell>
          <cell r="B249" t="str">
            <v>Draga hopper com capacidade de 1.000 m³</v>
          </cell>
          <cell r="C249">
            <v>298748847.5661</v>
          </cell>
          <cell r="D249">
            <v>2693.5664999999999</v>
          </cell>
          <cell r="E249">
            <v>1692.3993</v>
          </cell>
          <cell r="F249">
            <v>0</v>
          </cell>
          <cell r="G249">
            <v>5985.7033000000001</v>
          </cell>
          <cell r="H249">
            <v>773.28</v>
          </cell>
          <cell r="I249">
            <v>200.99209999999999</v>
          </cell>
          <cell r="J249">
            <v>11345.941199999999</v>
          </cell>
          <cell r="K249">
            <v>4586.9579000000003</v>
          </cell>
        </row>
        <row r="250">
          <cell r="A250" t="str">
            <v>E9595</v>
          </cell>
          <cell r="B250" t="str">
            <v>Draga hopper com capacidade de 2.000 m³</v>
          </cell>
          <cell r="C250">
            <v>386681176.71859998</v>
          </cell>
          <cell r="D250">
            <v>3486.3782000000001</v>
          </cell>
          <cell r="E250">
            <v>2190.5320999999999</v>
          </cell>
          <cell r="F250">
            <v>0</v>
          </cell>
          <cell r="G250">
            <v>7747.5070999999998</v>
          </cell>
          <cell r="H250">
            <v>1353.24</v>
          </cell>
          <cell r="I250">
            <v>200.99209999999999</v>
          </cell>
          <cell r="J250">
            <v>14978.6495</v>
          </cell>
          <cell r="K250">
            <v>5877.9023999999999</v>
          </cell>
        </row>
        <row r="251">
          <cell r="A251" t="str">
            <v>E9596</v>
          </cell>
          <cell r="B251" t="str">
            <v>Draga hopper com capacidade de 3.000 m³</v>
          </cell>
          <cell r="C251">
            <v>474613505.87110001</v>
          </cell>
          <cell r="D251">
            <v>4279.1899000000003</v>
          </cell>
          <cell r="E251">
            <v>2688.6649000000002</v>
          </cell>
          <cell r="F251">
            <v>0</v>
          </cell>
          <cell r="G251">
            <v>9509.3107999999993</v>
          </cell>
          <cell r="H251">
            <v>1933.2</v>
          </cell>
          <cell r="I251">
            <v>359.6943</v>
          </cell>
          <cell r="J251">
            <v>18770.0599</v>
          </cell>
          <cell r="K251">
            <v>7327.5491000000002</v>
          </cell>
        </row>
        <row r="252">
          <cell r="A252" t="str">
            <v>E9597</v>
          </cell>
          <cell r="B252" t="str">
            <v>Draga hopper com capacidade de 4.000 m³</v>
          </cell>
          <cell r="C252">
            <v>562545835.02359998</v>
          </cell>
          <cell r="D252">
            <v>5072.0015000000003</v>
          </cell>
          <cell r="E252">
            <v>3186.7977000000001</v>
          </cell>
          <cell r="F252">
            <v>0</v>
          </cell>
          <cell r="G252">
            <v>11271.1145</v>
          </cell>
          <cell r="H252">
            <v>2513.16</v>
          </cell>
          <cell r="I252">
            <v>421.40190000000001</v>
          </cell>
          <cell r="J252">
            <v>22464.475600000002</v>
          </cell>
          <cell r="K252">
            <v>8680.2011000000002</v>
          </cell>
        </row>
        <row r="253">
          <cell r="A253" t="str">
            <v>E9598</v>
          </cell>
          <cell r="B253" t="str">
            <v>Draga hopper com capacidade de 5.000 m³</v>
          </cell>
          <cell r="C253">
            <v>650478164.17610002</v>
          </cell>
          <cell r="D253">
            <v>5864.8131999999996</v>
          </cell>
          <cell r="E253">
            <v>3684.9306000000001</v>
          </cell>
          <cell r="F253">
            <v>0</v>
          </cell>
          <cell r="G253">
            <v>13032.918299999999</v>
          </cell>
          <cell r="H253">
            <v>3093.12</v>
          </cell>
          <cell r="I253">
            <v>421.40190000000001</v>
          </cell>
          <cell r="J253">
            <v>26097.184000000001</v>
          </cell>
          <cell r="K253">
            <v>9971.1456999999991</v>
          </cell>
        </row>
        <row r="254">
          <cell r="A254" t="str">
            <v>E9599</v>
          </cell>
          <cell r="B254" t="str">
            <v>Central de concreto com capacidade de 30 m³/h - dosadora RS</v>
          </cell>
          <cell r="C254">
            <v>315942.31949999998</v>
          </cell>
          <cell r="D254">
            <v>31.594200000000001</v>
          </cell>
          <cell r="E254">
            <v>6.0918000000000001</v>
          </cell>
          <cell r="F254">
            <v>0</v>
          </cell>
          <cell r="G254">
            <v>27.645</v>
          </cell>
          <cell r="H254">
            <v>0</v>
          </cell>
          <cell r="I254">
            <v>41.9803</v>
          </cell>
          <cell r="J254">
            <v>107.3113</v>
          </cell>
          <cell r="K254">
            <v>79.666300000000007</v>
          </cell>
        </row>
        <row r="255">
          <cell r="A255" t="str">
            <v>E9601</v>
          </cell>
          <cell r="B255" t="str">
            <v>Embarcação de transporte de pessoal e apoio logístico - 130 kW</v>
          </cell>
          <cell r="C255">
            <v>501973.49719999998</v>
          </cell>
          <cell r="D255">
            <v>5.7460000000000004</v>
          </cell>
          <cell r="E255">
            <v>2.8855</v>
          </cell>
          <cell r="F255">
            <v>0</v>
          </cell>
          <cell r="G255">
            <v>6.3845000000000001</v>
          </cell>
          <cell r="H255">
            <v>261.04000000000002</v>
          </cell>
          <cell r="I255">
            <v>41.751199999999997</v>
          </cell>
          <cell r="J255">
            <v>317.80720000000002</v>
          </cell>
          <cell r="K255">
            <v>50.3827</v>
          </cell>
        </row>
        <row r="256">
          <cell r="A256" t="str">
            <v>E9603</v>
          </cell>
          <cell r="B256" t="str">
            <v>Embarcação rebocadora multipropósito com guindaste hidráulico de 74 kN.m - 165 kW</v>
          </cell>
          <cell r="C256">
            <v>2305872.4082999998</v>
          </cell>
          <cell r="D256">
            <v>26.395099999999999</v>
          </cell>
          <cell r="E256">
            <v>13.254799999999999</v>
          </cell>
          <cell r="F256">
            <v>0</v>
          </cell>
          <cell r="G256">
            <v>58.655700000000003</v>
          </cell>
          <cell r="H256">
            <v>168.34950000000001</v>
          </cell>
          <cell r="I256">
            <v>136.04939999999999</v>
          </cell>
          <cell r="J256">
            <v>402.7045</v>
          </cell>
          <cell r="K256">
            <v>175.69929999999999</v>
          </cell>
        </row>
        <row r="257">
          <cell r="A257" t="str">
            <v>E9606</v>
          </cell>
          <cell r="B257" t="str">
            <v>Embarcação rebocadora - 2 x 268 kW</v>
          </cell>
          <cell r="C257">
            <v>1167894.9018999999</v>
          </cell>
          <cell r="D257">
            <v>13.3688</v>
          </cell>
          <cell r="E257">
            <v>6.7134</v>
          </cell>
          <cell r="F257">
            <v>0</v>
          </cell>
          <cell r="G257">
            <v>29.708400000000001</v>
          </cell>
          <cell r="H257">
            <v>547.90110000000004</v>
          </cell>
          <cell r="I257">
            <v>136.04939999999999</v>
          </cell>
          <cell r="J257">
            <v>733.74109999999996</v>
          </cell>
          <cell r="K257">
            <v>156.13159999999999</v>
          </cell>
        </row>
        <row r="258">
          <cell r="A258" t="str">
            <v>E9607</v>
          </cell>
          <cell r="B258" t="str">
            <v>Conjunto de britagem para rachão com capacidade de 80 m³/h - 224 kW</v>
          </cell>
          <cell r="C258">
            <v>2416025.9243999999</v>
          </cell>
          <cell r="D258">
            <v>128.85470000000001</v>
          </cell>
          <cell r="E258">
            <v>42.236199999999997</v>
          </cell>
          <cell r="F258">
            <v>0</v>
          </cell>
          <cell r="G258">
            <v>96.641000000000005</v>
          </cell>
          <cell r="H258">
            <v>0</v>
          </cell>
          <cell r="I258">
            <v>41.9803</v>
          </cell>
          <cell r="J258">
            <v>309.7122</v>
          </cell>
          <cell r="K258">
            <v>213.0712</v>
          </cell>
        </row>
        <row r="259">
          <cell r="A259" t="str">
            <v>E9609</v>
          </cell>
          <cell r="B259" t="str">
            <v>Draga de sucção para extração de areia com tubo de descarga de 150 mm - 100 kW</v>
          </cell>
          <cell r="C259">
            <v>658028.00360000005</v>
          </cell>
          <cell r="D259">
            <v>14.1006</v>
          </cell>
          <cell r="E259">
            <v>5.5583999999999998</v>
          </cell>
          <cell r="F259">
            <v>0</v>
          </cell>
          <cell r="G259">
            <v>31.334700000000002</v>
          </cell>
          <cell r="H259">
            <v>80.55</v>
          </cell>
          <cell r="I259">
            <v>34.319899999999997</v>
          </cell>
          <cell r="J259">
            <v>165.86359999999999</v>
          </cell>
          <cell r="K259">
            <v>53.978900000000003</v>
          </cell>
        </row>
        <row r="260">
          <cell r="A260" t="str">
            <v>E9610</v>
          </cell>
          <cell r="B260" t="str">
            <v>Compressor de ar portátil de 42,48 l/s (90 PCM) - 18,50 kW</v>
          </cell>
          <cell r="C260">
            <v>122375.90459999999</v>
          </cell>
          <cell r="D260">
            <v>9.7901000000000007</v>
          </cell>
          <cell r="E260">
            <v>2.2652000000000001</v>
          </cell>
          <cell r="F260">
            <v>0</v>
          </cell>
          <cell r="G260">
            <v>9.7901000000000007</v>
          </cell>
          <cell r="H260">
            <v>16.8887</v>
          </cell>
          <cell r="I260">
            <v>0</v>
          </cell>
          <cell r="J260">
            <v>38.734099999999998</v>
          </cell>
          <cell r="K260">
            <v>12.055300000000001</v>
          </cell>
        </row>
        <row r="261">
          <cell r="A261" t="str">
            <v>E9611</v>
          </cell>
          <cell r="B261" t="str">
            <v>Conjunto de britagem com capacidade de 80 m³/h - 313 kW</v>
          </cell>
          <cell r="C261">
            <v>8691485.0405999999</v>
          </cell>
          <cell r="D261">
            <v>463.54590000000002</v>
          </cell>
          <cell r="E261">
            <v>151.94159999999999</v>
          </cell>
          <cell r="F261">
            <v>0</v>
          </cell>
          <cell r="G261">
            <v>347.65940000000001</v>
          </cell>
          <cell r="H261">
            <v>0</v>
          </cell>
          <cell r="I261">
            <v>41.9803</v>
          </cell>
          <cell r="J261">
            <v>1005.1272</v>
          </cell>
          <cell r="K261">
            <v>657.46780000000001</v>
          </cell>
        </row>
        <row r="262">
          <cell r="A262" t="str">
            <v>E9612</v>
          </cell>
          <cell r="B262" t="str">
            <v>Plataforma flutuante montada na obra de 12 x 24 x 1,8 m com capacidade de 150 t</v>
          </cell>
          <cell r="C262">
            <v>690395.1986</v>
          </cell>
          <cell r="D262">
            <v>7.9028999999999998</v>
          </cell>
          <cell r="E262">
            <v>3.9685999999999999</v>
          </cell>
          <cell r="F262">
            <v>0</v>
          </cell>
          <cell r="G262">
            <v>13.1715</v>
          </cell>
          <cell r="H262">
            <v>0</v>
          </cell>
          <cell r="I262">
            <v>60.083199999999998</v>
          </cell>
          <cell r="J262">
            <v>85.126199999999997</v>
          </cell>
          <cell r="K262">
            <v>71.954700000000003</v>
          </cell>
        </row>
        <row r="263">
          <cell r="A263" t="str">
            <v>E9613</v>
          </cell>
          <cell r="B263" t="str">
            <v>Guindaste móvel sobre esteiras com pinça com capacidade de 40 t - 186 kW</v>
          </cell>
          <cell r="C263">
            <v>7797998.7807</v>
          </cell>
          <cell r="D263">
            <v>419.8922</v>
          </cell>
          <cell r="E263">
            <v>138.7894</v>
          </cell>
          <cell r="F263">
            <v>0</v>
          </cell>
          <cell r="G263">
            <v>599.84609999999998</v>
          </cell>
          <cell r="H263">
            <v>49.941000000000003</v>
          </cell>
          <cell r="I263">
            <v>41.9803</v>
          </cell>
          <cell r="J263">
            <v>1250.4490000000001</v>
          </cell>
          <cell r="K263">
            <v>600.66189999999995</v>
          </cell>
        </row>
        <row r="264">
          <cell r="A264" t="str">
            <v>E9614</v>
          </cell>
          <cell r="B264" t="str">
            <v>Bomba com capacidade de 136 m³/h e câmara de vácuo - 5,60 kW</v>
          </cell>
          <cell r="C264">
            <v>11904.759099999999</v>
          </cell>
          <cell r="D264">
            <v>0.95240000000000002</v>
          </cell>
          <cell r="E264">
            <v>0.22040000000000001</v>
          </cell>
          <cell r="F264">
            <v>0</v>
          </cell>
          <cell r="G264">
            <v>0.83330000000000004</v>
          </cell>
          <cell r="H264">
            <v>0</v>
          </cell>
          <cell r="I264">
            <v>0</v>
          </cell>
          <cell r="J264">
            <v>2.0061</v>
          </cell>
          <cell r="K264">
            <v>1.1728000000000001</v>
          </cell>
        </row>
        <row r="265">
          <cell r="A265" t="str">
            <v>E9615</v>
          </cell>
          <cell r="B265" t="str">
            <v>Usina misturadora de solos com capacidade de 300 t/h - 44 kW</v>
          </cell>
          <cell r="C265">
            <v>1673001.3195</v>
          </cell>
          <cell r="D265">
            <v>167.30009999999999</v>
          </cell>
          <cell r="E265">
            <v>32.257599999999996</v>
          </cell>
          <cell r="F265">
            <v>0</v>
          </cell>
          <cell r="G265">
            <v>146.38759999999999</v>
          </cell>
          <cell r="H265">
            <v>0</v>
          </cell>
          <cell r="I265">
            <v>35.682200000000002</v>
          </cell>
          <cell r="J265">
            <v>381.6275</v>
          </cell>
          <cell r="K265">
            <v>235.23990000000001</v>
          </cell>
        </row>
        <row r="266">
          <cell r="A266" t="str">
            <v>E9617</v>
          </cell>
          <cell r="B266" t="str">
            <v>Usina misturadora de pré-misturado a frio com capacidade de 60 t/h - 23,50 kW</v>
          </cell>
          <cell r="C266">
            <v>258181.61369999999</v>
          </cell>
          <cell r="D266">
            <v>25.818200000000001</v>
          </cell>
          <cell r="E266">
            <v>4.9781000000000004</v>
          </cell>
          <cell r="F266">
            <v>0</v>
          </cell>
          <cell r="G266">
            <v>22.590900000000001</v>
          </cell>
          <cell r="H266">
            <v>0</v>
          </cell>
          <cell r="I266">
            <v>35.682200000000002</v>
          </cell>
          <cell r="J266">
            <v>89.069400000000002</v>
          </cell>
          <cell r="K266">
            <v>66.478499999999997</v>
          </cell>
        </row>
        <row r="267">
          <cell r="A267" t="str">
            <v>E9618</v>
          </cell>
          <cell r="B267" t="str">
            <v>Batelão autopropelido com capacidade de 300 m³ - 224 kW</v>
          </cell>
          <cell r="C267">
            <v>23331156.626699999</v>
          </cell>
          <cell r="D267">
            <v>301.7792</v>
          </cell>
          <cell r="E267">
            <v>135.30369999999999</v>
          </cell>
          <cell r="F267">
            <v>0</v>
          </cell>
          <cell r="G267">
            <v>670.62049999999999</v>
          </cell>
          <cell r="H267">
            <v>72.172799999999995</v>
          </cell>
          <cell r="I267">
            <v>104.38339999999999</v>
          </cell>
          <cell r="J267">
            <v>1284.2596000000001</v>
          </cell>
          <cell r="K267">
            <v>541.46630000000005</v>
          </cell>
        </row>
        <row r="268">
          <cell r="A268" t="str">
            <v>E9619</v>
          </cell>
          <cell r="B268" t="str">
            <v>Batelão autopropelido com capacidade de 500 m³ - 373 kW</v>
          </cell>
          <cell r="C268">
            <v>28621866.000700001</v>
          </cell>
          <cell r="D268">
            <v>370.21249999999998</v>
          </cell>
          <cell r="E268">
            <v>165.98599999999999</v>
          </cell>
          <cell r="F268">
            <v>0</v>
          </cell>
          <cell r="G268">
            <v>822.69439999999997</v>
          </cell>
          <cell r="H268">
            <v>120.1806</v>
          </cell>
          <cell r="I268">
            <v>104.38339999999999</v>
          </cell>
          <cell r="J268">
            <v>1583.4568999999999</v>
          </cell>
          <cell r="K268">
            <v>640.58190000000002</v>
          </cell>
        </row>
        <row r="269">
          <cell r="A269" t="str">
            <v>E9620</v>
          </cell>
          <cell r="B269" t="str">
            <v>Pontão flutuante de 15 x 30 x 1,8 m com capacidade de 500 t</v>
          </cell>
          <cell r="C269">
            <v>3407434.6389000001</v>
          </cell>
          <cell r="D269">
            <v>39.0045</v>
          </cell>
          <cell r="E269">
            <v>19.5869</v>
          </cell>
          <cell r="F269">
            <v>0</v>
          </cell>
          <cell r="G269">
            <v>65.007499999999993</v>
          </cell>
          <cell r="H269">
            <v>0</v>
          </cell>
          <cell r="I269">
            <v>30.041599999999999</v>
          </cell>
          <cell r="J269">
            <v>153.6405</v>
          </cell>
          <cell r="K269">
            <v>88.632999999999996</v>
          </cell>
        </row>
        <row r="270">
          <cell r="A270" t="str">
            <v>E9621</v>
          </cell>
          <cell r="B270" t="str">
            <v>Bomba de injeção de argamassa e nata com capacidade de 1,08 m³/h (18 l/min) e misturador com tambor de 0,100 m³ - 6,20 kW</v>
          </cell>
          <cell r="C270">
            <v>56430.732499999998</v>
          </cell>
          <cell r="D270">
            <v>5.6430999999999996</v>
          </cell>
          <cell r="E270">
            <v>1.0881000000000001</v>
          </cell>
          <cell r="F270">
            <v>0</v>
          </cell>
          <cell r="G270">
            <v>5.6430999999999996</v>
          </cell>
          <cell r="H270">
            <v>0</v>
          </cell>
          <cell r="I270">
            <v>28.713899999999999</v>
          </cell>
          <cell r="J270">
            <v>41.088200000000001</v>
          </cell>
          <cell r="K270">
            <v>35.445099999999996</v>
          </cell>
        </row>
        <row r="271">
          <cell r="A271" t="str">
            <v>E9622</v>
          </cell>
          <cell r="B271" t="str">
            <v>Máquina de bancada universal para corte de chapa - 1,50 kW</v>
          </cell>
          <cell r="C271">
            <v>98349.113700000002</v>
          </cell>
          <cell r="D271">
            <v>5.6199000000000003</v>
          </cell>
          <cell r="E271">
            <v>1.7338</v>
          </cell>
          <cell r="F271">
            <v>0</v>
          </cell>
          <cell r="G271">
            <v>4.2149999999999999</v>
          </cell>
          <cell r="H271">
            <v>0</v>
          </cell>
          <cell r="I271">
            <v>0</v>
          </cell>
          <cell r="J271">
            <v>11.5687</v>
          </cell>
          <cell r="K271">
            <v>7.3536999999999999</v>
          </cell>
        </row>
        <row r="272">
          <cell r="A272" t="str">
            <v>E9623</v>
          </cell>
          <cell r="B272" t="str">
            <v>Máquina de bancada guilhotina - 4,00 kW</v>
          </cell>
          <cell r="C272">
            <v>128520.7841</v>
          </cell>
          <cell r="D272">
            <v>7.3440000000000003</v>
          </cell>
          <cell r="E272">
            <v>2.2656000000000001</v>
          </cell>
          <cell r="F272">
            <v>0</v>
          </cell>
          <cell r="G272">
            <v>5.508</v>
          </cell>
          <cell r="H272">
            <v>0</v>
          </cell>
          <cell r="I272">
            <v>0</v>
          </cell>
          <cell r="J272">
            <v>15.117599999999999</v>
          </cell>
          <cell r="K272">
            <v>9.6096000000000004</v>
          </cell>
        </row>
        <row r="273">
          <cell r="A273" t="str">
            <v>E9624</v>
          </cell>
          <cell r="B273" t="str">
            <v>Draga hopper com capacidade de 10.000 m³</v>
          </cell>
          <cell r="C273">
            <v>1090139809.9388001</v>
          </cell>
          <cell r="D273">
            <v>9828.8716000000004</v>
          </cell>
          <cell r="E273">
            <v>6175.5946999999996</v>
          </cell>
          <cell r="F273">
            <v>0</v>
          </cell>
          <cell r="G273">
            <v>21841.936900000001</v>
          </cell>
          <cell r="H273">
            <v>5284.08</v>
          </cell>
          <cell r="I273">
            <v>555.82690000000002</v>
          </cell>
          <cell r="J273">
            <v>43686.310100000002</v>
          </cell>
          <cell r="K273">
            <v>16560.2932</v>
          </cell>
        </row>
        <row r="274">
          <cell r="A274" t="str">
            <v>E9625</v>
          </cell>
          <cell r="B274" t="str">
            <v>Draga hopper com capacidade de 15.000 m³</v>
          </cell>
          <cell r="C274">
            <v>1529801455.7014</v>
          </cell>
          <cell r="D274">
            <v>13792.93</v>
          </cell>
          <cell r="E274">
            <v>8666.2589000000007</v>
          </cell>
          <cell r="F274">
            <v>0</v>
          </cell>
          <cell r="G274">
            <v>30650.955600000001</v>
          </cell>
          <cell r="H274">
            <v>7603.92</v>
          </cell>
          <cell r="I274">
            <v>586.11199999999997</v>
          </cell>
          <cell r="J274">
            <v>61300.176500000001</v>
          </cell>
          <cell r="K274">
            <v>23045.300899999998</v>
          </cell>
        </row>
        <row r="275">
          <cell r="A275" t="str">
            <v>E9626</v>
          </cell>
          <cell r="B275" t="str">
            <v>Draga hopper com capacidade de 20.000 m³</v>
          </cell>
          <cell r="C275">
            <v>1969463101.4639001</v>
          </cell>
          <cell r="D275">
            <v>17756.988399999998</v>
          </cell>
          <cell r="E275">
            <v>11156.923000000001</v>
          </cell>
          <cell r="F275">
            <v>0</v>
          </cell>
          <cell r="G275">
            <v>39459.974300000002</v>
          </cell>
          <cell r="H275">
            <v>9988.2000000000007</v>
          </cell>
          <cell r="I275">
            <v>616.15359999999998</v>
          </cell>
          <cell r="J275">
            <v>78978.239300000001</v>
          </cell>
          <cell r="K275">
            <v>29530.064999999999</v>
          </cell>
        </row>
        <row r="276">
          <cell r="A276" t="str">
            <v>E9627</v>
          </cell>
          <cell r="B276" t="str">
            <v>Embarcação hotel com capacidade para 15 pessoas - 199 kW</v>
          </cell>
          <cell r="C276">
            <v>2513489.0627000001</v>
          </cell>
          <cell r="D276">
            <v>28.771599999999999</v>
          </cell>
          <cell r="E276">
            <v>11.755800000000001</v>
          </cell>
          <cell r="F276">
            <v>0</v>
          </cell>
          <cell r="G276">
            <v>63.936900000000001</v>
          </cell>
          <cell r="H276">
            <v>203.03970000000001</v>
          </cell>
          <cell r="I276">
            <v>61.707599999999999</v>
          </cell>
          <cell r="J276">
            <v>369.21159999999998</v>
          </cell>
          <cell r="K276">
            <v>102.235</v>
          </cell>
        </row>
        <row r="277">
          <cell r="A277" t="str">
            <v>E9628</v>
          </cell>
          <cell r="B277" t="str">
            <v>Fábrica de pré-moldado de concreto para balizador - 2,20 kW</v>
          </cell>
          <cell r="C277">
            <v>14805.693799999999</v>
          </cell>
          <cell r="D277">
            <v>1.9741</v>
          </cell>
          <cell r="E277">
            <v>0.30449999999999999</v>
          </cell>
          <cell r="F277">
            <v>0</v>
          </cell>
          <cell r="G277">
            <v>1.4805999999999999</v>
          </cell>
          <cell r="H277">
            <v>0</v>
          </cell>
          <cell r="I277">
            <v>0</v>
          </cell>
          <cell r="J277">
            <v>3.7591999999999999</v>
          </cell>
          <cell r="K277">
            <v>2.2786</v>
          </cell>
        </row>
        <row r="278">
          <cell r="A278" t="str">
            <v>E9629</v>
          </cell>
          <cell r="B278" t="str">
            <v>Compressor de ar portátil de 185,95 l/s (394 PCM) - 81,50 kW</v>
          </cell>
          <cell r="C278">
            <v>369539.08140000002</v>
          </cell>
          <cell r="D278">
            <v>29.563099999999999</v>
          </cell>
          <cell r="E278">
            <v>6.8402000000000003</v>
          </cell>
          <cell r="F278">
            <v>0</v>
          </cell>
          <cell r="G278">
            <v>29.563099999999999</v>
          </cell>
          <cell r="H278">
            <v>74.401399999999995</v>
          </cell>
          <cell r="I278">
            <v>0</v>
          </cell>
          <cell r="J278">
            <v>140.36779999999999</v>
          </cell>
          <cell r="K278">
            <v>36.403300000000002</v>
          </cell>
        </row>
        <row r="279">
          <cell r="A279" t="str">
            <v>E9630</v>
          </cell>
          <cell r="B279" t="str">
            <v>Bomba submersível com capacidade de 75 m³/h - 3,6 kW</v>
          </cell>
          <cell r="C279">
            <v>7164.6221999999998</v>
          </cell>
          <cell r="D279">
            <v>0.71650000000000003</v>
          </cell>
          <cell r="E279">
            <v>0.1381</v>
          </cell>
          <cell r="F279">
            <v>0</v>
          </cell>
          <cell r="G279">
            <v>0.62690000000000001</v>
          </cell>
          <cell r="H279">
            <v>0</v>
          </cell>
          <cell r="I279">
            <v>0</v>
          </cell>
          <cell r="J279">
            <v>1.4815</v>
          </cell>
          <cell r="K279">
            <v>0.85460000000000003</v>
          </cell>
        </row>
        <row r="280">
          <cell r="A280" t="str">
            <v>E9631</v>
          </cell>
          <cell r="B280" t="str">
            <v>Bomba para concreto projetado via seca com capacidade de 6 m³/h - 7,5 kW</v>
          </cell>
          <cell r="C280">
            <v>322537.72360000003</v>
          </cell>
          <cell r="D280">
            <v>36.861499999999999</v>
          </cell>
          <cell r="E280">
            <v>6.3966000000000003</v>
          </cell>
          <cell r="F280">
            <v>0</v>
          </cell>
          <cell r="G280">
            <v>32.253799999999998</v>
          </cell>
          <cell r="H280">
            <v>0</v>
          </cell>
          <cell r="I280">
            <v>41.9803</v>
          </cell>
          <cell r="J280">
            <v>117.4922</v>
          </cell>
          <cell r="K280">
            <v>85.238399999999999</v>
          </cell>
        </row>
        <row r="281">
          <cell r="A281" t="str">
            <v>E9632</v>
          </cell>
          <cell r="B281" t="str">
            <v>Conjunto vibratório para tubos de concreto com encaixe PB e 3 jogos de fôrmas - D = 0,20 m - 2,20 kW</v>
          </cell>
          <cell r="C281">
            <v>47803.975599999998</v>
          </cell>
          <cell r="D281">
            <v>6.3738999999999999</v>
          </cell>
          <cell r="E281">
            <v>0.98319999999999996</v>
          </cell>
          <cell r="F281">
            <v>0</v>
          </cell>
          <cell r="G281">
            <v>4.7804000000000002</v>
          </cell>
          <cell r="H281">
            <v>0</v>
          </cell>
          <cell r="I281">
            <v>0</v>
          </cell>
          <cell r="J281">
            <v>12.137499999999999</v>
          </cell>
          <cell r="K281">
            <v>7.3571</v>
          </cell>
        </row>
        <row r="282">
          <cell r="A282" t="str">
            <v>E9633</v>
          </cell>
          <cell r="B282" t="str">
            <v>Conjunto vibratório para tubos de concreto com encaixe PB e 3 jogos de fôrmas - D = 0,30 m - 2,20 kW</v>
          </cell>
          <cell r="C282">
            <v>55208.028200000001</v>
          </cell>
          <cell r="D282">
            <v>7.3611000000000004</v>
          </cell>
          <cell r="E282">
            <v>1.1354</v>
          </cell>
          <cell r="F282">
            <v>0</v>
          </cell>
          <cell r="G282">
            <v>5.5208000000000004</v>
          </cell>
          <cell r="H282">
            <v>0</v>
          </cell>
          <cell r="I282">
            <v>0</v>
          </cell>
          <cell r="J282">
            <v>14.017300000000001</v>
          </cell>
          <cell r="K282">
            <v>8.4964999999999993</v>
          </cell>
        </row>
        <row r="283">
          <cell r="A283" t="str">
            <v>E9634</v>
          </cell>
          <cell r="B283" t="str">
            <v>Conjunto vibratório para tubos de concreto com encaixe PB e 3 jogos de fôrmas - D = 0,40 m - 2,20 kW</v>
          </cell>
          <cell r="C283">
            <v>60980.004699999998</v>
          </cell>
          <cell r="D283">
            <v>8.1306999999999992</v>
          </cell>
          <cell r="E283">
            <v>1.2542</v>
          </cell>
          <cell r="F283">
            <v>0</v>
          </cell>
          <cell r="G283">
            <v>6.0979999999999999</v>
          </cell>
          <cell r="H283">
            <v>0</v>
          </cell>
          <cell r="I283">
            <v>0</v>
          </cell>
          <cell r="J283">
            <v>15.482900000000001</v>
          </cell>
          <cell r="K283">
            <v>9.3849</v>
          </cell>
        </row>
        <row r="284">
          <cell r="A284" t="str">
            <v>E9635</v>
          </cell>
          <cell r="B284" t="str">
            <v>Draga de sucção e recalque com potência da bomba de 294 kW e cortador de 30 kW</v>
          </cell>
          <cell r="C284">
            <v>7988393.2615999999</v>
          </cell>
          <cell r="D284">
            <v>91.4422</v>
          </cell>
          <cell r="E284">
            <v>45.919499999999999</v>
          </cell>
          <cell r="F284">
            <v>0</v>
          </cell>
          <cell r="G284">
            <v>203.20500000000001</v>
          </cell>
          <cell r="H284">
            <v>236.81700000000001</v>
          </cell>
          <cell r="I284">
            <v>64.361500000000007</v>
          </cell>
          <cell r="J284">
            <v>641.74519999999995</v>
          </cell>
          <cell r="K284">
            <v>201.72319999999999</v>
          </cell>
        </row>
        <row r="285">
          <cell r="A285" t="str">
            <v>E9636</v>
          </cell>
          <cell r="B285" t="str">
            <v>Draga de sucção e recalque com potência da bomba de 483 kW e cortador de 55 kW</v>
          </cell>
          <cell r="C285">
            <v>13380237.567500001</v>
          </cell>
          <cell r="D285">
            <v>153.16210000000001</v>
          </cell>
          <cell r="E285">
            <v>76.913300000000007</v>
          </cell>
          <cell r="F285">
            <v>0</v>
          </cell>
          <cell r="G285">
            <v>340.36009999999999</v>
          </cell>
          <cell r="H285">
            <v>389.05650000000003</v>
          </cell>
          <cell r="I285">
            <v>64.361500000000007</v>
          </cell>
          <cell r="J285">
            <v>1023.8535000000001</v>
          </cell>
          <cell r="K285">
            <v>294.43689999999998</v>
          </cell>
        </row>
        <row r="286">
          <cell r="A286" t="str">
            <v>E9637</v>
          </cell>
          <cell r="B286" t="str">
            <v>Draga de sucção e recalque com potência da bomba de 746 kW e cortador de 110 kW</v>
          </cell>
          <cell r="C286">
            <v>25018571.4967</v>
          </cell>
          <cell r="D286">
            <v>286.38470000000001</v>
          </cell>
          <cell r="E286">
            <v>143.81370000000001</v>
          </cell>
          <cell r="F286">
            <v>0</v>
          </cell>
          <cell r="G286">
            <v>636.41049999999996</v>
          </cell>
          <cell r="H286">
            <v>600.90300000000002</v>
          </cell>
          <cell r="I286">
            <v>94.403099999999995</v>
          </cell>
          <cell r="J286">
            <v>1761.915</v>
          </cell>
          <cell r="K286">
            <v>524.60149999999999</v>
          </cell>
        </row>
        <row r="287">
          <cell r="A287" t="str">
            <v>E9638</v>
          </cell>
          <cell r="B287" t="str">
            <v>Draga de sucção e recalque com potência da bomba de 1.350 kW e cortador de 170 kW</v>
          </cell>
          <cell r="C287">
            <v>38195436.187899999</v>
          </cell>
          <cell r="D287">
            <v>437.21879999999999</v>
          </cell>
          <cell r="E287">
            <v>219.55789999999999</v>
          </cell>
          <cell r="F287">
            <v>0</v>
          </cell>
          <cell r="G287">
            <v>971.59739999999999</v>
          </cell>
          <cell r="H287">
            <v>1087.425</v>
          </cell>
          <cell r="I287">
            <v>94.403099999999995</v>
          </cell>
          <cell r="J287">
            <v>2810.2022000000002</v>
          </cell>
          <cell r="K287">
            <v>751.1798</v>
          </cell>
        </row>
        <row r="288">
          <cell r="A288" t="str">
            <v>E9639</v>
          </cell>
          <cell r="B288" t="str">
            <v>Embarcação hotel com capacidade para 30 pessoas - 2 x 112 kW</v>
          </cell>
          <cell r="C288">
            <v>4011492.2456</v>
          </cell>
          <cell r="D288">
            <v>45.9191</v>
          </cell>
          <cell r="E288">
            <v>18.7621</v>
          </cell>
          <cell r="F288">
            <v>0</v>
          </cell>
          <cell r="G288">
            <v>102.0424</v>
          </cell>
          <cell r="H288">
            <v>228.5472</v>
          </cell>
          <cell r="I288">
            <v>136.04939999999999</v>
          </cell>
          <cell r="J288">
            <v>531.3202</v>
          </cell>
          <cell r="K288">
            <v>200.73060000000001</v>
          </cell>
        </row>
        <row r="289">
          <cell r="A289" t="str">
            <v>E9640</v>
          </cell>
          <cell r="B289" t="str">
            <v>Compressor de ar portátil de 33,51 l/s (71 PCM) - 14 kW</v>
          </cell>
          <cell r="C289">
            <v>107705.7341</v>
          </cell>
          <cell r="D289">
            <v>8.6165000000000003</v>
          </cell>
          <cell r="E289">
            <v>1.9936</v>
          </cell>
          <cell r="F289">
            <v>0</v>
          </cell>
          <cell r="G289">
            <v>8.6165000000000003</v>
          </cell>
          <cell r="H289">
            <v>12.7806</v>
          </cell>
          <cell r="I289">
            <v>0</v>
          </cell>
          <cell r="J289">
            <v>32.007199999999997</v>
          </cell>
          <cell r="K289">
            <v>10.610099999999999</v>
          </cell>
        </row>
        <row r="290">
          <cell r="A290" t="str">
            <v>E9641</v>
          </cell>
          <cell r="B290" t="str">
            <v>Compressor de ar portátil de 75,04 l/s (159 PCM) - 33 kW</v>
          </cell>
          <cell r="C290">
            <v>153629.5245</v>
          </cell>
          <cell r="D290">
            <v>12.2904</v>
          </cell>
          <cell r="E290">
            <v>2.8437000000000001</v>
          </cell>
          <cell r="F290">
            <v>0</v>
          </cell>
          <cell r="G290">
            <v>12.2904</v>
          </cell>
          <cell r="H290">
            <v>30.125699999999998</v>
          </cell>
          <cell r="I290">
            <v>0</v>
          </cell>
          <cell r="J290">
            <v>57.550199999999997</v>
          </cell>
          <cell r="K290">
            <v>15.1341</v>
          </cell>
        </row>
        <row r="291">
          <cell r="A291" t="str">
            <v>E9642</v>
          </cell>
          <cell r="B291" t="str">
            <v>Perfuratriz hidráulica sobre esteiras para estaca raiz - 56 kW</v>
          </cell>
          <cell r="C291">
            <v>1833029.3961</v>
          </cell>
          <cell r="D291">
            <v>146.64240000000001</v>
          </cell>
          <cell r="E291">
            <v>33.929400000000001</v>
          </cell>
          <cell r="F291">
            <v>0</v>
          </cell>
          <cell r="G291">
            <v>146.64240000000001</v>
          </cell>
          <cell r="H291">
            <v>30.071999999999999</v>
          </cell>
          <cell r="I291">
            <v>35.682200000000002</v>
          </cell>
          <cell r="J291">
            <v>392.96839999999997</v>
          </cell>
          <cell r="K291">
            <v>216.25399999999999</v>
          </cell>
        </row>
        <row r="292">
          <cell r="A292" t="str">
            <v>E9643</v>
          </cell>
          <cell r="B292" t="str">
            <v>Equipamento para pintura a ar comprimido de pistola com caneca com capacidade de 1.000 ml e compressor de 1,50 kW</v>
          </cell>
          <cell r="C292">
            <v>3245.3258999999998</v>
          </cell>
          <cell r="D292">
            <v>0.29210000000000003</v>
          </cell>
          <cell r="E292">
            <v>6.0100000000000001E-2</v>
          </cell>
          <cell r="F292">
            <v>0</v>
          </cell>
          <cell r="G292">
            <v>0.1623</v>
          </cell>
          <cell r="H292">
            <v>0</v>
          </cell>
          <cell r="I292">
            <v>0</v>
          </cell>
          <cell r="J292">
            <v>0.51449999999999996</v>
          </cell>
          <cell r="K292">
            <v>0.35220000000000001</v>
          </cell>
        </row>
        <row r="293">
          <cell r="A293" t="str">
            <v>E9646</v>
          </cell>
          <cell r="B293" t="str">
            <v>Compressor de ar portátil de 58,52 l/s (124 PCM) - 27 kW</v>
          </cell>
          <cell r="C293">
            <v>137553.93659999999</v>
          </cell>
          <cell r="D293">
            <v>11.004300000000001</v>
          </cell>
          <cell r="E293">
            <v>2.5461</v>
          </cell>
          <cell r="F293">
            <v>0</v>
          </cell>
          <cell r="G293">
            <v>11.004300000000001</v>
          </cell>
          <cell r="H293">
            <v>24.648299999999999</v>
          </cell>
          <cell r="I293">
            <v>0</v>
          </cell>
          <cell r="J293">
            <v>49.203000000000003</v>
          </cell>
          <cell r="K293">
            <v>13.5504</v>
          </cell>
        </row>
        <row r="294">
          <cell r="A294" t="str">
            <v>E9647</v>
          </cell>
          <cell r="B294" t="str">
            <v>Compactador manual com soquete vibratório - 4,10 kW</v>
          </cell>
          <cell r="C294">
            <v>12642.742700000001</v>
          </cell>
          <cell r="D294">
            <v>2.5285000000000002</v>
          </cell>
          <cell r="E294">
            <v>0.29249999999999998</v>
          </cell>
          <cell r="F294">
            <v>0</v>
          </cell>
          <cell r="G294">
            <v>2.5285000000000002</v>
          </cell>
          <cell r="H294">
            <v>7.2037000000000004</v>
          </cell>
          <cell r="I294">
            <v>0</v>
          </cell>
          <cell r="J294">
            <v>12.5532</v>
          </cell>
          <cell r="K294">
            <v>2.8210000000000002</v>
          </cell>
        </row>
        <row r="295">
          <cell r="A295" t="str">
            <v>E9648</v>
          </cell>
          <cell r="B295" t="str">
            <v>Compressor de ar portátil de 422,86 l/s (896 PCM) - 213 kW</v>
          </cell>
          <cell r="C295">
            <v>801173.9179</v>
          </cell>
          <cell r="D295">
            <v>64.093900000000005</v>
          </cell>
          <cell r="E295">
            <v>14.829700000000001</v>
          </cell>
          <cell r="F295">
            <v>0</v>
          </cell>
          <cell r="G295">
            <v>64.093900000000005</v>
          </cell>
          <cell r="H295">
            <v>194.4477</v>
          </cell>
          <cell r="I295">
            <v>0</v>
          </cell>
          <cell r="J295">
            <v>337.46519999999998</v>
          </cell>
          <cell r="K295">
            <v>78.923599999999993</v>
          </cell>
        </row>
        <row r="296">
          <cell r="A296" t="str">
            <v>E9649</v>
          </cell>
          <cell r="B296" t="str">
            <v>Compressor de ar portátil de 94,39 l/s (200 PCM) - 36 kW</v>
          </cell>
          <cell r="C296">
            <v>180216.53260000001</v>
          </cell>
          <cell r="D296">
            <v>14.417299999999999</v>
          </cell>
          <cell r="E296">
            <v>3.3357999999999999</v>
          </cell>
          <cell r="F296">
            <v>0</v>
          </cell>
          <cell r="G296">
            <v>14.417299999999999</v>
          </cell>
          <cell r="H296">
            <v>32.864400000000003</v>
          </cell>
          <cell r="I296">
            <v>0</v>
          </cell>
          <cell r="J296">
            <v>65.034800000000004</v>
          </cell>
          <cell r="K296">
            <v>17.7531</v>
          </cell>
        </row>
        <row r="297">
          <cell r="A297" t="str">
            <v>E9651</v>
          </cell>
          <cell r="B297" t="str">
            <v>Guindaste móvel sobre esteiras com Hammer Grab - 186 kW</v>
          </cell>
          <cell r="C297">
            <v>3966969.3659999999</v>
          </cell>
          <cell r="D297">
            <v>185.12520000000001</v>
          </cell>
          <cell r="E297">
            <v>69.349199999999996</v>
          </cell>
          <cell r="F297">
            <v>0</v>
          </cell>
          <cell r="G297">
            <v>264.46460000000002</v>
          </cell>
          <cell r="H297">
            <v>49.941000000000003</v>
          </cell>
          <cell r="I297">
            <v>41.9803</v>
          </cell>
          <cell r="J297">
            <v>610.86030000000005</v>
          </cell>
          <cell r="K297">
            <v>296.4547</v>
          </cell>
        </row>
        <row r="298">
          <cell r="A298" t="str">
            <v>E9652</v>
          </cell>
          <cell r="B298" t="str">
            <v>Compressor de ar portátil de 540,85 l/s (1.146 PCM) - 331,10 kW</v>
          </cell>
          <cell r="C298">
            <v>903622.00879999995</v>
          </cell>
          <cell r="D298">
            <v>72.2898</v>
          </cell>
          <cell r="E298">
            <v>16.725999999999999</v>
          </cell>
          <cell r="F298">
            <v>0</v>
          </cell>
          <cell r="G298">
            <v>72.2898</v>
          </cell>
          <cell r="H298">
            <v>302.26119999999997</v>
          </cell>
          <cell r="I298">
            <v>0</v>
          </cell>
          <cell r="J298">
            <v>463.5668</v>
          </cell>
          <cell r="K298">
            <v>89.015799999999999</v>
          </cell>
        </row>
        <row r="299">
          <cell r="A299" t="str">
            <v>E9653</v>
          </cell>
          <cell r="B299" t="str">
            <v>Guindaste móvel sobre esteiras com trado para escavação em solos - 186 kW</v>
          </cell>
          <cell r="C299">
            <v>6018786.0853000004</v>
          </cell>
          <cell r="D299">
            <v>324.08850000000001</v>
          </cell>
          <cell r="E299">
            <v>107.1228</v>
          </cell>
          <cell r="F299">
            <v>0</v>
          </cell>
          <cell r="G299">
            <v>462.98349999999999</v>
          </cell>
          <cell r="H299">
            <v>49.941000000000003</v>
          </cell>
          <cell r="I299">
            <v>41.9803</v>
          </cell>
          <cell r="J299">
            <v>986.11609999999996</v>
          </cell>
          <cell r="K299">
            <v>473.19159999999999</v>
          </cell>
        </row>
        <row r="300">
          <cell r="A300" t="str">
            <v>E9654</v>
          </cell>
          <cell r="B300" t="str">
            <v>Guindaste móvel sobre esteiras com trado com bits escavação em rocha - 186 kW</v>
          </cell>
          <cell r="C300">
            <v>6018786.0853000004</v>
          </cell>
          <cell r="D300">
            <v>324.08850000000001</v>
          </cell>
          <cell r="E300">
            <v>107.1228</v>
          </cell>
          <cell r="F300">
            <v>0</v>
          </cell>
          <cell r="G300">
            <v>462.98349999999999</v>
          </cell>
          <cell r="H300">
            <v>49.941000000000003</v>
          </cell>
          <cell r="I300">
            <v>41.9803</v>
          </cell>
          <cell r="J300">
            <v>986.11609999999996</v>
          </cell>
          <cell r="K300">
            <v>473.19159999999999</v>
          </cell>
        </row>
        <row r="301">
          <cell r="A301" t="str">
            <v>E9656</v>
          </cell>
          <cell r="B301" t="str">
            <v>Guindaste móvel sobre esteiras com caçamba para escavação em solos - 186 kW</v>
          </cell>
          <cell r="C301">
            <v>6001501.3729999997</v>
          </cell>
          <cell r="D301">
            <v>323.15780000000001</v>
          </cell>
          <cell r="E301">
            <v>106.8152</v>
          </cell>
          <cell r="F301">
            <v>0</v>
          </cell>
          <cell r="G301">
            <v>461.654</v>
          </cell>
          <cell r="H301">
            <v>49.941000000000003</v>
          </cell>
          <cell r="I301">
            <v>41.9803</v>
          </cell>
          <cell r="J301">
            <v>983.54830000000004</v>
          </cell>
          <cell r="K301">
            <v>471.95330000000001</v>
          </cell>
        </row>
        <row r="302">
          <cell r="A302" t="str">
            <v>E9657</v>
          </cell>
          <cell r="B302" t="str">
            <v>Guindaste móvel sobre esteiras com caçamba para escavação em rocha - 186 kW</v>
          </cell>
          <cell r="C302">
            <v>6001501.3729999997</v>
          </cell>
          <cell r="D302">
            <v>323.15780000000001</v>
          </cell>
          <cell r="E302">
            <v>106.8152</v>
          </cell>
          <cell r="F302">
            <v>0</v>
          </cell>
          <cell r="G302">
            <v>461.654</v>
          </cell>
          <cell r="H302">
            <v>49.941000000000003</v>
          </cell>
          <cell r="I302">
            <v>41.9803</v>
          </cell>
          <cell r="J302">
            <v>983.54830000000004</v>
          </cell>
          <cell r="K302">
            <v>471.95330000000001</v>
          </cell>
        </row>
        <row r="303">
          <cell r="A303" t="str">
            <v>E9660</v>
          </cell>
          <cell r="B303" t="str">
            <v>Guindaste móvel sobre esteiras com capacidade de 40 t - 186 kW</v>
          </cell>
          <cell r="C303">
            <v>3646590.9523</v>
          </cell>
          <cell r="D303">
            <v>141.81190000000001</v>
          </cell>
          <cell r="E303">
            <v>62.4985</v>
          </cell>
          <cell r="F303">
            <v>0</v>
          </cell>
          <cell r="G303">
            <v>202.58840000000001</v>
          </cell>
          <cell r="H303">
            <v>49.941000000000003</v>
          </cell>
          <cell r="I303">
            <v>41.9803</v>
          </cell>
          <cell r="J303">
            <v>498.82010000000002</v>
          </cell>
          <cell r="K303">
            <v>246.29069999999999</v>
          </cell>
        </row>
        <row r="304">
          <cell r="A304" t="str">
            <v>E9661</v>
          </cell>
          <cell r="B304" t="str">
            <v>Compressor de ar portátil de 89,67 l/s (190 PCM) - 36 kW</v>
          </cell>
          <cell r="C304">
            <v>170866.8173</v>
          </cell>
          <cell r="D304">
            <v>13.6693</v>
          </cell>
          <cell r="E304">
            <v>3.1627000000000001</v>
          </cell>
          <cell r="F304">
            <v>0</v>
          </cell>
          <cell r="G304">
            <v>13.6693</v>
          </cell>
          <cell r="H304">
            <v>32.864400000000003</v>
          </cell>
          <cell r="I304">
            <v>0</v>
          </cell>
          <cell r="J304">
            <v>63.365699999999997</v>
          </cell>
          <cell r="K304">
            <v>16.832000000000001</v>
          </cell>
        </row>
        <row r="305">
          <cell r="A305" t="str">
            <v>E9662</v>
          </cell>
          <cell r="B305" t="str">
            <v>Equipamento para solda e corte com oxiacetileno</v>
          </cell>
          <cell r="C305">
            <v>2950.5641000000001</v>
          </cell>
          <cell r="D305">
            <v>0.39340000000000003</v>
          </cell>
          <cell r="E305">
            <v>6.0699999999999997E-2</v>
          </cell>
          <cell r="F305">
            <v>0</v>
          </cell>
          <cell r="G305">
            <v>0.39340000000000003</v>
          </cell>
          <cell r="H305">
            <v>0</v>
          </cell>
          <cell r="I305">
            <v>0</v>
          </cell>
          <cell r="J305">
            <v>0.84750000000000003</v>
          </cell>
          <cell r="K305">
            <v>0.4541</v>
          </cell>
        </row>
        <row r="306">
          <cell r="A306" t="str">
            <v>E9664</v>
          </cell>
          <cell r="B306" t="str">
            <v>Guindaste móvel sobre esteiras com capacidade de 80 t - 212 kW</v>
          </cell>
          <cell r="C306">
            <v>6571775.8124000002</v>
          </cell>
          <cell r="D306">
            <v>230.01220000000001</v>
          </cell>
          <cell r="E306">
            <v>111.50660000000001</v>
          </cell>
          <cell r="F306">
            <v>0</v>
          </cell>
          <cell r="G306">
            <v>328.58879999999999</v>
          </cell>
          <cell r="H306">
            <v>56.921999999999997</v>
          </cell>
          <cell r="I306">
            <v>41.9803</v>
          </cell>
          <cell r="J306">
            <v>769.00990000000002</v>
          </cell>
          <cell r="K306">
            <v>383.4991</v>
          </cell>
        </row>
        <row r="307">
          <cell r="A307" t="str">
            <v>E9668</v>
          </cell>
          <cell r="B307" t="str">
            <v>Mesa vibratória - 2,20 kW</v>
          </cell>
          <cell r="C307">
            <v>14094.319100000001</v>
          </cell>
          <cell r="D307">
            <v>1.8792</v>
          </cell>
          <cell r="E307">
            <v>0.28989999999999999</v>
          </cell>
          <cell r="F307">
            <v>0</v>
          </cell>
          <cell r="G307">
            <v>1.4094</v>
          </cell>
          <cell r="H307">
            <v>0</v>
          </cell>
          <cell r="I307">
            <v>0</v>
          </cell>
          <cell r="J307">
            <v>3.5785</v>
          </cell>
          <cell r="K307">
            <v>2.1690999999999998</v>
          </cell>
        </row>
        <row r="308">
          <cell r="A308" t="str">
            <v>E9671</v>
          </cell>
          <cell r="B308" t="str">
            <v>Compressor de ar portátil de 363,87 l/s (771 PCM) - 158,13 kW</v>
          </cell>
          <cell r="C308">
            <v>516492.84399999998</v>
          </cell>
          <cell r="D308">
            <v>41.319400000000002</v>
          </cell>
          <cell r="E308">
            <v>9.5602999999999998</v>
          </cell>
          <cell r="F308">
            <v>0</v>
          </cell>
          <cell r="G308">
            <v>41.319400000000002</v>
          </cell>
          <cell r="H308">
            <v>144.3569</v>
          </cell>
          <cell r="I308">
            <v>0</v>
          </cell>
          <cell r="J308">
            <v>236.55600000000001</v>
          </cell>
          <cell r="K308">
            <v>50.8797</v>
          </cell>
        </row>
        <row r="309">
          <cell r="A309" t="str">
            <v>E9673</v>
          </cell>
          <cell r="B309" t="str">
            <v>Equipamento de batimetria multifeixe</v>
          </cell>
          <cell r="C309">
            <v>2097037.4831999999</v>
          </cell>
          <cell r="D309">
            <v>95.998699999999999</v>
          </cell>
          <cell r="E309">
            <v>35.6374</v>
          </cell>
          <cell r="F309">
            <v>0</v>
          </cell>
          <cell r="G309">
            <v>106.6652</v>
          </cell>
          <cell r="H309">
            <v>0</v>
          </cell>
          <cell r="I309">
            <v>72.352199999999996</v>
          </cell>
          <cell r="J309">
            <v>310.65350000000001</v>
          </cell>
          <cell r="K309">
            <v>203.98830000000001</v>
          </cell>
        </row>
        <row r="310">
          <cell r="A310" t="str">
            <v>E9674</v>
          </cell>
          <cell r="B310" t="str">
            <v>Equipamento de medição de descarga líquida com ADCP</v>
          </cell>
          <cell r="C310">
            <v>431054.48320000002</v>
          </cell>
          <cell r="D310">
            <v>19.732900000000001</v>
          </cell>
          <cell r="E310">
            <v>7.3254000000000001</v>
          </cell>
          <cell r="F310">
            <v>0</v>
          </cell>
          <cell r="G310">
            <v>21.9255</v>
          </cell>
          <cell r="H310">
            <v>0</v>
          </cell>
          <cell r="I310">
            <v>72.352199999999996</v>
          </cell>
          <cell r="J310">
            <v>121.336</v>
          </cell>
          <cell r="K310">
            <v>99.410499999999999</v>
          </cell>
        </row>
        <row r="311">
          <cell r="A311" t="str">
            <v>E9675</v>
          </cell>
          <cell r="B311" t="str">
            <v>Martelete perfurador/rompedor elétrico - 1,50 kW</v>
          </cell>
          <cell r="C311">
            <v>7841.3850000000002</v>
          </cell>
          <cell r="D311">
            <v>1.0455000000000001</v>
          </cell>
          <cell r="E311">
            <v>0.1613</v>
          </cell>
          <cell r="F311">
            <v>0</v>
          </cell>
          <cell r="G311">
            <v>1.0455000000000001</v>
          </cell>
          <cell r="H311">
            <v>0</v>
          </cell>
          <cell r="I311">
            <v>0</v>
          </cell>
          <cell r="J311">
            <v>2.2523</v>
          </cell>
          <cell r="K311">
            <v>1.2068000000000001</v>
          </cell>
        </row>
        <row r="312">
          <cell r="A312" t="str">
            <v>E9676</v>
          </cell>
          <cell r="B312" t="str">
            <v>Embarcação de transporte de pessoal e apoio logístico - 90 kW</v>
          </cell>
          <cell r="C312">
            <v>672318.29850000003</v>
          </cell>
          <cell r="D312">
            <v>7.6959999999999997</v>
          </cell>
          <cell r="E312">
            <v>3.8647</v>
          </cell>
          <cell r="F312">
            <v>0</v>
          </cell>
          <cell r="G312">
            <v>8.5510999999999999</v>
          </cell>
          <cell r="H312">
            <v>180.72</v>
          </cell>
          <cell r="I312">
            <v>41.751199999999997</v>
          </cell>
          <cell r="J312">
            <v>242.583</v>
          </cell>
          <cell r="K312">
            <v>53.311900000000001</v>
          </cell>
        </row>
        <row r="313">
          <cell r="A313" t="str">
            <v>E9677</v>
          </cell>
          <cell r="B313" t="str">
            <v>Martelete perfurador/rompedor a ar comprimido de 10 kg com capacidade de 1.800 gpm</v>
          </cell>
          <cell r="C313">
            <v>15260.2282</v>
          </cell>
          <cell r="D313">
            <v>2.0347</v>
          </cell>
          <cell r="E313">
            <v>0.31390000000000001</v>
          </cell>
          <cell r="F313">
            <v>0</v>
          </cell>
          <cell r="G313">
            <v>2.0347</v>
          </cell>
          <cell r="H313">
            <v>0</v>
          </cell>
          <cell r="I313">
            <v>28.713899999999999</v>
          </cell>
          <cell r="J313">
            <v>33.097200000000001</v>
          </cell>
          <cell r="K313">
            <v>31.0625</v>
          </cell>
        </row>
        <row r="314">
          <cell r="A314" t="str">
            <v>E9678</v>
          </cell>
          <cell r="B314" t="str">
            <v>Fresadora a frio - 455 kW</v>
          </cell>
          <cell r="C314">
            <v>8621419.0164999999</v>
          </cell>
          <cell r="D314">
            <v>1005.8321999999999</v>
          </cell>
          <cell r="E314">
            <v>177.31389999999999</v>
          </cell>
          <cell r="F314">
            <v>0</v>
          </cell>
          <cell r="G314">
            <v>1436.9032</v>
          </cell>
          <cell r="H314">
            <v>439.803</v>
          </cell>
          <cell r="I314">
            <v>41.9803</v>
          </cell>
          <cell r="J314">
            <v>3101.8326000000002</v>
          </cell>
          <cell r="K314">
            <v>1225.1264000000001</v>
          </cell>
        </row>
        <row r="315">
          <cell r="A315" t="str">
            <v>E9681</v>
          </cell>
          <cell r="B315" t="str">
            <v>Rolo compactador liso tandem vibratório autopropelido de 10,4 t - 82 kW</v>
          </cell>
          <cell r="C315">
            <v>869740.47750000004</v>
          </cell>
          <cell r="D315">
            <v>86.974000000000004</v>
          </cell>
          <cell r="E315">
            <v>16.7697</v>
          </cell>
          <cell r="F315">
            <v>0</v>
          </cell>
          <cell r="G315">
            <v>86.974000000000004</v>
          </cell>
          <cell r="H315">
            <v>118.8918</v>
          </cell>
          <cell r="I315">
            <v>35.682200000000002</v>
          </cell>
          <cell r="J315">
            <v>345.29169999999999</v>
          </cell>
          <cell r="K315">
            <v>139.42590000000001</v>
          </cell>
        </row>
        <row r="316">
          <cell r="A316" t="str">
            <v>E9682</v>
          </cell>
          <cell r="B316" t="str">
            <v>Rolo compactador liso tandem vibratório autopropelido de 1,6 t - 18 kW</v>
          </cell>
          <cell r="C316">
            <v>299088.64630000002</v>
          </cell>
          <cell r="D316">
            <v>29.908899999999999</v>
          </cell>
          <cell r="E316">
            <v>5.7667999999999999</v>
          </cell>
          <cell r="F316">
            <v>0</v>
          </cell>
          <cell r="G316">
            <v>29.908899999999999</v>
          </cell>
          <cell r="H316">
            <v>26.098199999999999</v>
          </cell>
          <cell r="I316">
            <v>35.682200000000002</v>
          </cell>
          <cell r="J316">
            <v>127.36499999999999</v>
          </cell>
          <cell r="K316">
            <v>71.357900000000001</v>
          </cell>
        </row>
        <row r="317">
          <cell r="A317" t="str">
            <v>E9683</v>
          </cell>
          <cell r="B317" t="str">
            <v>Martelete perfurador/rompedor elétrico - 0,90 kW</v>
          </cell>
          <cell r="C317">
            <v>5348.6478999999999</v>
          </cell>
          <cell r="D317">
            <v>0.71319999999999995</v>
          </cell>
          <cell r="E317">
            <v>0.11</v>
          </cell>
          <cell r="F317">
            <v>0</v>
          </cell>
          <cell r="G317">
            <v>0.71319999999999995</v>
          </cell>
          <cell r="H317">
            <v>0</v>
          </cell>
          <cell r="I317">
            <v>0</v>
          </cell>
          <cell r="J317">
            <v>1.5364</v>
          </cell>
          <cell r="K317">
            <v>0.82320000000000004</v>
          </cell>
        </row>
        <row r="318">
          <cell r="A318" t="str">
            <v>E9684</v>
          </cell>
          <cell r="B318" t="str">
            <v>Veículo leve picape média 4 x 4 com cabine dupla com capacidade de 1,10 t - 152,25 kW</v>
          </cell>
          <cell r="C318">
            <v>282063.65850000002</v>
          </cell>
          <cell r="D318">
            <v>16.9238</v>
          </cell>
          <cell r="E318">
            <v>5.2210000000000001</v>
          </cell>
          <cell r="F318">
            <v>2.1154999999999999</v>
          </cell>
          <cell r="G318">
            <v>16.9238</v>
          </cell>
          <cell r="H318">
            <v>40.879100000000001</v>
          </cell>
          <cell r="I318">
            <v>32.174999999999997</v>
          </cell>
          <cell r="J318">
            <v>114.23820000000001</v>
          </cell>
          <cell r="K318">
            <v>56.435299999999998</v>
          </cell>
        </row>
        <row r="319">
          <cell r="A319" t="str">
            <v>E9685</v>
          </cell>
          <cell r="B319" t="str">
            <v>Rolo compactador pé de carneiro vibratório autopropelido por pneus de 11,6 t - 82 kW</v>
          </cell>
          <cell r="C319">
            <v>737721.71219999995</v>
          </cell>
          <cell r="D319">
            <v>59.017699999999998</v>
          </cell>
          <cell r="E319">
            <v>13.655200000000001</v>
          </cell>
          <cell r="F319">
            <v>0</v>
          </cell>
          <cell r="G319">
            <v>59.017699999999998</v>
          </cell>
          <cell r="H319">
            <v>70.454400000000007</v>
          </cell>
          <cell r="I319">
            <v>35.682200000000002</v>
          </cell>
          <cell r="J319">
            <v>237.8272</v>
          </cell>
          <cell r="K319">
            <v>108.35509999999999</v>
          </cell>
        </row>
        <row r="320">
          <cell r="A320" t="str">
            <v>E9689</v>
          </cell>
          <cell r="B320" t="str">
            <v>Usina de asfalto a quente gravimétrica com capacidade de 100/140 t/h - 260 kW</v>
          </cell>
          <cell r="C320">
            <v>8259561.8995000003</v>
          </cell>
          <cell r="D320">
            <v>722.71169999999995</v>
          </cell>
          <cell r="E320">
            <v>159.25470000000001</v>
          </cell>
          <cell r="F320">
            <v>0</v>
          </cell>
          <cell r="G320">
            <v>929.20069999999998</v>
          </cell>
          <cell r="H320">
            <v>0</v>
          </cell>
          <cell r="I320">
            <v>41.9803</v>
          </cell>
          <cell r="J320">
            <v>1853.1474000000001</v>
          </cell>
          <cell r="K320">
            <v>923.94669999999996</v>
          </cell>
        </row>
        <row r="321">
          <cell r="A321" t="str">
            <v>E9691</v>
          </cell>
          <cell r="B321" t="str">
            <v>Guincho tracionador de cordoalhas - 7,50 kW</v>
          </cell>
          <cell r="C321">
            <v>398179.21090000001</v>
          </cell>
          <cell r="D321">
            <v>35.393700000000003</v>
          </cell>
          <cell r="E321">
            <v>7.5068000000000001</v>
          </cell>
          <cell r="F321">
            <v>0</v>
          </cell>
          <cell r="G321">
            <v>22.121099999999998</v>
          </cell>
          <cell r="H321">
            <v>0</v>
          </cell>
          <cell r="I321">
            <v>28.713899999999999</v>
          </cell>
          <cell r="J321">
            <v>93.735500000000002</v>
          </cell>
          <cell r="K321">
            <v>71.614400000000003</v>
          </cell>
        </row>
        <row r="322">
          <cell r="A322" t="str">
            <v>E9692</v>
          </cell>
          <cell r="B322" t="str">
            <v>Caldeira para aquecimento e injeção de cera - 1 kW</v>
          </cell>
          <cell r="C322">
            <v>122808.4074</v>
          </cell>
          <cell r="D322">
            <v>18.421299999999999</v>
          </cell>
          <cell r="E322">
            <v>2.5257999999999998</v>
          </cell>
          <cell r="F322">
            <v>0</v>
          </cell>
          <cell r="G322">
            <v>6.1403999999999996</v>
          </cell>
          <cell r="H322">
            <v>0</v>
          </cell>
          <cell r="I322">
            <v>28.713899999999999</v>
          </cell>
          <cell r="J322">
            <v>55.801400000000001</v>
          </cell>
          <cell r="K322">
            <v>49.661000000000001</v>
          </cell>
        </row>
        <row r="323">
          <cell r="A323" t="str">
            <v>E9694</v>
          </cell>
          <cell r="B323" t="str">
            <v>Misturador de argamassa de alta turbulência com capacidade de 220 l - 13 kW</v>
          </cell>
          <cell r="C323">
            <v>36218.210599999999</v>
          </cell>
          <cell r="D323">
            <v>5.7949000000000002</v>
          </cell>
          <cell r="E323">
            <v>0.78210000000000002</v>
          </cell>
          <cell r="F323">
            <v>0</v>
          </cell>
          <cell r="G323">
            <v>5.0705</v>
          </cell>
          <cell r="H323">
            <v>0</v>
          </cell>
          <cell r="I323">
            <v>28.713899999999999</v>
          </cell>
          <cell r="J323">
            <v>40.361400000000003</v>
          </cell>
          <cell r="K323">
            <v>35.290900000000001</v>
          </cell>
        </row>
        <row r="324">
          <cell r="A324" t="str">
            <v>E9697</v>
          </cell>
          <cell r="B324" t="str">
            <v>Minicarregadeira de pneus com vassoura de 1,68 m - 45,50 kW</v>
          </cell>
          <cell r="C324">
            <v>426793.89870000002</v>
          </cell>
          <cell r="D324">
            <v>37.344499999999996</v>
          </cell>
          <cell r="E324">
            <v>8.2291000000000007</v>
          </cell>
          <cell r="F324">
            <v>0</v>
          </cell>
          <cell r="G324">
            <v>37.344499999999996</v>
          </cell>
          <cell r="H324">
            <v>61.083799999999997</v>
          </cell>
          <cell r="I324">
            <v>35.682200000000002</v>
          </cell>
          <cell r="J324">
            <v>179.6841</v>
          </cell>
          <cell r="K324">
            <v>81.255799999999994</v>
          </cell>
        </row>
        <row r="325">
          <cell r="A325" t="str">
            <v>E9699</v>
          </cell>
          <cell r="B325" t="str">
            <v>Trituradora de galhos e troncos rebocável com capacidade de até 350 mm de diâmetro com guincho - 96,94 kW</v>
          </cell>
          <cell r="C325">
            <v>443310.9596</v>
          </cell>
          <cell r="D325">
            <v>49.872500000000002</v>
          </cell>
          <cell r="E325">
            <v>8.5475999999999992</v>
          </cell>
          <cell r="F325">
            <v>0</v>
          </cell>
          <cell r="G325">
            <v>55.413899999999998</v>
          </cell>
          <cell r="H325">
            <v>78.0852</v>
          </cell>
          <cell r="I325">
            <v>28.713899999999999</v>
          </cell>
          <cell r="J325">
            <v>220.63310000000001</v>
          </cell>
          <cell r="K325">
            <v>87.134</v>
          </cell>
        </row>
        <row r="326">
          <cell r="A326" t="str">
            <v>E9700</v>
          </cell>
          <cell r="B326" t="str">
            <v>Fresadora a frio - 155 kW</v>
          </cell>
          <cell r="C326">
            <v>4111423.0367999999</v>
          </cell>
          <cell r="D326">
            <v>479.666</v>
          </cell>
          <cell r="E326">
            <v>84.558300000000003</v>
          </cell>
          <cell r="F326">
            <v>0</v>
          </cell>
          <cell r="G326">
            <v>685.23720000000003</v>
          </cell>
          <cell r="H326">
            <v>149.82300000000001</v>
          </cell>
          <cell r="I326">
            <v>41.9803</v>
          </cell>
          <cell r="J326">
            <v>1441.2647999999999</v>
          </cell>
          <cell r="K326">
            <v>606.20460000000003</v>
          </cell>
        </row>
        <row r="327">
          <cell r="A327" t="str">
            <v>E9701</v>
          </cell>
          <cell r="B327" t="str">
            <v>Jateador pressurizado multiabrasivo com capacidade de 280 l</v>
          </cell>
          <cell r="C327">
            <v>29284.386399999999</v>
          </cell>
          <cell r="D327">
            <v>2.6356000000000002</v>
          </cell>
          <cell r="E327">
            <v>0.54210000000000003</v>
          </cell>
          <cell r="F327">
            <v>0</v>
          </cell>
          <cell r="G327">
            <v>2.6356000000000002</v>
          </cell>
          <cell r="H327">
            <v>0</v>
          </cell>
          <cell r="I327">
            <v>28.713899999999999</v>
          </cell>
          <cell r="J327">
            <v>34.527200000000001</v>
          </cell>
          <cell r="K327">
            <v>31.8916</v>
          </cell>
        </row>
        <row r="328">
          <cell r="A328" t="str">
            <v>E9703</v>
          </cell>
          <cell r="B328" t="str">
            <v>Fábrica de pré-moldado de concreto para mourão - 2,20 kW</v>
          </cell>
          <cell r="C328">
            <v>14805.693799999999</v>
          </cell>
          <cell r="D328">
            <v>1.9741</v>
          </cell>
          <cell r="E328">
            <v>0.30449999999999999</v>
          </cell>
          <cell r="F328">
            <v>0</v>
          </cell>
          <cell r="G328">
            <v>1.4805999999999999</v>
          </cell>
          <cell r="H328">
            <v>0</v>
          </cell>
          <cell r="I328">
            <v>0</v>
          </cell>
          <cell r="J328">
            <v>3.7591999999999999</v>
          </cell>
          <cell r="K328">
            <v>2.2786</v>
          </cell>
        </row>
        <row r="329">
          <cell r="A329" t="str">
            <v>E9704</v>
          </cell>
          <cell r="B329" t="str">
            <v>Batelão sem propulsão montado na obra com capacidade de 66 m³</v>
          </cell>
          <cell r="C329">
            <v>230837.3357</v>
          </cell>
          <cell r="D329">
            <v>9.8930000000000007</v>
          </cell>
          <cell r="E329">
            <v>3.8997999999999999</v>
          </cell>
          <cell r="F329">
            <v>0</v>
          </cell>
          <cell r="G329">
            <v>16.488399999999999</v>
          </cell>
          <cell r="H329">
            <v>0</v>
          </cell>
          <cell r="I329">
            <v>30.041599999999999</v>
          </cell>
          <cell r="J329">
            <v>60.322800000000001</v>
          </cell>
          <cell r="K329">
            <v>43.834400000000002</v>
          </cell>
        </row>
        <row r="330">
          <cell r="A330" t="str">
            <v>E9705</v>
          </cell>
          <cell r="B330" t="str">
            <v>Misturador de lama bentonítica - 4 kW</v>
          </cell>
          <cell r="C330">
            <v>18961.595600000001</v>
          </cell>
          <cell r="D330">
            <v>3.0339</v>
          </cell>
          <cell r="E330">
            <v>0.40949999999999998</v>
          </cell>
          <cell r="F330">
            <v>0</v>
          </cell>
          <cell r="G330">
            <v>2.6545999999999998</v>
          </cell>
          <cell r="H330">
            <v>0</v>
          </cell>
          <cell r="I330">
            <v>28.713899999999999</v>
          </cell>
          <cell r="J330">
            <v>34.811900000000001</v>
          </cell>
          <cell r="K330">
            <v>32.157299999999999</v>
          </cell>
        </row>
        <row r="331">
          <cell r="A331" t="str">
            <v>E9706</v>
          </cell>
          <cell r="B331" t="str">
            <v>Martelete perfurador/rompedor a ar comprimido de 28 kg para concreto com capacidade de 1.230 gpm</v>
          </cell>
          <cell r="C331">
            <v>16973.5658</v>
          </cell>
          <cell r="D331">
            <v>2.2631000000000001</v>
          </cell>
          <cell r="E331">
            <v>0.34910000000000002</v>
          </cell>
          <cell r="F331">
            <v>0</v>
          </cell>
          <cell r="G331">
            <v>2.2631000000000001</v>
          </cell>
          <cell r="H331">
            <v>0</v>
          </cell>
          <cell r="I331">
            <v>28.713899999999999</v>
          </cell>
          <cell r="J331">
            <v>33.589199999999998</v>
          </cell>
          <cell r="K331">
            <v>31.3261</v>
          </cell>
        </row>
        <row r="332">
          <cell r="A332" t="str">
            <v>E9707</v>
          </cell>
          <cell r="B332" t="str">
            <v>Desarenador - 15 kW</v>
          </cell>
          <cell r="C332">
            <v>14932.227699999999</v>
          </cell>
          <cell r="D332">
            <v>1.1946000000000001</v>
          </cell>
          <cell r="E332">
            <v>0.27639999999999998</v>
          </cell>
          <cell r="F332">
            <v>0</v>
          </cell>
          <cell r="G332">
            <v>1.1946000000000001</v>
          </cell>
          <cell r="H332">
            <v>0</v>
          </cell>
          <cell r="I332">
            <v>28.713899999999999</v>
          </cell>
          <cell r="J332">
            <v>31.3795</v>
          </cell>
          <cell r="K332">
            <v>30.184899999999999</v>
          </cell>
        </row>
        <row r="333">
          <cell r="A333" t="str">
            <v>E9708</v>
          </cell>
          <cell r="B333" t="str">
            <v>Microtrator com roçadeira - 10 kW</v>
          </cell>
          <cell r="C333">
            <v>55857.366399999999</v>
          </cell>
          <cell r="D333">
            <v>5.5857000000000001</v>
          </cell>
          <cell r="E333">
            <v>1.077</v>
          </cell>
          <cell r="F333">
            <v>0</v>
          </cell>
          <cell r="G333">
            <v>4.8875000000000002</v>
          </cell>
          <cell r="H333">
            <v>8.0549999999999997</v>
          </cell>
          <cell r="I333">
            <v>28.713899999999999</v>
          </cell>
          <cell r="J333">
            <v>48.319099999999999</v>
          </cell>
          <cell r="K333">
            <v>35.376600000000003</v>
          </cell>
        </row>
        <row r="334">
          <cell r="A334" t="str">
            <v>E9710</v>
          </cell>
          <cell r="B334" t="str">
            <v>Socadora automática de linha - 253 kW</v>
          </cell>
          <cell r="C334">
            <v>38173899.611500002</v>
          </cell>
          <cell r="D334">
            <v>1526.9559999999999</v>
          </cell>
          <cell r="E334">
            <v>647.71559999999999</v>
          </cell>
          <cell r="F334">
            <v>0</v>
          </cell>
          <cell r="G334">
            <v>1526.9559999999999</v>
          </cell>
          <cell r="H334">
            <v>163.03319999999999</v>
          </cell>
          <cell r="I334">
            <v>83.960599999999999</v>
          </cell>
          <cell r="J334">
            <v>3948.6214</v>
          </cell>
          <cell r="K334">
            <v>2258.6322</v>
          </cell>
        </row>
        <row r="335">
          <cell r="A335" t="str">
            <v>E9712</v>
          </cell>
          <cell r="B335" t="str">
            <v>Reguladora e distribuidora de lastro - 300 kW</v>
          </cell>
          <cell r="C335">
            <v>16753647.5309</v>
          </cell>
          <cell r="D335">
            <v>670.14589999999998</v>
          </cell>
          <cell r="E335">
            <v>284.26749999999998</v>
          </cell>
          <cell r="F335">
            <v>0</v>
          </cell>
          <cell r="G335">
            <v>670.14589999999998</v>
          </cell>
          <cell r="H335">
            <v>193.32</v>
          </cell>
          <cell r="I335">
            <v>83.960599999999999</v>
          </cell>
          <cell r="J335">
            <v>1901.8398999999999</v>
          </cell>
          <cell r="K335">
            <v>1038.374</v>
          </cell>
        </row>
        <row r="336">
          <cell r="A336" t="str">
            <v>E9714</v>
          </cell>
          <cell r="B336" t="str">
            <v>Bate-estaca com martelo hidráulico - 450 kW</v>
          </cell>
          <cell r="C336">
            <v>3373995.4583999999</v>
          </cell>
          <cell r="D336">
            <v>449.86610000000002</v>
          </cell>
          <cell r="E336">
            <v>69.391800000000003</v>
          </cell>
          <cell r="F336">
            <v>0</v>
          </cell>
          <cell r="G336">
            <v>337.39949999999999</v>
          </cell>
          <cell r="H336">
            <v>314.14499999999998</v>
          </cell>
          <cell r="I336">
            <v>35.682200000000002</v>
          </cell>
          <cell r="J336">
            <v>1206.4846</v>
          </cell>
          <cell r="K336">
            <v>554.94010000000003</v>
          </cell>
        </row>
        <row r="337">
          <cell r="A337" t="str">
            <v>E9716</v>
          </cell>
          <cell r="B337" t="str">
            <v>Conjunto bomba e macaco hidráulico para protensão com capacidade de 590 kN - 3,70 kW</v>
          </cell>
          <cell r="C337">
            <v>16237.3253</v>
          </cell>
          <cell r="D337">
            <v>0.92779999999999996</v>
          </cell>
          <cell r="E337">
            <v>0.28620000000000001</v>
          </cell>
          <cell r="F337">
            <v>0</v>
          </cell>
          <cell r="G337">
            <v>0.92779999999999996</v>
          </cell>
          <cell r="H337">
            <v>0</v>
          </cell>
          <cell r="I337">
            <v>41.9803</v>
          </cell>
          <cell r="J337">
            <v>44.122100000000003</v>
          </cell>
          <cell r="K337">
            <v>43.194299999999998</v>
          </cell>
        </row>
        <row r="338">
          <cell r="A338" t="str">
            <v>E9717</v>
          </cell>
          <cell r="B338" t="str">
            <v>Máquina policorte - 2,20 kW</v>
          </cell>
          <cell r="C338">
            <v>1270.0165</v>
          </cell>
          <cell r="D338">
            <v>0.1143</v>
          </cell>
          <cell r="E338">
            <v>2.35E-2</v>
          </cell>
          <cell r="F338">
            <v>0</v>
          </cell>
          <cell r="G338">
            <v>6.3500000000000001E-2</v>
          </cell>
          <cell r="H338">
            <v>0</v>
          </cell>
          <cell r="I338">
            <v>0</v>
          </cell>
          <cell r="J338">
            <v>0.20130000000000001</v>
          </cell>
          <cell r="K338">
            <v>0.13780000000000001</v>
          </cell>
        </row>
        <row r="339">
          <cell r="A339" t="str">
            <v>E9718</v>
          </cell>
          <cell r="B339" t="str">
            <v>Pórtico duplo de descarga e posicionamento de dormente - 89 kW</v>
          </cell>
          <cell r="C339">
            <v>16605282.932600001</v>
          </cell>
          <cell r="D339">
            <v>664.21130000000005</v>
          </cell>
          <cell r="E339">
            <v>281.75009999999997</v>
          </cell>
          <cell r="F339">
            <v>0</v>
          </cell>
          <cell r="G339">
            <v>498.1585</v>
          </cell>
          <cell r="H339">
            <v>57.351599999999998</v>
          </cell>
          <cell r="I339">
            <v>83.960599999999999</v>
          </cell>
          <cell r="J339">
            <v>1585.4321</v>
          </cell>
          <cell r="K339">
            <v>1029.922</v>
          </cell>
        </row>
        <row r="340">
          <cell r="A340" t="str">
            <v>E9719</v>
          </cell>
          <cell r="B340" t="str">
            <v>Talha manual com capacidade de 3 t</v>
          </cell>
          <cell r="C340">
            <v>8470.2746000000006</v>
          </cell>
          <cell r="D340">
            <v>0.75290000000000001</v>
          </cell>
          <cell r="E340">
            <v>0.15970000000000001</v>
          </cell>
          <cell r="F340">
            <v>0</v>
          </cell>
          <cell r="G340">
            <v>0.47060000000000002</v>
          </cell>
          <cell r="H340">
            <v>0</v>
          </cell>
          <cell r="I340">
            <v>0</v>
          </cell>
          <cell r="J340">
            <v>1.3832</v>
          </cell>
          <cell r="K340">
            <v>0.91259999999999997</v>
          </cell>
        </row>
        <row r="341">
          <cell r="A341" t="str">
            <v>E9720</v>
          </cell>
          <cell r="B341" t="str">
            <v>Conjunto bomba e macaco hidráulico para protensão com capacidade de 250 kN - 3,70 kW</v>
          </cell>
          <cell r="C341">
            <v>12832.731299999999</v>
          </cell>
          <cell r="D341">
            <v>0.73329999999999995</v>
          </cell>
          <cell r="E341">
            <v>0.22620000000000001</v>
          </cell>
          <cell r="F341">
            <v>0</v>
          </cell>
          <cell r="G341">
            <v>0.73329999999999995</v>
          </cell>
          <cell r="H341">
            <v>0</v>
          </cell>
          <cell r="I341">
            <v>41.9803</v>
          </cell>
          <cell r="J341">
            <v>43.673099999999998</v>
          </cell>
          <cell r="K341">
            <v>42.939799999999998</v>
          </cell>
        </row>
        <row r="342">
          <cell r="A342" t="str">
            <v>E9721</v>
          </cell>
          <cell r="B342" t="str">
            <v>Conjunto bomba e macaco hidráulico para protensão com capacidade de 1.150 kN - 5 kW</v>
          </cell>
          <cell r="C342">
            <v>26712.965</v>
          </cell>
          <cell r="D342">
            <v>1.5265</v>
          </cell>
          <cell r="E342">
            <v>0.47089999999999999</v>
          </cell>
          <cell r="F342">
            <v>0</v>
          </cell>
          <cell r="G342">
            <v>1.5265</v>
          </cell>
          <cell r="H342">
            <v>0</v>
          </cell>
          <cell r="I342">
            <v>41.9803</v>
          </cell>
          <cell r="J342">
            <v>45.504199999999997</v>
          </cell>
          <cell r="K342">
            <v>43.977699999999999</v>
          </cell>
        </row>
        <row r="343">
          <cell r="A343" t="str">
            <v>E9722</v>
          </cell>
          <cell r="B343" t="str">
            <v>Conjunto bomba e macaco hidráulico para protensão com capacidade de 2.000 kN - 5 kW</v>
          </cell>
          <cell r="C343">
            <v>42601.162400000001</v>
          </cell>
          <cell r="D343">
            <v>2.4344000000000001</v>
          </cell>
          <cell r="E343">
            <v>0.751</v>
          </cell>
          <cell r="F343">
            <v>0</v>
          </cell>
          <cell r="G343">
            <v>2.4344000000000001</v>
          </cell>
          <cell r="H343">
            <v>0</v>
          </cell>
          <cell r="I343">
            <v>41.9803</v>
          </cell>
          <cell r="J343">
            <v>47.600099999999998</v>
          </cell>
          <cell r="K343">
            <v>45.165700000000001</v>
          </cell>
        </row>
        <row r="344">
          <cell r="A344" t="str">
            <v>E9723</v>
          </cell>
          <cell r="B344" t="str">
            <v>Conjunto bomba e macaco hidráulico para protensão com capacidade de 2.500 kN - 7 kW</v>
          </cell>
          <cell r="C344">
            <v>50283.340900000003</v>
          </cell>
          <cell r="D344">
            <v>2.8733</v>
          </cell>
          <cell r="E344">
            <v>0.88639999999999997</v>
          </cell>
          <cell r="F344">
            <v>0</v>
          </cell>
          <cell r="G344">
            <v>2.8733</v>
          </cell>
          <cell r="H344">
            <v>0</v>
          </cell>
          <cell r="I344">
            <v>41.9803</v>
          </cell>
          <cell r="J344">
            <v>48.613300000000002</v>
          </cell>
          <cell r="K344">
            <v>45.74</v>
          </cell>
        </row>
        <row r="345">
          <cell r="A345" t="str">
            <v>E9724</v>
          </cell>
          <cell r="B345" t="str">
            <v>Conjunto bomba e macaco hidráulico para protensão com capacidade de 4.000 kN - 10 kW</v>
          </cell>
          <cell r="C345">
            <v>53775.227800000001</v>
          </cell>
          <cell r="D345">
            <v>3.0729000000000002</v>
          </cell>
          <cell r="E345">
            <v>0.94799999999999995</v>
          </cell>
          <cell r="F345">
            <v>0</v>
          </cell>
          <cell r="G345">
            <v>3.0729000000000002</v>
          </cell>
          <cell r="H345">
            <v>0</v>
          </cell>
          <cell r="I345">
            <v>41.9803</v>
          </cell>
          <cell r="J345">
            <v>49.074100000000001</v>
          </cell>
          <cell r="K345">
            <v>46.001199999999997</v>
          </cell>
        </row>
        <row r="346">
          <cell r="A346" t="str">
            <v>E9725</v>
          </cell>
          <cell r="B346" t="str">
            <v>Conjunto bomba e macaco hidráulico para protensão com capacidade de 5.400 kN - 10 kW</v>
          </cell>
          <cell r="C346">
            <v>57441.732000000004</v>
          </cell>
          <cell r="D346">
            <v>3.2824</v>
          </cell>
          <cell r="E346">
            <v>1.0125999999999999</v>
          </cell>
          <cell r="F346">
            <v>0</v>
          </cell>
          <cell r="G346">
            <v>3.2824</v>
          </cell>
          <cell r="H346">
            <v>0</v>
          </cell>
          <cell r="I346">
            <v>41.9803</v>
          </cell>
          <cell r="J346">
            <v>49.557699999999997</v>
          </cell>
          <cell r="K346">
            <v>46.275300000000001</v>
          </cell>
        </row>
        <row r="347">
          <cell r="A347" t="str">
            <v>E9726</v>
          </cell>
          <cell r="B347" t="str">
            <v>Bate-estaca Strauss - 15 kW</v>
          </cell>
          <cell r="C347">
            <v>125474.1249</v>
          </cell>
          <cell r="D347">
            <v>16.729900000000001</v>
          </cell>
          <cell r="E347">
            <v>2.5806</v>
          </cell>
          <cell r="F347">
            <v>0</v>
          </cell>
          <cell r="G347">
            <v>12.5474</v>
          </cell>
          <cell r="H347">
            <v>10.471500000000001</v>
          </cell>
          <cell r="I347">
            <v>35.682200000000002</v>
          </cell>
          <cell r="J347">
            <v>78.011600000000001</v>
          </cell>
          <cell r="K347">
            <v>54.992699999999999</v>
          </cell>
        </row>
        <row r="348">
          <cell r="A348" t="str">
            <v>E9727</v>
          </cell>
          <cell r="B348" t="str">
            <v>Posicionadora de trilhos - 7,40 kW</v>
          </cell>
          <cell r="C348">
            <v>851067.25490000006</v>
          </cell>
          <cell r="D348">
            <v>48.632399999999997</v>
          </cell>
          <cell r="E348">
            <v>15.0031</v>
          </cell>
          <cell r="F348">
            <v>0</v>
          </cell>
          <cell r="G348">
            <v>42.553400000000003</v>
          </cell>
          <cell r="H348">
            <v>4.7686000000000002</v>
          </cell>
          <cell r="I348">
            <v>0</v>
          </cell>
          <cell r="J348">
            <v>110.9575</v>
          </cell>
          <cell r="K348">
            <v>63.6355</v>
          </cell>
        </row>
        <row r="349">
          <cell r="A349" t="str">
            <v>E9728</v>
          </cell>
          <cell r="B349" t="str">
            <v>Tirefonadora/parafusadora portátil - 3,10 kW</v>
          </cell>
          <cell r="C349">
            <v>48493.214</v>
          </cell>
          <cell r="D349">
            <v>3.8795000000000002</v>
          </cell>
          <cell r="E349">
            <v>0.89759999999999995</v>
          </cell>
          <cell r="F349">
            <v>0</v>
          </cell>
          <cell r="G349">
            <v>3.8795000000000002</v>
          </cell>
          <cell r="H349">
            <v>4.3574000000000002</v>
          </cell>
          <cell r="I349">
            <v>0</v>
          </cell>
          <cell r="J349">
            <v>13.013999999999999</v>
          </cell>
          <cell r="K349">
            <v>4.7770999999999999</v>
          </cell>
        </row>
        <row r="350">
          <cell r="A350" t="str">
            <v>E9729</v>
          </cell>
          <cell r="B350" t="str">
            <v>Equipamento para pintura eletrostática com cabine simples de 5,50 kW e estufa de 2x120.000 kCal</v>
          </cell>
          <cell r="C350">
            <v>128002.40700000001</v>
          </cell>
          <cell r="D350">
            <v>9.7525999999999993</v>
          </cell>
          <cell r="E350">
            <v>2.3504999999999998</v>
          </cell>
          <cell r="F350">
            <v>0</v>
          </cell>
          <cell r="G350">
            <v>9.7525999999999993</v>
          </cell>
          <cell r="H350">
            <v>0</v>
          </cell>
          <cell r="I350">
            <v>0</v>
          </cell>
          <cell r="J350">
            <v>21.855699999999999</v>
          </cell>
          <cell r="K350">
            <v>12.1031</v>
          </cell>
        </row>
        <row r="351">
          <cell r="A351" t="str">
            <v>E9730</v>
          </cell>
          <cell r="B351" t="str">
            <v>Grupo vibrador com gerador - 2,80 kW</v>
          </cell>
          <cell r="C351">
            <v>88964.956200000001</v>
          </cell>
          <cell r="D351">
            <v>12.4551</v>
          </cell>
          <cell r="E351">
            <v>1.9212</v>
          </cell>
          <cell r="F351">
            <v>0</v>
          </cell>
          <cell r="G351">
            <v>8.8964999999999996</v>
          </cell>
          <cell r="H351">
            <v>3.9357000000000002</v>
          </cell>
          <cell r="I351">
            <v>0</v>
          </cell>
          <cell r="J351">
            <v>27.208500000000001</v>
          </cell>
          <cell r="K351">
            <v>14.376300000000001</v>
          </cell>
        </row>
        <row r="352">
          <cell r="A352" t="str">
            <v>E9731</v>
          </cell>
          <cell r="B352" t="str">
            <v>Máquina de furar dormente portátil - 1,50 kW</v>
          </cell>
          <cell r="C352">
            <v>93100.530599999998</v>
          </cell>
          <cell r="D352">
            <v>7.4480000000000004</v>
          </cell>
          <cell r="E352">
            <v>1.7233000000000001</v>
          </cell>
          <cell r="F352">
            <v>0</v>
          </cell>
          <cell r="G352">
            <v>7.4480000000000004</v>
          </cell>
          <cell r="H352">
            <v>2.1084000000000001</v>
          </cell>
          <cell r="I352">
            <v>0</v>
          </cell>
          <cell r="J352">
            <v>18.727699999999999</v>
          </cell>
          <cell r="K352">
            <v>9.1713000000000005</v>
          </cell>
        </row>
        <row r="353">
          <cell r="A353" t="str">
            <v>E9732</v>
          </cell>
          <cell r="B353" t="str">
            <v>Máquina para furar dormente - 6,70 kW</v>
          </cell>
          <cell r="C353">
            <v>75282.8845</v>
          </cell>
          <cell r="D353">
            <v>6.0225999999999997</v>
          </cell>
          <cell r="E353">
            <v>1.3935</v>
          </cell>
          <cell r="F353">
            <v>0</v>
          </cell>
          <cell r="G353">
            <v>6.0225999999999997</v>
          </cell>
          <cell r="H353">
            <v>9.4175000000000004</v>
          </cell>
          <cell r="I353">
            <v>0</v>
          </cell>
          <cell r="J353">
            <v>22.856200000000001</v>
          </cell>
          <cell r="K353">
            <v>7.4161000000000001</v>
          </cell>
        </row>
        <row r="354">
          <cell r="A354" t="str">
            <v>E9733</v>
          </cell>
          <cell r="B354" t="str">
            <v>Máquina tirefonadora e parafusadora - 6,70 kW</v>
          </cell>
          <cell r="C354">
            <v>88412.734400000001</v>
          </cell>
          <cell r="D354">
            <v>7.0730000000000004</v>
          </cell>
          <cell r="E354">
            <v>1.6365000000000001</v>
          </cell>
          <cell r="F354">
            <v>0</v>
          </cell>
          <cell r="G354">
            <v>7.0730000000000004</v>
          </cell>
          <cell r="H354">
            <v>9.4175000000000004</v>
          </cell>
          <cell r="I354">
            <v>0</v>
          </cell>
          <cell r="J354">
            <v>25.2</v>
          </cell>
          <cell r="K354">
            <v>8.7095000000000002</v>
          </cell>
        </row>
        <row r="355">
          <cell r="A355" t="str">
            <v>E9734</v>
          </cell>
          <cell r="B355" t="str">
            <v>Bomba projetora de argamassa com capacidade de 2 m³/h - 5,50 kW</v>
          </cell>
          <cell r="C355">
            <v>117878.1354</v>
          </cell>
          <cell r="D355">
            <v>13.4718</v>
          </cell>
          <cell r="E355">
            <v>2.3378000000000001</v>
          </cell>
          <cell r="F355">
            <v>0</v>
          </cell>
          <cell r="G355">
            <v>11.787800000000001</v>
          </cell>
          <cell r="H355">
            <v>0</v>
          </cell>
          <cell r="I355">
            <v>28.713899999999999</v>
          </cell>
          <cell r="J355">
            <v>56.311300000000003</v>
          </cell>
          <cell r="K355">
            <v>44.523499999999999</v>
          </cell>
        </row>
        <row r="356">
          <cell r="A356" t="str">
            <v>E9735</v>
          </cell>
          <cell r="B356" t="str">
            <v>Máquina para serrar trilho - 5,00 kW</v>
          </cell>
          <cell r="C356">
            <v>36217.504800000002</v>
          </cell>
          <cell r="D356">
            <v>2.8974000000000002</v>
          </cell>
          <cell r="E356">
            <v>0.6704</v>
          </cell>
          <cell r="F356">
            <v>0</v>
          </cell>
          <cell r="G356">
            <v>2.8974000000000002</v>
          </cell>
          <cell r="H356">
            <v>7.0279999999999996</v>
          </cell>
          <cell r="I356">
            <v>0</v>
          </cell>
          <cell r="J356">
            <v>13.4932</v>
          </cell>
          <cell r="K356">
            <v>3.5678000000000001</v>
          </cell>
        </row>
        <row r="357">
          <cell r="A357" t="str">
            <v>E9736</v>
          </cell>
          <cell r="B357" t="str">
            <v>Máquina para furar trilho - 1,20 kW</v>
          </cell>
          <cell r="C357">
            <v>45044.099300000002</v>
          </cell>
          <cell r="D357">
            <v>3.6034999999999999</v>
          </cell>
          <cell r="E357">
            <v>0.83379999999999999</v>
          </cell>
          <cell r="F357">
            <v>0</v>
          </cell>
          <cell r="G357">
            <v>3.6034999999999999</v>
          </cell>
          <cell r="H357">
            <v>1.6867000000000001</v>
          </cell>
          <cell r="I357">
            <v>0</v>
          </cell>
          <cell r="J357">
            <v>9.7274999999999991</v>
          </cell>
          <cell r="K357">
            <v>4.4372999999999996</v>
          </cell>
        </row>
        <row r="358">
          <cell r="A358" t="str">
            <v>E9737</v>
          </cell>
          <cell r="B358" t="str">
            <v>Conjunto para pré-aquecimento de trilho em solda aluminotérmica</v>
          </cell>
          <cell r="C358">
            <v>4193.7367000000004</v>
          </cell>
          <cell r="D358">
            <v>0.55920000000000003</v>
          </cell>
          <cell r="E358">
            <v>8.6300000000000002E-2</v>
          </cell>
          <cell r="F358">
            <v>0</v>
          </cell>
          <cell r="G358">
            <v>0.55920000000000003</v>
          </cell>
          <cell r="H358">
            <v>0</v>
          </cell>
          <cell r="I358">
            <v>0</v>
          </cell>
          <cell r="J358">
            <v>1.2047000000000001</v>
          </cell>
          <cell r="K358">
            <v>0.64549999999999996</v>
          </cell>
        </row>
        <row r="359">
          <cell r="A359" t="str">
            <v>E9738</v>
          </cell>
          <cell r="B359" t="str">
            <v>Máquina de esmerilhar topo e lateral de boleto - 5,20 kW</v>
          </cell>
          <cell r="C359">
            <v>79200.316099999996</v>
          </cell>
          <cell r="D359">
            <v>6.3360000000000003</v>
          </cell>
          <cell r="E359">
            <v>1.466</v>
          </cell>
          <cell r="F359">
            <v>0</v>
          </cell>
          <cell r="G359">
            <v>6.3360000000000003</v>
          </cell>
          <cell r="H359">
            <v>7.3090999999999999</v>
          </cell>
          <cell r="I359">
            <v>0</v>
          </cell>
          <cell r="J359">
            <v>21.447099999999999</v>
          </cell>
          <cell r="K359">
            <v>7.8019999999999996</v>
          </cell>
        </row>
        <row r="360">
          <cell r="A360" t="str">
            <v>E9742</v>
          </cell>
          <cell r="B360" t="str">
            <v>Trator agrícola sobre pneus com roçadeira articulada e capacidade de 1,12 m - 77 kW</v>
          </cell>
          <cell r="C360">
            <v>727850.86309999996</v>
          </cell>
          <cell r="D360">
            <v>72.7851</v>
          </cell>
          <cell r="E360">
            <v>14.033899999999999</v>
          </cell>
          <cell r="F360">
            <v>0</v>
          </cell>
          <cell r="G360">
            <v>63.686999999999998</v>
          </cell>
          <cell r="H360">
            <v>74.428200000000004</v>
          </cell>
          <cell r="I360">
            <v>28.713899999999999</v>
          </cell>
          <cell r="J360">
            <v>253.6481</v>
          </cell>
          <cell r="K360">
            <v>115.5329</v>
          </cell>
        </row>
        <row r="361">
          <cell r="A361" t="str">
            <v>E9745</v>
          </cell>
          <cell r="B361" t="str">
            <v>Trator agrícola sobre pneus com roçadeira de arraste e capacidade de 1,50 m - 77 kW</v>
          </cell>
          <cell r="C361">
            <v>386135.59360000002</v>
          </cell>
          <cell r="D361">
            <v>38.613599999999998</v>
          </cell>
          <cell r="E361">
            <v>7.4451999999999998</v>
          </cell>
          <cell r="F361">
            <v>0</v>
          </cell>
          <cell r="G361">
            <v>33.786900000000003</v>
          </cell>
          <cell r="H361">
            <v>74.428200000000004</v>
          </cell>
          <cell r="I361">
            <v>28.713899999999999</v>
          </cell>
          <cell r="J361">
            <v>182.98779999999999</v>
          </cell>
          <cell r="K361">
            <v>74.7727</v>
          </cell>
        </row>
        <row r="362">
          <cell r="A362" t="str">
            <v>E9746</v>
          </cell>
          <cell r="B362" t="str">
            <v>Conjunto bomba e prensa para luva de emenda de 25 mm</v>
          </cell>
          <cell r="C362">
            <v>26096.089100000001</v>
          </cell>
          <cell r="D362">
            <v>2.0876999999999999</v>
          </cell>
          <cell r="E362">
            <v>0.48299999999999998</v>
          </cell>
          <cell r="F362">
            <v>0</v>
          </cell>
          <cell r="G362">
            <v>1.3048</v>
          </cell>
          <cell r="H362">
            <v>0</v>
          </cell>
          <cell r="I362">
            <v>28.713899999999999</v>
          </cell>
          <cell r="J362">
            <v>32.589399999999998</v>
          </cell>
          <cell r="K362">
            <v>31.284600000000001</v>
          </cell>
        </row>
        <row r="363">
          <cell r="A363" t="str">
            <v>E9747</v>
          </cell>
          <cell r="B363" t="str">
            <v>Conjunto bomba e prensa para luva de emenda de 32 mm</v>
          </cell>
          <cell r="C363">
            <v>27400.8842</v>
          </cell>
          <cell r="D363">
            <v>2.1920999999999999</v>
          </cell>
          <cell r="E363">
            <v>0.50719999999999998</v>
          </cell>
          <cell r="F363">
            <v>0</v>
          </cell>
          <cell r="G363">
            <v>1.37</v>
          </cell>
          <cell r="H363">
            <v>0</v>
          </cell>
          <cell r="I363">
            <v>28.713899999999999</v>
          </cell>
          <cell r="J363">
            <v>32.783200000000001</v>
          </cell>
          <cell r="K363">
            <v>31.4132</v>
          </cell>
        </row>
        <row r="364">
          <cell r="A364" t="str">
            <v>E9748</v>
          </cell>
          <cell r="B364" t="str">
            <v>Rosqueadeira para rosca cônica - 0,75 kW</v>
          </cell>
          <cell r="C364">
            <v>6060.9246000000003</v>
          </cell>
          <cell r="D364">
            <v>0.3463</v>
          </cell>
          <cell r="E364">
            <v>0.10680000000000001</v>
          </cell>
          <cell r="F364">
            <v>0</v>
          </cell>
          <cell r="G364">
            <v>0.3463</v>
          </cell>
          <cell r="H364">
            <v>0</v>
          </cell>
          <cell r="I364">
            <v>28.713899999999999</v>
          </cell>
          <cell r="J364">
            <v>29.513300000000001</v>
          </cell>
          <cell r="K364">
            <v>29.167000000000002</v>
          </cell>
        </row>
        <row r="365">
          <cell r="A365" t="str">
            <v>E9749</v>
          </cell>
          <cell r="B365" t="str">
            <v>Jateador portátil multiabrasivo com capacidade de 300 kg</v>
          </cell>
          <cell r="C365">
            <v>9472.6517000000003</v>
          </cell>
          <cell r="D365">
            <v>0.85250000000000004</v>
          </cell>
          <cell r="E365">
            <v>0.17530000000000001</v>
          </cell>
          <cell r="F365">
            <v>0</v>
          </cell>
          <cell r="G365">
            <v>0.85250000000000004</v>
          </cell>
          <cell r="H365">
            <v>0</v>
          </cell>
          <cell r="I365">
            <v>28.713899999999999</v>
          </cell>
          <cell r="J365">
            <v>30.594200000000001</v>
          </cell>
          <cell r="K365">
            <v>29.741700000000002</v>
          </cell>
        </row>
        <row r="366">
          <cell r="A366" t="str">
            <v>E9750</v>
          </cell>
          <cell r="B366" t="str">
            <v>Bomba de injeção de argamassa com capacidade de 50 l/min</v>
          </cell>
          <cell r="C366">
            <v>49699.444000000003</v>
          </cell>
          <cell r="D366">
            <v>4.9699</v>
          </cell>
          <cell r="E366">
            <v>0.95830000000000004</v>
          </cell>
          <cell r="F366">
            <v>0</v>
          </cell>
          <cell r="G366">
            <v>4.3487</v>
          </cell>
          <cell r="H366">
            <v>0</v>
          </cell>
          <cell r="I366">
            <v>0</v>
          </cell>
          <cell r="J366">
            <v>10.276899999999999</v>
          </cell>
          <cell r="K366">
            <v>5.9282000000000004</v>
          </cell>
        </row>
        <row r="367">
          <cell r="A367" t="str">
            <v>E9753</v>
          </cell>
          <cell r="B367" t="str">
            <v>Grupo gerador - 23 kVA</v>
          </cell>
          <cell r="C367">
            <v>89800.095100000006</v>
          </cell>
          <cell r="D367">
            <v>6.2859999999999996</v>
          </cell>
          <cell r="E367">
            <v>1.6621999999999999</v>
          </cell>
          <cell r="F367">
            <v>0</v>
          </cell>
          <cell r="G367">
            <v>4.49</v>
          </cell>
          <cell r="H367">
            <v>18.365400000000001</v>
          </cell>
          <cell r="I367">
            <v>0</v>
          </cell>
          <cell r="J367">
            <v>30.803599999999999</v>
          </cell>
          <cell r="K367">
            <v>7.9481999999999999</v>
          </cell>
        </row>
        <row r="368">
          <cell r="A368" t="str">
            <v>E9754</v>
          </cell>
          <cell r="B368" t="str">
            <v>Grupo gerador - 68 kVA</v>
          </cell>
          <cell r="C368">
            <v>110015.8942</v>
          </cell>
          <cell r="D368">
            <v>7.7011000000000003</v>
          </cell>
          <cell r="E368">
            <v>2.0364</v>
          </cell>
          <cell r="F368">
            <v>0</v>
          </cell>
          <cell r="G368">
            <v>5.5007999999999999</v>
          </cell>
          <cell r="H368">
            <v>55.096200000000003</v>
          </cell>
          <cell r="I368">
            <v>0</v>
          </cell>
          <cell r="J368">
            <v>70.334500000000006</v>
          </cell>
          <cell r="K368">
            <v>9.7375000000000007</v>
          </cell>
        </row>
        <row r="369">
          <cell r="A369" t="str">
            <v>E9755</v>
          </cell>
          <cell r="B369" t="str">
            <v>Bomba de alta pressão para jet grouting de até 45 MPa - 150 kW</v>
          </cell>
          <cell r="C369">
            <v>1861019.6628</v>
          </cell>
          <cell r="D369">
            <v>148.88159999999999</v>
          </cell>
          <cell r="E369">
            <v>34.447499999999998</v>
          </cell>
          <cell r="F369">
            <v>0</v>
          </cell>
          <cell r="G369">
            <v>148.88159999999999</v>
          </cell>
          <cell r="H369">
            <v>153.04499999999999</v>
          </cell>
          <cell r="I369">
            <v>28.713899999999999</v>
          </cell>
          <cell r="J369">
            <v>513.96960000000001</v>
          </cell>
          <cell r="K369">
            <v>212.04300000000001</v>
          </cell>
        </row>
        <row r="370">
          <cell r="A370" t="str">
            <v>E9756</v>
          </cell>
          <cell r="B370" t="str">
            <v>Calandra para chapas de aço até 25 mm - 22 kW</v>
          </cell>
          <cell r="C370">
            <v>1122382.388</v>
          </cell>
          <cell r="D370">
            <v>44.895299999999999</v>
          </cell>
          <cell r="E370">
            <v>19.044</v>
          </cell>
          <cell r="F370">
            <v>0</v>
          </cell>
          <cell r="G370">
            <v>39.2834</v>
          </cell>
          <cell r="H370">
            <v>0</v>
          </cell>
          <cell r="I370">
            <v>28.713899999999999</v>
          </cell>
          <cell r="J370">
            <v>131.9366</v>
          </cell>
          <cell r="K370">
            <v>92.653199999999998</v>
          </cell>
        </row>
        <row r="371">
          <cell r="A371" t="str">
            <v>E9758</v>
          </cell>
          <cell r="B371" t="str">
            <v>Vibroacabadora de asfalto sobre pneus - 97 kW</v>
          </cell>
          <cell r="C371">
            <v>1215521.1199</v>
          </cell>
          <cell r="D371">
            <v>121.5521</v>
          </cell>
          <cell r="E371">
            <v>23.436800000000002</v>
          </cell>
          <cell r="F371">
            <v>0</v>
          </cell>
          <cell r="G371">
            <v>136.74610000000001</v>
          </cell>
          <cell r="H371">
            <v>98.969099999999997</v>
          </cell>
          <cell r="I371">
            <v>41.9803</v>
          </cell>
          <cell r="J371">
            <v>422.68439999999998</v>
          </cell>
          <cell r="K371">
            <v>186.9692</v>
          </cell>
        </row>
        <row r="372">
          <cell r="A372" t="str">
            <v>E9759</v>
          </cell>
          <cell r="B372" t="str">
            <v>Guincho de alavanca com capacidade de 5,4 t</v>
          </cell>
          <cell r="C372">
            <v>6971.4561999999996</v>
          </cell>
          <cell r="D372">
            <v>0.69710000000000005</v>
          </cell>
          <cell r="E372">
            <v>0.13139999999999999</v>
          </cell>
          <cell r="F372">
            <v>0</v>
          </cell>
          <cell r="G372">
            <v>0.38729999999999998</v>
          </cell>
          <cell r="H372">
            <v>0</v>
          </cell>
          <cell r="I372">
            <v>0</v>
          </cell>
          <cell r="J372">
            <v>1.2158</v>
          </cell>
          <cell r="K372">
            <v>0.82850000000000001</v>
          </cell>
        </row>
        <row r="373">
          <cell r="A373" t="str">
            <v>E9760</v>
          </cell>
          <cell r="B373" t="str">
            <v>Perfuratriz manual para coroa diamantada - 1,60 kW</v>
          </cell>
          <cell r="C373">
            <v>21340.413799999998</v>
          </cell>
          <cell r="D373">
            <v>2.8454000000000002</v>
          </cell>
          <cell r="E373">
            <v>0.43890000000000001</v>
          </cell>
          <cell r="F373">
            <v>0</v>
          </cell>
          <cell r="G373">
            <v>2.8454000000000002</v>
          </cell>
          <cell r="H373">
            <v>0</v>
          </cell>
          <cell r="I373">
            <v>0</v>
          </cell>
          <cell r="J373">
            <v>6.1296999999999997</v>
          </cell>
          <cell r="K373">
            <v>3.2843</v>
          </cell>
        </row>
        <row r="374">
          <cell r="A374" t="str">
            <v>E9761</v>
          </cell>
          <cell r="B374" t="str">
            <v>Guincho de coluna com capacidade de 200 kg - 0,92 kW</v>
          </cell>
          <cell r="C374">
            <v>5700.8941000000004</v>
          </cell>
          <cell r="D374">
            <v>0.50670000000000004</v>
          </cell>
          <cell r="E374">
            <v>0.1075</v>
          </cell>
          <cell r="F374">
            <v>0</v>
          </cell>
          <cell r="G374">
            <v>0.38009999999999999</v>
          </cell>
          <cell r="H374">
            <v>0</v>
          </cell>
          <cell r="I374">
            <v>0</v>
          </cell>
          <cell r="J374">
            <v>0.99429999999999996</v>
          </cell>
          <cell r="K374">
            <v>0.61419999999999997</v>
          </cell>
        </row>
        <row r="375">
          <cell r="A375" t="str">
            <v>E9762</v>
          </cell>
          <cell r="B375" t="str">
            <v>Rolo compactador de pneus autopropelido de 27 t - 85 kW</v>
          </cell>
          <cell r="C375">
            <v>973365.1189</v>
          </cell>
          <cell r="D375">
            <v>97.336500000000001</v>
          </cell>
          <cell r="E375">
            <v>18.767700000000001</v>
          </cell>
          <cell r="F375">
            <v>0</v>
          </cell>
          <cell r="G375">
            <v>97.336500000000001</v>
          </cell>
          <cell r="H375">
            <v>59.338500000000003</v>
          </cell>
          <cell r="I375">
            <v>35.682200000000002</v>
          </cell>
          <cell r="J375">
            <v>308.46140000000003</v>
          </cell>
          <cell r="K375">
            <v>151.78639999999999</v>
          </cell>
        </row>
        <row r="376">
          <cell r="A376" t="str">
            <v>E9763</v>
          </cell>
          <cell r="B376" t="str">
            <v>Grupo gerador - 40 kVA</v>
          </cell>
          <cell r="C376">
            <v>93257.387900000002</v>
          </cell>
          <cell r="D376">
            <v>6.5279999999999996</v>
          </cell>
          <cell r="E376">
            <v>1.7262</v>
          </cell>
          <cell r="F376">
            <v>0</v>
          </cell>
          <cell r="G376">
            <v>4.6628999999999996</v>
          </cell>
          <cell r="H376">
            <v>32.6496</v>
          </cell>
          <cell r="I376">
            <v>0</v>
          </cell>
          <cell r="J376">
            <v>45.566699999999997</v>
          </cell>
          <cell r="K376">
            <v>8.2542000000000009</v>
          </cell>
        </row>
        <row r="377">
          <cell r="A377" t="str">
            <v>E9764</v>
          </cell>
          <cell r="B377" t="str">
            <v>Grupo gerador - 7,2 kVA</v>
          </cell>
          <cell r="C377">
            <v>6838.1212999999998</v>
          </cell>
          <cell r="D377">
            <v>0.59830000000000005</v>
          </cell>
          <cell r="E377">
            <v>0.1318</v>
          </cell>
          <cell r="F377">
            <v>0</v>
          </cell>
          <cell r="G377">
            <v>0.4274</v>
          </cell>
          <cell r="H377">
            <v>9.3973999999999993</v>
          </cell>
          <cell r="I377">
            <v>0</v>
          </cell>
          <cell r="J377">
            <v>10.5549</v>
          </cell>
          <cell r="K377">
            <v>0.73009999999999997</v>
          </cell>
        </row>
        <row r="378">
          <cell r="A378" t="str">
            <v>E9765</v>
          </cell>
          <cell r="B378" t="str">
            <v>Grupo gerador - 569 kVA</v>
          </cell>
          <cell r="C378">
            <v>431582.8946</v>
          </cell>
          <cell r="D378">
            <v>30.210799999999999</v>
          </cell>
          <cell r="E378">
            <v>7.9885999999999999</v>
          </cell>
          <cell r="F378">
            <v>0</v>
          </cell>
          <cell r="G378">
            <v>21.5791</v>
          </cell>
          <cell r="H378">
            <v>464.23649999999998</v>
          </cell>
          <cell r="I378">
            <v>0</v>
          </cell>
          <cell r="J378">
            <v>524.01499999999999</v>
          </cell>
          <cell r="K378">
            <v>38.199399999999997</v>
          </cell>
        </row>
        <row r="379">
          <cell r="A379" t="str">
            <v>E9766</v>
          </cell>
          <cell r="B379" t="str">
            <v>Prensa hidráulica para fabricação de blocos pré-moldados - 20 kW</v>
          </cell>
          <cell r="C379">
            <v>691294.85829999996</v>
          </cell>
          <cell r="D379">
            <v>46.909300000000002</v>
          </cell>
          <cell r="E379">
            <v>12.186500000000001</v>
          </cell>
          <cell r="F379">
            <v>0</v>
          </cell>
          <cell r="G379">
            <v>39.502600000000001</v>
          </cell>
          <cell r="H379">
            <v>0</v>
          </cell>
          <cell r="I379">
            <v>28.713899999999999</v>
          </cell>
          <cell r="J379">
            <v>127.31229999999999</v>
          </cell>
          <cell r="K379">
            <v>87.809700000000007</v>
          </cell>
        </row>
        <row r="380">
          <cell r="A380" t="str">
            <v>E9767</v>
          </cell>
          <cell r="B380" t="str">
            <v>Compressor de ar portátil de 9,44 l/s (20 PCM) a gasolina - 5,22 kW</v>
          </cell>
          <cell r="C380">
            <v>13601.8231</v>
          </cell>
          <cell r="D380">
            <v>1.0881000000000001</v>
          </cell>
          <cell r="E380">
            <v>0.25180000000000002</v>
          </cell>
          <cell r="F380">
            <v>0</v>
          </cell>
          <cell r="G380">
            <v>1.0881000000000001</v>
          </cell>
          <cell r="H380">
            <v>9.1715</v>
          </cell>
          <cell r="I380">
            <v>0</v>
          </cell>
          <cell r="J380">
            <v>11.599500000000001</v>
          </cell>
          <cell r="K380">
            <v>1.3399000000000001</v>
          </cell>
        </row>
        <row r="381">
          <cell r="A381" t="str">
            <v>E9768</v>
          </cell>
          <cell r="B381" t="str">
            <v>Compressor de ar portátil de 373,78 l/s (792 PCM) - 213,30 kW</v>
          </cell>
          <cell r="C381">
            <v>625412.69019999995</v>
          </cell>
          <cell r="D381">
            <v>50.033000000000001</v>
          </cell>
          <cell r="E381">
            <v>11.5764</v>
          </cell>
          <cell r="F381">
            <v>0</v>
          </cell>
          <cell r="G381">
            <v>50.033000000000001</v>
          </cell>
          <cell r="H381">
            <v>194.7216</v>
          </cell>
          <cell r="I381">
            <v>0</v>
          </cell>
          <cell r="J381">
            <v>306.36399999999998</v>
          </cell>
          <cell r="K381">
            <v>61.609400000000001</v>
          </cell>
        </row>
        <row r="382">
          <cell r="A382" t="str">
            <v>E9769</v>
          </cell>
          <cell r="B382" t="str">
            <v>Cunha hidráulica com três cilindros e acessórios com capacidade de 3.000 kN - 5,60 kW</v>
          </cell>
          <cell r="C382">
            <v>284277.42700000003</v>
          </cell>
          <cell r="D382">
            <v>37.903700000000001</v>
          </cell>
          <cell r="E382">
            <v>5.8465999999999996</v>
          </cell>
          <cell r="F382">
            <v>0</v>
          </cell>
          <cell r="G382">
            <v>37.903700000000001</v>
          </cell>
          <cell r="H382">
            <v>5.7137000000000002</v>
          </cell>
          <cell r="I382">
            <v>28.713899999999999</v>
          </cell>
          <cell r="J382">
            <v>116.08159999999999</v>
          </cell>
          <cell r="K382">
            <v>72.464200000000005</v>
          </cell>
        </row>
        <row r="383">
          <cell r="A383" t="str">
            <v>E9770</v>
          </cell>
          <cell r="B383" t="str">
            <v>Retroescavadeira de pneus com caçamba de escavação trapezoidal ou triangular com seção de corte inferior a 0,10 m² - 58 kW</v>
          </cell>
          <cell r="C383">
            <v>485862.97639999999</v>
          </cell>
          <cell r="D383">
            <v>35.800400000000003</v>
          </cell>
          <cell r="E383">
            <v>9.0722000000000005</v>
          </cell>
          <cell r="F383">
            <v>0</v>
          </cell>
          <cell r="G383">
            <v>35.800400000000003</v>
          </cell>
          <cell r="H383">
            <v>40.489800000000002</v>
          </cell>
          <cell r="I383">
            <v>35.682200000000002</v>
          </cell>
          <cell r="J383">
            <v>156.845</v>
          </cell>
          <cell r="K383">
            <v>80.5548</v>
          </cell>
        </row>
        <row r="384">
          <cell r="A384" t="str">
            <v>E9771</v>
          </cell>
          <cell r="B384" t="str">
            <v>Retroescavadeira de pneus com caçamba de escavação trapezoidal ou triangular com seção de corte de 0,10 a 0,15 m² - 58 kW</v>
          </cell>
          <cell r="C384">
            <v>485862.97639999999</v>
          </cell>
          <cell r="D384">
            <v>35.800400000000003</v>
          </cell>
          <cell r="E384">
            <v>9.0722000000000005</v>
          </cell>
          <cell r="F384">
            <v>0</v>
          </cell>
          <cell r="G384">
            <v>35.800400000000003</v>
          </cell>
          <cell r="H384">
            <v>40.489800000000002</v>
          </cell>
          <cell r="I384">
            <v>35.682200000000002</v>
          </cell>
          <cell r="J384">
            <v>156.845</v>
          </cell>
          <cell r="K384">
            <v>80.5548</v>
          </cell>
        </row>
        <row r="385">
          <cell r="A385" t="str">
            <v>E9772</v>
          </cell>
          <cell r="B385" t="str">
            <v>Retroescavadeira de pneus com caçamba de escavação trapezoidal ou triangular com seção de corte de 0,15 a 0,20 m² - 58 kW</v>
          </cell>
          <cell r="C385">
            <v>485862.97639999999</v>
          </cell>
          <cell r="D385">
            <v>35.800400000000003</v>
          </cell>
          <cell r="E385">
            <v>9.0722000000000005</v>
          </cell>
          <cell r="F385">
            <v>0</v>
          </cell>
          <cell r="G385">
            <v>35.800400000000003</v>
          </cell>
          <cell r="H385">
            <v>40.489800000000002</v>
          </cell>
          <cell r="I385">
            <v>35.682200000000002</v>
          </cell>
          <cell r="J385">
            <v>156.845</v>
          </cell>
          <cell r="K385">
            <v>80.5548</v>
          </cell>
        </row>
        <row r="386">
          <cell r="A386" t="str">
            <v>E9773</v>
          </cell>
          <cell r="B386" t="str">
            <v>Retroescavadeira de pneus com caçamba de escavação trapezoidal ou triangular com seção de corte de 0,20 a 0,30 m² - 58 kW</v>
          </cell>
          <cell r="C386">
            <v>485862.97639999999</v>
          </cell>
          <cell r="D386">
            <v>35.800400000000003</v>
          </cell>
          <cell r="E386">
            <v>9.0722000000000005</v>
          </cell>
          <cell r="F386">
            <v>0</v>
          </cell>
          <cell r="G386">
            <v>35.800400000000003</v>
          </cell>
          <cell r="H386">
            <v>40.489800000000002</v>
          </cell>
          <cell r="I386">
            <v>35.682200000000002</v>
          </cell>
          <cell r="J386">
            <v>156.845</v>
          </cell>
          <cell r="K386">
            <v>80.5548</v>
          </cell>
        </row>
        <row r="387">
          <cell r="A387" t="str">
            <v>E9774</v>
          </cell>
          <cell r="B387" t="str">
            <v>Retroescavadeira de pneus com caçamba de escavação trapezoidal ou triangular com seção de corte de 0,30 a 0,50 m² - 58 kW</v>
          </cell>
          <cell r="C387">
            <v>485862.97639999999</v>
          </cell>
          <cell r="D387">
            <v>35.800400000000003</v>
          </cell>
          <cell r="E387">
            <v>9.0722000000000005</v>
          </cell>
          <cell r="F387">
            <v>0</v>
          </cell>
          <cell r="G387">
            <v>35.800400000000003</v>
          </cell>
          <cell r="H387">
            <v>40.489800000000002</v>
          </cell>
          <cell r="I387">
            <v>35.682200000000002</v>
          </cell>
          <cell r="J387">
            <v>156.845</v>
          </cell>
          <cell r="K387">
            <v>80.5548</v>
          </cell>
        </row>
        <row r="388">
          <cell r="A388" t="str">
            <v>E9775</v>
          </cell>
          <cell r="B388" t="str">
            <v>Escavadeira hidráulica com martelo hidráulico de 1.700 kg - 103 kW</v>
          </cell>
          <cell r="C388">
            <v>1933845.2781</v>
          </cell>
          <cell r="D388">
            <v>221.01089999999999</v>
          </cell>
          <cell r="E388">
            <v>38.3523</v>
          </cell>
          <cell r="F388">
            <v>0</v>
          </cell>
          <cell r="G388">
            <v>276.2636</v>
          </cell>
          <cell r="H388">
            <v>71.904300000000006</v>
          </cell>
          <cell r="I388">
            <v>35.682200000000002</v>
          </cell>
          <cell r="J388">
            <v>643.2133</v>
          </cell>
          <cell r="K388">
            <v>295.04539999999997</v>
          </cell>
        </row>
        <row r="389">
          <cell r="A389" t="str">
            <v>E9776</v>
          </cell>
          <cell r="B389" t="str">
            <v>Grupo gerador - 174 kVA</v>
          </cell>
          <cell r="C389">
            <v>194718.78409999999</v>
          </cell>
          <cell r="D389">
            <v>13.6303</v>
          </cell>
          <cell r="E389">
            <v>3.6042000000000001</v>
          </cell>
          <cell r="F389">
            <v>0</v>
          </cell>
          <cell r="G389">
            <v>9.7359000000000009</v>
          </cell>
          <cell r="H389">
            <v>141.82169999999999</v>
          </cell>
          <cell r="I389">
            <v>0</v>
          </cell>
          <cell r="J389">
            <v>168.7921</v>
          </cell>
          <cell r="K389">
            <v>17.234500000000001</v>
          </cell>
        </row>
        <row r="390">
          <cell r="A390" t="str">
            <v>E9777</v>
          </cell>
          <cell r="B390" t="str">
            <v>Extrusora de barreira de concreto - 74 kW</v>
          </cell>
          <cell r="C390">
            <v>5799059.0168000003</v>
          </cell>
          <cell r="D390">
            <v>405.9341</v>
          </cell>
          <cell r="E390">
            <v>107.34059999999999</v>
          </cell>
          <cell r="F390">
            <v>0</v>
          </cell>
          <cell r="G390">
            <v>521.9153</v>
          </cell>
          <cell r="H390">
            <v>59.606999999999999</v>
          </cell>
          <cell r="I390">
            <v>35.682200000000002</v>
          </cell>
          <cell r="J390">
            <v>1130.4792</v>
          </cell>
          <cell r="K390">
            <v>548.95690000000002</v>
          </cell>
        </row>
        <row r="391">
          <cell r="A391" t="str">
            <v>E9778</v>
          </cell>
          <cell r="B391" t="str">
            <v>Grupo gerador - 338 kVA</v>
          </cell>
          <cell r="C391">
            <v>261254.16829999999</v>
          </cell>
          <cell r="D391">
            <v>18.287800000000001</v>
          </cell>
          <cell r="E391">
            <v>4.8357999999999999</v>
          </cell>
          <cell r="F391">
            <v>0</v>
          </cell>
          <cell r="G391">
            <v>13.0627</v>
          </cell>
          <cell r="H391">
            <v>275.48099999999999</v>
          </cell>
          <cell r="I391">
            <v>0</v>
          </cell>
          <cell r="J391">
            <v>311.66730000000001</v>
          </cell>
          <cell r="K391">
            <v>23.1236</v>
          </cell>
        </row>
        <row r="392">
          <cell r="A392" t="str">
            <v>E9779</v>
          </cell>
          <cell r="B392" t="str">
            <v>Grupo gerador - 113 kVA</v>
          </cell>
          <cell r="C392">
            <v>127052.7683</v>
          </cell>
          <cell r="D392">
            <v>8.8937000000000008</v>
          </cell>
          <cell r="E392">
            <v>2.3517000000000001</v>
          </cell>
          <cell r="F392">
            <v>0</v>
          </cell>
          <cell r="G392">
            <v>6.3525999999999998</v>
          </cell>
          <cell r="H392">
            <v>91.826999999999998</v>
          </cell>
          <cell r="I392">
            <v>0</v>
          </cell>
          <cell r="J392">
            <v>109.425</v>
          </cell>
          <cell r="K392">
            <v>11.2454</v>
          </cell>
        </row>
        <row r="393">
          <cell r="A393" t="str">
            <v>E9780</v>
          </cell>
          <cell r="B393" t="str">
            <v>Misturador automático para grauteamento com capacidade de 20 m³/h - 7 kW</v>
          </cell>
          <cell r="C393">
            <v>281633.87459999998</v>
          </cell>
          <cell r="D393">
            <v>45.061399999999999</v>
          </cell>
          <cell r="E393">
            <v>6.0819000000000001</v>
          </cell>
          <cell r="F393">
            <v>0</v>
          </cell>
          <cell r="G393">
            <v>45.061399999999999</v>
          </cell>
          <cell r="H393">
            <v>7.1421000000000001</v>
          </cell>
          <cell r="I393">
            <v>28.713899999999999</v>
          </cell>
          <cell r="J393">
            <v>132.0607</v>
          </cell>
          <cell r="K393">
            <v>79.857200000000006</v>
          </cell>
        </row>
        <row r="394">
          <cell r="A394" t="str">
            <v>E9781</v>
          </cell>
          <cell r="B394" t="str">
            <v>Misturador com bomba para grauteamento tipo Flex E ou similar - 25 kW</v>
          </cell>
          <cell r="C394">
            <v>681385.69330000004</v>
          </cell>
          <cell r="D394">
            <v>109.0217</v>
          </cell>
          <cell r="E394">
            <v>14.714499999999999</v>
          </cell>
          <cell r="F394">
            <v>0</v>
          </cell>
          <cell r="G394">
            <v>109.0217</v>
          </cell>
          <cell r="H394">
            <v>0</v>
          </cell>
          <cell r="I394">
            <v>28.713899999999999</v>
          </cell>
          <cell r="J394">
            <v>261.47179999999997</v>
          </cell>
          <cell r="K394">
            <v>152.45009999999999</v>
          </cell>
        </row>
        <row r="395">
          <cell r="A395" t="str">
            <v>E9782</v>
          </cell>
          <cell r="B395" t="str">
            <v>Perfuratriz pneumática com avanço de coluna de 33,5 kg com capacidade de 2.280 gpm</v>
          </cell>
          <cell r="C395">
            <v>54079.638400000003</v>
          </cell>
          <cell r="D395">
            <v>7.2106000000000003</v>
          </cell>
          <cell r="E395">
            <v>1.1122000000000001</v>
          </cell>
          <cell r="F395">
            <v>0</v>
          </cell>
          <cell r="G395">
            <v>7.2106000000000003</v>
          </cell>
          <cell r="H395">
            <v>0</v>
          </cell>
          <cell r="I395">
            <v>28.713899999999999</v>
          </cell>
          <cell r="J395">
            <v>44.247300000000003</v>
          </cell>
          <cell r="K395">
            <v>37.036700000000003</v>
          </cell>
        </row>
        <row r="396">
          <cell r="A396" t="str">
            <v>E9784</v>
          </cell>
          <cell r="B396" t="str">
            <v>Plataforma autopropelida com alcance de 12 m com capacidade de 700 kg - 24 kW</v>
          </cell>
          <cell r="C396">
            <v>680527.85349999997</v>
          </cell>
          <cell r="D396">
            <v>68.052800000000005</v>
          </cell>
          <cell r="E396">
            <v>13.1214</v>
          </cell>
          <cell r="F396">
            <v>0</v>
          </cell>
          <cell r="G396">
            <v>68.052800000000005</v>
          </cell>
          <cell r="H396">
            <v>19.332000000000001</v>
          </cell>
          <cell r="I396">
            <v>28.713899999999999</v>
          </cell>
          <cell r="J396">
            <v>197.27289999999999</v>
          </cell>
          <cell r="K396">
            <v>109.88809999999999</v>
          </cell>
        </row>
        <row r="397">
          <cell r="A397" t="str">
            <v>E9785</v>
          </cell>
          <cell r="B397" t="str">
            <v>Guindaste móvel sobre pneus com 2 eixos com capacidade máxima de 55 t - 186 kW</v>
          </cell>
          <cell r="C397">
            <v>3009617.8481999999</v>
          </cell>
          <cell r="D397">
            <v>150.48089999999999</v>
          </cell>
          <cell r="E397">
            <v>53.055300000000003</v>
          </cell>
          <cell r="F397">
            <v>21.497299999999999</v>
          </cell>
          <cell r="G397">
            <v>193.47540000000001</v>
          </cell>
          <cell r="H397">
            <v>49.941000000000003</v>
          </cell>
          <cell r="I397">
            <v>36.460999999999999</v>
          </cell>
          <cell r="J397">
            <v>504.91090000000003</v>
          </cell>
          <cell r="K397">
            <v>261.49450000000002</v>
          </cell>
        </row>
        <row r="398">
          <cell r="A398" t="str">
            <v>E9786</v>
          </cell>
          <cell r="B398" t="str">
            <v>Guincho elétrico para lançamento de embarcações com capacidade de 30 t - 66 kW</v>
          </cell>
          <cell r="C398">
            <v>55916.906300000002</v>
          </cell>
          <cell r="D398">
            <v>5.5917000000000003</v>
          </cell>
          <cell r="E398">
            <v>1.0542</v>
          </cell>
          <cell r="F398">
            <v>0</v>
          </cell>
          <cell r="G398">
            <v>3.1065</v>
          </cell>
          <cell r="H398">
            <v>0</v>
          </cell>
          <cell r="I398">
            <v>35.682200000000002</v>
          </cell>
          <cell r="J398">
            <v>45.434600000000003</v>
          </cell>
          <cell r="K398">
            <v>42.328099999999999</v>
          </cell>
        </row>
        <row r="399">
          <cell r="A399" t="str">
            <v>E9788</v>
          </cell>
          <cell r="B399" t="str">
            <v>Misturador de argamassa com capacidade de 0,250 m³ - 3,70 kW</v>
          </cell>
          <cell r="C399">
            <v>26397.142</v>
          </cell>
          <cell r="D399">
            <v>4.2234999999999996</v>
          </cell>
          <cell r="E399">
            <v>0.56999999999999995</v>
          </cell>
          <cell r="F399">
            <v>0</v>
          </cell>
          <cell r="G399">
            <v>4.2234999999999996</v>
          </cell>
          <cell r="H399">
            <v>3.7751000000000001</v>
          </cell>
          <cell r="I399">
            <v>28.713899999999999</v>
          </cell>
          <cell r="J399">
            <v>41.506</v>
          </cell>
          <cell r="K399">
            <v>33.507399999999997</v>
          </cell>
        </row>
        <row r="400">
          <cell r="A400" t="str">
            <v>E9789</v>
          </cell>
          <cell r="B400" t="str">
            <v>Carro manual modelo plataforma de 150 x 80 cm com capacidade de 800 kg</v>
          </cell>
          <cell r="C400">
            <v>1540.5821000000001</v>
          </cell>
          <cell r="D400">
            <v>0.27729999999999999</v>
          </cell>
          <cell r="E400">
            <v>3.3300000000000003E-2</v>
          </cell>
          <cell r="F400">
            <v>0</v>
          </cell>
          <cell r="G400">
            <v>0.15409999999999999</v>
          </cell>
          <cell r="H400">
            <v>0</v>
          </cell>
          <cell r="I400">
            <v>0</v>
          </cell>
          <cell r="J400">
            <v>0.4647</v>
          </cell>
          <cell r="K400">
            <v>0.31059999999999999</v>
          </cell>
        </row>
        <row r="401">
          <cell r="A401" t="str">
            <v>E9790</v>
          </cell>
          <cell r="B401" t="str">
            <v>Bomba para concreto projetado via úmida com capacidade de 10 m³/h - 14,70 kW</v>
          </cell>
          <cell r="C401">
            <v>408285.34389999998</v>
          </cell>
          <cell r="D401">
            <v>46.661200000000001</v>
          </cell>
          <cell r="E401">
            <v>8.0972000000000008</v>
          </cell>
          <cell r="F401">
            <v>0</v>
          </cell>
          <cell r="G401">
            <v>46.661200000000001</v>
          </cell>
          <cell r="H401">
            <v>14.9984</v>
          </cell>
          <cell r="I401">
            <v>41.9803</v>
          </cell>
          <cell r="J401">
            <v>158.39830000000001</v>
          </cell>
          <cell r="K401">
            <v>96.738699999999994</v>
          </cell>
        </row>
        <row r="402">
          <cell r="A402" t="str">
            <v>E9791</v>
          </cell>
          <cell r="B402" t="str">
            <v>Bomba pneumática para injeção de resina com capacidade de 0,18 m³/h</v>
          </cell>
          <cell r="C402">
            <v>52714.439100000003</v>
          </cell>
          <cell r="D402">
            <v>5.2713999999999999</v>
          </cell>
          <cell r="E402">
            <v>1.0164</v>
          </cell>
          <cell r="F402">
            <v>0</v>
          </cell>
          <cell r="G402">
            <v>4.6124999999999998</v>
          </cell>
          <cell r="H402">
            <v>0</v>
          </cell>
          <cell r="I402">
            <v>0</v>
          </cell>
          <cell r="J402">
            <v>10.9003</v>
          </cell>
          <cell r="K402">
            <v>6.2877999999999998</v>
          </cell>
        </row>
        <row r="403">
          <cell r="A403" t="str">
            <v>E9793</v>
          </cell>
          <cell r="B403" t="str">
            <v>Robot para concreto projetado com capacidade de 30 m³/h - 70 kW - com compressor diesel</v>
          </cell>
          <cell r="C403">
            <v>5549690.2731999997</v>
          </cell>
          <cell r="D403">
            <v>634.25030000000004</v>
          </cell>
          <cell r="E403">
            <v>110.06229999999999</v>
          </cell>
          <cell r="F403">
            <v>0</v>
          </cell>
          <cell r="G403">
            <v>634.25030000000004</v>
          </cell>
          <cell r="H403">
            <v>71.421000000000006</v>
          </cell>
          <cell r="I403">
            <v>41.9803</v>
          </cell>
          <cell r="J403">
            <v>1491.9641999999999</v>
          </cell>
          <cell r="K403">
            <v>786.29290000000003</v>
          </cell>
        </row>
        <row r="404">
          <cell r="A404" t="str">
            <v>E9795</v>
          </cell>
          <cell r="B404" t="str">
            <v>Perfuratriz de superfície sobre pneus com martelo de topo e controle remoto via rádio - 60 kW</v>
          </cell>
          <cell r="C404">
            <v>2282953.5315999999</v>
          </cell>
          <cell r="D404">
            <v>182.63630000000001</v>
          </cell>
          <cell r="E404">
            <v>42.2575</v>
          </cell>
          <cell r="F404">
            <v>0</v>
          </cell>
          <cell r="G404">
            <v>182.63630000000001</v>
          </cell>
          <cell r="H404">
            <v>48.33</v>
          </cell>
          <cell r="I404">
            <v>35.682200000000002</v>
          </cell>
          <cell r="J404">
            <v>491.54230000000001</v>
          </cell>
          <cell r="K404">
            <v>260.57600000000002</v>
          </cell>
        </row>
        <row r="405">
          <cell r="A405" t="str">
            <v>E9797</v>
          </cell>
          <cell r="B405" t="str">
            <v>Jumbo eletro-hidráulico com 3 braços - 155 kW/237 kW</v>
          </cell>
          <cell r="C405">
            <v>14387013.1636</v>
          </cell>
          <cell r="D405">
            <v>822.11500000000001</v>
          </cell>
          <cell r="E405">
            <v>253.6225</v>
          </cell>
          <cell r="F405">
            <v>0</v>
          </cell>
          <cell r="G405">
            <v>1027.6438000000001</v>
          </cell>
          <cell r="H405">
            <v>174.79349999999999</v>
          </cell>
          <cell r="I405">
            <v>41.9803</v>
          </cell>
          <cell r="J405">
            <v>2320.1550999999999</v>
          </cell>
          <cell r="K405">
            <v>1117.7177999999999</v>
          </cell>
        </row>
        <row r="406">
          <cell r="A406" t="str">
            <v>E9798</v>
          </cell>
          <cell r="B406" t="str">
            <v>Perfuratriz hidráulica rotopercussiva - 123 kW</v>
          </cell>
          <cell r="C406">
            <v>2449756.0014999998</v>
          </cell>
          <cell r="D406">
            <v>195.98050000000001</v>
          </cell>
          <cell r="E406">
            <v>45.344999999999999</v>
          </cell>
          <cell r="F406">
            <v>0</v>
          </cell>
          <cell r="G406">
            <v>195.98050000000001</v>
          </cell>
          <cell r="H406">
            <v>99.076499999999996</v>
          </cell>
          <cell r="I406">
            <v>35.682200000000002</v>
          </cell>
          <cell r="J406">
            <v>572.06470000000002</v>
          </cell>
          <cell r="K406">
            <v>277.0077</v>
          </cell>
        </row>
        <row r="407">
          <cell r="A407" t="str">
            <v>E9013</v>
          </cell>
          <cell r="B407" t="str">
            <v>Caminhão tanque de asfalto com capacidade de 31.000 l - 368 kW</v>
          </cell>
          <cell r="J407">
            <v>689.18460000000005</v>
          </cell>
          <cell r="K407">
            <v>175.81469999999999</v>
          </cell>
        </row>
        <row r="408">
          <cell r="A408" t="str">
            <v>A9335</v>
          </cell>
          <cell r="B408" t="str">
            <v>Cavalo mecânico estradeiro 8 x 2, PBT 29.000 kg - 368 kW - condição de trabalho severa - motorista de veículo especial</v>
          </cell>
          <cell r="C408">
            <v>1108786.3485999999</v>
          </cell>
          <cell r="D408">
            <v>66.527199999999993</v>
          </cell>
          <cell r="E408">
            <v>20.523599999999998</v>
          </cell>
          <cell r="F408">
            <v>8.3158999999999992</v>
          </cell>
          <cell r="G408">
            <v>99.790800000000004</v>
          </cell>
          <cell r="H408">
            <v>375.47039999999998</v>
          </cell>
          <cell r="I408">
            <v>36.460999999999999</v>
          </cell>
          <cell r="J408">
            <v>607.08889999999997</v>
          </cell>
          <cell r="K408">
            <v>131.82769999999999</v>
          </cell>
        </row>
        <row r="409">
          <cell r="A409" t="str">
            <v>A9364</v>
          </cell>
          <cell r="B409" t="str">
            <v>Tanque isotérmico de asfalto com capacidade de 31.000 l</v>
          </cell>
          <cell r="C409">
            <v>285814.88</v>
          </cell>
          <cell r="D409">
            <v>38.108699999999999</v>
          </cell>
          <cell r="E409">
            <v>5.8783000000000003</v>
          </cell>
          <cell r="F409">
            <v>0</v>
          </cell>
          <cell r="G409">
            <v>38.108699999999999</v>
          </cell>
          <cell r="H409">
            <v>0</v>
          </cell>
          <cell r="I409">
            <v>0</v>
          </cell>
          <cell r="J409">
            <v>82.095699999999994</v>
          </cell>
          <cell r="K409">
            <v>43.987000000000002</v>
          </cell>
        </row>
        <row r="410">
          <cell r="A410" t="str">
            <v>E9018</v>
          </cell>
          <cell r="B410" t="str">
            <v>Cavalo mecânico com dolly intermediário e semirreboque de 4 eixos com capacidade de 52 t - 364 kW</v>
          </cell>
          <cell r="J410">
            <v>559.05449999999996</v>
          </cell>
          <cell r="K410">
            <v>163.46510000000001</v>
          </cell>
        </row>
        <row r="411">
          <cell r="A411" t="str">
            <v>A9324</v>
          </cell>
          <cell r="B411" t="str">
            <v>Cavalo mecânico estradeiro 6 x 4, PBT 23.000 kg - 364 kW - motorista de veículo especial</v>
          </cell>
          <cell r="C411">
            <v>949366.25399999996</v>
          </cell>
          <cell r="D411">
            <v>47.468299999999999</v>
          </cell>
          <cell r="E411">
            <v>17.084599999999998</v>
          </cell>
          <cell r="F411">
            <v>6.9225000000000003</v>
          </cell>
          <cell r="G411">
            <v>71.202500000000001</v>
          </cell>
          <cell r="H411">
            <v>273.65519999999998</v>
          </cell>
          <cell r="I411">
            <v>36.460999999999999</v>
          </cell>
          <cell r="J411">
            <v>452.79410000000001</v>
          </cell>
          <cell r="K411">
            <v>107.93640000000001</v>
          </cell>
        </row>
        <row r="412">
          <cell r="A412" t="str">
            <v>A9355</v>
          </cell>
          <cell r="B412" t="str">
            <v>Semirreboque com 4 eixos</v>
          </cell>
          <cell r="C412">
            <v>473416</v>
          </cell>
          <cell r="D412">
            <v>37.8733</v>
          </cell>
          <cell r="E412">
            <v>8.7629000000000001</v>
          </cell>
          <cell r="F412">
            <v>0</v>
          </cell>
          <cell r="G412">
            <v>42.607399999999998</v>
          </cell>
          <cell r="H412">
            <v>0</v>
          </cell>
          <cell r="I412">
            <v>0</v>
          </cell>
          <cell r="J412">
            <v>89.243600000000001</v>
          </cell>
          <cell r="K412">
            <v>46.636200000000002</v>
          </cell>
        </row>
        <row r="413">
          <cell r="A413" t="str">
            <v>A9382</v>
          </cell>
          <cell r="B413" t="str">
            <v>Dolly intermediário com 2 eixos para semirreboque</v>
          </cell>
          <cell r="C413">
            <v>90270</v>
          </cell>
          <cell r="D413">
            <v>7.2215999999999996</v>
          </cell>
          <cell r="E413">
            <v>1.6709000000000001</v>
          </cell>
          <cell r="F413">
            <v>0</v>
          </cell>
          <cell r="G413">
            <v>8.1242999999999999</v>
          </cell>
          <cell r="H413">
            <v>0</v>
          </cell>
          <cell r="I413">
            <v>0</v>
          </cell>
          <cell r="J413">
            <v>17.0168</v>
          </cell>
          <cell r="K413">
            <v>8.8925000000000001</v>
          </cell>
        </row>
        <row r="414">
          <cell r="A414" t="str">
            <v>E9027</v>
          </cell>
          <cell r="B414" t="str">
            <v>Caminhão distribuidor de cimento e cal com capacidade de 15 m³ - 210 kW</v>
          </cell>
          <cell r="J414">
            <v>432.9325</v>
          </cell>
          <cell r="K414">
            <v>157.70400000000001</v>
          </cell>
        </row>
        <row r="415">
          <cell r="A415" t="str">
            <v>A9333</v>
          </cell>
          <cell r="B415" t="str">
            <v>Caminhão plataforma 8 x 4, PBT 29.000 kg e distância entre eixos 4,6 m - 210 kW - motorista de veículo especial</v>
          </cell>
          <cell r="C415">
            <v>751477.27930000005</v>
          </cell>
          <cell r="D415">
            <v>37.573900000000002</v>
          </cell>
          <cell r="E415">
            <v>13.5235</v>
          </cell>
          <cell r="F415">
            <v>5.4794999999999998</v>
          </cell>
          <cell r="G415">
            <v>56.360799999999998</v>
          </cell>
          <cell r="H415">
            <v>157.87799999999999</v>
          </cell>
          <cell r="I415">
            <v>36.460999999999999</v>
          </cell>
          <cell r="J415">
            <v>307.27670000000001</v>
          </cell>
          <cell r="K415">
            <v>93.037899999999993</v>
          </cell>
        </row>
        <row r="416">
          <cell r="A416" t="str">
            <v>A9365</v>
          </cell>
          <cell r="B416" t="str">
            <v>Distribuidor de cimento e cal montado sobre chassi com capacidade de 15 m³</v>
          </cell>
          <cell r="C416">
            <v>542130.527</v>
          </cell>
          <cell r="D416">
            <v>54.213099999999997</v>
          </cell>
          <cell r="E416">
            <v>10.452999999999999</v>
          </cell>
          <cell r="F416">
            <v>0</v>
          </cell>
          <cell r="G416">
            <v>60.989699999999999</v>
          </cell>
          <cell r="H416">
            <v>0</v>
          </cell>
          <cell r="I416">
            <v>0</v>
          </cell>
          <cell r="J416">
            <v>125.6558</v>
          </cell>
          <cell r="K416">
            <v>64.6661</v>
          </cell>
        </row>
        <row r="417">
          <cell r="A417" t="str">
            <v>E9037</v>
          </cell>
          <cell r="B417" t="str">
            <v>Plataforma de inspeção sob pontes montada em caminhão com capacidade de 500 kg e alcance de 15 m - 236 kW</v>
          </cell>
          <cell r="J417">
            <v>1214.0256999999999</v>
          </cell>
          <cell r="K417">
            <v>515.03440000000001</v>
          </cell>
        </row>
        <row r="418">
          <cell r="A418" t="str">
            <v>A9334</v>
          </cell>
          <cell r="B418" t="str">
            <v>Caminhão plataforma 8 x 2, PBT 29.000 kg e distância entre eixos 4,8 m - 236 kW - condição de trabalho severa - motorista de veículo especial</v>
          </cell>
          <cell r="C418">
            <v>769654.36140000005</v>
          </cell>
          <cell r="D418">
            <v>46.179299999999998</v>
          </cell>
          <cell r="E418">
            <v>14.2463</v>
          </cell>
          <cell r="F418">
            <v>5.7724000000000002</v>
          </cell>
          <cell r="G418">
            <v>69.268900000000002</v>
          </cell>
          <cell r="H418">
            <v>240.79079999999999</v>
          </cell>
          <cell r="I418">
            <v>36.460999999999999</v>
          </cell>
          <cell r="J418">
            <v>412.71870000000001</v>
          </cell>
          <cell r="K418">
            <v>102.65900000000001</v>
          </cell>
        </row>
        <row r="419">
          <cell r="A419" t="str">
            <v>A9378</v>
          </cell>
          <cell r="B419" t="str">
            <v>Plataforma telescópica para inspeção de pontes montada sobre chassi com capacidade de 500 kg</v>
          </cell>
          <cell r="C419">
            <v>3457169.3522999999</v>
          </cell>
          <cell r="D419">
            <v>345.71690000000001</v>
          </cell>
          <cell r="E419">
            <v>66.658500000000004</v>
          </cell>
          <cell r="F419">
            <v>0</v>
          </cell>
          <cell r="G419">
            <v>388.9316</v>
          </cell>
          <cell r="H419">
            <v>0</v>
          </cell>
          <cell r="I419">
            <v>0</v>
          </cell>
          <cell r="J419">
            <v>801.30700000000002</v>
          </cell>
          <cell r="K419">
            <v>412.37540000000001</v>
          </cell>
        </row>
        <row r="420">
          <cell r="A420" t="str">
            <v>E9041</v>
          </cell>
          <cell r="B420" t="str">
            <v>Caminhão guindauto com capacidade de elevação de 11,9 t e carroceria de 11,5 t - 188 kW</v>
          </cell>
          <cell r="J420">
            <v>396.79309999999998</v>
          </cell>
          <cell r="K420">
            <v>123.8918</v>
          </cell>
        </row>
        <row r="421">
          <cell r="A421" t="str">
            <v>A9313</v>
          </cell>
          <cell r="B421" t="str">
            <v>Caminhão plataforma 6 x 2, PBT 23.000 kg e distância entre eixos 5,2 m - 188 kW - motorista de veículo especial</v>
          </cell>
          <cell r="C421">
            <v>655325.10309999995</v>
          </cell>
          <cell r="D421">
            <v>32.766300000000001</v>
          </cell>
          <cell r="E421">
            <v>11.793100000000001</v>
          </cell>
          <cell r="F421">
            <v>4.7784000000000004</v>
          </cell>
          <cell r="G421">
            <v>49.1494</v>
          </cell>
          <cell r="H421">
            <v>191.81639999999999</v>
          </cell>
          <cell r="I421">
            <v>36.460999999999999</v>
          </cell>
          <cell r="J421">
            <v>326.76459999999997</v>
          </cell>
          <cell r="K421">
            <v>85.7988</v>
          </cell>
        </row>
        <row r="422">
          <cell r="A422" t="str">
            <v>A9351</v>
          </cell>
          <cell r="B422" t="str">
            <v>Carroceria de madeira com capacidade de 11,5 t</v>
          </cell>
          <cell r="C422">
            <v>34102</v>
          </cell>
          <cell r="D422">
            <v>3.4102000000000001</v>
          </cell>
          <cell r="E422">
            <v>0.65749999999999997</v>
          </cell>
          <cell r="F422">
            <v>0</v>
          </cell>
          <cell r="G422">
            <v>3.4102000000000001</v>
          </cell>
          <cell r="H422">
            <v>0</v>
          </cell>
          <cell r="I422">
            <v>0</v>
          </cell>
          <cell r="J422">
            <v>7.4779</v>
          </cell>
          <cell r="K422">
            <v>4.0677000000000003</v>
          </cell>
        </row>
        <row r="423">
          <cell r="A423" t="str">
            <v>A9373</v>
          </cell>
          <cell r="B423" t="str">
            <v>Guindaste articulado montado sobre chassi com capacidade máxima de elevação de 11,9 t</v>
          </cell>
          <cell r="C423">
            <v>285253.2</v>
          </cell>
          <cell r="D423">
            <v>28.525300000000001</v>
          </cell>
          <cell r="E423">
            <v>5.5</v>
          </cell>
          <cell r="F423">
            <v>0</v>
          </cell>
          <cell r="G423">
            <v>28.525300000000001</v>
          </cell>
          <cell r="H423">
            <v>0</v>
          </cell>
          <cell r="I423">
            <v>0</v>
          </cell>
          <cell r="J423">
            <v>62.550600000000003</v>
          </cell>
          <cell r="K423">
            <v>34.025300000000001</v>
          </cell>
        </row>
        <row r="424">
          <cell r="A424" t="str">
            <v>E9082</v>
          </cell>
          <cell r="B424" t="str">
            <v>Bate-estaca hidráulico para defensas montado em caminhão guindauto com capacidade de 6,2 t e carroceria de 5 t - 152 kW</v>
          </cell>
          <cell r="J424">
            <v>397.28190000000001</v>
          </cell>
          <cell r="K424">
            <v>159.20509999999999</v>
          </cell>
        </row>
        <row r="425">
          <cell r="A425" t="str">
            <v>A9305</v>
          </cell>
          <cell r="B425" t="str">
            <v>Caminhão plataforma 4 x 2, PBT 15.000 kg e distância entre eixos 4,8 m - 152 kW - motorista de veículo especial</v>
          </cell>
          <cell r="C425">
            <v>440796.81160000002</v>
          </cell>
          <cell r="D425">
            <v>22.0398</v>
          </cell>
          <cell r="E425">
            <v>7.9325000000000001</v>
          </cell>
          <cell r="F425">
            <v>3.2141000000000002</v>
          </cell>
          <cell r="G425">
            <v>33.059800000000003</v>
          </cell>
          <cell r="H425">
            <v>155.0856</v>
          </cell>
          <cell r="I425">
            <v>36.460999999999999</v>
          </cell>
          <cell r="J425">
            <v>257.7928</v>
          </cell>
          <cell r="K425">
            <v>69.647400000000005</v>
          </cell>
        </row>
        <row r="426">
          <cell r="A426" t="str">
            <v>A9348</v>
          </cell>
          <cell r="B426" t="str">
            <v>Carroceria de madeira com capacidade de 5 t</v>
          </cell>
          <cell r="C426">
            <v>25897.504300000001</v>
          </cell>
          <cell r="D426">
            <v>2.5897999999999999</v>
          </cell>
          <cell r="E426">
            <v>0.49930000000000002</v>
          </cell>
          <cell r="F426">
            <v>0</v>
          </cell>
          <cell r="G426">
            <v>2.5897999999999999</v>
          </cell>
          <cell r="H426">
            <v>0</v>
          </cell>
          <cell r="I426">
            <v>0</v>
          </cell>
          <cell r="J426">
            <v>5.6788999999999996</v>
          </cell>
          <cell r="K426">
            <v>3.0891000000000002</v>
          </cell>
        </row>
        <row r="427">
          <cell r="A427" t="str">
            <v>A9372</v>
          </cell>
          <cell r="B427" t="str">
            <v>Guindaste articulado montado sobre chassi com capacidade máxima de elevação de 6,2 t</v>
          </cell>
          <cell r="C427">
            <v>267801</v>
          </cell>
          <cell r="D427">
            <v>26.780100000000001</v>
          </cell>
          <cell r="E427">
            <v>5.1635</v>
          </cell>
          <cell r="F427">
            <v>0</v>
          </cell>
          <cell r="G427">
            <v>26.780100000000001</v>
          </cell>
          <cell r="H427">
            <v>0</v>
          </cell>
          <cell r="I427">
            <v>0</v>
          </cell>
          <cell r="J427">
            <v>58.723700000000001</v>
          </cell>
          <cell r="K427">
            <v>31.9436</v>
          </cell>
        </row>
        <row r="428">
          <cell r="A428" t="str">
            <v>A9379</v>
          </cell>
          <cell r="B428" t="str">
            <v>Bate-estaca hidráulico para defensas metálicas montada sobre chassi</v>
          </cell>
          <cell r="C428">
            <v>205615</v>
          </cell>
          <cell r="D428">
            <v>21.846599999999999</v>
          </cell>
          <cell r="E428">
            <v>3.9645000000000001</v>
          </cell>
          <cell r="F428">
            <v>0</v>
          </cell>
          <cell r="G428">
            <v>20.561499999999999</v>
          </cell>
          <cell r="H428">
            <v>0</v>
          </cell>
          <cell r="I428">
            <v>28.713899999999999</v>
          </cell>
          <cell r="J428">
            <v>75.086500000000001</v>
          </cell>
          <cell r="K428">
            <v>54.524999999999999</v>
          </cell>
        </row>
        <row r="429">
          <cell r="A429" t="str">
            <v>E9097</v>
          </cell>
          <cell r="B429" t="str">
            <v>Caminhão de resgate de veículos leves com plataforma com capacidade de 5 t - 129 kW</v>
          </cell>
          <cell r="J429">
            <v>269.87979999999999</v>
          </cell>
          <cell r="K429">
            <v>86.725800000000007</v>
          </cell>
        </row>
        <row r="430">
          <cell r="A430" t="str">
            <v>A9326</v>
          </cell>
          <cell r="B430" t="str">
            <v>Caminhão plataforma 4 x 2, PBT 10.800 kg e distância entre eixos 4,6 m - 129 kW - motorista de veículo especial</v>
          </cell>
          <cell r="C430">
            <v>491471.87540000002</v>
          </cell>
          <cell r="D430">
            <v>29.488299999999999</v>
          </cell>
          <cell r="E430">
            <v>9.0970999999999993</v>
          </cell>
          <cell r="F430">
            <v>3.6859999999999999</v>
          </cell>
          <cell r="G430">
            <v>44.232500000000002</v>
          </cell>
          <cell r="H430">
            <v>131.61869999999999</v>
          </cell>
          <cell r="I430">
            <v>36.460999999999999</v>
          </cell>
          <cell r="J430">
            <v>254.58359999999999</v>
          </cell>
          <cell r="K430">
            <v>78.732399999999998</v>
          </cell>
        </row>
        <row r="431">
          <cell r="A431" t="str">
            <v>A9374</v>
          </cell>
          <cell r="B431" t="str">
            <v>Plataforma hidráulica para resgate de veículos montada sobre chassi com capacidade de 5 t</v>
          </cell>
          <cell r="C431">
            <v>81142.7</v>
          </cell>
          <cell r="D431">
            <v>6.4913999999999996</v>
          </cell>
          <cell r="E431">
            <v>1.502</v>
          </cell>
          <cell r="F431">
            <v>0</v>
          </cell>
          <cell r="G431">
            <v>7.3028000000000004</v>
          </cell>
          <cell r="H431">
            <v>0</v>
          </cell>
          <cell r="I431">
            <v>0</v>
          </cell>
          <cell r="J431">
            <v>15.296200000000001</v>
          </cell>
          <cell r="K431">
            <v>7.9934000000000003</v>
          </cell>
        </row>
        <row r="432">
          <cell r="A432" t="str">
            <v>E9098</v>
          </cell>
          <cell r="B432" t="str">
            <v>Caminhão de resgate de veículos de porte médio com capacidade do guincho de 20 t - 236 kW</v>
          </cell>
          <cell r="J432">
            <v>420.32170000000002</v>
          </cell>
          <cell r="K432">
            <v>109.9742</v>
          </cell>
        </row>
        <row r="433">
          <cell r="A433" t="str">
            <v>A9306</v>
          </cell>
          <cell r="B433" t="str">
            <v>Caminhão plataforma 4 x 2, PBT 16.000 kg e distância entre eixos 3,6 m - 236 kW - motorista de veículo especial</v>
          </cell>
          <cell r="C433">
            <v>673236.69160000002</v>
          </cell>
          <cell r="D433">
            <v>33.661799999999999</v>
          </cell>
          <cell r="E433">
            <v>12.115500000000001</v>
          </cell>
          <cell r="F433">
            <v>4.9089999999999998</v>
          </cell>
          <cell r="G433">
            <v>50.492800000000003</v>
          </cell>
          <cell r="H433">
            <v>240.79079999999999</v>
          </cell>
          <cell r="I433">
            <v>36.460999999999999</v>
          </cell>
          <cell r="J433">
            <v>378.43090000000001</v>
          </cell>
          <cell r="K433">
            <v>87.147300000000001</v>
          </cell>
        </row>
        <row r="434">
          <cell r="A434" t="str">
            <v>A9375</v>
          </cell>
          <cell r="B434" t="str">
            <v>Guincho rebocador para resgate de veículos montada sobre chassi com capacidade de 20 t</v>
          </cell>
          <cell r="C434">
            <v>338913.50329999998</v>
          </cell>
          <cell r="D434">
            <v>16.945699999999999</v>
          </cell>
          <cell r="E434">
            <v>5.8811999999999998</v>
          </cell>
          <cell r="F434">
            <v>0</v>
          </cell>
          <cell r="G434">
            <v>19.0639</v>
          </cell>
          <cell r="H434">
            <v>0</v>
          </cell>
          <cell r="I434">
            <v>0</v>
          </cell>
          <cell r="J434">
            <v>41.890799999999999</v>
          </cell>
          <cell r="K434">
            <v>22.826899999999998</v>
          </cell>
        </row>
        <row r="435">
          <cell r="A435" t="str">
            <v>E9099</v>
          </cell>
          <cell r="B435" t="str">
            <v>Caminhão de resgate de veículos pesados com dois guinchos com capacidade de 35 t - 265 kW</v>
          </cell>
          <cell r="J435">
            <v>567.67819999999995</v>
          </cell>
          <cell r="K435">
            <v>169.05969999999999</v>
          </cell>
        </row>
        <row r="436">
          <cell r="A436" t="str">
            <v>A9320</v>
          </cell>
          <cell r="B436" t="str">
            <v>Caminhão plataforma 6 x 4, PBT 23.000 kg e distância entre eixos 4,8 m - 265 kW - motorista de veículo especial</v>
          </cell>
          <cell r="C436">
            <v>796100.98400000005</v>
          </cell>
          <cell r="D436">
            <v>39.805</v>
          </cell>
          <cell r="E436">
            <v>14.326499999999999</v>
          </cell>
          <cell r="F436">
            <v>5.8048999999999999</v>
          </cell>
          <cell r="G436">
            <v>59.707599999999999</v>
          </cell>
          <cell r="H436">
            <v>270.37950000000001</v>
          </cell>
          <cell r="I436">
            <v>36.460999999999999</v>
          </cell>
          <cell r="J436">
            <v>426.48450000000003</v>
          </cell>
          <cell r="K436">
            <v>96.397400000000005</v>
          </cell>
        </row>
        <row r="437">
          <cell r="A437" t="str">
            <v>A9376</v>
          </cell>
          <cell r="B437" t="str">
            <v>Guincho rebocador para resgate de veículos montada sobre chassi com capacidade de 35 t</v>
          </cell>
          <cell r="C437">
            <v>609168.22230000002</v>
          </cell>
          <cell r="D437">
            <v>60.916800000000002</v>
          </cell>
          <cell r="E437">
            <v>11.7455</v>
          </cell>
          <cell r="F437">
            <v>0</v>
          </cell>
          <cell r="G437">
            <v>68.531400000000005</v>
          </cell>
          <cell r="H437">
            <v>0</v>
          </cell>
          <cell r="I437">
            <v>0</v>
          </cell>
          <cell r="J437">
            <v>141.19370000000001</v>
          </cell>
          <cell r="K437">
            <v>72.662300000000002</v>
          </cell>
        </row>
        <row r="438">
          <cell r="A438" t="str">
            <v>E9100</v>
          </cell>
          <cell r="B438" t="str">
            <v>Cavalo mecânico sem reboque - 272 kW</v>
          </cell>
          <cell r="J438">
            <v>334.21820000000002</v>
          </cell>
          <cell r="K438">
            <v>83.183999999999997</v>
          </cell>
        </row>
        <row r="439">
          <cell r="A439" t="str">
            <v>A9310</v>
          </cell>
          <cell r="B439" t="str">
            <v>Cavalo mecânico 4 x 2, PBT 16.000 kg - 272 kW - motorista de veículo especial</v>
          </cell>
          <cell r="C439">
            <v>620594.92830000003</v>
          </cell>
          <cell r="D439">
            <v>31.029699999999998</v>
          </cell>
          <cell r="E439">
            <v>11.168100000000001</v>
          </cell>
          <cell r="F439">
            <v>4.5251999999999999</v>
          </cell>
          <cell r="G439">
            <v>46.544600000000003</v>
          </cell>
          <cell r="H439">
            <v>204.4896</v>
          </cell>
          <cell r="I439">
            <v>36.460999999999999</v>
          </cell>
          <cell r="J439">
            <v>334.21820000000002</v>
          </cell>
          <cell r="K439">
            <v>83.183999999999997</v>
          </cell>
        </row>
        <row r="440">
          <cell r="A440" t="str">
            <v>E9114</v>
          </cell>
          <cell r="B440" t="str">
            <v>Painel com seta luminosa para montagem em caminhão</v>
          </cell>
          <cell r="J440">
            <v>6.8211000000000004</v>
          </cell>
          <cell r="K440">
            <v>4.6268000000000002</v>
          </cell>
        </row>
        <row r="441">
          <cell r="A441" t="str">
            <v>A9380</v>
          </cell>
          <cell r="B441" t="str">
            <v>Painel com seta luminosa montado sobre chassi</v>
          </cell>
          <cell r="C441">
            <v>35109.563600000001</v>
          </cell>
          <cell r="D441">
            <v>3.9498000000000002</v>
          </cell>
          <cell r="E441">
            <v>0.67700000000000005</v>
          </cell>
          <cell r="F441">
            <v>0</v>
          </cell>
          <cell r="G441">
            <v>2.1943000000000001</v>
          </cell>
          <cell r="H441">
            <v>0</v>
          </cell>
          <cell r="I441">
            <v>0</v>
          </cell>
          <cell r="J441">
            <v>6.8211000000000004</v>
          </cell>
          <cell r="K441">
            <v>4.6268000000000002</v>
          </cell>
        </row>
        <row r="442">
          <cell r="A442" t="str">
            <v>E9115</v>
          </cell>
          <cell r="B442" t="str">
            <v>Amortecedor retrátil (AMC) para montagem em caminhão</v>
          </cell>
          <cell r="J442">
            <v>106.0296</v>
          </cell>
          <cell r="K442">
            <v>57.199300000000001</v>
          </cell>
        </row>
        <row r="443">
          <cell r="A443" t="str">
            <v>A9381</v>
          </cell>
          <cell r="B443" t="str">
            <v>Amortecedor retrátil montado em caminhão</v>
          </cell>
          <cell r="C443">
            <v>434047.3075</v>
          </cell>
          <cell r="D443">
            <v>48.830300000000001</v>
          </cell>
          <cell r="E443">
            <v>8.3689999999999998</v>
          </cell>
          <cell r="F443">
            <v>0</v>
          </cell>
          <cell r="G443">
            <v>48.830300000000001</v>
          </cell>
          <cell r="H443">
            <v>0</v>
          </cell>
          <cell r="I443">
            <v>0</v>
          </cell>
          <cell r="J443">
            <v>106.0296</v>
          </cell>
          <cell r="K443">
            <v>57.199300000000001</v>
          </cell>
        </row>
        <row r="444">
          <cell r="A444" t="str">
            <v>E9145</v>
          </cell>
          <cell r="B444" t="str">
            <v>Caminhão basculante para concreto com capacidade de 10 m³ - 210 kW</v>
          </cell>
          <cell r="J444">
            <v>326.29180000000002</v>
          </cell>
          <cell r="K444">
            <v>102.4054</v>
          </cell>
        </row>
        <row r="445">
          <cell r="A445" t="str">
            <v>A9316</v>
          </cell>
          <cell r="B445" t="str">
            <v>Caminhão plataforma 8 x 4, PBT 29.000 kg e distância entre eixos 4,6 m - 210 kW - motorista de caminhão</v>
          </cell>
          <cell r="C445">
            <v>751477.27930000005</v>
          </cell>
          <cell r="D445">
            <v>37.573900000000002</v>
          </cell>
          <cell r="E445">
            <v>13.5235</v>
          </cell>
          <cell r="F445">
            <v>5.4794999999999998</v>
          </cell>
          <cell r="G445">
            <v>56.360799999999998</v>
          </cell>
          <cell r="H445">
            <v>157.87799999999999</v>
          </cell>
          <cell r="I445">
            <v>35.599299999999999</v>
          </cell>
          <cell r="J445">
            <v>306.41500000000002</v>
          </cell>
          <cell r="K445">
            <v>92.176199999999994</v>
          </cell>
        </row>
        <row r="446">
          <cell r="A446" t="str">
            <v>A9340</v>
          </cell>
          <cell r="B446" t="str">
            <v>Caçamba basculante para concreto com capacidade de 10 m³</v>
          </cell>
          <cell r="C446">
            <v>85756.5</v>
          </cell>
          <cell r="D446">
            <v>8.5756999999999994</v>
          </cell>
          <cell r="E446">
            <v>1.6535</v>
          </cell>
          <cell r="F446">
            <v>0</v>
          </cell>
          <cell r="G446">
            <v>9.6476000000000006</v>
          </cell>
          <cell r="H446">
            <v>0</v>
          </cell>
          <cell r="I446">
            <v>0</v>
          </cell>
          <cell r="J446">
            <v>19.876799999999999</v>
          </cell>
          <cell r="K446">
            <v>10.229200000000001</v>
          </cell>
        </row>
        <row r="447">
          <cell r="A447" t="str">
            <v>E9146</v>
          </cell>
          <cell r="B447" t="str">
            <v>Caminhão silo com capacidade de 30 m³ - 368 kW</v>
          </cell>
          <cell r="J447">
            <v>668.34199999999998</v>
          </cell>
          <cell r="K447">
            <v>165.1472</v>
          </cell>
        </row>
        <row r="448">
          <cell r="A448" t="str">
            <v>A9335</v>
          </cell>
          <cell r="B448" t="str">
            <v>Cavalo mecânico estradeiro 8 x 2, PBT 29.000 kg - 368 kW - condição de trabalho severa - motorista de veículo especial</v>
          </cell>
          <cell r="C448">
            <v>1108786.3485999999</v>
          </cell>
          <cell r="D448">
            <v>66.527199999999993</v>
          </cell>
          <cell r="E448">
            <v>20.523599999999998</v>
          </cell>
          <cell r="F448">
            <v>8.3158999999999992</v>
          </cell>
          <cell r="G448">
            <v>99.790800000000004</v>
          </cell>
          <cell r="H448">
            <v>375.47039999999998</v>
          </cell>
          <cell r="I448">
            <v>36.460999999999999</v>
          </cell>
          <cell r="J448">
            <v>607.08889999999997</v>
          </cell>
          <cell r="K448">
            <v>131.82769999999999</v>
          </cell>
        </row>
        <row r="449">
          <cell r="A449" t="str">
            <v>A9357</v>
          </cell>
          <cell r="B449" t="str">
            <v>Semirreboque silo para cimento com capacidade de 30 m³</v>
          </cell>
          <cell r="C449">
            <v>279335.5</v>
          </cell>
          <cell r="D449">
            <v>27.933599999999998</v>
          </cell>
          <cell r="E449">
            <v>5.3859000000000004</v>
          </cell>
          <cell r="F449">
            <v>0</v>
          </cell>
          <cell r="G449">
            <v>27.933599999999998</v>
          </cell>
          <cell r="H449">
            <v>0</v>
          </cell>
          <cell r="I449">
            <v>0</v>
          </cell>
          <cell r="J449">
            <v>61.253100000000003</v>
          </cell>
          <cell r="K449">
            <v>33.319499999999998</v>
          </cell>
        </row>
        <row r="450">
          <cell r="A450" t="str">
            <v>E9169</v>
          </cell>
          <cell r="B450" t="str">
            <v>Cavalo mecânico com dolly pneumático de 4 eixos e mesas de giro com capacidade de 56 t - 364 kW</v>
          </cell>
          <cell r="J450">
            <v>688.5711</v>
          </cell>
          <cell r="K450">
            <v>231.14680000000001</v>
          </cell>
        </row>
        <row r="451">
          <cell r="A451" t="str">
            <v>A9324</v>
          </cell>
          <cell r="B451" t="str">
            <v>Cavalo mecânico estradeiro 6 x 4, PBT 23.000 kg - 364 kW - motorista de veículo especial</v>
          </cell>
          <cell r="C451">
            <v>949366.25399999996</v>
          </cell>
          <cell r="D451">
            <v>47.468299999999999</v>
          </cell>
          <cell r="E451">
            <v>17.084599999999998</v>
          </cell>
          <cell r="F451">
            <v>6.9225000000000003</v>
          </cell>
          <cell r="G451">
            <v>71.202500000000001</v>
          </cell>
          <cell r="H451">
            <v>273.65519999999998</v>
          </cell>
          <cell r="I451">
            <v>36.460999999999999</v>
          </cell>
          <cell r="J451">
            <v>452.79410000000001</v>
          </cell>
          <cell r="K451">
            <v>107.93640000000001</v>
          </cell>
        </row>
        <row r="452">
          <cell r="A452" t="str">
            <v>A9385</v>
          </cell>
          <cell r="B452" t="str">
            <v>Conjunto de duas mesas de giro para quinta roda ou reboque com capacidade de 100 t cada</v>
          </cell>
          <cell r="C452">
            <v>749824.54539999994</v>
          </cell>
          <cell r="D452">
            <v>59.985999999999997</v>
          </cell>
          <cell r="E452">
            <v>13.879300000000001</v>
          </cell>
          <cell r="F452">
            <v>0</v>
          </cell>
          <cell r="G452">
            <v>67.484200000000001</v>
          </cell>
          <cell r="H452">
            <v>0</v>
          </cell>
          <cell r="I452">
            <v>0</v>
          </cell>
          <cell r="J452">
            <v>141.34950000000001</v>
          </cell>
          <cell r="K452">
            <v>73.865300000000005</v>
          </cell>
        </row>
        <row r="453">
          <cell r="A453" t="str">
            <v>A9389</v>
          </cell>
          <cell r="B453" t="str">
            <v>Dolly pneumático com capacidade de 48 t e 4 eixos</v>
          </cell>
          <cell r="C453">
            <v>500915.527</v>
          </cell>
          <cell r="D453">
            <v>40.0732</v>
          </cell>
          <cell r="E453">
            <v>9.2719000000000005</v>
          </cell>
          <cell r="F453">
            <v>0</v>
          </cell>
          <cell r="G453">
            <v>45.0824</v>
          </cell>
          <cell r="H453">
            <v>0</v>
          </cell>
          <cell r="I453">
            <v>0</v>
          </cell>
          <cell r="J453">
            <v>94.427499999999995</v>
          </cell>
          <cell r="K453">
            <v>49.345100000000002</v>
          </cell>
        </row>
        <row r="454">
          <cell r="A454" t="str">
            <v>E9170</v>
          </cell>
          <cell r="B454" t="str">
            <v>Cavalo mecânico com dois dollys pneumáticos de 3 e 4 eixos e mesas de giro com capacidade de 77 t - 364 kW</v>
          </cell>
          <cell r="J454">
            <v>772.68690000000004</v>
          </cell>
          <cell r="K454">
            <v>274.85210000000001</v>
          </cell>
        </row>
        <row r="455">
          <cell r="A455" t="str">
            <v>A9385</v>
          </cell>
          <cell r="B455" t="str">
            <v>Conjunto de duas mesas de giro para quinta roda ou reboque com capacidade de 100 t cada</v>
          </cell>
          <cell r="C455">
            <v>749824.54539999994</v>
          </cell>
          <cell r="D455">
            <v>59.985999999999997</v>
          </cell>
          <cell r="E455">
            <v>13.879300000000001</v>
          </cell>
          <cell r="F455">
            <v>0</v>
          </cell>
          <cell r="G455">
            <v>67.484200000000001</v>
          </cell>
          <cell r="H455">
            <v>0</v>
          </cell>
          <cell r="I455">
            <v>0</v>
          </cell>
          <cell r="J455">
            <v>141.34950000000001</v>
          </cell>
          <cell r="K455">
            <v>73.865300000000005</v>
          </cell>
        </row>
        <row r="456">
          <cell r="A456" t="str">
            <v>A9386</v>
          </cell>
          <cell r="B456" t="str">
            <v>Cavalo mecânico estradeiro 6 x 4, CMT 150.000 kg - 364 kW - motorista de veículo especial</v>
          </cell>
          <cell r="C456">
            <v>1026723.9671</v>
          </cell>
          <cell r="D456">
            <v>51.336199999999998</v>
          </cell>
          <cell r="E456">
            <v>18.476800000000001</v>
          </cell>
          <cell r="F456">
            <v>7.4865000000000004</v>
          </cell>
          <cell r="G456">
            <v>77.004300000000001</v>
          </cell>
          <cell r="H456">
            <v>273.65519999999998</v>
          </cell>
          <cell r="I456">
            <v>36.460999999999999</v>
          </cell>
          <cell r="J456">
            <v>464.42</v>
          </cell>
          <cell r="K456">
            <v>113.76049999999999</v>
          </cell>
        </row>
        <row r="457">
          <cell r="A457" t="str">
            <v>A9387</v>
          </cell>
          <cell r="B457" t="str">
            <v>Dolly pneumático com capacidade de 28,5 t e 3 eixos</v>
          </cell>
          <cell r="C457">
            <v>384540.99709999998</v>
          </cell>
          <cell r="D457">
            <v>30.763300000000001</v>
          </cell>
          <cell r="E457">
            <v>7.1178999999999997</v>
          </cell>
          <cell r="F457">
            <v>0</v>
          </cell>
          <cell r="G457">
            <v>34.608699999999999</v>
          </cell>
          <cell r="H457">
            <v>0</v>
          </cell>
          <cell r="I457">
            <v>0</v>
          </cell>
          <cell r="J457">
            <v>72.489900000000006</v>
          </cell>
          <cell r="K457">
            <v>37.8812</v>
          </cell>
        </row>
        <row r="458">
          <cell r="A458" t="str">
            <v>A9389</v>
          </cell>
          <cell r="B458" t="str">
            <v>Dolly pneumático com capacidade de 48 t e 4 eixos</v>
          </cell>
          <cell r="C458">
            <v>500915.527</v>
          </cell>
          <cell r="D458">
            <v>40.0732</v>
          </cell>
          <cell r="E458">
            <v>9.2719000000000005</v>
          </cell>
          <cell r="F458">
            <v>0</v>
          </cell>
          <cell r="G458">
            <v>45.0824</v>
          </cell>
          <cell r="H458">
            <v>0</v>
          </cell>
          <cell r="I458">
            <v>0</v>
          </cell>
          <cell r="J458">
            <v>94.427499999999995</v>
          </cell>
          <cell r="K458">
            <v>49.345100000000002</v>
          </cell>
        </row>
        <row r="459">
          <cell r="A459" t="str">
            <v>E9171</v>
          </cell>
          <cell r="B459" t="str">
            <v>Cavalo mecânico com dois dollys pneumáticos de 4 e 5 eixos e mesas de giro com capacidade de 111 t - 440 kW</v>
          </cell>
          <cell r="J459">
            <v>1495.8334</v>
          </cell>
          <cell r="K459">
            <v>609.44230000000005</v>
          </cell>
        </row>
        <row r="460">
          <cell r="A460" t="str">
            <v>A9325</v>
          </cell>
          <cell r="B460" t="str">
            <v>Cavalo mecânico 8 x 8, PBT 26.000 kg - 440 kW -  motorista de veículo especial</v>
          </cell>
          <cell r="C460">
            <v>5166351.9956</v>
          </cell>
          <cell r="D460">
            <v>258.31760000000003</v>
          </cell>
          <cell r="E460">
            <v>92.972800000000007</v>
          </cell>
          <cell r="F460">
            <v>37.671300000000002</v>
          </cell>
          <cell r="G460">
            <v>387.47640000000001</v>
          </cell>
          <cell r="H460">
            <v>330.79199999999997</v>
          </cell>
          <cell r="I460">
            <v>36.460999999999999</v>
          </cell>
          <cell r="J460">
            <v>1143.6911</v>
          </cell>
          <cell r="K460">
            <v>425.42270000000002</v>
          </cell>
        </row>
        <row r="461">
          <cell r="A461" t="str">
            <v>A9385</v>
          </cell>
          <cell r="B461" t="str">
            <v>Conjunto de duas mesas de giro para quinta roda ou reboque com capacidade de 100 t cada</v>
          </cell>
          <cell r="C461">
            <v>749824.54539999994</v>
          </cell>
          <cell r="D461">
            <v>59.985999999999997</v>
          </cell>
          <cell r="E461">
            <v>13.879300000000001</v>
          </cell>
          <cell r="F461">
            <v>0</v>
          </cell>
          <cell r="G461">
            <v>67.484200000000001</v>
          </cell>
          <cell r="H461">
            <v>0</v>
          </cell>
          <cell r="I461">
            <v>0</v>
          </cell>
          <cell r="J461">
            <v>141.34950000000001</v>
          </cell>
          <cell r="K461">
            <v>73.865300000000005</v>
          </cell>
        </row>
        <row r="462">
          <cell r="A462" t="str">
            <v>A9388</v>
          </cell>
          <cell r="B462" t="str">
            <v>Dolly pneumático com capacidade de 60 t e 5 eixos</v>
          </cell>
          <cell r="C462">
            <v>617290.05680000002</v>
          </cell>
          <cell r="D462">
            <v>49.383200000000002</v>
          </cell>
          <cell r="E462">
            <v>11.426</v>
          </cell>
          <cell r="F462">
            <v>0</v>
          </cell>
          <cell r="G462">
            <v>55.556100000000001</v>
          </cell>
          <cell r="H462">
            <v>0</v>
          </cell>
          <cell r="I462">
            <v>0</v>
          </cell>
          <cell r="J462">
            <v>116.3653</v>
          </cell>
          <cell r="K462">
            <v>60.809199999999997</v>
          </cell>
        </row>
        <row r="463">
          <cell r="A463" t="str">
            <v>A9389</v>
          </cell>
          <cell r="B463" t="str">
            <v>Dolly pneumático com capacidade de 48 t e 4 eixos</v>
          </cell>
          <cell r="C463">
            <v>500915.527</v>
          </cell>
          <cell r="D463">
            <v>40.0732</v>
          </cell>
          <cell r="E463">
            <v>9.2719000000000005</v>
          </cell>
          <cell r="F463">
            <v>0</v>
          </cell>
          <cell r="G463">
            <v>45.0824</v>
          </cell>
          <cell r="H463">
            <v>0</v>
          </cell>
          <cell r="I463">
            <v>0</v>
          </cell>
          <cell r="J463">
            <v>94.427499999999995</v>
          </cell>
          <cell r="K463">
            <v>49.345100000000002</v>
          </cell>
        </row>
        <row r="464">
          <cell r="A464" t="str">
            <v>E9199</v>
          </cell>
          <cell r="B464" t="str">
            <v>Caminhão com sistema de hidrojateamento de alta pressão e vácuo para limpeza e desobstrução de bueiros com capacidade total de 15.600 l - 188 kW</v>
          </cell>
          <cell r="J464">
            <v>413.66989999999998</v>
          </cell>
          <cell r="K464">
            <v>133.07220000000001</v>
          </cell>
        </row>
        <row r="465">
          <cell r="A465" t="str">
            <v>A9299</v>
          </cell>
          <cell r="B465" t="str">
            <v>Equipamento com sistema de hidrojateamento de alta pressão e vácuo para limpeza e desobstrução de bueiros com diâmetro de até 1.500 mm com capacidade total de 15.600 l</v>
          </cell>
          <cell r="C465">
            <v>396318.63400000002</v>
          </cell>
          <cell r="D465">
            <v>39.631900000000002</v>
          </cell>
          <cell r="E465">
            <v>7.6414999999999997</v>
          </cell>
          <cell r="F465">
            <v>0</v>
          </cell>
          <cell r="G465">
            <v>39.631900000000002</v>
          </cell>
          <cell r="H465">
            <v>0</v>
          </cell>
          <cell r="I465">
            <v>0</v>
          </cell>
          <cell r="J465">
            <v>86.905299999999997</v>
          </cell>
          <cell r="K465">
            <v>47.273400000000002</v>
          </cell>
        </row>
        <row r="466">
          <cell r="A466" t="str">
            <v>A9313</v>
          </cell>
          <cell r="B466" t="str">
            <v>Caminhão plataforma 6 x 2, PBT 23.000 kg e distância entre eixos 5,2 m - 188 kW - motorista de veículo especial</v>
          </cell>
          <cell r="C466">
            <v>655325.10309999995</v>
          </cell>
          <cell r="D466">
            <v>32.766300000000001</v>
          </cell>
          <cell r="E466">
            <v>11.793100000000001</v>
          </cell>
          <cell r="F466">
            <v>4.7784000000000004</v>
          </cell>
          <cell r="G466">
            <v>49.1494</v>
          </cell>
          <cell r="H466">
            <v>191.81639999999999</v>
          </cell>
          <cell r="I466">
            <v>36.460999999999999</v>
          </cell>
          <cell r="J466">
            <v>326.76459999999997</v>
          </cell>
          <cell r="K466">
            <v>85.7988</v>
          </cell>
        </row>
        <row r="467">
          <cell r="A467" t="str">
            <v>E9201</v>
          </cell>
          <cell r="B467" t="str">
            <v>Caminhão basculante para rocha com capacidade de 12 m³ - 210 kW com periculosidade</v>
          </cell>
          <cell r="J467">
            <v>358.827</v>
          </cell>
          <cell r="K467">
            <v>123.0605</v>
          </cell>
        </row>
        <row r="468">
          <cell r="A468" t="str">
            <v>A9327</v>
          </cell>
          <cell r="B468" t="str">
            <v>Caminhão plataforma 8 x 4, PBT 29.000 kg e distância entre eixos 4,6 m - 210 kW - motorista de caminhão com periculosidade</v>
          </cell>
          <cell r="C468">
            <v>751477.27930000005</v>
          </cell>
          <cell r="D468">
            <v>37.573900000000002</v>
          </cell>
          <cell r="E468">
            <v>13.5235</v>
          </cell>
          <cell r="F468">
            <v>5.4794999999999998</v>
          </cell>
          <cell r="G468">
            <v>56.360799999999998</v>
          </cell>
          <cell r="H468">
            <v>157.87799999999999</v>
          </cell>
          <cell r="I468">
            <v>44.2117</v>
          </cell>
          <cell r="J468">
            <v>315.0274</v>
          </cell>
          <cell r="K468">
            <v>100.7886</v>
          </cell>
        </row>
        <row r="469">
          <cell r="A469" t="str">
            <v>A9343</v>
          </cell>
          <cell r="B469" t="str">
            <v>Caçamba basculante para rocha com capacidade de 12 m³</v>
          </cell>
          <cell r="C469">
            <v>155477.73079999999</v>
          </cell>
          <cell r="D469">
            <v>19.1357</v>
          </cell>
          <cell r="E469">
            <v>3.1362000000000001</v>
          </cell>
          <cell r="F469">
            <v>0</v>
          </cell>
          <cell r="G469">
            <v>21.527699999999999</v>
          </cell>
          <cell r="H469">
            <v>0</v>
          </cell>
          <cell r="I469">
            <v>0</v>
          </cell>
          <cell r="J469">
            <v>43.799599999999998</v>
          </cell>
          <cell r="K469">
            <v>22.271899999999999</v>
          </cell>
        </row>
        <row r="470">
          <cell r="A470" t="str">
            <v>E9202</v>
          </cell>
          <cell r="B470" t="str">
            <v>Plataforma pantográfica montada em caminhão com capacidade de carga de 600 kg - 120 kW com periculosidade</v>
          </cell>
          <cell r="J470">
            <v>343.20409999999998</v>
          </cell>
          <cell r="K470">
            <v>136.89949999999999</v>
          </cell>
        </row>
        <row r="471">
          <cell r="A471" t="str">
            <v>A9300</v>
          </cell>
          <cell r="B471" t="str">
            <v>Caminhão plataforma 4 x 2, PBT 8.300 kg e distância entre eixos 3,9 m - 120 kW - motorista de veículo especial com periculosidade</v>
          </cell>
          <cell r="C471">
            <v>396939.8591</v>
          </cell>
          <cell r="D471">
            <v>23.816400000000002</v>
          </cell>
          <cell r="E471">
            <v>7.3474000000000004</v>
          </cell>
          <cell r="F471">
            <v>2.9769999999999999</v>
          </cell>
          <cell r="G471">
            <v>35.724600000000002</v>
          </cell>
          <cell r="H471">
            <v>122.43600000000001</v>
          </cell>
          <cell r="I471">
            <v>45.331899999999997</v>
          </cell>
          <cell r="J471">
            <v>237.63329999999999</v>
          </cell>
          <cell r="K471">
            <v>79.472700000000003</v>
          </cell>
        </row>
        <row r="472">
          <cell r="A472" t="str">
            <v>A9383</v>
          </cell>
          <cell r="B472" t="str">
            <v>Plataforma pantográfica hidráulica montada sobre chassi com capacidade de 600 kg - com periculosidade</v>
          </cell>
          <cell r="C472">
            <v>481440</v>
          </cell>
          <cell r="D472">
            <v>48.143999999999998</v>
          </cell>
          <cell r="E472">
            <v>9.2827999999999999</v>
          </cell>
          <cell r="F472">
            <v>0</v>
          </cell>
          <cell r="G472">
            <v>48.143999999999998</v>
          </cell>
          <cell r="H472">
            <v>0</v>
          </cell>
          <cell r="I472">
            <v>0</v>
          </cell>
          <cell r="J472">
            <v>105.57080000000001</v>
          </cell>
          <cell r="K472">
            <v>57.4268</v>
          </cell>
        </row>
        <row r="473">
          <cell r="A473" t="str">
            <v>E9506</v>
          </cell>
          <cell r="B473" t="str">
            <v>Caminhão basculante com capacidade de 6 m³ - 136 kW</v>
          </cell>
          <cell r="J473">
            <v>202.839</v>
          </cell>
          <cell r="K473">
            <v>82.983900000000006</v>
          </cell>
        </row>
        <row r="474">
          <cell r="A474" t="str">
            <v>A9307</v>
          </cell>
          <cell r="B474" t="str">
            <v>Caminhão plataforma 4 x 2, PBT 16.000 kg e distância entre eixos 3,6 m - 136 kW - motorista de caminhão</v>
          </cell>
          <cell r="C474">
            <v>534037.45860000001</v>
          </cell>
          <cell r="D474">
            <v>26.701899999999998</v>
          </cell>
          <cell r="E474">
            <v>9.6104000000000003</v>
          </cell>
          <cell r="F474">
            <v>3.8940000000000001</v>
          </cell>
          <cell r="G474">
            <v>40.052799999999998</v>
          </cell>
          <cell r="H474">
            <v>73.031999999999996</v>
          </cell>
          <cell r="I474">
            <v>35.599299999999999</v>
          </cell>
          <cell r="J474">
            <v>188.8904</v>
          </cell>
          <cell r="K474">
            <v>75.805599999999998</v>
          </cell>
        </row>
        <row r="475">
          <cell r="A475" t="str">
            <v>A9338</v>
          </cell>
          <cell r="B475" t="str">
            <v>Caçamba basculante com capacidade de 6 m³</v>
          </cell>
          <cell r="C475">
            <v>60180</v>
          </cell>
          <cell r="D475">
            <v>6.0179999999999998</v>
          </cell>
          <cell r="E475">
            <v>1.1603000000000001</v>
          </cell>
          <cell r="F475">
            <v>0</v>
          </cell>
          <cell r="G475">
            <v>6.7702999999999998</v>
          </cell>
          <cell r="H475">
            <v>0</v>
          </cell>
          <cell r="I475">
            <v>0</v>
          </cell>
          <cell r="J475">
            <v>13.948600000000001</v>
          </cell>
          <cell r="K475">
            <v>7.1783000000000001</v>
          </cell>
        </row>
        <row r="476">
          <cell r="A476" t="str">
            <v>E9508</v>
          </cell>
          <cell r="B476" t="str">
            <v>Caminhão carroceria com capacidade de 9 t - 136 kW</v>
          </cell>
          <cell r="J476">
            <v>200.0926</v>
          </cell>
          <cell r="K476">
            <v>81.722999999999999</v>
          </cell>
        </row>
        <row r="477">
          <cell r="A477" t="str">
            <v>A9309</v>
          </cell>
          <cell r="B477" t="str">
            <v>Caminhão plataforma 4 x 2, PBT 16.000 kg e distância entre eixos 4,8 m - 136 kW - motorista de caminhão</v>
          </cell>
          <cell r="C477">
            <v>561298.23459999997</v>
          </cell>
          <cell r="D477">
            <v>28.064900000000002</v>
          </cell>
          <cell r="E477">
            <v>10.101000000000001</v>
          </cell>
          <cell r="F477">
            <v>4.0928000000000004</v>
          </cell>
          <cell r="G477">
            <v>42.0974</v>
          </cell>
          <cell r="H477">
            <v>73.031999999999996</v>
          </cell>
          <cell r="I477">
            <v>35.599299999999999</v>
          </cell>
          <cell r="J477">
            <v>192.98740000000001</v>
          </cell>
          <cell r="K477">
            <v>77.858000000000004</v>
          </cell>
        </row>
        <row r="478">
          <cell r="A478" t="str">
            <v>A9350</v>
          </cell>
          <cell r="B478" t="str">
            <v>Carroceria de madeira com capacidade de 9 t</v>
          </cell>
          <cell r="C478">
            <v>32402.117200000001</v>
          </cell>
          <cell r="D478">
            <v>3.2402000000000002</v>
          </cell>
          <cell r="E478">
            <v>0.62480000000000002</v>
          </cell>
          <cell r="F478">
            <v>0</v>
          </cell>
          <cell r="G478">
            <v>3.2402000000000002</v>
          </cell>
          <cell r="H478">
            <v>0</v>
          </cell>
          <cell r="I478">
            <v>0</v>
          </cell>
          <cell r="J478">
            <v>7.1052</v>
          </cell>
          <cell r="K478">
            <v>3.8650000000000002</v>
          </cell>
        </row>
        <row r="479">
          <cell r="A479" t="str">
            <v>E9509</v>
          </cell>
          <cell r="B479" t="str">
            <v>Caminhão tanque distribuidor de asfalto com capacidade de 6.000 l - 7 kW/136 kW</v>
          </cell>
          <cell r="J479">
            <v>337.11720000000003</v>
          </cell>
          <cell r="K479">
            <v>114.3614</v>
          </cell>
        </row>
        <row r="480">
          <cell r="A480" t="str">
            <v>A9323</v>
          </cell>
          <cell r="B480" t="str">
            <v>Caminhão plataforma 4 x 2, PBT 14.300 kg e distância entre eixos 4,8 m - 136 kW - condição de trabalho severa - motorista de caminhão</v>
          </cell>
          <cell r="C480">
            <v>532182.82550000004</v>
          </cell>
          <cell r="D480">
            <v>31.931000000000001</v>
          </cell>
          <cell r="E480">
            <v>9.8506999999999998</v>
          </cell>
          <cell r="F480">
            <v>3.9914000000000001</v>
          </cell>
          <cell r="G480">
            <v>47.896500000000003</v>
          </cell>
          <cell r="H480">
            <v>138.76079999999999</v>
          </cell>
          <cell r="I480">
            <v>35.599299999999999</v>
          </cell>
          <cell r="J480">
            <v>268.02969999999999</v>
          </cell>
          <cell r="K480">
            <v>81.372399999999999</v>
          </cell>
        </row>
        <row r="481">
          <cell r="A481" t="str">
            <v>A9363</v>
          </cell>
          <cell r="B481" t="str">
            <v>Tanque espargidor de asfalto com capacidade de 6.000 l - 7 kW</v>
          </cell>
          <cell r="C481">
            <v>214353.4148</v>
          </cell>
          <cell r="D481">
            <v>28.580500000000001</v>
          </cell>
          <cell r="E481">
            <v>4.4085000000000001</v>
          </cell>
          <cell r="F481">
            <v>0</v>
          </cell>
          <cell r="G481">
            <v>28.580500000000001</v>
          </cell>
          <cell r="H481">
            <v>7.5179999999999998</v>
          </cell>
          <cell r="I481">
            <v>0</v>
          </cell>
          <cell r="J481">
            <v>69.087500000000006</v>
          </cell>
          <cell r="K481">
            <v>32.988999999999997</v>
          </cell>
        </row>
        <row r="482">
          <cell r="A482" t="str">
            <v>E9520</v>
          </cell>
          <cell r="B482" t="str">
            <v>Caminhão com caçamba térmica com capacidade de 6 m³ - 136 kW</v>
          </cell>
          <cell r="J482">
            <v>206.3261</v>
          </cell>
          <cell r="K482">
            <v>84.778499999999994</v>
          </cell>
        </row>
        <row r="483">
          <cell r="A483" t="str">
            <v>A9307</v>
          </cell>
          <cell r="B483" t="str">
            <v>Caminhão plataforma 4 x 2, PBT 16.000 kg e distância entre eixos 3,6 m - 136 kW - motorista de caminhão</v>
          </cell>
          <cell r="C483">
            <v>534037.45860000001</v>
          </cell>
          <cell r="D483">
            <v>26.701899999999998</v>
          </cell>
          <cell r="E483">
            <v>9.6104000000000003</v>
          </cell>
          <cell r="F483">
            <v>3.8940000000000001</v>
          </cell>
          <cell r="G483">
            <v>40.052799999999998</v>
          </cell>
          <cell r="H483">
            <v>73.031999999999996</v>
          </cell>
          <cell r="I483">
            <v>35.599299999999999</v>
          </cell>
          <cell r="J483">
            <v>188.8904</v>
          </cell>
          <cell r="K483">
            <v>75.805599999999998</v>
          </cell>
        </row>
        <row r="484">
          <cell r="A484" t="str">
            <v>A9339</v>
          </cell>
          <cell r="B484" t="str">
            <v>Caçamba térmica com capacidade de 6 m³</v>
          </cell>
          <cell r="C484">
            <v>75225</v>
          </cell>
          <cell r="D484">
            <v>7.5225</v>
          </cell>
          <cell r="E484">
            <v>1.4503999999999999</v>
          </cell>
          <cell r="F484">
            <v>0</v>
          </cell>
          <cell r="G484">
            <v>8.4627999999999997</v>
          </cell>
          <cell r="H484">
            <v>0</v>
          </cell>
          <cell r="I484">
            <v>0</v>
          </cell>
          <cell r="J484">
            <v>17.435700000000001</v>
          </cell>
          <cell r="K484">
            <v>8.9728999999999992</v>
          </cell>
        </row>
        <row r="485">
          <cell r="A485" t="str">
            <v>E9557</v>
          </cell>
          <cell r="B485" t="str">
            <v>Caminhão comboio com capacidade de 5.000 l - 136 kW (sem motorista)</v>
          </cell>
          <cell r="J485">
            <v>271.72320000000002</v>
          </cell>
          <cell r="K485">
            <v>67.132900000000006</v>
          </cell>
        </row>
        <row r="486">
          <cell r="A486" t="str">
            <v>A9294</v>
          </cell>
          <cell r="B486" t="str">
            <v>Caminhão plataforma 4 x 2, PBT 16.000 kg e distância entre eixos 4,8 m - 136 kW - condição de trabalho severa (sem motorista)</v>
          </cell>
          <cell r="C486">
            <v>561298.23459999997</v>
          </cell>
          <cell r="D486">
            <v>33.677900000000001</v>
          </cell>
          <cell r="E486">
            <v>10.3896</v>
          </cell>
          <cell r="F486">
            <v>4.2096999999999998</v>
          </cell>
          <cell r="G486">
            <v>50.516800000000003</v>
          </cell>
          <cell r="H486">
            <v>138.76079999999999</v>
          </cell>
          <cell r="I486">
            <v>0</v>
          </cell>
          <cell r="J486">
            <v>237.5548</v>
          </cell>
          <cell r="K486">
            <v>48.277200000000001</v>
          </cell>
        </row>
        <row r="487">
          <cell r="A487" t="str">
            <v>A9298</v>
          </cell>
          <cell r="B487" t="str">
            <v>Tanque para distribuição de combustíveis e lubrificantes com capacidade de 5.000 l</v>
          </cell>
          <cell r="C487">
            <v>191408.508</v>
          </cell>
          <cell r="D487">
            <v>15.3127</v>
          </cell>
          <cell r="E487">
            <v>3.5430000000000001</v>
          </cell>
          <cell r="F487">
            <v>0</v>
          </cell>
          <cell r="G487">
            <v>15.3127</v>
          </cell>
          <cell r="H487">
            <v>0</v>
          </cell>
          <cell r="I487">
            <v>0</v>
          </cell>
          <cell r="J487">
            <v>34.168399999999998</v>
          </cell>
          <cell r="K487">
            <v>18.855699999999999</v>
          </cell>
        </row>
        <row r="488">
          <cell r="A488" t="str">
            <v>E9571</v>
          </cell>
          <cell r="B488" t="str">
            <v>Caminhão tanque com capacidade de 10.000 l - 188 kW</v>
          </cell>
          <cell r="J488">
            <v>362.2722</v>
          </cell>
          <cell r="K488">
            <v>102.7094</v>
          </cell>
        </row>
        <row r="489">
          <cell r="A489" t="str">
            <v>A9332</v>
          </cell>
          <cell r="B489" t="str">
            <v>Caminhão plataforma 6 x 2, PBT 23.000 kg e distância entre eixos 4,8 m - 188 kW - condição de trabalho severa - motorista de caminhão</v>
          </cell>
          <cell r="C489">
            <v>657340.65209999995</v>
          </cell>
          <cell r="D489">
            <v>39.440399999999997</v>
          </cell>
          <cell r="E489">
            <v>12.167400000000001</v>
          </cell>
          <cell r="F489">
            <v>4.9301000000000004</v>
          </cell>
          <cell r="G489">
            <v>59.160699999999999</v>
          </cell>
          <cell r="H489">
            <v>191.81639999999999</v>
          </cell>
          <cell r="I489">
            <v>35.599299999999999</v>
          </cell>
          <cell r="J489">
            <v>343.11430000000001</v>
          </cell>
          <cell r="K489">
            <v>92.137200000000007</v>
          </cell>
        </row>
        <row r="490">
          <cell r="A490" t="str">
            <v>A9360</v>
          </cell>
          <cell r="B490" t="str">
            <v>Tanque para transporte de água com capacidade de 10.000 l</v>
          </cell>
          <cell r="C490">
            <v>107321</v>
          </cell>
          <cell r="D490">
            <v>8.5856999999999992</v>
          </cell>
          <cell r="E490">
            <v>1.9864999999999999</v>
          </cell>
          <cell r="F490">
            <v>0</v>
          </cell>
          <cell r="G490">
            <v>8.5856999999999992</v>
          </cell>
          <cell r="H490">
            <v>0</v>
          </cell>
          <cell r="I490">
            <v>0</v>
          </cell>
          <cell r="J490">
            <v>19.157900000000001</v>
          </cell>
          <cell r="K490">
            <v>10.5722</v>
          </cell>
        </row>
        <row r="491">
          <cell r="A491" t="str">
            <v>E9575</v>
          </cell>
          <cell r="B491" t="str">
            <v>Caminhão basculante com caçamba estanque com capacidade de 14 m³ - 210 kW</v>
          </cell>
          <cell r="J491">
            <v>328.1585</v>
          </cell>
          <cell r="K491">
            <v>103.366</v>
          </cell>
        </row>
        <row r="492">
          <cell r="A492" t="str">
            <v>A9316</v>
          </cell>
          <cell r="B492" t="str">
            <v>Caminhão plataforma 8 x 4, PBT 29.000 kg e distância entre eixos 4,6 m - 210 kW - motorista de caminhão</v>
          </cell>
          <cell r="C492">
            <v>751477.27930000005</v>
          </cell>
          <cell r="D492">
            <v>37.573900000000002</v>
          </cell>
          <cell r="E492">
            <v>13.5235</v>
          </cell>
          <cell r="F492">
            <v>5.4794999999999998</v>
          </cell>
          <cell r="G492">
            <v>56.360799999999998</v>
          </cell>
          <cell r="H492">
            <v>157.87799999999999</v>
          </cell>
          <cell r="I492">
            <v>35.599299999999999</v>
          </cell>
          <cell r="J492">
            <v>306.41500000000002</v>
          </cell>
          <cell r="K492">
            <v>92.176199999999994</v>
          </cell>
        </row>
        <row r="493">
          <cell r="A493" t="str">
            <v>A9345</v>
          </cell>
          <cell r="B493" t="str">
            <v>Caçamba basculante estanque com capacidade de 14 m³</v>
          </cell>
          <cell r="C493">
            <v>93810.371899999998</v>
          </cell>
          <cell r="D493">
            <v>9.3810000000000002</v>
          </cell>
          <cell r="E493">
            <v>1.8088</v>
          </cell>
          <cell r="F493">
            <v>0</v>
          </cell>
          <cell r="G493">
            <v>10.553699999999999</v>
          </cell>
          <cell r="H493">
            <v>0</v>
          </cell>
          <cell r="I493">
            <v>0</v>
          </cell>
          <cell r="J493">
            <v>21.743500000000001</v>
          </cell>
          <cell r="K493">
            <v>11.1898</v>
          </cell>
        </row>
        <row r="494">
          <cell r="A494" t="str">
            <v>E9579</v>
          </cell>
          <cell r="B494" t="str">
            <v>Caminhão basculante com capacidade de 10 m³ - 210 kW</v>
          </cell>
          <cell r="J494">
            <v>315.73630000000003</v>
          </cell>
          <cell r="K494">
            <v>97.117500000000007</v>
          </cell>
        </row>
        <row r="495">
          <cell r="A495" t="str">
            <v>A9293</v>
          </cell>
          <cell r="B495" t="str">
            <v>Caminhão plataforma 6 x 2, PBT 23.000 kg e distância entre eixos 3,6 m - 210 kW - motorista de caminhão</v>
          </cell>
          <cell r="C495">
            <v>681242.93550000002</v>
          </cell>
          <cell r="D495">
            <v>34.062100000000001</v>
          </cell>
          <cell r="E495">
            <v>12.259499999999999</v>
          </cell>
          <cell r="F495">
            <v>4.9673999999999996</v>
          </cell>
          <cell r="G495">
            <v>51.093200000000003</v>
          </cell>
          <cell r="H495">
            <v>157.87799999999999</v>
          </cell>
          <cell r="I495">
            <v>35.599299999999999</v>
          </cell>
          <cell r="J495">
            <v>295.85950000000003</v>
          </cell>
          <cell r="K495">
            <v>86.888300000000001</v>
          </cell>
        </row>
        <row r="496">
          <cell r="A496" t="str">
            <v>A9342</v>
          </cell>
          <cell r="B496" t="str">
            <v>Caçamba basculante com capacidade de 10 m³</v>
          </cell>
          <cell r="C496">
            <v>85756.5</v>
          </cell>
          <cell r="D496">
            <v>8.5756999999999994</v>
          </cell>
          <cell r="E496">
            <v>1.6535</v>
          </cell>
          <cell r="F496">
            <v>0</v>
          </cell>
          <cell r="G496">
            <v>9.6476000000000006</v>
          </cell>
          <cell r="H496">
            <v>0</v>
          </cell>
          <cell r="I496">
            <v>0</v>
          </cell>
          <cell r="J496">
            <v>19.876799999999999</v>
          </cell>
          <cell r="K496">
            <v>10.229200000000001</v>
          </cell>
        </row>
        <row r="497">
          <cell r="A497" t="str">
            <v>E9592</v>
          </cell>
          <cell r="B497" t="str">
            <v>Caminhão carroceria com capacidade de 15 t - 188 kW</v>
          </cell>
          <cell r="J497">
            <v>285.23840000000001</v>
          </cell>
          <cell r="K497">
            <v>90.275300000000001</v>
          </cell>
        </row>
        <row r="498">
          <cell r="A498" t="str">
            <v>A9314</v>
          </cell>
          <cell r="B498" t="str">
            <v>Caminhão plataforma 6 x 2, PBT 23.000 kg e distância entre eixos 5,2 m - 188 kW - motorista de caminhão</v>
          </cell>
          <cell r="C498">
            <v>655325.10309999995</v>
          </cell>
          <cell r="D498">
            <v>32.766300000000001</v>
          </cell>
          <cell r="E498">
            <v>11.793100000000001</v>
          </cell>
          <cell r="F498">
            <v>4.7784000000000004</v>
          </cell>
          <cell r="G498">
            <v>49.1494</v>
          </cell>
          <cell r="H498">
            <v>141.33840000000001</v>
          </cell>
          <cell r="I498">
            <v>35.599299999999999</v>
          </cell>
          <cell r="J498">
            <v>275.42489999999998</v>
          </cell>
          <cell r="K498">
            <v>84.937100000000001</v>
          </cell>
        </row>
        <row r="499">
          <cell r="A499" t="str">
            <v>A9352</v>
          </cell>
          <cell r="B499" t="str">
            <v>Carroceria de madeira com capacidade de 15 t</v>
          </cell>
          <cell r="C499">
            <v>44753.433700000001</v>
          </cell>
          <cell r="D499">
            <v>4.4752999999999998</v>
          </cell>
          <cell r="E499">
            <v>0.8629</v>
          </cell>
          <cell r="F499">
            <v>0</v>
          </cell>
          <cell r="G499">
            <v>4.4752999999999998</v>
          </cell>
          <cell r="H499">
            <v>0</v>
          </cell>
          <cell r="I499">
            <v>0</v>
          </cell>
          <cell r="J499">
            <v>9.8134999999999994</v>
          </cell>
          <cell r="K499">
            <v>5.3381999999999996</v>
          </cell>
        </row>
        <row r="500">
          <cell r="A500" t="str">
            <v>E9600</v>
          </cell>
          <cell r="B500" t="str">
            <v>Caminhão betoneira com capacidade de 8 m³ - 236 kW</v>
          </cell>
          <cell r="J500">
            <v>388.3082</v>
          </cell>
          <cell r="K500">
            <v>123.91240000000001</v>
          </cell>
        </row>
        <row r="501">
          <cell r="A501" t="str">
            <v>A9317</v>
          </cell>
          <cell r="B501" t="str">
            <v>Caminhão plataforma 8 x 2, PBT 29.000 kg e distância entre eixos 4,8 m - 236 kW - motorista de veículo especial</v>
          </cell>
          <cell r="C501">
            <v>769654.36140000005</v>
          </cell>
          <cell r="D501">
            <v>38.482700000000001</v>
          </cell>
          <cell r="E501">
            <v>13.8506</v>
          </cell>
          <cell r="F501">
            <v>5.6120999999999999</v>
          </cell>
          <cell r="G501">
            <v>57.7241</v>
          </cell>
          <cell r="H501">
            <v>177.4248</v>
          </cell>
          <cell r="I501">
            <v>36.460999999999999</v>
          </cell>
          <cell r="J501">
            <v>329.55529999999999</v>
          </cell>
          <cell r="K501">
            <v>94.406400000000005</v>
          </cell>
        </row>
        <row r="502">
          <cell r="A502" t="str">
            <v>A9346</v>
          </cell>
          <cell r="B502" t="str">
            <v>Misturador de concreto para montagem em chassi de caminhão com capacidade de 8 m³</v>
          </cell>
          <cell r="C502">
            <v>162482.6618</v>
          </cell>
          <cell r="D502">
            <v>25.997199999999999</v>
          </cell>
          <cell r="E502">
            <v>3.5087999999999999</v>
          </cell>
          <cell r="F502">
            <v>0</v>
          </cell>
          <cell r="G502">
            <v>29.2469</v>
          </cell>
          <cell r="H502">
            <v>0</v>
          </cell>
          <cell r="I502">
            <v>0</v>
          </cell>
          <cell r="J502">
            <v>58.752899999999997</v>
          </cell>
          <cell r="K502">
            <v>29.506</v>
          </cell>
        </row>
        <row r="503">
          <cell r="A503" t="str">
            <v>E9604</v>
          </cell>
          <cell r="B503" t="str">
            <v>Caminhão basculante para rocha com capacidade de 8 m³ - 210 kW</v>
          </cell>
          <cell r="J503">
            <v>332.57960000000003</v>
          </cell>
          <cell r="K503">
            <v>105.4284</v>
          </cell>
        </row>
        <row r="504">
          <cell r="A504" t="str">
            <v>A9315</v>
          </cell>
          <cell r="B504" t="str">
            <v>Caminhão basculante 6 x 4, PBT 23.000 kg e distância entre eixos 3,6 m - 210 kW -  motorista de caminhão</v>
          </cell>
          <cell r="C504">
            <v>797678.65099999995</v>
          </cell>
          <cell r="D504">
            <v>39.883899999999997</v>
          </cell>
          <cell r="E504">
            <v>14.354900000000001</v>
          </cell>
          <cell r="F504">
            <v>5.8163999999999998</v>
          </cell>
          <cell r="G504">
            <v>59.825899999999997</v>
          </cell>
          <cell r="H504">
            <v>157.87799999999999</v>
          </cell>
          <cell r="I504">
            <v>35.599299999999999</v>
          </cell>
          <cell r="J504">
            <v>313.35840000000002</v>
          </cell>
          <cell r="K504">
            <v>95.654499999999999</v>
          </cell>
        </row>
        <row r="505">
          <cell r="A505" t="str">
            <v>A9341</v>
          </cell>
          <cell r="B505" t="str">
            <v>Caçamba basculante para rocha com capacidade de 8 m³</v>
          </cell>
          <cell r="C505">
            <v>68230.153900000005</v>
          </cell>
          <cell r="D505">
            <v>8.3976000000000006</v>
          </cell>
          <cell r="E505">
            <v>1.3763000000000001</v>
          </cell>
          <cell r="F505">
            <v>0</v>
          </cell>
          <cell r="G505">
            <v>9.4473000000000003</v>
          </cell>
          <cell r="H505">
            <v>0</v>
          </cell>
          <cell r="I505">
            <v>0</v>
          </cell>
          <cell r="J505">
            <v>19.2212</v>
          </cell>
          <cell r="K505">
            <v>9.7738999999999994</v>
          </cell>
        </row>
        <row r="506">
          <cell r="A506" t="str">
            <v>E9605</v>
          </cell>
          <cell r="B506" t="str">
            <v>Caminhão tanque com capacidade de 6.000 l - 136 kW</v>
          </cell>
          <cell r="J506">
            <v>284.1438</v>
          </cell>
          <cell r="K506">
            <v>90.264899999999997</v>
          </cell>
        </row>
        <row r="507">
          <cell r="A507" t="str">
            <v>A9323</v>
          </cell>
          <cell r="B507" t="str">
            <v>Caminhão plataforma 4 x 2, PBT 14.300 kg e distância entre eixos 4,8 m - 136 kW - condição de trabalho severa - motorista de caminhão</v>
          </cell>
          <cell r="C507">
            <v>532182.82550000004</v>
          </cell>
          <cell r="D507">
            <v>31.931000000000001</v>
          </cell>
          <cell r="E507">
            <v>9.8506999999999998</v>
          </cell>
          <cell r="F507">
            <v>3.9914000000000001</v>
          </cell>
          <cell r="G507">
            <v>47.896500000000003</v>
          </cell>
          <cell r="H507">
            <v>138.76079999999999</v>
          </cell>
          <cell r="I507">
            <v>35.599299999999999</v>
          </cell>
          <cell r="J507">
            <v>268.02969999999999</v>
          </cell>
          <cell r="K507">
            <v>81.372399999999999</v>
          </cell>
        </row>
        <row r="508">
          <cell r="A508" t="str">
            <v>A9358</v>
          </cell>
          <cell r="B508" t="str">
            <v>Tanque para transporte de água com capacidade de 6.000 l</v>
          </cell>
          <cell r="C508">
            <v>90270</v>
          </cell>
          <cell r="D508">
            <v>7.2215999999999996</v>
          </cell>
          <cell r="E508">
            <v>1.6709000000000001</v>
          </cell>
          <cell r="F508">
            <v>0</v>
          </cell>
          <cell r="G508">
            <v>7.2215999999999996</v>
          </cell>
          <cell r="H508">
            <v>0</v>
          </cell>
          <cell r="I508">
            <v>0</v>
          </cell>
          <cell r="J508">
            <v>16.114100000000001</v>
          </cell>
          <cell r="K508">
            <v>8.8925000000000001</v>
          </cell>
        </row>
        <row r="509">
          <cell r="A509" t="str">
            <v>E9644</v>
          </cell>
          <cell r="B509" t="str">
            <v>Caminhão demarcador de faixas com sistema de pintura a frio - 28 kW/129 kW</v>
          </cell>
          <cell r="J509">
            <v>462.87849999999997</v>
          </cell>
          <cell r="K509">
            <v>193.4846</v>
          </cell>
        </row>
        <row r="510">
          <cell r="A510" t="str">
            <v>A9302</v>
          </cell>
          <cell r="B510" t="str">
            <v>Caminhão plataforma 4 x 2, PBT 9.200 kg e distância entre eixos 4,6 m - 129 kW - motorista de caminhão</v>
          </cell>
          <cell r="C510">
            <v>433556.4301</v>
          </cell>
          <cell r="D510">
            <v>26.013400000000001</v>
          </cell>
          <cell r="E510">
            <v>8.0251000000000001</v>
          </cell>
          <cell r="F510">
            <v>3.2517</v>
          </cell>
          <cell r="G510">
            <v>39.020099999999999</v>
          </cell>
          <cell r="H510">
            <v>131.61869999999999</v>
          </cell>
          <cell r="I510">
            <v>35.599299999999999</v>
          </cell>
          <cell r="J510">
            <v>243.5283</v>
          </cell>
          <cell r="K510">
            <v>72.889499999999998</v>
          </cell>
        </row>
        <row r="511">
          <cell r="A511" t="str">
            <v>A9368</v>
          </cell>
          <cell r="B511" t="str">
            <v>Equipamento demarcador de faixas a frio montado sobre chassi com capacidade de 800 l - 28 kW</v>
          </cell>
          <cell r="C511">
            <v>731939.25</v>
          </cell>
          <cell r="D511">
            <v>77.768500000000003</v>
          </cell>
          <cell r="E511">
            <v>14.1127</v>
          </cell>
          <cell r="F511">
            <v>0</v>
          </cell>
          <cell r="G511">
            <v>73.193899999999999</v>
          </cell>
          <cell r="H511">
            <v>25.561199999999999</v>
          </cell>
          <cell r="I511">
            <v>28.713899999999999</v>
          </cell>
          <cell r="J511">
            <v>219.3502</v>
          </cell>
          <cell r="K511">
            <v>120.5951</v>
          </cell>
        </row>
        <row r="512">
          <cell r="A512" t="str">
            <v>E9645</v>
          </cell>
          <cell r="B512" t="str">
            <v>Caminhão demarcador de faixas com sistema de pintura a quente - 5 kW/30,10 kW/136 kW</v>
          </cell>
          <cell r="J512">
            <v>704.19910000000004</v>
          </cell>
          <cell r="K512">
            <v>318.26900000000001</v>
          </cell>
        </row>
        <row r="513">
          <cell r="A513" t="str">
            <v>A9328</v>
          </cell>
          <cell r="B513" t="str">
            <v>Compressor de ar portátil de 70,79 l/s (150 PCM) sem reboque - 30,10 kW</v>
          </cell>
          <cell r="C513">
            <v>148231.75399999999</v>
          </cell>
          <cell r="D513">
            <v>11.858499999999999</v>
          </cell>
          <cell r="E513">
            <v>2.7437999999999998</v>
          </cell>
          <cell r="F513">
            <v>0</v>
          </cell>
          <cell r="G513">
            <v>11.858499999999999</v>
          </cell>
          <cell r="H513">
            <v>27.478300000000001</v>
          </cell>
          <cell r="I513">
            <v>0</v>
          </cell>
          <cell r="J513">
            <v>53.939100000000003</v>
          </cell>
          <cell r="K513">
            <v>14.6023</v>
          </cell>
        </row>
        <row r="514">
          <cell r="A514" t="str">
            <v>A9331</v>
          </cell>
          <cell r="B514" t="str">
            <v>Caminhão plataforma 4 x 2, PBT 16.000 kg e distância entre eixos 4,8 m - 136 kW - condição de trabalho severa - motorista de caminhão</v>
          </cell>
          <cell r="C514">
            <v>561298.23459999997</v>
          </cell>
          <cell r="D514">
            <v>33.677900000000001</v>
          </cell>
          <cell r="E514">
            <v>10.3896</v>
          </cell>
          <cell r="F514">
            <v>4.2096999999999998</v>
          </cell>
          <cell r="G514">
            <v>50.516800000000003</v>
          </cell>
          <cell r="H514">
            <v>138.76079999999999</v>
          </cell>
          <cell r="I514">
            <v>35.599299999999999</v>
          </cell>
          <cell r="J514">
            <v>273.15410000000003</v>
          </cell>
          <cell r="K514">
            <v>83.876499999999993</v>
          </cell>
        </row>
        <row r="515">
          <cell r="A515" t="str">
            <v>A9369</v>
          </cell>
          <cell r="B515" t="str">
            <v>Equipamento demarcador de faixas a quente montado sobre chassi com capacidade de 500 l - 5,0 kW</v>
          </cell>
          <cell r="C515">
            <v>1522141.5061999999</v>
          </cell>
          <cell r="D515">
            <v>161.72749999999999</v>
          </cell>
          <cell r="E515">
            <v>29.348800000000001</v>
          </cell>
          <cell r="F515">
            <v>0</v>
          </cell>
          <cell r="G515">
            <v>152.21420000000001</v>
          </cell>
          <cell r="H515">
            <v>5.1014999999999997</v>
          </cell>
          <cell r="I515">
            <v>28.713899999999999</v>
          </cell>
          <cell r="J515">
            <v>377.10590000000002</v>
          </cell>
          <cell r="K515">
            <v>219.7902</v>
          </cell>
        </row>
        <row r="516">
          <cell r="A516" t="str">
            <v>E9665</v>
          </cell>
          <cell r="B516" t="str">
            <v>Cavalo mecânico com semirreboque com capacidade de 20 t - 276 kW</v>
          </cell>
          <cell r="J516">
            <v>423.36059999999998</v>
          </cell>
          <cell r="K516">
            <v>127.76439999999999</v>
          </cell>
        </row>
        <row r="517">
          <cell r="A517" t="str">
            <v>A9318</v>
          </cell>
          <cell r="B517" t="str">
            <v>Cavalo mecânico 4 x 2, PBT 16.000 kg - 276 kW - motorista de veículo especial</v>
          </cell>
          <cell r="C517">
            <v>753399.09580000001</v>
          </cell>
          <cell r="D517">
            <v>37.67</v>
          </cell>
          <cell r="E517">
            <v>13.558</v>
          </cell>
          <cell r="F517">
            <v>5.4935</v>
          </cell>
          <cell r="G517">
            <v>56.504899999999999</v>
          </cell>
          <cell r="H517">
            <v>207.49680000000001</v>
          </cell>
          <cell r="I517">
            <v>36.460999999999999</v>
          </cell>
          <cell r="J517">
            <v>357.18419999999998</v>
          </cell>
          <cell r="K517">
            <v>93.182500000000005</v>
          </cell>
        </row>
        <row r="518">
          <cell r="A518" t="str">
            <v>A9353</v>
          </cell>
          <cell r="B518" t="str">
            <v>Semirreboque com 2 eixos</v>
          </cell>
          <cell r="C518">
            <v>351050</v>
          </cell>
          <cell r="D518">
            <v>28.084</v>
          </cell>
          <cell r="E518">
            <v>6.4978999999999996</v>
          </cell>
          <cell r="F518">
            <v>0</v>
          </cell>
          <cell r="G518">
            <v>31.5945</v>
          </cell>
          <cell r="H518">
            <v>0</v>
          </cell>
          <cell r="I518">
            <v>0</v>
          </cell>
          <cell r="J518">
            <v>66.176400000000001</v>
          </cell>
          <cell r="K518">
            <v>34.581899999999997</v>
          </cell>
        </row>
        <row r="519">
          <cell r="A519" t="str">
            <v>E9666</v>
          </cell>
          <cell r="B519" t="str">
            <v>Cavalo mecânico com semirreboque com capacidade de 32 t - 302 kW</v>
          </cell>
          <cell r="J519">
            <v>471.34930000000003</v>
          </cell>
          <cell r="K519">
            <v>142.20869999999999</v>
          </cell>
        </row>
        <row r="520">
          <cell r="A520" t="str">
            <v>A9321</v>
          </cell>
          <cell r="B520" t="str">
            <v>Cavalo mecânico estradeiro 6 x 2, PBT 23.000 kg - 302 kW - motorista de veículo especial</v>
          </cell>
          <cell r="C520">
            <v>882260.41819999996</v>
          </cell>
          <cell r="D520">
            <v>44.113</v>
          </cell>
          <cell r="E520">
            <v>15.877000000000001</v>
          </cell>
          <cell r="F520">
            <v>6.4330999999999996</v>
          </cell>
          <cell r="G520">
            <v>66.169499999999999</v>
          </cell>
          <cell r="H520">
            <v>227.0436</v>
          </cell>
          <cell r="I520">
            <v>36.460999999999999</v>
          </cell>
          <cell r="J520">
            <v>396.09719999999999</v>
          </cell>
          <cell r="K520">
            <v>102.8841</v>
          </cell>
        </row>
        <row r="521">
          <cell r="A521" t="str">
            <v>A9354</v>
          </cell>
          <cell r="B521" t="str">
            <v>Semirreboque com 3 eixos</v>
          </cell>
          <cell r="C521">
            <v>399194</v>
          </cell>
          <cell r="D521">
            <v>31.935500000000001</v>
          </cell>
          <cell r="E521">
            <v>7.3891</v>
          </cell>
          <cell r="F521">
            <v>0</v>
          </cell>
          <cell r="G521">
            <v>35.927500000000002</v>
          </cell>
          <cell r="H521">
            <v>0</v>
          </cell>
          <cell r="I521">
            <v>0</v>
          </cell>
          <cell r="J521">
            <v>75.252099999999999</v>
          </cell>
          <cell r="K521">
            <v>39.324599999999997</v>
          </cell>
        </row>
        <row r="522">
          <cell r="A522" t="str">
            <v>E9667</v>
          </cell>
          <cell r="B522" t="str">
            <v>Caminhão basculante com capacidade de 14 m³ - 210 kW</v>
          </cell>
          <cell r="J522">
            <v>327.35180000000003</v>
          </cell>
          <cell r="K522">
            <v>102.9509</v>
          </cell>
        </row>
        <row r="523">
          <cell r="A523" t="str">
            <v>A9316</v>
          </cell>
          <cell r="B523" t="str">
            <v>Caminhão plataforma 8 x 4, PBT 29.000 kg e distância entre eixos 4,6 m - 210 kW - motorista de caminhão</v>
          </cell>
          <cell r="C523">
            <v>751477.27930000005</v>
          </cell>
          <cell r="D523">
            <v>37.573900000000002</v>
          </cell>
          <cell r="E523">
            <v>13.5235</v>
          </cell>
          <cell r="F523">
            <v>5.4794999999999998</v>
          </cell>
          <cell r="G523">
            <v>56.360799999999998</v>
          </cell>
          <cell r="H523">
            <v>157.87799999999999</v>
          </cell>
          <cell r="I523">
            <v>35.599299999999999</v>
          </cell>
          <cell r="J523">
            <v>306.41500000000002</v>
          </cell>
          <cell r="K523">
            <v>92.176199999999994</v>
          </cell>
        </row>
        <row r="524">
          <cell r="A524" t="str">
            <v>A9344</v>
          </cell>
          <cell r="B524" t="str">
            <v>Caçamba basculante com capacidade de 14 m³</v>
          </cell>
          <cell r="C524">
            <v>90330.18</v>
          </cell>
          <cell r="D524">
            <v>9.0329999999999995</v>
          </cell>
          <cell r="E524">
            <v>1.7417</v>
          </cell>
          <cell r="F524">
            <v>0</v>
          </cell>
          <cell r="G524">
            <v>10.162100000000001</v>
          </cell>
          <cell r="H524">
            <v>0</v>
          </cell>
          <cell r="I524">
            <v>0</v>
          </cell>
          <cell r="J524">
            <v>20.936800000000002</v>
          </cell>
          <cell r="K524">
            <v>10.774699999999999</v>
          </cell>
        </row>
        <row r="525">
          <cell r="A525" t="str">
            <v>E9669</v>
          </cell>
          <cell r="B525" t="str">
            <v>Caminhão tanque com capacidade de 8.000 l - 136 kW</v>
          </cell>
          <cell r="J525">
            <v>289.98450000000003</v>
          </cell>
          <cell r="K525">
            <v>93.164299999999997</v>
          </cell>
        </row>
        <row r="526">
          <cell r="A526" t="str">
            <v>A9331</v>
          </cell>
          <cell r="B526" t="str">
            <v>Caminhão plataforma 4 x 2, PBT 16.000 kg e distância entre eixos 4,8 m - 136 kW - condição de trabalho severa - motorista de caminhão</v>
          </cell>
          <cell r="C526">
            <v>561298.23459999997</v>
          </cell>
          <cell r="D526">
            <v>33.677900000000001</v>
          </cell>
          <cell r="E526">
            <v>10.3896</v>
          </cell>
          <cell r="F526">
            <v>4.2096999999999998</v>
          </cell>
          <cell r="G526">
            <v>50.516800000000003</v>
          </cell>
          <cell r="H526">
            <v>138.76079999999999</v>
          </cell>
          <cell r="I526">
            <v>35.599299999999999</v>
          </cell>
          <cell r="J526">
            <v>273.15410000000003</v>
          </cell>
          <cell r="K526">
            <v>83.876499999999993</v>
          </cell>
        </row>
        <row r="527">
          <cell r="A527" t="str">
            <v>A9359</v>
          </cell>
          <cell r="B527" t="str">
            <v>Tanque para transporte de água com capacidade de 8.000 l</v>
          </cell>
          <cell r="C527">
            <v>94282</v>
          </cell>
          <cell r="D527">
            <v>7.5426000000000002</v>
          </cell>
          <cell r="E527">
            <v>1.7452000000000001</v>
          </cell>
          <cell r="F527">
            <v>0</v>
          </cell>
          <cell r="G527">
            <v>7.5426000000000002</v>
          </cell>
          <cell r="H527">
            <v>0</v>
          </cell>
          <cell r="I527">
            <v>0</v>
          </cell>
          <cell r="J527">
            <v>16.830400000000001</v>
          </cell>
          <cell r="K527">
            <v>9.2878000000000007</v>
          </cell>
        </row>
        <row r="528">
          <cell r="A528" t="str">
            <v>E9670</v>
          </cell>
          <cell r="B528" t="str">
            <v>Usina móvel de lama asfáltica ou microrrevestimento com cavalo mecânico com capacidade de 12 m³ - 95,6 kW/276 kW</v>
          </cell>
          <cell r="J528">
            <v>887.88969999999995</v>
          </cell>
          <cell r="K528">
            <v>303.39789999999999</v>
          </cell>
        </row>
        <row r="529">
          <cell r="A529" t="str">
            <v>A9319</v>
          </cell>
          <cell r="B529" t="str">
            <v>Cavalo mecânico 6 x 2, PBT 23.000 kg - 276 kW - condição de trabalho severa - motorista de veículo especial</v>
          </cell>
          <cell r="C529">
            <v>826325.90379999997</v>
          </cell>
          <cell r="D529">
            <v>49.579599999999999</v>
          </cell>
          <cell r="E529">
            <v>15.295299999999999</v>
          </cell>
          <cell r="F529">
            <v>6.1974</v>
          </cell>
          <cell r="G529">
            <v>74.369299999999996</v>
          </cell>
          <cell r="H529">
            <v>281.6028</v>
          </cell>
          <cell r="I529">
            <v>36.460999999999999</v>
          </cell>
          <cell r="J529">
            <v>463.50540000000001</v>
          </cell>
          <cell r="K529">
            <v>107.5333</v>
          </cell>
        </row>
        <row r="530">
          <cell r="A530" t="str">
            <v>A9367</v>
          </cell>
          <cell r="B530" t="str">
            <v>Usina de lama asfáltica ou microrrevestimento asfáltico rebocável com capacidade de 12 m³ - 95,6 kW</v>
          </cell>
          <cell r="C530">
            <v>1538109.527</v>
          </cell>
          <cell r="D530">
            <v>125.84529999999999</v>
          </cell>
          <cell r="E530">
            <v>28.039000000000001</v>
          </cell>
          <cell r="F530">
            <v>0</v>
          </cell>
          <cell r="G530">
            <v>125.84529999999999</v>
          </cell>
          <cell r="H530">
            <v>102.67440000000001</v>
          </cell>
          <cell r="I530">
            <v>41.9803</v>
          </cell>
          <cell r="J530">
            <v>424.3843</v>
          </cell>
          <cell r="K530">
            <v>195.8646</v>
          </cell>
        </row>
        <row r="531">
          <cell r="A531" t="str">
            <v>E9672</v>
          </cell>
          <cell r="B531" t="str">
            <v>Caminhão basculante para rocha com capacidade de 12 m³ - 210 kW</v>
          </cell>
          <cell r="J531">
            <v>350.21460000000002</v>
          </cell>
          <cell r="K531">
            <v>114.4481</v>
          </cell>
        </row>
        <row r="532">
          <cell r="A532" t="str">
            <v>A9316</v>
          </cell>
          <cell r="B532" t="str">
            <v>Caminhão plataforma 8 x 4, PBT 29.000 kg e distância entre eixos 4,6 m - 210 kW - motorista de caminhão</v>
          </cell>
          <cell r="C532">
            <v>751477.27930000005</v>
          </cell>
          <cell r="D532">
            <v>37.573900000000002</v>
          </cell>
          <cell r="E532">
            <v>13.5235</v>
          </cell>
          <cell r="F532">
            <v>5.4794999999999998</v>
          </cell>
          <cell r="G532">
            <v>56.360799999999998</v>
          </cell>
          <cell r="H532">
            <v>157.87799999999999</v>
          </cell>
          <cell r="I532">
            <v>35.599299999999999</v>
          </cell>
          <cell r="J532">
            <v>306.41500000000002</v>
          </cell>
          <cell r="K532">
            <v>92.176199999999994</v>
          </cell>
        </row>
        <row r="533">
          <cell r="A533" t="str">
            <v>A9343</v>
          </cell>
          <cell r="B533" t="str">
            <v>Caçamba basculante para rocha com capacidade de 12 m³</v>
          </cell>
          <cell r="C533">
            <v>155477.73079999999</v>
          </cell>
          <cell r="D533">
            <v>19.1357</v>
          </cell>
          <cell r="E533">
            <v>3.1362000000000001</v>
          </cell>
          <cell r="F533">
            <v>0</v>
          </cell>
          <cell r="G533">
            <v>21.527699999999999</v>
          </cell>
          <cell r="H533">
            <v>0</v>
          </cell>
          <cell r="I533">
            <v>0</v>
          </cell>
          <cell r="J533">
            <v>43.799599999999998</v>
          </cell>
          <cell r="K533">
            <v>22.271899999999999</v>
          </cell>
        </row>
        <row r="534">
          <cell r="A534" t="str">
            <v>E9679</v>
          </cell>
          <cell r="B534" t="str">
            <v>Cavalo mecânico com dois reboques hidropneumáticos de 5 e 4 eixos e mesas de giro com capacidade de 130 t - 440 kW</v>
          </cell>
          <cell r="J534">
            <v>1982.2852</v>
          </cell>
          <cell r="K534">
            <v>863.64829999999995</v>
          </cell>
        </row>
        <row r="535">
          <cell r="A535" t="str">
            <v>A9325</v>
          </cell>
          <cell r="B535" t="str">
            <v>Cavalo mecânico 8 x 8, PBT 26.000 kg - 440 kW -  motorista de veículo especial</v>
          </cell>
          <cell r="C535">
            <v>5166351.9956</v>
          </cell>
          <cell r="D535">
            <v>258.31760000000003</v>
          </cell>
          <cell r="E535">
            <v>92.972800000000007</v>
          </cell>
          <cell r="F535">
            <v>37.671300000000002</v>
          </cell>
          <cell r="G535">
            <v>387.47640000000001</v>
          </cell>
          <cell r="H535">
            <v>330.79199999999997</v>
          </cell>
          <cell r="I535">
            <v>36.460999999999999</v>
          </cell>
          <cell r="J535">
            <v>1143.6911</v>
          </cell>
          <cell r="K535">
            <v>425.42270000000002</v>
          </cell>
        </row>
        <row r="536">
          <cell r="A536" t="str">
            <v>A9384</v>
          </cell>
          <cell r="B536" t="str">
            <v>Reboque hidropneumático com capacidade de 166 t e 4 eixos</v>
          </cell>
          <cell r="C536">
            <v>1808400.3742</v>
          </cell>
          <cell r="D536">
            <v>144.672</v>
          </cell>
          <cell r="E536">
            <v>33.473500000000001</v>
          </cell>
          <cell r="F536">
            <v>0</v>
          </cell>
          <cell r="G536">
            <v>162.756</v>
          </cell>
          <cell r="H536">
            <v>0</v>
          </cell>
          <cell r="I536">
            <v>0</v>
          </cell>
          <cell r="J536">
            <v>340.9015</v>
          </cell>
          <cell r="K536">
            <v>178.1455</v>
          </cell>
        </row>
        <row r="537">
          <cell r="A537" t="str">
            <v>A9385</v>
          </cell>
          <cell r="B537" t="str">
            <v>Conjunto de duas mesas de giro para quinta roda ou reboque com capacidade de 100 t cada</v>
          </cell>
          <cell r="C537">
            <v>749824.54539999994</v>
          </cell>
          <cell r="D537">
            <v>59.985999999999997</v>
          </cell>
          <cell r="E537">
            <v>13.879300000000001</v>
          </cell>
          <cell r="F537">
            <v>0</v>
          </cell>
          <cell r="G537">
            <v>67.484200000000001</v>
          </cell>
          <cell r="H537">
            <v>0</v>
          </cell>
          <cell r="I537">
            <v>0</v>
          </cell>
          <cell r="J537">
            <v>141.34950000000001</v>
          </cell>
          <cell r="K537">
            <v>73.865300000000005</v>
          </cell>
        </row>
        <row r="538">
          <cell r="A538" t="str">
            <v>A9390</v>
          </cell>
          <cell r="B538" t="str">
            <v>Reboque hidropneumático com capacidade de 117 t e 5 eixos</v>
          </cell>
          <cell r="C538">
            <v>1890313.98</v>
          </cell>
          <cell r="D538">
            <v>151.2251</v>
          </cell>
          <cell r="E538">
            <v>34.989699999999999</v>
          </cell>
          <cell r="F538">
            <v>0</v>
          </cell>
          <cell r="G538">
            <v>170.1283</v>
          </cell>
          <cell r="H538">
            <v>0</v>
          </cell>
          <cell r="I538">
            <v>0</v>
          </cell>
          <cell r="J538">
            <v>356.34309999999999</v>
          </cell>
          <cell r="K538">
            <v>186.2148</v>
          </cell>
        </row>
        <row r="539">
          <cell r="A539" t="str">
            <v>E9680</v>
          </cell>
          <cell r="B539" t="str">
            <v>Caminhão tanque com capacidade de 13.000 l - 188 kW</v>
          </cell>
          <cell r="J539">
            <v>363.7045</v>
          </cell>
          <cell r="K539">
            <v>103.49979999999999</v>
          </cell>
        </row>
        <row r="540">
          <cell r="A540" t="str">
            <v>A9332</v>
          </cell>
          <cell r="B540" t="str">
            <v>Caminhão plataforma 6 x 2, PBT 23.000 kg e distância entre eixos 4,8 m - 188 kW - condição de trabalho severa - motorista de caminhão</v>
          </cell>
          <cell r="C540">
            <v>657340.65209999995</v>
          </cell>
          <cell r="D540">
            <v>39.440399999999997</v>
          </cell>
          <cell r="E540">
            <v>12.167400000000001</v>
          </cell>
          <cell r="F540">
            <v>4.9301000000000004</v>
          </cell>
          <cell r="G540">
            <v>59.160699999999999</v>
          </cell>
          <cell r="H540">
            <v>191.81639999999999</v>
          </cell>
          <cell r="I540">
            <v>35.599299999999999</v>
          </cell>
          <cell r="J540">
            <v>343.11430000000001</v>
          </cell>
          <cell r="K540">
            <v>92.137200000000007</v>
          </cell>
        </row>
        <row r="541">
          <cell r="A541" t="str">
            <v>A9361</v>
          </cell>
          <cell r="B541" t="str">
            <v>Tanque para transporte de água com capacidade de 13.000 l</v>
          </cell>
          <cell r="C541">
            <v>115345</v>
          </cell>
          <cell r="D541">
            <v>9.2276000000000007</v>
          </cell>
          <cell r="E541">
            <v>2.1349999999999998</v>
          </cell>
          <cell r="F541">
            <v>0</v>
          </cell>
          <cell r="G541">
            <v>9.2276000000000007</v>
          </cell>
          <cell r="H541">
            <v>0</v>
          </cell>
          <cell r="I541">
            <v>0</v>
          </cell>
          <cell r="J541">
            <v>20.590199999999999</v>
          </cell>
          <cell r="K541">
            <v>11.3626</v>
          </cell>
        </row>
        <row r="542">
          <cell r="A542" t="str">
            <v>E9686</v>
          </cell>
          <cell r="B542" t="str">
            <v>Caminhão guindauto com capacidade de elevação de 6,2 t e carroceria de 7 t - 136 kW</v>
          </cell>
          <cell r="J542">
            <v>324.72609999999997</v>
          </cell>
          <cell r="K542">
            <v>114.158</v>
          </cell>
        </row>
        <row r="543">
          <cell r="A543" t="str">
            <v>A9308</v>
          </cell>
          <cell r="B543" t="str">
            <v>Caminhão plataforma 4 x 2, PBT 16.000 kg e distância entre eixos 4,8 m - 136 kW - motorista de veículo especial</v>
          </cell>
          <cell r="C543">
            <v>561298.23459999997</v>
          </cell>
          <cell r="D543">
            <v>28.064900000000002</v>
          </cell>
          <cell r="E543">
            <v>10.101000000000001</v>
          </cell>
          <cell r="F543">
            <v>4.0928000000000004</v>
          </cell>
          <cell r="G543">
            <v>42.0974</v>
          </cell>
          <cell r="H543">
            <v>138.76079999999999</v>
          </cell>
          <cell r="I543">
            <v>36.460999999999999</v>
          </cell>
          <cell r="J543">
            <v>259.5779</v>
          </cell>
          <cell r="K543">
            <v>78.719700000000003</v>
          </cell>
        </row>
        <row r="544">
          <cell r="A544" t="str">
            <v>A9349</v>
          </cell>
          <cell r="B544" t="str">
            <v>Carroceria de madeira com capacidade de 7 t</v>
          </cell>
          <cell r="C544">
            <v>29298.298599999998</v>
          </cell>
          <cell r="D544">
            <v>2.9298000000000002</v>
          </cell>
          <cell r="E544">
            <v>0.56489999999999996</v>
          </cell>
          <cell r="F544">
            <v>0</v>
          </cell>
          <cell r="G544">
            <v>2.9298000000000002</v>
          </cell>
          <cell r="H544">
            <v>0</v>
          </cell>
          <cell r="I544">
            <v>0</v>
          </cell>
          <cell r="J544">
            <v>6.4245000000000001</v>
          </cell>
          <cell r="K544">
            <v>3.4946999999999999</v>
          </cell>
        </row>
        <row r="545">
          <cell r="A545" t="str">
            <v>A9372</v>
          </cell>
          <cell r="B545" t="str">
            <v>Guindaste articulado montado sobre chassi com capacidade máxima de elevação de 6,2 t</v>
          </cell>
          <cell r="C545">
            <v>267801</v>
          </cell>
          <cell r="D545">
            <v>26.780100000000001</v>
          </cell>
          <cell r="E545">
            <v>5.1635</v>
          </cell>
          <cell r="F545">
            <v>0</v>
          </cell>
          <cell r="G545">
            <v>26.780100000000001</v>
          </cell>
          <cell r="H545">
            <v>0</v>
          </cell>
          <cell r="I545">
            <v>0</v>
          </cell>
          <cell r="J545">
            <v>58.723700000000001</v>
          </cell>
          <cell r="K545">
            <v>31.9436</v>
          </cell>
        </row>
        <row r="546">
          <cell r="A546" t="str">
            <v>E9687</v>
          </cell>
          <cell r="B546" t="str">
            <v>Caminhão carroceria com capacidade de 5 t - 120 kW</v>
          </cell>
          <cell r="J546">
            <v>177.1371</v>
          </cell>
          <cell r="K546">
            <v>73.588300000000004</v>
          </cell>
        </row>
        <row r="547">
          <cell r="A547" t="str">
            <v>A9303</v>
          </cell>
          <cell r="B547" t="str">
            <v>Caminhão plataforma 4 x 2, PBT 9.600 kg e distância entre eixos 3,9 m - 120 kW - motorista de caminhão</v>
          </cell>
          <cell r="C547">
            <v>405766.2647</v>
          </cell>
          <cell r="D547">
            <v>24.346</v>
          </cell>
          <cell r="E547">
            <v>7.5106999999999999</v>
          </cell>
          <cell r="F547">
            <v>3.0432000000000001</v>
          </cell>
          <cell r="G547">
            <v>36.518999999999998</v>
          </cell>
          <cell r="H547">
            <v>64.44</v>
          </cell>
          <cell r="I547">
            <v>35.599299999999999</v>
          </cell>
          <cell r="J547">
            <v>171.45820000000001</v>
          </cell>
          <cell r="K547">
            <v>70.499200000000002</v>
          </cell>
        </row>
        <row r="548">
          <cell r="A548" t="str">
            <v>A9348</v>
          </cell>
          <cell r="B548" t="str">
            <v>Carroceria de madeira com capacidade de 5 t</v>
          </cell>
          <cell r="C548">
            <v>25897.504300000001</v>
          </cell>
          <cell r="D548">
            <v>2.5897999999999999</v>
          </cell>
          <cell r="E548">
            <v>0.49930000000000002</v>
          </cell>
          <cell r="F548">
            <v>0</v>
          </cell>
          <cell r="G548">
            <v>2.5897999999999999</v>
          </cell>
          <cell r="H548">
            <v>0</v>
          </cell>
          <cell r="I548">
            <v>0</v>
          </cell>
          <cell r="J548">
            <v>5.6788999999999996</v>
          </cell>
          <cell r="K548">
            <v>3.0891000000000002</v>
          </cell>
        </row>
        <row r="549">
          <cell r="A549" t="str">
            <v>E9690</v>
          </cell>
          <cell r="B549" t="str">
            <v>Caminhão guindauto com cesto aéreo simples e capacidade de elevação de 5,7 t e carroceria de 8,5 t - 136 kW</v>
          </cell>
          <cell r="J549">
            <v>302.30250000000001</v>
          </cell>
          <cell r="K549">
            <v>101.96040000000001</v>
          </cell>
        </row>
        <row r="550">
          <cell r="A550" t="str">
            <v>A9296</v>
          </cell>
          <cell r="B550" t="str">
            <v>Carroceria de madeira com capacidade de 8,5 t</v>
          </cell>
          <cell r="C550">
            <v>31594.5</v>
          </cell>
          <cell r="D550">
            <v>3.1595</v>
          </cell>
          <cell r="E550">
            <v>0.60919999999999996</v>
          </cell>
          <cell r="F550">
            <v>0</v>
          </cell>
          <cell r="G550">
            <v>3.1595</v>
          </cell>
          <cell r="H550">
            <v>0</v>
          </cell>
          <cell r="I550">
            <v>0</v>
          </cell>
          <cell r="J550">
            <v>6.9282000000000004</v>
          </cell>
          <cell r="K550">
            <v>3.7686999999999999</v>
          </cell>
        </row>
        <row r="551">
          <cell r="A551" t="str">
            <v>A9308</v>
          </cell>
          <cell r="B551" t="str">
            <v>Caminhão plataforma 4 x 2, PBT 16.000 kg e distância entre eixos 4,8 m - 136 kW - motorista de veículo especial</v>
          </cell>
          <cell r="C551">
            <v>561298.23459999997</v>
          </cell>
          <cell r="D551">
            <v>28.064900000000002</v>
          </cell>
          <cell r="E551">
            <v>10.101000000000001</v>
          </cell>
          <cell r="F551">
            <v>4.0928000000000004</v>
          </cell>
          <cell r="G551">
            <v>42.0974</v>
          </cell>
          <cell r="H551">
            <v>138.76079999999999</v>
          </cell>
          <cell r="I551">
            <v>36.460999999999999</v>
          </cell>
          <cell r="J551">
            <v>259.5779</v>
          </cell>
          <cell r="K551">
            <v>78.719700000000003</v>
          </cell>
        </row>
        <row r="552">
          <cell r="A552" t="str">
            <v>A9329</v>
          </cell>
          <cell r="B552" t="str">
            <v>Cesto aéreo simples isolado com capacidade para 135 kg</v>
          </cell>
          <cell r="C552">
            <v>24327.764999999999</v>
          </cell>
          <cell r="D552">
            <v>2.4327999999999999</v>
          </cell>
          <cell r="E552">
            <v>0.46910000000000002</v>
          </cell>
          <cell r="F552">
            <v>0</v>
          </cell>
          <cell r="G552">
            <v>2.4327999999999999</v>
          </cell>
          <cell r="H552">
            <v>0</v>
          </cell>
          <cell r="I552">
            <v>0</v>
          </cell>
          <cell r="J552">
            <v>5.3346999999999998</v>
          </cell>
          <cell r="K552">
            <v>2.9018999999999999</v>
          </cell>
        </row>
        <row r="553">
          <cell r="A553" t="str">
            <v>A9330</v>
          </cell>
          <cell r="B553" t="str">
            <v>Guindaste articulado montado sobre chassi com capacidade máxima de elevação de 5,7 t</v>
          </cell>
          <cell r="C553">
            <v>138915.5</v>
          </cell>
          <cell r="D553">
            <v>13.8916</v>
          </cell>
          <cell r="E553">
            <v>2.6785000000000001</v>
          </cell>
          <cell r="F553">
            <v>0</v>
          </cell>
          <cell r="G553">
            <v>13.8916</v>
          </cell>
          <cell r="H553">
            <v>0</v>
          </cell>
          <cell r="I553">
            <v>0</v>
          </cell>
          <cell r="J553">
            <v>30.4617</v>
          </cell>
          <cell r="K553">
            <v>16.5701</v>
          </cell>
        </row>
        <row r="554">
          <cell r="A554" t="str">
            <v>E9693</v>
          </cell>
          <cell r="B554" t="str">
            <v>Caminhão demarcador de faixas com sistema de pintura Spray - 129 kW</v>
          </cell>
          <cell r="J554">
            <v>1053.8967</v>
          </cell>
          <cell r="K554">
            <v>534.03660000000002</v>
          </cell>
        </row>
        <row r="555">
          <cell r="A555" t="str">
            <v>A9322</v>
          </cell>
          <cell r="B555" t="str">
            <v>Caminhão plataforma 4 x 2, PBT 10.800 kg e distância entre eixos 4,0 m - 129 kW - condição de trabalho severa - motorista de caminhão</v>
          </cell>
          <cell r="C555">
            <v>450837.8578</v>
          </cell>
          <cell r="D555">
            <v>33.812800000000003</v>
          </cell>
          <cell r="E555">
            <v>8.6927000000000003</v>
          </cell>
          <cell r="F555">
            <v>3.5222000000000002</v>
          </cell>
          <cell r="G555">
            <v>50.719299999999997</v>
          </cell>
          <cell r="H555">
            <v>131.61869999999999</v>
          </cell>
          <cell r="I555">
            <v>35.599299999999999</v>
          </cell>
          <cell r="J555">
            <v>263.96499999999997</v>
          </cell>
          <cell r="K555">
            <v>81.626999999999995</v>
          </cell>
        </row>
        <row r="556">
          <cell r="A556" t="str">
            <v>A9370</v>
          </cell>
          <cell r="B556" t="str">
            <v>Equipamento demarcador de faixas sistema spray montado sobre chassi com capacidade 1.080 l</v>
          </cell>
          <cell r="C556">
            <v>3375220.8056999999</v>
          </cell>
          <cell r="D556">
            <v>358.61720000000003</v>
          </cell>
          <cell r="E556">
            <v>65.078500000000005</v>
          </cell>
          <cell r="F556">
            <v>0</v>
          </cell>
          <cell r="G556">
            <v>337.52210000000002</v>
          </cell>
          <cell r="H556">
            <v>0</v>
          </cell>
          <cell r="I556">
            <v>28.713899999999999</v>
          </cell>
          <cell r="J556">
            <v>789.93169999999998</v>
          </cell>
          <cell r="K556">
            <v>452.40960000000001</v>
          </cell>
        </row>
        <row r="557">
          <cell r="A557" t="str">
            <v>E9783</v>
          </cell>
          <cell r="B557" t="str">
            <v>Plataforma pantográfica montada em caminhão com capacidade de carga de 600 kg - 120 kW</v>
          </cell>
          <cell r="J557">
            <v>334.33319999999998</v>
          </cell>
          <cell r="K557">
            <v>128.02860000000001</v>
          </cell>
        </row>
        <row r="558">
          <cell r="A558" t="str">
            <v>A9301</v>
          </cell>
          <cell r="B558" t="str">
            <v>Caminhão plataforma 4 x 2, PBT 8.300 kg e distância entre eixos 3,9 m - 120 kW - motorista de veículo especial</v>
          </cell>
          <cell r="C558">
            <v>396939.8591</v>
          </cell>
          <cell r="D558">
            <v>23.816400000000002</v>
          </cell>
          <cell r="E558">
            <v>7.3474000000000004</v>
          </cell>
          <cell r="F558">
            <v>2.9769999999999999</v>
          </cell>
          <cell r="G558">
            <v>35.724600000000002</v>
          </cell>
          <cell r="H558">
            <v>122.43600000000001</v>
          </cell>
          <cell r="I558">
            <v>36.460999999999999</v>
          </cell>
          <cell r="J558">
            <v>228.76240000000001</v>
          </cell>
          <cell r="K558">
            <v>70.601799999999997</v>
          </cell>
        </row>
        <row r="559">
          <cell r="A559" t="str">
            <v>A9377</v>
          </cell>
          <cell r="B559" t="str">
            <v>Plataforma pantográfica hidráulica montada sobre chassi com capacidade de 600 kg</v>
          </cell>
          <cell r="C559">
            <v>481440</v>
          </cell>
          <cell r="D559">
            <v>48.143999999999998</v>
          </cell>
          <cell r="E559">
            <v>9.2827999999999999</v>
          </cell>
          <cell r="F559">
            <v>0</v>
          </cell>
          <cell r="G559">
            <v>48.143999999999998</v>
          </cell>
          <cell r="H559">
            <v>0</v>
          </cell>
          <cell r="I559">
            <v>0</v>
          </cell>
          <cell r="J559">
            <v>105.57080000000001</v>
          </cell>
          <cell r="K559">
            <v>57.4268</v>
          </cell>
        </row>
        <row r="560">
          <cell r="A560" t="str">
            <v>E9787</v>
          </cell>
          <cell r="B560" t="str">
            <v>Bomba para concreto com lança montada sobre chassi com capacidade de 50 m³/h - 136 kW</v>
          </cell>
          <cell r="J560">
            <v>563.79769999999996</v>
          </cell>
          <cell r="K560">
            <v>244.2045</v>
          </cell>
        </row>
        <row r="561">
          <cell r="A561" t="str">
            <v>A9308</v>
          </cell>
          <cell r="B561" t="str">
            <v>Caminhão plataforma 4 x 2, PBT 16.000 kg e distância entre eixos 4,8 m - 136 kW - motorista de veículo especial</v>
          </cell>
          <cell r="C561">
            <v>561298.23459999997</v>
          </cell>
          <cell r="D561">
            <v>28.064900000000002</v>
          </cell>
          <cell r="E561">
            <v>10.101000000000001</v>
          </cell>
          <cell r="F561">
            <v>4.0928000000000004</v>
          </cell>
          <cell r="G561">
            <v>42.0974</v>
          </cell>
          <cell r="H561">
            <v>138.76079999999999</v>
          </cell>
          <cell r="I561">
            <v>36.460999999999999</v>
          </cell>
          <cell r="J561">
            <v>259.5779</v>
          </cell>
          <cell r="K561">
            <v>78.719700000000003</v>
          </cell>
        </row>
        <row r="562">
          <cell r="A562" t="str">
            <v>A9371</v>
          </cell>
          <cell r="B562" t="str">
            <v>Bomba para concreto com lança montada sobre chassi com capacidade de 50 m³/h</v>
          </cell>
          <cell r="C562">
            <v>1387349.6</v>
          </cell>
          <cell r="D562">
            <v>138.73500000000001</v>
          </cell>
          <cell r="E562">
            <v>26.7498</v>
          </cell>
          <cell r="F562">
            <v>0</v>
          </cell>
          <cell r="G562">
            <v>138.73500000000001</v>
          </cell>
          <cell r="H562">
            <v>0</v>
          </cell>
          <cell r="I562">
            <v>0</v>
          </cell>
          <cell r="J562">
            <v>304.21980000000002</v>
          </cell>
          <cell r="K562">
            <v>165.48480000000001</v>
          </cell>
        </row>
        <row r="563">
          <cell r="A563" t="str">
            <v>E9792</v>
          </cell>
          <cell r="B563" t="str">
            <v>Caminhão para hidrossemeadura com capacidade de 7.500 l - 77,2 kW/235 kW</v>
          </cell>
          <cell r="J563">
            <v>610.88289999999995</v>
          </cell>
          <cell r="K563">
            <v>172.9742</v>
          </cell>
        </row>
        <row r="564">
          <cell r="A564" t="str">
            <v>A9297</v>
          </cell>
          <cell r="B564" t="str">
            <v>Caminhão plataforma 6 x 4, PBT 23.000 kg e distância entre eixos 4,2 m - 235 kW - condição de trabalho severa - motorista de caminhão</v>
          </cell>
          <cell r="C564">
            <v>670749.36919999996</v>
          </cell>
          <cell r="D564">
            <v>40.244999999999997</v>
          </cell>
          <cell r="E564">
            <v>12.4156</v>
          </cell>
          <cell r="F564">
            <v>5.0305999999999997</v>
          </cell>
          <cell r="G564">
            <v>60.367400000000004</v>
          </cell>
          <cell r="H564">
            <v>239.7705</v>
          </cell>
          <cell r="I564">
            <v>35.599299999999999</v>
          </cell>
          <cell r="J564">
            <v>393.42840000000001</v>
          </cell>
          <cell r="K564">
            <v>93.290499999999994</v>
          </cell>
        </row>
        <row r="565">
          <cell r="A565" t="str">
            <v>A9362</v>
          </cell>
          <cell r="B565" t="str">
            <v>Tanque para hidrossemeadura com capacidade de 7.500 l - 77,2 kW</v>
          </cell>
          <cell r="C565">
            <v>517407.49969999999</v>
          </cell>
          <cell r="D565">
            <v>41.392600000000002</v>
          </cell>
          <cell r="E565">
            <v>9.5771999999999995</v>
          </cell>
          <cell r="F565">
            <v>0</v>
          </cell>
          <cell r="G565">
            <v>46.566699999999997</v>
          </cell>
          <cell r="H565">
            <v>91.204099999999997</v>
          </cell>
          <cell r="I565">
            <v>28.713899999999999</v>
          </cell>
          <cell r="J565">
            <v>217.4545</v>
          </cell>
          <cell r="K565">
            <v>79.683700000000002</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QUIP"/>
      <sheetName val="MAT"/>
      <sheetName val="M.O."/>
      <sheetName val="ADM-Resumo"/>
      <sheetName val="ADM-Fixa"/>
      <sheetName val="ADM-Vinculada"/>
      <sheetName val="ADM-Variavel"/>
      <sheetName val="ADM-Variavel$"/>
      <sheetName val="MANUTENÇÃO DO CANTEIRO E ACAMP."/>
    </sheetNames>
    <sheetDataSet>
      <sheetData sheetId="0">
        <row r="1">
          <cell r="A1" t="str">
            <v>CGCIT</v>
          </cell>
          <cell r="B1" t="str">
            <v>SISTEMA DE CUSTOS REFERENCIAIS DE OBRAS - SICRO</v>
          </cell>
          <cell r="K1" t="str">
            <v>DNIT</v>
          </cell>
        </row>
        <row r="2">
          <cell r="B2" t="str">
            <v>Pernambuco - Janeiro/2026</v>
          </cell>
        </row>
        <row r="3">
          <cell r="A3" t="str">
            <v>Código</v>
          </cell>
          <cell r="B3" t="str">
            <v>Descrição</v>
          </cell>
          <cell r="C3" t="str">
            <v>Valor de Aquisição (R$)</v>
          </cell>
          <cell r="D3" t="str">
            <v>Depreciação (R$/h)</v>
          </cell>
          <cell r="E3" t="str">
            <v>Oportunidade de Capital (R$/h)</v>
          </cell>
          <cell r="F3" t="str">
            <v>Seguros e Impostos (R$/h)</v>
          </cell>
          <cell r="G3" t="str">
            <v>Manutenção (R$/h)</v>
          </cell>
          <cell r="H3" t="str">
            <v>Operação (R$/h)</v>
          </cell>
          <cell r="I3" t="str">
            <v>Mão de Obra de Operação (R$/h)</v>
          </cell>
          <cell r="J3" t="str">
            <v>Custo Produtivo (R$/h)</v>
          </cell>
          <cell r="K3" t="str">
            <v>Custo Improdutivo (R$/h)</v>
          </cell>
        </row>
        <row r="4">
          <cell r="A4" t="str">
            <v>E9001</v>
          </cell>
          <cell r="B4" t="str">
            <v>Conjunto vibratório para tubos de concreto com encaixe PB e 3 jogos de fôrmas - D = 0,60 m - 2,20 kW</v>
          </cell>
          <cell r="C4">
            <v>74189.038499999995</v>
          </cell>
          <cell r="D4">
            <v>9.8918999999999997</v>
          </cell>
          <cell r="E4">
            <v>1.5258</v>
          </cell>
          <cell r="F4">
            <v>0</v>
          </cell>
          <cell r="G4">
            <v>7.4188999999999998</v>
          </cell>
          <cell r="H4">
            <v>0</v>
          </cell>
          <cell r="I4">
            <v>0</v>
          </cell>
          <cell r="J4">
            <v>18.836600000000001</v>
          </cell>
          <cell r="K4">
            <v>11.4177</v>
          </cell>
        </row>
        <row r="5">
          <cell r="A5" t="str">
            <v>E9002</v>
          </cell>
          <cell r="B5" t="str">
            <v>Conjunto vibratório para tubos de concreto com encaixe PB e 3 jogos de fôrmas - D = 0,80 m - 2,20 kW</v>
          </cell>
          <cell r="C5">
            <v>97216.109899999996</v>
          </cell>
          <cell r="D5">
            <v>12.9621</v>
          </cell>
          <cell r="E5">
            <v>1.9994000000000001</v>
          </cell>
          <cell r="F5">
            <v>0</v>
          </cell>
          <cell r="G5">
            <v>9.7216000000000005</v>
          </cell>
          <cell r="H5">
            <v>0</v>
          </cell>
          <cell r="I5">
            <v>0</v>
          </cell>
          <cell r="J5">
            <v>24.6831</v>
          </cell>
          <cell r="K5">
            <v>14.961499999999999</v>
          </cell>
        </row>
        <row r="6">
          <cell r="A6" t="str">
            <v>E9003</v>
          </cell>
          <cell r="B6" t="str">
            <v>Conjunto vibratório para tubos de concreto com encaixe PB e 3 jogos de fôrmas - D = 1,00 m - 2,20 kW</v>
          </cell>
          <cell r="C6">
            <v>101656.8998</v>
          </cell>
          <cell r="D6">
            <v>13.5543</v>
          </cell>
          <cell r="E6">
            <v>2.0907</v>
          </cell>
          <cell r="F6">
            <v>0</v>
          </cell>
          <cell r="G6">
            <v>10.165699999999999</v>
          </cell>
          <cell r="H6">
            <v>0</v>
          </cell>
          <cell r="I6">
            <v>0</v>
          </cell>
          <cell r="J6">
            <v>25.810700000000001</v>
          </cell>
          <cell r="K6">
            <v>15.645</v>
          </cell>
        </row>
        <row r="7">
          <cell r="A7" t="str">
            <v>E9004</v>
          </cell>
          <cell r="B7" t="str">
            <v>Conjunto vibratório para tubos de concreto com encaixe PB e 3 jogos de fôrmas - D = 1,20 m - 2,20 kW</v>
          </cell>
          <cell r="C7">
            <v>128113.78170000001</v>
          </cell>
          <cell r="D7">
            <v>17.081800000000001</v>
          </cell>
          <cell r="E7">
            <v>2.6349</v>
          </cell>
          <cell r="F7">
            <v>0</v>
          </cell>
          <cell r="G7">
            <v>12.811400000000001</v>
          </cell>
          <cell r="H7">
            <v>0</v>
          </cell>
          <cell r="I7">
            <v>0</v>
          </cell>
          <cell r="J7">
            <v>32.528100000000002</v>
          </cell>
          <cell r="K7">
            <v>19.716699999999999</v>
          </cell>
        </row>
        <row r="8">
          <cell r="A8" t="str">
            <v>E9005</v>
          </cell>
          <cell r="B8" t="str">
            <v>Conjunto vibratório para tubos de concreto com encaixe PB e 3 jogos de fôrmas - D = 1,50 m - 2,20 kW</v>
          </cell>
          <cell r="C8">
            <v>151636.49479999999</v>
          </cell>
          <cell r="D8">
            <v>20.2182</v>
          </cell>
          <cell r="E8">
            <v>3.1187</v>
          </cell>
          <cell r="F8">
            <v>0</v>
          </cell>
          <cell r="G8">
            <v>15.163600000000001</v>
          </cell>
          <cell r="H8">
            <v>0</v>
          </cell>
          <cell r="I8">
            <v>0</v>
          </cell>
          <cell r="J8">
            <v>38.500500000000002</v>
          </cell>
          <cell r="K8">
            <v>23.3369</v>
          </cell>
        </row>
        <row r="9">
          <cell r="A9" t="str">
            <v>E9006</v>
          </cell>
          <cell r="B9" t="str">
            <v>Equipamento para sondagem manual</v>
          </cell>
          <cell r="C9">
            <v>5457.6202999999996</v>
          </cell>
          <cell r="D9">
            <v>0.92779999999999996</v>
          </cell>
          <cell r="E9">
            <v>0.1179</v>
          </cell>
          <cell r="F9">
            <v>0</v>
          </cell>
          <cell r="G9">
            <v>0.54579999999999995</v>
          </cell>
          <cell r="H9">
            <v>0</v>
          </cell>
          <cell r="I9">
            <v>0</v>
          </cell>
          <cell r="J9">
            <v>1.5914999999999999</v>
          </cell>
          <cell r="K9">
            <v>1.0457000000000001</v>
          </cell>
        </row>
        <row r="10">
          <cell r="A10" t="str">
            <v>E9007</v>
          </cell>
          <cell r="B10" t="str">
            <v>Bomba de pistão triplex com capacidade de 7,80 m³/h (130 l/min) - 8,20 kW</v>
          </cell>
          <cell r="C10">
            <v>168502.93530000001</v>
          </cell>
          <cell r="D10">
            <v>16.850300000000001</v>
          </cell>
          <cell r="E10">
            <v>3.2488999999999999</v>
          </cell>
          <cell r="F10">
            <v>0</v>
          </cell>
          <cell r="G10">
            <v>14.744</v>
          </cell>
          <cell r="H10">
            <v>8.3665000000000003</v>
          </cell>
          <cell r="I10">
            <v>0</v>
          </cell>
          <cell r="J10">
            <v>43.209699999999998</v>
          </cell>
          <cell r="K10">
            <v>20.0992</v>
          </cell>
        </row>
        <row r="11">
          <cell r="A11" t="str">
            <v>E9008</v>
          </cell>
          <cell r="B11" t="str">
            <v>Transportador manual de tubos de concreto com capacidade de 1 t</v>
          </cell>
          <cell r="C11">
            <v>1750.7145</v>
          </cell>
          <cell r="D11">
            <v>1.5755999999999999</v>
          </cell>
          <cell r="E11">
            <v>8.1000000000000003E-2</v>
          </cell>
          <cell r="F11">
            <v>0</v>
          </cell>
          <cell r="G11">
            <v>0.87539999999999996</v>
          </cell>
          <cell r="H11">
            <v>0</v>
          </cell>
          <cell r="I11">
            <v>0</v>
          </cell>
          <cell r="J11">
            <v>2.532</v>
          </cell>
          <cell r="K11">
            <v>1.6566000000000001</v>
          </cell>
        </row>
        <row r="12">
          <cell r="A12" t="str">
            <v>E9009</v>
          </cell>
          <cell r="B12" t="str">
            <v>Embarcação rebocadora - 268 kW</v>
          </cell>
          <cell r="C12">
            <v>672141.42729999998</v>
          </cell>
          <cell r="D12">
            <v>7.6939000000000002</v>
          </cell>
          <cell r="E12">
            <v>3.8637000000000001</v>
          </cell>
          <cell r="F12">
            <v>0</v>
          </cell>
          <cell r="G12">
            <v>17.0976</v>
          </cell>
          <cell r="H12">
            <v>273.44040000000001</v>
          </cell>
          <cell r="I12">
            <v>136.04939999999999</v>
          </cell>
          <cell r="J12">
            <v>438.14499999999998</v>
          </cell>
          <cell r="K12">
            <v>147.607</v>
          </cell>
        </row>
        <row r="13">
          <cell r="A13" t="str">
            <v>E9010</v>
          </cell>
          <cell r="B13" t="str">
            <v>Balança plataforma digital à bateria, com mesa de 75 x 75 cm e capacidade de 500 kg</v>
          </cell>
          <cell r="C13">
            <v>4875.4258</v>
          </cell>
          <cell r="D13">
            <v>0.73129999999999995</v>
          </cell>
          <cell r="E13">
            <v>0.1003</v>
          </cell>
          <cell r="F13">
            <v>0</v>
          </cell>
          <cell r="G13">
            <v>0.40629999999999999</v>
          </cell>
          <cell r="H13">
            <v>0</v>
          </cell>
          <cell r="I13">
            <v>0</v>
          </cell>
          <cell r="J13">
            <v>1.2379</v>
          </cell>
          <cell r="K13">
            <v>0.83160000000000001</v>
          </cell>
        </row>
        <row r="14">
          <cell r="A14" t="str">
            <v>E9011</v>
          </cell>
          <cell r="B14" t="str">
            <v>Carro manual modelo plataforma de 200 x 80 cm com capacidade de 800 kg</v>
          </cell>
          <cell r="C14">
            <v>1979.2945</v>
          </cell>
          <cell r="D14">
            <v>0.35630000000000001</v>
          </cell>
          <cell r="E14">
            <v>4.2700000000000002E-2</v>
          </cell>
          <cell r="F14">
            <v>0</v>
          </cell>
          <cell r="G14">
            <v>0.19789999999999999</v>
          </cell>
          <cell r="H14">
            <v>0</v>
          </cell>
          <cell r="I14">
            <v>0</v>
          </cell>
          <cell r="J14">
            <v>0.59689999999999999</v>
          </cell>
          <cell r="K14">
            <v>0.39900000000000002</v>
          </cell>
        </row>
        <row r="15">
          <cell r="A15" t="str">
            <v>E9014</v>
          </cell>
          <cell r="B15" t="str">
            <v>Deflectômetro de impacto (FWD) instalado em picape com reboque e faixa de carga de 7 a 120 kN - 147 kW</v>
          </cell>
          <cell r="C15">
            <v>2292474.3059999999</v>
          </cell>
          <cell r="D15">
            <v>183.39789999999999</v>
          </cell>
          <cell r="E15">
            <v>42.433700000000002</v>
          </cell>
          <cell r="F15">
            <v>0</v>
          </cell>
          <cell r="G15">
            <v>114.6237</v>
          </cell>
          <cell r="H15">
            <v>0</v>
          </cell>
          <cell r="I15">
            <v>36.460999999999999</v>
          </cell>
          <cell r="J15">
            <v>376.91629999999998</v>
          </cell>
          <cell r="K15">
            <v>262.29259999999999</v>
          </cell>
        </row>
        <row r="16">
          <cell r="A16" t="str">
            <v>E9015</v>
          </cell>
          <cell r="B16" t="str">
            <v>Elevador de obra com capacidade de 1.000 kg - 9 kW</v>
          </cell>
          <cell r="C16">
            <v>68736.252299999993</v>
          </cell>
          <cell r="D16">
            <v>5.4988999999999999</v>
          </cell>
          <cell r="E16">
            <v>1.2723</v>
          </cell>
          <cell r="F16">
            <v>0</v>
          </cell>
          <cell r="G16">
            <v>4.8114999999999997</v>
          </cell>
          <cell r="H16">
            <v>0</v>
          </cell>
          <cell r="I16">
            <v>28.713899999999999</v>
          </cell>
          <cell r="J16">
            <v>40.296599999999998</v>
          </cell>
          <cell r="K16">
            <v>35.485100000000003</v>
          </cell>
        </row>
        <row r="17">
          <cell r="A17" t="str">
            <v>E9016</v>
          </cell>
          <cell r="B17" t="str">
            <v>Usina misturadora móvel de reciclagem a frio com sistema de espuma de asfalto - 129,40 kW</v>
          </cell>
          <cell r="C17">
            <v>11252271.1294</v>
          </cell>
          <cell r="D17">
            <v>1575.318</v>
          </cell>
          <cell r="E17">
            <v>242.99279999999999</v>
          </cell>
          <cell r="F17">
            <v>0</v>
          </cell>
          <cell r="G17">
            <v>2025.4087999999999</v>
          </cell>
          <cell r="H17">
            <v>97.282899999999998</v>
          </cell>
          <cell r="I17">
            <v>41.9803</v>
          </cell>
          <cell r="J17">
            <v>3982.9828000000002</v>
          </cell>
          <cell r="K17">
            <v>1860.2910999999999</v>
          </cell>
        </row>
        <row r="18">
          <cell r="A18" t="str">
            <v>E9017</v>
          </cell>
          <cell r="B18" t="str">
            <v>Escavadeira hidráulica sobre esteira com capacidade de 0,4 m³ - 64 kW</v>
          </cell>
          <cell r="C18">
            <v>672684.76540000003</v>
          </cell>
          <cell r="D18">
            <v>55.397599999999997</v>
          </cell>
          <cell r="E18">
            <v>12.817600000000001</v>
          </cell>
          <cell r="F18">
            <v>0</v>
          </cell>
          <cell r="G18">
            <v>55.397599999999997</v>
          </cell>
          <cell r="H18">
            <v>44.678400000000003</v>
          </cell>
          <cell r="I18">
            <v>35.682200000000002</v>
          </cell>
          <cell r="J18">
            <v>203.9734</v>
          </cell>
          <cell r="K18">
            <v>103.8974</v>
          </cell>
        </row>
        <row r="19">
          <cell r="A19" t="str">
            <v>E9020</v>
          </cell>
          <cell r="B19" t="str">
            <v>Recicladora a frio - 455 kW</v>
          </cell>
          <cell r="C19">
            <v>6692119.6297000004</v>
          </cell>
          <cell r="D19">
            <v>936.89670000000001</v>
          </cell>
          <cell r="E19">
            <v>144.5163</v>
          </cell>
          <cell r="F19">
            <v>0</v>
          </cell>
          <cell r="G19">
            <v>1338.4239</v>
          </cell>
          <cell r="H19">
            <v>488.67</v>
          </cell>
          <cell r="I19">
            <v>41.9803</v>
          </cell>
          <cell r="J19">
            <v>2950.4872</v>
          </cell>
          <cell r="K19">
            <v>1123.3933</v>
          </cell>
        </row>
        <row r="20">
          <cell r="A20" t="str">
            <v>E9021</v>
          </cell>
          <cell r="B20" t="str">
            <v>Grupo gerador - 456 kVA</v>
          </cell>
          <cell r="C20">
            <v>354551.47320000001</v>
          </cell>
          <cell r="D20">
            <v>24.8186</v>
          </cell>
          <cell r="E20">
            <v>6.5627000000000004</v>
          </cell>
          <cell r="F20">
            <v>0</v>
          </cell>
          <cell r="G20">
            <v>17.727599999999999</v>
          </cell>
          <cell r="H20">
            <v>372.40949999999998</v>
          </cell>
          <cell r="I20">
            <v>0</v>
          </cell>
          <cell r="J20">
            <v>421.51839999999999</v>
          </cell>
          <cell r="K20">
            <v>31.3813</v>
          </cell>
        </row>
        <row r="21">
          <cell r="A21" t="str">
            <v>E9022</v>
          </cell>
          <cell r="B21" t="str">
            <v>Pórtico metálico rolante com capacidade de 25 t - 30 kW</v>
          </cell>
          <cell r="C21">
            <v>731499.08120000002</v>
          </cell>
          <cell r="D21">
            <v>36.575000000000003</v>
          </cell>
          <cell r="E21">
            <v>12.537100000000001</v>
          </cell>
          <cell r="F21">
            <v>0</v>
          </cell>
          <cell r="G21">
            <v>28.447199999999999</v>
          </cell>
          <cell r="H21">
            <v>0</v>
          </cell>
          <cell r="I21">
            <v>28.713899999999999</v>
          </cell>
          <cell r="J21">
            <v>106.2732</v>
          </cell>
          <cell r="K21">
            <v>77.825999999999993</v>
          </cell>
        </row>
        <row r="22">
          <cell r="A22" t="str">
            <v>E9023</v>
          </cell>
          <cell r="B22" t="str">
            <v>Guindaste móvel sobre esteiras com dragline com capacidade de 1,9 a 2,3 m³ - 270 kW</v>
          </cell>
          <cell r="C22">
            <v>4105739.2669000002</v>
          </cell>
          <cell r="D22">
            <v>159.66759999999999</v>
          </cell>
          <cell r="E22">
            <v>70.367800000000003</v>
          </cell>
          <cell r="F22">
            <v>0</v>
          </cell>
          <cell r="G22">
            <v>228.0966</v>
          </cell>
          <cell r="H22">
            <v>72.495000000000005</v>
          </cell>
          <cell r="I22">
            <v>41.9803</v>
          </cell>
          <cell r="J22">
            <v>572.60730000000001</v>
          </cell>
          <cell r="K22">
            <v>272.01569999999998</v>
          </cell>
        </row>
        <row r="23">
          <cell r="A23" t="str">
            <v>E9024</v>
          </cell>
          <cell r="B23" t="str">
            <v>Misturador de nata cimento - 1,50 kW</v>
          </cell>
          <cell r="C23">
            <v>10301.4504</v>
          </cell>
          <cell r="D23">
            <v>1.6482000000000001</v>
          </cell>
          <cell r="E23">
            <v>0.2225</v>
          </cell>
          <cell r="F23">
            <v>0</v>
          </cell>
          <cell r="G23">
            <v>1.4421999999999999</v>
          </cell>
          <cell r="H23">
            <v>0</v>
          </cell>
          <cell r="I23">
            <v>28.713899999999999</v>
          </cell>
          <cell r="J23">
            <v>32.026800000000001</v>
          </cell>
          <cell r="K23">
            <v>30.584599999999998</v>
          </cell>
        </row>
        <row r="24">
          <cell r="A24" t="str">
            <v>E9025</v>
          </cell>
          <cell r="B24" t="str">
            <v>Conjunto bomba e macaco hidráulico para protensão com capacidade de 7.000 kN - 15 kW</v>
          </cell>
          <cell r="C24">
            <v>108248.8509</v>
          </cell>
          <cell r="D24">
            <v>6.1856</v>
          </cell>
          <cell r="E24">
            <v>1.9083000000000001</v>
          </cell>
          <cell r="F24">
            <v>0</v>
          </cell>
          <cell r="G24">
            <v>6.1856</v>
          </cell>
          <cell r="H24">
            <v>0</v>
          </cell>
          <cell r="I24">
            <v>41.9803</v>
          </cell>
          <cell r="J24">
            <v>56.259799999999998</v>
          </cell>
          <cell r="K24">
            <v>50.074199999999998</v>
          </cell>
        </row>
        <row r="25">
          <cell r="A25" t="str">
            <v>E9026</v>
          </cell>
          <cell r="B25" t="str">
            <v>Bomba para injeção de nata de cimento com capacidade de 2 MPa - 2,20 kW</v>
          </cell>
          <cell r="C25">
            <v>36978.199999999997</v>
          </cell>
          <cell r="D25">
            <v>3.6978</v>
          </cell>
          <cell r="E25">
            <v>0.71299999999999997</v>
          </cell>
          <cell r="F25">
            <v>0</v>
          </cell>
          <cell r="G25">
            <v>3.2355999999999998</v>
          </cell>
          <cell r="H25">
            <v>0</v>
          </cell>
          <cell r="I25">
            <v>0</v>
          </cell>
          <cell r="J25">
            <v>7.6463999999999999</v>
          </cell>
          <cell r="K25">
            <v>4.4108000000000001</v>
          </cell>
        </row>
        <row r="26">
          <cell r="A26" t="str">
            <v>E9028</v>
          </cell>
          <cell r="B26" t="str">
            <v>Bomba de alta pressão para hidrojateamento com capacidade de 18 MPa - 5,20 kW</v>
          </cell>
          <cell r="C26">
            <v>5769.2511999999997</v>
          </cell>
          <cell r="D26">
            <v>1.1538999999999999</v>
          </cell>
          <cell r="E26">
            <v>0.13350000000000001</v>
          </cell>
          <cell r="F26">
            <v>0</v>
          </cell>
          <cell r="G26">
            <v>1.2981</v>
          </cell>
          <cell r="H26">
            <v>9.1364000000000001</v>
          </cell>
          <cell r="I26">
            <v>28.713899999999999</v>
          </cell>
          <cell r="J26">
            <v>40.4358</v>
          </cell>
          <cell r="K26">
            <v>30.001300000000001</v>
          </cell>
        </row>
        <row r="27">
          <cell r="A27" t="str">
            <v>E9029</v>
          </cell>
          <cell r="B27" t="str">
            <v>Conjunto bomba e macaco hidráulico para protensão com capacidade de 8.000 kN - 20 kW</v>
          </cell>
          <cell r="C27">
            <v>137650.6341</v>
          </cell>
          <cell r="D27">
            <v>7.8658000000000001</v>
          </cell>
          <cell r="E27">
            <v>2.4266000000000001</v>
          </cell>
          <cell r="F27">
            <v>0</v>
          </cell>
          <cell r="G27">
            <v>7.8658000000000001</v>
          </cell>
          <cell r="H27">
            <v>0</v>
          </cell>
          <cell r="I27">
            <v>41.9803</v>
          </cell>
          <cell r="J27">
            <v>60.138500000000001</v>
          </cell>
          <cell r="K27">
            <v>52.2727</v>
          </cell>
        </row>
        <row r="28">
          <cell r="A28" t="str">
            <v>E9030</v>
          </cell>
          <cell r="B28" t="str">
            <v>Bomba de protensão com leitura digital para tensionamento de estais - 3 kW</v>
          </cell>
          <cell r="C28">
            <v>14941.4391</v>
          </cell>
          <cell r="D28">
            <v>0.8538</v>
          </cell>
          <cell r="E28">
            <v>0.26340000000000002</v>
          </cell>
          <cell r="F28">
            <v>0</v>
          </cell>
          <cell r="G28">
            <v>0.8538</v>
          </cell>
          <cell r="H28">
            <v>0</v>
          </cell>
          <cell r="I28">
            <v>0</v>
          </cell>
          <cell r="J28">
            <v>1.9710000000000001</v>
          </cell>
          <cell r="K28">
            <v>1.1172</v>
          </cell>
        </row>
        <row r="29">
          <cell r="A29" t="str">
            <v>E9031</v>
          </cell>
          <cell r="B29" t="str">
            <v>Elevador de cremalheira com cabine simples, com capacidade de 1.500 kg e altura de até 100 m - 15 kW</v>
          </cell>
          <cell r="C29">
            <v>338771.36829999997</v>
          </cell>
          <cell r="D29">
            <v>27.101700000000001</v>
          </cell>
          <cell r="E29">
            <v>6.2706999999999997</v>
          </cell>
          <cell r="F29">
            <v>0</v>
          </cell>
          <cell r="G29">
            <v>23.713999999999999</v>
          </cell>
          <cell r="H29">
            <v>0</v>
          </cell>
          <cell r="I29">
            <v>28.713899999999999</v>
          </cell>
          <cell r="J29">
            <v>85.800299999999993</v>
          </cell>
          <cell r="K29">
            <v>62.086300000000001</v>
          </cell>
        </row>
        <row r="30">
          <cell r="A30" t="str">
            <v>E9032</v>
          </cell>
          <cell r="B30" t="str">
            <v>Equipamento para regulagem final de estais com até 37 cordoalhas - D = 15,7 mm - 20 kW</v>
          </cell>
          <cell r="C30">
            <v>78765.053700000004</v>
          </cell>
          <cell r="D30">
            <v>4.5008999999999997</v>
          </cell>
          <cell r="E30">
            <v>1.3885000000000001</v>
          </cell>
          <cell r="F30">
            <v>0</v>
          </cell>
          <cell r="G30">
            <v>4.5008999999999997</v>
          </cell>
          <cell r="H30">
            <v>0</v>
          </cell>
          <cell r="I30">
            <v>41.9803</v>
          </cell>
          <cell r="J30">
            <v>52.370600000000003</v>
          </cell>
          <cell r="K30">
            <v>47.869700000000002</v>
          </cell>
        </row>
        <row r="31">
          <cell r="A31" t="str">
            <v>E9033</v>
          </cell>
          <cell r="B31" t="str">
            <v>Equipamento para regulagem final de estais de 38 a 55 cordoalhas - D = 15,7 mm - 30 kW</v>
          </cell>
          <cell r="C31">
            <v>112504.9172</v>
          </cell>
          <cell r="D31">
            <v>6.4288999999999996</v>
          </cell>
          <cell r="E31">
            <v>1.9833000000000001</v>
          </cell>
          <cell r="F31">
            <v>0</v>
          </cell>
          <cell r="G31">
            <v>6.4288999999999996</v>
          </cell>
          <cell r="H31">
            <v>0</v>
          </cell>
          <cell r="I31">
            <v>41.9803</v>
          </cell>
          <cell r="J31">
            <v>56.821399999999997</v>
          </cell>
          <cell r="K31">
            <v>50.392499999999998</v>
          </cell>
        </row>
        <row r="32">
          <cell r="A32" t="str">
            <v>E9034</v>
          </cell>
          <cell r="B32" t="str">
            <v>Equipamento para regulagem final de estais de 56 a 73 cordoalhas - D = 15,7 mm - 40 kW</v>
          </cell>
          <cell r="C32">
            <v>168708.03419999999</v>
          </cell>
          <cell r="D32">
            <v>9.6404999999999994</v>
          </cell>
          <cell r="E32">
            <v>2.9741</v>
          </cell>
          <cell r="F32">
            <v>0</v>
          </cell>
          <cell r="G32">
            <v>9.6404999999999994</v>
          </cell>
          <cell r="H32">
            <v>0</v>
          </cell>
          <cell r="I32">
            <v>41.9803</v>
          </cell>
          <cell r="J32">
            <v>64.235399999999998</v>
          </cell>
          <cell r="K32">
            <v>54.594900000000003</v>
          </cell>
        </row>
        <row r="33">
          <cell r="A33" t="str">
            <v>E9035</v>
          </cell>
          <cell r="B33" t="str">
            <v>Equipamento para regulagem final de estais de 74 a 91 cordoalhas - D = 15,7 mm - 50 kW</v>
          </cell>
          <cell r="C33">
            <v>224912.00700000001</v>
          </cell>
          <cell r="D33">
            <v>12.8521</v>
          </cell>
          <cell r="E33">
            <v>3.9649000000000001</v>
          </cell>
          <cell r="F33">
            <v>0</v>
          </cell>
          <cell r="G33">
            <v>12.8521</v>
          </cell>
          <cell r="H33">
            <v>0</v>
          </cell>
          <cell r="I33">
            <v>41.9803</v>
          </cell>
          <cell r="J33">
            <v>71.6494</v>
          </cell>
          <cell r="K33">
            <v>58.7973</v>
          </cell>
        </row>
        <row r="34">
          <cell r="A34" t="str">
            <v>E9036</v>
          </cell>
          <cell r="B34" t="str">
            <v>Grua fixa para alturas de 60 a 102 m, com alcance de 60 m com capacidade de 1.500 kg na ponta da lança - 37 kW</v>
          </cell>
          <cell r="C34">
            <v>3815630.5079999999</v>
          </cell>
          <cell r="D34">
            <v>148.38560000000001</v>
          </cell>
          <cell r="E34">
            <v>65.395700000000005</v>
          </cell>
          <cell r="F34">
            <v>0</v>
          </cell>
          <cell r="G34">
            <v>169.58359999999999</v>
          </cell>
          <cell r="H34">
            <v>0</v>
          </cell>
          <cell r="I34">
            <v>41.9803</v>
          </cell>
          <cell r="J34">
            <v>425.34519999999998</v>
          </cell>
          <cell r="K34">
            <v>255.76159999999999</v>
          </cell>
        </row>
        <row r="35">
          <cell r="A35" t="str">
            <v>E9038</v>
          </cell>
          <cell r="B35" t="str">
            <v>Macaco hidráulico monocordoalha para tensionamento de estais - 3 kW</v>
          </cell>
          <cell r="C35">
            <v>18700.4784</v>
          </cell>
          <cell r="D35">
            <v>1.0686</v>
          </cell>
          <cell r="E35">
            <v>0.32969999999999999</v>
          </cell>
          <cell r="F35">
            <v>0</v>
          </cell>
          <cell r="G35">
            <v>1.0686</v>
          </cell>
          <cell r="H35">
            <v>0</v>
          </cell>
          <cell r="I35">
            <v>41.9803</v>
          </cell>
          <cell r="J35">
            <v>44.447200000000002</v>
          </cell>
          <cell r="K35">
            <v>43.378599999999999</v>
          </cell>
        </row>
        <row r="36">
          <cell r="A36" t="str">
            <v>E9039</v>
          </cell>
          <cell r="B36" t="str">
            <v>Máquina de solda por termofusão para tubos PEAD com gerador de 4 kW</v>
          </cell>
          <cell r="C36">
            <v>115652.3173</v>
          </cell>
          <cell r="D36">
            <v>15.420299999999999</v>
          </cell>
          <cell r="E36">
            <v>2.3786</v>
          </cell>
          <cell r="F36">
            <v>0</v>
          </cell>
          <cell r="G36">
            <v>15.420299999999999</v>
          </cell>
          <cell r="H36">
            <v>4.0811999999999999</v>
          </cell>
          <cell r="I36">
            <v>41.9803</v>
          </cell>
          <cell r="J36">
            <v>79.280699999999996</v>
          </cell>
          <cell r="K36">
            <v>59.779200000000003</v>
          </cell>
        </row>
        <row r="37">
          <cell r="A37" t="str">
            <v>E9040</v>
          </cell>
          <cell r="B37" t="str">
            <v>Serra mármore - 1,45 kW</v>
          </cell>
          <cell r="C37">
            <v>465.6592</v>
          </cell>
          <cell r="D37">
            <v>4.19E-2</v>
          </cell>
          <cell r="E37">
            <v>8.6E-3</v>
          </cell>
          <cell r="F37">
            <v>0</v>
          </cell>
          <cell r="G37">
            <v>2.3300000000000001E-2</v>
          </cell>
          <cell r="H37">
            <v>0</v>
          </cell>
          <cell r="I37">
            <v>0</v>
          </cell>
          <cell r="J37">
            <v>7.3800000000000004E-2</v>
          </cell>
          <cell r="K37">
            <v>5.0500000000000003E-2</v>
          </cell>
        </row>
        <row r="38">
          <cell r="A38" t="str">
            <v>E9042</v>
          </cell>
          <cell r="B38" t="str">
            <v>Trator sobre esteiras com lâmina - 97 kW</v>
          </cell>
          <cell r="C38">
            <v>1372678.7191999999</v>
          </cell>
          <cell r="D38">
            <v>120.10939999999999</v>
          </cell>
          <cell r="E38">
            <v>26.466999999999999</v>
          </cell>
          <cell r="F38">
            <v>0</v>
          </cell>
          <cell r="G38">
            <v>171.5848</v>
          </cell>
          <cell r="H38">
            <v>72.924599999999998</v>
          </cell>
          <cell r="I38">
            <v>35.682200000000002</v>
          </cell>
          <cell r="J38">
            <v>426.76799999999997</v>
          </cell>
          <cell r="K38">
            <v>182.2586</v>
          </cell>
        </row>
        <row r="39">
          <cell r="A39" t="str">
            <v>E9043</v>
          </cell>
          <cell r="B39" t="str">
            <v>Embarcação de alumínio com comprimento de 6 m e motor de popa - 18,60 kW</v>
          </cell>
          <cell r="C39">
            <v>37311.409200000002</v>
          </cell>
          <cell r="D39">
            <v>0.42709999999999998</v>
          </cell>
          <cell r="E39">
            <v>0.2145</v>
          </cell>
          <cell r="F39">
            <v>0</v>
          </cell>
          <cell r="G39">
            <v>0.47460000000000002</v>
          </cell>
          <cell r="H39">
            <v>37.348799999999997</v>
          </cell>
          <cell r="I39">
            <v>41.751199999999997</v>
          </cell>
          <cell r="J39">
            <v>80.216200000000001</v>
          </cell>
          <cell r="K39">
            <v>42.392800000000001</v>
          </cell>
        </row>
        <row r="40">
          <cell r="A40" t="str">
            <v>E9044</v>
          </cell>
          <cell r="B40" t="str">
            <v>Central de concreto com capacidade de 150 m³/h - dosadora e misturadora</v>
          </cell>
          <cell r="C40">
            <v>2093354.3244</v>
          </cell>
          <cell r="D40">
            <v>209.33539999999999</v>
          </cell>
          <cell r="E40">
            <v>40.362499999999997</v>
          </cell>
          <cell r="F40">
            <v>0</v>
          </cell>
          <cell r="G40">
            <v>183.16849999999999</v>
          </cell>
          <cell r="H40">
            <v>0</v>
          </cell>
          <cell r="I40">
            <v>41.9803</v>
          </cell>
          <cell r="J40">
            <v>474.8467</v>
          </cell>
          <cell r="K40">
            <v>291.6782</v>
          </cell>
        </row>
        <row r="41">
          <cell r="A41" t="str">
            <v>E9045</v>
          </cell>
          <cell r="B41" t="str">
            <v>Conjunto bomba e macaco hidráulico para elevação com capacidade de 496 kN</v>
          </cell>
          <cell r="C41">
            <v>63281.1541</v>
          </cell>
          <cell r="D41">
            <v>5.0625</v>
          </cell>
          <cell r="E41">
            <v>1.1713</v>
          </cell>
          <cell r="F41">
            <v>0</v>
          </cell>
          <cell r="G41">
            <v>5.0625</v>
          </cell>
          <cell r="H41">
            <v>5.7830000000000004</v>
          </cell>
          <cell r="I41">
            <v>41.9803</v>
          </cell>
          <cell r="J41">
            <v>59.059600000000003</v>
          </cell>
          <cell r="K41">
            <v>48.214100000000002</v>
          </cell>
        </row>
        <row r="42">
          <cell r="A42" t="str">
            <v>E9046</v>
          </cell>
          <cell r="B42" t="str">
            <v>Conjunto bomba e macaco hidráulico para elevação com capacidade de 929 kN</v>
          </cell>
          <cell r="C42">
            <v>79974.948999999993</v>
          </cell>
          <cell r="D42">
            <v>6.3979999999999997</v>
          </cell>
          <cell r="E42">
            <v>1.4802999999999999</v>
          </cell>
          <cell r="F42">
            <v>0</v>
          </cell>
          <cell r="G42">
            <v>6.3979999999999997</v>
          </cell>
          <cell r="H42">
            <v>5.7830000000000004</v>
          </cell>
          <cell r="I42">
            <v>41.9803</v>
          </cell>
          <cell r="J42">
            <v>62.0396</v>
          </cell>
          <cell r="K42">
            <v>49.858600000000003</v>
          </cell>
        </row>
        <row r="43">
          <cell r="A43" t="str">
            <v>E9047</v>
          </cell>
          <cell r="B43" t="str">
            <v>Conjunto bomba e macaco hidráulico para elevação com capacidade de 1.390 kN</v>
          </cell>
          <cell r="C43">
            <v>122429.1724</v>
          </cell>
          <cell r="D43">
            <v>9.7942999999999998</v>
          </cell>
          <cell r="E43">
            <v>2.2662</v>
          </cell>
          <cell r="F43">
            <v>0</v>
          </cell>
          <cell r="G43">
            <v>9.7942999999999998</v>
          </cell>
          <cell r="H43">
            <v>5.7830000000000004</v>
          </cell>
          <cell r="I43">
            <v>41.9803</v>
          </cell>
          <cell r="J43">
            <v>69.618099999999998</v>
          </cell>
          <cell r="K43">
            <v>54.040799999999997</v>
          </cell>
        </row>
        <row r="44">
          <cell r="A44" t="str">
            <v>E9048</v>
          </cell>
          <cell r="B44" t="str">
            <v>Conjunto bomba e macaco hidráulico para elevação com capacidade de 1.859 kN</v>
          </cell>
          <cell r="C44">
            <v>141729.9235</v>
          </cell>
          <cell r="D44">
            <v>11.3384</v>
          </cell>
          <cell r="E44">
            <v>2.6234000000000002</v>
          </cell>
          <cell r="F44">
            <v>0</v>
          </cell>
          <cell r="G44">
            <v>11.3384</v>
          </cell>
          <cell r="H44">
            <v>5.7830000000000004</v>
          </cell>
          <cell r="I44">
            <v>41.9803</v>
          </cell>
          <cell r="J44">
            <v>73.063500000000005</v>
          </cell>
          <cell r="K44">
            <v>55.942100000000003</v>
          </cell>
        </row>
        <row r="45">
          <cell r="A45" t="str">
            <v>E9049</v>
          </cell>
          <cell r="B45" t="str">
            <v>Bomba de alta pressão para hidrojateamento com capacidade de 250 MPa - 72 kW</v>
          </cell>
          <cell r="C45">
            <v>736508.97959999996</v>
          </cell>
          <cell r="D45">
            <v>147.30179999999999</v>
          </cell>
          <cell r="E45">
            <v>17.041</v>
          </cell>
          <cell r="F45">
            <v>0</v>
          </cell>
          <cell r="G45">
            <v>165.71449999999999</v>
          </cell>
          <cell r="H45">
            <v>57.996000000000002</v>
          </cell>
          <cell r="I45">
            <v>28.713899999999999</v>
          </cell>
          <cell r="J45">
            <v>416.7672</v>
          </cell>
          <cell r="K45">
            <v>193.05670000000001</v>
          </cell>
        </row>
        <row r="46">
          <cell r="A46" t="str">
            <v>E9050</v>
          </cell>
          <cell r="B46" t="str">
            <v>Guindaste móvel sobre pneus com 2 eixos com capacidade de 18 t - 97 kW</v>
          </cell>
          <cell r="C46">
            <v>2843262.6995000001</v>
          </cell>
          <cell r="D46">
            <v>142.16309999999999</v>
          </cell>
          <cell r="E46">
            <v>50.122700000000002</v>
          </cell>
          <cell r="F46">
            <v>0</v>
          </cell>
          <cell r="G46">
            <v>182.78120000000001</v>
          </cell>
          <cell r="H46">
            <v>26.044499999999999</v>
          </cell>
          <cell r="I46">
            <v>36.460999999999999</v>
          </cell>
          <cell r="J46">
            <v>437.57249999999999</v>
          </cell>
          <cell r="K46">
            <v>228.74680000000001</v>
          </cell>
        </row>
        <row r="47">
          <cell r="A47" t="str">
            <v>E9051</v>
          </cell>
          <cell r="B47" t="str">
            <v>Máquina levantadora e posicionadora de via - 7,40 kW</v>
          </cell>
          <cell r="C47">
            <v>1131813.0203</v>
          </cell>
          <cell r="D47">
            <v>90.545000000000002</v>
          </cell>
          <cell r="E47">
            <v>20.9499</v>
          </cell>
          <cell r="F47">
            <v>0</v>
          </cell>
          <cell r="G47">
            <v>79.226900000000001</v>
          </cell>
          <cell r="H47">
            <v>10.401400000000001</v>
          </cell>
          <cell r="I47">
            <v>28.713899999999999</v>
          </cell>
          <cell r="J47">
            <v>229.83709999999999</v>
          </cell>
          <cell r="K47">
            <v>140.2088</v>
          </cell>
        </row>
        <row r="48">
          <cell r="A48" t="str">
            <v>E9052</v>
          </cell>
          <cell r="B48" t="str">
            <v>Empilhadeira a diesel com capacidade de 10 t - 82 kW</v>
          </cell>
          <cell r="C48">
            <v>788015.39950000006</v>
          </cell>
          <cell r="D48">
            <v>63.041200000000003</v>
          </cell>
          <cell r="E48">
            <v>14.5862</v>
          </cell>
          <cell r="F48">
            <v>0</v>
          </cell>
          <cell r="G48">
            <v>55.161099999999998</v>
          </cell>
          <cell r="H48">
            <v>66.051000000000002</v>
          </cell>
          <cell r="I48">
            <v>28.713899999999999</v>
          </cell>
          <cell r="J48">
            <v>227.55340000000001</v>
          </cell>
          <cell r="K48">
            <v>106.3413</v>
          </cell>
        </row>
        <row r="49">
          <cell r="A49" t="str">
            <v>E9053</v>
          </cell>
          <cell r="B49" t="str">
            <v>Perfuratriz hidráulica montada em flutuante - 32 kW</v>
          </cell>
          <cell r="C49">
            <v>545661.8652</v>
          </cell>
          <cell r="D49">
            <v>14.6159</v>
          </cell>
          <cell r="E49">
            <v>4.7093999999999996</v>
          </cell>
          <cell r="F49">
            <v>0</v>
          </cell>
          <cell r="G49">
            <v>12.991899999999999</v>
          </cell>
          <cell r="H49">
            <v>17.184000000000001</v>
          </cell>
          <cell r="I49">
            <v>35.2303</v>
          </cell>
          <cell r="J49">
            <v>84.731499999999997</v>
          </cell>
          <cell r="K49">
            <v>54.555599999999998</v>
          </cell>
        </row>
        <row r="50">
          <cell r="A50" t="str">
            <v>E9054</v>
          </cell>
          <cell r="B50" t="str">
            <v>Equipamento sobre forma-trilho para execução e acabamento de pavimento de concreto - 13,40 kW</v>
          </cell>
          <cell r="C50">
            <v>1656801.8916</v>
          </cell>
          <cell r="D50">
            <v>220.90690000000001</v>
          </cell>
          <cell r="E50">
            <v>34.0749</v>
          </cell>
          <cell r="F50">
            <v>0</v>
          </cell>
          <cell r="G50">
            <v>138.0668</v>
          </cell>
          <cell r="H50">
            <v>18.835000000000001</v>
          </cell>
          <cell r="I50">
            <v>28.713899999999999</v>
          </cell>
          <cell r="J50">
            <v>440.59750000000003</v>
          </cell>
          <cell r="K50">
            <v>283.69569999999999</v>
          </cell>
        </row>
        <row r="51">
          <cell r="A51" t="str">
            <v>E9055</v>
          </cell>
          <cell r="B51" t="str">
            <v>Guincho pneumático com capacidade de 2,5 t</v>
          </cell>
          <cell r="C51">
            <v>474855.56910000002</v>
          </cell>
          <cell r="D51">
            <v>47.485599999999998</v>
          </cell>
          <cell r="E51">
            <v>8.9522999999999993</v>
          </cell>
          <cell r="F51">
            <v>0</v>
          </cell>
          <cell r="G51">
            <v>26.3809</v>
          </cell>
          <cell r="H51">
            <v>0</v>
          </cell>
          <cell r="I51">
            <v>0</v>
          </cell>
          <cell r="J51">
            <v>82.818799999999996</v>
          </cell>
          <cell r="K51">
            <v>56.437899999999999</v>
          </cell>
        </row>
        <row r="52">
          <cell r="A52" t="str">
            <v>E9056</v>
          </cell>
          <cell r="B52" t="str">
            <v>Plataforma autoelevatória de 12 x 24 m com capacidade de 150 t</v>
          </cell>
          <cell r="C52">
            <v>863217.13729999994</v>
          </cell>
          <cell r="D52">
            <v>9.8811</v>
          </cell>
          <cell r="E52">
            <v>4.9619999999999997</v>
          </cell>
          <cell r="F52">
            <v>0</v>
          </cell>
          <cell r="G52">
            <v>21.958100000000002</v>
          </cell>
          <cell r="H52">
            <v>0</v>
          </cell>
          <cell r="I52">
            <v>118.2038</v>
          </cell>
          <cell r="J52">
            <v>155.005</v>
          </cell>
          <cell r="K52">
            <v>133.04689999999999</v>
          </cell>
        </row>
        <row r="53">
          <cell r="A53" t="str">
            <v>E9057</v>
          </cell>
          <cell r="B53" t="str">
            <v>Batelão sem propulsão com capacidade de 66 m³</v>
          </cell>
          <cell r="C53">
            <v>230837.3357</v>
          </cell>
          <cell r="D53">
            <v>9.8930000000000007</v>
          </cell>
          <cell r="E53">
            <v>3.8997999999999999</v>
          </cell>
          <cell r="F53">
            <v>0</v>
          </cell>
          <cell r="G53">
            <v>16.488399999999999</v>
          </cell>
          <cell r="H53">
            <v>0</v>
          </cell>
          <cell r="I53">
            <v>30.041599999999999</v>
          </cell>
          <cell r="J53">
            <v>60.322800000000001</v>
          </cell>
          <cell r="K53">
            <v>43.834400000000002</v>
          </cell>
        </row>
        <row r="54">
          <cell r="A54" t="str">
            <v>E9058</v>
          </cell>
          <cell r="B54" t="str">
            <v>Plataforma flutuante de 12 x 24 x 1,8 m com capacidade de 150 t</v>
          </cell>
          <cell r="C54">
            <v>690395.1986</v>
          </cell>
          <cell r="D54">
            <v>7.9028999999999998</v>
          </cell>
          <cell r="E54">
            <v>3.9685999999999999</v>
          </cell>
          <cell r="F54">
            <v>0</v>
          </cell>
          <cell r="G54">
            <v>13.1715</v>
          </cell>
          <cell r="H54">
            <v>0</v>
          </cell>
          <cell r="I54">
            <v>30.041599999999999</v>
          </cell>
          <cell r="J54">
            <v>55.084600000000002</v>
          </cell>
          <cell r="K54">
            <v>41.9131</v>
          </cell>
        </row>
        <row r="55">
          <cell r="A55" t="str">
            <v>E9059</v>
          </cell>
          <cell r="B55" t="str">
            <v>Plataforma autoelevatória de 12 x 24 m montada na obra com capacidade de 150 t</v>
          </cell>
          <cell r="C55">
            <v>863217.13729999994</v>
          </cell>
          <cell r="D55">
            <v>9.8811</v>
          </cell>
          <cell r="E55">
            <v>4.9619999999999997</v>
          </cell>
          <cell r="F55">
            <v>0</v>
          </cell>
          <cell r="G55">
            <v>21.958100000000002</v>
          </cell>
          <cell r="H55">
            <v>0</v>
          </cell>
          <cell r="I55">
            <v>118.2038</v>
          </cell>
          <cell r="J55">
            <v>155.005</v>
          </cell>
          <cell r="K55">
            <v>133.04689999999999</v>
          </cell>
        </row>
        <row r="56">
          <cell r="A56" t="str">
            <v>E9060</v>
          </cell>
          <cell r="B56" t="str">
            <v>Perfuratriz pneumática rotopercussiva montada em flutuante com pressão de 0,70 MPa e capacidade de 2.500 gpm</v>
          </cell>
          <cell r="C56">
            <v>37737.967100000002</v>
          </cell>
          <cell r="D56">
            <v>1.0107999999999999</v>
          </cell>
          <cell r="E56">
            <v>0.32569999999999999</v>
          </cell>
          <cell r="F56">
            <v>0</v>
          </cell>
          <cell r="G56">
            <v>0.89849999999999997</v>
          </cell>
          <cell r="H56">
            <v>0</v>
          </cell>
          <cell r="I56">
            <v>70.460599999999999</v>
          </cell>
          <cell r="J56">
            <v>72.695599999999999</v>
          </cell>
          <cell r="K56">
            <v>71.7971</v>
          </cell>
        </row>
        <row r="57">
          <cell r="A57" t="str">
            <v>E9061</v>
          </cell>
          <cell r="B57" t="str">
            <v>Lixadeira/esmerilhadeira elétrica manual angular - 2,2 kW</v>
          </cell>
          <cell r="C57">
            <v>1491.5732</v>
          </cell>
          <cell r="D57">
            <v>0.19889999999999999</v>
          </cell>
          <cell r="E57">
            <v>3.0700000000000002E-2</v>
          </cell>
          <cell r="F57">
            <v>0</v>
          </cell>
          <cell r="G57">
            <v>0.12429999999999999</v>
          </cell>
          <cell r="H57">
            <v>0</v>
          </cell>
          <cell r="I57">
            <v>0</v>
          </cell>
          <cell r="J57">
            <v>0.35389999999999999</v>
          </cell>
          <cell r="K57">
            <v>0.2296</v>
          </cell>
        </row>
        <row r="58">
          <cell r="A58" t="str">
            <v>E9062</v>
          </cell>
          <cell r="B58" t="str">
            <v>Soprador de ar quente manual - 1,60 kW</v>
          </cell>
          <cell r="C58">
            <v>6286.5025999999998</v>
          </cell>
          <cell r="D58">
            <v>0.83819999999999995</v>
          </cell>
          <cell r="E58">
            <v>0.1293</v>
          </cell>
          <cell r="F58">
            <v>0</v>
          </cell>
          <cell r="G58">
            <v>0.52390000000000003</v>
          </cell>
          <cell r="H58">
            <v>0</v>
          </cell>
          <cell r="I58">
            <v>0</v>
          </cell>
          <cell r="J58">
            <v>1.4914000000000001</v>
          </cell>
          <cell r="K58">
            <v>0.96750000000000003</v>
          </cell>
        </row>
        <row r="59">
          <cell r="A59" t="str">
            <v>E9063</v>
          </cell>
          <cell r="B59" t="str">
            <v>Equipamento de estabilização dinâmica da via - 300 kW</v>
          </cell>
          <cell r="C59">
            <v>30990681.444899999</v>
          </cell>
          <cell r="D59">
            <v>1239.6273000000001</v>
          </cell>
          <cell r="E59">
            <v>525.83439999999996</v>
          </cell>
          <cell r="F59">
            <v>0</v>
          </cell>
          <cell r="G59">
            <v>1239.6273000000001</v>
          </cell>
          <cell r="H59">
            <v>193.32</v>
          </cell>
          <cell r="I59">
            <v>41.9803</v>
          </cell>
          <cell r="J59">
            <v>3240.3892999999998</v>
          </cell>
          <cell r="K59">
            <v>1807.442</v>
          </cell>
        </row>
        <row r="60">
          <cell r="A60" t="str">
            <v>E9064</v>
          </cell>
          <cell r="B60" t="str">
            <v>Transportador manual gerica com capacidade de 180 l</v>
          </cell>
          <cell r="C60">
            <v>1105.8963000000001</v>
          </cell>
          <cell r="D60">
            <v>1.1059000000000001</v>
          </cell>
          <cell r="E60">
            <v>5.1200000000000002E-2</v>
          </cell>
          <cell r="F60">
            <v>0</v>
          </cell>
          <cell r="G60">
            <v>0.55289999999999995</v>
          </cell>
          <cell r="H60">
            <v>0</v>
          </cell>
          <cell r="I60">
            <v>0</v>
          </cell>
          <cell r="J60">
            <v>1.71</v>
          </cell>
          <cell r="K60">
            <v>1.1571</v>
          </cell>
        </row>
        <row r="61">
          <cell r="A61" t="str">
            <v>E9065</v>
          </cell>
          <cell r="B61" t="str">
            <v>Carro controle ferroviário - 186 kW</v>
          </cell>
          <cell r="C61">
            <v>32878908.469900001</v>
          </cell>
          <cell r="D61">
            <v>1315.1563000000001</v>
          </cell>
          <cell r="E61">
            <v>557.87289999999996</v>
          </cell>
          <cell r="F61">
            <v>0</v>
          </cell>
          <cell r="G61">
            <v>1150.7618</v>
          </cell>
          <cell r="H61">
            <v>119.8584</v>
          </cell>
          <cell r="I61">
            <v>41.9803</v>
          </cell>
          <cell r="J61">
            <v>3185.6297</v>
          </cell>
          <cell r="K61">
            <v>1915.0094999999999</v>
          </cell>
        </row>
        <row r="62">
          <cell r="A62" t="str">
            <v>E9066</v>
          </cell>
          <cell r="B62" t="str">
            <v>Grupo gerador - 14 kVA</v>
          </cell>
          <cell r="C62">
            <v>66831.103600000002</v>
          </cell>
          <cell r="D62">
            <v>4.6782000000000004</v>
          </cell>
          <cell r="E62">
            <v>1.2370000000000001</v>
          </cell>
          <cell r="F62">
            <v>0</v>
          </cell>
          <cell r="G62">
            <v>3.3416000000000001</v>
          </cell>
          <cell r="H62">
            <v>11.2233</v>
          </cell>
          <cell r="I62">
            <v>0</v>
          </cell>
          <cell r="J62">
            <v>20.4801</v>
          </cell>
          <cell r="K62">
            <v>5.9151999999999996</v>
          </cell>
        </row>
        <row r="63">
          <cell r="A63" t="str">
            <v>E9067</v>
          </cell>
          <cell r="B63" t="str">
            <v>Veículo ferroviário para capina química com capacidade de 12.000 l - 115 kW</v>
          </cell>
          <cell r="C63">
            <v>1703699.6529999999</v>
          </cell>
          <cell r="D63">
            <v>68.147999999999996</v>
          </cell>
          <cell r="E63">
            <v>28.907499999999999</v>
          </cell>
          <cell r="F63">
            <v>0</v>
          </cell>
          <cell r="G63">
            <v>42.592500000000001</v>
          </cell>
          <cell r="H63">
            <v>74.105999999999995</v>
          </cell>
          <cell r="I63">
            <v>28.713899999999999</v>
          </cell>
          <cell r="J63">
            <v>242.46789999999999</v>
          </cell>
          <cell r="K63">
            <v>125.7694</v>
          </cell>
        </row>
        <row r="64">
          <cell r="A64" t="str">
            <v>E9068</v>
          </cell>
          <cell r="B64" t="str">
            <v>Perfuratriz hidráulica rotopercussiva para CCPH - 123 kW</v>
          </cell>
          <cell r="C64">
            <v>5520653.6375000002</v>
          </cell>
          <cell r="D64">
            <v>441.65230000000003</v>
          </cell>
          <cell r="E64">
            <v>102.18729999999999</v>
          </cell>
          <cell r="F64">
            <v>0</v>
          </cell>
          <cell r="G64">
            <v>441.65230000000003</v>
          </cell>
          <cell r="H64">
            <v>99.076499999999996</v>
          </cell>
          <cell r="I64">
            <v>35.682200000000002</v>
          </cell>
          <cell r="J64">
            <v>1120.2506000000001</v>
          </cell>
          <cell r="K64">
            <v>579.52179999999998</v>
          </cell>
        </row>
        <row r="65">
          <cell r="A65" t="str">
            <v>E9069</v>
          </cell>
          <cell r="B65" t="str">
            <v>Vibrador de imersão para concreto - 4,10 kW</v>
          </cell>
          <cell r="C65">
            <v>4153.9777000000004</v>
          </cell>
          <cell r="D65">
            <v>0.83079999999999998</v>
          </cell>
          <cell r="E65">
            <v>9.6100000000000005E-2</v>
          </cell>
          <cell r="F65">
            <v>0</v>
          </cell>
          <cell r="G65">
            <v>0.51919999999999999</v>
          </cell>
          <cell r="H65">
            <v>7.2037000000000004</v>
          </cell>
          <cell r="I65">
            <v>0</v>
          </cell>
          <cell r="J65">
            <v>8.6498000000000008</v>
          </cell>
          <cell r="K65">
            <v>0.92689999999999995</v>
          </cell>
        </row>
        <row r="66">
          <cell r="A66" t="str">
            <v>E9070</v>
          </cell>
          <cell r="B66" t="str">
            <v>Ponte rolante com capacidade de 5 t e vão de até 15 m - 10 kW</v>
          </cell>
          <cell r="C66">
            <v>378121.97320000001</v>
          </cell>
          <cell r="D66">
            <v>16.805399999999999</v>
          </cell>
          <cell r="E66">
            <v>6.4805999999999999</v>
          </cell>
          <cell r="F66">
            <v>0</v>
          </cell>
          <cell r="G66">
            <v>10.503399999999999</v>
          </cell>
          <cell r="H66">
            <v>0</v>
          </cell>
          <cell r="I66">
            <v>28.713899999999999</v>
          </cell>
          <cell r="J66">
            <v>62.503300000000003</v>
          </cell>
          <cell r="K66">
            <v>51.999899999999997</v>
          </cell>
        </row>
        <row r="67">
          <cell r="A67" t="str">
            <v>E9071</v>
          </cell>
          <cell r="B67" t="str">
            <v>Transportador manual carrinho de mão com capacidade de 80 l</v>
          </cell>
          <cell r="C67">
            <v>469.36489999999998</v>
          </cell>
          <cell r="D67">
            <v>0.46939999999999998</v>
          </cell>
          <cell r="E67">
            <v>2.1700000000000001E-2</v>
          </cell>
          <cell r="F67">
            <v>0</v>
          </cell>
          <cell r="G67">
            <v>0.23469999999999999</v>
          </cell>
          <cell r="H67">
            <v>0</v>
          </cell>
          <cell r="I67">
            <v>0</v>
          </cell>
          <cell r="J67">
            <v>0.7258</v>
          </cell>
          <cell r="K67">
            <v>0.49109999999999998</v>
          </cell>
        </row>
        <row r="68">
          <cell r="A68" t="str">
            <v>E9072</v>
          </cell>
          <cell r="B68" t="str">
            <v>Martelo hidráulico vibratório com unidade hidráulica - 486 kW</v>
          </cell>
          <cell r="C68">
            <v>3344742.2768999999</v>
          </cell>
          <cell r="D68">
            <v>445.96559999999999</v>
          </cell>
          <cell r="E68">
            <v>68.790199999999999</v>
          </cell>
          <cell r="F68">
            <v>0</v>
          </cell>
          <cell r="G68">
            <v>390.2199</v>
          </cell>
          <cell r="H68">
            <v>391.47300000000001</v>
          </cell>
          <cell r="I68">
            <v>41.9803</v>
          </cell>
          <cell r="J68">
            <v>1338.4290000000001</v>
          </cell>
          <cell r="K68">
            <v>556.73609999999996</v>
          </cell>
        </row>
        <row r="69">
          <cell r="A69" t="str">
            <v>E9073</v>
          </cell>
          <cell r="B69" t="str">
            <v>Bomba de concreto rebocável com capacidade de 30 m³/h - 74 kW</v>
          </cell>
          <cell r="C69">
            <v>524294.13589999999</v>
          </cell>
          <cell r="D69">
            <v>52.429400000000001</v>
          </cell>
          <cell r="E69">
            <v>10.109</v>
          </cell>
          <cell r="F69">
            <v>0</v>
          </cell>
          <cell r="G69">
            <v>52.429400000000001</v>
          </cell>
          <cell r="H69">
            <v>75.502200000000002</v>
          </cell>
          <cell r="I69">
            <v>28.713899999999999</v>
          </cell>
          <cell r="J69">
            <v>219.18389999999999</v>
          </cell>
          <cell r="K69">
            <v>91.252300000000005</v>
          </cell>
        </row>
        <row r="70">
          <cell r="A70" t="str">
            <v>E9074</v>
          </cell>
          <cell r="B70" t="str">
            <v>Tanque de estocagem de asfalto com agitadores de 60.000 l</v>
          </cell>
          <cell r="C70">
            <v>822811.89930000005</v>
          </cell>
          <cell r="D70">
            <v>109.70829999999999</v>
          </cell>
          <cell r="E70">
            <v>16.922499999999999</v>
          </cell>
          <cell r="F70">
            <v>0</v>
          </cell>
          <cell r="G70">
            <v>68.567700000000002</v>
          </cell>
          <cell r="H70">
            <v>0</v>
          </cell>
          <cell r="I70">
            <v>0</v>
          </cell>
          <cell r="J70">
            <v>195.1985</v>
          </cell>
          <cell r="K70">
            <v>126.63079999999999</v>
          </cell>
        </row>
        <row r="71">
          <cell r="A71" t="str">
            <v>E9075</v>
          </cell>
          <cell r="B71" t="str">
            <v>Trado cavadeira de 12"</v>
          </cell>
          <cell r="C71">
            <v>168.90979999999999</v>
          </cell>
          <cell r="D71">
            <v>8.4500000000000006E-2</v>
          </cell>
          <cell r="E71">
            <v>5.1999999999999998E-3</v>
          </cell>
          <cell r="F71">
            <v>0</v>
          </cell>
          <cell r="G71">
            <v>4.2200000000000001E-2</v>
          </cell>
          <cell r="H71">
            <v>0</v>
          </cell>
          <cell r="I71">
            <v>0</v>
          </cell>
          <cell r="J71">
            <v>0.13189999999999999</v>
          </cell>
          <cell r="K71">
            <v>8.9700000000000002E-2</v>
          </cell>
        </row>
        <row r="72">
          <cell r="A72" t="str">
            <v>E9076</v>
          </cell>
          <cell r="B72" t="str">
            <v>Equipamento para pintura eletrostática com cabine dupla de 7,00 kW e estufa de 80.000 kCal</v>
          </cell>
          <cell r="C72">
            <v>169860.22330000001</v>
          </cell>
          <cell r="D72">
            <v>10.919600000000001</v>
          </cell>
          <cell r="E72">
            <v>2.9944000000000002</v>
          </cell>
          <cell r="F72">
            <v>0</v>
          </cell>
          <cell r="G72">
            <v>6.0663999999999998</v>
          </cell>
          <cell r="H72">
            <v>0</v>
          </cell>
          <cell r="I72">
            <v>28.713899999999999</v>
          </cell>
          <cell r="J72">
            <v>48.694299999999998</v>
          </cell>
          <cell r="K72">
            <v>42.627899999999997</v>
          </cell>
        </row>
        <row r="73">
          <cell r="A73" t="str">
            <v>E9077</v>
          </cell>
          <cell r="B73" t="str">
            <v>Perfuratriz de circulação reversa tipo Wirth ou similar com unidade hidráulica (Power Pack) - 273 kW</v>
          </cell>
          <cell r="C73">
            <v>4621130.1772999996</v>
          </cell>
          <cell r="D73">
            <v>369.69040000000001</v>
          </cell>
          <cell r="E73">
            <v>85.537099999999995</v>
          </cell>
          <cell r="F73">
            <v>0</v>
          </cell>
          <cell r="G73">
            <v>369.69040000000001</v>
          </cell>
          <cell r="H73">
            <v>146.601</v>
          </cell>
          <cell r="I73">
            <v>35.682200000000002</v>
          </cell>
          <cell r="J73">
            <v>1007.2011</v>
          </cell>
          <cell r="K73">
            <v>490.90969999999999</v>
          </cell>
        </row>
        <row r="74">
          <cell r="A74" t="str">
            <v>E9078</v>
          </cell>
          <cell r="B74" t="str">
            <v>Treliça lançadeira com capacidade de carga de 100 a 120 t e vão máximo de 45 m - 110 kW</v>
          </cell>
          <cell r="C74">
            <v>3547316.7415</v>
          </cell>
          <cell r="D74">
            <v>157.6585</v>
          </cell>
          <cell r="E74">
            <v>60.7971</v>
          </cell>
          <cell r="F74">
            <v>0</v>
          </cell>
          <cell r="G74">
            <v>98.536600000000007</v>
          </cell>
          <cell r="H74">
            <v>0</v>
          </cell>
          <cell r="I74">
            <v>41.9803</v>
          </cell>
          <cell r="J74">
            <v>358.97250000000003</v>
          </cell>
          <cell r="K74">
            <v>260.4359</v>
          </cell>
        </row>
        <row r="75">
          <cell r="A75" t="str">
            <v>E9079</v>
          </cell>
          <cell r="B75" t="str">
            <v>Bomba submersível com capacidade de 360 m³/h - 23 kW</v>
          </cell>
          <cell r="C75">
            <v>179380.08840000001</v>
          </cell>
          <cell r="D75">
            <v>17.937999999999999</v>
          </cell>
          <cell r="E75">
            <v>3.4586999999999999</v>
          </cell>
          <cell r="F75">
            <v>0</v>
          </cell>
          <cell r="G75">
            <v>15.6958</v>
          </cell>
          <cell r="H75">
            <v>0</v>
          </cell>
          <cell r="I75">
            <v>0</v>
          </cell>
          <cell r="J75">
            <v>37.092500000000001</v>
          </cell>
          <cell r="K75">
            <v>21.396699999999999</v>
          </cell>
        </row>
        <row r="76">
          <cell r="A76" t="str">
            <v>E9080</v>
          </cell>
          <cell r="B76" t="str">
            <v>Carrelone com capacidade máxima de 70 t</v>
          </cell>
          <cell r="C76">
            <v>1849083.4798999999</v>
          </cell>
          <cell r="D76">
            <v>83.208799999999997</v>
          </cell>
          <cell r="E76">
            <v>31.374300000000002</v>
          </cell>
          <cell r="F76">
            <v>0</v>
          </cell>
          <cell r="G76">
            <v>46.2271</v>
          </cell>
          <cell r="H76">
            <v>0</v>
          </cell>
          <cell r="I76">
            <v>28.713899999999999</v>
          </cell>
          <cell r="J76">
            <v>189.5241</v>
          </cell>
          <cell r="K76">
            <v>143.297</v>
          </cell>
        </row>
        <row r="77">
          <cell r="A77" t="str">
            <v>E9081</v>
          </cell>
          <cell r="B77" t="str">
            <v>Fischietti simples com capacidade de 70 t</v>
          </cell>
          <cell r="C77">
            <v>107557.24709999999</v>
          </cell>
          <cell r="D77">
            <v>4.8400999999999996</v>
          </cell>
          <cell r="E77">
            <v>1.825</v>
          </cell>
          <cell r="F77">
            <v>0</v>
          </cell>
          <cell r="G77">
            <v>2.6888999999999998</v>
          </cell>
          <cell r="H77">
            <v>0</v>
          </cell>
          <cell r="I77">
            <v>0</v>
          </cell>
          <cell r="J77">
            <v>9.3539999999999992</v>
          </cell>
          <cell r="K77">
            <v>6.6650999999999998</v>
          </cell>
        </row>
        <row r="78">
          <cell r="A78" t="str">
            <v>E9083</v>
          </cell>
          <cell r="B78" t="str">
            <v>Vagão fechado FLT com capacidade de 99 t</v>
          </cell>
          <cell r="C78">
            <v>869181.15260000003</v>
          </cell>
          <cell r="D78">
            <v>13.762</v>
          </cell>
          <cell r="E78">
            <v>13.853999999999999</v>
          </cell>
          <cell r="F78">
            <v>0</v>
          </cell>
          <cell r="G78">
            <v>7.2431999999999999</v>
          </cell>
          <cell r="H78">
            <v>0</v>
          </cell>
          <cell r="I78">
            <v>0</v>
          </cell>
          <cell r="J78">
            <v>34.859200000000001</v>
          </cell>
          <cell r="K78">
            <v>27.616</v>
          </cell>
        </row>
        <row r="79">
          <cell r="A79" t="str">
            <v>E9084</v>
          </cell>
          <cell r="B79" t="str">
            <v>Vagão tanque convencional TCT com capacidade de 97 t e 103.000 l</v>
          </cell>
          <cell r="C79">
            <v>1263021.9620000001</v>
          </cell>
          <cell r="D79">
            <v>19.997800000000002</v>
          </cell>
          <cell r="E79">
            <v>20.131499999999999</v>
          </cell>
          <cell r="F79">
            <v>0</v>
          </cell>
          <cell r="G79">
            <v>10.5252</v>
          </cell>
          <cell r="H79">
            <v>0</v>
          </cell>
          <cell r="I79">
            <v>0</v>
          </cell>
          <cell r="J79">
            <v>50.654499999999999</v>
          </cell>
          <cell r="K79">
            <v>40.129300000000001</v>
          </cell>
        </row>
        <row r="80">
          <cell r="A80" t="str">
            <v>E9085</v>
          </cell>
          <cell r="B80" t="str">
            <v>Vagão gôndola GDE com capacidade de 93,5 t / 29 m³</v>
          </cell>
          <cell r="C80">
            <v>637742.38399999996</v>
          </cell>
          <cell r="D80">
            <v>10.0976</v>
          </cell>
          <cell r="E80">
            <v>10.165100000000001</v>
          </cell>
          <cell r="F80">
            <v>0</v>
          </cell>
          <cell r="G80">
            <v>5.3144999999999998</v>
          </cell>
          <cell r="H80">
            <v>0</v>
          </cell>
          <cell r="I80">
            <v>0</v>
          </cell>
          <cell r="J80">
            <v>25.577200000000001</v>
          </cell>
          <cell r="K80">
            <v>20.262699999999999</v>
          </cell>
        </row>
        <row r="81">
          <cell r="A81" t="str">
            <v>E9086</v>
          </cell>
          <cell r="B81" t="str">
            <v>Bomba de concreto rebocável com capacidade de 41 m³/h - 74 kW</v>
          </cell>
          <cell r="C81">
            <v>544840.61309999996</v>
          </cell>
          <cell r="D81">
            <v>54.484099999999998</v>
          </cell>
          <cell r="E81">
            <v>10.5052</v>
          </cell>
          <cell r="F81">
            <v>0</v>
          </cell>
          <cell r="G81">
            <v>54.484099999999998</v>
          </cell>
          <cell r="H81">
            <v>75.502200000000002</v>
          </cell>
          <cell r="I81">
            <v>28.713899999999999</v>
          </cell>
          <cell r="J81">
            <v>223.68950000000001</v>
          </cell>
          <cell r="K81">
            <v>93.703199999999995</v>
          </cell>
        </row>
        <row r="82">
          <cell r="A82" t="str">
            <v>E9089</v>
          </cell>
          <cell r="B82" t="str">
            <v>Roçadeira costal - 1,40 kW</v>
          </cell>
          <cell r="C82">
            <v>2856.9868999999999</v>
          </cell>
          <cell r="D82">
            <v>0.42849999999999999</v>
          </cell>
          <cell r="E82">
            <v>5.8799999999999998E-2</v>
          </cell>
          <cell r="F82">
            <v>0</v>
          </cell>
          <cell r="G82">
            <v>0.33329999999999999</v>
          </cell>
          <cell r="H82">
            <v>7.7308000000000003</v>
          </cell>
          <cell r="I82">
            <v>0</v>
          </cell>
          <cell r="J82">
            <v>8.5513999999999992</v>
          </cell>
          <cell r="K82">
            <v>0.48730000000000001</v>
          </cell>
        </row>
        <row r="83">
          <cell r="A83" t="str">
            <v>E9093</v>
          </cell>
          <cell r="B83" t="str">
            <v>Veículo leve - 53 kW (sem motorista)</v>
          </cell>
          <cell r="C83">
            <v>82331.890400000004</v>
          </cell>
          <cell r="D83">
            <v>4.9398999999999997</v>
          </cell>
          <cell r="E83">
            <v>1.524</v>
          </cell>
          <cell r="F83">
            <v>0.61750000000000005</v>
          </cell>
          <cell r="G83">
            <v>4.9398999999999997</v>
          </cell>
          <cell r="H83">
            <v>23.945399999999999</v>
          </cell>
          <cell r="I83">
            <v>0</v>
          </cell>
          <cell r="J83">
            <v>35.966700000000003</v>
          </cell>
          <cell r="K83">
            <v>7.0814000000000004</v>
          </cell>
        </row>
        <row r="84">
          <cell r="A84" t="str">
            <v>E9094</v>
          </cell>
          <cell r="B84" t="str">
            <v>Guindaste móvel sobre pneus com 6 eixos com capacidade máxima de 350 t - 450 kW</v>
          </cell>
          <cell r="C84">
            <v>21591566.794799998</v>
          </cell>
          <cell r="D84">
            <v>755.70479999999998</v>
          </cell>
          <cell r="E84">
            <v>366.35489999999999</v>
          </cell>
          <cell r="F84">
            <v>148.44200000000001</v>
          </cell>
          <cell r="G84">
            <v>971.62049999999999</v>
          </cell>
          <cell r="H84">
            <v>120.825</v>
          </cell>
          <cell r="I84">
            <v>36.460999999999999</v>
          </cell>
          <cell r="J84">
            <v>2399.4081999999999</v>
          </cell>
          <cell r="K84">
            <v>1306.9627</v>
          </cell>
        </row>
        <row r="85">
          <cell r="A85" t="str">
            <v>E9095</v>
          </cell>
          <cell r="B85" t="str">
            <v>Guindaste móvel sobre pneus com 8 eixos com capacidade máxima de 500 t - 500 kW</v>
          </cell>
          <cell r="C85">
            <v>31395847.065200001</v>
          </cell>
          <cell r="D85">
            <v>1098.8545999999999</v>
          </cell>
          <cell r="E85">
            <v>532.70899999999995</v>
          </cell>
          <cell r="F85">
            <v>215.84639999999999</v>
          </cell>
          <cell r="G85">
            <v>1412.8131000000001</v>
          </cell>
          <cell r="H85">
            <v>134.25</v>
          </cell>
          <cell r="I85">
            <v>36.460999999999999</v>
          </cell>
          <cell r="J85">
            <v>3430.9340999999999</v>
          </cell>
          <cell r="K85">
            <v>1883.8710000000001</v>
          </cell>
        </row>
        <row r="86">
          <cell r="A86" t="str">
            <v>E9096</v>
          </cell>
          <cell r="B86" t="str">
            <v>Minicarregadeira de pneus - 45,50 kW</v>
          </cell>
          <cell r="C86">
            <v>407258.87439999997</v>
          </cell>
          <cell r="D86">
            <v>35.635199999999998</v>
          </cell>
          <cell r="E86">
            <v>7.8525</v>
          </cell>
          <cell r="F86">
            <v>0</v>
          </cell>
          <cell r="G86">
            <v>35.635199999999998</v>
          </cell>
          <cell r="H86">
            <v>61.083799999999997</v>
          </cell>
          <cell r="I86">
            <v>35.682200000000002</v>
          </cell>
          <cell r="J86">
            <v>175.88890000000001</v>
          </cell>
          <cell r="K86">
            <v>79.169899999999998</v>
          </cell>
        </row>
        <row r="87">
          <cell r="A87" t="str">
            <v>E9101</v>
          </cell>
          <cell r="B87" t="str">
            <v>Removedora de faixas de sinalização viária - 9,69 kW</v>
          </cell>
          <cell r="C87">
            <v>51358.525199999996</v>
          </cell>
          <cell r="D87">
            <v>4.1086999999999998</v>
          </cell>
          <cell r="E87">
            <v>0.9506</v>
          </cell>
          <cell r="F87">
            <v>0</v>
          </cell>
          <cell r="G87">
            <v>3.5951</v>
          </cell>
          <cell r="H87">
            <v>17.025300000000001</v>
          </cell>
          <cell r="I87">
            <v>0</v>
          </cell>
          <cell r="J87">
            <v>25.6797</v>
          </cell>
          <cell r="K87">
            <v>5.0593000000000004</v>
          </cell>
        </row>
        <row r="88">
          <cell r="A88" t="str">
            <v>E9102</v>
          </cell>
          <cell r="B88" t="str">
            <v>Extrusora para sarjeta de concreto - 10,44 kW</v>
          </cell>
          <cell r="C88">
            <v>85665.906499999997</v>
          </cell>
          <cell r="D88">
            <v>6.8532999999999999</v>
          </cell>
          <cell r="E88">
            <v>1.5857000000000001</v>
          </cell>
          <cell r="F88">
            <v>0</v>
          </cell>
          <cell r="G88">
            <v>5.9965999999999999</v>
          </cell>
          <cell r="H88">
            <v>8.4093999999999998</v>
          </cell>
          <cell r="I88">
            <v>28.713899999999999</v>
          </cell>
          <cell r="J88">
            <v>51.558900000000001</v>
          </cell>
          <cell r="K88">
            <v>37.152900000000002</v>
          </cell>
        </row>
        <row r="89">
          <cell r="A89" t="str">
            <v>E9103</v>
          </cell>
          <cell r="B89" t="str">
            <v>Extrusora para meio-fio de concreto - 10,44 kW</v>
          </cell>
          <cell r="C89">
            <v>68168.733200000002</v>
          </cell>
          <cell r="D89">
            <v>5.4535</v>
          </cell>
          <cell r="E89">
            <v>1.2618</v>
          </cell>
          <cell r="F89">
            <v>0</v>
          </cell>
          <cell r="G89">
            <v>4.7717999999999998</v>
          </cell>
          <cell r="H89">
            <v>8.4093999999999998</v>
          </cell>
          <cell r="I89">
            <v>28.713899999999999</v>
          </cell>
          <cell r="J89">
            <v>48.610399999999998</v>
          </cell>
          <cell r="K89">
            <v>35.429200000000002</v>
          </cell>
        </row>
        <row r="90">
          <cell r="A90" t="str">
            <v>E9105</v>
          </cell>
          <cell r="B90" t="str">
            <v>Embarcação rebocadora multipropósito com guindaste hidráulico 155 kN.m - 2 x 186 kW</v>
          </cell>
          <cell r="C90">
            <v>5252363.0983999996</v>
          </cell>
          <cell r="D90">
            <v>60.123199999999997</v>
          </cell>
          <cell r="E90">
            <v>30.192</v>
          </cell>
          <cell r="F90">
            <v>0</v>
          </cell>
          <cell r="G90">
            <v>133.6071</v>
          </cell>
          <cell r="H90">
            <v>379.55160000000001</v>
          </cell>
          <cell r="I90">
            <v>136.04939999999999</v>
          </cell>
          <cell r="J90">
            <v>739.52329999999995</v>
          </cell>
          <cell r="K90">
            <v>226.3646</v>
          </cell>
        </row>
        <row r="91">
          <cell r="A91" t="str">
            <v>E9106</v>
          </cell>
          <cell r="B91" t="str">
            <v>Balsa de convés com capacidade de 200 t</v>
          </cell>
          <cell r="C91">
            <v>1976387.9253</v>
          </cell>
          <cell r="D91">
            <v>22.6235</v>
          </cell>
          <cell r="E91">
            <v>11.360799999999999</v>
          </cell>
          <cell r="F91">
            <v>0</v>
          </cell>
          <cell r="G91">
            <v>37.705800000000004</v>
          </cell>
          <cell r="H91">
            <v>0</v>
          </cell>
          <cell r="I91">
            <v>30.041599999999999</v>
          </cell>
          <cell r="J91">
            <v>101.7317</v>
          </cell>
          <cell r="K91">
            <v>64.025899999999993</v>
          </cell>
        </row>
        <row r="92">
          <cell r="A92" t="str">
            <v>E9107</v>
          </cell>
          <cell r="B92" t="str">
            <v>Compactador manual com soquete vibratório - 2,24 kW</v>
          </cell>
          <cell r="C92">
            <v>11929.9835</v>
          </cell>
          <cell r="D92">
            <v>2.3860000000000001</v>
          </cell>
          <cell r="E92">
            <v>0.27600000000000002</v>
          </cell>
          <cell r="F92">
            <v>0</v>
          </cell>
          <cell r="G92">
            <v>2.3860000000000001</v>
          </cell>
          <cell r="H92">
            <v>3.9357000000000002</v>
          </cell>
          <cell r="I92">
            <v>0</v>
          </cell>
          <cell r="J92">
            <v>8.9837000000000007</v>
          </cell>
          <cell r="K92">
            <v>2.6619999999999999</v>
          </cell>
        </row>
        <row r="93">
          <cell r="A93" t="str">
            <v>E9108</v>
          </cell>
          <cell r="B93" t="str">
            <v>Soldadora de trilho por caldeamento na via - 400 kW</v>
          </cell>
          <cell r="C93">
            <v>9735194.1647999994</v>
          </cell>
          <cell r="D93">
            <v>155.76310000000001</v>
          </cell>
          <cell r="E93">
            <v>156.172</v>
          </cell>
          <cell r="F93">
            <v>0</v>
          </cell>
          <cell r="G93">
            <v>194.7039</v>
          </cell>
          <cell r="H93">
            <v>257.76</v>
          </cell>
          <cell r="I93">
            <v>83.960599999999999</v>
          </cell>
          <cell r="J93">
            <v>848.3596</v>
          </cell>
          <cell r="K93">
            <v>395.89569999999998</v>
          </cell>
        </row>
        <row r="94">
          <cell r="A94" t="str">
            <v>E9110</v>
          </cell>
          <cell r="B94" t="str">
            <v>Escavadeira hidráulica sobre esteiras para rocha com caçamba com capacidade de 1,56 m³ - 118 kW</v>
          </cell>
          <cell r="C94">
            <v>1112493.4982</v>
          </cell>
          <cell r="D94">
            <v>111.24930000000001</v>
          </cell>
          <cell r="E94">
            <v>22.063099999999999</v>
          </cell>
          <cell r="F94">
            <v>0</v>
          </cell>
          <cell r="G94">
            <v>111.24930000000001</v>
          </cell>
          <cell r="H94">
            <v>120.3954</v>
          </cell>
          <cell r="I94">
            <v>35.682200000000002</v>
          </cell>
          <cell r="J94">
            <v>400.63929999999999</v>
          </cell>
          <cell r="K94">
            <v>168.99459999999999</v>
          </cell>
        </row>
        <row r="95">
          <cell r="A95" t="str">
            <v>E9111</v>
          </cell>
          <cell r="B95" t="str">
            <v>Jateador abrasivo úmido com capacidade de 350 kg de abrasivo</v>
          </cell>
          <cell r="C95">
            <v>370465.65610000002</v>
          </cell>
          <cell r="D95">
            <v>66.683800000000005</v>
          </cell>
          <cell r="E95">
            <v>8.0001999999999995</v>
          </cell>
          <cell r="F95">
            <v>0</v>
          </cell>
          <cell r="G95">
            <v>66.683800000000005</v>
          </cell>
          <cell r="H95">
            <v>0</v>
          </cell>
          <cell r="I95">
            <v>28.713899999999999</v>
          </cell>
          <cell r="J95">
            <v>170.08170000000001</v>
          </cell>
          <cell r="K95">
            <v>103.39790000000001</v>
          </cell>
        </row>
        <row r="96">
          <cell r="A96" t="str">
            <v>E9112</v>
          </cell>
          <cell r="B96" t="str">
            <v>Sinalizador direcional móvel com sistema fotovoltaico de energia e montado em chassi sobre pneus</v>
          </cell>
          <cell r="C96">
            <v>22906.903999999999</v>
          </cell>
          <cell r="D96">
            <v>2.577</v>
          </cell>
          <cell r="E96">
            <v>0.44169999999999998</v>
          </cell>
          <cell r="F96">
            <v>0</v>
          </cell>
          <cell r="G96">
            <v>1.4317</v>
          </cell>
          <cell r="H96">
            <v>0</v>
          </cell>
          <cell r="I96">
            <v>0</v>
          </cell>
          <cell r="J96">
            <v>4.4504000000000001</v>
          </cell>
          <cell r="K96">
            <v>3.0186999999999999</v>
          </cell>
        </row>
        <row r="97">
          <cell r="A97" t="str">
            <v>E9113</v>
          </cell>
          <cell r="B97" t="str">
            <v>Painel de Mensagem Variável - PMV móvel, com sistema fotovoltaico de energia e montado em chassi sobre pneus</v>
          </cell>
          <cell r="C97">
            <v>145856.2058</v>
          </cell>
          <cell r="D97">
            <v>16.408799999999999</v>
          </cell>
          <cell r="E97">
            <v>2.8123</v>
          </cell>
          <cell r="F97">
            <v>0</v>
          </cell>
          <cell r="G97">
            <v>9.1159999999999997</v>
          </cell>
          <cell r="H97">
            <v>0</v>
          </cell>
          <cell r="I97">
            <v>0</v>
          </cell>
          <cell r="J97">
            <v>28.3371</v>
          </cell>
          <cell r="K97">
            <v>19.2211</v>
          </cell>
        </row>
        <row r="98">
          <cell r="A98" t="str">
            <v>E9116</v>
          </cell>
          <cell r="B98" t="str">
            <v>Semáforo móvel com 3 lentes e bateria - D = 200 mm</v>
          </cell>
          <cell r="C98">
            <v>8309.1399000000001</v>
          </cell>
          <cell r="D98">
            <v>0.93479999999999996</v>
          </cell>
          <cell r="E98">
            <v>0.16020000000000001</v>
          </cell>
          <cell r="F98">
            <v>0</v>
          </cell>
          <cell r="G98">
            <v>0.51929999999999998</v>
          </cell>
          <cell r="H98">
            <v>0</v>
          </cell>
          <cell r="I98">
            <v>0</v>
          </cell>
          <cell r="J98">
            <v>1.6143000000000001</v>
          </cell>
          <cell r="K98">
            <v>1.095</v>
          </cell>
        </row>
        <row r="99">
          <cell r="A99" t="str">
            <v>E9117</v>
          </cell>
          <cell r="B99" t="str">
            <v>Carregadeira de pneus para rocha com capacidade de 2,50 m³ - 105 kW</v>
          </cell>
          <cell r="C99">
            <v>944146.96920000005</v>
          </cell>
          <cell r="D99">
            <v>75.445499999999996</v>
          </cell>
          <cell r="E99">
            <v>17.888500000000001</v>
          </cell>
          <cell r="F99">
            <v>0</v>
          </cell>
          <cell r="G99">
            <v>75.445499999999996</v>
          </cell>
          <cell r="H99">
            <v>107.1315</v>
          </cell>
          <cell r="I99">
            <v>35.682200000000002</v>
          </cell>
          <cell r="J99">
            <v>311.59320000000002</v>
          </cell>
          <cell r="K99">
            <v>129.0162</v>
          </cell>
        </row>
        <row r="100">
          <cell r="A100" t="str">
            <v>E9118</v>
          </cell>
          <cell r="B100" t="str">
            <v>Cortadora de pavimento com disco diamantado de 450 a 1.500 mm - 55,40 kW</v>
          </cell>
          <cell r="C100">
            <v>488601.08159999998</v>
          </cell>
          <cell r="D100">
            <v>65.146799999999999</v>
          </cell>
          <cell r="E100">
            <v>10.0489</v>
          </cell>
          <cell r="F100">
            <v>0</v>
          </cell>
          <cell r="G100">
            <v>65.146799999999999</v>
          </cell>
          <cell r="H100">
            <v>44.624699999999997</v>
          </cell>
          <cell r="I100">
            <v>28.713899999999999</v>
          </cell>
          <cell r="J100">
            <v>213.68109999999999</v>
          </cell>
          <cell r="K100">
            <v>103.9096</v>
          </cell>
        </row>
        <row r="101">
          <cell r="A101" t="str">
            <v>E9119</v>
          </cell>
          <cell r="B101" t="str">
            <v>Minicarregadeira sobre pneus com valetadeira - 55,40 kW</v>
          </cell>
          <cell r="C101">
            <v>753338.92610000004</v>
          </cell>
          <cell r="D101">
            <v>65.917199999999994</v>
          </cell>
          <cell r="E101">
            <v>14.5253</v>
          </cell>
          <cell r="F101">
            <v>0</v>
          </cell>
          <cell r="G101">
            <v>65.917199999999994</v>
          </cell>
          <cell r="H101">
            <v>74.374499999999998</v>
          </cell>
          <cell r="I101">
            <v>35.682200000000002</v>
          </cell>
          <cell r="J101">
            <v>256.41640000000001</v>
          </cell>
          <cell r="K101">
            <v>116.1247</v>
          </cell>
        </row>
        <row r="102">
          <cell r="A102" t="str">
            <v>E9120</v>
          </cell>
          <cell r="B102" t="str">
            <v>Equipamento de cravação sobre esteira para geodreno com haste para profundidade de até 20 m - 258 kW</v>
          </cell>
          <cell r="C102">
            <v>2940688.9937</v>
          </cell>
          <cell r="D102">
            <v>171.5402</v>
          </cell>
          <cell r="E102">
            <v>52.920099999999998</v>
          </cell>
          <cell r="F102">
            <v>0</v>
          </cell>
          <cell r="G102">
            <v>171.5402</v>
          </cell>
          <cell r="H102">
            <v>180.10980000000001</v>
          </cell>
          <cell r="I102">
            <v>28.713899999999999</v>
          </cell>
          <cell r="J102">
            <v>604.82420000000002</v>
          </cell>
          <cell r="K102">
            <v>253.17420000000001</v>
          </cell>
        </row>
        <row r="103">
          <cell r="A103" t="str">
            <v>E9122</v>
          </cell>
          <cell r="B103" t="str">
            <v>Perfuratriz tipo Bottom Feed para coluna de brita - 194 kW</v>
          </cell>
          <cell r="C103">
            <v>7118781.0171999997</v>
          </cell>
          <cell r="D103">
            <v>569.50250000000005</v>
          </cell>
          <cell r="E103">
            <v>131.76859999999999</v>
          </cell>
          <cell r="F103">
            <v>0</v>
          </cell>
          <cell r="G103">
            <v>569.50250000000005</v>
          </cell>
          <cell r="H103">
            <v>104.178</v>
          </cell>
          <cell r="I103">
            <v>35.682200000000002</v>
          </cell>
          <cell r="J103">
            <v>1410.6338000000001</v>
          </cell>
          <cell r="K103">
            <v>736.95330000000001</v>
          </cell>
        </row>
        <row r="104">
          <cell r="A104" t="str">
            <v>E9125</v>
          </cell>
          <cell r="B104" t="str">
            <v>Veículo tipo van furgão com capacidade de 1,38 t - 100 kW</v>
          </cell>
          <cell r="C104">
            <v>270619.27039999998</v>
          </cell>
          <cell r="D104">
            <v>13.531000000000001</v>
          </cell>
          <cell r="E104">
            <v>4.87</v>
          </cell>
          <cell r="F104">
            <v>1.9733000000000001</v>
          </cell>
          <cell r="G104">
            <v>13.531000000000001</v>
          </cell>
          <cell r="H104">
            <v>26.85</v>
          </cell>
          <cell r="I104">
            <v>32.174999999999997</v>
          </cell>
          <cell r="J104">
            <v>92.930300000000003</v>
          </cell>
          <cell r="K104">
            <v>52.549300000000002</v>
          </cell>
        </row>
        <row r="105">
          <cell r="A105" t="str">
            <v>E9126</v>
          </cell>
          <cell r="B105" t="str">
            <v>Draga backhoe com capacidade de 7 m³ - 1.000 kW</v>
          </cell>
          <cell r="C105">
            <v>169343888.26280001</v>
          </cell>
          <cell r="D105">
            <v>4535.9970000000003</v>
          </cell>
          <cell r="E105">
            <v>1461.5486000000001</v>
          </cell>
          <cell r="F105">
            <v>0</v>
          </cell>
          <cell r="G105">
            <v>10079.9933</v>
          </cell>
          <cell r="H105">
            <v>1020.3</v>
          </cell>
          <cell r="I105">
            <v>64.361500000000007</v>
          </cell>
          <cell r="J105">
            <v>17162.200400000002</v>
          </cell>
          <cell r="K105">
            <v>6061.9071000000004</v>
          </cell>
        </row>
        <row r="106">
          <cell r="A106" t="str">
            <v>E9127</v>
          </cell>
          <cell r="B106" t="str">
            <v>Escavadeira hidráulica com martelo hidráulico de 520 kg - 75 kW</v>
          </cell>
          <cell r="C106">
            <v>846084.42090000003</v>
          </cell>
          <cell r="D106">
            <v>96.695400000000006</v>
          </cell>
          <cell r="E106">
            <v>16.779699999999998</v>
          </cell>
          <cell r="F106">
            <v>0</v>
          </cell>
          <cell r="G106">
            <v>120.86920000000001</v>
          </cell>
          <cell r="H106">
            <v>52.357500000000002</v>
          </cell>
          <cell r="I106">
            <v>35.682200000000002</v>
          </cell>
          <cell r="J106">
            <v>322.38400000000001</v>
          </cell>
          <cell r="K106">
            <v>149.15729999999999</v>
          </cell>
        </row>
        <row r="107">
          <cell r="A107" t="str">
            <v>E9128</v>
          </cell>
          <cell r="B107" t="str">
            <v>Veículo leve picape compacta 4 x 2 com cabine dupla com capacidade de 0,65 t - 72 kW</v>
          </cell>
          <cell r="C107">
            <v>127464.79270000001</v>
          </cell>
          <cell r="D107">
            <v>7.6478999999999999</v>
          </cell>
          <cell r="E107">
            <v>2.3593999999999999</v>
          </cell>
          <cell r="F107">
            <v>0.95599999999999996</v>
          </cell>
          <cell r="G107">
            <v>7.6478999999999999</v>
          </cell>
          <cell r="H107">
            <v>18.071999999999999</v>
          </cell>
          <cell r="I107">
            <v>32.174999999999997</v>
          </cell>
          <cell r="J107">
            <v>68.858199999999997</v>
          </cell>
          <cell r="K107">
            <v>43.138300000000001</v>
          </cell>
        </row>
        <row r="108">
          <cell r="A108" t="str">
            <v>E9129</v>
          </cell>
          <cell r="B108" t="str">
            <v>Veículo leve picape compacta 4 x 2 com cabine dupla com capacidade de 0,65 t - 72 kW (sem motorista)</v>
          </cell>
          <cell r="C108">
            <v>127464.79270000001</v>
          </cell>
          <cell r="D108">
            <v>7.6478999999999999</v>
          </cell>
          <cell r="E108">
            <v>2.3593999999999999</v>
          </cell>
          <cell r="F108">
            <v>0.95599999999999996</v>
          </cell>
          <cell r="G108">
            <v>7.6478999999999999</v>
          </cell>
          <cell r="H108">
            <v>18.071999999999999</v>
          </cell>
          <cell r="I108">
            <v>0</v>
          </cell>
          <cell r="J108">
            <v>36.683199999999999</v>
          </cell>
          <cell r="K108">
            <v>10.9633</v>
          </cell>
        </row>
        <row r="109">
          <cell r="A109" t="str">
            <v>E9130</v>
          </cell>
          <cell r="B109" t="str">
            <v>Veículo leve picape média 4 x 4 com cabine dupla com capacidade de 1,10 t - 152,25 kW (sem motorista)</v>
          </cell>
          <cell r="C109">
            <v>282063.65850000002</v>
          </cell>
          <cell r="D109">
            <v>16.9238</v>
          </cell>
          <cell r="E109">
            <v>5.2210000000000001</v>
          </cell>
          <cell r="F109">
            <v>2.1154999999999999</v>
          </cell>
          <cell r="G109">
            <v>16.9238</v>
          </cell>
          <cell r="H109">
            <v>40.879100000000001</v>
          </cell>
          <cell r="I109">
            <v>0</v>
          </cell>
          <cell r="J109">
            <v>82.063199999999995</v>
          </cell>
          <cell r="K109">
            <v>24.260300000000001</v>
          </cell>
        </row>
        <row r="110">
          <cell r="A110" t="str">
            <v>E9131</v>
          </cell>
          <cell r="B110" t="str">
            <v>Veículo tipo van furgão com capacidade de 1,38 t - 100 kW (sem motorista)</v>
          </cell>
          <cell r="C110">
            <v>270619.27039999998</v>
          </cell>
          <cell r="D110">
            <v>13.531000000000001</v>
          </cell>
          <cell r="E110">
            <v>4.87</v>
          </cell>
          <cell r="F110">
            <v>1.9733000000000001</v>
          </cell>
          <cell r="G110">
            <v>13.531000000000001</v>
          </cell>
          <cell r="H110">
            <v>26.85</v>
          </cell>
          <cell r="I110">
            <v>0</v>
          </cell>
          <cell r="J110">
            <v>60.755299999999998</v>
          </cell>
          <cell r="K110">
            <v>20.374300000000002</v>
          </cell>
        </row>
        <row r="111">
          <cell r="A111" t="str">
            <v>E9134</v>
          </cell>
          <cell r="B111" t="str">
            <v>Miniônibus com capacidade para 30 passageiros - 120 kW</v>
          </cell>
          <cell r="C111">
            <v>688379.28119999997</v>
          </cell>
          <cell r="D111">
            <v>29.501999999999999</v>
          </cell>
          <cell r="E111">
            <v>12.1351</v>
          </cell>
          <cell r="F111">
            <v>4.9169999999999998</v>
          </cell>
          <cell r="G111">
            <v>44.253</v>
          </cell>
          <cell r="H111">
            <v>122.43600000000001</v>
          </cell>
          <cell r="I111">
            <v>34.717799999999997</v>
          </cell>
          <cell r="J111">
            <v>247.96090000000001</v>
          </cell>
          <cell r="K111">
            <v>81.271900000000002</v>
          </cell>
        </row>
        <row r="112">
          <cell r="A112" t="str">
            <v>E9141</v>
          </cell>
          <cell r="B112" t="str">
            <v>Rebarbador hidráulico com bomba manual com capacidade de força de 9.000 kgf</v>
          </cell>
          <cell r="C112">
            <v>112669.2049</v>
          </cell>
          <cell r="D112">
            <v>9.0135000000000005</v>
          </cell>
          <cell r="E112">
            <v>2.0855000000000001</v>
          </cell>
          <cell r="F112">
            <v>0</v>
          </cell>
          <cell r="G112">
            <v>5.6334999999999997</v>
          </cell>
          <cell r="H112">
            <v>0</v>
          </cell>
          <cell r="I112">
            <v>0</v>
          </cell>
          <cell r="J112">
            <v>16.732500000000002</v>
          </cell>
          <cell r="K112">
            <v>11.099</v>
          </cell>
        </row>
        <row r="113">
          <cell r="A113" t="str">
            <v>E9144</v>
          </cell>
          <cell r="B113" t="str">
            <v>Pórtico metálico rolante com talha com capacidade de 5 t - 5,6 kW</v>
          </cell>
          <cell r="C113">
            <v>303784.41249999998</v>
          </cell>
          <cell r="D113">
            <v>13.5015</v>
          </cell>
          <cell r="E113">
            <v>5.2065000000000001</v>
          </cell>
          <cell r="F113">
            <v>0</v>
          </cell>
          <cell r="G113">
            <v>8.4384999999999994</v>
          </cell>
          <cell r="H113">
            <v>0</v>
          </cell>
          <cell r="I113">
            <v>28.713899999999999</v>
          </cell>
          <cell r="J113">
            <v>55.860399999999998</v>
          </cell>
          <cell r="K113">
            <v>47.421900000000001</v>
          </cell>
        </row>
        <row r="114">
          <cell r="A114" t="str">
            <v>E9148</v>
          </cell>
          <cell r="B114" t="str">
            <v>Macaco de protensão de fios com bomba - 3,72 kW</v>
          </cell>
          <cell r="C114">
            <v>110400.7573</v>
          </cell>
          <cell r="D114">
            <v>6.3086000000000002</v>
          </cell>
          <cell r="E114">
            <v>1.9461999999999999</v>
          </cell>
          <cell r="F114">
            <v>0</v>
          </cell>
          <cell r="G114">
            <v>6.3086000000000002</v>
          </cell>
          <cell r="H114">
            <v>0</v>
          </cell>
          <cell r="I114">
            <v>41.9803</v>
          </cell>
          <cell r="J114">
            <v>56.543700000000001</v>
          </cell>
          <cell r="K114">
            <v>50.235100000000003</v>
          </cell>
        </row>
        <row r="115">
          <cell r="A115" t="str">
            <v>E9149</v>
          </cell>
          <cell r="B115" t="str">
            <v>Máquina de aplicação e extração de grampo elástico tipo Pandrol - 6,70 kW</v>
          </cell>
          <cell r="C115">
            <v>313359.70159999997</v>
          </cell>
          <cell r="D115">
            <v>25.0688</v>
          </cell>
          <cell r="E115">
            <v>5.8003</v>
          </cell>
          <cell r="F115">
            <v>0</v>
          </cell>
          <cell r="G115">
            <v>25.0688</v>
          </cell>
          <cell r="H115">
            <v>9.4175000000000004</v>
          </cell>
          <cell r="I115">
            <v>0</v>
          </cell>
          <cell r="J115">
            <v>65.355400000000003</v>
          </cell>
          <cell r="K115">
            <v>30.8691</v>
          </cell>
        </row>
        <row r="116">
          <cell r="A116" t="str">
            <v>E9151</v>
          </cell>
          <cell r="B116" t="str">
            <v>Britador de mandíbulas móvel sobre esteiras, sem peneira, com capacidade de 140 m³/h - 170 kW</v>
          </cell>
          <cell r="C116">
            <v>2982940.4059000001</v>
          </cell>
          <cell r="D116">
            <v>159.09020000000001</v>
          </cell>
          <cell r="E116">
            <v>52.146799999999999</v>
          </cell>
          <cell r="F116">
            <v>0</v>
          </cell>
          <cell r="G116">
            <v>159.09020000000001</v>
          </cell>
          <cell r="H116">
            <v>164.322</v>
          </cell>
          <cell r="I116">
            <v>41.9803</v>
          </cell>
          <cell r="J116">
            <v>576.62950000000001</v>
          </cell>
          <cell r="K116">
            <v>253.21729999999999</v>
          </cell>
        </row>
        <row r="117">
          <cell r="A117" t="str">
            <v>E9152</v>
          </cell>
          <cell r="B117" t="str">
            <v>Ferramenta de fixação à pólvora de ação direta</v>
          </cell>
          <cell r="C117">
            <v>1348.3090999999999</v>
          </cell>
          <cell r="D117">
            <v>0.11459999999999999</v>
          </cell>
          <cell r="E117">
            <v>2.5000000000000001E-2</v>
          </cell>
          <cell r="F117">
            <v>0</v>
          </cell>
          <cell r="G117">
            <v>0.1079</v>
          </cell>
          <cell r="H117">
            <v>0</v>
          </cell>
          <cell r="I117">
            <v>0</v>
          </cell>
          <cell r="J117">
            <v>0.2475</v>
          </cell>
          <cell r="K117">
            <v>0.1396</v>
          </cell>
        </row>
        <row r="118">
          <cell r="A118" t="str">
            <v>E9153</v>
          </cell>
          <cell r="B118" t="str">
            <v>Ferramenta de fixação à pólvora e sistema à pistão</v>
          </cell>
          <cell r="C118">
            <v>1142.1052999999999</v>
          </cell>
          <cell r="D118">
            <v>9.7100000000000006E-2</v>
          </cell>
          <cell r="E118">
            <v>2.1100000000000001E-2</v>
          </cell>
          <cell r="F118">
            <v>0</v>
          </cell>
          <cell r="G118">
            <v>9.1399999999999995E-2</v>
          </cell>
          <cell r="H118">
            <v>0</v>
          </cell>
          <cell r="I118">
            <v>0</v>
          </cell>
          <cell r="J118">
            <v>0.20960000000000001</v>
          </cell>
          <cell r="K118">
            <v>0.1182</v>
          </cell>
        </row>
        <row r="119">
          <cell r="A119" t="str">
            <v>E9154</v>
          </cell>
          <cell r="B119" t="str">
            <v>Equipamento para selagem com material asfáltico rebocável com capacidade de 370 l - 35 kW</v>
          </cell>
          <cell r="C119">
            <v>469920.8247</v>
          </cell>
          <cell r="D119">
            <v>84.585700000000003</v>
          </cell>
          <cell r="E119">
            <v>10.1479</v>
          </cell>
          <cell r="F119">
            <v>0</v>
          </cell>
          <cell r="G119">
            <v>28.1952</v>
          </cell>
          <cell r="H119">
            <v>28.192499999999999</v>
          </cell>
          <cell r="I119">
            <v>28.713899999999999</v>
          </cell>
          <cell r="J119">
            <v>179.83519999999999</v>
          </cell>
          <cell r="K119">
            <v>123.44750000000001</v>
          </cell>
        </row>
        <row r="120">
          <cell r="A120" t="str">
            <v>E9155</v>
          </cell>
          <cell r="B120" t="str">
            <v>Caldeira de asfalto rebocável com capacidade de 600 l - 5,20 kW</v>
          </cell>
          <cell r="C120">
            <v>153838.29019999999</v>
          </cell>
          <cell r="D120">
            <v>23.075700000000001</v>
          </cell>
          <cell r="E120">
            <v>3.1638999999999999</v>
          </cell>
          <cell r="F120">
            <v>0</v>
          </cell>
          <cell r="G120">
            <v>7.6919000000000004</v>
          </cell>
          <cell r="H120">
            <v>3.9094000000000002</v>
          </cell>
          <cell r="I120">
            <v>0</v>
          </cell>
          <cell r="J120">
            <v>37.840899999999998</v>
          </cell>
          <cell r="K120">
            <v>26.239599999999999</v>
          </cell>
        </row>
        <row r="121">
          <cell r="A121" t="str">
            <v>E9156</v>
          </cell>
          <cell r="B121" t="str">
            <v>Soprador de ar costal - 2,6 kW</v>
          </cell>
          <cell r="C121">
            <v>2674.2930999999999</v>
          </cell>
          <cell r="D121">
            <v>0.4279</v>
          </cell>
          <cell r="E121">
            <v>5.7799999999999997E-2</v>
          </cell>
          <cell r="F121">
            <v>0</v>
          </cell>
          <cell r="G121">
            <v>0.37440000000000001</v>
          </cell>
          <cell r="H121">
            <v>4.5682</v>
          </cell>
          <cell r="I121">
            <v>0</v>
          </cell>
          <cell r="J121">
            <v>5.4283000000000001</v>
          </cell>
          <cell r="K121">
            <v>0.48570000000000002</v>
          </cell>
        </row>
        <row r="122">
          <cell r="A122" t="str">
            <v>E9157</v>
          </cell>
          <cell r="B122" t="str">
            <v>Locomotiva diesel-elétrica CC - bitola métrica - 2.237 kW</v>
          </cell>
          <cell r="C122">
            <v>8872419.1627999991</v>
          </cell>
          <cell r="D122">
            <v>141.95869999999999</v>
          </cell>
          <cell r="E122">
            <v>142.3313</v>
          </cell>
          <cell r="F122">
            <v>0</v>
          </cell>
          <cell r="G122">
            <v>177.44839999999999</v>
          </cell>
          <cell r="H122">
            <v>1441.5228</v>
          </cell>
          <cell r="I122">
            <v>35.393000000000001</v>
          </cell>
          <cell r="J122">
            <v>1938.6541999999999</v>
          </cell>
          <cell r="K122">
            <v>319.68299999999999</v>
          </cell>
        </row>
        <row r="123">
          <cell r="A123" t="str">
            <v>E9158</v>
          </cell>
          <cell r="B123" t="str">
            <v>Locomotiva diesel-elétrica CC - bitola larga - 2.237 kW</v>
          </cell>
          <cell r="C123">
            <v>9264684.3502999991</v>
          </cell>
          <cell r="D123">
            <v>148.23490000000001</v>
          </cell>
          <cell r="E123">
            <v>148.6241</v>
          </cell>
          <cell r="F123">
            <v>0</v>
          </cell>
          <cell r="G123">
            <v>185.2937</v>
          </cell>
          <cell r="H123">
            <v>1441.5228</v>
          </cell>
          <cell r="I123">
            <v>35.393000000000001</v>
          </cell>
          <cell r="J123">
            <v>1959.0685000000001</v>
          </cell>
          <cell r="K123">
            <v>332.25200000000001</v>
          </cell>
        </row>
        <row r="124">
          <cell r="A124" t="str">
            <v>E9159</v>
          </cell>
          <cell r="B124" t="str">
            <v>Vagão plataforma PNE com capacidade de 82 t - bitola métrica</v>
          </cell>
          <cell r="C124">
            <v>757061.92689999996</v>
          </cell>
          <cell r="D124">
            <v>11.986800000000001</v>
          </cell>
          <cell r="E124">
            <v>12.0669</v>
          </cell>
          <cell r="F124">
            <v>0</v>
          </cell>
          <cell r="G124">
            <v>6.3087999999999997</v>
          </cell>
          <cell r="H124">
            <v>0</v>
          </cell>
          <cell r="I124">
            <v>0</v>
          </cell>
          <cell r="J124">
            <v>30.362500000000001</v>
          </cell>
          <cell r="K124">
            <v>24.053699999999999</v>
          </cell>
        </row>
        <row r="125">
          <cell r="A125" t="str">
            <v>E9160</v>
          </cell>
          <cell r="B125" t="str">
            <v>Vagão plataforma PNT com capacidade de 98 t - bitola larga</v>
          </cell>
          <cell r="C125">
            <v>985773.23869999999</v>
          </cell>
          <cell r="D125">
            <v>15.6081</v>
          </cell>
          <cell r="E125">
            <v>15.712400000000001</v>
          </cell>
          <cell r="F125">
            <v>0</v>
          </cell>
          <cell r="G125">
            <v>8.2148000000000003</v>
          </cell>
          <cell r="H125">
            <v>0</v>
          </cell>
          <cell r="I125">
            <v>0</v>
          </cell>
          <cell r="J125">
            <v>39.535299999999999</v>
          </cell>
          <cell r="K125">
            <v>31.320499999999999</v>
          </cell>
        </row>
        <row r="126">
          <cell r="A126" t="str">
            <v>E9161</v>
          </cell>
          <cell r="B126" t="str">
            <v>Vagão fechado com porta para carga e descarga de paletes FLD com capacidade de 64 t - bitola métrica</v>
          </cell>
          <cell r="C126">
            <v>749598.40029999998</v>
          </cell>
          <cell r="D126">
            <v>11.868600000000001</v>
          </cell>
          <cell r="E126">
            <v>11.948</v>
          </cell>
          <cell r="F126">
            <v>0</v>
          </cell>
          <cell r="G126">
            <v>6.2466999999999997</v>
          </cell>
          <cell r="H126">
            <v>0</v>
          </cell>
          <cell r="I126">
            <v>0</v>
          </cell>
          <cell r="J126">
            <v>30.063300000000002</v>
          </cell>
          <cell r="K126">
            <v>23.816600000000001</v>
          </cell>
        </row>
        <row r="127">
          <cell r="A127" t="str">
            <v>E9162</v>
          </cell>
          <cell r="B127" t="str">
            <v>Vagão fechado com porta para carga e descarga de paletes FLT com capacidade de 99 t - bitola larga</v>
          </cell>
          <cell r="C127">
            <v>869181.15260000003</v>
          </cell>
          <cell r="D127">
            <v>13.762</v>
          </cell>
          <cell r="E127">
            <v>13.853999999999999</v>
          </cell>
          <cell r="F127">
            <v>0</v>
          </cell>
          <cell r="G127">
            <v>7.2431999999999999</v>
          </cell>
          <cell r="H127">
            <v>0</v>
          </cell>
          <cell r="I127">
            <v>0</v>
          </cell>
          <cell r="J127">
            <v>34.859200000000001</v>
          </cell>
          <cell r="K127">
            <v>27.616</v>
          </cell>
        </row>
        <row r="128">
          <cell r="A128" t="str">
            <v>E9163</v>
          </cell>
          <cell r="B128" t="str">
            <v>Vagão hopper aberto com descarga automática HNE com capacidade de 45 m³ - bitola métrica</v>
          </cell>
          <cell r="C128">
            <v>903625.46880000003</v>
          </cell>
          <cell r="D128">
            <v>14.307399999999999</v>
          </cell>
          <cell r="E128">
            <v>14.403</v>
          </cell>
          <cell r="F128">
            <v>0</v>
          </cell>
          <cell r="G128">
            <v>7.5301999999999998</v>
          </cell>
          <cell r="H128">
            <v>0</v>
          </cell>
          <cell r="I128">
            <v>0</v>
          </cell>
          <cell r="J128">
            <v>36.240600000000001</v>
          </cell>
          <cell r="K128">
            <v>28.7104</v>
          </cell>
        </row>
        <row r="129">
          <cell r="A129" t="str">
            <v>E9164</v>
          </cell>
          <cell r="B129" t="str">
            <v>Vagão hopper aberto com descarga automática HNT com capacidade de 63 m³ - bitola larga</v>
          </cell>
          <cell r="C129">
            <v>1161171.6379</v>
          </cell>
          <cell r="D129">
            <v>18.385200000000001</v>
          </cell>
          <cell r="E129">
            <v>18.508099999999999</v>
          </cell>
          <cell r="F129">
            <v>0</v>
          </cell>
          <cell r="G129">
            <v>9.6763999999999992</v>
          </cell>
          <cell r="H129">
            <v>0</v>
          </cell>
          <cell r="I129">
            <v>0</v>
          </cell>
          <cell r="J129">
            <v>46.569699999999997</v>
          </cell>
          <cell r="K129">
            <v>36.893300000000004</v>
          </cell>
        </row>
        <row r="130">
          <cell r="A130" t="str">
            <v>E9167</v>
          </cell>
          <cell r="B130" t="str">
            <v>Equipamento para carga e descarga de TLS de até 250 m - 90 kW</v>
          </cell>
          <cell r="C130">
            <v>2825458.8204000001</v>
          </cell>
          <cell r="D130">
            <v>45.207299999999996</v>
          </cell>
          <cell r="E130">
            <v>45.326000000000001</v>
          </cell>
          <cell r="F130">
            <v>0</v>
          </cell>
          <cell r="G130">
            <v>56.5092</v>
          </cell>
          <cell r="H130">
            <v>57.996000000000002</v>
          </cell>
          <cell r="I130">
            <v>41.9803</v>
          </cell>
          <cell r="J130">
            <v>247.0188</v>
          </cell>
          <cell r="K130">
            <v>132.5136</v>
          </cell>
        </row>
        <row r="131">
          <cell r="A131" t="str">
            <v>E9168</v>
          </cell>
          <cell r="B131" t="str">
            <v>Carregadeira de pneus com implemento de garfo - 195 kW</v>
          </cell>
          <cell r="C131">
            <v>1462119.8344000001</v>
          </cell>
          <cell r="D131">
            <v>127.9355</v>
          </cell>
          <cell r="E131">
            <v>28.191500000000001</v>
          </cell>
          <cell r="F131">
            <v>0</v>
          </cell>
          <cell r="G131">
            <v>127.9355</v>
          </cell>
          <cell r="H131">
            <v>83.772000000000006</v>
          </cell>
          <cell r="I131">
            <v>35.682200000000002</v>
          </cell>
          <cell r="J131">
            <v>403.51670000000001</v>
          </cell>
          <cell r="K131">
            <v>191.8092</v>
          </cell>
        </row>
        <row r="132">
          <cell r="A132" t="str">
            <v>E9172</v>
          </cell>
          <cell r="B132" t="str">
            <v>Equipamento distribuidor de fios para fábrica de dormentes - 2,50 kW</v>
          </cell>
          <cell r="C132">
            <v>521520.78940000001</v>
          </cell>
          <cell r="D132">
            <v>29.801200000000001</v>
          </cell>
          <cell r="E132">
            <v>9.1936999999999998</v>
          </cell>
          <cell r="F132">
            <v>0</v>
          </cell>
          <cell r="G132">
            <v>29.801200000000001</v>
          </cell>
          <cell r="H132">
            <v>0</v>
          </cell>
          <cell r="I132">
            <v>28.713899999999999</v>
          </cell>
          <cell r="J132">
            <v>97.51</v>
          </cell>
          <cell r="K132">
            <v>67.708799999999997</v>
          </cell>
        </row>
        <row r="133">
          <cell r="A133" t="str">
            <v>E9173</v>
          </cell>
          <cell r="B133" t="str">
            <v>Bancos de ancoragem passiva e ativa para protensão de fios com capacidade de 200 tf</v>
          </cell>
          <cell r="C133">
            <v>274819.97090000001</v>
          </cell>
          <cell r="D133">
            <v>15.704000000000001</v>
          </cell>
          <cell r="E133">
            <v>4.8446999999999996</v>
          </cell>
          <cell r="F133">
            <v>0</v>
          </cell>
          <cell r="G133">
            <v>15.704000000000001</v>
          </cell>
          <cell r="H133">
            <v>0</v>
          </cell>
          <cell r="I133">
            <v>0</v>
          </cell>
          <cell r="J133">
            <v>36.252699999999997</v>
          </cell>
          <cell r="K133">
            <v>20.5487</v>
          </cell>
        </row>
        <row r="134">
          <cell r="A134" t="str">
            <v>E9174</v>
          </cell>
          <cell r="B134" t="str">
            <v>Aferidor para protensão de fios com capacidade de 3 a 6 t</v>
          </cell>
          <cell r="C134">
            <v>15034.2835</v>
          </cell>
          <cell r="D134">
            <v>1.3531</v>
          </cell>
          <cell r="E134">
            <v>0.27829999999999999</v>
          </cell>
          <cell r="F134">
            <v>0</v>
          </cell>
          <cell r="G134">
            <v>0.75170000000000003</v>
          </cell>
          <cell r="H134">
            <v>0</v>
          </cell>
          <cell r="I134">
            <v>0</v>
          </cell>
          <cell r="J134">
            <v>2.3831000000000002</v>
          </cell>
          <cell r="K134">
            <v>1.6314</v>
          </cell>
        </row>
        <row r="135">
          <cell r="A135" t="str">
            <v>E9175</v>
          </cell>
          <cell r="B135" t="str">
            <v>Equipamento para concretagem de fôrmas de dormentes com silo de 1,5 m³ - 9 kW</v>
          </cell>
          <cell r="C135">
            <v>451012.03600000002</v>
          </cell>
          <cell r="D135">
            <v>36.081000000000003</v>
          </cell>
          <cell r="E135">
            <v>8.3482000000000003</v>
          </cell>
          <cell r="F135">
            <v>0</v>
          </cell>
          <cell r="G135">
            <v>36.081000000000003</v>
          </cell>
          <cell r="H135">
            <v>0</v>
          </cell>
          <cell r="I135">
            <v>28.713899999999999</v>
          </cell>
          <cell r="J135">
            <v>109.22410000000001</v>
          </cell>
          <cell r="K135">
            <v>73.143100000000004</v>
          </cell>
        </row>
        <row r="136">
          <cell r="A136" t="str">
            <v>E9176</v>
          </cell>
          <cell r="B136" t="str">
            <v>Sistema de desprotensão com capacidade de 150 t - 3,72 kW</v>
          </cell>
          <cell r="C136">
            <v>261496.95680000001</v>
          </cell>
          <cell r="D136">
            <v>14.9427</v>
          </cell>
          <cell r="E136">
            <v>4.6097999999999999</v>
          </cell>
          <cell r="F136">
            <v>0</v>
          </cell>
          <cell r="G136">
            <v>14.9427</v>
          </cell>
          <cell r="H136">
            <v>0</v>
          </cell>
          <cell r="I136">
            <v>41.9803</v>
          </cell>
          <cell r="J136">
            <v>76.475499999999997</v>
          </cell>
          <cell r="K136">
            <v>61.532800000000002</v>
          </cell>
        </row>
        <row r="137">
          <cell r="A137" t="str">
            <v>E9177</v>
          </cell>
          <cell r="B137" t="str">
            <v>Pórtico metálico rolante com talha com capacidade de 5 t e pinça mecânica dupla para elevação de até 4 dormentes - 5,60 kW</v>
          </cell>
          <cell r="C137">
            <v>267295.73019999999</v>
          </cell>
          <cell r="D137">
            <v>11.879799999999999</v>
          </cell>
          <cell r="E137">
            <v>4.5811999999999999</v>
          </cell>
          <cell r="F137">
            <v>0</v>
          </cell>
          <cell r="G137">
            <v>7.4249000000000001</v>
          </cell>
          <cell r="H137">
            <v>0</v>
          </cell>
          <cell r="I137">
            <v>28.713899999999999</v>
          </cell>
          <cell r="J137">
            <v>52.599800000000002</v>
          </cell>
          <cell r="K137">
            <v>45.174900000000001</v>
          </cell>
        </row>
        <row r="138">
          <cell r="A138" t="str">
            <v>E9178</v>
          </cell>
          <cell r="B138" t="str">
            <v>Estação viradora de dormentes com esteira de 6 m - 7,70 kW</v>
          </cell>
          <cell r="C138">
            <v>709464.86809999996</v>
          </cell>
          <cell r="D138">
            <v>28.378599999999999</v>
          </cell>
          <cell r="E138">
            <v>12.037800000000001</v>
          </cell>
          <cell r="F138">
            <v>0</v>
          </cell>
          <cell r="G138">
            <v>35.473199999999999</v>
          </cell>
          <cell r="H138">
            <v>0</v>
          </cell>
          <cell r="I138">
            <v>28.713899999999999</v>
          </cell>
          <cell r="J138">
            <v>104.6035</v>
          </cell>
          <cell r="K138">
            <v>69.130300000000005</v>
          </cell>
        </row>
        <row r="139">
          <cell r="A139" t="str">
            <v>E9179</v>
          </cell>
          <cell r="B139" t="str">
            <v>Pórtico metálico com talha e pinça para seleção de dormentes com capacidade de 1 t - 1,10 kW</v>
          </cell>
          <cell r="C139">
            <v>153159.08619999999</v>
          </cell>
          <cell r="D139">
            <v>6.8071000000000002</v>
          </cell>
          <cell r="E139">
            <v>2.625</v>
          </cell>
          <cell r="F139">
            <v>0</v>
          </cell>
          <cell r="G139">
            <v>4.2544000000000004</v>
          </cell>
          <cell r="H139">
            <v>0</v>
          </cell>
          <cell r="I139">
            <v>28.713899999999999</v>
          </cell>
          <cell r="J139">
            <v>42.400399999999998</v>
          </cell>
          <cell r="K139">
            <v>38.146000000000001</v>
          </cell>
        </row>
        <row r="140">
          <cell r="A140" t="str">
            <v>E9180</v>
          </cell>
          <cell r="B140" t="str">
            <v>Cesto para transporte aéreo de concreto com capacidade de 1,5 m³</v>
          </cell>
          <cell r="C140">
            <v>36088.7405</v>
          </cell>
          <cell r="D140">
            <v>2.1427999999999998</v>
          </cell>
          <cell r="E140">
            <v>0.62629999999999997</v>
          </cell>
          <cell r="F140">
            <v>0</v>
          </cell>
          <cell r="G140">
            <v>1.5789</v>
          </cell>
          <cell r="H140">
            <v>0</v>
          </cell>
          <cell r="I140">
            <v>0</v>
          </cell>
          <cell r="J140">
            <v>4.3479999999999999</v>
          </cell>
          <cell r="K140">
            <v>2.7690999999999999</v>
          </cell>
        </row>
        <row r="141">
          <cell r="A141" t="str">
            <v>E9181</v>
          </cell>
          <cell r="B141" t="str">
            <v>Equipamento desbobinador de fios de protensão móvel</v>
          </cell>
          <cell r="C141">
            <v>148188.4394</v>
          </cell>
          <cell r="D141">
            <v>8.4679000000000002</v>
          </cell>
          <cell r="E141">
            <v>2.6124000000000001</v>
          </cell>
          <cell r="F141">
            <v>0</v>
          </cell>
          <cell r="G141">
            <v>8.4679000000000002</v>
          </cell>
          <cell r="H141">
            <v>0</v>
          </cell>
          <cell r="I141">
            <v>0</v>
          </cell>
          <cell r="J141">
            <v>19.548200000000001</v>
          </cell>
          <cell r="K141">
            <v>11.080299999999999</v>
          </cell>
        </row>
        <row r="142">
          <cell r="A142" t="str">
            <v>E9182</v>
          </cell>
          <cell r="B142" t="str">
            <v>Central de concreto com capacidade de 20 m³/h - dosadora e misturadora</v>
          </cell>
          <cell r="C142">
            <v>1587263.71</v>
          </cell>
          <cell r="D142">
            <v>158.72640000000001</v>
          </cell>
          <cell r="E142">
            <v>30.604399999999998</v>
          </cell>
          <cell r="F142">
            <v>0</v>
          </cell>
          <cell r="G142">
            <v>138.88560000000001</v>
          </cell>
          <cell r="H142">
            <v>0</v>
          </cell>
          <cell r="I142">
            <v>41.9803</v>
          </cell>
          <cell r="J142">
            <v>370.19670000000002</v>
          </cell>
          <cell r="K142">
            <v>231.31110000000001</v>
          </cell>
        </row>
        <row r="143">
          <cell r="A143" t="str">
            <v>E9183</v>
          </cell>
          <cell r="B143" t="str">
            <v>Vagonete para transporte de até 16 dormentes</v>
          </cell>
          <cell r="C143">
            <v>41119.648500000003</v>
          </cell>
          <cell r="D143">
            <v>0.65110000000000001</v>
          </cell>
          <cell r="E143">
            <v>0.65539999999999998</v>
          </cell>
          <cell r="F143">
            <v>0</v>
          </cell>
          <cell r="G143">
            <v>0.3427</v>
          </cell>
          <cell r="H143">
            <v>0</v>
          </cell>
          <cell r="I143">
            <v>0</v>
          </cell>
          <cell r="J143">
            <v>1.6492</v>
          </cell>
          <cell r="K143">
            <v>1.3065</v>
          </cell>
        </row>
        <row r="144">
          <cell r="A144" t="str">
            <v>E9184</v>
          </cell>
          <cell r="B144" t="str">
            <v>Pista de apoio para fôrmas metálicas para dormentes de concreto - 4 cavidades - C = 127,90 m</v>
          </cell>
          <cell r="C144">
            <v>675912.65280000004</v>
          </cell>
          <cell r="D144">
            <v>6.2584999999999997</v>
          </cell>
          <cell r="E144">
            <v>3.8614999999999999</v>
          </cell>
          <cell r="F144">
            <v>0</v>
          </cell>
          <cell r="G144">
            <v>6.2584999999999997</v>
          </cell>
          <cell r="H144">
            <v>0</v>
          </cell>
          <cell r="I144">
            <v>0</v>
          </cell>
          <cell r="J144">
            <v>16.378499999999999</v>
          </cell>
          <cell r="K144">
            <v>10.119999999999999</v>
          </cell>
        </row>
        <row r="145">
          <cell r="A145" t="str">
            <v>E9185</v>
          </cell>
          <cell r="B145" t="str">
            <v>Fôrma metálica para dormentes de concreto de bitola larga ou mista - 4 cavidades</v>
          </cell>
          <cell r="C145">
            <v>45614.171000000002</v>
          </cell>
          <cell r="D145">
            <v>0.4224</v>
          </cell>
          <cell r="E145">
            <v>0.2606</v>
          </cell>
          <cell r="F145">
            <v>0</v>
          </cell>
          <cell r="G145">
            <v>0.4224</v>
          </cell>
          <cell r="H145">
            <v>0</v>
          </cell>
          <cell r="I145">
            <v>0</v>
          </cell>
          <cell r="J145">
            <v>1.1053999999999999</v>
          </cell>
          <cell r="K145">
            <v>0.68300000000000005</v>
          </cell>
        </row>
        <row r="146">
          <cell r="A146" t="str">
            <v>E9186</v>
          </cell>
          <cell r="B146" t="str">
            <v>Fôrma metálica para dormentes de concreto de bitola métrica - 4 cavidades</v>
          </cell>
          <cell r="C146">
            <v>38034.148500000003</v>
          </cell>
          <cell r="D146">
            <v>0.35220000000000001</v>
          </cell>
          <cell r="E146">
            <v>0.21729999999999999</v>
          </cell>
          <cell r="F146">
            <v>0</v>
          </cell>
          <cell r="G146">
            <v>0.35220000000000001</v>
          </cell>
          <cell r="H146">
            <v>0</v>
          </cell>
          <cell r="I146">
            <v>0</v>
          </cell>
          <cell r="J146">
            <v>0.92169999999999996</v>
          </cell>
          <cell r="K146">
            <v>0.56950000000000001</v>
          </cell>
        </row>
        <row r="147">
          <cell r="A147" t="str">
            <v>E9200</v>
          </cell>
          <cell r="B147" t="str">
            <v>Carregadeira de pneus para rocha com capacidade de 2,50 m³ - 105 kW com periculosidade</v>
          </cell>
          <cell r="C147">
            <v>944146.96920000005</v>
          </cell>
          <cell r="D147">
            <v>75.445499999999996</v>
          </cell>
          <cell r="E147">
            <v>17.888500000000001</v>
          </cell>
          <cell r="F147">
            <v>0</v>
          </cell>
          <cell r="G147">
            <v>75.445499999999996</v>
          </cell>
          <cell r="H147">
            <v>107.1315</v>
          </cell>
          <cell r="I147">
            <v>44.293399999999998</v>
          </cell>
          <cell r="J147">
            <v>320.20440000000002</v>
          </cell>
          <cell r="K147">
            <v>137.62739999999999</v>
          </cell>
        </row>
        <row r="148">
          <cell r="A148" t="str">
            <v>E9203</v>
          </cell>
          <cell r="B148" t="str">
            <v>Escavadeira hidráulica com martelo hidráulico de 1.700 kg - 103 kW com periculosidade</v>
          </cell>
          <cell r="C148">
            <v>1933845.2781</v>
          </cell>
          <cell r="D148">
            <v>221.01089999999999</v>
          </cell>
          <cell r="E148">
            <v>38.3523</v>
          </cell>
          <cell r="F148">
            <v>0</v>
          </cell>
          <cell r="G148">
            <v>276.2636</v>
          </cell>
          <cell r="H148">
            <v>71.904300000000006</v>
          </cell>
          <cell r="I148">
            <v>44.293399999999998</v>
          </cell>
          <cell r="J148">
            <v>651.82449999999994</v>
          </cell>
          <cell r="K148">
            <v>303.65660000000003</v>
          </cell>
        </row>
        <row r="149">
          <cell r="A149" t="str">
            <v>E9204</v>
          </cell>
          <cell r="B149" t="str">
            <v>Perfuratriz sobre esteiras - 145 kW com periculosidade</v>
          </cell>
          <cell r="C149">
            <v>1979069.7501999999</v>
          </cell>
          <cell r="D149">
            <v>158.32560000000001</v>
          </cell>
          <cell r="E149">
            <v>36.632599999999996</v>
          </cell>
          <cell r="F149">
            <v>0</v>
          </cell>
          <cell r="G149">
            <v>158.32560000000001</v>
          </cell>
          <cell r="H149">
            <v>116.7975</v>
          </cell>
          <cell r="I149">
            <v>44.293399999999998</v>
          </cell>
          <cell r="J149">
            <v>514.37469999999996</v>
          </cell>
          <cell r="K149">
            <v>239.2516</v>
          </cell>
        </row>
        <row r="150">
          <cell r="A150" t="str">
            <v>E9205</v>
          </cell>
          <cell r="B150" t="str">
            <v>Equipamento de corte a plasma CNC - 12.000 x 5.500 mm - 19,5 kW</v>
          </cell>
          <cell r="C150">
            <v>1049978.8036</v>
          </cell>
          <cell r="D150">
            <v>83.9983</v>
          </cell>
          <cell r="E150">
            <v>19.435099999999998</v>
          </cell>
          <cell r="F150">
            <v>0</v>
          </cell>
          <cell r="G150">
            <v>62.998699999999999</v>
          </cell>
          <cell r="H150">
            <v>0</v>
          </cell>
          <cell r="I150">
            <v>0</v>
          </cell>
          <cell r="J150">
            <v>166.43209999999999</v>
          </cell>
          <cell r="K150">
            <v>103.43340000000001</v>
          </cell>
        </row>
        <row r="151">
          <cell r="A151" t="str">
            <v>E9207</v>
          </cell>
          <cell r="B151" t="str">
            <v>Máquina de solda elétrica retificadora 425 A - 18,70 kW</v>
          </cell>
          <cell r="C151">
            <v>8956.0470000000005</v>
          </cell>
          <cell r="D151">
            <v>1.1940999999999999</v>
          </cell>
          <cell r="E151">
            <v>0.1842</v>
          </cell>
          <cell r="F151">
            <v>0</v>
          </cell>
          <cell r="G151">
            <v>1.1940999999999999</v>
          </cell>
          <cell r="H151">
            <v>0</v>
          </cell>
          <cell r="I151">
            <v>0</v>
          </cell>
          <cell r="J151">
            <v>2.5724</v>
          </cell>
          <cell r="K151">
            <v>1.3783000000000001</v>
          </cell>
        </row>
        <row r="152">
          <cell r="A152" t="str">
            <v>E9209</v>
          </cell>
          <cell r="B152" t="str">
            <v>Martelete perfurador/rompedor a ar comprimido de 25 kg para rocha, com insalubridade, com capacidade de 2.040 gpm</v>
          </cell>
          <cell r="C152">
            <v>18412.274700000002</v>
          </cell>
          <cell r="D152">
            <v>2.4550000000000001</v>
          </cell>
          <cell r="E152">
            <v>0.37869999999999998</v>
          </cell>
          <cell r="F152">
            <v>0</v>
          </cell>
          <cell r="G152">
            <v>2.4550000000000001</v>
          </cell>
          <cell r="H152">
            <v>0</v>
          </cell>
          <cell r="I152">
            <v>37.161900000000003</v>
          </cell>
          <cell r="J152">
            <v>42.450600000000001</v>
          </cell>
          <cell r="K152">
            <v>39.995600000000003</v>
          </cell>
        </row>
        <row r="153">
          <cell r="A153" t="str">
            <v>E9213</v>
          </cell>
          <cell r="B153" t="str">
            <v>Jumbo eletro-hidráulico com 3 braços - 155 kW/237 kW com periculosidade</v>
          </cell>
          <cell r="C153">
            <v>14387013.1636</v>
          </cell>
          <cell r="D153">
            <v>822.11500000000001</v>
          </cell>
          <cell r="E153">
            <v>253.6225</v>
          </cell>
          <cell r="F153">
            <v>0</v>
          </cell>
          <cell r="G153">
            <v>1027.6438000000001</v>
          </cell>
          <cell r="H153">
            <v>174.79349999999999</v>
          </cell>
          <cell r="I153">
            <v>53.082099999999997</v>
          </cell>
          <cell r="J153">
            <v>2331.2568999999999</v>
          </cell>
          <cell r="K153">
            <v>1128.8196</v>
          </cell>
        </row>
        <row r="154">
          <cell r="A154" t="str">
            <v>E9220</v>
          </cell>
          <cell r="B154" t="str">
            <v>Ônibus rodoviário com capacidade para 50 passageiros - 280 kW</v>
          </cell>
          <cell r="C154">
            <v>1543377</v>
          </cell>
          <cell r="D154">
            <v>66.1447</v>
          </cell>
          <cell r="E154">
            <v>27.2075</v>
          </cell>
          <cell r="F154">
            <v>11.024100000000001</v>
          </cell>
          <cell r="G154">
            <v>99.217100000000002</v>
          </cell>
          <cell r="H154">
            <v>285.68400000000003</v>
          </cell>
          <cell r="I154">
            <v>34.717799999999997</v>
          </cell>
          <cell r="J154">
            <v>523.99519999999995</v>
          </cell>
          <cell r="K154">
            <v>139.0941</v>
          </cell>
        </row>
        <row r="155">
          <cell r="A155" t="str">
            <v>E9231</v>
          </cell>
          <cell r="B155" t="str">
            <v>Maçarico lança-chamas a gás liquefeito de petróleo (GLP)</v>
          </cell>
          <cell r="C155">
            <v>90.266300000000001</v>
          </cell>
          <cell r="D155">
            <v>1.2E-2</v>
          </cell>
          <cell r="E155">
            <v>1.9E-3</v>
          </cell>
          <cell r="F155">
            <v>0</v>
          </cell>
          <cell r="G155">
            <v>1.2E-2</v>
          </cell>
          <cell r="H155">
            <v>0</v>
          </cell>
          <cell r="I155">
            <v>0</v>
          </cell>
          <cell r="J155">
            <v>2.5899999999999999E-2</v>
          </cell>
          <cell r="K155">
            <v>1.3899999999999999E-2</v>
          </cell>
        </row>
        <row r="156">
          <cell r="A156" t="str">
            <v>E9239</v>
          </cell>
          <cell r="B156" t="str">
            <v>Miniônibus com capacidade para 30 passageiros - 120 kW (sem motorista)</v>
          </cell>
          <cell r="C156">
            <v>688379.28119999997</v>
          </cell>
          <cell r="D156">
            <v>29.501999999999999</v>
          </cell>
          <cell r="E156">
            <v>12.1351</v>
          </cell>
          <cell r="F156">
            <v>4.9169999999999998</v>
          </cell>
          <cell r="G156">
            <v>44.253</v>
          </cell>
          <cell r="H156">
            <v>122.43600000000001</v>
          </cell>
          <cell r="I156">
            <v>0</v>
          </cell>
          <cell r="J156">
            <v>213.2431</v>
          </cell>
          <cell r="K156">
            <v>46.554099999999998</v>
          </cell>
        </row>
        <row r="157">
          <cell r="A157" t="str">
            <v>E9240</v>
          </cell>
          <cell r="B157" t="str">
            <v>Ônibus com capacidade para 46 passageiros - 153 kW (sem motorista)</v>
          </cell>
          <cell r="C157">
            <v>1050256.4964999999</v>
          </cell>
          <cell r="D157">
            <v>45.011000000000003</v>
          </cell>
          <cell r="E157">
            <v>18.514500000000002</v>
          </cell>
          <cell r="F157">
            <v>7.5018000000000002</v>
          </cell>
          <cell r="G157">
            <v>67.516499999999994</v>
          </cell>
          <cell r="H157">
            <v>156.10589999999999</v>
          </cell>
          <cell r="I157">
            <v>0</v>
          </cell>
          <cell r="J157">
            <v>294.6497</v>
          </cell>
          <cell r="K157">
            <v>71.027299999999997</v>
          </cell>
        </row>
        <row r="158">
          <cell r="A158" t="str">
            <v>E9242</v>
          </cell>
          <cell r="B158" t="str">
            <v>Estação transmissora de superfície para televisionamento</v>
          </cell>
          <cell r="C158">
            <v>16704.3923</v>
          </cell>
          <cell r="D158">
            <v>1.0739000000000001</v>
          </cell>
          <cell r="E158">
            <v>0.29449999999999998</v>
          </cell>
          <cell r="F158">
            <v>0</v>
          </cell>
          <cell r="G158">
            <v>0.59660000000000002</v>
          </cell>
          <cell r="H158">
            <v>0</v>
          </cell>
          <cell r="I158">
            <v>0</v>
          </cell>
          <cell r="J158">
            <v>1.9650000000000001</v>
          </cell>
          <cell r="K158">
            <v>1.3684000000000001</v>
          </cell>
        </row>
        <row r="159">
          <cell r="A159" t="str">
            <v>E9243</v>
          </cell>
          <cell r="B159" t="str">
            <v>Câmara hiperbárica com filtro, serpentina e reservatório de ar para mergulho raso - D = 1,80 m e H = 2,22 m</v>
          </cell>
          <cell r="C159">
            <v>709334.92960000003</v>
          </cell>
          <cell r="D159">
            <v>12.413399999999999</v>
          </cell>
          <cell r="E159">
            <v>11.4886</v>
          </cell>
          <cell r="F159">
            <v>0</v>
          </cell>
          <cell r="G159">
            <v>17.7334</v>
          </cell>
          <cell r="H159">
            <v>0</v>
          </cell>
          <cell r="I159">
            <v>63.876600000000003</v>
          </cell>
          <cell r="J159">
            <v>105.512</v>
          </cell>
          <cell r="K159">
            <v>87.778599999999997</v>
          </cell>
        </row>
        <row r="160">
          <cell r="A160" t="str">
            <v>E9244</v>
          </cell>
          <cell r="B160" t="str">
            <v>Estação transmissora de superfície para comunicação sem fio</v>
          </cell>
          <cell r="C160">
            <v>40723.31</v>
          </cell>
          <cell r="D160">
            <v>2.6179000000000001</v>
          </cell>
          <cell r="E160">
            <v>0.71789999999999998</v>
          </cell>
          <cell r="F160">
            <v>0</v>
          </cell>
          <cell r="G160">
            <v>1.4543999999999999</v>
          </cell>
          <cell r="H160">
            <v>0</v>
          </cell>
          <cell r="I160">
            <v>0</v>
          </cell>
          <cell r="J160">
            <v>4.7901999999999996</v>
          </cell>
          <cell r="K160">
            <v>3.3357999999999999</v>
          </cell>
        </row>
        <row r="161">
          <cell r="A161" t="str">
            <v>E9245</v>
          </cell>
          <cell r="B161" t="str">
            <v>Estação transmissora de superfície para comunicação com fio</v>
          </cell>
          <cell r="C161">
            <v>6825.4206000000004</v>
          </cell>
          <cell r="D161">
            <v>0.43880000000000002</v>
          </cell>
          <cell r="E161">
            <v>0.1203</v>
          </cell>
          <cell r="F161">
            <v>0</v>
          </cell>
          <cell r="G161">
            <v>0.24379999999999999</v>
          </cell>
          <cell r="H161">
            <v>0</v>
          </cell>
          <cell r="I161">
            <v>0</v>
          </cell>
          <cell r="J161">
            <v>0.80289999999999995</v>
          </cell>
          <cell r="K161">
            <v>0.55910000000000004</v>
          </cell>
        </row>
        <row r="162">
          <cell r="A162" t="str">
            <v>E9246</v>
          </cell>
          <cell r="B162" t="str">
            <v>Painel de controle de ar com manômetros e pneufatômetros</v>
          </cell>
          <cell r="C162">
            <v>13098.1086</v>
          </cell>
          <cell r="D162">
            <v>0.84199999999999997</v>
          </cell>
          <cell r="E162">
            <v>0.23089999999999999</v>
          </cell>
          <cell r="F162">
            <v>0</v>
          </cell>
          <cell r="G162">
            <v>0.46779999999999999</v>
          </cell>
          <cell r="H162">
            <v>0</v>
          </cell>
          <cell r="I162">
            <v>0</v>
          </cell>
          <cell r="J162">
            <v>1.5407</v>
          </cell>
          <cell r="K162">
            <v>1.0729</v>
          </cell>
        </row>
        <row r="163">
          <cell r="A163" t="str">
            <v>E9247</v>
          </cell>
          <cell r="B163" t="str">
            <v>Sistema de Sino aberto (sinete) para mergulho até 50 m - 33,50 kW</v>
          </cell>
          <cell r="C163">
            <v>379079.59220000001</v>
          </cell>
          <cell r="D163">
            <v>33.695999999999998</v>
          </cell>
          <cell r="E163">
            <v>7.1467000000000001</v>
          </cell>
          <cell r="F163">
            <v>0</v>
          </cell>
          <cell r="G163">
            <v>33.695999999999998</v>
          </cell>
          <cell r="H163">
            <v>0</v>
          </cell>
          <cell r="I163">
            <v>63.876600000000003</v>
          </cell>
          <cell r="J163">
            <v>138.4153</v>
          </cell>
          <cell r="K163">
            <v>104.7193</v>
          </cell>
        </row>
        <row r="164">
          <cell r="A164" t="str">
            <v>E9248</v>
          </cell>
          <cell r="B164" t="str">
            <v>Sistema de ar comprimido para mergulho até 30 m com pressão de trabalho de 1,4 MPa - 7,46 kW</v>
          </cell>
          <cell r="C164">
            <v>53695.120699999999</v>
          </cell>
          <cell r="D164">
            <v>4.2956000000000003</v>
          </cell>
          <cell r="E164">
            <v>0.99390000000000001</v>
          </cell>
          <cell r="F164">
            <v>0</v>
          </cell>
          <cell r="G164">
            <v>4.2956000000000003</v>
          </cell>
          <cell r="H164">
            <v>6.8102</v>
          </cell>
          <cell r="I164">
            <v>0</v>
          </cell>
          <cell r="J164">
            <v>16.395299999999999</v>
          </cell>
          <cell r="K164">
            <v>5.2895000000000003</v>
          </cell>
        </row>
        <row r="165">
          <cell r="A165" t="str">
            <v>E9249</v>
          </cell>
          <cell r="B165" t="str">
            <v>Sistema de ar comprimido para mergulho até 50 m com pressão de trabalho de 1,7 MPa - 16,18 kW</v>
          </cell>
          <cell r="C165">
            <v>82321.3272</v>
          </cell>
          <cell r="D165">
            <v>6.5857000000000001</v>
          </cell>
          <cell r="E165">
            <v>1.5238</v>
          </cell>
          <cell r="F165">
            <v>0</v>
          </cell>
          <cell r="G165">
            <v>6.5857000000000001</v>
          </cell>
          <cell r="H165">
            <v>14.7707</v>
          </cell>
          <cell r="I165">
            <v>0</v>
          </cell>
          <cell r="J165">
            <v>29.465900000000001</v>
          </cell>
          <cell r="K165">
            <v>8.1095000000000006</v>
          </cell>
        </row>
        <row r="166">
          <cell r="A166" t="str">
            <v>E9251</v>
          </cell>
          <cell r="B166" t="str">
            <v>Fonte de plasma para corte manual - 65A - 15 kW</v>
          </cell>
          <cell r="C166">
            <v>32637.404399999999</v>
          </cell>
          <cell r="D166">
            <v>4.3517000000000001</v>
          </cell>
          <cell r="E166">
            <v>0.67120000000000002</v>
          </cell>
          <cell r="F166">
            <v>0</v>
          </cell>
          <cell r="G166">
            <v>4.3517000000000001</v>
          </cell>
          <cell r="H166">
            <v>0</v>
          </cell>
          <cell r="I166">
            <v>0</v>
          </cell>
          <cell r="J166">
            <v>9.3745999999999992</v>
          </cell>
          <cell r="K166">
            <v>5.0228999999999999</v>
          </cell>
        </row>
        <row r="167">
          <cell r="A167" t="str">
            <v>E9252</v>
          </cell>
          <cell r="B167" t="str">
            <v>Serra de esquadria com braço telescópico - D = 250 mm (10") - 1,80 kW</v>
          </cell>
          <cell r="C167">
            <v>3521.7294999999999</v>
          </cell>
          <cell r="D167">
            <v>0.317</v>
          </cell>
          <cell r="E167">
            <v>6.5199999999999994E-2</v>
          </cell>
          <cell r="F167">
            <v>0</v>
          </cell>
          <cell r="G167">
            <v>0.17610000000000001</v>
          </cell>
          <cell r="H167">
            <v>0</v>
          </cell>
          <cell r="I167">
            <v>0</v>
          </cell>
          <cell r="J167">
            <v>0.55830000000000002</v>
          </cell>
          <cell r="K167">
            <v>0.38219999999999998</v>
          </cell>
        </row>
        <row r="168">
          <cell r="A168" t="str">
            <v>E9253</v>
          </cell>
          <cell r="B168" t="str">
            <v>Rebordeadeira diâmetro máximo 3,00 m - 4,85 kW</v>
          </cell>
          <cell r="C168">
            <v>79283.678799999994</v>
          </cell>
          <cell r="D168">
            <v>3.1713</v>
          </cell>
          <cell r="E168">
            <v>1.3452</v>
          </cell>
          <cell r="F168">
            <v>0</v>
          </cell>
          <cell r="G168">
            <v>2.7749000000000001</v>
          </cell>
          <cell r="H168">
            <v>0</v>
          </cell>
          <cell r="I168">
            <v>0</v>
          </cell>
          <cell r="J168">
            <v>7.2914000000000003</v>
          </cell>
          <cell r="K168">
            <v>4.5164999999999997</v>
          </cell>
        </row>
        <row r="169">
          <cell r="A169" t="str">
            <v>E9254</v>
          </cell>
          <cell r="B169" t="str">
            <v>Dobradeira viradeira manual comprimento máximo de dobra de até 2.000 mm</v>
          </cell>
          <cell r="C169">
            <v>19211.838100000001</v>
          </cell>
          <cell r="D169">
            <v>0.76849999999999996</v>
          </cell>
          <cell r="E169">
            <v>0.32600000000000001</v>
          </cell>
          <cell r="F169">
            <v>0</v>
          </cell>
          <cell r="G169">
            <v>0.6724</v>
          </cell>
          <cell r="H169">
            <v>0</v>
          </cell>
          <cell r="I169">
            <v>0</v>
          </cell>
          <cell r="J169">
            <v>1.7668999999999999</v>
          </cell>
          <cell r="K169">
            <v>1.0945</v>
          </cell>
        </row>
        <row r="170">
          <cell r="A170" t="str">
            <v>E9255</v>
          </cell>
          <cell r="B170" t="str">
            <v>Fonte de plasma para corte manual - 45A - 10 kW</v>
          </cell>
          <cell r="C170">
            <v>21604.404399999999</v>
          </cell>
          <cell r="D170">
            <v>2.8805999999999998</v>
          </cell>
          <cell r="E170">
            <v>0.44429999999999997</v>
          </cell>
          <cell r="F170">
            <v>0</v>
          </cell>
          <cell r="G170">
            <v>2.8805999999999998</v>
          </cell>
          <cell r="H170">
            <v>0</v>
          </cell>
          <cell r="I170">
            <v>0</v>
          </cell>
          <cell r="J170">
            <v>6.2054999999999998</v>
          </cell>
          <cell r="K170">
            <v>3.3249</v>
          </cell>
        </row>
        <row r="171">
          <cell r="A171" t="str">
            <v>E9256</v>
          </cell>
          <cell r="B171" t="str">
            <v>Equipamento para pintura com cal rebocável com dois bicos aplicadores e capacidade de 2.200 l</v>
          </cell>
          <cell r="C171">
            <v>72854.888399999996</v>
          </cell>
          <cell r="D171">
            <v>7.2854999999999999</v>
          </cell>
          <cell r="E171">
            <v>1.4047000000000001</v>
          </cell>
          <cell r="F171">
            <v>0</v>
          </cell>
          <cell r="G171">
            <v>7.2854999999999999</v>
          </cell>
          <cell r="H171">
            <v>0</v>
          </cell>
          <cell r="I171">
            <v>28.713899999999999</v>
          </cell>
          <cell r="J171">
            <v>44.689599999999999</v>
          </cell>
          <cell r="K171">
            <v>37.4041</v>
          </cell>
        </row>
        <row r="172">
          <cell r="A172" t="str">
            <v>E9258</v>
          </cell>
          <cell r="B172" t="str">
            <v>Balsa de convés com capacidade de 600 t</v>
          </cell>
          <cell r="C172">
            <v>5854926.5729</v>
          </cell>
          <cell r="D172">
            <v>67.020700000000005</v>
          </cell>
          <cell r="E172">
            <v>33.655700000000003</v>
          </cell>
          <cell r="F172">
            <v>0</v>
          </cell>
          <cell r="G172">
            <v>111.7011</v>
          </cell>
          <cell r="H172">
            <v>0</v>
          </cell>
          <cell r="I172">
            <v>30.041599999999999</v>
          </cell>
          <cell r="J172">
            <v>242.41909999999999</v>
          </cell>
          <cell r="K172">
            <v>130.71799999999999</v>
          </cell>
        </row>
        <row r="173">
          <cell r="A173" t="str">
            <v>E9259</v>
          </cell>
          <cell r="B173" t="str">
            <v>Ventilador centrífugo média pressão com capacidade de 38 m³/min - 2,21 kW</v>
          </cell>
          <cell r="C173">
            <v>17877.204000000002</v>
          </cell>
          <cell r="D173">
            <v>1.6089</v>
          </cell>
          <cell r="E173">
            <v>0.33090000000000003</v>
          </cell>
          <cell r="F173">
            <v>0</v>
          </cell>
          <cell r="G173">
            <v>1.0726</v>
          </cell>
          <cell r="H173">
            <v>0</v>
          </cell>
          <cell r="I173">
            <v>0</v>
          </cell>
          <cell r="J173">
            <v>3.0124</v>
          </cell>
          <cell r="K173">
            <v>1.9398</v>
          </cell>
        </row>
        <row r="174">
          <cell r="A174" t="str">
            <v>E9260</v>
          </cell>
          <cell r="B174" t="str">
            <v>Detector de gases com bomba elétrica para espaço confinado</v>
          </cell>
          <cell r="C174">
            <v>4673.4549999999999</v>
          </cell>
          <cell r="D174">
            <v>0.37390000000000001</v>
          </cell>
          <cell r="E174">
            <v>8.6499999999999994E-2</v>
          </cell>
          <cell r="F174">
            <v>0</v>
          </cell>
          <cell r="G174">
            <v>0.23369999999999999</v>
          </cell>
          <cell r="H174">
            <v>0</v>
          </cell>
          <cell r="I174">
            <v>0</v>
          </cell>
          <cell r="J174">
            <v>0.69410000000000005</v>
          </cell>
          <cell r="K174">
            <v>0.46039999999999998</v>
          </cell>
        </row>
        <row r="175">
          <cell r="A175" t="str">
            <v>E9261</v>
          </cell>
          <cell r="B175" t="str">
            <v>Equipamento de pintura com pistola airless - 0,90 kW</v>
          </cell>
          <cell r="C175">
            <v>2392.1075000000001</v>
          </cell>
          <cell r="D175">
            <v>0.43059999999999998</v>
          </cell>
          <cell r="E175">
            <v>5.1700000000000003E-2</v>
          </cell>
          <cell r="F175">
            <v>0</v>
          </cell>
          <cell r="G175">
            <v>0.2392</v>
          </cell>
          <cell r="H175">
            <v>0</v>
          </cell>
          <cell r="I175">
            <v>0</v>
          </cell>
          <cell r="J175">
            <v>0.72150000000000003</v>
          </cell>
          <cell r="K175">
            <v>0.48230000000000001</v>
          </cell>
        </row>
        <row r="176">
          <cell r="A176" t="str">
            <v>E9262</v>
          </cell>
          <cell r="B176" t="str">
            <v>Escova rotativa com cerdas de aço para tratamento de superfície - 0,91 kW</v>
          </cell>
          <cell r="C176">
            <v>21291.5808</v>
          </cell>
          <cell r="D176">
            <v>2.8389000000000002</v>
          </cell>
          <cell r="E176">
            <v>0.43790000000000001</v>
          </cell>
          <cell r="F176">
            <v>0</v>
          </cell>
          <cell r="G176">
            <v>1.7743</v>
          </cell>
          <cell r="H176">
            <v>0</v>
          </cell>
          <cell r="I176">
            <v>28.713899999999999</v>
          </cell>
          <cell r="J176">
            <v>33.765000000000001</v>
          </cell>
          <cell r="K176">
            <v>31.9907</v>
          </cell>
        </row>
        <row r="177">
          <cell r="A177" t="str">
            <v>E9263</v>
          </cell>
          <cell r="B177" t="str">
            <v>Tripé com guincho para espaço confinado</v>
          </cell>
          <cell r="C177">
            <v>9559.2145999999993</v>
          </cell>
          <cell r="D177">
            <v>0.84970000000000001</v>
          </cell>
          <cell r="E177">
            <v>0.1802</v>
          </cell>
          <cell r="F177">
            <v>0</v>
          </cell>
          <cell r="G177">
            <v>0.63729999999999998</v>
          </cell>
          <cell r="H177">
            <v>0</v>
          </cell>
          <cell r="I177">
            <v>0</v>
          </cell>
          <cell r="J177">
            <v>1.6672</v>
          </cell>
          <cell r="K177">
            <v>1.0299</v>
          </cell>
        </row>
        <row r="178">
          <cell r="A178" t="str">
            <v>E9264</v>
          </cell>
          <cell r="B178" t="str">
            <v>Respirador purificador de ar motorizado</v>
          </cell>
          <cell r="C178">
            <v>8650.0082999999995</v>
          </cell>
          <cell r="D178">
            <v>0.69199999999999995</v>
          </cell>
          <cell r="E178">
            <v>0.16009999999999999</v>
          </cell>
          <cell r="F178">
            <v>0</v>
          </cell>
          <cell r="G178">
            <v>0.4325</v>
          </cell>
          <cell r="H178">
            <v>0</v>
          </cell>
          <cell r="I178">
            <v>0</v>
          </cell>
          <cell r="J178">
            <v>1.2846</v>
          </cell>
          <cell r="K178">
            <v>0.85209999999999997</v>
          </cell>
        </row>
        <row r="179">
          <cell r="A179" t="str">
            <v>E9265</v>
          </cell>
          <cell r="B179" t="str">
            <v>Respirador de adução de ar tipo linha de ar comprimido para jateamento</v>
          </cell>
          <cell r="C179">
            <v>17657.561900000001</v>
          </cell>
          <cell r="D179">
            <v>1.4126000000000001</v>
          </cell>
          <cell r="E179">
            <v>0.32679999999999998</v>
          </cell>
          <cell r="F179">
            <v>0</v>
          </cell>
          <cell r="G179">
            <v>0.88290000000000002</v>
          </cell>
          <cell r="H179">
            <v>0</v>
          </cell>
          <cell r="I179">
            <v>0</v>
          </cell>
          <cell r="J179">
            <v>2.6223000000000001</v>
          </cell>
          <cell r="K179">
            <v>1.7394000000000001</v>
          </cell>
        </row>
        <row r="180">
          <cell r="A180" t="str">
            <v>E9267</v>
          </cell>
          <cell r="B180" t="str">
            <v>Exaustor centrífugo alta pressão com capacidade de 35 m³/min - 1,47 kW</v>
          </cell>
          <cell r="C180">
            <v>7055.4920000000002</v>
          </cell>
          <cell r="D180">
            <v>0.63500000000000001</v>
          </cell>
          <cell r="E180">
            <v>0.13059999999999999</v>
          </cell>
          <cell r="F180">
            <v>0</v>
          </cell>
          <cell r="G180">
            <v>0.42330000000000001</v>
          </cell>
          <cell r="H180">
            <v>0</v>
          </cell>
          <cell r="I180">
            <v>0</v>
          </cell>
          <cell r="J180">
            <v>1.1889000000000001</v>
          </cell>
          <cell r="K180">
            <v>0.76559999999999995</v>
          </cell>
        </row>
        <row r="181">
          <cell r="A181" t="str">
            <v>E9501</v>
          </cell>
          <cell r="B181" t="str">
            <v>Ventilador axial para ventilação forçada com velocidade de saída de 32,8 m/s - D = 1.000 mm - 30 kW</v>
          </cell>
          <cell r="C181">
            <v>457773.1347</v>
          </cell>
          <cell r="D181">
            <v>41.199599999999997</v>
          </cell>
          <cell r="E181">
            <v>8.4733999999999998</v>
          </cell>
          <cell r="F181">
            <v>0</v>
          </cell>
          <cell r="G181">
            <v>27.4664</v>
          </cell>
          <cell r="H181">
            <v>0</v>
          </cell>
          <cell r="I181">
            <v>0</v>
          </cell>
          <cell r="J181">
            <v>77.139399999999995</v>
          </cell>
          <cell r="K181">
            <v>49.673000000000002</v>
          </cell>
        </row>
        <row r="182">
          <cell r="A182" t="str">
            <v>E9502</v>
          </cell>
          <cell r="B182" t="str">
            <v>Bate-estaca de gravidade para 6 t - 119 kW</v>
          </cell>
          <cell r="C182">
            <v>950164.64190000005</v>
          </cell>
          <cell r="D182">
            <v>126.68859999999999</v>
          </cell>
          <cell r="E182">
            <v>19.541699999999999</v>
          </cell>
          <cell r="F182">
            <v>0</v>
          </cell>
          <cell r="G182">
            <v>95.016499999999994</v>
          </cell>
          <cell r="H182">
            <v>83.073899999999995</v>
          </cell>
          <cell r="I182">
            <v>35.682200000000002</v>
          </cell>
          <cell r="J182">
            <v>360.00290000000001</v>
          </cell>
          <cell r="K182">
            <v>181.91249999999999</v>
          </cell>
        </row>
        <row r="183">
          <cell r="A183" t="str">
            <v>E9503</v>
          </cell>
          <cell r="B183" t="str">
            <v>Guilhotina hidráulica 16 x 6.100 mm - 30 kW</v>
          </cell>
          <cell r="C183">
            <v>1331480.6151000001</v>
          </cell>
          <cell r="D183">
            <v>53.2592</v>
          </cell>
          <cell r="E183">
            <v>22.591899999999999</v>
          </cell>
          <cell r="F183">
            <v>0</v>
          </cell>
          <cell r="G183">
            <v>46.601799999999997</v>
          </cell>
          <cell r="H183">
            <v>0</v>
          </cell>
          <cell r="I183">
            <v>28.713899999999999</v>
          </cell>
          <cell r="J183">
            <v>151.16679999999999</v>
          </cell>
          <cell r="K183">
            <v>104.565</v>
          </cell>
        </row>
        <row r="184">
          <cell r="A184" t="str">
            <v>E9505</v>
          </cell>
          <cell r="B184" t="str">
            <v>Prensa dobradeira capacidade 320 t - comprimento até 3.100 mm - 30 kW</v>
          </cell>
          <cell r="C184">
            <v>931171.40590000001</v>
          </cell>
          <cell r="D184">
            <v>37.246899999999997</v>
          </cell>
          <cell r="E184">
            <v>15.7997</v>
          </cell>
          <cell r="F184">
            <v>0</v>
          </cell>
          <cell r="G184">
            <v>32.591000000000001</v>
          </cell>
          <cell r="H184">
            <v>0</v>
          </cell>
          <cell r="I184">
            <v>28.713899999999999</v>
          </cell>
          <cell r="J184">
            <v>114.3515</v>
          </cell>
          <cell r="K184">
            <v>81.760499999999993</v>
          </cell>
        </row>
        <row r="185">
          <cell r="A185" t="str">
            <v>E9507</v>
          </cell>
          <cell r="B185" t="str">
            <v>Plotadora de recorte com computador e programa computacional</v>
          </cell>
          <cell r="C185">
            <v>95494.737999999998</v>
          </cell>
          <cell r="D185">
            <v>14.324199999999999</v>
          </cell>
          <cell r="E185">
            <v>1.964</v>
          </cell>
          <cell r="F185">
            <v>0</v>
          </cell>
          <cell r="G185">
            <v>9.5495000000000001</v>
          </cell>
          <cell r="H185">
            <v>0</v>
          </cell>
          <cell r="I185">
            <v>0</v>
          </cell>
          <cell r="J185">
            <v>25.837700000000002</v>
          </cell>
          <cell r="K185">
            <v>16.2882</v>
          </cell>
        </row>
        <row r="186">
          <cell r="A186" t="str">
            <v>E9510</v>
          </cell>
          <cell r="B186" t="str">
            <v>Ventilador centrífugo baixa pressão com capacidade de 58 m³/min - 3,68 kW</v>
          </cell>
          <cell r="C186">
            <v>14632.967699999999</v>
          </cell>
          <cell r="D186">
            <v>1.3169999999999999</v>
          </cell>
          <cell r="E186">
            <v>0.27089999999999997</v>
          </cell>
          <cell r="F186">
            <v>0</v>
          </cell>
          <cell r="G186">
            <v>0.878</v>
          </cell>
          <cell r="H186">
            <v>0</v>
          </cell>
          <cell r="I186">
            <v>0</v>
          </cell>
          <cell r="J186">
            <v>2.4659</v>
          </cell>
          <cell r="K186">
            <v>1.5879000000000001</v>
          </cell>
        </row>
        <row r="187">
          <cell r="A187" t="str">
            <v>E9511</v>
          </cell>
          <cell r="B187" t="str">
            <v>Carregadeira de pneus com capacidade de 3,40 m³ - 195 kW</v>
          </cell>
          <cell r="C187">
            <v>2088326.5762</v>
          </cell>
          <cell r="D187">
            <v>182.7286</v>
          </cell>
          <cell r="E187">
            <v>40.265500000000003</v>
          </cell>
          <cell r="F187">
            <v>0</v>
          </cell>
          <cell r="G187">
            <v>182.7286</v>
          </cell>
          <cell r="H187">
            <v>83.772000000000006</v>
          </cell>
          <cell r="I187">
            <v>35.682200000000002</v>
          </cell>
          <cell r="J187">
            <v>525.17690000000005</v>
          </cell>
          <cell r="K187">
            <v>258.67630000000003</v>
          </cell>
        </row>
        <row r="188">
          <cell r="A188" t="str">
            <v>E9512</v>
          </cell>
          <cell r="B188" t="str">
            <v>Veículo leve - 53 kW</v>
          </cell>
          <cell r="C188">
            <v>82331.890400000004</v>
          </cell>
          <cell r="D188">
            <v>4.9398999999999997</v>
          </cell>
          <cell r="E188">
            <v>1.524</v>
          </cell>
          <cell r="F188">
            <v>0.61750000000000005</v>
          </cell>
          <cell r="G188">
            <v>4.9398999999999997</v>
          </cell>
          <cell r="H188">
            <v>23.945399999999999</v>
          </cell>
          <cell r="I188">
            <v>32.174999999999997</v>
          </cell>
          <cell r="J188">
            <v>68.1417</v>
          </cell>
          <cell r="K188">
            <v>39.256399999999999</v>
          </cell>
        </row>
        <row r="189">
          <cell r="A189" t="str">
            <v>E9513</v>
          </cell>
          <cell r="B189" t="str">
            <v>Compressor de ar portátil de 160,46 l/s (340 PCM) - 81 kW</v>
          </cell>
          <cell r="C189">
            <v>301335.51899999997</v>
          </cell>
          <cell r="D189">
            <v>24.1068</v>
          </cell>
          <cell r="E189">
            <v>5.5777000000000001</v>
          </cell>
          <cell r="F189">
            <v>0</v>
          </cell>
          <cell r="G189">
            <v>24.1068</v>
          </cell>
          <cell r="H189">
            <v>73.944900000000004</v>
          </cell>
          <cell r="I189">
            <v>0</v>
          </cell>
          <cell r="J189">
            <v>127.7362</v>
          </cell>
          <cell r="K189">
            <v>29.6845</v>
          </cell>
        </row>
        <row r="190">
          <cell r="A190" t="str">
            <v>E9514</v>
          </cell>
          <cell r="B190" t="str">
            <v>Distribuidor de agregados sobre pneus autopropelido - 130 kW</v>
          </cell>
          <cell r="C190">
            <v>1001856.7286</v>
          </cell>
          <cell r="D190">
            <v>100.1857</v>
          </cell>
          <cell r="E190">
            <v>19.3171</v>
          </cell>
          <cell r="F190">
            <v>0</v>
          </cell>
          <cell r="G190">
            <v>87.662499999999994</v>
          </cell>
          <cell r="H190">
            <v>132.63900000000001</v>
          </cell>
          <cell r="I190">
            <v>35.682200000000002</v>
          </cell>
          <cell r="J190">
            <v>375.48649999999998</v>
          </cell>
          <cell r="K190">
            <v>155.185</v>
          </cell>
        </row>
        <row r="191">
          <cell r="A191" t="str">
            <v>E9515</v>
          </cell>
          <cell r="B191" t="str">
            <v>Escavadeira hidráulica sobre esteiras com caçamba com capacidade de 1,56 m³ - 118 kW</v>
          </cell>
          <cell r="C191">
            <v>1112493.4982</v>
          </cell>
          <cell r="D191">
            <v>97.343199999999996</v>
          </cell>
          <cell r="E191">
            <v>21.450299999999999</v>
          </cell>
          <cell r="F191">
            <v>0</v>
          </cell>
          <cell r="G191">
            <v>97.343199999999996</v>
          </cell>
          <cell r="H191">
            <v>82.375799999999998</v>
          </cell>
          <cell r="I191">
            <v>35.682200000000002</v>
          </cell>
          <cell r="J191">
            <v>334.19470000000001</v>
          </cell>
          <cell r="K191">
            <v>154.47569999999999</v>
          </cell>
        </row>
        <row r="192">
          <cell r="A192" t="str">
            <v>E9516</v>
          </cell>
          <cell r="B192" t="str">
            <v>Perfuratriz hidráulica sobre esteiras - 283 kW</v>
          </cell>
          <cell r="C192">
            <v>7856031.7390999999</v>
          </cell>
          <cell r="D192">
            <v>628.48249999999996</v>
          </cell>
          <cell r="E192">
            <v>145.4151</v>
          </cell>
          <cell r="F192">
            <v>0</v>
          </cell>
          <cell r="G192">
            <v>628.48249999999996</v>
          </cell>
          <cell r="H192">
            <v>151.971</v>
          </cell>
          <cell r="I192">
            <v>35.682200000000002</v>
          </cell>
          <cell r="J192">
            <v>1590.0333000000001</v>
          </cell>
          <cell r="K192">
            <v>809.57979999999998</v>
          </cell>
        </row>
        <row r="193">
          <cell r="A193" t="str">
            <v>E9518</v>
          </cell>
          <cell r="B193" t="str">
            <v>Grade de 24 discos rebocável de D = 60 cm (24")</v>
          </cell>
          <cell r="C193">
            <v>43130.546300000002</v>
          </cell>
          <cell r="D193">
            <v>2.7726999999999999</v>
          </cell>
          <cell r="E193">
            <v>0.76029999999999998</v>
          </cell>
          <cell r="F193">
            <v>0</v>
          </cell>
          <cell r="G193">
            <v>1.5404</v>
          </cell>
          <cell r="H193">
            <v>0</v>
          </cell>
          <cell r="I193">
            <v>0</v>
          </cell>
          <cell r="J193">
            <v>5.0734000000000004</v>
          </cell>
          <cell r="K193">
            <v>3.5329999999999999</v>
          </cell>
        </row>
        <row r="194">
          <cell r="A194" t="str">
            <v>E9519</v>
          </cell>
          <cell r="B194" t="str">
            <v>Betoneira com motor a gasolina com capacidade de 600 l - 10 kW</v>
          </cell>
          <cell r="C194">
            <v>40760.501100000001</v>
          </cell>
          <cell r="D194">
            <v>6.5217000000000001</v>
          </cell>
          <cell r="E194">
            <v>0.88019999999999998</v>
          </cell>
          <cell r="F194">
            <v>0</v>
          </cell>
          <cell r="G194">
            <v>4.8913000000000002</v>
          </cell>
          <cell r="H194">
            <v>17.57</v>
          </cell>
          <cell r="I194">
            <v>28.713899999999999</v>
          </cell>
          <cell r="J194">
            <v>58.577100000000002</v>
          </cell>
          <cell r="K194">
            <v>36.1158</v>
          </cell>
        </row>
        <row r="195">
          <cell r="A195" t="str">
            <v>E9521</v>
          </cell>
          <cell r="B195" t="str">
            <v>Grupo gerador - 3,2 kVA</v>
          </cell>
          <cell r="C195">
            <v>3568.4483</v>
          </cell>
          <cell r="D195">
            <v>0.31219999999999998</v>
          </cell>
          <cell r="E195">
            <v>6.88E-2</v>
          </cell>
          <cell r="F195">
            <v>0</v>
          </cell>
          <cell r="G195">
            <v>0.223</v>
          </cell>
          <cell r="H195">
            <v>4.1765999999999996</v>
          </cell>
          <cell r="I195">
            <v>0</v>
          </cell>
          <cell r="J195">
            <v>4.7805999999999997</v>
          </cell>
          <cell r="K195">
            <v>0.38100000000000001</v>
          </cell>
        </row>
        <row r="196">
          <cell r="A196" t="str">
            <v>E9522</v>
          </cell>
          <cell r="B196" t="str">
            <v>Caldeira de asfalto rebocável com capacidade de 1.500 l - 6,5 kW</v>
          </cell>
          <cell r="C196">
            <v>211264.41750000001</v>
          </cell>
          <cell r="D196">
            <v>31.689699999999998</v>
          </cell>
          <cell r="E196">
            <v>4.3449999999999998</v>
          </cell>
          <cell r="F196">
            <v>0</v>
          </cell>
          <cell r="G196">
            <v>10.5632</v>
          </cell>
          <cell r="H196">
            <v>4.8867000000000003</v>
          </cell>
          <cell r="I196">
            <v>0</v>
          </cell>
          <cell r="J196">
            <v>51.4846</v>
          </cell>
          <cell r="K196">
            <v>36.034700000000001</v>
          </cell>
        </row>
        <row r="197">
          <cell r="A197" t="str">
            <v>E9523</v>
          </cell>
          <cell r="B197" t="str">
            <v>Motoscraper - 304 kW</v>
          </cell>
          <cell r="C197">
            <v>6001837.8783</v>
          </cell>
          <cell r="D197">
            <v>320.09800000000001</v>
          </cell>
          <cell r="E197">
            <v>104.9221</v>
          </cell>
          <cell r="F197">
            <v>0</v>
          </cell>
          <cell r="G197">
            <v>360.1103</v>
          </cell>
          <cell r="H197">
            <v>261.1968</v>
          </cell>
          <cell r="I197">
            <v>35.682200000000002</v>
          </cell>
          <cell r="J197">
            <v>1082.0093999999999</v>
          </cell>
          <cell r="K197">
            <v>460.70229999999998</v>
          </cell>
        </row>
        <row r="198">
          <cell r="A198" t="str">
            <v>E9524</v>
          </cell>
          <cell r="B198" t="str">
            <v>Motoniveladora - 93 kW</v>
          </cell>
          <cell r="C198">
            <v>1304288.2845000001</v>
          </cell>
          <cell r="D198">
            <v>91.300200000000004</v>
          </cell>
          <cell r="E198">
            <v>24.142399999999999</v>
          </cell>
          <cell r="F198">
            <v>0</v>
          </cell>
          <cell r="G198">
            <v>117.38590000000001</v>
          </cell>
          <cell r="H198">
            <v>74.911500000000004</v>
          </cell>
          <cell r="I198">
            <v>35.682200000000002</v>
          </cell>
          <cell r="J198">
            <v>343.42219999999998</v>
          </cell>
          <cell r="K198">
            <v>151.12479999999999</v>
          </cell>
        </row>
        <row r="199">
          <cell r="A199" t="str">
            <v>E9525</v>
          </cell>
          <cell r="B199" t="str">
            <v>Ponte rolante com capacidade de 15 t e vão de até 15 m - 20 kW</v>
          </cell>
          <cell r="C199">
            <v>3677045.6189000001</v>
          </cell>
          <cell r="D199">
            <v>163.42420000000001</v>
          </cell>
          <cell r="E199">
            <v>63.020499999999998</v>
          </cell>
          <cell r="F199">
            <v>0</v>
          </cell>
          <cell r="G199">
            <v>102.14019999999999</v>
          </cell>
          <cell r="H199">
            <v>0</v>
          </cell>
          <cell r="I199">
            <v>57.427799999999998</v>
          </cell>
          <cell r="J199">
            <v>386.0127</v>
          </cell>
          <cell r="K199">
            <v>283.8725</v>
          </cell>
        </row>
        <row r="200">
          <cell r="A200" t="str">
            <v>E9526</v>
          </cell>
          <cell r="B200" t="str">
            <v xml:space="preserve">Retroescavadeira de pneus - capacidade da caçamba da pá-carregadeira de 0,76 m³ e da retroescavadeira de 0,29 m³ - 58 kW </v>
          </cell>
          <cell r="C200">
            <v>485862.97639999999</v>
          </cell>
          <cell r="D200">
            <v>35.800400000000003</v>
          </cell>
          <cell r="E200">
            <v>9.0722000000000005</v>
          </cell>
          <cell r="F200">
            <v>0</v>
          </cell>
          <cell r="G200">
            <v>35.800400000000003</v>
          </cell>
          <cell r="H200">
            <v>40.489800000000002</v>
          </cell>
          <cell r="I200">
            <v>35.682200000000002</v>
          </cell>
          <cell r="J200">
            <v>156.845</v>
          </cell>
          <cell r="K200">
            <v>80.5548</v>
          </cell>
        </row>
        <row r="201">
          <cell r="A201" t="str">
            <v>E9527</v>
          </cell>
          <cell r="B201" t="str">
            <v>Martelete perfurador/rompedor a ar comprimido de 25 kg para rocha com capacidade de 2.040 gpm</v>
          </cell>
          <cell r="C201">
            <v>18412.274700000002</v>
          </cell>
          <cell r="D201">
            <v>2.4550000000000001</v>
          </cell>
          <cell r="E201">
            <v>0.37869999999999998</v>
          </cell>
          <cell r="F201">
            <v>0</v>
          </cell>
          <cell r="G201">
            <v>2.4550000000000001</v>
          </cell>
          <cell r="H201">
            <v>0</v>
          </cell>
          <cell r="I201">
            <v>28.713899999999999</v>
          </cell>
          <cell r="J201">
            <v>34.002600000000001</v>
          </cell>
          <cell r="K201">
            <v>31.547599999999999</v>
          </cell>
        </row>
        <row r="202">
          <cell r="A202" t="str">
            <v>E9528</v>
          </cell>
          <cell r="B202" t="str">
            <v>Empilhadeira a diesel com capacidade de 4 t - 60 kW</v>
          </cell>
          <cell r="C202">
            <v>530764.18530000001</v>
          </cell>
          <cell r="D202">
            <v>42.461100000000002</v>
          </cell>
          <cell r="E202">
            <v>9.8244000000000007</v>
          </cell>
          <cell r="F202">
            <v>0</v>
          </cell>
          <cell r="G202">
            <v>37.153500000000001</v>
          </cell>
          <cell r="H202">
            <v>48.33</v>
          </cell>
          <cell r="I202">
            <v>28.713899999999999</v>
          </cell>
          <cell r="J202">
            <v>166.4829</v>
          </cell>
          <cell r="K202">
            <v>80.999399999999994</v>
          </cell>
        </row>
        <row r="203">
          <cell r="A203" t="str">
            <v>E9529</v>
          </cell>
          <cell r="B203" t="str">
            <v>Jateador para chapas e perfis metálicos com transportador a roletes - 132 kW</v>
          </cell>
          <cell r="C203">
            <v>5420585.1162</v>
          </cell>
          <cell r="D203">
            <v>433.64679999999998</v>
          </cell>
          <cell r="E203">
            <v>100.33499999999999</v>
          </cell>
          <cell r="F203">
            <v>0</v>
          </cell>
          <cell r="G203">
            <v>325.23509999999999</v>
          </cell>
          <cell r="H203">
            <v>0</v>
          </cell>
          <cell r="I203">
            <v>41.9803</v>
          </cell>
          <cell r="J203">
            <v>901.19719999999995</v>
          </cell>
          <cell r="K203">
            <v>575.96209999999996</v>
          </cell>
        </row>
        <row r="204">
          <cell r="A204" t="str">
            <v>E9530</v>
          </cell>
          <cell r="B204" t="str">
            <v>Rolo compactador liso vibratório autopropelido por pneus de 11 t - 97 kW</v>
          </cell>
          <cell r="C204">
            <v>830671.23</v>
          </cell>
          <cell r="D204">
            <v>66.453699999999998</v>
          </cell>
          <cell r="E204">
            <v>15.3757</v>
          </cell>
          <cell r="F204">
            <v>0</v>
          </cell>
          <cell r="G204">
            <v>66.453699999999998</v>
          </cell>
          <cell r="H204">
            <v>83.342399999999998</v>
          </cell>
          <cell r="I204">
            <v>35.682200000000002</v>
          </cell>
          <cell r="J204">
            <v>267.30770000000001</v>
          </cell>
          <cell r="K204">
            <v>117.5116</v>
          </cell>
        </row>
        <row r="205">
          <cell r="A205" t="str">
            <v>E9532</v>
          </cell>
          <cell r="B205" t="str">
            <v>Equipamento de solda MIG/MAG semiautomática com acessórios - 28,36 kVA</v>
          </cell>
          <cell r="C205">
            <v>70751.246799999994</v>
          </cell>
          <cell r="D205">
            <v>9.4335000000000004</v>
          </cell>
          <cell r="E205">
            <v>1.4551000000000001</v>
          </cell>
          <cell r="F205">
            <v>0</v>
          </cell>
          <cell r="G205">
            <v>9.4335000000000004</v>
          </cell>
          <cell r="H205">
            <v>0</v>
          </cell>
          <cell r="I205">
            <v>0</v>
          </cell>
          <cell r="J205">
            <v>20.322099999999999</v>
          </cell>
          <cell r="K205">
            <v>10.8886</v>
          </cell>
        </row>
        <row r="206">
          <cell r="A206" t="str">
            <v>E9535</v>
          </cell>
          <cell r="B206" t="str">
            <v>Serra circular com bancada - D = 30 cm - 4 kW</v>
          </cell>
          <cell r="C206">
            <v>7898.1908999999996</v>
          </cell>
          <cell r="D206">
            <v>0.71079999999999999</v>
          </cell>
          <cell r="E206">
            <v>0.1462</v>
          </cell>
          <cell r="F206">
            <v>0</v>
          </cell>
          <cell r="G206">
            <v>0.39489999999999997</v>
          </cell>
          <cell r="H206">
            <v>0</v>
          </cell>
          <cell r="I206">
            <v>28.713899999999999</v>
          </cell>
          <cell r="J206">
            <v>29.965800000000002</v>
          </cell>
          <cell r="K206">
            <v>29.570900000000002</v>
          </cell>
        </row>
        <row r="207">
          <cell r="A207" t="str">
            <v>E9536</v>
          </cell>
          <cell r="B207" t="str">
            <v>Embarcação de transporte de pessoal e apoio logístico - 30 kW</v>
          </cell>
          <cell r="C207">
            <v>159557.85010000001</v>
          </cell>
          <cell r="D207">
            <v>1.8264</v>
          </cell>
          <cell r="E207">
            <v>0.91720000000000002</v>
          </cell>
          <cell r="F207">
            <v>0</v>
          </cell>
          <cell r="G207">
            <v>2.0293999999999999</v>
          </cell>
          <cell r="H207">
            <v>60.24</v>
          </cell>
          <cell r="I207">
            <v>41.751199999999997</v>
          </cell>
          <cell r="J207">
            <v>106.7642</v>
          </cell>
          <cell r="K207">
            <v>44.494799999999998</v>
          </cell>
        </row>
        <row r="208">
          <cell r="A208" t="str">
            <v>E9538</v>
          </cell>
          <cell r="B208" t="str">
            <v>Conjunto vibratório para meio tubo de concreto com encaixe PB e 3 jogos de fôrmas - D = 0,30 m - 2,20 kW</v>
          </cell>
          <cell r="C208">
            <v>16354.140100000001</v>
          </cell>
          <cell r="D208">
            <v>2.1806000000000001</v>
          </cell>
          <cell r="E208">
            <v>0.33639999999999998</v>
          </cell>
          <cell r="F208">
            <v>0</v>
          </cell>
          <cell r="G208">
            <v>1.6354</v>
          </cell>
          <cell r="H208">
            <v>0</v>
          </cell>
          <cell r="I208">
            <v>0</v>
          </cell>
          <cell r="J208">
            <v>4.1524000000000001</v>
          </cell>
          <cell r="K208">
            <v>2.5169999999999999</v>
          </cell>
        </row>
        <row r="209">
          <cell r="A209" t="str">
            <v>E9539</v>
          </cell>
          <cell r="B209" t="str">
            <v>Equipamento de batimetria monofeixe</v>
          </cell>
          <cell r="C209">
            <v>107887.8832</v>
          </cell>
          <cell r="D209">
            <v>4.9389000000000003</v>
          </cell>
          <cell r="E209">
            <v>1.8334999999999999</v>
          </cell>
          <cell r="F209">
            <v>0</v>
          </cell>
          <cell r="G209">
            <v>2.7437999999999998</v>
          </cell>
          <cell r="H209">
            <v>0</v>
          </cell>
          <cell r="I209">
            <v>36.176099999999998</v>
          </cell>
          <cell r="J209">
            <v>45.692300000000003</v>
          </cell>
          <cell r="K209">
            <v>42.948500000000003</v>
          </cell>
        </row>
        <row r="210">
          <cell r="A210" t="str">
            <v>E9540</v>
          </cell>
          <cell r="B210" t="str">
            <v>Trator sobre esteiras com lâmina - 127 kW</v>
          </cell>
          <cell r="C210">
            <v>1731135.8742</v>
          </cell>
          <cell r="D210">
            <v>121.1795</v>
          </cell>
          <cell r="E210">
            <v>32.043300000000002</v>
          </cell>
          <cell r="F210">
            <v>0</v>
          </cell>
          <cell r="G210">
            <v>173.11359999999999</v>
          </cell>
          <cell r="H210">
            <v>95.4786</v>
          </cell>
          <cell r="I210">
            <v>35.682200000000002</v>
          </cell>
          <cell r="J210">
            <v>457.49720000000002</v>
          </cell>
          <cell r="K210">
            <v>188.905</v>
          </cell>
        </row>
        <row r="211">
          <cell r="A211" t="str">
            <v>E9541</v>
          </cell>
          <cell r="B211" t="str">
            <v>Trator sobre esteiras com lâmina - 259 kW</v>
          </cell>
          <cell r="C211">
            <v>4854514.9852</v>
          </cell>
          <cell r="D211">
            <v>295.49220000000003</v>
          </cell>
          <cell r="E211">
            <v>87.903700000000001</v>
          </cell>
          <cell r="F211">
            <v>0</v>
          </cell>
          <cell r="G211">
            <v>422.13170000000002</v>
          </cell>
          <cell r="H211">
            <v>194.71619999999999</v>
          </cell>
          <cell r="I211">
            <v>35.682200000000002</v>
          </cell>
          <cell r="J211">
            <v>1035.9259999999999</v>
          </cell>
          <cell r="K211">
            <v>419.07810000000001</v>
          </cell>
        </row>
        <row r="212">
          <cell r="A212" t="str">
            <v>E9543</v>
          </cell>
          <cell r="B212" t="str">
            <v>Compressor de ar respirável com capacidade de até 35 MPa e 3,58 l/s - 5,52 kW</v>
          </cell>
          <cell r="C212">
            <v>81602.837</v>
          </cell>
          <cell r="D212">
            <v>6.5282</v>
          </cell>
          <cell r="E212">
            <v>1.5105</v>
          </cell>
          <cell r="F212">
            <v>0</v>
          </cell>
          <cell r="G212">
            <v>6.5282</v>
          </cell>
          <cell r="H212">
            <v>0</v>
          </cell>
          <cell r="I212">
            <v>0</v>
          </cell>
          <cell r="J212">
            <v>14.5669</v>
          </cell>
          <cell r="K212">
            <v>8.0387000000000004</v>
          </cell>
        </row>
        <row r="213">
          <cell r="A213" t="str">
            <v>E9544</v>
          </cell>
          <cell r="B213" t="str">
            <v>Vassoura mecânica rebocável com largura de 2,44 m</v>
          </cell>
          <cell r="C213">
            <v>86111.485000000001</v>
          </cell>
          <cell r="D213">
            <v>9.6875</v>
          </cell>
          <cell r="E213">
            <v>1.6603000000000001</v>
          </cell>
          <cell r="F213">
            <v>0</v>
          </cell>
          <cell r="G213">
            <v>6.4584000000000001</v>
          </cell>
          <cell r="H213">
            <v>0</v>
          </cell>
          <cell r="I213">
            <v>0</v>
          </cell>
          <cell r="J213">
            <v>17.8062</v>
          </cell>
          <cell r="K213">
            <v>11.347799999999999</v>
          </cell>
        </row>
        <row r="214">
          <cell r="A214" t="str">
            <v>E9545</v>
          </cell>
          <cell r="B214" t="str">
            <v>Vibroacabadora de asfalto sobre esteiras - 97 kW</v>
          </cell>
          <cell r="C214">
            <v>1655253.4317000001</v>
          </cell>
          <cell r="D214">
            <v>144.8347</v>
          </cell>
          <cell r="E214">
            <v>31.915400000000002</v>
          </cell>
          <cell r="F214">
            <v>0</v>
          </cell>
          <cell r="G214">
            <v>186.21600000000001</v>
          </cell>
          <cell r="H214">
            <v>98.969099999999997</v>
          </cell>
          <cell r="I214">
            <v>41.9803</v>
          </cell>
          <cell r="J214">
            <v>503.91550000000001</v>
          </cell>
          <cell r="K214">
            <v>218.7304</v>
          </cell>
        </row>
        <row r="215">
          <cell r="A215" t="str">
            <v>E9546</v>
          </cell>
          <cell r="B215" t="str">
            <v>Equipamento para solda e corte com oxi-GLP</v>
          </cell>
          <cell r="C215">
            <v>1979.91</v>
          </cell>
          <cell r="D215">
            <v>0.26400000000000001</v>
          </cell>
          <cell r="E215">
            <v>4.07E-2</v>
          </cell>
          <cell r="F215">
            <v>0</v>
          </cell>
          <cell r="G215">
            <v>0.26400000000000001</v>
          </cell>
          <cell r="H215">
            <v>0</v>
          </cell>
          <cell r="I215">
            <v>0</v>
          </cell>
          <cell r="J215">
            <v>0.56869999999999998</v>
          </cell>
          <cell r="K215">
            <v>0.30470000000000003</v>
          </cell>
        </row>
        <row r="216">
          <cell r="A216" t="str">
            <v>E9547</v>
          </cell>
          <cell r="B216" t="str">
            <v>Máquina de solda elétrica transformadora 250 A - 9,20 kW</v>
          </cell>
          <cell r="C216">
            <v>1126.0615</v>
          </cell>
          <cell r="D216">
            <v>0.15010000000000001</v>
          </cell>
          <cell r="E216">
            <v>2.3199999999999998E-2</v>
          </cell>
          <cell r="F216">
            <v>0</v>
          </cell>
          <cell r="G216">
            <v>0.15010000000000001</v>
          </cell>
          <cell r="H216">
            <v>0</v>
          </cell>
          <cell r="I216">
            <v>0</v>
          </cell>
          <cell r="J216">
            <v>0.32340000000000002</v>
          </cell>
          <cell r="K216">
            <v>0.17330000000000001</v>
          </cell>
        </row>
        <row r="217">
          <cell r="A217" t="str">
            <v>E9548</v>
          </cell>
          <cell r="B217" t="str">
            <v>Bomba centrífuga com capacidade de 7,1 a 22 m³/h - 1,50 kW</v>
          </cell>
          <cell r="C217">
            <v>2847.4344000000001</v>
          </cell>
          <cell r="D217">
            <v>0.28470000000000001</v>
          </cell>
          <cell r="E217">
            <v>5.4899999999999997E-2</v>
          </cell>
          <cell r="F217">
            <v>0</v>
          </cell>
          <cell r="G217">
            <v>0.2492</v>
          </cell>
          <cell r="H217">
            <v>0</v>
          </cell>
          <cell r="I217">
            <v>0</v>
          </cell>
          <cell r="J217">
            <v>0.58879999999999999</v>
          </cell>
          <cell r="K217">
            <v>0.33960000000000001</v>
          </cell>
        </row>
        <row r="218">
          <cell r="A218" t="str">
            <v>E9549</v>
          </cell>
          <cell r="B218" t="str">
            <v>Jateador e sistema de pintura para chapas e perfis metálicos com transportador a roletes - 160 kW</v>
          </cell>
          <cell r="C218">
            <v>7774038.5285</v>
          </cell>
          <cell r="D218">
            <v>621.92309999999998</v>
          </cell>
          <cell r="E218">
            <v>143.89750000000001</v>
          </cell>
          <cell r="F218">
            <v>0</v>
          </cell>
          <cell r="G218">
            <v>466.44229999999999</v>
          </cell>
          <cell r="H218">
            <v>0</v>
          </cell>
          <cell r="I218">
            <v>41.9803</v>
          </cell>
          <cell r="J218">
            <v>1274.2431999999999</v>
          </cell>
          <cell r="K218">
            <v>807.80089999999996</v>
          </cell>
        </row>
        <row r="219">
          <cell r="A219" t="str">
            <v>E9551</v>
          </cell>
          <cell r="B219" t="str">
            <v>Obturador mecânico simples com extensão de 12 m</v>
          </cell>
          <cell r="C219">
            <v>4895.4714000000004</v>
          </cell>
          <cell r="D219">
            <v>0.44059999999999999</v>
          </cell>
          <cell r="E219">
            <v>9.06E-2</v>
          </cell>
          <cell r="F219">
            <v>0</v>
          </cell>
          <cell r="G219">
            <v>0.24479999999999999</v>
          </cell>
          <cell r="H219">
            <v>0</v>
          </cell>
          <cell r="I219">
            <v>0</v>
          </cell>
          <cell r="J219">
            <v>0.77600000000000002</v>
          </cell>
          <cell r="K219">
            <v>0.53120000000000001</v>
          </cell>
        </row>
        <row r="220">
          <cell r="A220" t="str">
            <v>E9552</v>
          </cell>
          <cell r="B220" t="str">
            <v>Nível ótico com capacidade de aumento de 32x</v>
          </cell>
          <cell r="C220">
            <v>15452.8518</v>
          </cell>
          <cell r="D220">
            <v>1.2362</v>
          </cell>
          <cell r="E220">
            <v>0.28599999999999998</v>
          </cell>
          <cell r="F220">
            <v>0</v>
          </cell>
          <cell r="G220">
            <v>0.77259999999999995</v>
          </cell>
          <cell r="H220">
            <v>0</v>
          </cell>
          <cell r="I220">
            <v>0</v>
          </cell>
          <cell r="J220">
            <v>2.2948</v>
          </cell>
          <cell r="K220">
            <v>1.5222</v>
          </cell>
        </row>
        <row r="221">
          <cell r="A221" t="str">
            <v>E9553</v>
          </cell>
          <cell r="B221" t="str">
            <v>Estação total eletrônica com alcance máximo de 3.000 m</v>
          </cell>
          <cell r="C221">
            <v>54113.915000000001</v>
          </cell>
          <cell r="D221">
            <v>4.8703000000000003</v>
          </cell>
          <cell r="E221">
            <v>1.0016</v>
          </cell>
          <cell r="F221">
            <v>0</v>
          </cell>
          <cell r="G221">
            <v>2.7057000000000002</v>
          </cell>
          <cell r="H221">
            <v>0</v>
          </cell>
          <cell r="I221">
            <v>0</v>
          </cell>
          <cell r="J221">
            <v>8.5776000000000003</v>
          </cell>
          <cell r="K221">
            <v>5.8719000000000001</v>
          </cell>
        </row>
        <row r="222">
          <cell r="A222" t="str">
            <v>E9556</v>
          </cell>
          <cell r="B222" t="str">
            <v>Compactador manual de placa vibratória - 3,00 kW</v>
          </cell>
          <cell r="C222">
            <v>11243.3925</v>
          </cell>
          <cell r="D222">
            <v>2.2486999999999999</v>
          </cell>
          <cell r="E222">
            <v>0.2601</v>
          </cell>
          <cell r="F222">
            <v>0</v>
          </cell>
          <cell r="G222">
            <v>2.2486999999999999</v>
          </cell>
          <cell r="H222">
            <v>5.2709999999999999</v>
          </cell>
          <cell r="I222">
            <v>0</v>
          </cell>
          <cell r="J222">
            <v>10.028499999999999</v>
          </cell>
          <cell r="K222">
            <v>2.5087999999999999</v>
          </cell>
        </row>
        <row r="223">
          <cell r="A223" t="str">
            <v>E9558</v>
          </cell>
          <cell r="B223" t="str">
            <v>Tanque de estocagem de asfalto com capacidade de 30.000 l</v>
          </cell>
          <cell r="C223">
            <v>474848.18819999998</v>
          </cell>
          <cell r="D223">
            <v>63.313099999999999</v>
          </cell>
          <cell r="E223">
            <v>9.766</v>
          </cell>
          <cell r="F223">
            <v>0</v>
          </cell>
          <cell r="G223">
            <v>39.570700000000002</v>
          </cell>
          <cell r="H223">
            <v>0</v>
          </cell>
          <cell r="I223">
            <v>0</v>
          </cell>
          <cell r="J223">
            <v>112.6498</v>
          </cell>
          <cell r="K223">
            <v>73.079099999999997</v>
          </cell>
        </row>
        <row r="224">
          <cell r="A224" t="str">
            <v>E9559</v>
          </cell>
          <cell r="B224" t="str">
            <v>Aquecedor de fluido térmico - 12 kW</v>
          </cell>
          <cell r="C224">
            <v>668544.34</v>
          </cell>
          <cell r="D224">
            <v>100.2817</v>
          </cell>
          <cell r="E224">
            <v>13.749700000000001</v>
          </cell>
          <cell r="F224">
            <v>0</v>
          </cell>
          <cell r="G224">
            <v>66.854399999999998</v>
          </cell>
          <cell r="H224">
            <v>9.6660000000000004</v>
          </cell>
          <cell r="I224">
            <v>0</v>
          </cell>
          <cell r="J224">
            <v>190.55179999999999</v>
          </cell>
          <cell r="K224">
            <v>114.0314</v>
          </cell>
        </row>
        <row r="225">
          <cell r="A225" t="str">
            <v>E9560</v>
          </cell>
          <cell r="B225" t="str">
            <v>Ônibus com capacidade para 46 passageiros - 153 kW</v>
          </cell>
          <cell r="C225">
            <v>1050256.4964999999</v>
          </cell>
          <cell r="D225">
            <v>45.011000000000003</v>
          </cell>
          <cell r="E225">
            <v>18.514500000000002</v>
          </cell>
          <cell r="F225">
            <v>7.5018000000000002</v>
          </cell>
          <cell r="G225">
            <v>67.516499999999994</v>
          </cell>
          <cell r="H225">
            <v>156.10589999999999</v>
          </cell>
          <cell r="I225">
            <v>34.717799999999997</v>
          </cell>
          <cell r="J225">
            <v>329.36750000000001</v>
          </cell>
          <cell r="K225">
            <v>105.74509999999999</v>
          </cell>
        </row>
        <row r="226">
          <cell r="A226" t="str">
            <v>E9561</v>
          </cell>
          <cell r="B226" t="str">
            <v>GPS geodésico de simples frequência (L1)</v>
          </cell>
          <cell r="C226">
            <v>50215.349800000004</v>
          </cell>
          <cell r="D226">
            <v>4.0171999999999999</v>
          </cell>
          <cell r="E226">
            <v>0.92949999999999999</v>
          </cell>
          <cell r="F226">
            <v>0</v>
          </cell>
          <cell r="G226">
            <v>2.5108000000000001</v>
          </cell>
          <cell r="H226">
            <v>0</v>
          </cell>
          <cell r="I226">
            <v>0</v>
          </cell>
          <cell r="J226">
            <v>7.4574999999999996</v>
          </cell>
          <cell r="K226">
            <v>4.9466999999999999</v>
          </cell>
        </row>
        <row r="227">
          <cell r="A227" t="str">
            <v>E9562</v>
          </cell>
          <cell r="B227" t="str">
            <v>GPS geodésico de dupla frequência (L1/L2)</v>
          </cell>
          <cell r="C227">
            <v>155129.14980000001</v>
          </cell>
          <cell r="D227">
            <v>12.410299999999999</v>
          </cell>
          <cell r="E227">
            <v>2.8714</v>
          </cell>
          <cell r="F227">
            <v>0</v>
          </cell>
          <cell r="G227">
            <v>7.7565</v>
          </cell>
          <cell r="H227">
            <v>0</v>
          </cell>
          <cell r="I227">
            <v>0</v>
          </cell>
          <cell r="J227">
            <v>23.0382</v>
          </cell>
          <cell r="K227">
            <v>15.281700000000001</v>
          </cell>
        </row>
        <row r="228">
          <cell r="A228" t="str">
            <v>E9563</v>
          </cell>
          <cell r="B228" t="str">
            <v>Perfuratriz hidráulica sobre esteiras com clamshell - 220 kW</v>
          </cell>
          <cell r="C228">
            <v>4734438.8092</v>
          </cell>
          <cell r="D228">
            <v>378.75510000000003</v>
          </cell>
          <cell r="E228">
            <v>87.634500000000003</v>
          </cell>
          <cell r="F228">
            <v>0</v>
          </cell>
          <cell r="G228">
            <v>378.75510000000003</v>
          </cell>
          <cell r="H228">
            <v>118.14</v>
          </cell>
          <cell r="I228">
            <v>35.682200000000002</v>
          </cell>
          <cell r="J228">
            <v>998.96690000000001</v>
          </cell>
          <cell r="K228">
            <v>502.0718</v>
          </cell>
        </row>
        <row r="229">
          <cell r="A229" t="str">
            <v>E9565</v>
          </cell>
          <cell r="B229" t="str">
            <v>Trator sobre esteiras com lâmina e escarificador - 259 kW</v>
          </cell>
          <cell r="C229">
            <v>4963491.9381999997</v>
          </cell>
          <cell r="D229">
            <v>302.12560000000002</v>
          </cell>
          <cell r="E229">
            <v>89.876999999999995</v>
          </cell>
          <cell r="F229">
            <v>0</v>
          </cell>
          <cell r="G229">
            <v>431.608</v>
          </cell>
          <cell r="H229">
            <v>194.71619999999999</v>
          </cell>
          <cell r="I229">
            <v>35.682200000000002</v>
          </cell>
          <cell r="J229">
            <v>1054.009</v>
          </cell>
          <cell r="K229">
            <v>427.6848</v>
          </cell>
        </row>
        <row r="230">
          <cell r="A230" t="str">
            <v>E9566</v>
          </cell>
          <cell r="B230" t="str">
            <v>Guindaste móvel sobre esteiras com clamshell de 1,9 m³ - 220 kW</v>
          </cell>
          <cell r="C230">
            <v>4505661.2248</v>
          </cell>
          <cell r="D230">
            <v>197.12270000000001</v>
          </cell>
          <cell r="E230">
            <v>78.187299999999993</v>
          </cell>
          <cell r="F230">
            <v>0</v>
          </cell>
          <cell r="G230">
            <v>281.60379999999998</v>
          </cell>
          <cell r="H230">
            <v>59.07</v>
          </cell>
          <cell r="I230">
            <v>41.9803</v>
          </cell>
          <cell r="J230">
            <v>657.96410000000003</v>
          </cell>
          <cell r="K230">
            <v>317.2903</v>
          </cell>
        </row>
        <row r="231">
          <cell r="A231" t="str">
            <v>E9567</v>
          </cell>
          <cell r="B231" t="str">
            <v>Fresadora de piso de concreto - 6,7 kW</v>
          </cell>
          <cell r="C231">
            <v>18087.978200000001</v>
          </cell>
          <cell r="D231">
            <v>2.4117000000000002</v>
          </cell>
          <cell r="E231">
            <v>0.372</v>
          </cell>
          <cell r="F231">
            <v>0</v>
          </cell>
          <cell r="G231">
            <v>2.4117000000000002</v>
          </cell>
          <cell r="H231">
            <v>11.7719</v>
          </cell>
          <cell r="I231">
            <v>0</v>
          </cell>
          <cell r="J231">
            <v>16.967300000000002</v>
          </cell>
          <cell r="K231">
            <v>2.7837000000000001</v>
          </cell>
        </row>
        <row r="232">
          <cell r="A232" t="str">
            <v>E9568</v>
          </cell>
          <cell r="B232" t="str">
            <v>Furadeira de impacto de 12,5 mm - 0,80 kW</v>
          </cell>
          <cell r="C232">
            <v>1556.0034000000001</v>
          </cell>
          <cell r="D232">
            <v>0.20749999999999999</v>
          </cell>
          <cell r="E232">
            <v>3.2000000000000001E-2</v>
          </cell>
          <cell r="F232">
            <v>0</v>
          </cell>
          <cell r="G232">
            <v>0.12970000000000001</v>
          </cell>
          <cell r="H232">
            <v>0</v>
          </cell>
          <cell r="I232">
            <v>0</v>
          </cell>
          <cell r="J232">
            <v>0.36919999999999997</v>
          </cell>
          <cell r="K232">
            <v>0.23949999999999999</v>
          </cell>
        </row>
        <row r="233">
          <cell r="A233" t="str">
            <v>E9569</v>
          </cell>
          <cell r="B233" t="str">
            <v>Guindaste móvel sobre esteiras com clamshell de 4,6 m³ - 403 kW</v>
          </cell>
          <cell r="C233">
            <v>7350502.0987</v>
          </cell>
          <cell r="D233">
            <v>257.26760000000002</v>
          </cell>
          <cell r="E233">
            <v>68.028899999999993</v>
          </cell>
          <cell r="F233">
            <v>0</v>
          </cell>
          <cell r="G233">
            <v>367.52510000000001</v>
          </cell>
          <cell r="H233">
            <v>108.2055</v>
          </cell>
          <cell r="I233">
            <v>83.960599999999999</v>
          </cell>
          <cell r="J233">
            <v>884.98770000000002</v>
          </cell>
          <cell r="K233">
            <v>409.25709999999998</v>
          </cell>
        </row>
        <row r="234">
          <cell r="A234" t="str">
            <v>E9570</v>
          </cell>
          <cell r="B234" t="str">
            <v>Furadeira com base magnética - 1,20 kW</v>
          </cell>
          <cell r="C234">
            <v>6762.6575999999995</v>
          </cell>
          <cell r="D234">
            <v>0.90169999999999995</v>
          </cell>
          <cell r="E234">
            <v>0.1391</v>
          </cell>
          <cell r="F234">
            <v>0</v>
          </cell>
          <cell r="G234">
            <v>0.67630000000000001</v>
          </cell>
          <cell r="H234">
            <v>0</v>
          </cell>
          <cell r="I234">
            <v>0</v>
          </cell>
          <cell r="J234">
            <v>1.7171000000000001</v>
          </cell>
          <cell r="K234">
            <v>1.0407999999999999</v>
          </cell>
        </row>
        <row r="235">
          <cell r="A235" t="str">
            <v>E9574</v>
          </cell>
          <cell r="B235" t="str">
            <v>Perfuratriz sobre esteiras - 145 kW</v>
          </cell>
          <cell r="C235">
            <v>1979069.7501999999</v>
          </cell>
          <cell r="D235">
            <v>158.32560000000001</v>
          </cell>
          <cell r="E235">
            <v>36.632599999999996</v>
          </cell>
          <cell r="F235">
            <v>0</v>
          </cell>
          <cell r="G235">
            <v>158.32560000000001</v>
          </cell>
          <cell r="H235">
            <v>116.7975</v>
          </cell>
          <cell r="I235">
            <v>35.682200000000002</v>
          </cell>
          <cell r="J235">
            <v>505.76350000000002</v>
          </cell>
          <cell r="K235">
            <v>230.6404</v>
          </cell>
        </row>
        <row r="236">
          <cell r="A236" t="str">
            <v>E9576</v>
          </cell>
          <cell r="B236" t="str">
            <v>Escavadeira hidráulica de longo alcance sobre esteiras - 103 kW</v>
          </cell>
          <cell r="C236">
            <v>1101701.2182</v>
          </cell>
          <cell r="D236">
            <v>96.398899999999998</v>
          </cell>
          <cell r="E236">
            <v>21.2422</v>
          </cell>
          <cell r="F236">
            <v>0</v>
          </cell>
          <cell r="G236">
            <v>96.398899999999998</v>
          </cell>
          <cell r="H236">
            <v>71.904300000000006</v>
          </cell>
          <cell r="I236">
            <v>35.682200000000002</v>
          </cell>
          <cell r="J236">
            <v>321.62650000000002</v>
          </cell>
          <cell r="K236">
            <v>153.32329999999999</v>
          </cell>
        </row>
        <row r="237">
          <cell r="A237" t="str">
            <v>E9577</v>
          </cell>
          <cell r="B237" t="str">
            <v>Trator agrícola sobre pneus - 77 kW</v>
          </cell>
          <cell r="C237">
            <v>359585.11070000002</v>
          </cell>
          <cell r="D237">
            <v>35.958500000000001</v>
          </cell>
          <cell r="E237">
            <v>6.9333</v>
          </cell>
          <cell r="F237">
            <v>0</v>
          </cell>
          <cell r="G237">
            <v>31.463699999999999</v>
          </cell>
          <cell r="H237">
            <v>74.428200000000004</v>
          </cell>
          <cell r="I237">
            <v>28.713899999999999</v>
          </cell>
          <cell r="J237">
            <v>177.49760000000001</v>
          </cell>
          <cell r="K237">
            <v>71.605699999999999</v>
          </cell>
        </row>
        <row r="238">
          <cell r="A238" t="str">
            <v>E9578</v>
          </cell>
          <cell r="B238" t="str">
            <v>Conjunto vibratório para meio tubo de concreto com encaixe PB e 3 jogos de fôrmas - D = 0,40 m - 2,20 kW</v>
          </cell>
          <cell r="C238">
            <v>17508.535500000002</v>
          </cell>
          <cell r="D238">
            <v>2.3344999999999998</v>
          </cell>
          <cell r="E238">
            <v>0.36009999999999998</v>
          </cell>
          <cell r="F238">
            <v>0</v>
          </cell>
          <cell r="G238">
            <v>1.7508999999999999</v>
          </cell>
          <cell r="H238">
            <v>0</v>
          </cell>
          <cell r="I238">
            <v>0</v>
          </cell>
          <cell r="J238">
            <v>4.4455</v>
          </cell>
          <cell r="K238">
            <v>2.6945999999999999</v>
          </cell>
        </row>
        <row r="239">
          <cell r="A239" t="str">
            <v>E9580</v>
          </cell>
          <cell r="B239" t="str">
            <v>Fresadora e distribuidora com controle de greide - 287 kW</v>
          </cell>
          <cell r="C239">
            <v>3653161.0030999999</v>
          </cell>
          <cell r="D239">
            <v>426.20209999999997</v>
          </cell>
          <cell r="E239">
            <v>75.133300000000006</v>
          </cell>
          <cell r="F239">
            <v>0</v>
          </cell>
          <cell r="G239">
            <v>608.86019999999996</v>
          </cell>
          <cell r="H239">
            <v>277.41419999999999</v>
          </cell>
          <cell r="I239">
            <v>41.9803</v>
          </cell>
          <cell r="J239">
            <v>1429.5900999999999</v>
          </cell>
          <cell r="K239">
            <v>543.31569999999999</v>
          </cell>
        </row>
        <row r="240">
          <cell r="A240" t="str">
            <v>E9581</v>
          </cell>
          <cell r="B240" t="str">
            <v>Carregadeira de pneus para rocha com capacidade de 1,72 m³ - 113 kW</v>
          </cell>
          <cell r="C240">
            <v>781459.98400000005</v>
          </cell>
          <cell r="D240">
            <v>62.445399999999999</v>
          </cell>
          <cell r="E240">
            <v>14.806100000000001</v>
          </cell>
          <cell r="F240">
            <v>0</v>
          </cell>
          <cell r="G240">
            <v>62.445399999999999</v>
          </cell>
          <cell r="H240">
            <v>115.29389999999999</v>
          </cell>
          <cell r="I240">
            <v>35.682200000000002</v>
          </cell>
          <cell r="J240">
            <v>290.673</v>
          </cell>
          <cell r="K240">
            <v>112.9337</v>
          </cell>
        </row>
        <row r="241">
          <cell r="A241" t="str">
            <v>E9583</v>
          </cell>
          <cell r="B241" t="str">
            <v>Distribuidor de agregados rebocável com capacidade de 1,9 m³</v>
          </cell>
          <cell r="C241">
            <v>95798.272500000006</v>
          </cell>
          <cell r="D241">
            <v>14.3697</v>
          </cell>
          <cell r="E241">
            <v>1.9702999999999999</v>
          </cell>
          <cell r="F241">
            <v>0</v>
          </cell>
          <cell r="G241">
            <v>9.5798000000000005</v>
          </cell>
          <cell r="H241">
            <v>0</v>
          </cell>
          <cell r="I241">
            <v>0</v>
          </cell>
          <cell r="J241">
            <v>25.919799999999999</v>
          </cell>
          <cell r="K241">
            <v>16.34</v>
          </cell>
        </row>
        <row r="242">
          <cell r="A242" t="str">
            <v>E9584</v>
          </cell>
          <cell r="B242" t="str">
            <v>Carregadeira de pneus com capacidade de 1,72 m³ - 113 kW</v>
          </cell>
          <cell r="C242">
            <v>781459.98400000005</v>
          </cell>
          <cell r="D242">
            <v>59.073599999999999</v>
          </cell>
          <cell r="E242">
            <v>14.657500000000001</v>
          </cell>
          <cell r="F242">
            <v>0</v>
          </cell>
          <cell r="G242">
            <v>59.073599999999999</v>
          </cell>
          <cell r="H242">
            <v>48.544800000000002</v>
          </cell>
          <cell r="I242">
            <v>35.682200000000002</v>
          </cell>
          <cell r="J242">
            <v>217.0317</v>
          </cell>
          <cell r="K242">
            <v>109.41330000000001</v>
          </cell>
        </row>
        <row r="243">
          <cell r="A243" t="str">
            <v>E9585</v>
          </cell>
          <cell r="B243" t="str">
            <v>Motosserra com motor a gasolina - 2,30 kW</v>
          </cell>
          <cell r="C243">
            <v>2162.0770000000002</v>
          </cell>
          <cell r="D243">
            <v>0.97289999999999999</v>
          </cell>
          <cell r="E243">
            <v>6.6699999999999995E-2</v>
          </cell>
          <cell r="F243">
            <v>0</v>
          </cell>
          <cell r="G243">
            <v>0.97289999999999999</v>
          </cell>
          <cell r="H243">
            <v>4.0411000000000001</v>
          </cell>
          <cell r="I243">
            <v>28.713899999999999</v>
          </cell>
          <cell r="J243">
            <v>34.767499999999998</v>
          </cell>
          <cell r="K243">
            <v>29.753499999999999</v>
          </cell>
        </row>
        <row r="244">
          <cell r="A244" t="str">
            <v>E9586</v>
          </cell>
          <cell r="B244" t="str">
            <v>Régua vibratória dupla com 4 m - 4,10 kW</v>
          </cell>
          <cell r="C244">
            <v>6856.2021999999997</v>
          </cell>
          <cell r="D244">
            <v>1.2341</v>
          </cell>
          <cell r="E244">
            <v>0.14810000000000001</v>
          </cell>
          <cell r="F244">
            <v>0</v>
          </cell>
          <cell r="G244">
            <v>0.95989999999999998</v>
          </cell>
          <cell r="H244">
            <v>7.2037000000000004</v>
          </cell>
          <cell r="I244">
            <v>0</v>
          </cell>
          <cell r="J244">
            <v>9.5457999999999998</v>
          </cell>
          <cell r="K244">
            <v>1.3822000000000001</v>
          </cell>
        </row>
        <row r="245">
          <cell r="A245" t="str">
            <v>E9587</v>
          </cell>
          <cell r="B245" t="str">
            <v>Serra para corte de concreto - 4 kW</v>
          </cell>
          <cell r="C245">
            <v>9835.6787000000004</v>
          </cell>
          <cell r="D245">
            <v>1.3113999999999999</v>
          </cell>
          <cell r="E245">
            <v>0.20230000000000001</v>
          </cell>
          <cell r="F245">
            <v>0</v>
          </cell>
          <cell r="G245">
            <v>1.1475</v>
          </cell>
          <cell r="H245">
            <v>7.0279999999999996</v>
          </cell>
          <cell r="I245">
            <v>0</v>
          </cell>
          <cell r="J245">
            <v>9.6891999999999996</v>
          </cell>
          <cell r="K245">
            <v>1.5137</v>
          </cell>
        </row>
        <row r="246">
          <cell r="A246" t="str">
            <v>E9588</v>
          </cell>
          <cell r="B246" t="str">
            <v>Vibroacabadora de concreto sobre esteiras com fôrmas deslizantes - 205 kW</v>
          </cell>
          <cell r="C246">
            <v>6987207.4256999996</v>
          </cell>
          <cell r="D246">
            <v>611.38059999999996</v>
          </cell>
          <cell r="E246">
            <v>134.72210000000001</v>
          </cell>
          <cell r="F246">
            <v>0</v>
          </cell>
          <cell r="G246">
            <v>786.06079999999997</v>
          </cell>
          <cell r="H246">
            <v>209.16149999999999</v>
          </cell>
          <cell r="I246">
            <v>41.9803</v>
          </cell>
          <cell r="J246">
            <v>1783.3053</v>
          </cell>
          <cell r="K246">
            <v>788.08299999999997</v>
          </cell>
        </row>
        <row r="247">
          <cell r="A247" t="str">
            <v>E9589</v>
          </cell>
          <cell r="B247" t="str">
            <v>Máquina texturizadora e aplicadora de cura química em pavimento de concreto - 44,80 kW</v>
          </cell>
          <cell r="C247">
            <v>1602579.3581999999</v>
          </cell>
          <cell r="D247">
            <v>186.9676</v>
          </cell>
          <cell r="E247">
            <v>32.959699999999998</v>
          </cell>
          <cell r="F247">
            <v>0</v>
          </cell>
          <cell r="G247">
            <v>186.9676</v>
          </cell>
          <cell r="H247">
            <v>36.086399999999998</v>
          </cell>
          <cell r="I247">
            <v>35.682200000000002</v>
          </cell>
          <cell r="J247">
            <v>478.6635</v>
          </cell>
          <cell r="K247">
            <v>255.6095</v>
          </cell>
        </row>
        <row r="248">
          <cell r="A248" t="str">
            <v>E9590</v>
          </cell>
          <cell r="B248" t="str">
            <v>Central de concreto com capacidade de 40 m³/h - dosadora fixa</v>
          </cell>
          <cell r="C248">
            <v>477216.87949999998</v>
          </cell>
          <cell r="D248">
            <v>47.721699999999998</v>
          </cell>
          <cell r="E248">
            <v>9.2012999999999998</v>
          </cell>
          <cell r="F248">
            <v>0</v>
          </cell>
          <cell r="G248">
            <v>41.756500000000003</v>
          </cell>
          <cell r="H248">
            <v>0</v>
          </cell>
          <cell r="I248">
            <v>41.9803</v>
          </cell>
          <cell r="J248">
            <v>140.65979999999999</v>
          </cell>
          <cell r="K248">
            <v>98.903300000000002</v>
          </cell>
        </row>
        <row r="249">
          <cell r="A249" t="str">
            <v>E9591</v>
          </cell>
          <cell r="B249" t="str">
            <v>Serra para corte de concreto e asfalto - 10 kW</v>
          </cell>
          <cell r="C249">
            <v>18678.008300000001</v>
          </cell>
          <cell r="D249">
            <v>2.4904000000000002</v>
          </cell>
          <cell r="E249">
            <v>0.3841</v>
          </cell>
          <cell r="F249">
            <v>0</v>
          </cell>
          <cell r="G249">
            <v>2.1791</v>
          </cell>
          <cell r="H249">
            <v>17.57</v>
          </cell>
          <cell r="I249">
            <v>0</v>
          </cell>
          <cell r="J249">
            <v>22.6236</v>
          </cell>
          <cell r="K249">
            <v>2.8744999999999998</v>
          </cell>
        </row>
        <row r="250">
          <cell r="A250" t="str">
            <v>E9593</v>
          </cell>
          <cell r="B250" t="str">
            <v>Draga hopper com capacidade de 750 m³</v>
          </cell>
          <cell r="C250">
            <v>276765765.278</v>
          </cell>
          <cell r="D250">
            <v>2495.3636000000001</v>
          </cell>
          <cell r="E250">
            <v>1567.866</v>
          </cell>
          <cell r="F250">
            <v>0</v>
          </cell>
          <cell r="G250">
            <v>5545.2524000000003</v>
          </cell>
          <cell r="H250">
            <v>644.4</v>
          </cell>
          <cell r="I250">
            <v>170.95050000000001</v>
          </cell>
          <cell r="J250">
            <v>10423.8325</v>
          </cell>
          <cell r="K250">
            <v>4234.1800999999996</v>
          </cell>
        </row>
        <row r="251">
          <cell r="A251" t="str">
            <v>E9594</v>
          </cell>
          <cell r="B251" t="str">
            <v>Draga hopper com capacidade de 1.000 m³</v>
          </cell>
          <cell r="C251">
            <v>298748847.5661</v>
          </cell>
          <cell r="D251">
            <v>2693.5664999999999</v>
          </cell>
          <cell r="E251">
            <v>1692.3993</v>
          </cell>
          <cell r="F251">
            <v>0</v>
          </cell>
          <cell r="G251">
            <v>5985.7033000000001</v>
          </cell>
          <cell r="H251">
            <v>773.28</v>
          </cell>
          <cell r="I251">
            <v>200.99209999999999</v>
          </cell>
          <cell r="J251">
            <v>11345.941199999999</v>
          </cell>
          <cell r="K251">
            <v>4586.9579000000003</v>
          </cell>
        </row>
        <row r="252">
          <cell r="A252" t="str">
            <v>E9595</v>
          </cell>
          <cell r="B252" t="str">
            <v>Draga hopper com capacidade de 2.000 m³</v>
          </cell>
          <cell r="C252">
            <v>386681176.71859998</v>
          </cell>
          <cell r="D252">
            <v>3486.3782000000001</v>
          </cell>
          <cell r="E252">
            <v>2190.5320999999999</v>
          </cell>
          <cell r="F252">
            <v>0</v>
          </cell>
          <cell r="G252">
            <v>7747.5070999999998</v>
          </cell>
          <cell r="H252">
            <v>1353.24</v>
          </cell>
          <cell r="I252">
            <v>200.99209999999999</v>
          </cell>
          <cell r="J252">
            <v>14978.6495</v>
          </cell>
          <cell r="K252">
            <v>5877.9023999999999</v>
          </cell>
        </row>
        <row r="253">
          <cell r="A253" t="str">
            <v>E9596</v>
          </cell>
          <cell r="B253" t="str">
            <v>Draga hopper com capacidade de 3.000 m³</v>
          </cell>
          <cell r="C253">
            <v>474613505.87110001</v>
          </cell>
          <cell r="D253">
            <v>4279.1899000000003</v>
          </cell>
          <cell r="E253">
            <v>2688.6649000000002</v>
          </cell>
          <cell r="F253">
            <v>0</v>
          </cell>
          <cell r="G253">
            <v>9509.3107999999993</v>
          </cell>
          <cell r="H253">
            <v>1933.2</v>
          </cell>
          <cell r="I253">
            <v>359.6943</v>
          </cell>
          <cell r="J253">
            <v>18770.0599</v>
          </cell>
          <cell r="K253">
            <v>7327.5491000000002</v>
          </cell>
        </row>
        <row r="254">
          <cell r="A254" t="str">
            <v>E9597</v>
          </cell>
          <cell r="B254" t="str">
            <v>Draga hopper com capacidade de 4.000 m³</v>
          </cell>
          <cell r="C254">
            <v>562545835.02359998</v>
          </cell>
          <cell r="D254">
            <v>5072.0015000000003</v>
          </cell>
          <cell r="E254">
            <v>3186.7977000000001</v>
          </cell>
          <cell r="F254">
            <v>0</v>
          </cell>
          <cell r="G254">
            <v>11271.1145</v>
          </cell>
          <cell r="H254">
            <v>2513.16</v>
          </cell>
          <cell r="I254">
            <v>421.40190000000001</v>
          </cell>
          <cell r="J254">
            <v>22464.475600000002</v>
          </cell>
          <cell r="K254">
            <v>8680.2011000000002</v>
          </cell>
        </row>
        <row r="255">
          <cell r="A255" t="str">
            <v>E9598</v>
          </cell>
          <cell r="B255" t="str">
            <v>Draga hopper com capacidade de 5.000 m³</v>
          </cell>
          <cell r="C255">
            <v>650478164.17610002</v>
          </cell>
          <cell r="D255">
            <v>5864.8131999999996</v>
          </cell>
          <cell r="E255">
            <v>3684.9306000000001</v>
          </cell>
          <cell r="F255">
            <v>0</v>
          </cell>
          <cell r="G255">
            <v>13032.918299999999</v>
          </cell>
          <cell r="H255">
            <v>3093.12</v>
          </cell>
          <cell r="I255">
            <v>421.40190000000001</v>
          </cell>
          <cell r="J255">
            <v>26097.184000000001</v>
          </cell>
          <cell r="K255">
            <v>9971.1456999999991</v>
          </cell>
        </row>
        <row r="256">
          <cell r="A256" t="str">
            <v>E9599</v>
          </cell>
          <cell r="B256" t="str">
            <v>Central de concreto com capacidade de 30 m³/h - dosadora RS</v>
          </cell>
          <cell r="C256">
            <v>315942.31949999998</v>
          </cell>
          <cell r="D256">
            <v>31.594200000000001</v>
          </cell>
          <cell r="E256">
            <v>6.0918000000000001</v>
          </cell>
          <cell r="F256">
            <v>0</v>
          </cell>
          <cell r="G256">
            <v>27.645</v>
          </cell>
          <cell r="H256">
            <v>0</v>
          </cell>
          <cell r="I256">
            <v>41.9803</v>
          </cell>
          <cell r="J256">
            <v>107.3113</v>
          </cell>
          <cell r="K256">
            <v>79.666300000000007</v>
          </cell>
        </row>
        <row r="257">
          <cell r="A257" t="str">
            <v>E9601</v>
          </cell>
          <cell r="B257" t="str">
            <v>Embarcação de transporte de pessoal e apoio logístico - 130 kW</v>
          </cell>
          <cell r="C257">
            <v>501973.49719999998</v>
          </cell>
          <cell r="D257">
            <v>5.7460000000000004</v>
          </cell>
          <cell r="E257">
            <v>2.8855</v>
          </cell>
          <cell r="F257">
            <v>0</v>
          </cell>
          <cell r="G257">
            <v>6.3845000000000001</v>
          </cell>
          <cell r="H257">
            <v>261.04000000000002</v>
          </cell>
          <cell r="I257">
            <v>41.751199999999997</v>
          </cell>
          <cell r="J257">
            <v>317.80720000000002</v>
          </cell>
          <cell r="K257">
            <v>50.3827</v>
          </cell>
        </row>
        <row r="258">
          <cell r="A258" t="str">
            <v>E9603</v>
          </cell>
          <cell r="B258" t="str">
            <v>Embarcação rebocadora multipropósito com guindaste hidráulico de 74 kN.m - 165 kW</v>
          </cell>
          <cell r="C258">
            <v>2305872.4082999998</v>
          </cell>
          <cell r="D258">
            <v>26.395099999999999</v>
          </cell>
          <cell r="E258">
            <v>13.254799999999999</v>
          </cell>
          <cell r="F258">
            <v>0</v>
          </cell>
          <cell r="G258">
            <v>58.655700000000003</v>
          </cell>
          <cell r="H258">
            <v>168.34950000000001</v>
          </cell>
          <cell r="I258">
            <v>136.04939999999999</v>
          </cell>
          <cell r="J258">
            <v>402.7045</v>
          </cell>
          <cell r="K258">
            <v>175.69929999999999</v>
          </cell>
        </row>
        <row r="259">
          <cell r="A259" t="str">
            <v>E9606</v>
          </cell>
          <cell r="B259" t="str">
            <v>Embarcação rebocadora - 2 x 268 kW</v>
          </cell>
          <cell r="C259">
            <v>1167894.9018999999</v>
          </cell>
          <cell r="D259">
            <v>13.3688</v>
          </cell>
          <cell r="E259">
            <v>6.7134</v>
          </cell>
          <cell r="F259">
            <v>0</v>
          </cell>
          <cell r="G259">
            <v>29.708400000000001</v>
          </cell>
          <cell r="H259">
            <v>547.90110000000004</v>
          </cell>
          <cell r="I259">
            <v>136.04939999999999</v>
          </cell>
          <cell r="J259">
            <v>733.74109999999996</v>
          </cell>
          <cell r="K259">
            <v>156.13159999999999</v>
          </cell>
        </row>
        <row r="260">
          <cell r="A260" t="str">
            <v>E9607</v>
          </cell>
          <cell r="B260" t="str">
            <v>Conjunto de britagem para rachão com capacidade de 80 m³/h - 224 kW</v>
          </cell>
          <cell r="C260">
            <v>2416025.9243999999</v>
          </cell>
          <cell r="D260">
            <v>128.85470000000001</v>
          </cell>
          <cell r="E260">
            <v>42.236199999999997</v>
          </cell>
          <cell r="F260">
            <v>0</v>
          </cell>
          <cell r="G260">
            <v>96.641000000000005</v>
          </cell>
          <cell r="H260">
            <v>0</v>
          </cell>
          <cell r="I260">
            <v>41.9803</v>
          </cell>
          <cell r="J260">
            <v>309.7122</v>
          </cell>
          <cell r="K260">
            <v>213.0712</v>
          </cell>
        </row>
        <row r="261">
          <cell r="A261" t="str">
            <v>E9609</v>
          </cell>
          <cell r="B261" t="str">
            <v>Draga de sucção para extração de areia com tubo de descarga de 150 mm - 100 kW</v>
          </cell>
          <cell r="C261">
            <v>658028.00360000005</v>
          </cell>
          <cell r="D261">
            <v>14.1006</v>
          </cell>
          <cell r="E261">
            <v>5.5583999999999998</v>
          </cell>
          <cell r="F261">
            <v>0</v>
          </cell>
          <cell r="G261">
            <v>31.334700000000002</v>
          </cell>
          <cell r="H261">
            <v>80.55</v>
          </cell>
          <cell r="I261">
            <v>34.319899999999997</v>
          </cell>
          <cell r="J261">
            <v>165.86359999999999</v>
          </cell>
          <cell r="K261">
            <v>53.978900000000003</v>
          </cell>
        </row>
        <row r="262">
          <cell r="A262" t="str">
            <v>E9610</v>
          </cell>
          <cell r="B262" t="str">
            <v>Compressor de ar portátil de 42,48 l/s (90 PCM) - 18,50 kW</v>
          </cell>
          <cell r="C262">
            <v>122375.90459999999</v>
          </cell>
          <cell r="D262">
            <v>9.7901000000000007</v>
          </cell>
          <cell r="E262">
            <v>2.2652000000000001</v>
          </cell>
          <cell r="F262">
            <v>0</v>
          </cell>
          <cell r="G262">
            <v>9.7901000000000007</v>
          </cell>
          <cell r="H262">
            <v>16.8887</v>
          </cell>
          <cell r="I262">
            <v>0</v>
          </cell>
          <cell r="J262">
            <v>38.734099999999998</v>
          </cell>
          <cell r="K262">
            <v>12.055300000000001</v>
          </cell>
        </row>
        <row r="263">
          <cell r="A263" t="str">
            <v>E9611</v>
          </cell>
          <cell r="B263" t="str">
            <v>Conjunto de britagem com capacidade de 80 m³/h - 313 kW</v>
          </cell>
          <cell r="C263">
            <v>8691485.0405999999</v>
          </cell>
          <cell r="D263">
            <v>463.54590000000002</v>
          </cell>
          <cell r="E263">
            <v>151.94159999999999</v>
          </cell>
          <cell r="F263">
            <v>0</v>
          </cell>
          <cell r="G263">
            <v>347.65940000000001</v>
          </cell>
          <cell r="H263">
            <v>0</v>
          </cell>
          <cell r="I263">
            <v>41.9803</v>
          </cell>
          <cell r="J263">
            <v>1005.1272</v>
          </cell>
          <cell r="K263">
            <v>657.46780000000001</v>
          </cell>
        </row>
        <row r="264">
          <cell r="A264" t="str">
            <v>E9612</v>
          </cell>
          <cell r="B264" t="str">
            <v>Plataforma flutuante montada na obra de 12 x 24 x 1,8 m com capacidade de 150 t</v>
          </cell>
          <cell r="C264">
            <v>690395.1986</v>
          </cell>
          <cell r="D264">
            <v>7.9028999999999998</v>
          </cell>
          <cell r="E264">
            <v>3.9685999999999999</v>
          </cell>
          <cell r="F264">
            <v>0</v>
          </cell>
          <cell r="G264">
            <v>13.1715</v>
          </cell>
          <cell r="H264">
            <v>0</v>
          </cell>
          <cell r="I264">
            <v>60.083199999999998</v>
          </cell>
          <cell r="J264">
            <v>85.126199999999997</v>
          </cell>
          <cell r="K264">
            <v>71.954700000000003</v>
          </cell>
        </row>
        <row r="265">
          <cell r="A265" t="str">
            <v>E9613</v>
          </cell>
          <cell r="B265" t="str">
            <v>Guindaste móvel sobre esteiras com pinça com capacidade de 40 t - 186 kW</v>
          </cell>
          <cell r="C265">
            <v>7797998.7807</v>
          </cell>
          <cell r="D265">
            <v>419.8922</v>
          </cell>
          <cell r="E265">
            <v>138.7894</v>
          </cell>
          <cell r="F265">
            <v>0</v>
          </cell>
          <cell r="G265">
            <v>599.84609999999998</v>
          </cell>
          <cell r="H265">
            <v>49.941000000000003</v>
          </cell>
          <cell r="I265">
            <v>41.9803</v>
          </cell>
          <cell r="J265">
            <v>1250.4490000000001</v>
          </cell>
          <cell r="K265">
            <v>600.66189999999995</v>
          </cell>
        </row>
        <row r="266">
          <cell r="A266" t="str">
            <v>E9614</v>
          </cell>
          <cell r="B266" t="str">
            <v>Bomba com capacidade de 136 m³/h e câmara de vácuo - 5,60 kW</v>
          </cell>
          <cell r="C266">
            <v>11904.759099999999</v>
          </cell>
          <cell r="D266">
            <v>0.95240000000000002</v>
          </cell>
          <cell r="E266">
            <v>0.22040000000000001</v>
          </cell>
          <cell r="F266">
            <v>0</v>
          </cell>
          <cell r="G266">
            <v>0.83330000000000004</v>
          </cell>
          <cell r="H266">
            <v>0</v>
          </cell>
          <cell r="I266">
            <v>0</v>
          </cell>
          <cell r="J266">
            <v>2.0061</v>
          </cell>
          <cell r="K266">
            <v>1.1728000000000001</v>
          </cell>
        </row>
        <row r="267">
          <cell r="A267" t="str">
            <v>E9615</v>
          </cell>
          <cell r="B267" t="str">
            <v>Usina misturadora de solos com capacidade de 300 t/h - 44 kW</v>
          </cell>
          <cell r="C267">
            <v>1673001.3195</v>
          </cell>
          <cell r="D267">
            <v>167.30009999999999</v>
          </cell>
          <cell r="E267">
            <v>32.257599999999996</v>
          </cell>
          <cell r="F267">
            <v>0</v>
          </cell>
          <cell r="G267">
            <v>146.38759999999999</v>
          </cell>
          <cell r="H267">
            <v>0</v>
          </cell>
          <cell r="I267">
            <v>35.682200000000002</v>
          </cell>
          <cell r="J267">
            <v>381.6275</v>
          </cell>
          <cell r="K267">
            <v>235.23990000000001</v>
          </cell>
        </row>
        <row r="268">
          <cell r="A268" t="str">
            <v>E9617</v>
          </cell>
          <cell r="B268" t="str">
            <v>Usina misturadora de pré-misturado a frio com capacidade de 60 t/h - 23,50 kW</v>
          </cell>
          <cell r="C268">
            <v>258181.61369999999</v>
          </cell>
          <cell r="D268">
            <v>25.818200000000001</v>
          </cell>
          <cell r="E268">
            <v>4.9781000000000004</v>
          </cell>
          <cell r="F268">
            <v>0</v>
          </cell>
          <cell r="G268">
            <v>22.590900000000001</v>
          </cell>
          <cell r="H268">
            <v>0</v>
          </cell>
          <cell r="I268">
            <v>35.682200000000002</v>
          </cell>
          <cell r="J268">
            <v>89.069400000000002</v>
          </cell>
          <cell r="K268">
            <v>66.478499999999997</v>
          </cell>
        </row>
        <row r="269">
          <cell r="A269" t="str">
            <v>E9618</v>
          </cell>
          <cell r="B269" t="str">
            <v>Batelão autopropelido com capacidade de 300 m³ - 224 kW</v>
          </cell>
          <cell r="C269">
            <v>23331156.626699999</v>
          </cell>
          <cell r="D269">
            <v>301.7792</v>
          </cell>
          <cell r="E269">
            <v>135.30369999999999</v>
          </cell>
          <cell r="F269">
            <v>0</v>
          </cell>
          <cell r="G269">
            <v>670.62049999999999</v>
          </cell>
          <cell r="H269">
            <v>72.172799999999995</v>
          </cell>
          <cell r="I269">
            <v>104.38339999999999</v>
          </cell>
          <cell r="J269">
            <v>1284.2596000000001</v>
          </cell>
          <cell r="K269">
            <v>541.46630000000005</v>
          </cell>
        </row>
        <row r="270">
          <cell r="A270" t="str">
            <v>E9619</v>
          </cell>
          <cell r="B270" t="str">
            <v>Batelão autopropelido com capacidade de 500 m³ - 373 kW</v>
          </cell>
          <cell r="C270">
            <v>28621866.000700001</v>
          </cell>
          <cell r="D270">
            <v>370.21249999999998</v>
          </cell>
          <cell r="E270">
            <v>165.98599999999999</v>
          </cell>
          <cell r="F270">
            <v>0</v>
          </cell>
          <cell r="G270">
            <v>822.69439999999997</v>
          </cell>
          <cell r="H270">
            <v>120.1806</v>
          </cell>
          <cell r="I270">
            <v>104.38339999999999</v>
          </cell>
          <cell r="J270">
            <v>1583.4568999999999</v>
          </cell>
          <cell r="K270">
            <v>640.58190000000002</v>
          </cell>
        </row>
        <row r="271">
          <cell r="A271" t="str">
            <v>E9620</v>
          </cell>
          <cell r="B271" t="str">
            <v>Pontão flutuante de 15 x 30 x 1,8 m com capacidade de 500 t</v>
          </cell>
          <cell r="C271">
            <v>3407434.6389000001</v>
          </cell>
          <cell r="D271">
            <v>39.0045</v>
          </cell>
          <cell r="E271">
            <v>19.5869</v>
          </cell>
          <cell r="F271">
            <v>0</v>
          </cell>
          <cell r="G271">
            <v>65.007499999999993</v>
          </cell>
          <cell r="H271">
            <v>0</v>
          </cell>
          <cell r="I271">
            <v>30.041599999999999</v>
          </cell>
          <cell r="J271">
            <v>153.6405</v>
          </cell>
          <cell r="K271">
            <v>88.632999999999996</v>
          </cell>
        </row>
        <row r="272">
          <cell r="A272" t="str">
            <v>E9621</v>
          </cell>
          <cell r="B272" t="str">
            <v>Bomba de injeção de argamassa e nata com capacidade de 1,08 m³/h (18 l/min) e misturador com tambor de 0,100 m³ - 6,20 kW</v>
          </cell>
          <cell r="C272">
            <v>56430.732499999998</v>
          </cell>
          <cell r="D272">
            <v>5.6430999999999996</v>
          </cell>
          <cell r="E272">
            <v>1.0881000000000001</v>
          </cell>
          <cell r="F272">
            <v>0</v>
          </cell>
          <cell r="G272">
            <v>5.6430999999999996</v>
          </cell>
          <cell r="H272">
            <v>0</v>
          </cell>
          <cell r="I272">
            <v>28.713899999999999</v>
          </cell>
          <cell r="J272">
            <v>41.088200000000001</v>
          </cell>
          <cell r="K272">
            <v>35.445099999999996</v>
          </cell>
        </row>
        <row r="273">
          <cell r="A273" t="str">
            <v>E9622</v>
          </cell>
          <cell r="B273" t="str">
            <v>Máquina de bancada universal para corte de chapa - 1,50 kW</v>
          </cell>
          <cell r="C273">
            <v>98349.113700000002</v>
          </cell>
          <cell r="D273">
            <v>5.6199000000000003</v>
          </cell>
          <cell r="E273">
            <v>1.7338</v>
          </cell>
          <cell r="F273">
            <v>0</v>
          </cell>
          <cell r="G273">
            <v>4.2149999999999999</v>
          </cell>
          <cell r="H273">
            <v>0</v>
          </cell>
          <cell r="I273">
            <v>0</v>
          </cell>
          <cell r="J273">
            <v>11.5687</v>
          </cell>
          <cell r="K273">
            <v>7.3536999999999999</v>
          </cell>
        </row>
        <row r="274">
          <cell r="A274" t="str">
            <v>E9623</v>
          </cell>
          <cell r="B274" t="str">
            <v>Máquina de bancada guilhotina - 4,00 kW</v>
          </cell>
          <cell r="C274">
            <v>128520.7841</v>
          </cell>
          <cell r="D274">
            <v>7.3440000000000003</v>
          </cell>
          <cell r="E274">
            <v>2.2656000000000001</v>
          </cell>
          <cell r="F274">
            <v>0</v>
          </cell>
          <cell r="G274">
            <v>5.508</v>
          </cell>
          <cell r="H274">
            <v>0</v>
          </cell>
          <cell r="I274">
            <v>0</v>
          </cell>
          <cell r="J274">
            <v>15.117599999999999</v>
          </cell>
          <cell r="K274">
            <v>9.6096000000000004</v>
          </cell>
        </row>
        <row r="275">
          <cell r="A275" t="str">
            <v>E9624</v>
          </cell>
          <cell r="B275" t="str">
            <v>Draga hopper com capacidade de 10.000 m³</v>
          </cell>
          <cell r="C275">
            <v>1090139809.9388001</v>
          </cell>
          <cell r="D275">
            <v>9828.8716000000004</v>
          </cell>
          <cell r="E275">
            <v>6175.5946999999996</v>
          </cell>
          <cell r="F275">
            <v>0</v>
          </cell>
          <cell r="G275">
            <v>21841.936900000001</v>
          </cell>
          <cell r="H275">
            <v>5284.08</v>
          </cell>
          <cell r="I275">
            <v>555.82690000000002</v>
          </cell>
          <cell r="J275">
            <v>43686.310100000002</v>
          </cell>
          <cell r="K275">
            <v>16560.2932</v>
          </cell>
        </row>
        <row r="276">
          <cell r="A276" t="str">
            <v>E9625</v>
          </cell>
          <cell r="B276" t="str">
            <v>Draga hopper com capacidade de 15.000 m³</v>
          </cell>
          <cell r="C276">
            <v>1529801455.7014</v>
          </cell>
          <cell r="D276">
            <v>13792.93</v>
          </cell>
          <cell r="E276">
            <v>8666.2589000000007</v>
          </cell>
          <cell r="F276">
            <v>0</v>
          </cell>
          <cell r="G276">
            <v>30650.955600000001</v>
          </cell>
          <cell r="H276">
            <v>7603.92</v>
          </cell>
          <cell r="I276">
            <v>586.11199999999997</v>
          </cell>
          <cell r="J276">
            <v>61300.176500000001</v>
          </cell>
          <cell r="K276">
            <v>23045.300899999998</v>
          </cell>
        </row>
        <row r="277">
          <cell r="A277" t="str">
            <v>E9626</v>
          </cell>
          <cell r="B277" t="str">
            <v>Draga hopper com capacidade de 20.000 m³</v>
          </cell>
          <cell r="C277">
            <v>1969463101.4639001</v>
          </cell>
          <cell r="D277">
            <v>17756.988399999998</v>
          </cell>
          <cell r="E277">
            <v>11156.923000000001</v>
          </cell>
          <cell r="F277">
            <v>0</v>
          </cell>
          <cell r="G277">
            <v>39459.974300000002</v>
          </cell>
          <cell r="H277">
            <v>9988.2000000000007</v>
          </cell>
          <cell r="I277">
            <v>616.15359999999998</v>
          </cell>
          <cell r="J277">
            <v>78978.239300000001</v>
          </cell>
          <cell r="K277">
            <v>29530.064999999999</v>
          </cell>
        </row>
        <row r="278">
          <cell r="A278" t="str">
            <v>E9627</v>
          </cell>
          <cell r="B278" t="str">
            <v>Embarcação hotel com capacidade para 15 pessoas - 199 kW</v>
          </cell>
          <cell r="C278">
            <v>2513489.0627000001</v>
          </cell>
          <cell r="D278">
            <v>28.771599999999999</v>
          </cell>
          <cell r="E278">
            <v>11.755800000000001</v>
          </cell>
          <cell r="F278">
            <v>0</v>
          </cell>
          <cell r="G278">
            <v>63.936900000000001</v>
          </cell>
          <cell r="H278">
            <v>203.03970000000001</v>
          </cell>
          <cell r="I278">
            <v>61.707599999999999</v>
          </cell>
          <cell r="J278">
            <v>369.21159999999998</v>
          </cell>
          <cell r="K278">
            <v>102.235</v>
          </cell>
        </row>
        <row r="279">
          <cell r="A279" t="str">
            <v>E9628</v>
          </cell>
          <cell r="B279" t="str">
            <v>Fábrica de pré-moldado de concreto para balizador - 2,20 kW</v>
          </cell>
          <cell r="C279">
            <v>14805.693799999999</v>
          </cell>
          <cell r="D279">
            <v>1.9741</v>
          </cell>
          <cell r="E279">
            <v>0.30449999999999999</v>
          </cell>
          <cell r="F279">
            <v>0</v>
          </cell>
          <cell r="G279">
            <v>1.4805999999999999</v>
          </cell>
          <cell r="H279">
            <v>0</v>
          </cell>
          <cell r="I279">
            <v>0</v>
          </cell>
          <cell r="J279">
            <v>3.7591999999999999</v>
          </cell>
          <cell r="K279">
            <v>2.2786</v>
          </cell>
        </row>
        <row r="280">
          <cell r="A280" t="str">
            <v>E9629</v>
          </cell>
          <cell r="B280" t="str">
            <v>Compressor de ar portátil de 185,95 l/s (394 PCM) - 81,50 kW</v>
          </cell>
          <cell r="C280">
            <v>369539.08140000002</v>
          </cell>
          <cell r="D280">
            <v>29.563099999999999</v>
          </cell>
          <cell r="E280">
            <v>6.8402000000000003</v>
          </cell>
          <cell r="F280">
            <v>0</v>
          </cell>
          <cell r="G280">
            <v>29.563099999999999</v>
          </cell>
          <cell r="H280">
            <v>74.401399999999995</v>
          </cell>
          <cell r="I280">
            <v>0</v>
          </cell>
          <cell r="J280">
            <v>140.36779999999999</v>
          </cell>
          <cell r="K280">
            <v>36.403300000000002</v>
          </cell>
        </row>
        <row r="281">
          <cell r="A281" t="str">
            <v>E9630</v>
          </cell>
          <cell r="B281" t="str">
            <v>Bomba submersível com capacidade de 75 m³/h - 3,6 kW</v>
          </cell>
          <cell r="C281">
            <v>7164.6221999999998</v>
          </cell>
          <cell r="D281">
            <v>0.71650000000000003</v>
          </cell>
          <cell r="E281">
            <v>0.1381</v>
          </cell>
          <cell r="F281">
            <v>0</v>
          </cell>
          <cell r="G281">
            <v>0.62690000000000001</v>
          </cell>
          <cell r="H281">
            <v>0</v>
          </cell>
          <cell r="I281">
            <v>0</v>
          </cell>
          <cell r="J281">
            <v>1.4815</v>
          </cell>
          <cell r="K281">
            <v>0.85460000000000003</v>
          </cell>
        </row>
        <row r="282">
          <cell r="A282" t="str">
            <v>E9631</v>
          </cell>
          <cell r="B282" t="str">
            <v>Bomba para concreto projetado via seca com capacidade de 6 m³/h - 7,5 kW</v>
          </cell>
          <cell r="C282">
            <v>322537.72360000003</v>
          </cell>
          <cell r="D282">
            <v>36.861499999999999</v>
          </cell>
          <cell r="E282">
            <v>6.3966000000000003</v>
          </cell>
          <cell r="F282">
            <v>0</v>
          </cell>
          <cell r="G282">
            <v>32.253799999999998</v>
          </cell>
          <cell r="H282">
            <v>0</v>
          </cell>
          <cell r="I282">
            <v>41.9803</v>
          </cell>
          <cell r="J282">
            <v>117.4922</v>
          </cell>
          <cell r="K282">
            <v>85.238399999999999</v>
          </cell>
        </row>
        <row r="283">
          <cell r="A283" t="str">
            <v>E9632</v>
          </cell>
          <cell r="B283" t="str">
            <v>Conjunto vibratório para tubos de concreto com encaixe PB e 3 jogos de fôrmas - D = 0,20 m - 2,20 kW</v>
          </cell>
          <cell r="C283">
            <v>47803.975599999998</v>
          </cell>
          <cell r="D283">
            <v>6.3738999999999999</v>
          </cell>
          <cell r="E283">
            <v>0.98319999999999996</v>
          </cell>
          <cell r="F283">
            <v>0</v>
          </cell>
          <cell r="G283">
            <v>4.7804000000000002</v>
          </cell>
          <cell r="H283">
            <v>0</v>
          </cell>
          <cell r="I283">
            <v>0</v>
          </cell>
          <cell r="J283">
            <v>12.137499999999999</v>
          </cell>
          <cell r="K283">
            <v>7.3571</v>
          </cell>
        </row>
        <row r="284">
          <cell r="A284" t="str">
            <v>E9633</v>
          </cell>
          <cell r="B284" t="str">
            <v>Conjunto vibratório para tubos de concreto com encaixe PB e 3 jogos de fôrmas - D = 0,30 m - 2,20 kW</v>
          </cell>
          <cell r="C284">
            <v>55208.028200000001</v>
          </cell>
          <cell r="D284">
            <v>7.3611000000000004</v>
          </cell>
          <cell r="E284">
            <v>1.1354</v>
          </cell>
          <cell r="F284">
            <v>0</v>
          </cell>
          <cell r="G284">
            <v>5.5208000000000004</v>
          </cell>
          <cell r="H284">
            <v>0</v>
          </cell>
          <cell r="I284">
            <v>0</v>
          </cell>
          <cell r="J284">
            <v>14.017300000000001</v>
          </cell>
          <cell r="K284">
            <v>8.4964999999999993</v>
          </cell>
        </row>
        <row r="285">
          <cell r="A285" t="str">
            <v>E9634</v>
          </cell>
          <cell r="B285" t="str">
            <v>Conjunto vibratório para tubos de concreto com encaixe PB e 3 jogos de fôrmas - D = 0,40 m - 2,20 kW</v>
          </cell>
          <cell r="C285">
            <v>60980.004699999998</v>
          </cell>
          <cell r="D285">
            <v>8.1306999999999992</v>
          </cell>
          <cell r="E285">
            <v>1.2542</v>
          </cell>
          <cell r="F285">
            <v>0</v>
          </cell>
          <cell r="G285">
            <v>6.0979999999999999</v>
          </cell>
          <cell r="H285">
            <v>0</v>
          </cell>
          <cell r="I285">
            <v>0</v>
          </cell>
          <cell r="J285">
            <v>15.482900000000001</v>
          </cell>
          <cell r="K285">
            <v>9.3849</v>
          </cell>
        </row>
        <row r="286">
          <cell r="A286" t="str">
            <v>E9635</v>
          </cell>
          <cell r="B286" t="str">
            <v>Draga de sucção e recalque com potência da bomba de 294 kW e cortador de 30 kW</v>
          </cell>
          <cell r="C286">
            <v>7988393.2615999999</v>
          </cell>
          <cell r="D286">
            <v>91.4422</v>
          </cell>
          <cell r="E286">
            <v>45.919499999999999</v>
          </cell>
          <cell r="F286">
            <v>0</v>
          </cell>
          <cell r="G286">
            <v>203.20500000000001</v>
          </cell>
          <cell r="H286">
            <v>236.81700000000001</v>
          </cell>
          <cell r="I286">
            <v>64.361500000000007</v>
          </cell>
          <cell r="J286">
            <v>641.74519999999995</v>
          </cell>
          <cell r="K286">
            <v>201.72319999999999</v>
          </cell>
        </row>
        <row r="287">
          <cell r="A287" t="str">
            <v>E9636</v>
          </cell>
          <cell r="B287" t="str">
            <v>Draga de sucção e recalque com potência da bomba de 483 kW e cortador de 55 kW</v>
          </cell>
          <cell r="C287">
            <v>13380237.567500001</v>
          </cell>
          <cell r="D287">
            <v>153.16210000000001</v>
          </cell>
          <cell r="E287">
            <v>76.913300000000007</v>
          </cell>
          <cell r="F287">
            <v>0</v>
          </cell>
          <cell r="G287">
            <v>340.36009999999999</v>
          </cell>
          <cell r="H287">
            <v>389.05650000000003</v>
          </cell>
          <cell r="I287">
            <v>64.361500000000007</v>
          </cell>
          <cell r="J287">
            <v>1023.8535000000001</v>
          </cell>
          <cell r="K287">
            <v>294.43689999999998</v>
          </cell>
        </row>
        <row r="288">
          <cell r="A288" t="str">
            <v>E9637</v>
          </cell>
          <cell r="B288" t="str">
            <v>Draga de sucção e recalque com potência da bomba de 746 kW e cortador de 110 kW</v>
          </cell>
          <cell r="C288">
            <v>25018571.4967</v>
          </cell>
          <cell r="D288">
            <v>286.38470000000001</v>
          </cell>
          <cell r="E288">
            <v>143.81370000000001</v>
          </cell>
          <cell r="F288">
            <v>0</v>
          </cell>
          <cell r="G288">
            <v>636.41049999999996</v>
          </cell>
          <cell r="H288">
            <v>600.90300000000002</v>
          </cell>
          <cell r="I288">
            <v>94.403099999999995</v>
          </cell>
          <cell r="J288">
            <v>1761.915</v>
          </cell>
          <cell r="K288">
            <v>524.60149999999999</v>
          </cell>
        </row>
        <row r="289">
          <cell r="A289" t="str">
            <v>E9638</v>
          </cell>
          <cell r="B289" t="str">
            <v>Draga de sucção e recalque com potência da bomba de 1.350 kW e cortador de 170 kW</v>
          </cell>
          <cell r="C289">
            <v>38195436.187899999</v>
          </cell>
          <cell r="D289">
            <v>437.21879999999999</v>
          </cell>
          <cell r="E289">
            <v>219.55789999999999</v>
          </cell>
          <cell r="F289">
            <v>0</v>
          </cell>
          <cell r="G289">
            <v>971.59739999999999</v>
          </cell>
          <cell r="H289">
            <v>1087.425</v>
          </cell>
          <cell r="I289">
            <v>94.403099999999995</v>
          </cell>
          <cell r="J289">
            <v>2810.2022000000002</v>
          </cell>
          <cell r="K289">
            <v>751.1798</v>
          </cell>
        </row>
        <row r="290">
          <cell r="A290" t="str">
            <v>E9639</v>
          </cell>
          <cell r="B290" t="str">
            <v>Embarcação hotel com capacidade para 30 pessoas - 2 x 112 kW</v>
          </cell>
          <cell r="C290">
            <v>4011492.2456</v>
          </cell>
          <cell r="D290">
            <v>45.9191</v>
          </cell>
          <cell r="E290">
            <v>18.7621</v>
          </cell>
          <cell r="F290">
            <v>0</v>
          </cell>
          <cell r="G290">
            <v>102.0424</v>
          </cell>
          <cell r="H290">
            <v>228.5472</v>
          </cell>
          <cell r="I290">
            <v>136.04939999999999</v>
          </cell>
          <cell r="J290">
            <v>531.3202</v>
          </cell>
          <cell r="K290">
            <v>200.73060000000001</v>
          </cell>
        </row>
        <row r="291">
          <cell r="A291" t="str">
            <v>E9640</v>
          </cell>
          <cell r="B291" t="str">
            <v>Compressor de ar portátil de 33,51 l/s (71 PCM) - 14 kW</v>
          </cell>
          <cell r="C291">
            <v>107705.7341</v>
          </cell>
          <cell r="D291">
            <v>8.6165000000000003</v>
          </cell>
          <cell r="E291">
            <v>1.9936</v>
          </cell>
          <cell r="F291">
            <v>0</v>
          </cell>
          <cell r="G291">
            <v>8.6165000000000003</v>
          </cell>
          <cell r="H291">
            <v>12.7806</v>
          </cell>
          <cell r="I291">
            <v>0</v>
          </cell>
          <cell r="J291">
            <v>32.007199999999997</v>
          </cell>
          <cell r="K291">
            <v>10.610099999999999</v>
          </cell>
        </row>
        <row r="292">
          <cell r="A292" t="str">
            <v>E9641</v>
          </cell>
          <cell r="B292" t="str">
            <v>Compressor de ar portátil de 75,04 l/s (159 PCM) - 33 kW</v>
          </cell>
          <cell r="C292">
            <v>153629.5245</v>
          </cell>
          <cell r="D292">
            <v>12.2904</v>
          </cell>
          <cell r="E292">
            <v>2.8437000000000001</v>
          </cell>
          <cell r="F292">
            <v>0</v>
          </cell>
          <cell r="G292">
            <v>12.2904</v>
          </cell>
          <cell r="H292">
            <v>30.125699999999998</v>
          </cell>
          <cell r="I292">
            <v>0</v>
          </cell>
          <cell r="J292">
            <v>57.550199999999997</v>
          </cell>
          <cell r="K292">
            <v>15.1341</v>
          </cell>
        </row>
        <row r="293">
          <cell r="A293" t="str">
            <v>E9642</v>
          </cell>
          <cell r="B293" t="str">
            <v>Perfuratriz hidráulica sobre esteiras para estaca raiz - 56 kW</v>
          </cell>
          <cell r="C293">
            <v>1833029.3961</v>
          </cell>
          <cell r="D293">
            <v>146.64240000000001</v>
          </cell>
          <cell r="E293">
            <v>33.929400000000001</v>
          </cell>
          <cell r="F293">
            <v>0</v>
          </cell>
          <cell r="G293">
            <v>146.64240000000001</v>
          </cell>
          <cell r="H293">
            <v>30.071999999999999</v>
          </cell>
          <cell r="I293">
            <v>35.682200000000002</v>
          </cell>
          <cell r="J293">
            <v>392.96839999999997</v>
          </cell>
          <cell r="K293">
            <v>216.25399999999999</v>
          </cell>
        </row>
        <row r="294">
          <cell r="A294" t="str">
            <v>E9643</v>
          </cell>
          <cell r="B294" t="str">
            <v>Equipamento para pintura a ar comprimido de pistola com caneca com capacidade de 1.000 ml e compressor de 1,50 kW</v>
          </cell>
          <cell r="C294">
            <v>3245.3258999999998</v>
          </cell>
          <cell r="D294">
            <v>0.29210000000000003</v>
          </cell>
          <cell r="E294">
            <v>6.0100000000000001E-2</v>
          </cell>
          <cell r="F294">
            <v>0</v>
          </cell>
          <cell r="G294">
            <v>0.1623</v>
          </cell>
          <cell r="H294">
            <v>0</v>
          </cell>
          <cell r="I294">
            <v>0</v>
          </cell>
          <cell r="J294">
            <v>0.51449999999999996</v>
          </cell>
          <cell r="K294">
            <v>0.35220000000000001</v>
          </cell>
        </row>
        <row r="295">
          <cell r="A295" t="str">
            <v>E9646</v>
          </cell>
          <cell r="B295" t="str">
            <v>Compressor de ar portátil de 58,52 l/s (124 PCM) - 27 kW</v>
          </cell>
          <cell r="C295">
            <v>137553.93659999999</v>
          </cell>
          <cell r="D295">
            <v>11.004300000000001</v>
          </cell>
          <cell r="E295">
            <v>2.5461</v>
          </cell>
          <cell r="F295">
            <v>0</v>
          </cell>
          <cell r="G295">
            <v>11.004300000000001</v>
          </cell>
          <cell r="H295">
            <v>24.648299999999999</v>
          </cell>
          <cell r="I295">
            <v>0</v>
          </cell>
          <cell r="J295">
            <v>49.203000000000003</v>
          </cell>
          <cell r="K295">
            <v>13.5504</v>
          </cell>
        </row>
        <row r="296">
          <cell r="A296" t="str">
            <v>E9647</v>
          </cell>
          <cell r="B296" t="str">
            <v>Compactador manual com soquete vibratório - 4,10 kW</v>
          </cell>
          <cell r="C296">
            <v>12642.742700000001</v>
          </cell>
          <cell r="D296">
            <v>2.5285000000000002</v>
          </cell>
          <cell r="E296">
            <v>0.29249999999999998</v>
          </cell>
          <cell r="F296">
            <v>0</v>
          </cell>
          <cell r="G296">
            <v>2.5285000000000002</v>
          </cell>
          <cell r="H296">
            <v>7.2037000000000004</v>
          </cell>
          <cell r="I296">
            <v>0</v>
          </cell>
          <cell r="J296">
            <v>12.5532</v>
          </cell>
          <cell r="K296">
            <v>2.8210000000000002</v>
          </cell>
        </row>
        <row r="297">
          <cell r="A297" t="str">
            <v>E9648</v>
          </cell>
          <cell r="B297" t="str">
            <v>Compressor de ar portátil de 422,86 l/s (896 PCM) - 213 kW</v>
          </cell>
          <cell r="C297">
            <v>801173.9179</v>
          </cell>
          <cell r="D297">
            <v>64.093900000000005</v>
          </cell>
          <cell r="E297">
            <v>14.829700000000001</v>
          </cell>
          <cell r="F297">
            <v>0</v>
          </cell>
          <cell r="G297">
            <v>64.093900000000005</v>
          </cell>
          <cell r="H297">
            <v>194.4477</v>
          </cell>
          <cell r="I297">
            <v>0</v>
          </cell>
          <cell r="J297">
            <v>337.46519999999998</v>
          </cell>
          <cell r="K297">
            <v>78.923599999999993</v>
          </cell>
        </row>
        <row r="298">
          <cell r="A298" t="str">
            <v>E9649</v>
          </cell>
          <cell r="B298" t="str">
            <v>Compressor de ar portátil de 94,39 l/s (200 PCM) - 36 kW</v>
          </cell>
          <cell r="C298">
            <v>180216.53260000001</v>
          </cell>
          <cell r="D298">
            <v>14.417299999999999</v>
          </cell>
          <cell r="E298">
            <v>3.3357999999999999</v>
          </cell>
          <cell r="F298">
            <v>0</v>
          </cell>
          <cell r="G298">
            <v>14.417299999999999</v>
          </cell>
          <cell r="H298">
            <v>32.864400000000003</v>
          </cell>
          <cell r="I298">
            <v>0</v>
          </cell>
          <cell r="J298">
            <v>65.034800000000004</v>
          </cell>
          <cell r="K298">
            <v>17.7531</v>
          </cell>
        </row>
        <row r="299">
          <cell r="A299" t="str">
            <v>E9651</v>
          </cell>
          <cell r="B299" t="str">
            <v>Guindaste móvel sobre esteiras com Hammer Grab - 186 kW</v>
          </cell>
          <cell r="C299">
            <v>3966969.3659999999</v>
          </cell>
          <cell r="D299">
            <v>185.12520000000001</v>
          </cell>
          <cell r="E299">
            <v>69.349199999999996</v>
          </cell>
          <cell r="F299">
            <v>0</v>
          </cell>
          <cell r="G299">
            <v>264.46460000000002</v>
          </cell>
          <cell r="H299">
            <v>49.941000000000003</v>
          </cell>
          <cell r="I299">
            <v>41.9803</v>
          </cell>
          <cell r="J299">
            <v>610.86030000000005</v>
          </cell>
          <cell r="K299">
            <v>296.4547</v>
          </cell>
        </row>
        <row r="300">
          <cell r="A300" t="str">
            <v>E9652</v>
          </cell>
          <cell r="B300" t="str">
            <v>Compressor de ar portátil de 540,85 l/s (1.146 PCM) - 331,10 kW</v>
          </cell>
          <cell r="C300">
            <v>903622.00879999995</v>
          </cell>
          <cell r="D300">
            <v>72.2898</v>
          </cell>
          <cell r="E300">
            <v>16.725999999999999</v>
          </cell>
          <cell r="F300">
            <v>0</v>
          </cell>
          <cell r="G300">
            <v>72.2898</v>
          </cell>
          <cell r="H300">
            <v>302.26119999999997</v>
          </cell>
          <cell r="I300">
            <v>0</v>
          </cell>
          <cell r="J300">
            <v>463.5668</v>
          </cell>
          <cell r="K300">
            <v>89.015799999999999</v>
          </cell>
        </row>
        <row r="301">
          <cell r="A301" t="str">
            <v>E9653</v>
          </cell>
          <cell r="B301" t="str">
            <v>Guindaste móvel sobre esteiras com trado para escavação em solos - 186 kW</v>
          </cell>
          <cell r="C301">
            <v>6018786.0853000004</v>
          </cell>
          <cell r="D301">
            <v>324.08850000000001</v>
          </cell>
          <cell r="E301">
            <v>107.1228</v>
          </cell>
          <cell r="F301">
            <v>0</v>
          </cell>
          <cell r="G301">
            <v>462.98349999999999</v>
          </cell>
          <cell r="H301">
            <v>49.941000000000003</v>
          </cell>
          <cell r="I301">
            <v>41.9803</v>
          </cell>
          <cell r="J301">
            <v>986.11609999999996</v>
          </cell>
          <cell r="K301">
            <v>473.19159999999999</v>
          </cell>
        </row>
        <row r="302">
          <cell r="A302" t="str">
            <v>E9654</v>
          </cell>
          <cell r="B302" t="str">
            <v>Guindaste móvel sobre esteiras com trado com bits escavação em rocha - 186 kW</v>
          </cell>
          <cell r="C302">
            <v>6018786.0853000004</v>
          </cell>
          <cell r="D302">
            <v>324.08850000000001</v>
          </cell>
          <cell r="E302">
            <v>107.1228</v>
          </cell>
          <cell r="F302">
            <v>0</v>
          </cell>
          <cell r="G302">
            <v>462.98349999999999</v>
          </cell>
          <cell r="H302">
            <v>49.941000000000003</v>
          </cell>
          <cell r="I302">
            <v>41.9803</v>
          </cell>
          <cell r="J302">
            <v>986.11609999999996</v>
          </cell>
          <cell r="K302">
            <v>473.19159999999999</v>
          </cell>
        </row>
        <row r="303">
          <cell r="A303" t="str">
            <v>E9656</v>
          </cell>
          <cell r="B303" t="str">
            <v>Guindaste móvel sobre esteiras com caçamba para escavação em solos - 186 kW</v>
          </cell>
          <cell r="C303">
            <v>6001501.3729999997</v>
          </cell>
          <cell r="D303">
            <v>323.15780000000001</v>
          </cell>
          <cell r="E303">
            <v>106.8152</v>
          </cell>
          <cell r="F303">
            <v>0</v>
          </cell>
          <cell r="G303">
            <v>461.654</v>
          </cell>
          <cell r="H303">
            <v>49.941000000000003</v>
          </cell>
          <cell r="I303">
            <v>41.9803</v>
          </cell>
          <cell r="J303">
            <v>983.54830000000004</v>
          </cell>
          <cell r="K303">
            <v>471.95330000000001</v>
          </cell>
        </row>
        <row r="304">
          <cell r="A304" t="str">
            <v>E9657</v>
          </cell>
          <cell r="B304" t="str">
            <v>Guindaste móvel sobre esteiras com caçamba para escavação em rocha - 186 kW</v>
          </cell>
          <cell r="C304">
            <v>6001501.3729999997</v>
          </cell>
          <cell r="D304">
            <v>323.15780000000001</v>
          </cell>
          <cell r="E304">
            <v>106.8152</v>
          </cell>
          <cell r="F304">
            <v>0</v>
          </cell>
          <cell r="G304">
            <v>461.654</v>
          </cell>
          <cell r="H304">
            <v>49.941000000000003</v>
          </cell>
          <cell r="I304">
            <v>41.9803</v>
          </cell>
          <cell r="J304">
            <v>983.54830000000004</v>
          </cell>
          <cell r="K304">
            <v>471.95330000000001</v>
          </cell>
        </row>
        <row r="305">
          <cell r="A305" t="str">
            <v>E9660</v>
          </cell>
          <cell r="B305" t="str">
            <v>Guindaste móvel sobre esteiras com capacidade de 40 t - 186 kW</v>
          </cell>
          <cell r="C305">
            <v>3646590.9523</v>
          </cell>
          <cell r="D305">
            <v>141.81190000000001</v>
          </cell>
          <cell r="E305">
            <v>62.4985</v>
          </cell>
          <cell r="F305">
            <v>0</v>
          </cell>
          <cell r="G305">
            <v>202.58840000000001</v>
          </cell>
          <cell r="H305">
            <v>49.941000000000003</v>
          </cell>
          <cell r="I305">
            <v>41.9803</v>
          </cell>
          <cell r="J305">
            <v>498.82010000000002</v>
          </cell>
          <cell r="K305">
            <v>246.29069999999999</v>
          </cell>
        </row>
        <row r="306">
          <cell r="A306" t="str">
            <v>E9661</v>
          </cell>
          <cell r="B306" t="str">
            <v>Compressor de ar portátil de 89,67 l/s (190 PCM) - 36 kW</v>
          </cell>
          <cell r="C306">
            <v>170866.8173</v>
          </cell>
          <cell r="D306">
            <v>13.6693</v>
          </cell>
          <cell r="E306">
            <v>3.1627000000000001</v>
          </cell>
          <cell r="F306">
            <v>0</v>
          </cell>
          <cell r="G306">
            <v>13.6693</v>
          </cell>
          <cell r="H306">
            <v>32.864400000000003</v>
          </cell>
          <cell r="I306">
            <v>0</v>
          </cell>
          <cell r="J306">
            <v>63.365699999999997</v>
          </cell>
          <cell r="K306">
            <v>16.832000000000001</v>
          </cell>
        </row>
        <row r="307">
          <cell r="A307" t="str">
            <v>E9662</v>
          </cell>
          <cell r="B307" t="str">
            <v>Equipamento para solda e corte com oxiacetileno</v>
          </cell>
          <cell r="C307">
            <v>2950.5641000000001</v>
          </cell>
          <cell r="D307">
            <v>0.39340000000000003</v>
          </cell>
          <cell r="E307">
            <v>6.0699999999999997E-2</v>
          </cell>
          <cell r="F307">
            <v>0</v>
          </cell>
          <cell r="G307">
            <v>0.39340000000000003</v>
          </cell>
          <cell r="H307">
            <v>0</v>
          </cell>
          <cell r="I307">
            <v>0</v>
          </cell>
          <cell r="J307">
            <v>0.84750000000000003</v>
          </cell>
          <cell r="K307">
            <v>0.4541</v>
          </cell>
        </row>
        <row r="308">
          <cell r="A308" t="str">
            <v>E9664</v>
          </cell>
          <cell r="B308" t="str">
            <v>Guindaste móvel sobre esteiras com capacidade de 80 t - 212 kW</v>
          </cell>
          <cell r="C308">
            <v>6571775.8124000002</v>
          </cell>
          <cell r="D308">
            <v>230.01220000000001</v>
          </cell>
          <cell r="E308">
            <v>111.50660000000001</v>
          </cell>
          <cell r="F308">
            <v>0</v>
          </cell>
          <cell r="G308">
            <v>328.58879999999999</v>
          </cell>
          <cell r="H308">
            <v>56.921999999999997</v>
          </cell>
          <cell r="I308">
            <v>41.9803</v>
          </cell>
          <cell r="J308">
            <v>769.00990000000002</v>
          </cell>
          <cell r="K308">
            <v>383.4991</v>
          </cell>
        </row>
        <row r="309">
          <cell r="A309" t="str">
            <v>E9668</v>
          </cell>
          <cell r="B309" t="str">
            <v>Mesa vibratória - 2,20 kW</v>
          </cell>
          <cell r="C309">
            <v>14094.319100000001</v>
          </cell>
          <cell r="D309">
            <v>1.8792</v>
          </cell>
          <cell r="E309">
            <v>0.28989999999999999</v>
          </cell>
          <cell r="F309">
            <v>0</v>
          </cell>
          <cell r="G309">
            <v>1.4094</v>
          </cell>
          <cell r="H309">
            <v>0</v>
          </cell>
          <cell r="I309">
            <v>0</v>
          </cell>
          <cell r="J309">
            <v>3.5785</v>
          </cell>
          <cell r="K309">
            <v>2.1690999999999998</v>
          </cell>
        </row>
        <row r="310">
          <cell r="A310" t="str">
            <v>E9671</v>
          </cell>
          <cell r="B310" t="str">
            <v>Compressor de ar portátil de 363,87 l/s (771 PCM) - 158,13 kW</v>
          </cell>
          <cell r="C310">
            <v>516492.84399999998</v>
          </cell>
          <cell r="D310">
            <v>41.319400000000002</v>
          </cell>
          <cell r="E310">
            <v>9.5602999999999998</v>
          </cell>
          <cell r="F310">
            <v>0</v>
          </cell>
          <cell r="G310">
            <v>41.319400000000002</v>
          </cell>
          <cell r="H310">
            <v>144.3569</v>
          </cell>
          <cell r="I310">
            <v>0</v>
          </cell>
          <cell r="J310">
            <v>236.55600000000001</v>
          </cell>
          <cell r="K310">
            <v>50.8797</v>
          </cell>
        </row>
        <row r="311">
          <cell r="A311" t="str">
            <v>E9673</v>
          </cell>
          <cell r="B311" t="str">
            <v>Equipamento de batimetria multifeixe</v>
          </cell>
          <cell r="C311">
            <v>2097037.4831999999</v>
          </cell>
          <cell r="D311">
            <v>95.998699999999999</v>
          </cell>
          <cell r="E311">
            <v>35.6374</v>
          </cell>
          <cell r="F311">
            <v>0</v>
          </cell>
          <cell r="G311">
            <v>106.6652</v>
          </cell>
          <cell r="H311">
            <v>0</v>
          </cell>
          <cell r="I311">
            <v>72.352199999999996</v>
          </cell>
          <cell r="J311">
            <v>310.65350000000001</v>
          </cell>
          <cell r="K311">
            <v>203.98830000000001</v>
          </cell>
        </row>
        <row r="312">
          <cell r="A312" t="str">
            <v>E9674</v>
          </cell>
          <cell r="B312" t="str">
            <v>Equipamento de medição de descarga líquida com ADCP</v>
          </cell>
          <cell r="C312">
            <v>431054.48320000002</v>
          </cell>
          <cell r="D312">
            <v>19.732900000000001</v>
          </cell>
          <cell r="E312">
            <v>7.3254000000000001</v>
          </cell>
          <cell r="F312">
            <v>0</v>
          </cell>
          <cell r="G312">
            <v>21.9255</v>
          </cell>
          <cell r="H312">
            <v>0</v>
          </cell>
          <cell r="I312">
            <v>72.352199999999996</v>
          </cell>
          <cell r="J312">
            <v>121.336</v>
          </cell>
          <cell r="K312">
            <v>99.410499999999999</v>
          </cell>
        </row>
        <row r="313">
          <cell r="A313" t="str">
            <v>E9675</v>
          </cell>
          <cell r="B313" t="str">
            <v>Martelete perfurador/rompedor elétrico - 1,50 kW</v>
          </cell>
          <cell r="C313">
            <v>7841.3850000000002</v>
          </cell>
          <cell r="D313">
            <v>1.0455000000000001</v>
          </cell>
          <cell r="E313">
            <v>0.1613</v>
          </cell>
          <cell r="F313">
            <v>0</v>
          </cell>
          <cell r="G313">
            <v>1.0455000000000001</v>
          </cell>
          <cell r="H313">
            <v>0</v>
          </cell>
          <cell r="I313">
            <v>0</v>
          </cell>
          <cell r="J313">
            <v>2.2523</v>
          </cell>
          <cell r="K313">
            <v>1.2068000000000001</v>
          </cell>
        </row>
        <row r="314">
          <cell r="A314" t="str">
            <v>E9676</v>
          </cell>
          <cell r="B314" t="str">
            <v>Embarcação de transporte de pessoal e apoio logístico - 90 kW</v>
          </cell>
          <cell r="C314">
            <v>672318.29850000003</v>
          </cell>
          <cell r="D314">
            <v>7.6959999999999997</v>
          </cell>
          <cell r="E314">
            <v>3.8647</v>
          </cell>
          <cell r="F314">
            <v>0</v>
          </cell>
          <cell r="G314">
            <v>8.5510999999999999</v>
          </cell>
          <cell r="H314">
            <v>180.72</v>
          </cell>
          <cell r="I314">
            <v>41.751199999999997</v>
          </cell>
          <cell r="J314">
            <v>242.583</v>
          </cell>
          <cell r="K314">
            <v>53.311900000000001</v>
          </cell>
        </row>
        <row r="315">
          <cell r="A315" t="str">
            <v>E9677</v>
          </cell>
          <cell r="B315" t="str">
            <v>Martelete perfurador/rompedor a ar comprimido de 10 kg com capacidade de 1.800 gpm</v>
          </cell>
          <cell r="C315">
            <v>15260.2282</v>
          </cell>
          <cell r="D315">
            <v>2.0347</v>
          </cell>
          <cell r="E315">
            <v>0.31390000000000001</v>
          </cell>
          <cell r="F315">
            <v>0</v>
          </cell>
          <cell r="G315">
            <v>2.0347</v>
          </cell>
          <cell r="H315">
            <v>0</v>
          </cell>
          <cell r="I315">
            <v>28.713899999999999</v>
          </cell>
          <cell r="J315">
            <v>33.097200000000001</v>
          </cell>
          <cell r="K315">
            <v>31.0625</v>
          </cell>
        </row>
        <row r="316">
          <cell r="A316" t="str">
            <v>E9678</v>
          </cell>
          <cell r="B316" t="str">
            <v>Fresadora a frio - 455 kW</v>
          </cell>
          <cell r="C316">
            <v>8621419.0164999999</v>
          </cell>
          <cell r="D316">
            <v>1005.8321999999999</v>
          </cell>
          <cell r="E316">
            <v>177.31389999999999</v>
          </cell>
          <cell r="F316">
            <v>0</v>
          </cell>
          <cell r="G316">
            <v>1436.9032</v>
          </cell>
          <cell r="H316">
            <v>439.803</v>
          </cell>
          <cell r="I316">
            <v>41.9803</v>
          </cell>
          <cell r="J316">
            <v>3101.8326000000002</v>
          </cell>
          <cell r="K316">
            <v>1225.1264000000001</v>
          </cell>
        </row>
        <row r="317">
          <cell r="A317" t="str">
            <v>E9681</v>
          </cell>
          <cell r="B317" t="str">
            <v>Rolo compactador liso tandem vibratório autopropelido de 10,4 t - 82 kW</v>
          </cell>
          <cell r="C317">
            <v>869740.47750000004</v>
          </cell>
          <cell r="D317">
            <v>86.974000000000004</v>
          </cell>
          <cell r="E317">
            <v>16.7697</v>
          </cell>
          <cell r="F317">
            <v>0</v>
          </cell>
          <cell r="G317">
            <v>86.974000000000004</v>
          </cell>
          <cell r="H317">
            <v>118.8918</v>
          </cell>
          <cell r="I317">
            <v>35.682200000000002</v>
          </cell>
          <cell r="J317">
            <v>345.29169999999999</v>
          </cell>
          <cell r="K317">
            <v>139.42590000000001</v>
          </cell>
        </row>
        <row r="318">
          <cell r="A318" t="str">
            <v>E9682</v>
          </cell>
          <cell r="B318" t="str">
            <v>Rolo compactador liso tandem vibratório autopropelido de 1,6 t - 18 kW</v>
          </cell>
          <cell r="C318">
            <v>299088.64630000002</v>
          </cell>
          <cell r="D318">
            <v>29.908899999999999</v>
          </cell>
          <cell r="E318">
            <v>5.7667999999999999</v>
          </cell>
          <cell r="F318">
            <v>0</v>
          </cell>
          <cell r="G318">
            <v>29.908899999999999</v>
          </cell>
          <cell r="H318">
            <v>26.098199999999999</v>
          </cell>
          <cell r="I318">
            <v>35.682200000000002</v>
          </cell>
          <cell r="J318">
            <v>127.36499999999999</v>
          </cell>
          <cell r="K318">
            <v>71.357900000000001</v>
          </cell>
        </row>
        <row r="319">
          <cell r="A319" t="str">
            <v>E9683</v>
          </cell>
          <cell r="B319" t="str">
            <v>Martelete perfurador/rompedor elétrico - 0,90 kW</v>
          </cell>
          <cell r="C319">
            <v>5348.6478999999999</v>
          </cell>
          <cell r="D319">
            <v>0.71319999999999995</v>
          </cell>
          <cell r="E319">
            <v>0.11</v>
          </cell>
          <cell r="F319">
            <v>0</v>
          </cell>
          <cell r="G319">
            <v>0.71319999999999995</v>
          </cell>
          <cell r="H319">
            <v>0</v>
          </cell>
          <cell r="I319">
            <v>0</v>
          </cell>
          <cell r="J319">
            <v>1.5364</v>
          </cell>
          <cell r="K319">
            <v>0.82320000000000004</v>
          </cell>
        </row>
        <row r="320">
          <cell r="A320" t="str">
            <v>E9684</v>
          </cell>
          <cell r="B320" t="str">
            <v>Veículo leve picape média 4 x 4 com cabine dupla com capacidade de 1,10 t - 152,25 kW</v>
          </cell>
          <cell r="C320">
            <v>282063.65850000002</v>
          </cell>
          <cell r="D320">
            <v>16.9238</v>
          </cell>
          <cell r="E320">
            <v>5.2210000000000001</v>
          </cell>
          <cell r="F320">
            <v>2.1154999999999999</v>
          </cell>
          <cell r="G320">
            <v>16.9238</v>
          </cell>
          <cell r="H320">
            <v>40.879100000000001</v>
          </cell>
          <cell r="I320">
            <v>32.174999999999997</v>
          </cell>
          <cell r="J320">
            <v>114.23820000000001</v>
          </cell>
          <cell r="K320">
            <v>56.435299999999998</v>
          </cell>
        </row>
        <row r="321">
          <cell r="A321" t="str">
            <v>E9685</v>
          </cell>
          <cell r="B321" t="str">
            <v>Rolo compactador pé de carneiro vibratório autopropelido por pneus de 11,6 t - 82 kW</v>
          </cell>
          <cell r="C321">
            <v>737721.71219999995</v>
          </cell>
          <cell r="D321">
            <v>59.017699999999998</v>
          </cell>
          <cell r="E321">
            <v>13.655200000000001</v>
          </cell>
          <cell r="F321">
            <v>0</v>
          </cell>
          <cell r="G321">
            <v>59.017699999999998</v>
          </cell>
          <cell r="H321">
            <v>70.454400000000007</v>
          </cell>
          <cell r="I321">
            <v>35.682200000000002</v>
          </cell>
          <cell r="J321">
            <v>237.8272</v>
          </cell>
          <cell r="K321">
            <v>108.35509999999999</v>
          </cell>
        </row>
        <row r="322">
          <cell r="A322" t="str">
            <v>E9689</v>
          </cell>
          <cell r="B322" t="str">
            <v>Usina de asfalto a quente gravimétrica com capacidade de 100/140 t/h - 260 kW</v>
          </cell>
          <cell r="C322">
            <v>8259561.8995000003</v>
          </cell>
          <cell r="D322">
            <v>722.71169999999995</v>
          </cell>
          <cell r="E322">
            <v>159.25470000000001</v>
          </cell>
          <cell r="F322">
            <v>0</v>
          </cell>
          <cell r="G322">
            <v>929.20069999999998</v>
          </cell>
          <cell r="H322">
            <v>0</v>
          </cell>
          <cell r="I322">
            <v>41.9803</v>
          </cell>
          <cell r="J322">
            <v>1853.1474000000001</v>
          </cell>
          <cell r="K322">
            <v>923.94669999999996</v>
          </cell>
        </row>
        <row r="323">
          <cell r="A323" t="str">
            <v>E9691</v>
          </cell>
          <cell r="B323" t="str">
            <v>Guincho tracionador de cordoalhas - 7,50 kW</v>
          </cell>
          <cell r="C323">
            <v>398179.21090000001</v>
          </cell>
          <cell r="D323">
            <v>35.393700000000003</v>
          </cell>
          <cell r="E323">
            <v>7.5068000000000001</v>
          </cell>
          <cell r="F323">
            <v>0</v>
          </cell>
          <cell r="G323">
            <v>22.121099999999998</v>
          </cell>
          <cell r="H323">
            <v>0</v>
          </cell>
          <cell r="I323">
            <v>28.713899999999999</v>
          </cell>
          <cell r="J323">
            <v>93.735500000000002</v>
          </cell>
          <cell r="K323">
            <v>71.614400000000003</v>
          </cell>
        </row>
        <row r="324">
          <cell r="A324" t="str">
            <v>E9692</v>
          </cell>
          <cell r="B324" t="str">
            <v>Caldeira para aquecimento e injeção de cera - 1 kW</v>
          </cell>
          <cell r="C324">
            <v>122808.4074</v>
          </cell>
          <cell r="D324">
            <v>18.421299999999999</v>
          </cell>
          <cell r="E324">
            <v>2.5257999999999998</v>
          </cell>
          <cell r="F324">
            <v>0</v>
          </cell>
          <cell r="G324">
            <v>6.1403999999999996</v>
          </cell>
          <cell r="H324">
            <v>0</v>
          </cell>
          <cell r="I324">
            <v>28.713899999999999</v>
          </cell>
          <cell r="J324">
            <v>55.801400000000001</v>
          </cell>
          <cell r="K324">
            <v>49.661000000000001</v>
          </cell>
        </row>
        <row r="325">
          <cell r="A325" t="str">
            <v>E9694</v>
          </cell>
          <cell r="B325" t="str">
            <v>Misturador de argamassa de alta turbulência com capacidade de 220 l - 13 kW</v>
          </cell>
          <cell r="C325">
            <v>36218.210599999999</v>
          </cell>
          <cell r="D325">
            <v>5.7949000000000002</v>
          </cell>
          <cell r="E325">
            <v>0.78210000000000002</v>
          </cell>
          <cell r="F325">
            <v>0</v>
          </cell>
          <cell r="G325">
            <v>5.0705</v>
          </cell>
          <cell r="H325">
            <v>0</v>
          </cell>
          <cell r="I325">
            <v>28.713899999999999</v>
          </cell>
          <cell r="J325">
            <v>40.361400000000003</v>
          </cell>
          <cell r="K325">
            <v>35.290900000000001</v>
          </cell>
        </row>
        <row r="326">
          <cell r="A326" t="str">
            <v>E9697</v>
          </cell>
          <cell r="B326" t="str">
            <v>Minicarregadeira de pneus com vassoura de 1,68 m - 45,50 kW</v>
          </cell>
          <cell r="C326">
            <v>426793.89870000002</v>
          </cell>
          <cell r="D326">
            <v>37.344499999999996</v>
          </cell>
          <cell r="E326">
            <v>8.2291000000000007</v>
          </cell>
          <cell r="F326">
            <v>0</v>
          </cell>
          <cell r="G326">
            <v>37.344499999999996</v>
          </cell>
          <cell r="H326">
            <v>61.083799999999997</v>
          </cell>
          <cell r="I326">
            <v>35.682200000000002</v>
          </cell>
          <cell r="J326">
            <v>179.6841</v>
          </cell>
          <cell r="K326">
            <v>81.255799999999994</v>
          </cell>
        </row>
        <row r="327">
          <cell r="A327" t="str">
            <v>E9699</v>
          </cell>
          <cell r="B327" t="str">
            <v>Trituradora de galhos e troncos rebocável com capacidade de até 350 mm de diâmetro com guincho - 96,94 kW</v>
          </cell>
          <cell r="C327">
            <v>443310.9596</v>
          </cell>
          <cell r="D327">
            <v>49.872500000000002</v>
          </cell>
          <cell r="E327">
            <v>8.5475999999999992</v>
          </cell>
          <cell r="F327">
            <v>0</v>
          </cell>
          <cell r="G327">
            <v>55.413899999999998</v>
          </cell>
          <cell r="H327">
            <v>78.0852</v>
          </cell>
          <cell r="I327">
            <v>28.713899999999999</v>
          </cell>
          <cell r="J327">
            <v>220.63310000000001</v>
          </cell>
          <cell r="K327">
            <v>87.134</v>
          </cell>
        </row>
        <row r="328">
          <cell r="A328" t="str">
            <v>E9700</v>
          </cell>
          <cell r="B328" t="str">
            <v>Fresadora a frio - 155 kW</v>
          </cell>
          <cell r="C328">
            <v>4111423.0367999999</v>
          </cell>
          <cell r="D328">
            <v>479.666</v>
          </cell>
          <cell r="E328">
            <v>84.558300000000003</v>
          </cell>
          <cell r="F328">
            <v>0</v>
          </cell>
          <cell r="G328">
            <v>685.23720000000003</v>
          </cell>
          <cell r="H328">
            <v>149.82300000000001</v>
          </cell>
          <cell r="I328">
            <v>41.9803</v>
          </cell>
          <cell r="J328">
            <v>1441.2647999999999</v>
          </cell>
          <cell r="K328">
            <v>606.20460000000003</v>
          </cell>
        </row>
        <row r="329">
          <cell r="A329" t="str">
            <v>E9701</v>
          </cell>
          <cell r="B329" t="str">
            <v>Jateador pressurizado multiabrasivo com capacidade de 280 l</v>
          </cell>
          <cell r="C329">
            <v>29284.386399999999</v>
          </cell>
          <cell r="D329">
            <v>2.6356000000000002</v>
          </cell>
          <cell r="E329">
            <v>0.54210000000000003</v>
          </cell>
          <cell r="F329">
            <v>0</v>
          </cell>
          <cell r="G329">
            <v>2.6356000000000002</v>
          </cell>
          <cell r="H329">
            <v>0</v>
          </cell>
          <cell r="I329">
            <v>28.713899999999999</v>
          </cell>
          <cell r="J329">
            <v>34.527200000000001</v>
          </cell>
          <cell r="K329">
            <v>31.8916</v>
          </cell>
        </row>
        <row r="330">
          <cell r="A330" t="str">
            <v>E9703</v>
          </cell>
          <cell r="B330" t="str">
            <v>Fábrica de pré-moldado de concreto para mourão - 2,20 kW</v>
          </cell>
          <cell r="C330">
            <v>14805.693799999999</v>
          </cell>
          <cell r="D330">
            <v>1.9741</v>
          </cell>
          <cell r="E330">
            <v>0.30449999999999999</v>
          </cell>
          <cell r="F330">
            <v>0</v>
          </cell>
          <cell r="G330">
            <v>1.4805999999999999</v>
          </cell>
          <cell r="H330">
            <v>0</v>
          </cell>
          <cell r="I330">
            <v>0</v>
          </cell>
          <cell r="J330">
            <v>3.7591999999999999</v>
          </cell>
          <cell r="K330">
            <v>2.2786</v>
          </cell>
        </row>
        <row r="331">
          <cell r="A331" t="str">
            <v>E9704</v>
          </cell>
          <cell r="B331" t="str">
            <v>Batelão sem propulsão montado na obra com capacidade de 66 m³</v>
          </cell>
          <cell r="C331">
            <v>230837.3357</v>
          </cell>
          <cell r="D331">
            <v>9.8930000000000007</v>
          </cell>
          <cell r="E331">
            <v>3.8997999999999999</v>
          </cell>
          <cell r="F331">
            <v>0</v>
          </cell>
          <cell r="G331">
            <v>16.488399999999999</v>
          </cell>
          <cell r="H331">
            <v>0</v>
          </cell>
          <cell r="I331">
            <v>30.041599999999999</v>
          </cell>
          <cell r="J331">
            <v>60.322800000000001</v>
          </cell>
          <cell r="K331">
            <v>43.834400000000002</v>
          </cell>
        </row>
        <row r="332">
          <cell r="A332" t="str">
            <v>E9705</v>
          </cell>
          <cell r="B332" t="str">
            <v>Misturador de lama bentonítica - 4 kW</v>
          </cell>
          <cell r="C332">
            <v>18961.595600000001</v>
          </cell>
          <cell r="D332">
            <v>3.0339</v>
          </cell>
          <cell r="E332">
            <v>0.40949999999999998</v>
          </cell>
          <cell r="F332">
            <v>0</v>
          </cell>
          <cell r="G332">
            <v>2.6545999999999998</v>
          </cell>
          <cell r="H332">
            <v>0</v>
          </cell>
          <cell r="I332">
            <v>28.713899999999999</v>
          </cell>
          <cell r="J332">
            <v>34.811900000000001</v>
          </cell>
          <cell r="K332">
            <v>32.157299999999999</v>
          </cell>
        </row>
        <row r="333">
          <cell r="A333" t="str">
            <v>E9706</v>
          </cell>
          <cell r="B333" t="str">
            <v>Martelete perfurador/rompedor a ar comprimido de 28 kg para concreto com capacidade de 1.230 gpm</v>
          </cell>
          <cell r="C333">
            <v>16973.5658</v>
          </cell>
          <cell r="D333">
            <v>2.2631000000000001</v>
          </cell>
          <cell r="E333">
            <v>0.34910000000000002</v>
          </cell>
          <cell r="F333">
            <v>0</v>
          </cell>
          <cell r="G333">
            <v>2.2631000000000001</v>
          </cell>
          <cell r="H333">
            <v>0</v>
          </cell>
          <cell r="I333">
            <v>28.713899999999999</v>
          </cell>
          <cell r="J333">
            <v>33.589199999999998</v>
          </cell>
          <cell r="K333">
            <v>31.3261</v>
          </cell>
        </row>
        <row r="334">
          <cell r="A334" t="str">
            <v>E9707</v>
          </cell>
          <cell r="B334" t="str">
            <v>Desarenador - 15 kW</v>
          </cell>
          <cell r="C334">
            <v>14932.227699999999</v>
          </cell>
          <cell r="D334">
            <v>1.1946000000000001</v>
          </cell>
          <cell r="E334">
            <v>0.27639999999999998</v>
          </cell>
          <cell r="F334">
            <v>0</v>
          </cell>
          <cell r="G334">
            <v>1.1946000000000001</v>
          </cell>
          <cell r="H334">
            <v>0</v>
          </cell>
          <cell r="I334">
            <v>28.713899999999999</v>
          </cell>
          <cell r="J334">
            <v>31.3795</v>
          </cell>
          <cell r="K334">
            <v>30.184899999999999</v>
          </cell>
        </row>
        <row r="335">
          <cell r="A335" t="str">
            <v>E9708</v>
          </cell>
          <cell r="B335" t="str">
            <v>Microtrator com roçadeira - 10 kW</v>
          </cell>
          <cell r="C335">
            <v>55857.366399999999</v>
          </cell>
          <cell r="D335">
            <v>5.5857000000000001</v>
          </cell>
          <cell r="E335">
            <v>1.077</v>
          </cell>
          <cell r="F335">
            <v>0</v>
          </cell>
          <cell r="G335">
            <v>4.8875000000000002</v>
          </cell>
          <cell r="H335">
            <v>8.0549999999999997</v>
          </cell>
          <cell r="I335">
            <v>28.713899999999999</v>
          </cell>
          <cell r="J335">
            <v>48.319099999999999</v>
          </cell>
          <cell r="K335">
            <v>35.376600000000003</v>
          </cell>
        </row>
        <row r="336">
          <cell r="A336" t="str">
            <v>E9710</v>
          </cell>
          <cell r="B336" t="str">
            <v>Socadora automática de linha - 253 kW</v>
          </cell>
          <cell r="C336">
            <v>38173899.611500002</v>
          </cell>
          <cell r="D336">
            <v>1526.9559999999999</v>
          </cell>
          <cell r="E336">
            <v>647.71559999999999</v>
          </cell>
          <cell r="F336">
            <v>0</v>
          </cell>
          <cell r="G336">
            <v>1526.9559999999999</v>
          </cell>
          <cell r="H336">
            <v>163.03319999999999</v>
          </cell>
          <cell r="I336">
            <v>83.960599999999999</v>
          </cell>
          <cell r="J336">
            <v>3948.6214</v>
          </cell>
          <cell r="K336">
            <v>2258.6322</v>
          </cell>
        </row>
        <row r="337">
          <cell r="A337" t="str">
            <v>E9712</v>
          </cell>
          <cell r="B337" t="str">
            <v>Reguladora e distribuidora de lastro - 300 kW</v>
          </cell>
          <cell r="C337">
            <v>16753647.5309</v>
          </cell>
          <cell r="D337">
            <v>670.14589999999998</v>
          </cell>
          <cell r="E337">
            <v>284.26749999999998</v>
          </cell>
          <cell r="F337">
            <v>0</v>
          </cell>
          <cell r="G337">
            <v>670.14589999999998</v>
          </cell>
          <cell r="H337">
            <v>193.32</v>
          </cell>
          <cell r="I337">
            <v>83.960599999999999</v>
          </cell>
          <cell r="J337">
            <v>1901.8398999999999</v>
          </cell>
          <cell r="K337">
            <v>1038.374</v>
          </cell>
        </row>
        <row r="338">
          <cell r="A338" t="str">
            <v>E9714</v>
          </cell>
          <cell r="B338" t="str">
            <v>Bate-estaca com martelo hidráulico - 450 kW</v>
          </cell>
          <cell r="C338">
            <v>3373995.4583999999</v>
          </cell>
          <cell r="D338">
            <v>449.86610000000002</v>
          </cell>
          <cell r="E338">
            <v>69.391800000000003</v>
          </cell>
          <cell r="F338">
            <v>0</v>
          </cell>
          <cell r="G338">
            <v>337.39949999999999</v>
          </cell>
          <cell r="H338">
            <v>314.14499999999998</v>
          </cell>
          <cell r="I338">
            <v>35.682200000000002</v>
          </cell>
          <cell r="J338">
            <v>1206.4846</v>
          </cell>
          <cell r="K338">
            <v>554.94010000000003</v>
          </cell>
        </row>
        <row r="339">
          <cell r="A339" t="str">
            <v>E9716</v>
          </cell>
          <cell r="B339" t="str">
            <v>Conjunto bomba e macaco hidráulico para protensão com capacidade de 590 kN - 3,70 kW</v>
          </cell>
          <cell r="C339">
            <v>16237.3253</v>
          </cell>
          <cell r="D339">
            <v>0.92779999999999996</v>
          </cell>
          <cell r="E339">
            <v>0.28620000000000001</v>
          </cell>
          <cell r="F339">
            <v>0</v>
          </cell>
          <cell r="G339">
            <v>0.92779999999999996</v>
          </cell>
          <cell r="H339">
            <v>0</v>
          </cell>
          <cell r="I339">
            <v>41.9803</v>
          </cell>
          <cell r="J339">
            <v>44.122100000000003</v>
          </cell>
          <cell r="K339">
            <v>43.194299999999998</v>
          </cell>
        </row>
        <row r="340">
          <cell r="A340" t="str">
            <v>E9717</v>
          </cell>
          <cell r="B340" t="str">
            <v>Máquina policorte - 2,20 kW</v>
          </cell>
          <cell r="C340">
            <v>1270.0165</v>
          </cell>
          <cell r="D340">
            <v>0.1143</v>
          </cell>
          <cell r="E340">
            <v>2.35E-2</v>
          </cell>
          <cell r="F340">
            <v>0</v>
          </cell>
          <cell r="G340">
            <v>6.3500000000000001E-2</v>
          </cell>
          <cell r="H340">
            <v>0</v>
          </cell>
          <cell r="I340">
            <v>0</v>
          </cell>
          <cell r="J340">
            <v>0.20130000000000001</v>
          </cell>
          <cell r="K340">
            <v>0.13780000000000001</v>
          </cell>
        </row>
        <row r="341">
          <cell r="A341" t="str">
            <v>E9718</v>
          </cell>
          <cell r="B341" t="str">
            <v>Pórtico duplo de descarga e posicionamento de dormente - 89 kW</v>
          </cell>
          <cell r="C341">
            <v>16605282.932600001</v>
          </cell>
          <cell r="D341">
            <v>664.21130000000005</v>
          </cell>
          <cell r="E341">
            <v>281.75009999999997</v>
          </cell>
          <cell r="F341">
            <v>0</v>
          </cell>
          <cell r="G341">
            <v>498.1585</v>
          </cell>
          <cell r="H341">
            <v>57.351599999999998</v>
          </cell>
          <cell r="I341">
            <v>83.960599999999999</v>
          </cell>
          <cell r="J341">
            <v>1585.4321</v>
          </cell>
          <cell r="K341">
            <v>1029.922</v>
          </cell>
        </row>
        <row r="342">
          <cell r="A342" t="str">
            <v>E9719</v>
          </cell>
          <cell r="B342" t="str">
            <v>Talha manual com capacidade de 3 t</v>
          </cell>
          <cell r="C342">
            <v>8470.2746000000006</v>
          </cell>
          <cell r="D342">
            <v>0.75290000000000001</v>
          </cell>
          <cell r="E342">
            <v>0.15970000000000001</v>
          </cell>
          <cell r="F342">
            <v>0</v>
          </cell>
          <cell r="G342">
            <v>0.47060000000000002</v>
          </cell>
          <cell r="H342">
            <v>0</v>
          </cell>
          <cell r="I342">
            <v>0</v>
          </cell>
          <cell r="J342">
            <v>1.3832</v>
          </cell>
          <cell r="K342">
            <v>0.91259999999999997</v>
          </cell>
        </row>
        <row r="343">
          <cell r="A343" t="str">
            <v>E9720</v>
          </cell>
          <cell r="B343" t="str">
            <v>Conjunto bomba e macaco hidráulico para protensão com capacidade de 250 kN - 3,70 kW</v>
          </cell>
          <cell r="C343">
            <v>12832.731299999999</v>
          </cell>
          <cell r="D343">
            <v>0.73329999999999995</v>
          </cell>
          <cell r="E343">
            <v>0.22620000000000001</v>
          </cell>
          <cell r="F343">
            <v>0</v>
          </cell>
          <cell r="G343">
            <v>0.73329999999999995</v>
          </cell>
          <cell r="H343">
            <v>0</v>
          </cell>
          <cell r="I343">
            <v>41.9803</v>
          </cell>
          <cell r="J343">
            <v>43.673099999999998</v>
          </cell>
          <cell r="K343">
            <v>42.939799999999998</v>
          </cell>
        </row>
        <row r="344">
          <cell r="A344" t="str">
            <v>E9721</v>
          </cell>
          <cell r="B344" t="str">
            <v>Conjunto bomba e macaco hidráulico para protensão com capacidade de 1.150 kN - 5 kW</v>
          </cell>
          <cell r="C344">
            <v>26712.965</v>
          </cell>
          <cell r="D344">
            <v>1.5265</v>
          </cell>
          <cell r="E344">
            <v>0.47089999999999999</v>
          </cell>
          <cell r="F344">
            <v>0</v>
          </cell>
          <cell r="G344">
            <v>1.5265</v>
          </cell>
          <cell r="H344">
            <v>0</v>
          </cell>
          <cell r="I344">
            <v>41.9803</v>
          </cell>
          <cell r="J344">
            <v>45.504199999999997</v>
          </cell>
          <cell r="K344">
            <v>43.977699999999999</v>
          </cell>
        </row>
        <row r="345">
          <cell r="A345" t="str">
            <v>E9722</v>
          </cell>
          <cell r="B345" t="str">
            <v>Conjunto bomba e macaco hidráulico para protensão com capacidade de 2.000 kN - 5 kW</v>
          </cell>
          <cell r="C345">
            <v>42601.162400000001</v>
          </cell>
          <cell r="D345">
            <v>2.4344000000000001</v>
          </cell>
          <cell r="E345">
            <v>0.751</v>
          </cell>
          <cell r="F345">
            <v>0</v>
          </cell>
          <cell r="G345">
            <v>2.4344000000000001</v>
          </cell>
          <cell r="H345">
            <v>0</v>
          </cell>
          <cell r="I345">
            <v>41.9803</v>
          </cell>
          <cell r="J345">
            <v>47.600099999999998</v>
          </cell>
          <cell r="K345">
            <v>45.165700000000001</v>
          </cell>
        </row>
        <row r="346">
          <cell r="A346" t="str">
            <v>E9723</v>
          </cell>
          <cell r="B346" t="str">
            <v>Conjunto bomba e macaco hidráulico para protensão com capacidade de 2.500 kN - 7 kW</v>
          </cell>
          <cell r="C346">
            <v>50283.340900000003</v>
          </cell>
          <cell r="D346">
            <v>2.8733</v>
          </cell>
          <cell r="E346">
            <v>0.88639999999999997</v>
          </cell>
          <cell r="F346">
            <v>0</v>
          </cell>
          <cell r="G346">
            <v>2.8733</v>
          </cell>
          <cell r="H346">
            <v>0</v>
          </cell>
          <cell r="I346">
            <v>41.9803</v>
          </cell>
          <cell r="J346">
            <v>48.613300000000002</v>
          </cell>
          <cell r="K346">
            <v>45.74</v>
          </cell>
        </row>
        <row r="347">
          <cell r="A347" t="str">
            <v>E9724</v>
          </cell>
          <cell r="B347" t="str">
            <v>Conjunto bomba e macaco hidráulico para protensão com capacidade de 4.000 kN - 10 kW</v>
          </cell>
          <cell r="C347">
            <v>53775.227800000001</v>
          </cell>
          <cell r="D347">
            <v>3.0729000000000002</v>
          </cell>
          <cell r="E347">
            <v>0.94799999999999995</v>
          </cell>
          <cell r="F347">
            <v>0</v>
          </cell>
          <cell r="G347">
            <v>3.0729000000000002</v>
          </cell>
          <cell r="H347">
            <v>0</v>
          </cell>
          <cell r="I347">
            <v>41.9803</v>
          </cell>
          <cell r="J347">
            <v>49.074100000000001</v>
          </cell>
          <cell r="K347">
            <v>46.001199999999997</v>
          </cell>
        </row>
        <row r="348">
          <cell r="A348" t="str">
            <v>E9725</v>
          </cell>
          <cell r="B348" t="str">
            <v>Conjunto bomba e macaco hidráulico para protensão com capacidade de 5.400 kN - 10 kW</v>
          </cell>
          <cell r="C348">
            <v>57441.732000000004</v>
          </cell>
          <cell r="D348">
            <v>3.2824</v>
          </cell>
          <cell r="E348">
            <v>1.0125999999999999</v>
          </cell>
          <cell r="F348">
            <v>0</v>
          </cell>
          <cell r="G348">
            <v>3.2824</v>
          </cell>
          <cell r="H348">
            <v>0</v>
          </cell>
          <cell r="I348">
            <v>41.9803</v>
          </cell>
          <cell r="J348">
            <v>49.557699999999997</v>
          </cell>
          <cell r="K348">
            <v>46.275300000000001</v>
          </cell>
        </row>
        <row r="349">
          <cell r="A349" t="str">
            <v>E9726</v>
          </cell>
          <cell r="B349" t="str">
            <v>Bate-estaca Strauss - 15 kW</v>
          </cell>
          <cell r="C349">
            <v>125474.1249</v>
          </cell>
          <cell r="D349">
            <v>16.729900000000001</v>
          </cell>
          <cell r="E349">
            <v>2.5806</v>
          </cell>
          <cell r="F349">
            <v>0</v>
          </cell>
          <cell r="G349">
            <v>12.5474</v>
          </cell>
          <cell r="H349">
            <v>10.471500000000001</v>
          </cell>
          <cell r="I349">
            <v>35.682200000000002</v>
          </cell>
          <cell r="J349">
            <v>78.011600000000001</v>
          </cell>
          <cell r="K349">
            <v>54.992699999999999</v>
          </cell>
        </row>
        <row r="350">
          <cell r="A350" t="str">
            <v>E9727</v>
          </cell>
          <cell r="B350" t="str">
            <v>Posicionadora de trilhos - 7,40 kW</v>
          </cell>
          <cell r="C350">
            <v>851067.25490000006</v>
          </cell>
          <cell r="D350">
            <v>48.632399999999997</v>
          </cell>
          <cell r="E350">
            <v>15.0031</v>
          </cell>
          <cell r="F350">
            <v>0</v>
          </cell>
          <cell r="G350">
            <v>42.553400000000003</v>
          </cell>
          <cell r="H350">
            <v>4.7686000000000002</v>
          </cell>
          <cell r="I350">
            <v>0</v>
          </cell>
          <cell r="J350">
            <v>110.9575</v>
          </cell>
          <cell r="K350">
            <v>63.6355</v>
          </cell>
        </row>
        <row r="351">
          <cell r="A351" t="str">
            <v>E9728</v>
          </cell>
          <cell r="B351" t="str">
            <v>Tirefonadora/parafusadora portátil - 3,10 kW</v>
          </cell>
          <cell r="C351">
            <v>48493.214</v>
          </cell>
          <cell r="D351">
            <v>3.8795000000000002</v>
          </cell>
          <cell r="E351">
            <v>0.89759999999999995</v>
          </cell>
          <cell r="F351">
            <v>0</v>
          </cell>
          <cell r="G351">
            <v>3.8795000000000002</v>
          </cell>
          <cell r="H351">
            <v>4.3574000000000002</v>
          </cell>
          <cell r="I351">
            <v>0</v>
          </cell>
          <cell r="J351">
            <v>13.013999999999999</v>
          </cell>
          <cell r="K351">
            <v>4.7770999999999999</v>
          </cell>
        </row>
        <row r="352">
          <cell r="A352" t="str">
            <v>E9729</v>
          </cell>
          <cell r="B352" t="str">
            <v>Equipamento para pintura eletrostática com cabine simples de 5,50 kW e estufa de 2x120.000 kCal</v>
          </cell>
          <cell r="C352">
            <v>128002.40700000001</v>
          </cell>
          <cell r="D352">
            <v>9.7525999999999993</v>
          </cell>
          <cell r="E352">
            <v>2.3504999999999998</v>
          </cell>
          <cell r="F352">
            <v>0</v>
          </cell>
          <cell r="G352">
            <v>9.7525999999999993</v>
          </cell>
          <cell r="H352">
            <v>0</v>
          </cell>
          <cell r="I352">
            <v>0</v>
          </cell>
          <cell r="J352">
            <v>21.855699999999999</v>
          </cell>
          <cell r="K352">
            <v>12.1031</v>
          </cell>
        </row>
        <row r="353">
          <cell r="A353" t="str">
            <v>E9730</v>
          </cell>
          <cell r="B353" t="str">
            <v>Grupo vibrador com gerador - 2,80 kW</v>
          </cell>
          <cell r="C353">
            <v>88964.956200000001</v>
          </cell>
          <cell r="D353">
            <v>12.4551</v>
          </cell>
          <cell r="E353">
            <v>1.9212</v>
          </cell>
          <cell r="F353">
            <v>0</v>
          </cell>
          <cell r="G353">
            <v>8.8964999999999996</v>
          </cell>
          <cell r="H353">
            <v>3.9357000000000002</v>
          </cell>
          <cell r="I353">
            <v>0</v>
          </cell>
          <cell r="J353">
            <v>27.208500000000001</v>
          </cell>
          <cell r="K353">
            <v>14.376300000000001</v>
          </cell>
        </row>
        <row r="354">
          <cell r="A354" t="str">
            <v>E9731</v>
          </cell>
          <cell r="B354" t="str">
            <v>Máquina de furar dormente portátil - 1,50 kW</v>
          </cell>
          <cell r="C354">
            <v>93100.530599999998</v>
          </cell>
          <cell r="D354">
            <v>7.4480000000000004</v>
          </cell>
          <cell r="E354">
            <v>1.7233000000000001</v>
          </cell>
          <cell r="F354">
            <v>0</v>
          </cell>
          <cell r="G354">
            <v>7.4480000000000004</v>
          </cell>
          <cell r="H354">
            <v>2.1084000000000001</v>
          </cell>
          <cell r="I354">
            <v>0</v>
          </cell>
          <cell r="J354">
            <v>18.727699999999999</v>
          </cell>
          <cell r="K354">
            <v>9.1713000000000005</v>
          </cell>
        </row>
        <row r="355">
          <cell r="A355" t="str">
            <v>E9732</v>
          </cell>
          <cell r="B355" t="str">
            <v>Máquina para furar dormente - 6,70 kW</v>
          </cell>
          <cell r="C355">
            <v>75282.8845</v>
          </cell>
          <cell r="D355">
            <v>6.0225999999999997</v>
          </cell>
          <cell r="E355">
            <v>1.3935</v>
          </cell>
          <cell r="F355">
            <v>0</v>
          </cell>
          <cell r="G355">
            <v>6.0225999999999997</v>
          </cell>
          <cell r="H355">
            <v>9.4175000000000004</v>
          </cell>
          <cell r="I355">
            <v>0</v>
          </cell>
          <cell r="J355">
            <v>22.856200000000001</v>
          </cell>
          <cell r="K355">
            <v>7.4161000000000001</v>
          </cell>
        </row>
        <row r="356">
          <cell r="A356" t="str">
            <v>E9733</v>
          </cell>
          <cell r="B356" t="str">
            <v>Máquina tirefonadora e parafusadora - 6,70 kW</v>
          </cell>
          <cell r="C356">
            <v>88412.734400000001</v>
          </cell>
          <cell r="D356">
            <v>7.0730000000000004</v>
          </cell>
          <cell r="E356">
            <v>1.6365000000000001</v>
          </cell>
          <cell r="F356">
            <v>0</v>
          </cell>
          <cell r="G356">
            <v>7.0730000000000004</v>
          </cell>
          <cell r="H356">
            <v>9.4175000000000004</v>
          </cell>
          <cell r="I356">
            <v>0</v>
          </cell>
          <cell r="J356">
            <v>25.2</v>
          </cell>
          <cell r="K356">
            <v>8.7095000000000002</v>
          </cell>
        </row>
        <row r="357">
          <cell r="A357" t="str">
            <v>E9734</v>
          </cell>
          <cell r="B357" t="str">
            <v>Bomba projetora de argamassa com capacidade de 2 m³/h - 5,50 kW</v>
          </cell>
          <cell r="C357">
            <v>117878.1354</v>
          </cell>
          <cell r="D357">
            <v>13.4718</v>
          </cell>
          <cell r="E357">
            <v>2.3378000000000001</v>
          </cell>
          <cell r="F357">
            <v>0</v>
          </cell>
          <cell r="G357">
            <v>11.787800000000001</v>
          </cell>
          <cell r="H357">
            <v>0</v>
          </cell>
          <cell r="I357">
            <v>28.713899999999999</v>
          </cell>
          <cell r="J357">
            <v>56.311300000000003</v>
          </cell>
          <cell r="K357">
            <v>44.523499999999999</v>
          </cell>
        </row>
        <row r="358">
          <cell r="A358" t="str">
            <v>E9735</v>
          </cell>
          <cell r="B358" t="str">
            <v>Máquina para serrar trilho - 5,00 kW</v>
          </cell>
          <cell r="C358">
            <v>36217.504800000002</v>
          </cell>
          <cell r="D358">
            <v>2.8974000000000002</v>
          </cell>
          <cell r="E358">
            <v>0.6704</v>
          </cell>
          <cell r="F358">
            <v>0</v>
          </cell>
          <cell r="G358">
            <v>2.8974000000000002</v>
          </cell>
          <cell r="H358">
            <v>7.0279999999999996</v>
          </cell>
          <cell r="I358">
            <v>0</v>
          </cell>
          <cell r="J358">
            <v>13.4932</v>
          </cell>
          <cell r="K358">
            <v>3.5678000000000001</v>
          </cell>
        </row>
        <row r="359">
          <cell r="A359" t="str">
            <v>E9736</v>
          </cell>
          <cell r="B359" t="str">
            <v>Máquina para furar trilho - 1,20 kW</v>
          </cell>
          <cell r="C359">
            <v>45044.099300000002</v>
          </cell>
          <cell r="D359">
            <v>3.6034999999999999</v>
          </cell>
          <cell r="E359">
            <v>0.83379999999999999</v>
          </cell>
          <cell r="F359">
            <v>0</v>
          </cell>
          <cell r="G359">
            <v>3.6034999999999999</v>
          </cell>
          <cell r="H359">
            <v>1.6867000000000001</v>
          </cell>
          <cell r="I359">
            <v>0</v>
          </cell>
          <cell r="J359">
            <v>9.7274999999999991</v>
          </cell>
          <cell r="K359">
            <v>4.4372999999999996</v>
          </cell>
        </row>
        <row r="360">
          <cell r="A360" t="str">
            <v>E9737</v>
          </cell>
          <cell r="B360" t="str">
            <v>Conjunto para pré-aquecimento de trilho em solda aluminotérmica</v>
          </cell>
          <cell r="C360">
            <v>4193.7367000000004</v>
          </cell>
          <cell r="D360">
            <v>0.55920000000000003</v>
          </cell>
          <cell r="E360">
            <v>8.6300000000000002E-2</v>
          </cell>
          <cell r="F360">
            <v>0</v>
          </cell>
          <cell r="G360">
            <v>0.55920000000000003</v>
          </cell>
          <cell r="H360">
            <v>0</v>
          </cell>
          <cell r="I360">
            <v>0</v>
          </cell>
          <cell r="J360">
            <v>1.2047000000000001</v>
          </cell>
          <cell r="K360">
            <v>0.64549999999999996</v>
          </cell>
        </row>
        <row r="361">
          <cell r="A361" t="str">
            <v>E9738</v>
          </cell>
          <cell r="B361" t="str">
            <v>Máquina de esmerilhar topo e lateral de boleto - 5,20 kW</v>
          </cell>
          <cell r="C361">
            <v>79200.316099999996</v>
          </cell>
          <cell r="D361">
            <v>6.3360000000000003</v>
          </cell>
          <cell r="E361">
            <v>1.466</v>
          </cell>
          <cell r="F361">
            <v>0</v>
          </cell>
          <cell r="G361">
            <v>6.3360000000000003</v>
          </cell>
          <cell r="H361">
            <v>7.3090999999999999</v>
          </cell>
          <cell r="I361">
            <v>0</v>
          </cell>
          <cell r="J361">
            <v>21.447099999999999</v>
          </cell>
          <cell r="K361">
            <v>7.8019999999999996</v>
          </cell>
        </row>
        <row r="362">
          <cell r="A362" t="str">
            <v>E9742</v>
          </cell>
          <cell r="B362" t="str">
            <v>Trator agrícola sobre pneus com roçadeira articulada e capacidade de 1,12 m - 77 kW</v>
          </cell>
          <cell r="C362">
            <v>727850.86309999996</v>
          </cell>
          <cell r="D362">
            <v>72.7851</v>
          </cell>
          <cell r="E362">
            <v>14.033899999999999</v>
          </cell>
          <cell r="F362">
            <v>0</v>
          </cell>
          <cell r="G362">
            <v>63.686999999999998</v>
          </cell>
          <cell r="H362">
            <v>74.428200000000004</v>
          </cell>
          <cell r="I362">
            <v>28.713899999999999</v>
          </cell>
          <cell r="J362">
            <v>253.6481</v>
          </cell>
          <cell r="K362">
            <v>115.5329</v>
          </cell>
        </row>
        <row r="363">
          <cell r="A363" t="str">
            <v>E9745</v>
          </cell>
          <cell r="B363" t="str">
            <v>Trator agrícola sobre pneus com roçadeira de arraste e capacidade de 1,50 m - 77 kW</v>
          </cell>
          <cell r="C363">
            <v>386135.59360000002</v>
          </cell>
          <cell r="D363">
            <v>38.613599999999998</v>
          </cell>
          <cell r="E363">
            <v>7.4451999999999998</v>
          </cell>
          <cell r="F363">
            <v>0</v>
          </cell>
          <cell r="G363">
            <v>33.786900000000003</v>
          </cell>
          <cell r="H363">
            <v>74.428200000000004</v>
          </cell>
          <cell r="I363">
            <v>28.713899999999999</v>
          </cell>
          <cell r="J363">
            <v>182.98779999999999</v>
          </cell>
          <cell r="K363">
            <v>74.7727</v>
          </cell>
        </row>
        <row r="364">
          <cell r="A364" t="str">
            <v>E9746</v>
          </cell>
          <cell r="B364" t="str">
            <v>Conjunto bomba e prensa para luva de emenda de 25 mm</v>
          </cell>
          <cell r="C364">
            <v>26096.089100000001</v>
          </cell>
          <cell r="D364">
            <v>2.0876999999999999</v>
          </cell>
          <cell r="E364">
            <v>0.48299999999999998</v>
          </cell>
          <cell r="F364">
            <v>0</v>
          </cell>
          <cell r="G364">
            <v>1.3048</v>
          </cell>
          <cell r="H364">
            <v>0</v>
          </cell>
          <cell r="I364">
            <v>28.713899999999999</v>
          </cell>
          <cell r="J364">
            <v>32.589399999999998</v>
          </cell>
          <cell r="K364">
            <v>31.284600000000001</v>
          </cell>
        </row>
        <row r="365">
          <cell r="A365" t="str">
            <v>E9747</v>
          </cell>
          <cell r="B365" t="str">
            <v>Conjunto bomba e prensa para luva de emenda de 32 mm</v>
          </cell>
          <cell r="C365">
            <v>27400.8842</v>
          </cell>
          <cell r="D365">
            <v>2.1920999999999999</v>
          </cell>
          <cell r="E365">
            <v>0.50719999999999998</v>
          </cell>
          <cell r="F365">
            <v>0</v>
          </cell>
          <cell r="G365">
            <v>1.37</v>
          </cell>
          <cell r="H365">
            <v>0</v>
          </cell>
          <cell r="I365">
            <v>28.713899999999999</v>
          </cell>
          <cell r="J365">
            <v>32.783200000000001</v>
          </cell>
          <cell r="K365">
            <v>31.4132</v>
          </cell>
        </row>
        <row r="366">
          <cell r="A366" t="str">
            <v>E9748</v>
          </cell>
          <cell r="B366" t="str">
            <v>Rosqueadeira para rosca cônica - 0,75 kW</v>
          </cell>
          <cell r="C366">
            <v>6060.9246000000003</v>
          </cell>
          <cell r="D366">
            <v>0.3463</v>
          </cell>
          <cell r="E366">
            <v>0.10680000000000001</v>
          </cell>
          <cell r="F366">
            <v>0</v>
          </cell>
          <cell r="G366">
            <v>0.3463</v>
          </cell>
          <cell r="H366">
            <v>0</v>
          </cell>
          <cell r="I366">
            <v>28.713899999999999</v>
          </cell>
          <cell r="J366">
            <v>29.513300000000001</v>
          </cell>
          <cell r="K366">
            <v>29.167000000000002</v>
          </cell>
        </row>
        <row r="367">
          <cell r="A367" t="str">
            <v>E9749</v>
          </cell>
          <cell r="B367" t="str">
            <v>Jateador portátil multiabrasivo com capacidade de 300 kg</v>
          </cell>
          <cell r="C367">
            <v>9472.6517000000003</v>
          </cell>
          <cell r="D367">
            <v>0.85250000000000004</v>
          </cell>
          <cell r="E367">
            <v>0.17530000000000001</v>
          </cell>
          <cell r="F367">
            <v>0</v>
          </cell>
          <cell r="G367">
            <v>0.85250000000000004</v>
          </cell>
          <cell r="H367">
            <v>0</v>
          </cell>
          <cell r="I367">
            <v>28.713899999999999</v>
          </cell>
          <cell r="J367">
            <v>30.594200000000001</v>
          </cell>
          <cell r="K367">
            <v>29.741700000000002</v>
          </cell>
        </row>
        <row r="368">
          <cell r="A368" t="str">
            <v>E9750</v>
          </cell>
          <cell r="B368" t="str">
            <v>Bomba de injeção de argamassa com capacidade de 50 l/min</v>
          </cell>
          <cell r="C368">
            <v>49699.444000000003</v>
          </cell>
          <cell r="D368">
            <v>4.9699</v>
          </cell>
          <cell r="E368">
            <v>0.95830000000000004</v>
          </cell>
          <cell r="F368">
            <v>0</v>
          </cell>
          <cell r="G368">
            <v>4.3487</v>
          </cell>
          <cell r="H368">
            <v>0</v>
          </cell>
          <cell r="I368">
            <v>0</v>
          </cell>
          <cell r="J368">
            <v>10.276899999999999</v>
          </cell>
          <cell r="K368">
            <v>5.9282000000000004</v>
          </cell>
        </row>
        <row r="369">
          <cell r="A369" t="str">
            <v>E9753</v>
          </cell>
          <cell r="B369" t="str">
            <v>Grupo gerador - 23 kVA</v>
          </cell>
          <cell r="C369">
            <v>89800.095100000006</v>
          </cell>
          <cell r="D369">
            <v>6.2859999999999996</v>
          </cell>
          <cell r="E369">
            <v>1.6621999999999999</v>
          </cell>
          <cell r="F369">
            <v>0</v>
          </cell>
          <cell r="G369">
            <v>4.49</v>
          </cell>
          <cell r="H369">
            <v>18.365400000000001</v>
          </cell>
          <cell r="I369">
            <v>0</v>
          </cell>
          <cell r="J369">
            <v>30.803599999999999</v>
          </cell>
          <cell r="K369">
            <v>7.9481999999999999</v>
          </cell>
        </row>
        <row r="370">
          <cell r="A370" t="str">
            <v>E9754</v>
          </cell>
          <cell r="B370" t="str">
            <v>Grupo gerador - 68 kVA</v>
          </cell>
          <cell r="C370">
            <v>110015.8942</v>
          </cell>
          <cell r="D370">
            <v>7.7011000000000003</v>
          </cell>
          <cell r="E370">
            <v>2.0364</v>
          </cell>
          <cell r="F370">
            <v>0</v>
          </cell>
          <cell r="G370">
            <v>5.5007999999999999</v>
          </cell>
          <cell r="H370">
            <v>55.096200000000003</v>
          </cell>
          <cell r="I370">
            <v>0</v>
          </cell>
          <cell r="J370">
            <v>70.334500000000006</v>
          </cell>
          <cell r="K370">
            <v>9.7375000000000007</v>
          </cell>
        </row>
        <row r="371">
          <cell r="A371" t="str">
            <v>E9755</v>
          </cell>
          <cell r="B371" t="str">
            <v>Bomba de alta pressão para jet grouting de até 45 MPa - 150 kW</v>
          </cell>
          <cell r="C371">
            <v>1861019.6628</v>
          </cell>
          <cell r="D371">
            <v>148.88159999999999</v>
          </cell>
          <cell r="E371">
            <v>34.447499999999998</v>
          </cell>
          <cell r="F371">
            <v>0</v>
          </cell>
          <cell r="G371">
            <v>148.88159999999999</v>
          </cell>
          <cell r="H371">
            <v>153.04499999999999</v>
          </cell>
          <cell r="I371">
            <v>28.713899999999999</v>
          </cell>
          <cell r="J371">
            <v>513.96960000000001</v>
          </cell>
          <cell r="K371">
            <v>212.04300000000001</v>
          </cell>
        </row>
        <row r="372">
          <cell r="A372" t="str">
            <v>E9756</v>
          </cell>
          <cell r="B372" t="str">
            <v>Calandra para chapas de aço até 25 mm - 22 kW</v>
          </cell>
          <cell r="C372">
            <v>1122382.388</v>
          </cell>
          <cell r="D372">
            <v>44.895299999999999</v>
          </cell>
          <cell r="E372">
            <v>19.044</v>
          </cell>
          <cell r="F372">
            <v>0</v>
          </cell>
          <cell r="G372">
            <v>39.2834</v>
          </cell>
          <cell r="H372">
            <v>0</v>
          </cell>
          <cell r="I372">
            <v>28.713899999999999</v>
          </cell>
          <cell r="J372">
            <v>131.9366</v>
          </cell>
          <cell r="K372">
            <v>92.653199999999998</v>
          </cell>
        </row>
        <row r="373">
          <cell r="A373" t="str">
            <v>E9758</v>
          </cell>
          <cell r="B373" t="str">
            <v>Vibroacabadora de asfalto sobre pneus - 97 kW</v>
          </cell>
          <cell r="C373">
            <v>1215521.1199</v>
          </cell>
          <cell r="D373">
            <v>121.5521</v>
          </cell>
          <cell r="E373">
            <v>23.436800000000002</v>
          </cell>
          <cell r="F373">
            <v>0</v>
          </cell>
          <cell r="G373">
            <v>136.74610000000001</v>
          </cell>
          <cell r="H373">
            <v>98.969099999999997</v>
          </cell>
          <cell r="I373">
            <v>41.9803</v>
          </cell>
          <cell r="J373">
            <v>422.68439999999998</v>
          </cell>
          <cell r="K373">
            <v>186.9692</v>
          </cell>
        </row>
        <row r="374">
          <cell r="A374" t="str">
            <v>E9759</v>
          </cell>
          <cell r="B374" t="str">
            <v>Guincho de alavanca com capacidade de 5,4 t</v>
          </cell>
          <cell r="C374">
            <v>6971.4561999999996</v>
          </cell>
          <cell r="D374">
            <v>0.69710000000000005</v>
          </cell>
          <cell r="E374">
            <v>0.13139999999999999</v>
          </cell>
          <cell r="F374">
            <v>0</v>
          </cell>
          <cell r="G374">
            <v>0.38729999999999998</v>
          </cell>
          <cell r="H374">
            <v>0</v>
          </cell>
          <cell r="I374">
            <v>0</v>
          </cell>
          <cell r="J374">
            <v>1.2158</v>
          </cell>
          <cell r="K374">
            <v>0.82850000000000001</v>
          </cell>
        </row>
        <row r="375">
          <cell r="A375" t="str">
            <v>E9760</v>
          </cell>
          <cell r="B375" t="str">
            <v>Perfuratriz manual para coroa diamantada - 1,60 kW</v>
          </cell>
          <cell r="C375">
            <v>21340.413799999998</v>
          </cell>
          <cell r="D375">
            <v>2.8454000000000002</v>
          </cell>
          <cell r="E375">
            <v>0.43890000000000001</v>
          </cell>
          <cell r="F375">
            <v>0</v>
          </cell>
          <cell r="G375">
            <v>2.8454000000000002</v>
          </cell>
          <cell r="H375">
            <v>0</v>
          </cell>
          <cell r="I375">
            <v>0</v>
          </cell>
          <cell r="J375">
            <v>6.1296999999999997</v>
          </cell>
          <cell r="K375">
            <v>3.2843</v>
          </cell>
        </row>
        <row r="376">
          <cell r="A376" t="str">
            <v>E9761</v>
          </cell>
          <cell r="B376" t="str">
            <v>Guincho de coluna com capacidade de 200 kg - 0,92 kW</v>
          </cell>
          <cell r="C376">
            <v>5700.8941000000004</v>
          </cell>
          <cell r="D376">
            <v>0.50670000000000004</v>
          </cell>
          <cell r="E376">
            <v>0.1075</v>
          </cell>
          <cell r="F376">
            <v>0</v>
          </cell>
          <cell r="G376">
            <v>0.38009999999999999</v>
          </cell>
          <cell r="H376">
            <v>0</v>
          </cell>
          <cell r="I376">
            <v>0</v>
          </cell>
          <cell r="J376">
            <v>0.99429999999999996</v>
          </cell>
          <cell r="K376">
            <v>0.61419999999999997</v>
          </cell>
        </row>
        <row r="377">
          <cell r="A377" t="str">
            <v>E9762</v>
          </cell>
          <cell r="B377" t="str">
            <v>Rolo compactador de pneus autopropelido de 27 t - 85 kW</v>
          </cell>
          <cell r="C377">
            <v>973365.1189</v>
          </cell>
          <cell r="D377">
            <v>97.336500000000001</v>
          </cell>
          <cell r="E377">
            <v>18.767700000000001</v>
          </cell>
          <cell r="F377">
            <v>0</v>
          </cell>
          <cell r="G377">
            <v>97.336500000000001</v>
          </cell>
          <cell r="H377">
            <v>59.338500000000003</v>
          </cell>
          <cell r="I377">
            <v>35.682200000000002</v>
          </cell>
          <cell r="J377">
            <v>308.46140000000003</v>
          </cell>
          <cell r="K377">
            <v>151.78639999999999</v>
          </cell>
        </row>
        <row r="378">
          <cell r="A378" t="str">
            <v>E9763</v>
          </cell>
          <cell r="B378" t="str">
            <v>Grupo gerador - 40 kVA</v>
          </cell>
          <cell r="C378">
            <v>93257.387900000002</v>
          </cell>
          <cell r="D378">
            <v>6.5279999999999996</v>
          </cell>
          <cell r="E378">
            <v>1.7262</v>
          </cell>
          <cell r="F378">
            <v>0</v>
          </cell>
          <cell r="G378">
            <v>4.6628999999999996</v>
          </cell>
          <cell r="H378">
            <v>32.6496</v>
          </cell>
          <cell r="I378">
            <v>0</v>
          </cell>
          <cell r="J378">
            <v>45.566699999999997</v>
          </cell>
          <cell r="K378">
            <v>8.2542000000000009</v>
          </cell>
        </row>
        <row r="379">
          <cell r="A379" t="str">
            <v>E9764</v>
          </cell>
          <cell r="B379" t="str">
            <v>Grupo gerador - 7,2 kVA</v>
          </cell>
          <cell r="C379">
            <v>6838.1212999999998</v>
          </cell>
          <cell r="D379">
            <v>0.59830000000000005</v>
          </cell>
          <cell r="E379">
            <v>0.1318</v>
          </cell>
          <cell r="F379">
            <v>0</v>
          </cell>
          <cell r="G379">
            <v>0.4274</v>
          </cell>
          <cell r="H379">
            <v>9.3973999999999993</v>
          </cell>
          <cell r="I379">
            <v>0</v>
          </cell>
          <cell r="J379">
            <v>10.5549</v>
          </cell>
          <cell r="K379">
            <v>0.73009999999999997</v>
          </cell>
        </row>
        <row r="380">
          <cell r="A380" t="str">
            <v>E9765</v>
          </cell>
          <cell r="B380" t="str">
            <v>Grupo gerador - 569 kVA</v>
          </cell>
          <cell r="C380">
            <v>431582.8946</v>
          </cell>
          <cell r="D380">
            <v>30.210799999999999</v>
          </cell>
          <cell r="E380">
            <v>7.9885999999999999</v>
          </cell>
          <cell r="F380">
            <v>0</v>
          </cell>
          <cell r="G380">
            <v>21.5791</v>
          </cell>
          <cell r="H380">
            <v>464.23649999999998</v>
          </cell>
          <cell r="I380">
            <v>0</v>
          </cell>
          <cell r="J380">
            <v>524.01499999999999</v>
          </cell>
          <cell r="K380">
            <v>38.199399999999997</v>
          </cell>
        </row>
        <row r="381">
          <cell r="A381" t="str">
            <v>E9766</v>
          </cell>
          <cell r="B381" t="str">
            <v>Prensa hidráulica para fabricação de blocos pré-moldados - 20 kW</v>
          </cell>
          <cell r="C381">
            <v>691294.85829999996</v>
          </cell>
          <cell r="D381">
            <v>46.909300000000002</v>
          </cell>
          <cell r="E381">
            <v>12.186500000000001</v>
          </cell>
          <cell r="F381">
            <v>0</v>
          </cell>
          <cell r="G381">
            <v>39.502600000000001</v>
          </cell>
          <cell r="H381">
            <v>0</v>
          </cell>
          <cell r="I381">
            <v>28.713899999999999</v>
          </cell>
          <cell r="J381">
            <v>127.31229999999999</v>
          </cell>
          <cell r="K381">
            <v>87.809700000000007</v>
          </cell>
        </row>
        <row r="382">
          <cell r="A382" t="str">
            <v>E9767</v>
          </cell>
          <cell r="B382" t="str">
            <v>Compressor de ar portátil de 9,44 l/s (20 PCM) a gasolina - 5,22 kW</v>
          </cell>
          <cell r="C382">
            <v>13601.8231</v>
          </cell>
          <cell r="D382">
            <v>1.0881000000000001</v>
          </cell>
          <cell r="E382">
            <v>0.25180000000000002</v>
          </cell>
          <cell r="F382">
            <v>0</v>
          </cell>
          <cell r="G382">
            <v>1.0881000000000001</v>
          </cell>
          <cell r="H382">
            <v>9.1715</v>
          </cell>
          <cell r="I382">
            <v>0</v>
          </cell>
          <cell r="J382">
            <v>11.599500000000001</v>
          </cell>
          <cell r="K382">
            <v>1.3399000000000001</v>
          </cell>
        </row>
        <row r="383">
          <cell r="A383" t="str">
            <v>E9768</v>
          </cell>
          <cell r="B383" t="str">
            <v>Compressor de ar portátil de 373,78 l/s (792 PCM) - 213,30 kW</v>
          </cell>
          <cell r="C383">
            <v>625412.69019999995</v>
          </cell>
          <cell r="D383">
            <v>50.033000000000001</v>
          </cell>
          <cell r="E383">
            <v>11.5764</v>
          </cell>
          <cell r="F383">
            <v>0</v>
          </cell>
          <cell r="G383">
            <v>50.033000000000001</v>
          </cell>
          <cell r="H383">
            <v>194.7216</v>
          </cell>
          <cell r="I383">
            <v>0</v>
          </cell>
          <cell r="J383">
            <v>306.36399999999998</v>
          </cell>
          <cell r="K383">
            <v>61.609400000000001</v>
          </cell>
        </row>
        <row r="384">
          <cell r="A384" t="str">
            <v>E9769</v>
          </cell>
          <cell r="B384" t="str">
            <v>Cunha hidráulica com três cilindros e acessórios com capacidade de 3.000 kN - 5,60 kW</v>
          </cell>
          <cell r="C384">
            <v>284277.42700000003</v>
          </cell>
          <cell r="D384">
            <v>37.903700000000001</v>
          </cell>
          <cell r="E384">
            <v>5.8465999999999996</v>
          </cell>
          <cell r="F384">
            <v>0</v>
          </cell>
          <cell r="G384">
            <v>37.903700000000001</v>
          </cell>
          <cell r="H384">
            <v>5.7137000000000002</v>
          </cell>
          <cell r="I384">
            <v>28.713899999999999</v>
          </cell>
          <cell r="J384">
            <v>116.08159999999999</v>
          </cell>
          <cell r="K384">
            <v>72.464200000000005</v>
          </cell>
        </row>
        <row r="385">
          <cell r="A385" t="str">
            <v>E9770</v>
          </cell>
          <cell r="B385" t="str">
            <v>Retroescavadeira de pneus com caçamba de escavação trapezoidal ou triangular com seção de corte inferior a 0,10 m² - 58 kW</v>
          </cell>
          <cell r="C385">
            <v>485862.97639999999</v>
          </cell>
          <cell r="D385">
            <v>35.800400000000003</v>
          </cell>
          <cell r="E385">
            <v>9.0722000000000005</v>
          </cell>
          <cell r="F385">
            <v>0</v>
          </cell>
          <cell r="G385">
            <v>35.800400000000003</v>
          </cell>
          <cell r="H385">
            <v>40.489800000000002</v>
          </cell>
          <cell r="I385">
            <v>35.682200000000002</v>
          </cell>
          <cell r="J385">
            <v>156.845</v>
          </cell>
          <cell r="K385">
            <v>80.5548</v>
          </cell>
        </row>
        <row r="386">
          <cell r="A386" t="str">
            <v>E9771</v>
          </cell>
          <cell r="B386" t="str">
            <v>Retroescavadeira de pneus com caçamba de escavação trapezoidal ou triangular com seção de corte de 0,10 a 0,15 m² - 58 kW</v>
          </cell>
          <cell r="C386">
            <v>485862.97639999999</v>
          </cell>
          <cell r="D386">
            <v>35.800400000000003</v>
          </cell>
          <cell r="E386">
            <v>9.0722000000000005</v>
          </cell>
          <cell r="F386">
            <v>0</v>
          </cell>
          <cell r="G386">
            <v>35.800400000000003</v>
          </cell>
          <cell r="H386">
            <v>40.489800000000002</v>
          </cell>
          <cell r="I386">
            <v>35.682200000000002</v>
          </cell>
          <cell r="J386">
            <v>156.845</v>
          </cell>
          <cell r="K386">
            <v>80.5548</v>
          </cell>
        </row>
        <row r="387">
          <cell r="A387" t="str">
            <v>E9772</v>
          </cell>
          <cell r="B387" t="str">
            <v>Retroescavadeira de pneus com caçamba de escavação trapezoidal ou triangular com seção de corte de 0,15 a 0,20 m² - 58 kW</v>
          </cell>
          <cell r="C387">
            <v>485862.97639999999</v>
          </cell>
          <cell r="D387">
            <v>35.800400000000003</v>
          </cell>
          <cell r="E387">
            <v>9.0722000000000005</v>
          </cell>
          <cell r="F387">
            <v>0</v>
          </cell>
          <cell r="G387">
            <v>35.800400000000003</v>
          </cell>
          <cell r="H387">
            <v>40.489800000000002</v>
          </cell>
          <cell r="I387">
            <v>35.682200000000002</v>
          </cell>
          <cell r="J387">
            <v>156.845</v>
          </cell>
          <cell r="K387">
            <v>80.5548</v>
          </cell>
        </row>
        <row r="388">
          <cell r="A388" t="str">
            <v>E9773</v>
          </cell>
          <cell r="B388" t="str">
            <v>Retroescavadeira de pneus com caçamba de escavação trapezoidal ou triangular com seção de corte de 0,20 a 0,30 m² - 58 kW</v>
          </cell>
          <cell r="C388">
            <v>485862.97639999999</v>
          </cell>
          <cell r="D388">
            <v>35.800400000000003</v>
          </cell>
          <cell r="E388">
            <v>9.0722000000000005</v>
          </cell>
          <cell r="F388">
            <v>0</v>
          </cell>
          <cell r="G388">
            <v>35.800400000000003</v>
          </cell>
          <cell r="H388">
            <v>40.489800000000002</v>
          </cell>
          <cell r="I388">
            <v>35.682200000000002</v>
          </cell>
          <cell r="J388">
            <v>156.845</v>
          </cell>
          <cell r="K388">
            <v>80.5548</v>
          </cell>
        </row>
        <row r="389">
          <cell r="A389" t="str">
            <v>E9774</v>
          </cell>
          <cell r="B389" t="str">
            <v>Retroescavadeira de pneus com caçamba de escavação trapezoidal ou triangular com seção de corte de 0,30 a 0,50 m² - 58 kW</v>
          </cell>
          <cell r="C389">
            <v>485862.97639999999</v>
          </cell>
          <cell r="D389">
            <v>35.800400000000003</v>
          </cell>
          <cell r="E389">
            <v>9.0722000000000005</v>
          </cell>
          <cell r="F389">
            <v>0</v>
          </cell>
          <cell r="G389">
            <v>35.800400000000003</v>
          </cell>
          <cell r="H389">
            <v>40.489800000000002</v>
          </cell>
          <cell r="I389">
            <v>35.682200000000002</v>
          </cell>
          <cell r="J389">
            <v>156.845</v>
          </cell>
          <cell r="K389">
            <v>80.5548</v>
          </cell>
        </row>
        <row r="390">
          <cell r="A390" t="str">
            <v>E9775</v>
          </cell>
          <cell r="B390" t="str">
            <v>Escavadeira hidráulica com martelo hidráulico de 1.700 kg - 103 kW</v>
          </cell>
          <cell r="C390">
            <v>1933845.2781</v>
          </cell>
          <cell r="D390">
            <v>221.01089999999999</v>
          </cell>
          <cell r="E390">
            <v>38.3523</v>
          </cell>
          <cell r="F390">
            <v>0</v>
          </cell>
          <cell r="G390">
            <v>276.2636</v>
          </cell>
          <cell r="H390">
            <v>71.904300000000006</v>
          </cell>
          <cell r="I390">
            <v>35.682200000000002</v>
          </cell>
          <cell r="J390">
            <v>643.2133</v>
          </cell>
          <cell r="K390">
            <v>295.04539999999997</v>
          </cell>
        </row>
        <row r="391">
          <cell r="A391" t="str">
            <v>E9776</v>
          </cell>
          <cell r="B391" t="str">
            <v>Grupo gerador - 174 kVA</v>
          </cell>
          <cell r="C391">
            <v>194718.78409999999</v>
          </cell>
          <cell r="D391">
            <v>13.6303</v>
          </cell>
          <cell r="E391">
            <v>3.6042000000000001</v>
          </cell>
          <cell r="F391">
            <v>0</v>
          </cell>
          <cell r="G391">
            <v>9.7359000000000009</v>
          </cell>
          <cell r="H391">
            <v>141.82169999999999</v>
          </cell>
          <cell r="I391">
            <v>0</v>
          </cell>
          <cell r="J391">
            <v>168.7921</v>
          </cell>
          <cell r="K391">
            <v>17.234500000000001</v>
          </cell>
        </row>
        <row r="392">
          <cell r="A392" t="str">
            <v>E9777</v>
          </cell>
          <cell r="B392" t="str">
            <v>Extrusora de barreira de concreto - 74 kW</v>
          </cell>
          <cell r="C392">
            <v>5799059.0168000003</v>
          </cell>
          <cell r="D392">
            <v>405.9341</v>
          </cell>
          <cell r="E392">
            <v>107.34059999999999</v>
          </cell>
          <cell r="F392">
            <v>0</v>
          </cell>
          <cell r="G392">
            <v>521.9153</v>
          </cell>
          <cell r="H392">
            <v>59.606999999999999</v>
          </cell>
          <cell r="I392">
            <v>35.682200000000002</v>
          </cell>
          <cell r="J392">
            <v>1130.4792</v>
          </cell>
          <cell r="K392">
            <v>548.95690000000002</v>
          </cell>
        </row>
        <row r="393">
          <cell r="A393" t="str">
            <v>E9778</v>
          </cell>
          <cell r="B393" t="str">
            <v>Grupo gerador - 338 kVA</v>
          </cell>
          <cell r="C393">
            <v>261254.16829999999</v>
          </cell>
          <cell r="D393">
            <v>18.287800000000001</v>
          </cell>
          <cell r="E393">
            <v>4.8357999999999999</v>
          </cell>
          <cell r="F393">
            <v>0</v>
          </cell>
          <cell r="G393">
            <v>13.0627</v>
          </cell>
          <cell r="H393">
            <v>275.48099999999999</v>
          </cell>
          <cell r="I393">
            <v>0</v>
          </cell>
          <cell r="J393">
            <v>311.66730000000001</v>
          </cell>
          <cell r="K393">
            <v>23.1236</v>
          </cell>
        </row>
        <row r="394">
          <cell r="A394" t="str">
            <v>E9779</v>
          </cell>
          <cell r="B394" t="str">
            <v>Grupo gerador - 113 kVA</v>
          </cell>
          <cell r="C394">
            <v>127052.7683</v>
          </cell>
          <cell r="D394">
            <v>8.8937000000000008</v>
          </cell>
          <cell r="E394">
            <v>2.3517000000000001</v>
          </cell>
          <cell r="F394">
            <v>0</v>
          </cell>
          <cell r="G394">
            <v>6.3525999999999998</v>
          </cell>
          <cell r="H394">
            <v>91.826999999999998</v>
          </cell>
          <cell r="I394">
            <v>0</v>
          </cell>
          <cell r="J394">
            <v>109.425</v>
          </cell>
          <cell r="K394">
            <v>11.2454</v>
          </cell>
        </row>
        <row r="395">
          <cell r="A395" t="str">
            <v>E9780</v>
          </cell>
          <cell r="B395" t="str">
            <v>Misturador automático para grauteamento com capacidade de 20 m³/h - 7 kW</v>
          </cell>
          <cell r="C395">
            <v>281633.87459999998</v>
          </cell>
          <cell r="D395">
            <v>45.061399999999999</v>
          </cell>
          <cell r="E395">
            <v>6.0819000000000001</v>
          </cell>
          <cell r="F395">
            <v>0</v>
          </cell>
          <cell r="G395">
            <v>45.061399999999999</v>
          </cell>
          <cell r="H395">
            <v>7.1421000000000001</v>
          </cell>
          <cell r="I395">
            <v>28.713899999999999</v>
          </cell>
          <cell r="J395">
            <v>132.0607</v>
          </cell>
          <cell r="K395">
            <v>79.857200000000006</v>
          </cell>
        </row>
        <row r="396">
          <cell r="A396" t="str">
            <v>E9781</v>
          </cell>
          <cell r="B396" t="str">
            <v>Misturador com bomba para grauteamento tipo Flex E ou similar - 25 kW</v>
          </cell>
          <cell r="C396">
            <v>681385.69330000004</v>
          </cell>
          <cell r="D396">
            <v>109.0217</v>
          </cell>
          <cell r="E396">
            <v>14.714499999999999</v>
          </cell>
          <cell r="F396">
            <v>0</v>
          </cell>
          <cell r="G396">
            <v>109.0217</v>
          </cell>
          <cell r="H396">
            <v>0</v>
          </cell>
          <cell r="I396">
            <v>28.713899999999999</v>
          </cell>
          <cell r="J396">
            <v>261.47179999999997</v>
          </cell>
          <cell r="K396">
            <v>152.45009999999999</v>
          </cell>
        </row>
        <row r="397">
          <cell r="A397" t="str">
            <v>E9782</v>
          </cell>
          <cell r="B397" t="str">
            <v>Perfuratriz pneumática com avanço de coluna de 33,5 kg com capacidade de 2.280 gpm</v>
          </cell>
          <cell r="C397">
            <v>54079.638400000003</v>
          </cell>
          <cell r="D397">
            <v>7.2106000000000003</v>
          </cell>
          <cell r="E397">
            <v>1.1122000000000001</v>
          </cell>
          <cell r="F397">
            <v>0</v>
          </cell>
          <cell r="G397">
            <v>7.2106000000000003</v>
          </cell>
          <cell r="H397">
            <v>0</v>
          </cell>
          <cell r="I397">
            <v>28.713899999999999</v>
          </cell>
          <cell r="J397">
            <v>44.247300000000003</v>
          </cell>
          <cell r="K397">
            <v>37.036700000000003</v>
          </cell>
        </row>
        <row r="398">
          <cell r="A398" t="str">
            <v>E9784</v>
          </cell>
          <cell r="B398" t="str">
            <v>Plataforma autopropelida com alcance de 12 m com capacidade de 700 kg - 24 kW</v>
          </cell>
          <cell r="C398">
            <v>680527.85349999997</v>
          </cell>
          <cell r="D398">
            <v>68.052800000000005</v>
          </cell>
          <cell r="E398">
            <v>13.1214</v>
          </cell>
          <cell r="F398">
            <v>0</v>
          </cell>
          <cell r="G398">
            <v>68.052800000000005</v>
          </cell>
          <cell r="H398">
            <v>19.332000000000001</v>
          </cell>
          <cell r="I398">
            <v>28.713899999999999</v>
          </cell>
          <cell r="J398">
            <v>197.27289999999999</v>
          </cell>
          <cell r="K398">
            <v>109.88809999999999</v>
          </cell>
        </row>
        <row r="399">
          <cell r="A399" t="str">
            <v>E9785</v>
          </cell>
          <cell r="B399" t="str">
            <v>Guindaste móvel sobre pneus com 2 eixos com capacidade máxima de 55 t - 186 kW</v>
          </cell>
          <cell r="C399">
            <v>3009617.8481999999</v>
          </cell>
          <cell r="D399">
            <v>150.48089999999999</v>
          </cell>
          <cell r="E399">
            <v>53.055300000000003</v>
          </cell>
          <cell r="F399">
            <v>21.497299999999999</v>
          </cell>
          <cell r="G399">
            <v>193.47540000000001</v>
          </cell>
          <cell r="H399">
            <v>49.941000000000003</v>
          </cell>
          <cell r="I399">
            <v>36.460999999999999</v>
          </cell>
          <cell r="J399">
            <v>504.91090000000003</v>
          </cell>
          <cell r="K399">
            <v>261.49450000000002</v>
          </cell>
        </row>
        <row r="400">
          <cell r="A400" t="str">
            <v>E9786</v>
          </cell>
          <cell r="B400" t="str">
            <v>Guincho elétrico para lançamento de embarcações com capacidade de 30 t - 66 kW</v>
          </cell>
          <cell r="C400">
            <v>55916.906300000002</v>
          </cell>
          <cell r="D400">
            <v>5.5917000000000003</v>
          </cell>
          <cell r="E400">
            <v>1.0542</v>
          </cell>
          <cell r="F400">
            <v>0</v>
          </cell>
          <cell r="G400">
            <v>3.1065</v>
          </cell>
          <cell r="H400">
            <v>0</v>
          </cell>
          <cell r="I400">
            <v>35.682200000000002</v>
          </cell>
          <cell r="J400">
            <v>45.434600000000003</v>
          </cell>
          <cell r="K400">
            <v>42.328099999999999</v>
          </cell>
        </row>
        <row r="401">
          <cell r="A401" t="str">
            <v>E9788</v>
          </cell>
          <cell r="B401" t="str">
            <v>Misturador de argamassa com capacidade de 0,250 m³ - 3,70 kW</v>
          </cell>
          <cell r="C401">
            <v>26397.142</v>
          </cell>
          <cell r="D401">
            <v>4.2234999999999996</v>
          </cell>
          <cell r="E401">
            <v>0.56999999999999995</v>
          </cell>
          <cell r="F401">
            <v>0</v>
          </cell>
          <cell r="G401">
            <v>4.2234999999999996</v>
          </cell>
          <cell r="H401">
            <v>3.7751000000000001</v>
          </cell>
          <cell r="I401">
            <v>28.713899999999999</v>
          </cell>
          <cell r="J401">
            <v>41.506</v>
          </cell>
          <cell r="K401">
            <v>33.507399999999997</v>
          </cell>
        </row>
        <row r="402">
          <cell r="A402" t="str">
            <v>E9789</v>
          </cell>
          <cell r="B402" t="str">
            <v>Carro manual modelo plataforma de 150 x 80 cm com capacidade de 800 kg</v>
          </cell>
          <cell r="C402">
            <v>1540.5821000000001</v>
          </cell>
          <cell r="D402">
            <v>0.27729999999999999</v>
          </cell>
          <cell r="E402">
            <v>3.3300000000000003E-2</v>
          </cell>
          <cell r="F402">
            <v>0</v>
          </cell>
          <cell r="G402">
            <v>0.15409999999999999</v>
          </cell>
          <cell r="H402">
            <v>0</v>
          </cell>
          <cell r="I402">
            <v>0</v>
          </cell>
          <cell r="J402">
            <v>0.4647</v>
          </cell>
          <cell r="K402">
            <v>0.31059999999999999</v>
          </cell>
        </row>
        <row r="403">
          <cell r="A403" t="str">
            <v>E9790</v>
          </cell>
          <cell r="B403" t="str">
            <v>Bomba para concreto projetado via úmida com capacidade de 10 m³/h - 14,70 kW</v>
          </cell>
          <cell r="C403">
            <v>408285.34389999998</v>
          </cell>
          <cell r="D403">
            <v>46.661200000000001</v>
          </cell>
          <cell r="E403">
            <v>8.0972000000000008</v>
          </cell>
          <cell r="F403">
            <v>0</v>
          </cell>
          <cell r="G403">
            <v>46.661200000000001</v>
          </cell>
          <cell r="H403">
            <v>14.9984</v>
          </cell>
          <cell r="I403">
            <v>41.9803</v>
          </cell>
          <cell r="J403">
            <v>158.39830000000001</v>
          </cell>
          <cell r="K403">
            <v>96.738699999999994</v>
          </cell>
        </row>
        <row r="404">
          <cell r="A404" t="str">
            <v>E9791</v>
          </cell>
          <cell r="B404" t="str">
            <v>Bomba pneumática para injeção de resina com capacidade de 0,18 m³/h</v>
          </cell>
          <cell r="C404">
            <v>52714.439100000003</v>
          </cell>
          <cell r="D404">
            <v>5.2713999999999999</v>
          </cell>
          <cell r="E404">
            <v>1.0164</v>
          </cell>
          <cell r="F404">
            <v>0</v>
          </cell>
          <cell r="G404">
            <v>4.6124999999999998</v>
          </cell>
          <cell r="H404">
            <v>0</v>
          </cell>
          <cell r="I404">
            <v>0</v>
          </cell>
          <cell r="J404">
            <v>10.9003</v>
          </cell>
          <cell r="K404">
            <v>6.2877999999999998</v>
          </cell>
        </row>
        <row r="405">
          <cell r="A405" t="str">
            <v>E9793</v>
          </cell>
          <cell r="B405" t="str">
            <v>Robot para concreto projetado com capacidade de 30 m³/h - 70 kW - com compressor diesel</v>
          </cell>
          <cell r="C405">
            <v>5549690.2731999997</v>
          </cell>
          <cell r="D405">
            <v>634.25030000000004</v>
          </cell>
          <cell r="E405">
            <v>110.06229999999999</v>
          </cell>
          <cell r="F405">
            <v>0</v>
          </cell>
          <cell r="G405">
            <v>634.25030000000004</v>
          </cell>
          <cell r="H405">
            <v>71.421000000000006</v>
          </cell>
          <cell r="I405">
            <v>41.9803</v>
          </cell>
          <cell r="J405">
            <v>1491.9641999999999</v>
          </cell>
          <cell r="K405">
            <v>786.29290000000003</v>
          </cell>
        </row>
        <row r="406">
          <cell r="A406" t="str">
            <v>E9795</v>
          </cell>
          <cell r="B406" t="str">
            <v>Perfuratriz de superfície sobre pneus com martelo de topo e controle remoto via rádio - 60 kW</v>
          </cell>
          <cell r="C406">
            <v>2282953.5315999999</v>
          </cell>
          <cell r="D406">
            <v>182.63630000000001</v>
          </cell>
          <cell r="E406">
            <v>42.2575</v>
          </cell>
          <cell r="F406">
            <v>0</v>
          </cell>
          <cell r="G406">
            <v>182.63630000000001</v>
          </cell>
          <cell r="H406">
            <v>48.33</v>
          </cell>
          <cell r="I406">
            <v>35.682200000000002</v>
          </cell>
          <cell r="J406">
            <v>491.54230000000001</v>
          </cell>
          <cell r="K406">
            <v>260.57600000000002</v>
          </cell>
        </row>
        <row r="407">
          <cell r="A407" t="str">
            <v>E9797</v>
          </cell>
          <cell r="B407" t="str">
            <v>Jumbo eletro-hidráulico com 3 braços - 155 kW/237 kW</v>
          </cell>
          <cell r="C407">
            <v>14387013.1636</v>
          </cell>
          <cell r="D407">
            <v>822.11500000000001</v>
          </cell>
          <cell r="E407">
            <v>253.6225</v>
          </cell>
          <cell r="F407">
            <v>0</v>
          </cell>
          <cell r="G407">
            <v>1027.6438000000001</v>
          </cell>
          <cell r="H407">
            <v>174.79349999999999</v>
          </cell>
          <cell r="I407">
            <v>41.9803</v>
          </cell>
          <cell r="J407">
            <v>2320.1550999999999</v>
          </cell>
          <cell r="K407">
            <v>1117.7177999999999</v>
          </cell>
        </row>
        <row r="408">
          <cell r="A408" t="str">
            <v>E9798</v>
          </cell>
          <cell r="B408" t="str">
            <v>Perfuratriz hidráulica rotopercussiva - 123 kW</v>
          </cell>
          <cell r="C408">
            <v>2449756.0014999998</v>
          </cell>
          <cell r="D408">
            <v>195.98050000000001</v>
          </cell>
          <cell r="E408">
            <v>45.344999999999999</v>
          </cell>
          <cell r="F408">
            <v>0</v>
          </cell>
          <cell r="G408">
            <v>195.98050000000001</v>
          </cell>
          <cell r="H408">
            <v>99.076499999999996</v>
          </cell>
          <cell r="I408">
            <v>35.682200000000002</v>
          </cell>
          <cell r="J408">
            <v>572.06470000000002</v>
          </cell>
          <cell r="K408">
            <v>277.0077</v>
          </cell>
        </row>
        <row r="409">
          <cell r="A409" t="str">
            <v>E9013</v>
          </cell>
          <cell r="B409" t="str">
            <v>Caminhão tanque de asfalto com capacidade de 31.000 l - 368 kW</v>
          </cell>
          <cell r="J409">
            <v>689.18460000000005</v>
          </cell>
          <cell r="K409">
            <v>175.81469999999999</v>
          </cell>
        </row>
        <row r="410">
          <cell r="A410" t="str">
            <v>A9335</v>
          </cell>
          <cell r="B410" t="str">
            <v>Cavalo mecânico estradeiro 8 x 2, PBT 29.000 kg - 368 kW - condição de trabalho severa - motorista de veículo especial</v>
          </cell>
          <cell r="C410">
            <v>1107607.382</v>
          </cell>
          <cell r="D410">
            <v>66.456400000000002</v>
          </cell>
          <cell r="E410">
            <v>20.501799999999999</v>
          </cell>
          <cell r="F410">
            <v>8.3071000000000002</v>
          </cell>
          <cell r="G410">
            <v>99.684700000000007</v>
          </cell>
          <cell r="H410">
            <v>362.88479999999998</v>
          </cell>
          <cell r="I410">
            <v>35.890500000000003</v>
          </cell>
          <cell r="J410">
            <v>607.08889999999997</v>
          </cell>
          <cell r="K410">
            <v>131.82769999999999</v>
          </cell>
        </row>
        <row r="411">
          <cell r="A411" t="str">
            <v>A9364</v>
          </cell>
          <cell r="B411" t="str">
            <v>Tanque isotérmico de asfalto com capacidade de 31.000 l</v>
          </cell>
          <cell r="C411">
            <v>285814.88</v>
          </cell>
          <cell r="D411">
            <v>38.108699999999999</v>
          </cell>
          <cell r="E411">
            <v>5.8783000000000003</v>
          </cell>
          <cell r="F411">
            <v>0</v>
          </cell>
          <cell r="G411">
            <v>38.108699999999999</v>
          </cell>
          <cell r="H411">
            <v>0</v>
          </cell>
          <cell r="I411">
            <v>0</v>
          </cell>
          <cell r="J411">
            <v>82.095699999999994</v>
          </cell>
          <cell r="K411">
            <v>43.987000000000002</v>
          </cell>
        </row>
        <row r="412">
          <cell r="A412" t="str">
            <v>E9018</v>
          </cell>
          <cell r="B412" t="str">
            <v>Cavalo mecânico com dolly intermediário e semirreboque de 4 eixos com capacidade de 52 t - 364 kW</v>
          </cell>
          <cell r="J412">
            <v>559.05449999999996</v>
          </cell>
          <cell r="K412">
            <v>163.46510000000001</v>
          </cell>
        </row>
        <row r="413">
          <cell r="A413" t="str">
            <v>A9324</v>
          </cell>
          <cell r="B413" t="str">
            <v>Cavalo mecânico estradeiro 6 x 4, PBT 23.000 kg - 364 kW - motorista de veículo especial</v>
          </cell>
          <cell r="C413">
            <v>948200.62</v>
          </cell>
          <cell r="D413">
            <v>47.41</v>
          </cell>
          <cell r="E413">
            <v>17.063700000000001</v>
          </cell>
          <cell r="F413">
            <v>6.9139999999999997</v>
          </cell>
          <cell r="G413">
            <v>71.114999999999995</v>
          </cell>
          <cell r="H413">
            <v>264.48239999999998</v>
          </cell>
          <cell r="I413">
            <v>35.890500000000003</v>
          </cell>
          <cell r="J413">
            <v>452.79410000000001</v>
          </cell>
          <cell r="K413">
            <v>107.93640000000001</v>
          </cell>
        </row>
        <row r="414">
          <cell r="A414" t="str">
            <v>A9355</v>
          </cell>
          <cell r="B414" t="str">
            <v>Semirreboque com 4 eixos</v>
          </cell>
          <cell r="C414">
            <v>491470</v>
          </cell>
          <cell r="D414">
            <v>39.317599999999999</v>
          </cell>
          <cell r="E414">
            <v>9.0970999999999993</v>
          </cell>
          <cell r="F414">
            <v>0</v>
          </cell>
          <cell r="G414">
            <v>44.232300000000002</v>
          </cell>
          <cell r="H414">
            <v>0</v>
          </cell>
          <cell r="I414">
            <v>0</v>
          </cell>
          <cell r="J414">
            <v>89.243600000000001</v>
          </cell>
          <cell r="K414">
            <v>46.636200000000002</v>
          </cell>
        </row>
        <row r="415">
          <cell r="A415" t="str">
            <v>A9382</v>
          </cell>
          <cell r="B415" t="str">
            <v>Dolly intermediário com 2 eixos para semirreboque</v>
          </cell>
          <cell r="C415">
            <v>90270</v>
          </cell>
          <cell r="D415">
            <v>7.2215999999999996</v>
          </cell>
          <cell r="E415">
            <v>1.6709000000000001</v>
          </cell>
          <cell r="F415">
            <v>0</v>
          </cell>
          <cell r="G415">
            <v>8.1242999999999999</v>
          </cell>
          <cell r="H415">
            <v>0</v>
          </cell>
          <cell r="I415">
            <v>0</v>
          </cell>
          <cell r="J415">
            <v>17.0168</v>
          </cell>
          <cell r="K415">
            <v>8.8925000000000001</v>
          </cell>
        </row>
        <row r="416">
          <cell r="A416" t="str">
            <v>E9027</v>
          </cell>
          <cell r="B416" t="str">
            <v>Caminhão distribuidor de cimento e cal com capacidade de 15 m³ - 210 kW</v>
          </cell>
          <cell r="J416">
            <v>432.9325</v>
          </cell>
          <cell r="K416">
            <v>157.70400000000001</v>
          </cell>
        </row>
        <row r="417">
          <cell r="A417" t="str">
            <v>A9333</v>
          </cell>
          <cell r="B417" t="str">
            <v>Caminhão plataforma 8 x 4, PBT 29.000 kg e distância entre eixos 4,6 m - 210 kW - motorista de veículo especial</v>
          </cell>
          <cell r="C417">
            <v>745885.45990000002</v>
          </cell>
          <cell r="D417">
            <v>37.2943</v>
          </cell>
          <cell r="E417">
            <v>13.422800000000001</v>
          </cell>
          <cell r="F417">
            <v>5.4386999999999999</v>
          </cell>
          <cell r="G417">
            <v>55.941400000000002</v>
          </cell>
          <cell r="H417">
            <v>152.58600000000001</v>
          </cell>
          <cell r="I417">
            <v>35.890500000000003</v>
          </cell>
          <cell r="J417">
            <v>307.27670000000001</v>
          </cell>
          <cell r="K417">
            <v>93.037899999999993</v>
          </cell>
        </row>
        <row r="418">
          <cell r="A418" t="str">
            <v>A9365</v>
          </cell>
          <cell r="B418" t="str">
            <v>Distribuidor de cimento e cal montado sobre chassi com capacidade de 15 m³</v>
          </cell>
          <cell r="C418">
            <v>542130.527</v>
          </cell>
          <cell r="D418">
            <v>54.213099999999997</v>
          </cell>
          <cell r="E418">
            <v>10.452999999999999</v>
          </cell>
          <cell r="F418">
            <v>0</v>
          </cell>
          <cell r="G418">
            <v>60.989699999999999</v>
          </cell>
          <cell r="H418">
            <v>0</v>
          </cell>
          <cell r="I418">
            <v>0</v>
          </cell>
          <cell r="J418">
            <v>125.6558</v>
          </cell>
          <cell r="K418">
            <v>64.6661</v>
          </cell>
        </row>
        <row r="419">
          <cell r="A419" t="str">
            <v>E9037</v>
          </cell>
          <cell r="B419" t="str">
            <v>Plataforma de inspeção sob pontes montada em caminhão com capacidade de 500 kg e alcance de 15 m - 236 kW</v>
          </cell>
          <cell r="J419">
            <v>1214.0256999999999</v>
          </cell>
          <cell r="K419">
            <v>515.03440000000001</v>
          </cell>
        </row>
        <row r="420">
          <cell r="A420" t="str">
            <v>A9334</v>
          </cell>
          <cell r="B420" t="str">
            <v>Caminhão plataforma 8 x 2, PBT 29.000 kg e distância entre eixos 4,8 m - 236 kW - condição de trabalho severa - motorista de veículo especial</v>
          </cell>
          <cell r="C420">
            <v>769184.18629999994</v>
          </cell>
          <cell r="D420">
            <v>46.1511</v>
          </cell>
          <cell r="E420">
            <v>14.2376</v>
          </cell>
          <cell r="F420">
            <v>5.7689000000000004</v>
          </cell>
          <cell r="G420">
            <v>69.226600000000005</v>
          </cell>
          <cell r="H420">
            <v>232.71960000000001</v>
          </cell>
          <cell r="I420">
            <v>35.890500000000003</v>
          </cell>
          <cell r="J420">
            <v>412.71870000000001</v>
          </cell>
          <cell r="K420">
            <v>102.65900000000001</v>
          </cell>
        </row>
        <row r="421">
          <cell r="A421" t="str">
            <v>A9378</v>
          </cell>
          <cell r="B421" t="str">
            <v>Plataforma telescópica para inspeção de pontes montada sobre chassi com capacidade de 500 kg</v>
          </cell>
          <cell r="C421">
            <v>3540585.6395</v>
          </cell>
          <cell r="D421">
            <v>354.05860000000001</v>
          </cell>
          <cell r="E421">
            <v>68.266900000000007</v>
          </cell>
          <cell r="F421">
            <v>0</v>
          </cell>
          <cell r="G421">
            <v>398.3159</v>
          </cell>
          <cell r="H421">
            <v>0</v>
          </cell>
          <cell r="I421">
            <v>0</v>
          </cell>
          <cell r="J421">
            <v>801.30700000000002</v>
          </cell>
          <cell r="K421">
            <v>412.37540000000001</v>
          </cell>
        </row>
        <row r="422">
          <cell r="A422" t="str">
            <v>E9041</v>
          </cell>
          <cell r="B422" t="str">
            <v>Caminhão guindauto com capacidade de elevação de 11,9 t e carroceria de 11,5 t - 188 kW</v>
          </cell>
          <cell r="J422">
            <v>396.79309999999998</v>
          </cell>
          <cell r="K422">
            <v>123.8918</v>
          </cell>
        </row>
        <row r="423">
          <cell r="A423" t="str">
            <v>A9313</v>
          </cell>
          <cell r="B423" t="str">
            <v>Caminhão plataforma 6 x 2, PBT 23.000 kg e distância entre eixos 5,2 m - 188 kW - motorista de veículo especial</v>
          </cell>
          <cell r="C423">
            <v>654756.09310000006</v>
          </cell>
          <cell r="D423">
            <v>32.7378</v>
          </cell>
          <cell r="E423">
            <v>11.7829</v>
          </cell>
          <cell r="F423">
            <v>4.7743000000000002</v>
          </cell>
          <cell r="G423">
            <v>49.106699999999996</v>
          </cell>
          <cell r="H423">
            <v>185.38679999999999</v>
          </cell>
          <cell r="I423">
            <v>35.890500000000003</v>
          </cell>
          <cell r="J423">
            <v>326.76459999999997</v>
          </cell>
          <cell r="K423">
            <v>85.7988</v>
          </cell>
        </row>
        <row r="424">
          <cell r="A424" t="str">
            <v>A9351</v>
          </cell>
          <cell r="B424" t="str">
            <v>Carroceria de madeira com capacidade de 11,5 t</v>
          </cell>
          <cell r="C424">
            <v>34102</v>
          </cell>
          <cell r="D424">
            <v>3.4102000000000001</v>
          </cell>
          <cell r="E424">
            <v>0.65749999999999997</v>
          </cell>
          <cell r="F424">
            <v>0</v>
          </cell>
          <cell r="G424">
            <v>3.4102000000000001</v>
          </cell>
          <cell r="H424">
            <v>0</v>
          </cell>
          <cell r="I424">
            <v>0</v>
          </cell>
          <cell r="J424">
            <v>7.4779</v>
          </cell>
          <cell r="K424">
            <v>4.0677000000000003</v>
          </cell>
        </row>
        <row r="425">
          <cell r="A425" t="str">
            <v>A9373</v>
          </cell>
          <cell r="B425" t="str">
            <v>Guindaste articulado montado sobre chassi com capacidade máxima de elevação de 11,9 t</v>
          </cell>
          <cell r="C425">
            <v>285253.2</v>
          </cell>
          <cell r="D425">
            <v>28.525300000000001</v>
          </cell>
          <cell r="E425">
            <v>5.5</v>
          </cell>
          <cell r="F425">
            <v>0</v>
          </cell>
          <cell r="G425">
            <v>28.525300000000001</v>
          </cell>
          <cell r="H425">
            <v>0</v>
          </cell>
          <cell r="I425">
            <v>0</v>
          </cell>
          <cell r="J425">
            <v>62.550600000000003</v>
          </cell>
          <cell r="K425">
            <v>34.025300000000001</v>
          </cell>
        </row>
        <row r="426">
          <cell r="A426" t="str">
            <v>E9082</v>
          </cell>
          <cell r="B426" t="str">
            <v>Bate-estaca hidráulico para defensas montado em caminhão guindauto com capacidade de 6,2 t e carroceria de 5 t - 152 kW</v>
          </cell>
          <cell r="J426">
            <v>397.28190000000001</v>
          </cell>
          <cell r="K426">
            <v>159.20509999999999</v>
          </cell>
        </row>
        <row r="427">
          <cell r="A427" t="str">
            <v>A9305</v>
          </cell>
          <cell r="B427" t="str">
            <v>Caminhão plataforma 4 x 2, PBT 15.000 kg e distância entre eixos 4,8 m - 152 kW - motorista de veículo especial</v>
          </cell>
          <cell r="C427">
            <v>440651.3431</v>
          </cell>
          <cell r="D427">
            <v>22.032599999999999</v>
          </cell>
          <cell r="E427">
            <v>7.9298999999999999</v>
          </cell>
          <cell r="F427">
            <v>3.2130999999999998</v>
          </cell>
          <cell r="G427">
            <v>33.048900000000003</v>
          </cell>
          <cell r="H427">
            <v>149.88720000000001</v>
          </cell>
          <cell r="I427">
            <v>35.890500000000003</v>
          </cell>
          <cell r="J427">
            <v>257.7928</v>
          </cell>
          <cell r="K427">
            <v>69.647400000000005</v>
          </cell>
        </row>
        <row r="428">
          <cell r="A428" t="str">
            <v>A9348</v>
          </cell>
          <cell r="B428" t="str">
            <v>Carroceria de madeira com capacidade de 5 t</v>
          </cell>
          <cell r="C428">
            <v>25871.632699999998</v>
          </cell>
          <cell r="D428">
            <v>2.5872000000000002</v>
          </cell>
          <cell r="E428">
            <v>0.49880000000000002</v>
          </cell>
          <cell r="F428">
            <v>0</v>
          </cell>
          <cell r="G428">
            <v>2.5872000000000002</v>
          </cell>
          <cell r="H428">
            <v>0</v>
          </cell>
          <cell r="I428">
            <v>0</v>
          </cell>
          <cell r="J428">
            <v>5.6788999999999996</v>
          </cell>
          <cell r="K428">
            <v>3.0891000000000002</v>
          </cell>
        </row>
        <row r="429">
          <cell r="A429" t="str">
            <v>A9372</v>
          </cell>
          <cell r="B429" t="str">
            <v>Guindaste articulado montado sobre chassi com capacidade máxima de elevação de 6,2 t</v>
          </cell>
          <cell r="C429">
            <v>267801</v>
          </cell>
          <cell r="D429">
            <v>26.780100000000001</v>
          </cell>
          <cell r="E429">
            <v>5.1635</v>
          </cell>
          <cell r="F429">
            <v>0</v>
          </cell>
          <cell r="G429">
            <v>26.780100000000001</v>
          </cell>
          <cell r="H429">
            <v>0</v>
          </cell>
          <cell r="I429">
            <v>0</v>
          </cell>
          <cell r="J429">
            <v>58.723700000000001</v>
          </cell>
          <cell r="K429">
            <v>31.9436</v>
          </cell>
        </row>
        <row r="430">
          <cell r="A430" t="str">
            <v>A9379</v>
          </cell>
          <cell r="B430" t="str">
            <v>Bate-estaca hidráulico para defensas metálicas montada sobre chassi</v>
          </cell>
          <cell r="C430">
            <v>205615</v>
          </cell>
          <cell r="D430">
            <v>21.846599999999999</v>
          </cell>
          <cell r="E430">
            <v>3.9645000000000001</v>
          </cell>
          <cell r="F430">
            <v>0</v>
          </cell>
          <cell r="G430">
            <v>20.561499999999999</v>
          </cell>
          <cell r="H430">
            <v>0</v>
          </cell>
          <cell r="I430">
            <v>28.668700000000001</v>
          </cell>
          <cell r="J430">
            <v>75.086500000000001</v>
          </cell>
          <cell r="K430">
            <v>54.524999999999999</v>
          </cell>
        </row>
        <row r="431">
          <cell r="A431" t="str">
            <v>E9097</v>
          </cell>
          <cell r="B431" t="str">
            <v>Caminhão de resgate de veículos leves com plataforma com capacidade de 5 t - 129 kW</v>
          </cell>
          <cell r="J431">
            <v>269.87979999999999</v>
          </cell>
          <cell r="K431">
            <v>86.725800000000007</v>
          </cell>
        </row>
        <row r="432">
          <cell r="A432" t="str">
            <v>A9326</v>
          </cell>
          <cell r="B432" t="str">
            <v>Caminhão plataforma 4 x 2, PBT 10.800 kg e distância entre eixos 4,6 m - 129 kW - motorista de veículo especial</v>
          </cell>
          <cell r="C432">
            <v>450417.31920000003</v>
          </cell>
          <cell r="D432">
            <v>27.024999999999999</v>
          </cell>
          <cell r="E432">
            <v>8.3371999999999993</v>
          </cell>
          <cell r="F432">
            <v>3.3780999999999999</v>
          </cell>
          <cell r="G432">
            <v>40.537599999999998</v>
          </cell>
          <cell r="H432">
            <v>127.2069</v>
          </cell>
          <cell r="I432">
            <v>35.890500000000003</v>
          </cell>
          <cell r="J432">
            <v>254.58359999999999</v>
          </cell>
          <cell r="K432">
            <v>78.732399999999998</v>
          </cell>
        </row>
        <row r="433">
          <cell r="A433" t="str">
            <v>A9374</v>
          </cell>
          <cell r="B433" t="str">
            <v>Plataforma hidráulica para resgate de veículos montada sobre chassi com capacidade de 5 t</v>
          </cell>
          <cell r="C433">
            <v>81142.7</v>
          </cell>
          <cell r="D433">
            <v>6.4913999999999996</v>
          </cell>
          <cell r="E433">
            <v>1.502</v>
          </cell>
          <cell r="F433">
            <v>0</v>
          </cell>
          <cell r="G433">
            <v>7.3028000000000004</v>
          </cell>
          <cell r="H433">
            <v>0</v>
          </cell>
          <cell r="I433">
            <v>0</v>
          </cell>
          <cell r="J433">
            <v>15.296200000000001</v>
          </cell>
          <cell r="K433">
            <v>7.9934000000000003</v>
          </cell>
        </row>
        <row r="434">
          <cell r="A434" t="str">
            <v>E9098</v>
          </cell>
          <cell r="B434" t="str">
            <v>Caminhão de resgate de veículos de porte médio com capacidade do guincho de 20 t - 236 kW</v>
          </cell>
          <cell r="J434">
            <v>420.32170000000002</v>
          </cell>
          <cell r="K434">
            <v>109.9742</v>
          </cell>
        </row>
        <row r="435">
          <cell r="A435" t="str">
            <v>A9306</v>
          </cell>
          <cell r="B435" t="str">
            <v>Caminhão plataforma 4 x 2, PBT 16.000 kg e distância entre eixos 3,6 m - 236 kW - motorista de veículo especial</v>
          </cell>
          <cell r="C435">
            <v>672316.29989999998</v>
          </cell>
          <cell r="D435">
            <v>33.6158</v>
          </cell>
          <cell r="E435">
            <v>12.0989</v>
          </cell>
          <cell r="F435">
            <v>4.9023000000000003</v>
          </cell>
          <cell r="G435">
            <v>50.423699999999997</v>
          </cell>
          <cell r="H435">
            <v>232.71960000000001</v>
          </cell>
          <cell r="I435">
            <v>35.890500000000003</v>
          </cell>
          <cell r="J435">
            <v>378.43090000000001</v>
          </cell>
          <cell r="K435">
            <v>87.147300000000001</v>
          </cell>
        </row>
        <row r="436">
          <cell r="A436" t="str">
            <v>A9375</v>
          </cell>
          <cell r="B436" t="str">
            <v>Guincho rebocador para resgate de veículos montada sobre chassi com capacidade de 20 t</v>
          </cell>
          <cell r="C436">
            <v>274665.83590000001</v>
          </cell>
          <cell r="D436">
            <v>13.7333</v>
          </cell>
          <cell r="E436">
            <v>4.7663000000000002</v>
          </cell>
          <cell r="F436">
            <v>0</v>
          </cell>
          <cell r="G436">
            <v>15.45</v>
          </cell>
          <cell r="H436">
            <v>0</v>
          </cell>
          <cell r="I436">
            <v>0</v>
          </cell>
          <cell r="J436">
            <v>41.890799999999999</v>
          </cell>
          <cell r="K436">
            <v>22.826899999999998</v>
          </cell>
        </row>
        <row r="437">
          <cell r="A437" t="str">
            <v>E9099</v>
          </cell>
          <cell r="B437" t="str">
            <v>Caminhão de resgate de veículos pesados com dois guinchos com capacidade de 35 t - 265 kW</v>
          </cell>
          <cell r="J437">
            <v>567.67819999999995</v>
          </cell>
          <cell r="K437">
            <v>169.05969999999999</v>
          </cell>
        </row>
        <row r="438">
          <cell r="A438" t="str">
            <v>A9320</v>
          </cell>
          <cell r="B438" t="str">
            <v>Caminhão plataforma 6 x 4, PBT 23.000 kg e distância entre eixos 4,8 m - 265 kW - motorista de veículo especial</v>
          </cell>
          <cell r="C438">
            <v>787302.75549999997</v>
          </cell>
          <cell r="D438">
            <v>39.365099999999998</v>
          </cell>
          <cell r="E438">
            <v>14.168200000000001</v>
          </cell>
          <cell r="F438">
            <v>5.7407000000000004</v>
          </cell>
          <cell r="G438">
            <v>59.047699999999999</v>
          </cell>
          <cell r="H438">
            <v>261.31650000000002</v>
          </cell>
          <cell r="I438">
            <v>35.890500000000003</v>
          </cell>
          <cell r="J438">
            <v>426.48450000000003</v>
          </cell>
          <cell r="K438">
            <v>96.397400000000005</v>
          </cell>
        </row>
        <row r="439">
          <cell r="A439" t="str">
            <v>A9376</v>
          </cell>
          <cell r="B439" t="str">
            <v>Guincho rebocador para resgate de veículos montada sobre chassi com capacidade de 35 t</v>
          </cell>
          <cell r="C439">
            <v>601527.47230000002</v>
          </cell>
          <cell r="D439">
            <v>60.152700000000003</v>
          </cell>
          <cell r="E439">
            <v>11.5982</v>
          </cell>
          <cell r="F439">
            <v>0</v>
          </cell>
          <cell r="G439">
            <v>67.671800000000005</v>
          </cell>
          <cell r="H439">
            <v>0</v>
          </cell>
          <cell r="I439">
            <v>0</v>
          </cell>
          <cell r="J439">
            <v>141.19370000000001</v>
          </cell>
          <cell r="K439">
            <v>72.662300000000002</v>
          </cell>
        </row>
        <row r="440">
          <cell r="A440" t="str">
            <v>E9100</v>
          </cell>
          <cell r="B440" t="str">
            <v>Cavalo mecânico sem reboque - 272 kW</v>
          </cell>
          <cell r="J440">
            <v>334.21820000000002</v>
          </cell>
          <cell r="K440">
            <v>83.183999999999997</v>
          </cell>
        </row>
        <row r="441">
          <cell r="A441" t="str">
            <v>A9310</v>
          </cell>
          <cell r="B441" t="str">
            <v>Cavalo mecânico 4 x 2, PBT 16.000 kg - 272 kW - motorista de veículo especial</v>
          </cell>
          <cell r="C441">
            <v>613733.65350000001</v>
          </cell>
          <cell r="D441">
            <v>30.686699999999998</v>
          </cell>
          <cell r="E441">
            <v>11.044600000000001</v>
          </cell>
          <cell r="F441">
            <v>4.4751000000000003</v>
          </cell>
          <cell r="G441">
            <v>46.03</v>
          </cell>
          <cell r="H441">
            <v>197.6352</v>
          </cell>
          <cell r="I441">
            <v>35.890500000000003</v>
          </cell>
          <cell r="J441">
            <v>334.21820000000002</v>
          </cell>
          <cell r="K441">
            <v>83.183999999999997</v>
          </cell>
        </row>
        <row r="442">
          <cell r="A442" t="str">
            <v>E9114</v>
          </cell>
          <cell r="B442" t="str">
            <v>Painel com seta luminosa para montagem em caminhão</v>
          </cell>
          <cell r="J442">
            <v>6.8211000000000004</v>
          </cell>
          <cell r="K442">
            <v>4.6268000000000002</v>
          </cell>
        </row>
        <row r="443">
          <cell r="A443" t="str">
            <v>A9380</v>
          </cell>
          <cell r="B443" t="str">
            <v>Painel com seta luminosa montado sobre chassi</v>
          </cell>
          <cell r="C443">
            <v>35005.5095</v>
          </cell>
          <cell r="D443">
            <v>3.9380999999999999</v>
          </cell>
          <cell r="E443">
            <v>0.67490000000000006</v>
          </cell>
          <cell r="F443">
            <v>0</v>
          </cell>
          <cell r="G443">
            <v>2.1878000000000002</v>
          </cell>
          <cell r="H443">
            <v>0</v>
          </cell>
          <cell r="I443">
            <v>0</v>
          </cell>
          <cell r="J443">
            <v>6.8211000000000004</v>
          </cell>
          <cell r="K443">
            <v>4.6268000000000002</v>
          </cell>
        </row>
        <row r="444">
          <cell r="A444" t="str">
            <v>E9115</v>
          </cell>
          <cell r="B444" t="str">
            <v>Amortecedor retrátil (AMC) para montagem em caminhão</v>
          </cell>
          <cell r="J444">
            <v>106.0296</v>
          </cell>
          <cell r="K444">
            <v>57.199300000000001</v>
          </cell>
        </row>
        <row r="445">
          <cell r="A445" t="str">
            <v>A9381</v>
          </cell>
          <cell r="B445" t="str">
            <v>Amortecedor retrátil montado em caminhão</v>
          </cell>
          <cell r="C445">
            <v>433184.85710000002</v>
          </cell>
          <cell r="D445">
            <v>48.7333</v>
          </cell>
          <cell r="E445">
            <v>8.3522999999999996</v>
          </cell>
          <cell r="F445">
            <v>0</v>
          </cell>
          <cell r="G445">
            <v>48.7333</v>
          </cell>
          <cell r="H445">
            <v>0</v>
          </cell>
          <cell r="I445">
            <v>0</v>
          </cell>
          <cell r="J445">
            <v>106.0296</v>
          </cell>
          <cell r="K445">
            <v>57.199300000000001</v>
          </cell>
        </row>
        <row r="446">
          <cell r="A446" t="str">
            <v>E9145</v>
          </cell>
          <cell r="B446" t="str">
            <v>Caminhão basculante para concreto com capacidade de 10 m³ - 210 kW</v>
          </cell>
          <cell r="J446">
            <v>326.29180000000002</v>
          </cell>
          <cell r="K446">
            <v>102.4054</v>
          </cell>
        </row>
        <row r="447">
          <cell r="A447" t="str">
            <v>A9316</v>
          </cell>
          <cell r="B447" t="str">
            <v>Caminhão plataforma 8 x 4, PBT 29.000 kg e distância entre eixos 4,6 m - 210 kW - motorista de caminhão</v>
          </cell>
          <cell r="C447">
            <v>745885.45990000002</v>
          </cell>
          <cell r="D447">
            <v>37.2943</v>
          </cell>
          <cell r="E447">
            <v>13.422800000000001</v>
          </cell>
          <cell r="F447">
            <v>5.4386999999999999</v>
          </cell>
          <cell r="G447">
            <v>55.941400000000002</v>
          </cell>
          <cell r="H447">
            <v>152.58600000000001</v>
          </cell>
          <cell r="I447">
            <v>35.546199999999999</v>
          </cell>
          <cell r="J447">
            <v>306.41500000000002</v>
          </cell>
          <cell r="K447">
            <v>92.176199999999994</v>
          </cell>
        </row>
        <row r="448">
          <cell r="A448" t="str">
            <v>A9340</v>
          </cell>
          <cell r="B448" t="str">
            <v>Caçamba basculante para concreto com capacidade de 10 m³</v>
          </cell>
          <cell r="C448">
            <v>85756.5</v>
          </cell>
          <cell r="D448">
            <v>8.5756999999999994</v>
          </cell>
          <cell r="E448">
            <v>1.6535</v>
          </cell>
          <cell r="F448">
            <v>0</v>
          </cell>
          <cell r="G448">
            <v>9.6476000000000006</v>
          </cell>
          <cell r="H448">
            <v>0</v>
          </cell>
          <cell r="I448">
            <v>0</v>
          </cell>
          <cell r="J448">
            <v>19.876799999999999</v>
          </cell>
          <cell r="K448">
            <v>10.229200000000001</v>
          </cell>
        </row>
        <row r="449">
          <cell r="A449" t="str">
            <v>E9146</v>
          </cell>
          <cell r="B449" t="str">
            <v>Caminhão silo com capacidade de 30 m³ - 368 kW</v>
          </cell>
          <cell r="J449">
            <v>668.34199999999998</v>
          </cell>
          <cell r="K449">
            <v>165.1472</v>
          </cell>
        </row>
        <row r="450">
          <cell r="A450" t="str">
            <v>A9335</v>
          </cell>
          <cell r="B450" t="str">
            <v>Cavalo mecânico estradeiro 8 x 2, PBT 29.000 kg - 368 kW - condição de trabalho severa - motorista de veículo especial</v>
          </cell>
          <cell r="C450">
            <v>1107607.382</v>
          </cell>
          <cell r="D450">
            <v>66.456400000000002</v>
          </cell>
          <cell r="E450">
            <v>20.501799999999999</v>
          </cell>
          <cell r="F450">
            <v>8.3071000000000002</v>
          </cell>
          <cell r="G450">
            <v>99.684700000000007</v>
          </cell>
          <cell r="H450">
            <v>362.88479999999998</v>
          </cell>
          <cell r="I450">
            <v>35.890500000000003</v>
          </cell>
          <cell r="J450">
            <v>607.08889999999997</v>
          </cell>
          <cell r="K450">
            <v>131.82769999999999</v>
          </cell>
        </row>
        <row r="451">
          <cell r="A451" t="str">
            <v>A9357</v>
          </cell>
          <cell r="B451" t="str">
            <v>Semirreboque silo para cimento com capacidade de 30 m³</v>
          </cell>
          <cell r="C451">
            <v>279335.5</v>
          </cell>
          <cell r="D451">
            <v>27.933599999999998</v>
          </cell>
          <cell r="E451">
            <v>5.3859000000000004</v>
          </cell>
          <cell r="F451">
            <v>0</v>
          </cell>
          <cell r="G451">
            <v>27.933599999999998</v>
          </cell>
          <cell r="H451">
            <v>0</v>
          </cell>
          <cell r="I451">
            <v>0</v>
          </cell>
          <cell r="J451">
            <v>61.253100000000003</v>
          </cell>
          <cell r="K451">
            <v>33.319499999999998</v>
          </cell>
        </row>
        <row r="452">
          <cell r="A452" t="str">
            <v>E9169</v>
          </cell>
          <cell r="B452" t="str">
            <v>Cavalo mecânico com dolly pneumático de 4 eixos e mesas de giro com capacidade de 56 t - 364 kW</v>
          </cell>
          <cell r="J452">
            <v>688.5711</v>
          </cell>
          <cell r="K452">
            <v>231.14680000000001</v>
          </cell>
        </row>
        <row r="453">
          <cell r="A453" t="str">
            <v>A9324</v>
          </cell>
          <cell r="B453" t="str">
            <v>Cavalo mecânico estradeiro 6 x 4, PBT 23.000 kg - 364 kW - motorista de veículo especial</v>
          </cell>
          <cell r="C453">
            <v>948200.62</v>
          </cell>
          <cell r="D453">
            <v>47.41</v>
          </cell>
          <cell r="E453">
            <v>17.063700000000001</v>
          </cell>
          <cell r="F453">
            <v>6.9139999999999997</v>
          </cell>
          <cell r="G453">
            <v>71.114999999999995</v>
          </cell>
          <cell r="H453">
            <v>264.48239999999998</v>
          </cell>
          <cell r="I453">
            <v>35.890500000000003</v>
          </cell>
          <cell r="J453">
            <v>452.79410000000001</v>
          </cell>
          <cell r="K453">
            <v>107.93640000000001</v>
          </cell>
        </row>
        <row r="454">
          <cell r="A454" t="str">
            <v>A9385</v>
          </cell>
          <cell r="B454" t="str">
            <v>Conjunto de duas mesas de giro para quinta roda ou reboque com capacidade de 100 t cada</v>
          </cell>
          <cell r="C454">
            <v>571492.88740000001</v>
          </cell>
          <cell r="D454">
            <v>45.7194</v>
          </cell>
          <cell r="E454">
            <v>10.5783</v>
          </cell>
          <cell r="F454">
            <v>0</v>
          </cell>
          <cell r="G454">
            <v>51.434399999999997</v>
          </cell>
          <cell r="H454">
            <v>0</v>
          </cell>
          <cell r="I454">
            <v>0</v>
          </cell>
          <cell r="J454">
            <v>141.34950000000001</v>
          </cell>
          <cell r="K454">
            <v>73.865300000000005</v>
          </cell>
        </row>
        <row r="455">
          <cell r="A455" t="str">
            <v>A9389</v>
          </cell>
          <cell r="B455" t="str">
            <v>Dolly pneumático com capacidade de 48 t e 4 eixos</v>
          </cell>
          <cell r="C455">
            <v>494632.5822</v>
          </cell>
          <cell r="D455">
            <v>39.570599999999999</v>
          </cell>
          <cell r="E455">
            <v>9.1555999999999997</v>
          </cell>
          <cell r="F455">
            <v>0</v>
          </cell>
          <cell r="G455">
            <v>44.5169</v>
          </cell>
          <cell r="H455">
            <v>0</v>
          </cell>
          <cell r="I455">
            <v>0</v>
          </cell>
          <cell r="J455">
            <v>94.427499999999995</v>
          </cell>
          <cell r="K455">
            <v>49.345100000000002</v>
          </cell>
        </row>
        <row r="456">
          <cell r="A456" t="str">
            <v>E9170</v>
          </cell>
          <cell r="B456" t="str">
            <v>Cavalo mecânico com dois dollys pneumáticos de 3 e 4 eixos e mesas de giro com capacidade de 77 t - 364 kW</v>
          </cell>
          <cell r="J456">
            <v>772.68690000000004</v>
          </cell>
          <cell r="K456">
            <v>274.85210000000001</v>
          </cell>
        </row>
        <row r="457">
          <cell r="A457" t="str">
            <v>A9385</v>
          </cell>
          <cell r="B457" t="str">
            <v>Conjunto de duas mesas de giro para quinta roda ou reboque com capacidade de 100 t cada</v>
          </cell>
          <cell r="C457">
            <v>571492.88740000001</v>
          </cell>
          <cell r="D457">
            <v>45.7194</v>
          </cell>
          <cell r="E457">
            <v>10.5783</v>
          </cell>
          <cell r="F457">
            <v>0</v>
          </cell>
          <cell r="G457">
            <v>51.434399999999997</v>
          </cell>
          <cell r="H457">
            <v>0</v>
          </cell>
          <cell r="I457">
            <v>0</v>
          </cell>
          <cell r="J457">
            <v>141.34950000000001</v>
          </cell>
          <cell r="K457">
            <v>73.865300000000005</v>
          </cell>
        </row>
        <row r="458">
          <cell r="A458" t="str">
            <v>A9386</v>
          </cell>
          <cell r="B458" t="str">
            <v>Cavalo mecânico estradeiro 6 x 4, CMT 150.000 kg - 364 kW - motorista de veículo especial</v>
          </cell>
          <cell r="C458">
            <v>1025481.1029000001</v>
          </cell>
          <cell r="D458">
            <v>51.274099999999997</v>
          </cell>
          <cell r="E458">
            <v>18.4544</v>
          </cell>
          <cell r="F458">
            <v>7.4775</v>
          </cell>
          <cell r="G458">
            <v>76.911100000000005</v>
          </cell>
          <cell r="H458">
            <v>264.48239999999998</v>
          </cell>
          <cell r="I458">
            <v>35.890500000000003</v>
          </cell>
          <cell r="J458">
            <v>464.42</v>
          </cell>
          <cell r="K458">
            <v>113.76049999999999</v>
          </cell>
        </row>
        <row r="459">
          <cell r="A459" t="str">
            <v>A9387</v>
          </cell>
          <cell r="B459" t="str">
            <v>Dolly pneumático com capacidade de 28,5 t e 3 eixos</v>
          </cell>
          <cell r="C459">
            <v>379717.7291</v>
          </cell>
          <cell r="D459">
            <v>30.377400000000002</v>
          </cell>
          <cell r="E459">
            <v>7.0286</v>
          </cell>
          <cell r="F459">
            <v>0</v>
          </cell>
          <cell r="G459">
            <v>34.174599999999998</v>
          </cell>
          <cell r="H459">
            <v>0</v>
          </cell>
          <cell r="I459">
            <v>0</v>
          </cell>
          <cell r="J459">
            <v>72.489900000000006</v>
          </cell>
          <cell r="K459">
            <v>37.8812</v>
          </cell>
        </row>
        <row r="460">
          <cell r="A460" t="str">
            <v>A9389</v>
          </cell>
          <cell r="B460" t="str">
            <v>Dolly pneumático com capacidade de 48 t e 4 eixos</v>
          </cell>
          <cell r="C460">
            <v>494632.5822</v>
          </cell>
          <cell r="D460">
            <v>39.570599999999999</v>
          </cell>
          <cell r="E460">
            <v>9.1555999999999997</v>
          </cell>
          <cell r="F460">
            <v>0</v>
          </cell>
          <cell r="G460">
            <v>44.5169</v>
          </cell>
          <cell r="H460">
            <v>0</v>
          </cell>
          <cell r="I460">
            <v>0</v>
          </cell>
          <cell r="J460">
            <v>94.427499999999995</v>
          </cell>
          <cell r="K460">
            <v>49.345100000000002</v>
          </cell>
        </row>
        <row r="461">
          <cell r="A461" t="str">
            <v>E9171</v>
          </cell>
          <cell r="B461" t="str">
            <v>Cavalo mecânico com dois dollys pneumáticos de 4 e 5 eixos e mesas de giro com capacidade de 111 t - 440 kW</v>
          </cell>
          <cell r="J461">
            <v>1495.8334</v>
          </cell>
          <cell r="K461">
            <v>609.44230000000005</v>
          </cell>
        </row>
        <row r="462">
          <cell r="A462" t="str">
            <v>A9325</v>
          </cell>
          <cell r="B462" t="str">
            <v>Cavalo mecânico 8 x 8, PBT 26.000 kg - 440 kW -  motorista de veículo especial</v>
          </cell>
          <cell r="C462">
            <v>5110571.7571999999</v>
          </cell>
          <cell r="D462">
            <v>255.52860000000001</v>
          </cell>
          <cell r="E462">
            <v>91.968999999999994</v>
          </cell>
          <cell r="F462">
            <v>37.264600000000002</v>
          </cell>
          <cell r="G462">
            <v>383.29289999999997</v>
          </cell>
          <cell r="H462">
            <v>319.70400000000001</v>
          </cell>
          <cell r="I462">
            <v>35.890500000000003</v>
          </cell>
          <cell r="J462">
            <v>1143.6911</v>
          </cell>
          <cell r="K462">
            <v>425.42270000000002</v>
          </cell>
        </row>
        <row r="463">
          <cell r="A463" t="str">
            <v>A9385</v>
          </cell>
          <cell r="B463" t="str">
            <v>Conjunto de duas mesas de giro para quinta roda ou reboque com capacidade de 100 t cada</v>
          </cell>
          <cell r="C463">
            <v>571492.88740000001</v>
          </cell>
          <cell r="D463">
            <v>45.7194</v>
          </cell>
          <cell r="E463">
            <v>10.5783</v>
          </cell>
          <cell r="F463">
            <v>0</v>
          </cell>
          <cell r="G463">
            <v>51.434399999999997</v>
          </cell>
          <cell r="H463">
            <v>0</v>
          </cell>
          <cell r="I463">
            <v>0</v>
          </cell>
          <cell r="J463">
            <v>141.34950000000001</v>
          </cell>
          <cell r="K463">
            <v>73.865300000000005</v>
          </cell>
        </row>
        <row r="464">
          <cell r="A464" t="str">
            <v>A9388</v>
          </cell>
          <cell r="B464" t="str">
            <v>Dolly pneumático com capacidade de 60 t e 5 eixos</v>
          </cell>
          <cell r="C464">
            <v>609547.43530000001</v>
          </cell>
          <cell r="D464">
            <v>48.763800000000003</v>
          </cell>
          <cell r="E464">
            <v>11.2827</v>
          </cell>
          <cell r="F464">
            <v>0</v>
          </cell>
          <cell r="G464">
            <v>54.859299999999998</v>
          </cell>
          <cell r="H464">
            <v>0</v>
          </cell>
          <cell r="I464">
            <v>0</v>
          </cell>
          <cell r="J464">
            <v>116.3653</v>
          </cell>
          <cell r="K464">
            <v>60.809199999999997</v>
          </cell>
        </row>
        <row r="465">
          <cell r="A465" t="str">
            <v>A9389</v>
          </cell>
          <cell r="B465" t="str">
            <v>Dolly pneumático com capacidade de 48 t e 4 eixos</v>
          </cell>
          <cell r="C465">
            <v>494632.5822</v>
          </cell>
          <cell r="D465">
            <v>39.570599999999999</v>
          </cell>
          <cell r="E465">
            <v>9.1555999999999997</v>
          </cell>
          <cell r="F465">
            <v>0</v>
          </cell>
          <cell r="G465">
            <v>44.5169</v>
          </cell>
          <cell r="H465">
            <v>0</v>
          </cell>
          <cell r="I465">
            <v>0</v>
          </cell>
          <cell r="J465">
            <v>94.427499999999995</v>
          </cell>
          <cell r="K465">
            <v>49.345100000000002</v>
          </cell>
        </row>
        <row r="466">
          <cell r="A466" t="str">
            <v>E9199</v>
          </cell>
          <cell r="B466" t="str">
            <v>Caminhão com sistema de hidrojateamento de alta pressão e vácuo para limpeza e desobstrução de bueiros com capacidade total de 15.600 l - 188 kW</v>
          </cell>
          <cell r="J466">
            <v>413.66989999999998</v>
          </cell>
          <cell r="K466">
            <v>133.07220000000001</v>
          </cell>
        </row>
        <row r="467">
          <cell r="A467" t="str">
            <v>A9299</v>
          </cell>
          <cell r="B467" t="str">
            <v>Equipamento com sistema de hidrojateamento de alta pressão e vácuo para limpeza e desobstrução de bueiros com diâmetro de até 1.500 mm com capacidade total de 15.600 l</v>
          </cell>
          <cell r="C467">
            <v>407978.8971</v>
          </cell>
          <cell r="D467">
            <v>40.797899999999998</v>
          </cell>
          <cell r="E467">
            <v>7.8662999999999998</v>
          </cell>
          <cell r="F467">
            <v>0</v>
          </cell>
          <cell r="G467">
            <v>40.797899999999998</v>
          </cell>
          <cell r="H467">
            <v>0</v>
          </cell>
          <cell r="I467">
            <v>0</v>
          </cell>
          <cell r="J467">
            <v>86.905299999999997</v>
          </cell>
          <cell r="K467">
            <v>47.273400000000002</v>
          </cell>
        </row>
        <row r="468">
          <cell r="A468" t="str">
            <v>A9313</v>
          </cell>
          <cell r="B468" t="str">
            <v>Caminhão plataforma 6 x 2, PBT 23.000 kg e distância entre eixos 5,2 m - 188 kW - motorista de veículo especial</v>
          </cell>
          <cell r="C468">
            <v>654756.09310000006</v>
          </cell>
          <cell r="D468">
            <v>32.7378</v>
          </cell>
          <cell r="E468">
            <v>11.7829</v>
          </cell>
          <cell r="F468">
            <v>4.7743000000000002</v>
          </cell>
          <cell r="G468">
            <v>49.106699999999996</v>
          </cell>
          <cell r="H468">
            <v>185.38679999999999</v>
          </cell>
          <cell r="I468">
            <v>35.890500000000003</v>
          </cell>
          <cell r="J468">
            <v>326.76459999999997</v>
          </cell>
          <cell r="K468">
            <v>85.7988</v>
          </cell>
        </row>
        <row r="469">
          <cell r="A469" t="str">
            <v>E9201</v>
          </cell>
          <cell r="B469" t="str">
            <v>Caminhão basculante para rocha com capacidade de 12 m³ - 210 kW com periculosidade</v>
          </cell>
          <cell r="J469">
            <v>358.827</v>
          </cell>
          <cell r="K469">
            <v>123.0605</v>
          </cell>
        </row>
        <row r="470">
          <cell r="A470" t="str">
            <v>A9327</v>
          </cell>
          <cell r="B470" t="str">
            <v>Caminhão plataforma 8 x 4, PBT 29.000 kg e distância entre eixos 4,6 m - 210 kW - motorista de caminhão com periculosidade</v>
          </cell>
          <cell r="C470">
            <v>745885.45990000002</v>
          </cell>
          <cell r="D470">
            <v>37.2943</v>
          </cell>
          <cell r="E470">
            <v>13.422800000000001</v>
          </cell>
          <cell r="F470">
            <v>5.4386999999999999</v>
          </cell>
          <cell r="G470">
            <v>55.941400000000002</v>
          </cell>
          <cell r="H470">
            <v>152.58600000000001</v>
          </cell>
          <cell r="I470">
            <v>44.156999999999996</v>
          </cell>
          <cell r="J470">
            <v>315.0274</v>
          </cell>
          <cell r="K470">
            <v>100.7886</v>
          </cell>
        </row>
        <row r="471">
          <cell r="A471" t="str">
            <v>A9343</v>
          </cell>
          <cell r="B471" t="str">
            <v>Caçamba basculante para rocha com capacidade de 12 m³</v>
          </cell>
          <cell r="C471">
            <v>179748.17800000001</v>
          </cell>
          <cell r="D471">
            <v>22.122900000000001</v>
          </cell>
          <cell r="E471">
            <v>3.6257000000000001</v>
          </cell>
          <cell r="F471">
            <v>0</v>
          </cell>
          <cell r="G471">
            <v>24.888200000000001</v>
          </cell>
          <cell r="H471">
            <v>0</v>
          </cell>
          <cell r="I471">
            <v>0</v>
          </cell>
          <cell r="J471">
            <v>43.799599999999998</v>
          </cell>
          <cell r="K471">
            <v>22.271899999999999</v>
          </cell>
        </row>
        <row r="472">
          <cell r="A472" t="str">
            <v>E9202</v>
          </cell>
          <cell r="B472" t="str">
            <v>Plataforma pantográfica montada em caminhão com capacidade de carga de 600 kg - 120 kW com periculosidade</v>
          </cell>
          <cell r="J472">
            <v>343.20409999999998</v>
          </cell>
          <cell r="K472">
            <v>136.89949999999999</v>
          </cell>
        </row>
        <row r="473">
          <cell r="A473" t="str">
            <v>A9300</v>
          </cell>
          <cell r="B473" t="str">
            <v>Caminhão plataforma 4 x 2, PBT 8.300 kg e distância entre eixos 3,9 m - 120 kW - motorista de veículo especial com periculosidade</v>
          </cell>
          <cell r="C473">
            <v>378612.00040000002</v>
          </cell>
          <cell r="D473">
            <v>22.716699999999999</v>
          </cell>
          <cell r="E473">
            <v>7.0080999999999998</v>
          </cell>
          <cell r="F473">
            <v>2.8395999999999999</v>
          </cell>
          <cell r="G473">
            <v>34.075099999999999</v>
          </cell>
          <cell r="H473">
            <v>118.33199999999999</v>
          </cell>
          <cell r="I473">
            <v>44.604500000000002</v>
          </cell>
          <cell r="J473">
            <v>237.63329999999999</v>
          </cell>
          <cell r="K473">
            <v>79.472700000000003</v>
          </cell>
        </row>
        <row r="474">
          <cell r="A474" t="str">
            <v>A9383</v>
          </cell>
          <cell r="B474" t="str">
            <v>Plataforma pantográfica hidráulica montada sobre chassi com capacidade de 600 kg - com periculosidade</v>
          </cell>
          <cell r="C474">
            <v>481440</v>
          </cell>
          <cell r="D474">
            <v>48.143999999999998</v>
          </cell>
          <cell r="E474">
            <v>9.2827999999999999</v>
          </cell>
          <cell r="F474">
            <v>0</v>
          </cell>
          <cell r="G474">
            <v>48.143999999999998</v>
          </cell>
          <cell r="H474">
            <v>0</v>
          </cell>
          <cell r="I474">
            <v>0</v>
          </cell>
          <cell r="J474">
            <v>105.57080000000001</v>
          </cell>
          <cell r="K474">
            <v>57.4268</v>
          </cell>
        </row>
        <row r="475">
          <cell r="A475" t="str">
            <v>E9506</v>
          </cell>
          <cell r="B475" t="str">
            <v>Caminhão basculante com capacidade de 6 m³ - 136 kW</v>
          </cell>
          <cell r="J475">
            <v>202.839</v>
          </cell>
          <cell r="K475">
            <v>82.983900000000006</v>
          </cell>
        </row>
        <row r="476">
          <cell r="A476" t="str">
            <v>A9307</v>
          </cell>
          <cell r="B476" t="str">
            <v>Caminhão plataforma 4 x 2, PBT 16.000 kg e distância entre eixos 3,6 m - 136 kW - motorista de caminhão</v>
          </cell>
          <cell r="C476">
            <v>533450.98120000004</v>
          </cell>
          <cell r="D476">
            <v>26.672499999999999</v>
          </cell>
          <cell r="E476">
            <v>9.5998999999999999</v>
          </cell>
          <cell r="F476">
            <v>3.8896999999999999</v>
          </cell>
          <cell r="G476">
            <v>40.008800000000001</v>
          </cell>
          <cell r="H476">
            <v>70.584000000000003</v>
          </cell>
          <cell r="I476">
            <v>35.546199999999999</v>
          </cell>
          <cell r="J476">
            <v>188.8904</v>
          </cell>
          <cell r="K476">
            <v>75.805599999999998</v>
          </cell>
        </row>
        <row r="477">
          <cell r="A477" t="str">
            <v>A9338</v>
          </cell>
          <cell r="B477" t="str">
            <v>Caçamba basculante com capacidade de 6 m³</v>
          </cell>
          <cell r="C477">
            <v>62705.283100000001</v>
          </cell>
          <cell r="D477">
            <v>6.2705000000000002</v>
          </cell>
          <cell r="E477">
            <v>1.2090000000000001</v>
          </cell>
          <cell r="F477">
            <v>0</v>
          </cell>
          <cell r="G477">
            <v>7.0542999999999996</v>
          </cell>
          <cell r="H477">
            <v>0</v>
          </cell>
          <cell r="I477">
            <v>0</v>
          </cell>
          <cell r="J477">
            <v>13.948600000000001</v>
          </cell>
          <cell r="K477">
            <v>7.1783000000000001</v>
          </cell>
        </row>
        <row r="478">
          <cell r="A478" t="str">
            <v>E9508</v>
          </cell>
          <cell r="B478" t="str">
            <v>Caminhão carroceria com capacidade de 9 t - 136 kW</v>
          </cell>
          <cell r="J478">
            <v>200.0926</v>
          </cell>
          <cell r="K478">
            <v>81.722999999999999</v>
          </cell>
        </row>
        <row r="479">
          <cell r="A479" t="str">
            <v>A9309</v>
          </cell>
          <cell r="B479" t="str">
            <v>Caminhão plataforma 4 x 2, PBT 16.000 kg e distância entre eixos 4,8 m - 136 kW - motorista de caminhão</v>
          </cell>
          <cell r="C479">
            <v>540493.505</v>
          </cell>
          <cell r="D479">
            <v>27.024699999999999</v>
          </cell>
          <cell r="E479">
            <v>9.7265999999999995</v>
          </cell>
          <cell r="F479">
            <v>3.9411</v>
          </cell>
          <cell r="G479">
            <v>40.536999999999999</v>
          </cell>
          <cell r="H479">
            <v>70.584000000000003</v>
          </cell>
          <cell r="I479">
            <v>35.546199999999999</v>
          </cell>
          <cell r="J479">
            <v>192.98740000000001</v>
          </cell>
          <cell r="K479">
            <v>77.858000000000004</v>
          </cell>
        </row>
        <row r="480">
          <cell r="A480" t="str">
            <v>A9350</v>
          </cell>
          <cell r="B480" t="str">
            <v>Carroceria de madeira com capacidade de 9 t</v>
          </cell>
          <cell r="C480">
            <v>31995.7</v>
          </cell>
          <cell r="D480">
            <v>3.1996000000000002</v>
          </cell>
          <cell r="E480">
            <v>0.6169</v>
          </cell>
          <cell r="F480">
            <v>0</v>
          </cell>
          <cell r="G480">
            <v>3.1996000000000002</v>
          </cell>
          <cell r="H480">
            <v>0</v>
          </cell>
          <cell r="I480">
            <v>0</v>
          </cell>
          <cell r="J480">
            <v>7.1052</v>
          </cell>
          <cell r="K480">
            <v>3.8650000000000002</v>
          </cell>
        </row>
        <row r="481">
          <cell r="A481" t="str">
            <v>E9509</v>
          </cell>
          <cell r="B481" t="str">
            <v>Caminhão tanque distribuidor de asfalto com capacidade de 6.000 l - 7 kW/136 kW</v>
          </cell>
          <cell r="J481">
            <v>337.11720000000003</v>
          </cell>
          <cell r="K481">
            <v>114.3614</v>
          </cell>
        </row>
        <row r="482">
          <cell r="A482" t="str">
            <v>A9323</v>
          </cell>
          <cell r="B482" t="str">
            <v>Caminhão plataforma 4 x 2, PBT 14.300 kg e distância entre eixos 4,8 m - 136 kW - condição de trabalho severa - motorista de caminhão</v>
          </cell>
          <cell r="C482">
            <v>531516.63569999998</v>
          </cell>
          <cell r="D482">
            <v>31.890999999999998</v>
          </cell>
          <cell r="E482">
            <v>9.8384</v>
          </cell>
          <cell r="F482">
            <v>3.9864000000000002</v>
          </cell>
          <cell r="G482">
            <v>47.836500000000001</v>
          </cell>
          <cell r="H482">
            <v>134.1096</v>
          </cell>
          <cell r="I482">
            <v>35.546199999999999</v>
          </cell>
          <cell r="J482">
            <v>268.02969999999999</v>
          </cell>
          <cell r="K482">
            <v>81.372399999999999</v>
          </cell>
        </row>
        <row r="483">
          <cell r="A483" t="str">
            <v>A9363</v>
          </cell>
          <cell r="B483" t="str">
            <v>Tanque espargidor de asfalto com capacidade de 6.000 l - 7 kW</v>
          </cell>
          <cell r="C483">
            <v>220660</v>
          </cell>
          <cell r="D483">
            <v>29.421299999999999</v>
          </cell>
          <cell r="E483">
            <v>4.5381999999999998</v>
          </cell>
          <cell r="F483">
            <v>0</v>
          </cell>
          <cell r="G483">
            <v>29.421299999999999</v>
          </cell>
          <cell r="H483">
            <v>7.266</v>
          </cell>
          <cell r="I483">
            <v>0</v>
          </cell>
          <cell r="J483">
            <v>69.087500000000006</v>
          </cell>
          <cell r="K483">
            <v>32.988999999999997</v>
          </cell>
        </row>
        <row r="484">
          <cell r="A484" t="str">
            <v>E9520</v>
          </cell>
          <cell r="B484" t="str">
            <v>Caminhão com caçamba térmica com capacidade de 6 m³ - 136 kW</v>
          </cell>
          <cell r="J484">
            <v>206.3261</v>
          </cell>
          <cell r="K484">
            <v>84.778499999999994</v>
          </cell>
        </row>
        <row r="485">
          <cell r="A485" t="str">
            <v>A9307</v>
          </cell>
          <cell r="B485" t="str">
            <v>Caminhão plataforma 4 x 2, PBT 16.000 kg e distância entre eixos 3,6 m - 136 kW - motorista de caminhão</v>
          </cell>
          <cell r="C485">
            <v>533450.98120000004</v>
          </cell>
          <cell r="D485">
            <v>26.672499999999999</v>
          </cell>
          <cell r="E485">
            <v>9.5998999999999999</v>
          </cell>
          <cell r="F485">
            <v>3.8896999999999999</v>
          </cell>
          <cell r="G485">
            <v>40.008800000000001</v>
          </cell>
          <cell r="H485">
            <v>70.584000000000003</v>
          </cell>
          <cell r="I485">
            <v>35.546199999999999</v>
          </cell>
          <cell r="J485">
            <v>188.8904</v>
          </cell>
          <cell r="K485">
            <v>75.805599999999998</v>
          </cell>
        </row>
        <row r="486">
          <cell r="A486" t="str">
            <v>A9339</v>
          </cell>
          <cell r="B486" t="str">
            <v>Caçamba térmica com capacidade de 6 m³</v>
          </cell>
          <cell r="C486">
            <v>75225</v>
          </cell>
          <cell r="D486">
            <v>7.5225</v>
          </cell>
          <cell r="E486">
            <v>1.4503999999999999</v>
          </cell>
          <cell r="F486">
            <v>0</v>
          </cell>
          <cell r="G486">
            <v>8.4627999999999997</v>
          </cell>
          <cell r="H486">
            <v>0</v>
          </cell>
          <cell r="I486">
            <v>0</v>
          </cell>
          <cell r="J486">
            <v>17.435700000000001</v>
          </cell>
          <cell r="K486">
            <v>8.9728999999999992</v>
          </cell>
        </row>
        <row r="487">
          <cell r="A487" t="str">
            <v>E9557</v>
          </cell>
          <cell r="B487" t="str">
            <v>Caminhão comboio com capacidade de 5.000 l - 136 kW (sem motorista)</v>
          </cell>
          <cell r="J487">
            <v>271.72320000000002</v>
          </cell>
          <cell r="K487">
            <v>67.132900000000006</v>
          </cell>
        </row>
        <row r="488">
          <cell r="A488" t="str">
            <v>A9294</v>
          </cell>
          <cell r="B488" t="str">
            <v>Caminhão plataforma 4 x 2, PBT 16.000 kg e distância entre eixos 4,8 m - 136 kW - condição de trabalho severa (sem motorista)</v>
          </cell>
          <cell r="C488">
            <v>540493.505</v>
          </cell>
          <cell r="D488">
            <v>32.429600000000001</v>
          </cell>
          <cell r="E488">
            <v>10.0045</v>
          </cell>
          <cell r="F488">
            <v>4.0537000000000001</v>
          </cell>
          <cell r="G488">
            <v>48.644399999999997</v>
          </cell>
          <cell r="H488">
            <v>134.1096</v>
          </cell>
          <cell r="I488">
            <v>0</v>
          </cell>
          <cell r="J488">
            <v>237.5548</v>
          </cell>
          <cell r="K488">
            <v>48.277200000000001</v>
          </cell>
        </row>
        <row r="489">
          <cell r="A489" t="str">
            <v>A9298</v>
          </cell>
          <cell r="B489" t="str">
            <v>Tanque para distribuição de combustíveis e lubrificantes com capacidade de 5.000 l</v>
          </cell>
          <cell r="C489">
            <v>191408.508</v>
          </cell>
          <cell r="D489">
            <v>15.3127</v>
          </cell>
          <cell r="E489">
            <v>3.5430000000000001</v>
          </cell>
          <cell r="F489">
            <v>0</v>
          </cell>
          <cell r="G489">
            <v>15.3127</v>
          </cell>
          <cell r="H489">
            <v>0</v>
          </cell>
          <cell r="I489">
            <v>0</v>
          </cell>
          <cell r="J489">
            <v>34.168399999999998</v>
          </cell>
          <cell r="K489">
            <v>18.855699999999999</v>
          </cell>
        </row>
        <row r="490">
          <cell r="A490" t="str">
            <v>E9571</v>
          </cell>
          <cell r="B490" t="str">
            <v>Caminhão tanque com capacidade de 10.000 l - 188 kW</v>
          </cell>
          <cell r="J490">
            <v>362.2722</v>
          </cell>
          <cell r="K490">
            <v>102.7094</v>
          </cell>
        </row>
        <row r="491">
          <cell r="A491" t="str">
            <v>A9332</v>
          </cell>
          <cell r="B491" t="str">
            <v>Caminhão plataforma 6 x 2, PBT 23.000 kg e distância entre eixos 4,8 m - 188 kW - condição de trabalho severa - motorista de caminhão</v>
          </cell>
          <cell r="C491">
            <v>656747.57239999995</v>
          </cell>
          <cell r="D491">
            <v>39.404899999999998</v>
          </cell>
          <cell r="E491">
            <v>12.1564</v>
          </cell>
          <cell r="F491">
            <v>4.9256000000000002</v>
          </cell>
          <cell r="G491">
            <v>59.107300000000002</v>
          </cell>
          <cell r="H491">
            <v>185.38679999999999</v>
          </cell>
          <cell r="I491">
            <v>35.546199999999999</v>
          </cell>
          <cell r="J491">
            <v>343.11430000000001</v>
          </cell>
          <cell r="K491">
            <v>92.137200000000007</v>
          </cell>
        </row>
        <row r="492">
          <cell r="A492" t="str">
            <v>A9360</v>
          </cell>
          <cell r="B492" t="str">
            <v>Tanque para transporte de água com capacidade de 10.000 l</v>
          </cell>
          <cell r="C492">
            <v>107321</v>
          </cell>
          <cell r="D492">
            <v>8.5856999999999992</v>
          </cell>
          <cell r="E492">
            <v>1.9864999999999999</v>
          </cell>
          <cell r="F492">
            <v>0</v>
          </cell>
          <cell r="G492">
            <v>8.5856999999999992</v>
          </cell>
          <cell r="H492">
            <v>0</v>
          </cell>
          <cell r="I492">
            <v>0</v>
          </cell>
          <cell r="J492">
            <v>19.157900000000001</v>
          </cell>
          <cell r="K492">
            <v>10.5722</v>
          </cell>
        </row>
        <row r="493">
          <cell r="A493" t="str">
            <v>E9575</v>
          </cell>
          <cell r="B493" t="str">
            <v>Caminhão basculante com caçamba estanque com capacidade de 14 m³ - 210 kW</v>
          </cell>
          <cell r="J493">
            <v>328.1585</v>
          </cell>
          <cell r="K493">
            <v>103.366</v>
          </cell>
        </row>
        <row r="494">
          <cell r="A494" t="str">
            <v>A9316</v>
          </cell>
          <cell r="B494" t="str">
            <v>Caminhão plataforma 8 x 4, PBT 29.000 kg e distância entre eixos 4,6 m - 210 kW - motorista de caminhão</v>
          </cell>
          <cell r="C494">
            <v>745885.45990000002</v>
          </cell>
          <cell r="D494">
            <v>37.2943</v>
          </cell>
          <cell r="E494">
            <v>13.422800000000001</v>
          </cell>
          <cell r="F494">
            <v>5.4386999999999999</v>
          </cell>
          <cell r="G494">
            <v>55.941400000000002</v>
          </cell>
          <cell r="H494">
            <v>152.58600000000001</v>
          </cell>
          <cell r="I494">
            <v>35.546199999999999</v>
          </cell>
          <cell r="J494">
            <v>306.41500000000002</v>
          </cell>
          <cell r="K494">
            <v>92.176199999999994</v>
          </cell>
        </row>
        <row r="495">
          <cell r="A495" t="str">
            <v>A9345</v>
          </cell>
          <cell r="B495" t="str">
            <v>Caçamba basculante estanque com capacidade de 14 m³</v>
          </cell>
          <cell r="C495">
            <v>92599.380699999994</v>
          </cell>
          <cell r="D495">
            <v>9.2599</v>
          </cell>
          <cell r="E495">
            <v>1.7854000000000001</v>
          </cell>
          <cell r="F495">
            <v>0</v>
          </cell>
          <cell r="G495">
            <v>10.417400000000001</v>
          </cell>
          <cell r="H495">
            <v>0</v>
          </cell>
          <cell r="I495">
            <v>0</v>
          </cell>
          <cell r="J495">
            <v>21.743500000000001</v>
          </cell>
          <cell r="K495">
            <v>11.1898</v>
          </cell>
        </row>
        <row r="496">
          <cell r="A496" t="str">
            <v>E9579</v>
          </cell>
          <cell r="B496" t="str">
            <v>Caminhão basculante com capacidade de 10 m³ - 210 kW</v>
          </cell>
          <cell r="J496">
            <v>315.73630000000003</v>
          </cell>
          <cell r="K496">
            <v>97.117500000000007</v>
          </cell>
        </row>
        <row r="497">
          <cell r="A497" t="str">
            <v>A9293</v>
          </cell>
          <cell r="B497" t="str">
            <v>Caminhão plataforma 6 x 2, PBT 23.000 kg e distância entre eixos 3,6 m - 210 kW - motorista de caminhão</v>
          </cell>
          <cell r="C497">
            <v>672485.55390000006</v>
          </cell>
          <cell r="D497">
            <v>33.624299999999998</v>
          </cell>
          <cell r="E497">
            <v>12.101900000000001</v>
          </cell>
          <cell r="F497">
            <v>4.9035000000000002</v>
          </cell>
          <cell r="G497">
            <v>50.436399999999999</v>
          </cell>
          <cell r="H497">
            <v>152.58600000000001</v>
          </cell>
          <cell r="I497">
            <v>35.546199999999999</v>
          </cell>
          <cell r="J497">
            <v>295.85950000000003</v>
          </cell>
          <cell r="K497">
            <v>86.888300000000001</v>
          </cell>
        </row>
        <row r="498">
          <cell r="A498" t="str">
            <v>A9342</v>
          </cell>
          <cell r="B498" t="str">
            <v>Caçamba basculante com capacidade de 10 m³</v>
          </cell>
          <cell r="C498">
            <v>85756.5</v>
          </cell>
          <cell r="D498">
            <v>8.5756999999999994</v>
          </cell>
          <cell r="E498">
            <v>1.6535</v>
          </cell>
          <cell r="F498">
            <v>0</v>
          </cell>
          <cell r="G498">
            <v>9.6476000000000006</v>
          </cell>
          <cell r="H498">
            <v>0</v>
          </cell>
          <cell r="I498">
            <v>0</v>
          </cell>
          <cell r="J498">
            <v>19.876799999999999</v>
          </cell>
          <cell r="K498">
            <v>10.229200000000001</v>
          </cell>
        </row>
        <row r="499">
          <cell r="A499" t="str">
            <v>E9592</v>
          </cell>
          <cell r="B499" t="str">
            <v>Caminhão carroceria com capacidade de 15 t - 188 kW</v>
          </cell>
          <cell r="J499">
            <v>285.23840000000001</v>
          </cell>
          <cell r="K499">
            <v>90.275300000000001</v>
          </cell>
        </row>
        <row r="500">
          <cell r="A500" t="str">
            <v>A9314</v>
          </cell>
          <cell r="B500" t="str">
            <v>Caminhão plataforma 6 x 2, PBT 23.000 kg e distância entre eixos 5,2 m - 188 kW - motorista de caminhão</v>
          </cell>
          <cell r="C500">
            <v>654756.09310000006</v>
          </cell>
          <cell r="D500">
            <v>32.7378</v>
          </cell>
          <cell r="E500">
            <v>11.7829</v>
          </cell>
          <cell r="F500">
            <v>4.7743000000000002</v>
          </cell>
          <cell r="G500">
            <v>49.106699999999996</v>
          </cell>
          <cell r="H500">
            <v>136.60079999999999</v>
          </cell>
          <cell r="I500">
            <v>35.546199999999999</v>
          </cell>
          <cell r="J500">
            <v>275.42489999999998</v>
          </cell>
          <cell r="K500">
            <v>84.937100000000001</v>
          </cell>
        </row>
        <row r="501">
          <cell r="A501" t="str">
            <v>A9352</v>
          </cell>
          <cell r="B501" t="str">
            <v>Carroceria de madeira com capacidade de 15 t</v>
          </cell>
          <cell r="C501">
            <v>44708.724999999999</v>
          </cell>
          <cell r="D501">
            <v>4.4709000000000003</v>
          </cell>
          <cell r="E501">
            <v>0.86199999999999999</v>
          </cell>
          <cell r="F501">
            <v>0</v>
          </cell>
          <cell r="G501">
            <v>4.4709000000000003</v>
          </cell>
          <cell r="H501">
            <v>0</v>
          </cell>
          <cell r="I501">
            <v>0</v>
          </cell>
          <cell r="J501">
            <v>9.8134999999999994</v>
          </cell>
          <cell r="K501">
            <v>5.3381999999999996</v>
          </cell>
        </row>
        <row r="502">
          <cell r="A502" t="str">
            <v>E9600</v>
          </cell>
          <cell r="B502" t="str">
            <v>Caminhão betoneira com capacidade de 8 m³ - 236 kW</v>
          </cell>
          <cell r="J502">
            <v>388.3082</v>
          </cell>
          <cell r="K502">
            <v>123.91240000000001</v>
          </cell>
        </row>
        <row r="503">
          <cell r="A503" t="str">
            <v>A9317</v>
          </cell>
          <cell r="B503" t="str">
            <v>Caminhão plataforma 8 x 2, PBT 29.000 kg e distância entre eixos 4,8 m - 236 kW - motorista de veículo especial</v>
          </cell>
          <cell r="C503">
            <v>769184.18629999994</v>
          </cell>
          <cell r="D503">
            <v>38.459200000000003</v>
          </cell>
          <cell r="E503">
            <v>13.8421</v>
          </cell>
          <cell r="F503">
            <v>5.6086</v>
          </cell>
          <cell r="G503">
            <v>57.688800000000001</v>
          </cell>
          <cell r="H503">
            <v>171.4776</v>
          </cell>
          <cell r="I503">
            <v>35.890500000000003</v>
          </cell>
          <cell r="J503">
            <v>329.55529999999999</v>
          </cell>
          <cell r="K503">
            <v>94.406400000000005</v>
          </cell>
        </row>
        <row r="504">
          <cell r="A504" t="str">
            <v>A9346</v>
          </cell>
          <cell r="B504" t="str">
            <v>Misturador de concreto para montagem em chassi de caminhão com capacidade de 8 m³</v>
          </cell>
          <cell r="C504">
            <v>160385.185</v>
          </cell>
          <cell r="D504">
            <v>25.6616</v>
          </cell>
          <cell r="E504">
            <v>3.4634999999999998</v>
          </cell>
          <cell r="F504">
            <v>0</v>
          </cell>
          <cell r="G504">
            <v>28.869299999999999</v>
          </cell>
          <cell r="H504">
            <v>0</v>
          </cell>
          <cell r="I504">
            <v>0</v>
          </cell>
          <cell r="J504">
            <v>58.752899999999997</v>
          </cell>
          <cell r="K504">
            <v>29.506</v>
          </cell>
        </row>
        <row r="505">
          <cell r="A505" t="str">
            <v>E9604</v>
          </cell>
          <cell r="B505" t="str">
            <v>Caminhão basculante para rocha com capacidade de 8 m³ - 210 kW</v>
          </cell>
          <cell r="J505">
            <v>332.57960000000003</v>
          </cell>
          <cell r="K505">
            <v>105.4284</v>
          </cell>
        </row>
        <row r="506">
          <cell r="A506" t="str">
            <v>A9315</v>
          </cell>
          <cell r="B506" t="str">
            <v>Caminhão basculante 6 x 4, PBT 23.000 kg e distância entre eixos 3,6 m - 210 kW -  motorista de caminhão</v>
          </cell>
          <cell r="C506">
            <v>797404.68920000002</v>
          </cell>
          <cell r="D506">
            <v>39.870199999999997</v>
          </cell>
          <cell r="E506">
            <v>14.35</v>
          </cell>
          <cell r="F506">
            <v>5.8144</v>
          </cell>
          <cell r="G506">
            <v>59.805399999999999</v>
          </cell>
          <cell r="H506">
            <v>152.58600000000001</v>
          </cell>
          <cell r="I506">
            <v>35.546199999999999</v>
          </cell>
          <cell r="J506">
            <v>313.35840000000002</v>
          </cell>
          <cell r="K506">
            <v>95.654499999999999</v>
          </cell>
        </row>
        <row r="507">
          <cell r="A507" t="str">
            <v>A9341</v>
          </cell>
          <cell r="B507" t="str">
            <v>Caçamba basculante para rocha com capacidade de 8 m³</v>
          </cell>
          <cell r="C507">
            <v>67374.348400000003</v>
          </cell>
          <cell r="D507">
            <v>8.2921999999999993</v>
          </cell>
          <cell r="E507">
            <v>1.359</v>
          </cell>
          <cell r="F507">
            <v>0</v>
          </cell>
          <cell r="G507">
            <v>9.3287999999999993</v>
          </cell>
          <cell r="H507">
            <v>0</v>
          </cell>
          <cell r="I507">
            <v>0</v>
          </cell>
          <cell r="J507">
            <v>19.2212</v>
          </cell>
          <cell r="K507">
            <v>9.7738999999999994</v>
          </cell>
        </row>
        <row r="508">
          <cell r="A508" t="str">
            <v>E9605</v>
          </cell>
          <cell r="B508" t="str">
            <v>Caminhão tanque com capacidade de 6.000 l - 136 kW</v>
          </cell>
          <cell r="J508">
            <v>284.1438</v>
          </cell>
          <cell r="K508">
            <v>90.264899999999997</v>
          </cell>
        </row>
        <row r="509">
          <cell r="A509" t="str">
            <v>A9323</v>
          </cell>
          <cell r="B509" t="str">
            <v>Caminhão plataforma 4 x 2, PBT 14.300 kg e distância entre eixos 4,8 m - 136 kW - condição de trabalho severa - motorista de caminhão</v>
          </cell>
          <cell r="C509">
            <v>531516.63569999998</v>
          </cell>
          <cell r="D509">
            <v>31.890999999999998</v>
          </cell>
          <cell r="E509">
            <v>9.8384</v>
          </cell>
          <cell r="F509">
            <v>3.9864000000000002</v>
          </cell>
          <cell r="G509">
            <v>47.836500000000001</v>
          </cell>
          <cell r="H509">
            <v>134.1096</v>
          </cell>
          <cell r="I509">
            <v>35.546199999999999</v>
          </cell>
          <cell r="J509">
            <v>268.02969999999999</v>
          </cell>
          <cell r="K509">
            <v>81.372399999999999</v>
          </cell>
        </row>
        <row r="510">
          <cell r="A510" t="str">
            <v>A9358</v>
          </cell>
          <cell r="B510" t="str">
            <v>Tanque para transporte de água com capacidade de 6.000 l</v>
          </cell>
          <cell r="C510">
            <v>90270</v>
          </cell>
          <cell r="D510">
            <v>7.2215999999999996</v>
          </cell>
          <cell r="E510">
            <v>1.6709000000000001</v>
          </cell>
          <cell r="F510">
            <v>0</v>
          </cell>
          <cell r="G510">
            <v>7.2215999999999996</v>
          </cell>
          <cell r="H510">
            <v>0</v>
          </cell>
          <cell r="I510">
            <v>0</v>
          </cell>
          <cell r="J510">
            <v>16.114100000000001</v>
          </cell>
          <cell r="K510">
            <v>8.8925000000000001</v>
          </cell>
        </row>
        <row r="511">
          <cell r="A511" t="str">
            <v>E9644</v>
          </cell>
          <cell r="B511" t="str">
            <v>Caminhão demarcador de faixas com sistema de pintura a frio - 28 kW/129 kW</v>
          </cell>
          <cell r="J511">
            <v>462.87849999999997</v>
          </cell>
          <cell r="K511">
            <v>193.4846</v>
          </cell>
        </row>
        <row r="512">
          <cell r="A512" t="str">
            <v>A9302</v>
          </cell>
          <cell r="B512" t="str">
            <v>Caminhão plataforma 4 x 2, PBT 9.200 kg e distância entre eixos 4,6 m - 129 kW - motorista de caminhão</v>
          </cell>
          <cell r="C512">
            <v>428628.08559999999</v>
          </cell>
          <cell r="D512">
            <v>25.717700000000001</v>
          </cell>
          <cell r="E512">
            <v>7.9339000000000004</v>
          </cell>
          <cell r="F512">
            <v>3.2147000000000001</v>
          </cell>
          <cell r="G512">
            <v>38.576500000000003</v>
          </cell>
          <cell r="H512">
            <v>127.2069</v>
          </cell>
          <cell r="I512">
            <v>35.546199999999999</v>
          </cell>
          <cell r="J512">
            <v>243.5283</v>
          </cell>
          <cell r="K512">
            <v>72.889499999999998</v>
          </cell>
        </row>
        <row r="513">
          <cell r="A513" t="str">
            <v>A9368</v>
          </cell>
          <cell r="B513" t="str">
            <v>Equipamento demarcador de faixas a frio montado sobre chassi com capacidade de 800 l - 28 kW</v>
          </cell>
          <cell r="C513">
            <v>731939.25</v>
          </cell>
          <cell r="D513">
            <v>77.768500000000003</v>
          </cell>
          <cell r="E513">
            <v>14.1127</v>
          </cell>
          <cell r="F513">
            <v>0</v>
          </cell>
          <cell r="G513">
            <v>73.193899999999999</v>
          </cell>
          <cell r="H513">
            <v>24.7044</v>
          </cell>
          <cell r="I513">
            <v>28.668700000000001</v>
          </cell>
          <cell r="J513">
            <v>219.3502</v>
          </cell>
          <cell r="K513">
            <v>120.5951</v>
          </cell>
        </row>
        <row r="514">
          <cell r="A514" t="str">
            <v>E9645</v>
          </cell>
          <cell r="B514" t="str">
            <v>Caminhão demarcador de faixas com sistema de pintura a quente - 5 kW/30,10 kW/136 kW</v>
          </cell>
          <cell r="J514">
            <v>704.19910000000004</v>
          </cell>
          <cell r="K514">
            <v>318.26900000000001</v>
          </cell>
        </row>
        <row r="515">
          <cell r="A515" t="str">
            <v>A9328</v>
          </cell>
          <cell r="B515" t="str">
            <v>Compressor de ar portátil de 70,79 l/s (150 PCM) sem reboque - 30,10 kW</v>
          </cell>
          <cell r="C515">
            <v>146510.13680000001</v>
          </cell>
          <cell r="D515">
            <v>11.720800000000001</v>
          </cell>
          <cell r="E515">
            <v>2.7119</v>
          </cell>
          <cell r="F515">
            <v>0</v>
          </cell>
          <cell r="G515">
            <v>11.720800000000001</v>
          </cell>
          <cell r="H515">
            <v>26.557200000000002</v>
          </cell>
          <cell r="I515">
            <v>0</v>
          </cell>
          <cell r="J515">
            <v>53.939100000000003</v>
          </cell>
          <cell r="K515">
            <v>14.6023</v>
          </cell>
        </row>
        <row r="516">
          <cell r="A516" t="str">
            <v>A9331</v>
          </cell>
          <cell r="B516" t="str">
            <v>Caminhão plataforma 4 x 2, PBT 16.000 kg e distância entre eixos 4,8 m - 136 kW - condição de trabalho severa - motorista de caminhão</v>
          </cell>
          <cell r="C516">
            <v>540493.505</v>
          </cell>
          <cell r="D516">
            <v>32.429600000000001</v>
          </cell>
          <cell r="E516">
            <v>10.0045</v>
          </cell>
          <cell r="F516">
            <v>4.0537000000000001</v>
          </cell>
          <cell r="G516">
            <v>48.644399999999997</v>
          </cell>
          <cell r="H516">
            <v>134.1096</v>
          </cell>
          <cell r="I516">
            <v>35.546199999999999</v>
          </cell>
          <cell r="J516">
            <v>273.15410000000003</v>
          </cell>
          <cell r="K516">
            <v>83.876499999999993</v>
          </cell>
        </row>
        <row r="517">
          <cell r="A517" t="str">
            <v>A9369</v>
          </cell>
          <cell r="B517" t="str">
            <v>Equipamento demarcador de faixas a quente montado sobre chassi com capacidade de 500 l - 5,0 kW</v>
          </cell>
          <cell r="C517">
            <v>1500796.5527999999</v>
          </cell>
          <cell r="D517">
            <v>159.45959999999999</v>
          </cell>
          <cell r="E517">
            <v>28.937200000000001</v>
          </cell>
          <cell r="F517">
            <v>0</v>
          </cell>
          <cell r="G517">
            <v>150.0797</v>
          </cell>
          <cell r="H517">
            <v>4.9305000000000003</v>
          </cell>
          <cell r="I517">
            <v>28.668700000000001</v>
          </cell>
          <cell r="J517">
            <v>377.10590000000002</v>
          </cell>
          <cell r="K517">
            <v>219.7902</v>
          </cell>
        </row>
        <row r="518">
          <cell r="A518" t="str">
            <v>E9665</v>
          </cell>
          <cell r="B518" t="str">
            <v>Cavalo mecânico com semirreboque com capacidade de 20 t - 276 kW</v>
          </cell>
          <cell r="J518">
            <v>423.36059999999998</v>
          </cell>
          <cell r="K518">
            <v>127.76439999999999</v>
          </cell>
        </row>
        <row r="519">
          <cell r="A519" t="str">
            <v>A9318</v>
          </cell>
          <cell r="B519" t="str">
            <v>Cavalo mecânico 4 x 2, PBT 16.000 kg - 276 kW - motorista de veículo especial</v>
          </cell>
          <cell r="C519">
            <v>752731.22640000004</v>
          </cell>
          <cell r="D519">
            <v>37.636600000000001</v>
          </cell>
          <cell r="E519">
            <v>13.545999999999999</v>
          </cell>
          <cell r="F519">
            <v>5.4886999999999997</v>
          </cell>
          <cell r="G519">
            <v>56.454799999999999</v>
          </cell>
          <cell r="H519">
            <v>200.54159999999999</v>
          </cell>
          <cell r="I519">
            <v>35.890500000000003</v>
          </cell>
          <cell r="J519">
            <v>357.18419999999998</v>
          </cell>
          <cell r="K519">
            <v>93.182500000000005</v>
          </cell>
        </row>
        <row r="520">
          <cell r="A520" t="str">
            <v>A9353</v>
          </cell>
          <cell r="B520" t="str">
            <v>Semirreboque com 2 eixos</v>
          </cell>
          <cell r="C520">
            <v>351050</v>
          </cell>
          <cell r="D520">
            <v>28.084</v>
          </cell>
          <cell r="E520">
            <v>6.4978999999999996</v>
          </cell>
          <cell r="F520">
            <v>0</v>
          </cell>
          <cell r="G520">
            <v>31.5945</v>
          </cell>
          <cell r="H520">
            <v>0</v>
          </cell>
          <cell r="I520">
            <v>0</v>
          </cell>
          <cell r="J520">
            <v>66.176400000000001</v>
          </cell>
          <cell r="K520">
            <v>34.581899999999997</v>
          </cell>
        </row>
        <row r="521">
          <cell r="A521" t="str">
            <v>E9666</v>
          </cell>
          <cell r="B521" t="str">
            <v>Cavalo mecânico com semirreboque com capacidade de 32 t - 302 kW</v>
          </cell>
          <cell r="J521">
            <v>471.34930000000003</v>
          </cell>
          <cell r="K521">
            <v>142.20869999999999</v>
          </cell>
        </row>
        <row r="522">
          <cell r="A522" t="str">
            <v>A9321</v>
          </cell>
          <cell r="B522" t="str">
            <v>Cavalo mecânico estradeiro 6 x 2, PBT 23.000 kg - 302 kW - motorista de veículo especial</v>
          </cell>
          <cell r="C522">
            <v>872334.3602</v>
          </cell>
          <cell r="D522">
            <v>43.616700000000002</v>
          </cell>
          <cell r="E522">
            <v>15.698399999999999</v>
          </cell>
          <cell r="F522">
            <v>6.3608000000000002</v>
          </cell>
          <cell r="G522">
            <v>65.4251</v>
          </cell>
          <cell r="H522">
            <v>219.4332</v>
          </cell>
          <cell r="I522">
            <v>35.890500000000003</v>
          </cell>
          <cell r="J522">
            <v>396.09719999999999</v>
          </cell>
          <cell r="K522">
            <v>102.8841</v>
          </cell>
        </row>
        <row r="523">
          <cell r="A523" t="str">
            <v>A9354</v>
          </cell>
          <cell r="B523" t="str">
            <v>Semirreboque com 3 eixos</v>
          </cell>
          <cell r="C523">
            <v>411230</v>
          </cell>
          <cell r="D523">
            <v>32.898400000000002</v>
          </cell>
          <cell r="E523">
            <v>7.6119000000000003</v>
          </cell>
          <cell r="F523">
            <v>0</v>
          </cell>
          <cell r="G523">
            <v>37.0107</v>
          </cell>
          <cell r="H523">
            <v>0</v>
          </cell>
          <cell r="I523">
            <v>0</v>
          </cell>
          <cell r="J523">
            <v>75.252099999999999</v>
          </cell>
          <cell r="K523">
            <v>39.324599999999997</v>
          </cell>
        </row>
        <row r="524">
          <cell r="A524" t="str">
            <v>E9667</v>
          </cell>
          <cell r="B524" t="str">
            <v>Caminhão basculante com capacidade de 14 m³ - 210 kW</v>
          </cell>
          <cell r="J524">
            <v>327.35180000000003</v>
          </cell>
          <cell r="K524">
            <v>102.9509</v>
          </cell>
        </row>
        <row r="525">
          <cell r="A525" t="str">
            <v>A9316</v>
          </cell>
          <cell r="B525" t="str">
            <v>Caminhão plataforma 8 x 4, PBT 29.000 kg e distância entre eixos 4,6 m - 210 kW - motorista de caminhão</v>
          </cell>
          <cell r="C525">
            <v>745885.45990000002</v>
          </cell>
          <cell r="D525">
            <v>37.2943</v>
          </cell>
          <cell r="E525">
            <v>13.422800000000001</v>
          </cell>
          <cell r="F525">
            <v>5.4386999999999999</v>
          </cell>
          <cell r="G525">
            <v>55.941400000000002</v>
          </cell>
          <cell r="H525">
            <v>152.58600000000001</v>
          </cell>
          <cell r="I525">
            <v>35.546199999999999</v>
          </cell>
          <cell r="J525">
            <v>306.41500000000002</v>
          </cell>
          <cell r="K525">
            <v>92.176199999999994</v>
          </cell>
        </row>
        <row r="526">
          <cell r="A526" t="str">
            <v>A9344</v>
          </cell>
          <cell r="B526" t="str">
            <v>Caçamba basculante com capacidade de 14 m³</v>
          </cell>
          <cell r="C526">
            <v>90330.18</v>
          </cell>
          <cell r="D526">
            <v>9.0329999999999995</v>
          </cell>
          <cell r="E526">
            <v>1.7417</v>
          </cell>
          <cell r="F526">
            <v>0</v>
          </cell>
          <cell r="G526">
            <v>10.162100000000001</v>
          </cell>
          <cell r="H526">
            <v>0</v>
          </cell>
          <cell r="I526">
            <v>0</v>
          </cell>
          <cell r="J526">
            <v>20.936800000000002</v>
          </cell>
          <cell r="K526">
            <v>10.774699999999999</v>
          </cell>
        </row>
        <row r="527">
          <cell r="A527" t="str">
            <v>E9669</v>
          </cell>
          <cell r="B527" t="str">
            <v>Caminhão tanque com capacidade de 8.000 l - 136 kW</v>
          </cell>
          <cell r="J527">
            <v>289.98450000000003</v>
          </cell>
          <cell r="K527">
            <v>93.164299999999997</v>
          </cell>
        </row>
        <row r="528">
          <cell r="A528" t="str">
            <v>A9331</v>
          </cell>
          <cell r="B528" t="str">
            <v>Caminhão plataforma 4 x 2, PBT 16.000 kg e distância entre eixos 4,8 m - 136 kW - condição de trabalho severa - motorista de caminhão</v>
          </cell>
          <cell r="C528">
            <v>540493.505</v>
          </cell>
          <cell r="D528">
            <v>32.429600000000001</v>
          </cell>
          <cell r="E528">
            <v>10.0045</v>
          </cell>
          <cell r="F528">
            <v>4.0537000000000001</v>
          </cell>
          <cell r="G528">
            <v>48.644399999999997</v>
          </cell>
          <cell r="H528">
            <v>134.1096</v>
          </cell>
          <cell r="I528">
            <v>35.546199999999999</v>
          </cell>
          <cell r="J528">
            <v>273.15410000000003</v>
          </cell>
          <cell r="K528">
            <v>83.876499999999993</v>
          </cell>
        </row>
        <row r="529">
          <cell r="A529" t="str">
            <v>A9359</v>
          </cell>
          <cell r="B529" t="str">
            <v>Tanque para transporte de água com capacidade de 8.000 l</v>
          </cell>
          <cell r="C529">
            <v>94282</v>
          </cell>
          <cell r="D529">
            <v>7.5426000000000002</v>
          </cell>
          <cell r="E529">
            <v>1.7452000000000001</v>
          </cell>
          <cell r="F529">
            <v>0</v>
          </cell>
          <cell r="G529">
            <v>7.5426000000000002</v>
          </cell>
          <cell r="H529">
            <v>0</v>
          </cell>
          <cell r="I529">
            <v>0</v>
          </cell>
          <cell r="J529">
            <v>16.830400000000001</v>
          </cell>
          <cell r="K529">
            <v>9.2878000000000007</v>
          </cell>
        </row>
        <row r="530">
          <cell r="A530" t="str">
            <v>E9670</v>
          </cell>
          <cell r="B530" t="str">
            <v>Usina móvel de lama asfáltica ou microrrevestimento com cavalo mecânico com capacidade de 12 m³ - 95,6 kW/276 kW</v>
          </cell>
          <cell r="J530">
            <v>887.88969999999995</v>
          </cell>
          <cell r="K530">
            <v>303.39789999999999</v>
          </cell>
        </row>
        <row r="531">
          <cell r="A531" t="str">
            <v>A9319</v>
          </cell>
          <cell r="B531" t="str">
            <v>Cavalo mecânico 6 x 2, PBT 23.000 kg - 276 kW - condição de trabalho severa - motorista de veículo especial</v>
          </cell>
          <cell r="C531">
            <v>825612.46349999995</v>
          </cell>
          <cell r="D531">
            <v>49.536700000000003</v>
          </cell>
          <cell r="E531">
            <v>15.2821</v>
          </cell>
          <cell r="F531">
            <v>6.1920999999999999</v>
          </cell>
          <cell r="G531">
            <v>74.305099999999996</v>
          </cell>
          <cell r="H531">
            <v>272.16359999999997</v>
          </cell>
          <cell r="I531">
            <v>35.890500000000003</v>
          </cell>
          <cell r="J531">
            <v>463.50540000000001</v>
          </cell>
          <cell r="K531">
            <v>107.5333</v>
          </cell>
        </row>
        <row r="532">
          <cell r="A532" t="str">
            <v>A9367</v>
          </cell>
          <cell r="B532" t="str">
            <v>Usina de lama asfáltica ou microrrevestimento asfáltico rebocável com capacidade de 12 m³ - 95,6 kW</v>
          </cell>
          <cell r="C532">
            <v>1538109.527</v>
          </cell>
          <cell r="D532">
            <v>125.84529999999999</v>
          </cell>
          <cell r="E532">
            <v>28.039000000000001</v>
          </cell>
          <cell r="F532">
            <v>0</v>
          </cell>
          <cell r="G532">
            <v>125.84529999999999</v>
          </cell>
          <cell r="H532">
            <v>99.232799999999997</v>
          </cell>
          <cell r="I532">
            <v>42.982999999999997</v>
          </cell>
          <cell r="J532">
            <v>424.3843</v>
          </cell>
          <cell r="K532">
            <v>195.8646</v>
          </cell>
        </row>
        <row r="533">
          <cell r="A533" t="str">
            <v>E9672</v>
          </cell>
          <cell r="B533" t="str">
            <v>Caminhão basculante para rocha com capacidade de 12 m³ - 210 kW</v>
          </cell>
          <cell r="J533">
            <v>350.21460000000002</v>
          </cell>
          <cell r="K533">
            <v>114.4481</v>
          </cell>
        </row>
        <row r="534">
          <cell r="A534" t="str">
            <v>A9316</v>
          </cell>
          <cell r="B534" t="str">
            <v>Caminhão plataforma 8 x 4, PBT 29.000 kg e distância entre eixos 4,6 m - 210 kW - motorista de caminhão</v>
          </cell>
          <cell r="C534">
            <v>745885.45990000002</v>
          </cell>
          <cell r="D534">
            <v>37.2943</v>
          </cell>
          <cell r="E534">
            <v>13.422800000000001</v>
          </cell>
          <cell r="F534">
            <v>5.4386999999999999</v>
          </cell>
          <cell r="G534">
            <v>55.941400000000002</v>
          </cell>
          <cell r="H534">
            <v>152.58600000000001</v>
          </cell>
          <cell r="I534">
            <v>35.546199999999999</v>
          </cell>
          <cell r="J534">
            <v>306.41500000000002</v>
          </cell>
          <cell r="K534">
            <v>92.176199999999994</v>
          </cell>
        </row>
        <row r="535">
          <cell r="A535" t="str">
            <v>A9343</v>
          </cell>
          <cell r="B535" t="str">
            <v>Caçamba basculante para rocha com capacidade de 12 m³</v>
          </cell>
          <cell r="C535">
            <v>179748.17800000001</v>
          </cell>
          <cell r="D535">
            <v>22.122900000000001</v>
          </cell>
          <cell r="E535">
            <v>3.6257000000000001</v>
          </cell>
          <cell r="F535">
            <v>0</v>
          </cell>
          <cell r="G535">
            <v>24.888200000000001</v>
          </cell>
          <cell r="H535">
            <v>0</v>
          </cell>
          <cell r="I535">
            <v>0</v>
          </cell>
          <cell r="J535">
            <v>43.799599999999998</v>
          </cell>
          <cell r="K535">
            <v>22.271899999999999</v>
          </cell>
        </row>
        <row r="536">
          <cell r="A536" t="str">
            <v>E9679</v>
          </cell>
          <cell r="B536" t="str">
            <v>Cavalo mecânico com dois reboques hidropneumáticos de 5 e 4 eixos e mesas de giro com capacidade de 130 t - 440 kW</v>
          </cell>
          <cell r="J536">
            <v>1982.2852</v>
          </cell>
          <cell r="K536">
            <v>863.64829999999995</v>
          </cell>
        </row>
        <row r="537">
          <cell r="A537" t="str">
            <v>A9325</v>
          </cell>
          <cell r="B537" t="str">
            <v>Cavalo mecânico 8 x 8, PBT 26.000 kg - 440 kW -  motorista de veículo especial</v>
          </cell>
          <cell r="C537">
            <v>5110571.7571999999</v>
          </cell>
          <cell r="D537">
            <v>255.52860000000001</v>
          </cell>
          <cell r="E537">
            <v>91.968999999999994</v>
          </cell>
          <cell r="F537">
            <v>37.264600000000002</v>
          </cell>
          <cell r="G537">
            <v>383.29289999999997</v>
          </cell>
          <cell r="H537">
            <v>319.70400000000001</v>
          </cell>
          <cell r="I537">
            <v>35.890500000000003</v>
          </cell>
          <cell r="J537">
            <v>1143.6911</v>
          </cell>
          <cell r="K537">
            <v>425.42270000000002</v>
          </cell>
        </row>
        <row r="538">
          <cell r="A538" t="str">
            <v>A9384</v>
          </cell>
          <cell r="B538" t="str">
            <v>Reboque hidropneumático com capacidade de 166 t e 4 eixos</v>
          </cell>
          <cell r="C538">
            <v>1842454.3304999999</v>
          </cell>
          <cell r="D538">
            <v>147.3963</v>
          </cell>
          <cell r="E538">
            <v>34.1038</v>
          </cell>
          <cell r="F538">
            <v>0</v>
          </cell>
          <cell r="G538">
            <v>165.82089999999999</v>
          </cell>
          <cell r="H538">
            <v>0</v>
          </cell>
          <cell r="I538">
            <v>0</v>
          </cell>
          <cell r="J538">
            <v>340.9015</v>
          </cell>
          <cell r="K538">
            <v>178.1455</v>
          </cell>
        </row>
        <row r="539">
          <cell r="A539" t="str">
            <v>A9385</v>
          </cell>
          <cell r="B539" t="str">
            <v>Conjunto de duas mesas de giro para quinta roda ou reboque com capacidade de 100 t cada</v>
          </cell>
          <cell r="C539">
            <v>571492.88740000001</v>
          </cell>
          <cell r="D539">
            <v>45.7194</v>
          </cell>
          <cell r="E539">
            <v>10.5783</v>
          </cell>
          <cell r="F539">
            <v>0</v>
          </cell>
          <cell r="G539">
            <v>51.434399999999997</v>
          </cell>
          <cell r="H539">
            <v>0</v>
          </cell>
          <cell r="I539">
            <v>0</v>
          </cell>
          <cell r="J539">
            <v>141.34950000000001</v>
          </cell>
          <cell r="K539">
            <v>73.865300000000005</v>
          </cell>
        </row>
        <row r="540">
          <cell r="A540" t="str">
            <v>A9390</v>
          </cell>
          <cell r="B540" t="str">
            <v>Reboque hidropneumático com capacidade de 117 t e 5 eixos</v>
          </cell>
          <cell r="C540">
            <v>1925910.45</v>
          </cell>
          <cell r="D540">
            <v>154.0728</v>
          </cell>
          <cell r="E540">
            <v>35.648600000000002</v>
          </cell>
          <cell r="F540">
            <v>0</v>
          </cell>
          <cell r="G540">
            <v>173.33189999999999</v>
          </cell>
          <cell r="H540">
            <v>0</v>
          </cell>
          <cell r="I540">
            <v>0</v>
          </cell>
          <cell r="J540">
            <v>356.34309999999999</v>
          </cell>
          <cell r="K540">
            <v>186.2148</v>
          </cell>
        </row>
        <row r="541">
          <cell r="A541" t="str">
            <v>E9680</v>
          </cell>
          <cell r="B541" t="str">
            <v>Caminhão tanque com capacidade de 13.000 l - 188 kW</v>
          </cell>
          <cell r="J541">
            <v>363.7045</v>
          </cell>
          <cell r="K541">
            <v>103.49979999999999</v>
          </cell>
        </row>
        <row r="542">
          <cell r="A542" t="str">
            <v>A9332</v>
          </cell>
          <cell r="B542" t="str">
            <v>Caminhão plataforma 6 x 2, PBT 23.000 kg e distância entre eixos 4,8 m - 188 kW - condição de trabalho severa - motorista de caminhão</v>
          </cell>
          <cell r="C542">
            <v>656747.57239999995</v>
          </cell>
          <cell r="D542">
            <v>39.404899999999998</v>
          </cell>
          <cell r="E542">
            <v>12.1564</v>
          </cell>
          <cell r="F542">
            <v>4.9256000000000002</v>
          </cell>
          <cell r="G542">
            <v>59.107300000000002</v>
          </cell>
          <cell r="H542">
            <v>185.38679999999999</v>
          </cell>
          <cell r="I542">
            <v>35.546199999999999</v>
          </cell>
          <cell r="J542">
            <v>343.11430000000001</v>
          </cell>
          <cell r="K542">
            <v>92.137200000000007</v>
          </cell>
        </row>
        <row r="543">
          <cell r="A543" t="str">
            <v>A9361</v>
          </cell>
          <cell r="B543" t="str">
            <v>Tanque para transporte de água com capacidade de 13.000 l</v>
          </cell>
          <cell r="C543">
            <v>115345</v>
          </cell>
          <cell r="D543">
            <v>9.2276000000000007</v>
          </cell>
          <cell r="E543">
            <v>2.1349999999999998</v>
          </cell>
          <cell r="F543">
            <v>0</v>
          </cell>
          <cell r="G543">
            <v>9.2276000000000007</v>
          </cell>
          <cell r="H543">
            <v>0</v>
          </cell>
          <cell r="I543">
            <v>0</v>
          </cell>
          <cell r="J543">
            <v>20.590199999999999</v>
          </cell>
          <cell r="K543">
            <v>11.3626</v>
          </cell>
        </row>
        <row r="544">
          <cell r="A544" t="str">
            <v>E9686</v>
          </cell>
          <cell r="B544" t="str">
            <v>Caminhão guindauto com capacidade de elevação de 6,2 t e carroceria de 7 t - 136 kW</v>
          </cell>
          <cell r="J544">
            <v>324.72609999999997</v>
          </cell>
          <cell r="K544">
            <v>114.158</v>
          </cell>
        </row>
        <row r="545">
          <cell r="A545" t="str">
            <v>A9308</v>
          </cell>
          <cell r="B545" t="str">
            <v>Caminhão plataforma 4 x 2, PBT 16.000 kg e distância entre eixos 4,8 m - 136 kW - motorista de veículo especial</v>
          </cell>
          <cell r="C545">
            <v>540493.505</v>
          </cell>
          <cell r="D545">
            <v>27.024699999999999</v>
          </cell>
          <cell r="E545">
            <v>9.7265999999999995</v>
          </cell>
          <cell r="F545">
            <v>3.9411</v>
          </cell>
          <cell r="G545">
            <v>40.536999999999999</v>
          </cell>
          <cell r="H545">
            <v>134.1096</v>
          </cell>
          <cell r="I545">
            <v>35.890500000000003</v>
          </cell>
          <cell r="J545">
            <v>259.5779</v>
          </cell>
          <cell r="K545">
            <v>78.719700000000003</v>
          </cell>
        </row>
        <row r="546">
          <cell r="A546" t="str">
            <v>A9349</v>
          </cell>
          <cell r="B546" t="str">
            <v>Carroceria de madeira com capacidade de 7 t</v>
          </cell>
          <cell r="C546">
            <v>29087</v>
          </cell>
          <cell r="D546">
            <v>2.9087000000000001</v>
          </cell>
          <cell r="E546">
            <v>0.56079999999999997</v>
          </cell>
          <cell r="F546">
            <v>0</v>
          </cell>
          <cell r="G546">
            <v>2.9087000000000001</v>
          </cell>
          <cell r="H546">
            <v>0</v>
          </cell>
          <cell r="I546">
            <v>0</v>
          </cell>
          <cell r="J546">
            <v>6.4245000000000001</v>
          </cell>
          <cell r="K546">
            <v>3.4946999999999999</v>
          </cell>
        </row>
        <row r="547">
          <cell r="A547" t="str">
            <v>A9372</v>
          </cell>
          <cell r="B547" t="str">
            <v>Guindaste articulado montado sobre chassi com capacidade máxima de elevação de 6,2 t</v>
          </cell>
          <cell r="C547">
            <v>267801</v>
          </cell>
          <cell r="D547">
            <v>26.780100000000001</v>
          </cell>
          <cell r="E547">
            <v>5.1635</v>
          </cell>
          <cell r="F547">
            <v>0</v>
          </cell>
          <cell r="G547">
            <v>26.780100000000001</v>
          </cell>
          <cell r="H547">
            <v>0</v>
          </cell>
          <cell r="I547">
            <v>0</v>
          </cell>
          <cell r="J547">
            <v>58.723700000000001</v>
          </cell>
          <cell r="K547">
            <v>31.9436</v>
          </cell>
        </row>
        <row r="548">
          <cell r="A548" t="str">
            <v>E9687</v>
          </cell>
          <cell r="B548" t="str">
            <v>Caminhão carroceria com capacidade de 5 t - 120 kW</v>
          </cell>
          <cell r="J548">
            <v>177.1371</v>
          </cell>
          <cell r="K548">
            <v>73.588300000000004</v>
          </cell>
        </row>
        <row r="549">
          <cell r="A549" t="str">
            <v>A9303</v>
          </cell>
          <cell r="B549" t="str">
            <v>Caminhão plataforma 4 x 2, PBT 9.600 kg e distância entre eixos 3,9 m - 120 kW - motorista de caminhão</v>
          </cell>
          <cell r="C549">
            <v>407334.50870000001</v>
          </cell>
          <cell r="D549">
            <v>24.440100000000001</v>
          </cell>
          <cell r="E549">
            <v>7.5397999999999996</v>
          </cell>
          <cell r="F549">
            <v>3.0550000000000002</v>
          </cell>
          <cell r="G549">
            <v>36.6601</v>
          </cell>
          <cell r="H549">
            <v>62.28</v>
          </cell>
          <cell r="I549">
            <v>35.546199999999999</v>
          </cell>
          <cell r="J549">
            <v>171.45820000000001</v>
          </cell>
          <cell r="K549">
            <v>70.499200000000002</v>
          </cell>
        </row>
        <row r="550">
          <cell r="A550" t="str">
            <v>A9348</v>
          </cell>
          <cell r="B550" t="str">
            <v>Carroceria de madeira com capacidade de 5 t</v>
          </cell>
          <cell r="C550">
            <v>25871.632699999998</v>
          </cell>
          <cell r="D550">
            <v>2.5872000000000002</v>
          </cell>
          <cell r="E550">
            <v>0.49880000000000002</v>
          </cell>
          <cell r="F550">
            <v>0</v>
          </cell>
          <cell r="G550">
            <v>2.5872000000000002</v>
          </cell>
          <cell r="H550">
            <v>0</v>
          </cell>
          <cell r="I550">
            <v>0</v>
          </cell>
          <cell r="J550">
            <v>5.6788999999999996</v>
          </cell>
          <cell r="K550">
            <v>3.0891000000000002</v>
          </cell>
        </row>
        <row r="551">
          <cell r="A551" t="str">
            <v>E9690</v>
          </cell>
          <cell r="B551" t="str">
            <v>Caminhão guindauto com cesto aéreo simples e capacidade de elevação de 5,7 t e carroceria de 8,5 t - 136 kW</v>
          </cell>
          <cell r="J551">
            <v>302.30250000000001</v>
          </cell>
          <cell r="K551">
            <v>101.96040000000001</v>
          </cell>
        </row>
        <row r="552">
          <cell r="A552" t="str">
            <v>A9296</v>
          </cell>
          <cell r="B552" t="str">
            <v>Carroceria de madeira com capacidade de 8,5 t</v>
          </cell>
          <cell r="C552">
            <v>30090</v>
          </cell>
          <cell r="D552">
            <v>3.0089999999999999</v>
          </cell>
          <cell r="E552">
            <v>0.58020000000000005</v>
          </cell>
          <cell r="F552">
            <v>0</v>
          </cell>
          <cell r="G552">
            <v>3.0089999999999999</v>
          </cell>
          <cell r="H552">
            <v>0</v>
          </cell>
          <cell r="I552">
            <v>0</v>
          </cell>
          <cell r="J552">
            <v>6.9282000000000004</v>
          </cell>
          <cell r="K552">
            <v>3.7686999999999999</v>
          </cell>
        </row>
        <row r="553">
          <cell r="A553" t="str">
            <v>A9308</v>
          </cell>
          <cell r="B553" t="str">
            <v>Caminhão plataforma 4 x 2, PBT 16.000 kg e distância entre eixos 4,8 m - 136 kW - motorista de veículo especial</v>
          </cell>
          <cell r="C553">
            <v>540493.505</v>
          </cell>
          <cell r="D553">
            <v>27.024699999999999</v>
          </cell>
          <cell r="E553">
            <v>9.7265999999999995</v>
          </cell>
          <cell r="F553">
            <v>3.9411</v>
          </cell>
          <cell r="G553">
            <v>40.536999999999999</v>
          </cell>
          <cell r="H553">
            <v>134.1096</v>
          </cell>
          <cell r="I553">
            <v>35.890500000000003</v>
          </cell>
          <cell r="J553">
            <v>259.5779</v>
          </cell>
          <cell r="K553">
            <v>78.719700000000003</v>
          </cell>
        </row>
        <row r="554">
          <cell r="A554" t="str">
            <v>A9329</v>
          </cell>
          <cell r="B554" t="str">
            <v>Cesto aéreo simples isolado com capacidade para 135 kg</v>
          </cell>
          <cell r="C554">
            <v>23169.3</v>
          </cell>
          <cell r="D554">
            <v>2.3169</v>
          </cell>
          <cell r="E554">
            <v>0.44669999999999999</v>
          </cell>
          <cell r="F554">
            <v>0</v>
          </cell>
          <cell r="G554">
            <v>2.3169</v>
          </cell>
          <cell r="H554">
            <v>0</v>
          </cell>
          <cell r="I554">
            <v>0</v>
          </cell>
          <cell r="J554">
            <v>5.3346999999999998</v>
          </cell>
          <cell r="K554">
            <v>2.9018999999999999</v>
          </cell>
        </row>
        <row r="555">
          <cell r="A555" t="str">
            <v>A9330</v>
          </cell>
          <cell r="B555" t="str">
            <v>Guindaste articulado montado sobre chassi com capacidade máxima de elevação de 5,7 t</v>
          </cell>
          <cell r="C555">
            <v>138915.5</v>
          </cell>
          <cell r="D555">
            <v>13.8916</v>
          </cell>
          <cell r="E555">
            <v>2.6785000000000001</v>
          </cell>
          <cell r="F555">
            <v>0</v>
          </cell>
          <cell r="G555">
            <v>13.8916</v>
          </cell>
          <cell r="H555">
            <v>0</v>
          </cell>
          <cell r="I555">
            <v>0</v>
          </cell>
          <cell r="J555">
            <v>30.4617</v>
          </cell>
          <cell r="K555">
            <v>16.5701</v>
          </cell>
        </row>
        <row r="556">
          <cell r="A556" t="str">
            <v>E9693</v>
          </cell>
          <cell r="B556" t="str">
            <v>Caminhão demarcador de faixas com sistema de pintura Spray - 129 kW</v>
          </cell>
          <cell r="J556">
            <v>1053.8967</v>
          </cell>
          <cell r="K556">
            <v>534.03660000000002</v>
          </cell>
        </row>
        <row r="557">
          <cell r="A557" t="str">
            <v>A9322</v>
          </cell>
          <cell r="B557" t="str">
            <v>Caminhão plataforma 4 x 2, PBT 10.800 kg e distância entre eixos 4,0 m - 129 kW - condição de trabalho severa - motorista de caminhão</v>
          </cell>
          <cell r="C557">
            <v>450417.31920000003</v>
          </cell>
          <cell r="D557">
            <v>33.781300000000002</v>
          </cell>
          <cell r="E557">
            <v>8.6845999999999997</v>
          </cell>
          <cell r="F557">
            <v>3.5188999999999999</v>
          </cell>
          <cell r="G557">
            <v>50.671900000000001</v>
          </cell>
          <cell r="H557">
            <v>127.2069</v>
          </cell>
          <cell r="I557">
            <v>35.546199999999999</v>
          </cell>
          <cell r="J557">
            <v>263.96499999999997</v>
          </cell>
          <cell r="K557">
            <v>81.626999999999995</v>
          </cell>
        </row>
        <row r="558">
          <cell r="A558" t="str">
            <v>A9370</v>
          </cell>
          <cell r="B558" t="str">
            <v>Equipamento demarcador de faixas sistema spray montado sobre chassi com capacidade 1.080 l</v>
          </cell>
          <cell r="C558">
            <v>3352353.5811999999</v>
          </cell>
          <cell r="D558">
            <v>356.18759999999997</v>
          </cell>
          <cell r="E558">
            <v>64.637600000000006</v>
          </cell>
          <cell r="F558">
            <v>0</v>
          </cell>
          <cell r="G558">
            <v>335.23540000000003</v>
          </cell>
          <cell r="H558">
            <v>0</v>
          </cell>
          <cell r="I558">
            <v>28.668700000000001</v>
          </cell>
          <cell r="J558">
            <v>789.93169999999998</v>
          </cell>
          <cell r="K558">
            <v>452.40960000000001</v>
          </cell>
        </row>
        <row r="559">
          <cell r="A559" t="str">
            <v>E9783</v>
          </cell>
          <cell r="B559" t="str">
            <v>Plataforma pantográfica montada em caminhão com capacidade de carga de 600 kg - 120 kW</v>
          </cell>
          <cell r="J559">
            <v>334.33319999999998</v>
          </cell>
          <cell r="K559">
            <v>128.02860000000001</v>
          </cell>
        </row>
        <row r="560">
          <cell r="A560" t="str">
            <v>A9301</v>
          </cell>
          <cell r="B560" t="str">
            <v>Caminhão plataforma 4 x 2, PBT 8.300 kg e distância entre eixos 3,9 m - 120 kW - motorista de veículo especial</v>
          </cell>
          <cell r="C560">
            <v>378612.00040000002</v>
          </cell>
          <cell r="D560">
            <v>22.716699999999999</v>
          </cell>
          <cell r="E560">
            <v>7.0080999999999998</v>
          </cell>
          <cell r="F560">
            <v>2.8395999999999999</v>
          </cell>
          <cell r="G560">
            <v>34.075099999999999</v>
          </cell>
          <cell r="H560">
            <v>118.33199999999999</v>
          </cell>
          <cell r="I560">
            <v>35.890500000000003</v>
          </cell>
          <cell r="J560">
            <v>228.76240000000001</v>
          </cell>
          <cell r="K560">
            <v>70.601799999999997</v>
          </cell>
        </row>
        <row r="561">
          <cell r="A561" t="str">
            <v>A9377</v>
          </cell>
          <cell r="B561" t="str">
            <v>Plataforma pantográfica hidráulica montada sobre chassi com capacidade de 600 kg</v>
          </cell>
          <cell r="C561">
            <v>481440</v>
          </cell>
          <cell r="D561">
            <v>48.143999999999998</v>
          </cell>
          <cell r="E561">
            <v>9.2827999999999999</v>
          </cell>
          <cell r="F561">
            <v>0</v>
          </cell>
          <cell r="G561">
            <v>48.143999999999998</v>
          </cell>
          <cell r="H561">
            <v>0</v>
          </cell>
          <cell r="I561">
            <v>0</v>
          </cell>
          <cell r="J561">
            <v>105.57080000000001</v>
          </cell>
          <cell r="K561">
            <v>57.4268</v>
          </cell>
        </row>
        <row r="562">
          <cell r="A562" t="str">
            <v>E9787</v>
          </cell>
          <cell r="B562" t="str">
            <v>Bomba para concreto com lança montada sobre chassi com capacidade de 50 m³/h - 136 kW</v>
          </cell>
          <cell r="J562">
            <v>563.79769999999996</v>
          </cell>
          <cell r="K562">
            <v>244.2045</v>
          </cell>
        </row>
        <row r="563">
          <cell r="A563" t="str">
            <v>A9308</v>
          </cell>
          <cell r="B563" t="str">
            <v>Caminhão plataforma 4 x 2, PBT 16.000 kg e distância entre eixos 4,8 m - 136 kW - motorista de veículo especial</v>
          </cell>
          <cell r="C563">
            <v>540493.505</v>
          </cell>
          <cell r="D563">
            <v>27.024699999999999</v>
          </cell>
          <cell r="E563">
            <v>9.7265999999999995</v>
          </cell>
          <cell r="F563">
            <v>3.9411</v>
          </cell>
          <cell r="G563">
            <v>40.536999999999999</v>
          </cell>
          <cell r="H563">
            <v>134.1096</v>
          </cell>
          <cell r="I563">
            <v>35.890500000000003</v>
          </cell>
          <cell r="J563">
            <v>259.5779</v>
          </cell>
          <cell r="K563">
            <v>78.719700000000003</v>
          </cell>
        </row>
        <row r="564">
          <cell r="A564" t="str">
            <v>A9371</v>
          </cell>
          <cell r="B564" t="str">
            <v>Bomba para concreto com lança montada sobre chassi com capacidade de 50 m³/h</v>
          </cell>
          <cell r="C564">
            <v>1340644.8247</v>
          </cell>
          <cell r="D564">
            <v>134.06450000000001</v>
          </cell>
          <cell r="E564">
            <v>25.849299999999999</v>
          </cell>
          <cell r="F564">
            <v>0</v>
          </cell>
          <cell r="G564">
            <v>134.06450000000001</v>
          </cell>
          <cell r="H564">
            <v>0</v>
          </cell>
          <cell r="I564">
            <v>0</v>
          </cell>
          <cell r="J564">
            <v>304.21980000000002</v>
          </cell>
          <cell r="K564">
            <v>165.48480000000001</v>
          </cell>
        </row>
        <row r="565">
          <cell r="A565" t="str">
            <v>E9792</v>
          </cell>
          <cell r="B565" t="str">
            <v>Caminhão para hidrossemeadura com capacidade de 7.500 l - 77,2 kW/235 kW</v>
          </cell>
          <cell r="J565">
            <v>610.88289999999995</v>
          </cell>
          <cell r="K565">
            <v>172.9742</v>
          </cell>
        </row>
        <row r="566">
          <cell r="A566" t="str">
            <v>A9297</v>
          </cell>
          <cell r="B566" t="str">
            <v>Caminhão plataforma 6 x 4, PBT 23.000 kg e distância entre eixos 4,2 m - 235 kW - condição de trabalho severa - motorista de caminhão</v>
          </cell>
          <cell r="C566">
            <v>665405.04029999999</v>
          </cell>
          <cell r="D566">
            <v>39.924300000000002</v>
          </cell>
          <cell r="E566">
            <v>12.316599999999999</v>
          </cell>
          <cell r="F566">
            <v>4.9904999999999999</v>
          </cell>
          <cell r="G566">
            <v>59.886499999999998</v>
          </cell>
          <cell r="H566">
            <v>231.73349999999999</v>
          </cell>
          <cell r="I566">
            <v>35.546199999999999</v>
          </cell>
          <cell r="J566">
            <v>393.42840000000001</v>
          </cell>
          <cell r="K566">
            <v>93.290499999999994</v>
          </cell>
        </row>
        <row r="567">
          <cell r="A567" t="str">
            <v>A9362</v>
          </cell>
          <cell r="B567" t="str">
            <v>Tanque para hidrossemeadura com capacidade de 7.500 l - 77,2 kW</v>
          </cell>
          <cell r="C567">
            <v>476425</v>
          </cell>
          <cell r="D567">
            <v>38.113999999999997</v>
          </cell>
          <cell r="E567">
            <v>8.8186</v>
          </cell>
          <cell r="F567">
            <v>0</v>
          </cell>
          <cell r="G567">
            <v>42.878300000000003</v>
          </cell>
          <cell r="H567">
            <v>88.147000000000006</v>
          </cell>
          <cell r="I567">
            <v>28.668700000000001</v>
          </cell>
          <cell r="J567">
            <v>217.4545</v>
          </cell>
          <cell r="K567">
            <v>79.683700000000002</v>
          </cell>
        </row>
      </sheetData>
      <sheetData sheetId="1" refreshError="1"/>
      <sheetData sheetId="2">
        <row r="1">
          <cell r="A1" t="str">
            <v>CGCIT</v>
          </cell>
          <cell r="B1" t="str">
            <v>SISTEMA DE CUSTOS REFERENCIAIS DE OBRAS - SICRO</v>
          </cell>
          <cell r="G1" t="str">
            <v>DNIT</v>
          </cell>
        </row>
        <row r="3">
          <cell r="A3" t="str">
            <v>Pernambuco - Janeiro/2026</v>
          </cell>
        </row>
        <row r="4">
          <cell r="A4" t="str">
            <v>Sem desoneração</v>
          </cell>
        </row>
        <row r="5">
          <cell r="A5" t="str">
            <v>Código</v>
          </cell>
          <cell r="B5" t="str">
            <v>Descrição</v>
          </cell>
          <cell r="C5" t="str">
            <v>Unidade</v>
          </cell>
          <cell r="D5" t="str">
            <v>Salário (R$)</v>
          </cell>
          <cell r="E5" t="str">
            <v>Encargos Totais</v>
          </cell>
          <cell r="F5" t="str">
            <v>Custo (R$)</v>
          </cell>
          <cell r="G5" t="str">
            <v>Periculosidade/
Insalubridade</v>
          </cell>
        </row>
        <row r="6">
          <cell r="A6" t="str">
            <v>P9801</v>
          </cell>
          <cell r="B6" t="str">
            <v>Ajudante</v>
          </cell>
          <cell r="C6" t="str">
            <v>h</v>
          </cell>
          <cell r="D6">
            <v>23.636299999999999</v>
          </cell>
          <cell r="F6">
            <v>23.636299999999999</v>
          </cell>
        </row>
        <row r="7">
          <cell r="A7" t="str">
            <v>P9802</v>
          </cell>
          <cell r="B7" t="str">
            <v>Ajudante especializado</v>
          </cell>
          <cell r="C7" t="str">
            <v>h</v>
          </cell>
          <cell r="D7">
            <v>27.564299999999999</v>
          </cell>
          <cell r="F7">
            <v>27.564299999999999</v>
          </cell>
        </row>
        <row r="8">
          <cell r="A8" t="str">
            <v>P9803</v>
          </cell>
          <cell r="B8" t="str">
            <v>Almoxarife - mensalista</v>
          </cell>
          <cell r="C8" t="str">
            <v>mês</v>
          </cell>
          <cell r="D8">
            <v>6589.2515999999996</v>
          </cell>
          <cell r="F8">
            <v>6589.2515999999996</v>
          </cell>
        </row>
        <row r="9">
          <cell r="A9" t="str">
            <v>P9804</v>
          </cell>
          <cell r="B9" t="str">
            <v>Apontador - mensalista</v>
          </cell>
          <cell r="C9" t="str">
            <v>mês</v>
          </cell>
          <cell r="D9">
            <v>5304.3719000000001</v>
          </cell>
          <cell r="F9">
            <v>5304.3719000000001</v>
          </cell>
        </row>
        <row r="10">
          <cell r="A10" t="str">
            <v>P9805</v>
          </cell>
          <cell r="B10" t="str">
            <v>Armador</v>
          </cell>
          <cell r="C10" t="str">
            <v>h</v>
          </cell>
          <cell r="D10">
            <v>32.4619</v>
          </cell>
          <cell r="F10">
            <v>32.4619</v>
          </cell>
        </row>
        <row r="11">
          <cell r="A11" t="str">
            <v>P9806</v>
          </cell>
          <cell r="B11" t="str">
            <v>Auxiliar administrativo - mensalista</v>
          </cell>
          <cell r="C11" t="str">
            <v>mês</v>
          </cell>
          <cell r="D11">
            <v>5281.6129000000001</v>
          </cell>
          <cell r="F11">
            <v>5281.6129000000001</v>
          </cell>
        </row>
        <row r="12">
          <cell r="A12" t="str">
            <v>P9807</v>
          </cell>
          <cell r="B12" t="str">
            <v>Bombeiro hidráulico</v>
          </cell>
          <cell r="C12" t="str">
            <v>h</v>
          </cell>
          <cell r="D12">
            <v>33.052100000000003</v>
          </cell>
          <cell r="F12">
            <v>33.052100000000003</v>
          </cell>
        </row>
        <row r="13">
          <cell r="A13" t="str">
            <v>P9808</v>
          </cell>
          <cell r="B13" t="str">
            <v>Carpinteiro</v>
          </cell>
          <cell r="C13" t="str">
            <v>h</v>
          </cell>
          <cell r="D13">
            <v>29.2178</v>
          </cell>
          <cell r="F13">
            <v>29.2178</v>
          </cell>
        </row>
        <row r="14">
          <cell r="A14" t="str">
            <v>P9809</v>
          </cell>
          <cell r="B14" t="str">
            <v>Encarregado administrativo - mensalista</v>
          </cell>
          <cell r="C14" t="str">
            <v>mês</v>
          </cell>
          <cell r="D14">
            <v>7572.8765999999996</v>
          </cell>
          <cell r="F14">
            <v>7572.8765999999996</v>
          </cell>
        </row>
        <row r="15">
          <cell r="A15" t="str">
            <v>P9810</v>
          </cell>
          <cell r="B15" t="str">
            <v>Eletricista</v>
          </cell>
          <cell r="C15" t="str">
            <v>h</v>
          </cell>
          <cell r="D15">
            <v>33.904000000000003</v>
          </cell>
          <cell r="F15">
            <v>33.904000000000003</v>
          </cell>
        </row>
        <row r="16">
          <cell r="A16" t="str">
            <v>P9811</v>
          </cell>
          <cell r="B16" t="str">
            <v>Encarregado especializado - mensalista</v>
          </cell>
          <cell r="C16" t="str">
            <v>mês</v>
          </cell>
          <cell r="D16">
            <v>8418.9631000000008</v>
          </cell>
          <cell r="F16">
            <v>8418.9631000000008</v>
          </cell>
        </row>
        <row r="17">
          <cell r="A17" t="str">
            <v>P9812</v>
          </cell>
          <cell r="B17" t="str">
            <v>Engenheiro - mensalista</v>
          </cell>
          <cell r="C17" t="str">
            <v>mês</v>
          </cell>
          <cell r="D17">
            <v>28515.635999999999</v>
          </cell>
          <cell r="F17">
            <v>28515.635999999999</v>
          </cell>
        </row>
        <row r="18">
          <cell r="A18" t="str">
            <v>P9813</v>
          </cell>
          <cell r="B18" t="str">
            <v>Almoxarife</v>
          </cell>
          <cell r="C18" t="str">
            <v>h</v>
          </cell>
          <cell r="D18">
            <v>35.734000000000002</v>
          </cell>
          <cell r="F18">
            <v>35.734000000000002</v>
          </cell>
        </row>
        <row r="19">
          <cell r="A19" t="str">
            <v>P9814</v>
          </cell>
          <cell r="B19" t="str">
            <v>Auxiliar de produção - mensalista</v>
          </cell>
          <cell r="C19" t="str">
            <v>mês</v>
          </cell>
          <cell r="D19">
            <v>4329.5171</v>
          </cell>
          <cell r="F19">
            <v>4329.5171</v>
          </cell>
        </row>
        <row r="20">
          <cell r="A20" t="str">
            <v>P9815</v>
          </cell>
          <cell r="B20" t="str">
            <v>Jardineiro</v>
          </cell>
          <cell r="C20" t="str">
            <v>h</v>
          </cell>
          <cell r="D20">
            <v>30.358799999999999</v>
          </cell>
          <cell r="F20">
            <v>30.358799999999999</v>
          </cell>
        </row>
        <row r="21">
          <cell r="A21" t="str">
            <v>P9817</v>
          </cell>
          <cell r="B21" t="str">
            <v>Apontador</v>
          </cell>
          <cell r="C21" t="str">
            <v>h</v>
          </cell>
          <cell r="D21">
            <v>28.812100000000001</v>
          </cell>
          <cell r="F21">
            <v>28.812100000000001</v>
          </cell>
        </row>
        <row r="22">
          <cell r="A22" t="str">
            <v>P9818</v>
          </cell>
          <cell r="B22" t="str">
            <v>Auxiliar administrativo</v>
          </cell>
          <cell r="C22" t="str">
            <v>h</v>
          </cell>
          <cell r="D22">
            <v>28.7105</v>
          </cell>
          <cell r="F22">
            <v>28.7105</v>
          </cell>
        </row>
        <row r="23">
          <cell r="A23" t="str">
            <v>P9819</v>
          </cell>
          <cell r="B23" t="str">
            <v>Engenheiro supervisor - mensalista</v>
          </cell>
          <cell r="C23" t="str">
            <v>mês</v>
          </cell>
          <cell r="D23">
            <v>28515.635999999999</v>
          </cell>
          <cell r="F23">
            <v>28515.635999999999</v>
          </cell>
        </row>
        <row r="24">
          <cell r="A24" t="str">
            <v>P9820</v>
          </cell>
          <cell r="B24" t="str">
            <v>Auxiliar de laboratório</v>
          </cell>
          <cell r="C24" t="str">
            <v>h</v>
          </cell>
          <cell r="D24">
            <v>32.205100000000002</v>
          </cell>
          <cell r="F24">
            <v>32.205100000000002</v>
          </cell>
        </row>
        <row r="25">
          <cell r="A25" t="str">
            <v>P9821</v>
          </cell>
          <cell r="B25" t="str">
            <v>Pedreiro</v>
          </cell>
          <cell r="C25" t="str">
            <v>h</v>
          </cell>
          <cell r="D25">
            <v>28.87</v>
          </cell>
          <cell r="F25">
            <v>28.87</v>
          </cell>
        </row>
        <row r="26">
          <cell r="A26" t="str">
            <v>P9822</v>
          </cell>
          <cell r="B26" t="str">
            <v>Pintor</v>
          </cell>
          <cell r="C26" t="str">
            <v>h</v>
          </cell>
          <cell r="D26">
            <v>32.490699999999997</v>
          </cell>
          <cell r="F26">
            <v>32.490699999999997</v>
          </cell>
        </row>
        <row r="27">
          <cell r="A27" t="str">
            <v>P9823</v>
          </cell>
          <cell r="B27" t="str">
            <v>Serralheiro</v>
          </cell>
          <cell r="C27" t="str">
            <v>h</v>
          </cell>
          <cell r="D27">
            <v>30.1585</v>
          </cell>
          <cell r="F27">
            <v>30.1585</v>
          </cell>
        </row>
        <row r="28">
          <cell r="A28" t="str">
            <v>P9824</v>
          </cell>
          <cell r="B28" t="str">
            <v>Servente</v>
          </cell>
          <cell r="C28" t="str">
            <v>h</v>
          </cell>
          <cell r="D28">
            <v>23.449100000000001</v>
          </cell>
          <cell r="F28">
            <v>23.449100000000001</v>
          </cell>
        </row>
        <row r="29">
          <cell r="A29" t="str">
            <v>P9825</v>
          </cell>
          <cell r="B29" t="str">
            <v>Soldador</v>
          </cell>
          <cell r="C29" t="str">
            <v>h</v>
          </cell>
          <cell r="D29">
            <v>37.339599999999997</v>
          </cell>
          <cell r="F29">
            <v>37.339599999999997</v>
          </cell>
        </row>
        <row r="30">
          <cell r="A30" t="str">
            <v>P9827</v>
          </cell>
          <cell r="B30" t="str">
            <v>Vigia - mensalista</v>
          </cell>
          <cell r="C30" t="str">
            <v>mês</v>
          </cell>
          <cell r="D30">
            <v>5050.4233999999997</v>
          </cell>
          <cell r="F30">
            <v>5050.4233999999997</v>
          </cell>
        </row>
        <row r="31">
          <cell r="A31" t="str">
            <v>P9828</v>
          </cell>
          <cell r="B31" t="str">
            <v>Auxiliar de topografia</v>
          </cell>
          <cell r="C31" t="str">
            <v>h</v>
          </cell>
          <cell r="D31">
            <v>32.272300000000001</v>
          </cell>
          <cell r="F31">
            <v>32.272300000000001</v>
          </cell>
        </row>
        <row r="32">
          <cell r="A32" t="str">
            <v>P9829</v>
          </cell>
          <cell r="B32" t="str">
            <v>Auxiliar técnico</v>
          </cell>
          <cell r="C32" t="str">
            <v>h</v>
          </cell>
          <cell r="D32">
            <v>27.010999999999999</v>
          </cell>
          <cell r="F32">
            <v>27.010999999999999</v>
          </cell>
        </row>
        <row r="33">
          <cell r="A33" t="str">
            <v>P9830</v>
          </cell>
          <cell r="B33" t="str">
            <v>Montador</v>
          </cell>
          <cell r="C33" t="str">
            <v>h</v>
          </cell>
          <cell r="D33">
            <v>33.278300000000002</v>
          </cell>
          <cell r="F33">
            <v>33.278300000000002</v>
          </cell>
        </row>
        <row r="34">
          <cell r="A34" t="str">
            <v>P9831</v>
          </cell>
          <cell r="B34" t="str">
            <v>Chefe do setor administrativo</v>
          </cell>
          <cell r="C34" t="str">
            <v>h</v>
          </cell>
          <cell r="D34">
            <v>41.130800000000001</v>
          </cell>
          <cell r="F34">
            <v>41.130800000000001</v>
          </cell>
        </row>
        <row r="35">
          <cell r="A35" t="str">
            <v>P9833</v>
          </cell>
          <cell r="B35" t="str">
            <v>Auxiliar de laboratório - mensalista</v>
          </cell>
          <cell r="C35" t="str">
            <v>mês</v>
          </cell>
          <cell r="D35">
            <v>5949.8720000000003</v>
          </cell>
          <cell r="F35">
            <v>5949.8720000000003</v>
          </cell>
        </row>
        <row r="36">
          <cell r="A36" t="str">
            <v>P9834</v>
          </cell>
          <cell r="B36" t="str">
            <v>Comandante de longo curso</v>
          </cell>
          <cell r="C36" t="str">
            <v>h</v>
          </cell>
          <cell r="D36">
            <v>109.3245</v>
          </cell>
          <cell r="F36">
            <v>109.3245</v>
          </cell>
        </row>
        <row r="37">
          <cell r="A37" t="str">
            <v>P9837</v>
          </cell>
          <cell r="B37" t="str">
            <v>Oceanógrafo - mensalista</v>
          </cell>
          <cell r="C37" t="str">
            <v>mês</v>
          </cell>
          <cell r="D37">
            <v>15584.6077</v>
          </cell>
          <cell r="F37">
            <v>15584.6077</v>
          </cell>
        </row>
        <row r="38">
          <cell r="A38" t="str">
            <v>P9839</v>
          </cell>
          <cell r="B38" t="str">
            <v>Condutor maquinista fluvial</v>
          </cell>
          <cell r="C38" t="str">
            <v>h</v>
          </cell>
          <cell r="D38">
            <v>31.666</v>
          </cell>
          <cell r="F38">
            <v>31.666</v>
          </cell>
        </row>
        <row r="39">
          <cell r="A39" t="str">
            <v>P9840</v>
          </cell>
          <cell r="B39" t="str">
            <v>Encarregado geral - mensalista</v>
          </cell>
          <cell r="C39" t="str">
            <v>mês</v>
          </cell>
          <cell r="D39">
            <v>11859.7361</v>
          </cell>
          <cell r="F39">
            <v>11859.7361</v>
          </cell>
        </row>
        <row r="40">
          <cell r="A40" t="str">
            <v>P9842</v>
          </cell>
          <cell r="B40" t="str">
            <v>Faxineiro - mensalista</v>
          </cell>
          <cell r="C40" t="str">
            <v>mês</v>
          </cell>
          <cell r="D40">
            <v>4278.9813999999997</v>
          </cell>
          <cell r="F40">
            <v>4278.9813999999997</v>
          </cell>
        </row>
        <row r="41">
          <cell r="A41" t="str">
            <v>P9843</v>
          </cell>
          <cell r="B41" t="str">
            <v>Operador de equipamento leve</v>
          </cell>
          <cell r="C41" t="str">
            <v>h</v>
          </cell>
          <cell r="D41">
            <v>28.713899999999999</v>
          </cell>
          <cell r="F41">
            <v>28.713899999999999</v>
          </cell>
        </row>
        <row r="42">
          <cell r="A42" t="str">
            <v>P9845</v>
          </cell>
          <cell r="B42" t="str">
            <v>Operador de equipamento pesado</v>
          </cell>
          <cell r="C42" t="str">
            <v>h</v>
          </cell>
          <cell r="D42">
            <v>35.682200000000002</v>
          </cell>
          <cell r="F42">
            <v>35.682200000000002</v>
          </cell>
        </row>
        <row r="43">
          <cell r="A43" t="str">
            <v>P9846</v>
          </cell>
          <cell r="B43" t="str">
            <v>Operador de equipamento especial</v>
          </cell>
          <cell r="C43" t="str">
            <v>h</v>
          </cell>
          <cell r="D43">
            <v>41.9803</v>
          </cell>
          <cell r="F43">
            <v>41.9803</v>
          </cell>
        </row>
        <row r="44">
          <cell r="A44" t="str">
            <v>P9847</v>
          </cell>
          <cell r="B44" t="str">
            <v>Perfurador de tubulão</v>
          </cell>
          <cell r="C44" t="str">
            <v>h</v>
          </cell>
          <cell r="D44">
            <v>23.6111</v>
          </cell>
          <cell r="F44">
            <v>23.6111</v>
          </cell>
        </row>
        <row r="45">
          <cell r="A45" t="str">
            <v>P9848</v>
          </cell>
          <cell r="B45" t="str">
            <v>Desenhista - mensalista</v>
          </cell>
          <cell r="C45" t="str">
            <v>mês</v>
          </cell>
          <cell r="D45">
            <v>8531.2093999999997</v>
          </cell>
          <cell r="F45">
            <v>8531.2093999999997</v>
          </cell>
        </row>
        <row r="46">
          <cell r="A46" t="str">
            <v>P9849</v>
          </cell>
          <cell r="B46" t="str">
            <v>Condutor maquinista fluvial - mensalista</v>
          </cell>
          <cell r="C46" t="str">
            <v>mês</v>
          </cell>
          <cell r="D46">
            <v>5828.0135</v>
          </cell>
          <cell r="F46">
            <v>5828.0135</v>
          </cell>
        </row>
        <row r="47">
          <cell r="A47" t="str">
            <v>P9851</v>
          </cell>
          <cell r="B47" t="str">
            <v>Médico do trabalho - mensalista</v>
          </cell>
          <cell r="C47" t="str">
            <v>mês</v>
          </cell>
          <cell r="D47">
            <v>18364.768</v>
          </cell>
          <cell r="F47">
            <v>18364.768</v>
          </cell>
        </row>
        <row r="48">
          <cell r="A48" t="str">
            <v>P9852</v>
          </cell>
          <cell r="B48" t="str">
            <v>Blaster</v>
          </cell>
          <cell r="C48" t="str">
            <v>h</v>
          </cell>
          <cell r="D48">
            <v>44.005000000000003</v>
          </cell>
          <cell r="F48">
            <v>44.005000000000003</v>
          </cell>
        </row>
        <row r="49">
          <cell r="A49" t="str">
            <v>P9853</v>
          </cell>
          <cell r="B49" t="str">
            <v>Pré-marcador</v>
          </cell>
          <cell r="C49" t="str">
            <v>h</v>
          </cell>
          <cell r="D49">
            <v>23.496700000000001</v>
          </cell>
          <cell r="F49">
            <v>23.496700000000001</v>
          </cell>
        </row>
        <row r="50">
          <cell r="A50" t="str">
            <v>P9855</v>
          </cell>
          <cell r="B50" t="str">
            <v>Marinheiro de máquinas - mensalista</v>
          </cell>
          <cell r="C50" t="str">
            <v>mês</v>
          </cell>
          <cell r="D50">
            <v>5569.7536</v>
          </cell>
          <cell r="F50">
            <v>5569.7536</v>
          </cell>
        </row>
        <row r="51">
          <cell r="A51" t="str">
            <v>P9856</v>
          </cell>
          <cell r="B51" t="str">
            <v>Marinheiro de convés</v>
          </cell>
          <cell r="C51" t="str">
            <v>h</v>
          </cell>
          <cell r="D51">
            <v>30.041599999999999</v>
          </cell>
          <cell r="F51">
            <v>30.041599999999999</v>
          </cell>
        </row>
        <row r="52">
          <cell r="A52" t="str">
            <v>P9857</v>
          </cell>
          <cell r="B52" t="str">
            <v>Marinheiro de convés - mensalista</v>
          </cell>
          <cell r="C52" t="str">
            <v>mês</v>
          </cell>
          <cell r="D52">
            <v>5524.3864000000003</v>
          </cell>
          <cell r="F52">
            <v>5524.3864000000003</v>
          </cell>
        </row>
        <row r="53">
          <cell r="A53" t="str">
            <v>P9858</v>
          </cell>
          <cell r="B53" t="str">
            <v>Laboratorista - mensalista</v>
          </cell>
          <cell r="C53" t="str">
            <v>mês</v>
          </cell>
          <cell r="D53">
            <v>7854.9119000000001</v>
          </cell>
          <cell r="F53">
            <v>7854.9119000000001</v>
          </cell>
        </row>
        <row r="54">
          <cell r="A54" t="str">
            <v>P9859</v>
          </cell>
          <cell r="B54" t="str">
            <v>Trabalhador de via</v>
          </cell>
          <cell r="C54" t="str">
            <v>h</v>
          </cell>
          <cell r="D54">
            <v>22.798200000000001</v>
          </cell>
          <cell r="F54">
            <v>22.798200000000001</v>
          </cell>
        </row>
        <row r="55">
          <cell r="A55" t="str">
            <v>P9861</v>
          </cell>
          <cell r="B55" t="str">
            <v>Selecionador de material pétreo</v>
          </cell>
          <cell r="C55" t="str">
            <v>h</v>
          </cell>
          <cell r="D55">
            <v>23.542000000000002</v>
          </cell>
          <cell r="F55">
            <v>23.542000000000002</v>
          </cell>
        </row>
        <row r="56">
          <cell r="A56" t="str">
            <v>P9862</v>
          </cell>
          <cell r="B56" t="str">
            <v>Desenhista</v>
          </cell>
          <cell r="C56" t="str">
            <v>h</v>
          </cell>
          <cell r="D56">
            <v>46.080800000000004</v>
          </cell>
          <cell r="F56">
            <v>46.080800000000004</v>
          </cell>
        </row>
        <row r="57">
          <cell r="A57" t="str">
            <v>P9863</v>
          </cell>
          <cell r="B57" t="str">
            <v>Draguista</v>
          </cell>
          <cell r="C57" t="str">
            <v>h</v>
          </cell>
          <cell r="D57">
            <v>34.319899999999997</v>
          </cell>
          <cell r="F57">
            <v>34.319899999999997</v>
          </cell>
        </row>
        <row r="58">
          <cell r="A58" t="str">
            <v>P9864</v>
          </cell>
          <cell r="B58" t="str">
            <v>Engenheiro de segurança do trabalho - mensalista</v>
          </cell>
          <cell r="C58" t="str">
            <v>mês</v>
          </cell>
          <cell r="D58">
            <v>26348.377499999999</v>
          </cell>
          <cell r="F58">
            <v>26348.377499999999</v>
          </cell>
        </row>
        <row r="59">
          <cell r="A59" t="str">
            <v>P9866</v>
          </cell>
          <cell r="B59" t="str">
            <v>Motorista de caminhão</v>
          </cell>
          <cell r="C59" t="str">
            <v>h</v>
          </cell>
          <cell r="D59">
            <v>35.599299999999999</v>
          </cell>
          <cell r="F59">
            <v>35.599299999999999</v>
          </cell>
        </row>
        <row r="60">
          <cell r="A60" t="str">
            <v>P9867</v>
          </cell>
          <cell r="B60" t="str">
            <v>Técnico especializado - mensalista</v>
          </cell>
          <cell r="C60" t="str">
            <v>mês</v>
          </cell>
          <cell r="D60">
            <v>7627.5316999999995</v>
          </cell>
          <cell r="F60">
            <v>7627.5316999999995</v>
          </cell>
        </row>
        <row r="61">
          <cell r="A61" t="str">
            <v>P9868</v>
          </cell>
          <cell r="B61" t="str">
            <v>Encarregado administrativo</v>
          </cell>
          <cell r="C61" t="str">
            <v>h</v>
          </cell>
          <cell r="D61">
            <v>41.130800000000001</v>
          </cell>
          <cell r="F61">
            <v>41.130800000000001</v>
          </cell>
        </row>
        <row r="62">
          <cell r="A62" t="str">
            <v>P9869</v>
          </cell>
          <cell r="B62" t="str">
            <v>Encarregado de obras de artes especiais - mensalista</v>
          </cell>
          <cell r="C62" t="str">
            <v>mês</v>
          </cell>
          <cell r="D62">
            <v>8418.9631000000008</v>
          </cell>
          <cell r="F62">
            <v>8418.9631000000008</v>
          </cell>
        </row>
        <row r="63">
          <cell r="A63" t="str">
            <v>P9870</v>
          </cell>
          <cell r="B63" t="str">
            <v>Motorista de veículo leve</v>
          </cell>
          <cell r="C63" t="str">
            <v>h</v>
          </cell>
          <cell r="D63">
            <v>32.174999999999997</v>
          </cell>
          <cell r="F63">
            <v>32.174999999999997</v>
          </cell>
        </row>
        <row r="64">
          <cell r="A64" t="str">
            <v>P9871</v>
          </cell>
          <cell r="B64" t="str">
            <v>Motorista de veículo especial</v>
          </cell>
          <cell r="C64" t="str">
            <v>h</v>
          </cell>
          <cell r="D64">
            <v>36.460999999999999</v>
          </cell>
          <cell r="F64">
            <v>36.460999999999999</v>
          </cell>
        </row>
        <row r="65">
          <cell r="A65" t="str">
            <v>P9872</v>
          </cell>
          <cell r="B65" t="str">
            <v>Encarregado de conservação rodoviária</v>
          </cell>
          <cell r="C65" t="str">
            <v>h</v>
          </cell>
          <cell r="D65">
            <v>45.659700000000001</v>
          </cell>
          <cell r="F65">
            <v>45.659700000000001</v>
          </cell>
        </row>
        <row r="66">
          <cell r="A66" t="str">
            <v>P9873</v>
          </cell>
          <cell r="B66" t="str">
            <v>Encarregado de obras de artes especiais</v>
          </cell>
          <cell r="C66" t="str">
            <v>h</v>
          </cell>
          <cell r="D66">
            <v>45.659700000000001</v>
          </cell>
          <cell r="F66">
            <v>45.659700000000001</v>
          </cell>
        </row>
        <row r="67">
          <cell r="A67" t="str">
            <v>P9874</v>
          </cell>
          <cell r="B67" t="str">
            <v>Encarregado de pavimentação</v>
          </cell>
          <cell r="C67" t="str">
            <v>h</v>
          </cell>
          <cell r="D67">
            <v>45.659700000000001</v>
          </cell>
          <cell r="F67">
            <v>45.659700000000001</v>
          </cell>
        </row>
        <row r="68">
          <cell r="A68" t="str">
            <v>P9875</v>
          </cell>
          <cell r="B68" t="str">
            <v>Encarregado de turma - mensalista</v>
          </cell>
          <cell r="C68" t="str">
            <v>mês</v>
          </cell>
          <cell r="D68">
            <v>6234.1464999999998</v>
          </cell>
          <cell r="F68">
            <v>6234.1464999999998</v>
          </cell>
        </row>
        <row r="69">
          <cell r="A69" t="str">
            <v>P9876</v>
          </cell>
          <cell r="B69" t="str">
            <v>Técnico de segurança do trabalho - mensalista</v>
          </cell>
          <cell r="C69" t="str">
            <v>mês</v>
          </cell>
          <cell r="D69">
            <v>7705.2344999999996</v>
          </cell>
          <cell r="F69">
            <v>7705.2344999999996</v>
          </cell>
        </row>
        <row r="70">
          <cell r="A70" t="str">
            <v>P9877</v>
          </cell>
          <cell r="B70" t="str">
            <v>Encarregado de superestrutura ferroviária</v>
          </cell>
          <cell r="C70" t="str">
            <v>h</v>
          </cell>
          <cell r="D70">
            <v>45.659700000000001</v>
          </cell>
          <cell r="F70">
            <v>45.659700000000001</v>
          </cell>
        </row>
        <row r="71">
          <cell r="A71" t="str">
            <v>P9879</v>
          </cell>
          <cell r="B71" t="str">
            <v>Encarregado de terraplenagem</v>
          </cell>
          <cell r="C71" t="str">
            <v>h</v>
          </cell>
          <cell r="D71">
            <v>45.659700000000001</v>
          </cell>
          <cell r="F71">
            <v>45.659700000000001</v>
          </cell>
        </row>
        <row r="72">
          <cell r="A72" t="str">
            <v>P9880</v>
          </cell>
          <cell r="B72" t="str">
            <v>Piloto fluvial - mensalista</v>
          </cell>
          <cell r="C72" t="str">
            <v>mês</v>
          </cell>
          <cell r="D72">
            <v>7676.7151999999996</v>
          </cell>
          <cell r="F72">
            <v>7676.7151999999996</v>
          </cell>
        </row>
        <row r="73">
          <cell r="A73" t="str">
            <v>P9881</v>
          </cell>
          <cell r="B73" t="str">
            <v>Encarregado de turma</v>
          </cell>
          <cell r="C73" t="str">
            <v>h</v>
          </cell>
          <cell r="D73">
            <v>33.847700000000003</v>
          </cell>
          <cell r="F73">
            <v>33.847700000000003</v>
          </cell>
        </row>
        <row r="74">
          <cell r="A74" t="str">
            <v>P9882</v>
          </cell>
          <cell r="B74" t="str">
            <v>Técnico especializado</v>
          </cell>
          <cell r="C74" t="str">
            <v>h</v>
          </cell>
          <cell r="D74">
            <v>41.312199999999997</v>
          </cell>
          <cell r="F74">
            <v>41.312199999999997</v>
          </cell>
        </row>
        <row r="75">
          <cell r="A75" t="str">
            <v>P9883</v>
          </cell>
          <cell r="B75" t="str">
            <v>Chefe do setor administrativo - mensalista</v>
          </cell>
          <cell r="C75" t="str">
            <v>mês</v>
          </cell>
          <cell r="D75">
            <v>7572.8760000000002</v>
          </cell>
          <cell r="F75">
            <v>7572.8760000000002</v>
          </cell>
        </row>
        <row r="76">
          <cell r="A76" t="str">
            <v>P9884</v>
          </cell>
          <cell r="B76" t="str">
            <v>Encarregado de terraplenagem - mensalista</v>
          </cell>
          <cell r="C76" t="str">
            <v>mês</v>
          </cell>
          <cell r="D76">
            <v>8418.9631000000008</v>
          </cell>
          <cell r="F76">
            <v>8418.9631000000008</v>
          </cell>
        </row>
        <row r="77">
          <cell r="A77" t="str">
            <v>P9885</v>
          </cell>
          <cell r="B77" t="str">
            <v>Frentista de túnel</v>
          </cell>
          <cell r="C77" t="str">
            <v>h</v>
          </cell>
          <cell r="D77">
            <v>29.1785</v>
          </cell>
          <cell r="F77">
            <v>29.1785</v>
          </cell>
        </row>
        <row r="78">
          <cell r="A78" t="str">
            <v>P9886</v>
          </cell>
          <cell r="B78" t="str">
            <v>Encarregado especializado</v>
          </cell>
          <cell r="C78" t="str">
            <v>h</v>
          </cell>
          <cell r="D78">
            <v>45.659700000000001</v>
          </cell>
          <cell r="F78">
            <v>45.659700000000001</v>
          </cell>
        </row>
        <row r="79">
          <cell r="A79" t="str">
            <v>P9887</v>
          </cell>
          <cell r="B79" t="str">
            <v>Encarregado geral</v>
          </cell>
          <cell r="C79" t="str">
            <v>h</v>
          </cell>
          <cell r="D79">
            <v>64.296599999999998</v>
          </cell>
          <cell r="F79">
            <v>64.296599999999998</v>
          </cell>
        </row>
        <row r="80">
          <cell r="A80" t="str">
            <v>P9888</v>
          </cell>
          <cell r="B80" t="str">
            <v>Engenheiro</v>
          </cell>
          <cell r="C80" t="str">
            <v>h</v>
          </cell>
          <cell r="D80">
            <v>154.524</v>
          </cell>
          <cell r="F80">
            <v>154.524</v>
          </cell>
        </row>
        <row r="81">
          <cell r="A81" t="str">
            <v>P9889</v>
          </cell>
          <cell r="B81" t="str">
            <v>Técnico da qualidade - mensalista</v>
          </cell>
          <cell r="C81" t="str">
            <v>mês</v>
          </cell>
          <cell r="D81">
            <v>7860.9952999999996</v>
          </cell>
          <cell r="F81">
            <v>7860.9952999999996</v>
          </cell>
        </row>
        <row r="82">
          <cell r="A82" t="str">
            <v>P9890</v>
          </cell>
          <cell r="B82" t="str">
            <v>Engenheiro auxiliar</v>
          </cell>
          <cell r="C82" t="str">
            <v>h</v>
          </cell>
          <cell r="D82">
            <v>137.8237</v>
          </cell>
          <cell r="F82">
            <v>137.8237</v>
          </cell>
        </row>
        <row r="83">
          <cell r="A83" t="str">
            <v>P9892</v>
          </cell>
          <cell r="B83" t="str">
            <v>Auxiliar de blaster</v>
          </cell>
          <cell r="C83" t="str">
            <v>h</v>
          </cell>
          <cell r="D83">
            <v>38.195300000000003</v>
          </cell>
          <cell r="F83">
            <v>38.195300000000003</v>
          </cell>
        </row>
        <row r="84">
          <cell r="A84" t="str">
            <v>P9893</v>
          </cell>
          <cell r="B84" t="str">
            <v>Encarregado de pavimentação - mensalista</v>
          </cell>
          <cell r="C84" t="str">
            <v>mês</v>
          </cell>
          <cell r="D84">
            <v>8418.9631000000008</v>
          </cell>
          <cell r="F84">
            <v>8418.9631000000008</v>
          </cell>
        </row>
        <row r="85">
          <cell r="A85" t="str">
            <v>P9894</v>
          </cell>
          <cell r="B85" t="str">
            <v>Engenheiro chefe</v>
          </cell>
          <cell r="C85" t="str">
            <v>h</v>
          </cell>
          <cell r="D85">
            <v>195.50450000000001</v>
          </cell>
          <cell r="F85">
            <v>195.50450000000001</v>
          </cell>
        </row>
        <row r="86">
          <cell r="A86" t="str">
            <v>P9895</v>
          </cell>
          <cell r="B86" t="str">
            <v>Engenheiro de segurança do trabalho</v>
          </cell>
          <cell r="C86" t="str">
            <v>h</v>
          </cell>
          <cell r="D86">
            <v>142.733</v>
          </cell>
          <cell r="F86">
            <v>142.733</v>
          </cell>
        </row>
        <row r="87">
          <cell r="A87" t="str">
            <v>P9896</v>
          </cell>
          <cell r="B87" t="str">
            <v>Porteiro - mensalista</v>
          </cell>
          <cell r="C87" t="str">
            <v>mês</v>
          </cell>
          <cell r="D87">
            <v>4266.3602000000001</v>
          </cell>
          <cell r="F87">
            <v>4266.3602000000001</v>
          </cell>
        </row>
        <row r="88">
          <cell r="A88" t="str">
            <v>P9897</v>
          </cell>
          <cell r="B88" t="str">
            <v>Técnico ambiental - mensalista</v>
          </cell>
          <cell r="C88" t="str">
            <v>mês</v>
          </cell>
          <cell r="D88">
            <v>7786.5808999999999</v>
          </cell>
          <cell r="F88">
            <v>7786.5808999999999</v>
          </cell>
        </row>
        <row r="89">
          <cell r="A89" t="str">
            <v>P9898</v>
          </cell>
          <cell r="B89" t="str">
            <v>Engenheiro supervisor</v>
          </cell>
          <cell r="C89" t="str">
            <v>h</v>
          </cell>
          <cell r="D89">
            <v>154.524</v>
          </cell>
          <cell r="F89">
            <v>154.524</v>
          </cell>
        </row>
        <row r="90">
          <cell r="A90" t="str">
            <v>P9899</v>
          </cell>
          <cell r="B90" t="str">
            <v>Faxineiro</v>
          </cell>
          <cell r="C90" t="str">
            <v>h</v>
          </cell>
          <cell r="D90">
            <v>23.227499999999999</v>
          </cell>
          <cell r="F90">
            <v>23.227499999999999</v>
          </cell>
        </row>
        <row r="91">
          <cell r="A91" t="str">
            <v>P9901</v>
          </cell>
          <cell r="B91" t="str">
            <v>Encarregado de superestrutura ferroviária - mensalista</v>
          </cell>
          <cell r="C91" t="str">
            <v>mês</v>
          </cell>
          <cell r="D91">
            <v>8418.9631000000008</v>
          </cell>
          <cell r="F91">
            <v>8418.9631000000008</v>
          </cell>
        </row>
        <row r="92">
          <cell r="A92" t="str">
            <v>P9902</v>
          </cell>
          <cell r="B92" t="str">
            <v>Imediato</v>
          </cell>
          <cell r="C92" t="str">
            <v>h</v>
          </cell>
          <cell r="D92">
            <v>91.049099999999996</v>
          </cell>
          <cell r="F92">
            <v>91.049099999999996</v>
          </cell>
        </row>
        <row r="93">
          <cell r="A93" t="str">
            <v>P9903</v>
          </cell>
          <cell r="B93" t="str">
            <v>Auxiliar técnico - mensalista</v>
          </cell>
          <cell r="C93" t="str">
            <v>mês</v>
          </cell>
          <cell r="D93">
            <v>4980.7746999999999</v>
          </cell>
          <cell r="F93">
            <v>4980.7746999999999</v>
          </cell>
        </row>
        <row r="94">
          <cell r="A94" t="str">
            <v>P9904</v>
          </cell>
          <cell r="B94" t="str">
            <v>Laboratorista</v>
          </cell>
          <cell r="C94" t="str">
            <v>h</v>
          </cell>
          <cell r="D94">
            <v>42.482300000000002</v>
          </cell>
          <cell r="F94">
            <v>42.482300000000002</v>
          </cell>
        </row>
        <row r="95">
          <cell r="A95" t="str">
            <v>P9905</v>
          </cell>
          <cell r="B95" t="str">
            <v>Marinheiro de máquinas</v>
          </cell>
          <cell r="C95" t="str">
            <v>h</v>
          </cell>
          <cell r="D95">
            <v>30.2851</v>
          </cell>
          <cell r="F95">
            <v>30.2851</v>
          </cell>
        </row>
        <row r="96">
          <cell r="A96" t="str">
            <v>P9906</v>
          </cell>
          <cell r="B96" t="str">
            <v>Médico de câmara hiperbárica</v>
          </cell>
          <cell r="C96" t="str">
            <v>h</v>
          </cell>
          <cell r="D96">
            <v>114.1645</v>
          </cell>
          <cell r="F96">
            <v>114.1645</v>
          </cell>
        </row>
        <row r="97">
          <cell r="A97" t="str">
            <v>P9907</v>
          </cell>
          <cell r="B97" t="str">
            <v>Comandante de longo curso - mensalista</v>
          </cell>
          <cell r="C97" t="str">
            <v>mês</v>
          </cell>
          <cell r="D97">
            <v>20118.441500000001</v>
          </cell>
          <cell r="F97">
            <v>20118.441500000001</v>
          </cell>
        </row>
        <row r="98">
          <cell r="A98" t="str">
            <v>P9908</v>
          </cell>
          <cell r="B98" t="str">
            <v>Imediato - mensalista</v>
          </cell>
          <cell r="C98" t="str">
            <v>mês</v>
          </cell>
          <cell r="D98">
            <v>16753.533899999999</v>
          </cell>
          <cell r="F98">
            <v>16753.533899999999</v>
          </cell>
        </row>
        <row r="99">
          <cell r="A99" t="str">
            <v>P9909</v>
          </cell>
          <cell r="B99" t="str">
            <v>Oficial de náutica - mensalista</v>
          </cell>
          <cell r="C99" t="str">
            <v>mês</v>
          </cell>
          <cell r="D99">
            <v>7094.5297</v>
          </cell>
          <cell r="F99">
            <v>7094.5297</v>
          </cell>
        </row>
        <row r="100">
          <cell r="A100" t="str">
            <v>P9910</v>
          </cell>
          <cell r="B100" t="str">
            <v>Oficial de máquinas - mensalista</v>
          </cell>
          <cell r="C100" t="str">
            <v>mês</v>
          </cell>
          <cell r="D100">
            <v>6920.0631999999996</v>
          </cell>
          <cell r="F100">
            <v>6920.0631999999996</v>
          </cell>
        </row>
        <row r="101">
          <cell r="A101" t="str">
            <v>P9913</v>
          </cell>
          <cell r="B101" t="str">
            <v>Draguista - mensalista</v>
          </cell>
          <cell r="C101" t="str">
            <v>mês</v>
          </cell>
          <cell r="D101">
            <v>6308.4418999999998</v>
          </cell>
          <cell r="F101">
            <v>6308.4418999999998</v>
          </cell>
        </row>
        <row r="102">
          <cell r="A102" t="str">
            <v>P9914</v>
          </cell>
          <cell r="B102" t="str">
            <v>Médico do trabalho</v>
          </cell>
          <cell r="C102" t="str">
            <v>h</v>
          </cell>
          <cell r="D102">
            <v>99.643600000000006</v>
          </cell>
          <cell r="F102">
            <v>99.643600000000006</v>
          </cell>
        </row>
        <row r="103">
          <cell r="A103" t="str">
            <v>P9915</v>
          </cell>
          <cell r="B103" t="str">
            <v>Maquinista</v>
          </cell>
          <cell r="C103" t="str">
            <v>h</v>
          </cell>
          <cell r="D103">
            <v>35.393000000000001</v>
          </cell>
          <cell r="F103">
            <v>35.393000000000001</v>
          </cell>
        </row>
        <row r="104">
          <cell r="A104" t="str">
            <v>P9916</v>
          </cell>
          <cell r="B104" t="str">
            <v>Encarregado de conservação rodoviária - mensalista</v>
          </cell>
          <cell r="C104" t="str">
            <v>mês</v>
          </cell>
          <cell r="D104">
            <v>8418.9631000000008</v>
          </cell>
          <cell r="F104">
            <v>8418.9631000000008</v>
          </cell>
        </row>
        <row r="105">
          <cell r="A105" t="str">
            <v>P9917</v>
          </cell>
          <cell r="B105" t="str">
            <v>Mestre fluvial</v>
          </cell>
          <cell r="C105" t="str">
            <v>h</v>
          </cell>
          <cell r="D105">
            <v>44.056699999999999</v>
          </cell>
          <cell r="F105">
            <v>44.056699999999999</v>
          </cell>
        </row>
        <row r="106">
          <cell r="A106" t="str">
            <v>P9918</v>
          </cell>
          <cell r="B106" t="str">
            <v>Oceanógrafo</v>
          </cell>
          <cell r="C106" t="str">
            <v>h</v>
          </cell>
          <cell r="D106">
            <v>84.448800000000006</v>
          </cell>
          <cell r="F106">
            <v>84.448800000000006</v>
          </cell>
        </row>
        <row r="107">
          <cell r="A107" t="str">
            <v>P9919</v>
          </cell>
          <cell r="B107" t="str">
            <v>Oficial de máquinas</v>
          </cell>
          <cell r="C107" t="str">
            <v>h</v>
          </cell>
          <cell r="D107">
            <v>37.611499999999999</v>
          </cell>
          <cell r="F107">
            <v>37.611499999999999</v>
          </cell>
        </row>
        <row r="108">
          <cell r="A108" t="str">
            <v>P9920</v>
          </cell>
          <cell r="B108" t="str">
            <v>Mestre fluvial - mensalista</v>
          </cell>
          <cell r="C108" t="str">
            <v>mês</v>
          </cell>
          <cell r="D108">
            <v>8101.2039999999997</v>
          </cell>
          <cell r="F108">
            <v>8101.2039999999997</v>
          </cell>
        </row>
        <row r="109">
          <cell r="A109" t="str">
            <v>P9921</v>
          </cell>
          <cell r="B109" t="str">
            <v>Mergulhador raso autônomo de emergência</v>
          </cell>
          <cell r="C109" t="str">
            <v>h</v>
          </cell>
          <cell r="D109">
            <v>42.713200000000001</v>
          </cell>
          <cell r="F109">
            <v>42.713200000000001</v>
          </cell>
        </row>
        <row r="110">
          <cell r="A110" t="str">
            <v>P9922</v>
          </cell>
          <cell r="B110" t="str">
            <v>Mergulhador raso dependente de emergência</v>
          </cell>
          <cell r="C110" t="str">
            <v>h</v>
          </cell>
          <cell r="D110">
            <v>44.7943</v>
          </cell>
          <cell r="F110">
            <v>44.7943</v>
          </cell>
        </row>
        <row r="111">
          <cell r="A111" t="str">
            <v>P9924</v>
          </cell>
          <cell r="B111" t="str">
            <v>Mergulhador raso dependente</v>
          </cell>
          <cell r="C111" t="str">
            <v>h</v>
          </cell>
          <cell r="D111">
            <v>60.564399999999999</v>
          </cell>
          <cell r="F111">
            <v>60.564399999999999</v>
          </cell>
        </row>
        <row r="112">
          <cell r="A112" t="str">
            <v>P9925</v>
          </cell>
          <cell r="B112" t="str">
            <v>Mergulhador raso autônomo</v>
          </cell>
          <cell r="C112" t="str">
            <v>h</v>
          </cell>
          <cell r="D112">
            <v>56.311700000000002</v>
          </cell>
          <cell r="F112">
            <v>56.311700000000002</v>
          </cell>
        </row>
        <row r="113">
          <cell r="A113" t="str">
            <v>P9926</v>
          </cell>
          <cell r="B113" t="str">
            <v>Mergulhador raso auxiliar de superfície</v>
          </cell>
          <cell r="C113" t="str">
            <v>h</v>
          </cell>
          <cell r="D113">
            <v>39.692500000000003</v>
          </cell>
          <cell r="F113">
            <v>39.692500000000003</v>
          </cell>
        </row>
        <row r="114">
          <cell r="A114" t="str">
            <v>P9927</v>
          </cell>
          <cell r="B114" t="str">
            <v>Frentista de túnel com periculosidade</v>
          </cell>
          <cell r="C114" t="str">
            <v>h</v>
          </cell>
          <cell r="D114">
            <v>35.698</v>
          </cell>
          <cell r="F114">
            <v>35.698</v>
          </cell>
        </row>
        <row r="115">
          <cell r="A115" t="str">
            <v>P9930</v>
          </cell>
          <cell r="B115" t="str">
            <v>Eletricista com periculosidade</v>
          </cell>
          <cell r="C115" t="str">
            <v>h</v>
          </cell>
          <cell r="D115">
            <v>41.824399999999997</v>
          </cell>
          <cell r="F115">
            <v>41.824399999999997</v>
          </cell>
        </row>
        <row r="116">
          <cell r="A116" t="str">
            <v>P9931</v>
          </cell>
          <cell r="B116" t="str">
            <v>Operador de equipamento de mergulho</v>
          </cell>
          <cell r="C116" t="str">
            <v>h</v>
          </cell>
          <cell r="D116">
            <v>63.876600000000003</v>
          </cell>
          <cell r="F116">
            <v>63.876600000000003</v>
          </cell>
        </row>
        <row r="117">
          <cell r="A117" t="str">
            <v>P9932</v>
          </cell>
          <cell r="B117" t="str">
            <v>Operador de equipamento pesado com periculosidade</v>
          </cell>
          <cell r="C117" t="str">
            <v>h</v>
          </cell>
          <cell r="D117">
            <v>44.293399999999998</v>
          </cell>
          <cell r="F117">
            <v>44.293399999999998</v>
          </cell>
        </row>
        <row r="118">
          <cell r="A118" t="str">
            <v>P9933</v>
          </cell>
          <cell r="B118" t="str">
            <v>Supervisor de mergulho raso - mensalista</v>
          </cell>
          <cell r="C118" t="str">
            <v>mês</v>
          </cell>
          <cell r="D118">
            <v>11768.6566</v>
          </cell>
          <cell r="F118">
            <v>11768.6566</v>
          </cell>
        </row>
        <row r="119">
          <cell r="A119" t="str">
            <v>P9934</v>
          </cell>
          <cell r="B119" t="str">
            <v>Motorista de veículo especial com periculosidade</v>
          </cell>
          <cell r="C119" t="str">
            <v>h</v>
          </cell>
          <cell r="D119">
            <v>45.331899999999997</v>
          </cell>
          <cell r="F119">
            <v>45.331899999999997</v>
          </cell>
        </row>
        <row r="120">
          <cell r="A120" t="str">
            <v>P9935</v>
          </cell>
          <cell r="B120" t="str">
            <v>Oficial de náutica</v>
          </cell>
          <cell r="C120" t="str">
            <v>h</v>
          </cell>
          <cell r="D120">
            <v>38.517899999999997</v>
          </cell>
          <cell r="F120">
            <v>38.517899999999997</v>
          </cell>
        </row>
        <row r="121">
          <cell r="A121" t="str">
            <v>P9936</v>
          </cell>
          <cell r="B121" t="str">
            <v>Auxiliar de produção</v>
          </cell>
          <cell r="C121" t="str">
            <v>h</v>
          </cell>
          <cell r="D121">
            <v>23.464700000000001</v>
          </cell>
          <cell r="F121">
            <v>23.464700000000001</v>
          </cell>
        </row>
        <row r="122">
          <cell r="A122" t="str">
            <v>P9937</v>
          </cell>
          <cell r="B122" t="str">
            <v>Piloto fluvial</v>
          </cell>
          <cell r="C122" t="str">
            <v>h</v>
          </cell>
          <cell r="D122">
            <v>41.751199999999997</v>
          </cell>
          <cell r="F122">
            <v>41.751199999999997</v>
          </cell>
        </row>
        <row r="123">
          <cell r="A123" t="str">
            <v>P9938</v>
          </cell>
          <cell r="B123" t="str">
            <v>Operador de equipamento leve com periculosidade</v>
          </cell>
          <cell r="C123" t="str">
            <v>h</v>
          </cell>
          <cell r="D123">
            <v>35.2303</v>
          </cell>
          <cell r="F123">
            <v>35.2303</v>
          </cell>
        </row>
        <row r="124">
          <cell r="A124" t="str">
            <v>P9939</v>
          </cell>
          <cell r="B124" t="str">
            <v>Operador de equipamento leve com insalubridade</v>
          </cell>
          <cell r="C124" t="str">
            <v>h</v>
          </cell>
          <cell r="D124">
            <v>37.161900000000003</v>
          </cell>
          <cell r="F124">
            <v>37.161900000000003</v>
          </cell>
        </row>
        <row r="125">
          <cell r="A125" t="str">
            <v>P9942</v>
          </cell>
          <cell r="B125" t="str">
            <v>Marinheiro de convés com periculosidade</v>
          </cell>
          <cell r="C125" t="str">
            <v>h</v>
          </cell>
          <cell r="D125">
            <v>37.099400000000003</v>
          </cell>
          <cell r="F125">
            <v>37.099400000000003</v>
          </cell>
        </row>
        <row r="126">
          <cell r="A126" t="str">
            <v>P9944</v>
          </cell>
          <cell r="B126" t="str">
            <v>Operador de equipamento especial com periculosidade</v>
          </cell>
          <cell r="C126" t="str">
            <v>h</v>
          </cell>
          <cell r="D126">
            <v>53.082099999999997</v>
          </cell>
          <cell r="F126">
            <v>53.082099999999997</v>
          </cell>
        </row>
        <row r="127">
          <cell r="A127" t="str">
            <v>P9946</v>
          </cell>
          <cell r="B127" t="str">
            <v>Engenheiro auxiliar - mensalista</v>
          </cell>
          <cell r="C127" t="str">
            <v>mês</v>
          </cell>
          <cell r="D127">
            <v>25432.686300000001</v>
          </cell>
          <cell r="F127">
            <v>25432.686300000001</v>
          </cell>
        </row>
        <row r="128">
          <cell r="A128" t="str">
            <v>P9947</v>
          </cell>
          <cell r="B128" t="str">
            <v>Técnico florestal - mensalista</v>
          </cell>
          <cell r="C128" t="str">
            <v>mês</v>
          </cell>
          <cell r="D128">
            <v>7786.5808999999999</v>
          </cell>
          <cell r="F128">
            <v>7786.5808999999999</v>
          </cell>
        </row>
        <row r="129">
          <cell r="A129" t="str">
            <v>P9948</v>
          </cell>
          <cell r="B129" t="str">
            <v>Motorista de veículo leve - mensalista</v>
          </cell>
          <cell r="C129" t="str">
            <v>mês</v>
          </cell>
          <cell r="D129">
            <v>5926.6153999999997</v>
          </cell>
          <cell r="F129">
            <v>5926.6153999999997</v>
          </cell>
        </row>
        <row r="130">
          <cell r="A130" t="str">
            <v>P9949</v>
          </cell>
          <cell r="B130" t="str">
            <v>Topógrafo - mensalista</v>
          </cell>
          <cell r="C130" t="str">
            <v>mês</v>
          </cell>
          <cell r="D130">
            <v>8888.3390999999992</v>
          </cell>
          <cell r="F130">
            <v>8888.3390999999992</v>
          </cell>
        </row>
        <row r="131">
          <cell r="A131" t="str">
            <v>P9950</v>
          </cell>
          <cell r="B131" t="str">
            <v>Auxiliar de topografia - mensalista</v>
          </cell>
          <cell r="C131" t="str">
            <v>mês</v>
          </cell>
          <cell r="D131">
            <v>5964.9672</v>
          </cell>
          <cell r="F131">
            <v>5964.9672</v>
          </cell>
        </row>
        <row r="132">
          <cell r="A132" t="str">
            <v>P9951</v>
          </cell>
          <cell r="B132" t="str">
            <v>Médico de câmara hiperbárica - mensalista</v>
          </cell>
          <cell r="C132" t="str">
            <v>mês</v>
          </cell>
          <cell r="D132">
            <v>21031.687399999999</v>
          </cell>
          <cell r="F132">
            <v>21031.687399999999</v>
          </cell>
        </row>
        <row r="133">
          <cell r="A133" t="str">
            <v>P9952</v>
          </cell>
          <cell r="B133" t="str">
            <v>Pedreiro - mensalista</v>
          </cell>
          <cell r="C133" t="str">
            <v>mês</v>
          </cell>
          <cell r="D133">
            <v>5320.4852000000001</v>
          </cell>
          <cell r="F133">
            <v>5320.4852000000001</v>
          </cell>
        </row>
        <row r="134">
          <cell r="A134" t="str">
            <v>P9953</v>
          </cell>
          <cell r="B134" t="str">
            <v>Eletricista - mensalista</v>
          </cell>
          <cell r="C134" t="str">
            <v>mês</v>
          </cell>
          <cell r="D134">
            <v>6244.8901999999998</v>
          </cell>
          <cell r="F134">
            <v>6244.8901999999998</v>
          </cell>
        </row>
        <row r="135">
          <cell r="A135" t="str">
            <v>P9954</v>
          </cell>
          <cell r="B135" t="str">
            <v>Servente - mensalista</v>
          </cell>
          <cell r="C135" t="str">
            <v>mês</v>
          </cell>
          <cell r="D135">
            <v>4323.5312999999996</v>
          </cell>
          <cell r="F135">
            <v>4323.5312999999996</v>
          </cell>
        </row>
        <row r="136">
          <cell r="A136" t="str">
            <v>P9955</v>
          </cell>
          <cell r="B136" t="str">
            <v>Engenheiro chefe - mensalista</v>
          </cell>
          <cell r="C136" t="str">
            <v>mês</v>
          </cell>
          <cell r="D136">
            <v>36080.847699999998</v>
          </cell>
          <cell r="F136">
            <v>36080.847699999998</v>
          </cell>
        </row>
        <row r="137">
          <cell r="A137" t="str">
            <v>P9956</v>
          </cell>
          <cell r="B137" t="str">
            <v>Motorista de caminhão com periculosidade</v>
          </cell>
          <cell r="C137" t="str">
            <v>h</v>
          </cell>
          <cell r="D137">
            <v>44.2117</v>
          </cell>
          <cell r="F137">
            <v>44.2117</v>
          </cell>
        </row>
        <row r="138">
          <cell r="A138" t="str">
            <v>P9957</v>
          </cell>
          <cell r="B138" t="str">
            <v>Motorista de ônibus</v>
          </cell>
          <cell r="C138" t="str">
            <v>h</v>
          </cell>
          <cell r="D138">
            <v>34.717799999999997</v>
          </cell>
          <cell r="F138">
            <v>34.717799999999997</v>
          </cell>
        </row>
        <row r="139">
          <cell r="A139" t="str">
            <v>P9958</v>
          </cell>
          <cell r="B139" t="str">
            <v>Motorista de ônibus - mensalista</v>
          </cell>
          <cell r="C139" t="str">
            <v>mês</v>
          </cell>
          <cell r="D139">
            <v>6530.9435999999996</v>
          </cell>
          <cell r="F139">
            <v>6530.9435999999996</v>
          </cell>
        </row>
        <row r="140">
          <cell r="A140" t="str">
            <v>P9959</v>
          </cell>
          <cell r="B140" t="str">
            <v>Motorista de veículo especial com periculosidade - mensalista</v>
          </cell>
          <cell r="C140" t="str">
            <v>mês</v>
          </cell>
          <cell r="D140">
            <v>8358.3407999999999</v>
          </cell>
          <cell r="F140">
            <v>8358.3407999999999</v>
          </cell>
        </row>
        <row r="141">
          <cell r="A141" t="str">
            <v>P9960</v>
          </cell>
          <cell r="B141" t="str">
            <v>Porteiro</v>
          </cell>
          <cell r="C141" t="str">
            <v>h</v>
          </cell>
          <cell r="D141">
            <v>23.181699999999999</v>
          </cell>
          <cell r="F141">
            <v>23.181699999999999</v>
          </cell>
        </row>
        <row r="142">
          <cell r="A142" t="str">
            <v>P9963</v>
          </cell>
          <cell r="B142" t="str">
            <v>Supervisor de mergulho raso</v>
          </cell>
          <cell r="C142" t="str">
            <v>h</v>
          </cell>
          <cell r="D142">
            <v>63.876600000000003</v>
          </cell>
          <cell r="F142">
            <v>63.876600000000003</v>
          </cell>
        </row>
        <row r="143">
          <cell r="A143" t="str">
            <v>P9964</v>
          </cell>
          <cell r="B143" t="str">
            <v>Técnico da qualidade</v>
          </cell>
          <cell r="C143" t="str">
            <v>h</v>
          </cell>
          <cell r="D143">
            <v>42.551600000000001</v>
          </cell>
          <cell r="F143">
            <v>42.551600000000001</v>
          </cell>
        </row>
        <row r="144">
          <cell r="A144" t="str">
            <v>P9965</v>
          </cell>
          <cell r="B144" t="str">
            <v>Técnico de batimetria</v>
          </cell>
          <cell r="C144" t="str">
            <v>h</v>
          </cell>
          <cell r="D144">
            <v>36.176099999999998</v>
          </cell>
          <cell r="F144">
            <v>36.176099999999998</v>
          </cell>
        </row>
        <row r="145">
          <cell r="A145" t="str">
            <v>P9966</v>
          </cell>
          <cell r="B145" t="str">
            <v>Técnico ambiental</v>
          </cell>
          <cell r="C145" t="str">
            <v>h</v>
          </cell>
          <cell r="D145">
            <v>42.029499999999999</v>
          </cell>
          <cell r="F145">
            <v>42.029499999999999</v>
          </cell>
        </row>
        <row r="146">
          <cell r="A146" t="str">
            <v>P9967</v>
          </cell>
          <cell r="B146" t="str">
            <v>Técnico de segurança do trabalho</v>
          </cell>
          <cell r="C146" t="str">
            <v>h</v>
          </cell>
          <cell r="D146">
            <v>41.6995</v>
          </cell>
          <cell r="F146">
            <v>41.6995</v>
          </cell>
        </row>
        <row r="147">
          <cell r="A147" t="str">
            <v>P9968</v>
          </cell>
          <cell r="B147" t="str">
            <v>Técnico florestal</v>
          </cell>
          <cell r="C147" t="str">
            <v>h</v>
          </cell>
          <cell r="D147">
            <v>42.029499999999999</v>
          </cell>
          <cell r="F147">
            <v>42.029499999999999</v>
          </cell>
        </row>
        <row r="148">
          <cell r="A148" t="str">
            <v>P9972</v>
          </cell>
          <cell r="B148" t="str">
            <v>Técnico de batimetria - mensalista</v>
          </cell>
          <cell r="C148" t="str">
            <v>mês</v>
          </cell>
          <cell r="D148">
            <v>6670.5743000000002</v>
          </cell>
          <cell r="F148">
            <v>6670.5743000000002</v>
          </cell>
        </row>
        <row r="149">
          <cell r="A149" t="str">
            <v>P9981</v>
          </cell>
          <cell r="B149" t="str">
            <v>Topógrafo</v>
          </cell>
          <cell r="C149" t="str">
            <v>h</v>
          </cell>
          <cell r="D149">
            <v>48.002600000000001</v>
          </cell>
          <cell r="F149">
            <v>48.002600000000001</v>
          </cell>
        </row>
        <row r="150">
          <cell r="A150" t="str">
            <v>P9982</v>
          </cell>
          <cell r="B150" t="str">
            <v>Vigia</v>
          </cell>
          <cell r="C150" t="str">
            <v>h</v>
          </cell>
          <cell r="D150">
            <v>27.451899999999998</v>
          </cell>
          <cell r="F150">
            <v>27.451899999999998</v>
          </cell>
        </row>
      </sheetData>
      <sheetData sheetId="3"/>
      <sheetData sheetId="4"/>
      <sheetData sheetId="5"/>
      <sheetData sheetId="6"/>
      <sheetData sheetId="7"/>
      <sheetData sheetId="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1"/>
      <sheetName val="NNR-4 - Medicina e Segurança"/>
    </sheetNames>
    <definedNames>
      <definedName name="ITALO"/>
      <definedName name="KLKLK"/>
      <definedName name="ONIAS"/>
      <definedName name="PERNANBUCO"/>
      <definedName name="Plan1"/>
      <definedName name="POSTO"/>
      <definedName name="REATERRO"/>
    </definedNames>
    <sheetDataSet>
      <sheetData sheetId="0"/>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desmat. destoc 0,15m"/>
      <sheetName val="desmat. destoc 0,15 a 0,30m"/>
      <sheetName val="ECT DMT 50m"/>
      <sheetName val="ECT DMT 50-200m"/>
      <sheetName val="ECT DMT 200-400m "/>
      <sheetName val="ECT DMT 400-600m  "/>
      <sheetName val="ECT DMT 600-800m"/>
      <sheetName val="ECT DMT 800-1000m "/>
      <sheetName val="ECT DMT 1000-1200m "/>
      <sheetName val="ECT DMT 1200-1400m"/>
      <sheetName val="ECT DMT 1400-1600m "/>
      <sheetName val="ECT DMT 1600-1800m"/>
      <sheetName val="ECT DMT 1800-2000m"/>
      <sheetName val="ECT DMT 2000-3000m "/>
      <sheetName val="ECT DMT 3000-5000m"/>
      <sheetName val="Compactação Aterro 95%"/>
      <sheetName val="Compactação Aterro 100% "/>
      <sheetName val="Compactação  botafora"/>
      <sheetName val="Alvenaria pedra argam"/>
      <sheetName val="Alvenaria tijolo"/>
      <sheetName val="AUXILIAR Dentes BDTC 1,00m "/>
      <sheetName val="AUXILIAR Dentes BDTC 1,20m "/>
      <sheetName val="AUXILIAR Dentes BSTC 0,60m"/>
      <sheetName val="AUXILIAR Dentes BSTC 0,80m "/>
      <sheetName val="AUXILIAR Dentes BSTC 1,00m "/>
      <sheetName val="AUXILIAR Dentes BSTC 1,20m  "/>
      <sheetName val="Usinagem CBUQ"/>
      <sheetName val="Forma comum"/>
      <sheetName val="Forma compensada resinada"/>
      <sheetName val="AUXILIAR Concreto magro"/>
      <sheetName val="AUXILIAR Concreto 10 MPa"/>
      <sheetName val="AUXILIAR Concreto 12 MPa"/>
      <sheetName val="AUXILIAR Concreto 15 MPa"/>
      <sheetName val="Concr. estr. 18 MPa Convencio"/>
      <sheetName val="AUXILIAR Concreto 22 MPa"/>
      <sheetName val="AUXILIAR Concreto 18 MPa"/>
      <sheetName val="AUXILIAR Ciclópico 12 MPa"/>
      <sheetName val="AUXILIAR Argamassa 1-3"/>
      <sheetName val="AUXILIAR Argamassa 1-4"/>
      <sheetName val="Fabricação balizador"/>
      <sheetName val="Concreto 18 MPa (mourão)"/>
      <sheetName val="Mourão esticador cerca"/>
      <sheetName val="Mourão suporte cerca"/>
      <sheetName val="AUXILIAR tubo perfurado"/>
      <sheetName val="AUXILIAR tubo poroso"/>
      <sheetName val="AUXILIAR tubo d=30cm"/>
      <sheetName val="AUXILIAR tubo d=60cm "/>
      <sheetName val="AUXILIAR tubo d=80cm"/>
      <sheetName val="AUXILIAR tubo d=1,0m "/>
      <sheetName val="AUXILIAR tubo d=1,20m"/>
      <sheetName val="Confecção Placa sinalização"/>
      <sheetName val="Confecção suporte placa sinal"/>
      <sheetName val="AUXILIAR lastro brita"/>
      <sheetName val="Compactação  manual"/>
      <sheetName val="Reaterro e compactação"/>
      <sheetName val="Escavação mecanica e reaterro"/>
      <sheetName val="Valeta VPC 01"/>
      <sheetName val="Valeta VPA 01"/>
      <sheetName val="Dreno DPS 01"/>
      <sheetName val="Dreno DPS 02"/>
      <sheetName val="Dreno DPS 07"/>
      <sheetName val="Dreno DPS 08"/>
      <sheetName val="Boca saída dreno BSD 01"/>
      <sheetName val="Boca saída dreno BSD 02"/>
      <sheetName val="Sarjeta STC 02"/>
      <sheetName val="Teor"/>
      <sheetName val="RESUMO-4ª MED"/>
      <sheetName val="C.U"/>
      <sheetName val="Capa Memória de Calc"/>
      <sheetName val="Capa Resumo"/>
      <sheetName val="Capa Documentação"/>
      <sheetName val="Capa Anexo I"/>
      <sheetName val="Capa Anexo II"/>
      <sheetName val="Capa Anexo III"/>
      <sheetName val="Capa Premissas"/>
      <sheetName val="Capa Caract. Seg."/>
      <sheetName val="Capa Anexo IV"/>
      <sheetName val="Capa Apres"/>
      <sheetName val="Capa Mapa"/>
      <sheetName val="450"/>
      <sheetName val="P A T O 98 D"/>
      <sheetName val="Orçamentária"/>
      <sheetName val="DG"/>
      <sheetName val="TrafContExpan-NoPrint"/>
      <sheetName val="TodasTraf-2000-NoPrint"/>
      <sheetName val="PROJETO"/>
      <sheetName val="Capa Caract_ Seg_"/>
      <sheetName val="COMPOS1"/>
      <sheetName val="DADOS"/>
      <sheetName val="Mat"/>
      <sheetName val="IDENTIFIC. EMPRESA - Q1"/>
      <sheetName val="P A T O 99 B"/>
      <sheetName val="SINALIZAÇÃO VERTICAL"/>
      <sheetName val="Cálculo"/>
      <sheetName val="Instalação e manutenção de cant"/>
      <sheetName val="RELATÓRIO"/>
      <sheetName val="12.Serviços(Cad)"/>
      <sheetName val="Resumo 1"/>
      <sheetName val="PACAJU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Set>
  </externalBook>
</externalLink>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7">
    <wetp:webextensionref xmlns:r="http://schemas.openxmlformats.org/officeDocument/2006/relationships" r:id="rId1"/>
  </wetp:taskpane>
</wetp:taskpanes>
</file>

<file path=xl/webextensions/webextension1.xml><?xml version="1.0" encoding="utf-8"?>
<we:webextension xmlns:we="http://schemas.microsoft.com/office/webextensions/webextension/2010/11" id="{AF7F56F0-96E2-415B-8D1E-5A8C906F0C20}">
  <we:reference id="wa104381787" version="5.0.0.0" store="pt-BR" storeType="OMEX"/>
  <we:alternateReferences>
    <we:reference id="wa104381787" version="5.0.0.0" store="WA104381787"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8.bin"/><Relationship Id="rId1" Type="http://schemas.openxmlformats.org/officeDocument/2006/relationships/hyperlink" Target="https://www.gov.br/anp/pt-br/assuntos/precos-e-defesa-da-concorrencia/precos/precos-de-distribuicao-de-produtos-asfalticos" TargetMode="Externa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06B12-2AAC-49FF-A7DD-F84514CFDCFC}">
  <sheetPr>
    <pageSetUpPr fitToPage="1"/>
  </sheetPr>
  <dimension ref="A1:I19"/>
  <sheetViews>
    <sheetView showGridLines="0" tabSelected="1" zoomScaleNormal="100" zoomScaleSheetLayoutView="100" workbookViewId="0">
      <selection activeCell="B17" sqref="B17"/>
    </sheetView>
  </sheetViews>
  <sheetFormatPr defaultColWidth="8.85546875" defaultRowHeight="14.25" x14ac:dyDescent="0.25"/>
  <cols>
    <col min="1" max="1" width="20.7109375" style="186" customWidth="1"/>
    <col min="2" max="2" width="100.7109375" style="203" customWidth="1"/>
    <col min="3" max="6" width="20.7109375" style="186" customWidth="1"/>
    <col min="7" max="16384" width="8.85546875" style="186"/>
  </cols>
  <sheetData>
    <row r="1" spans="1:9" s="179" customFormat="1" ht="54" customHeight="1" x14ac:dyDescent="0.25">
      <c r="A1" s="178" t="s">
        <v>3542</v>
      </c>
      <c r="B1" s="405" t="str">
        <f>SINTÉTICO!B2</f>
        <v>ELABORAÇÃO DO PROJETO EXECUTIVO DE ENGENHARIA PARA RESTAURAÇÃO DA RODOVIA VPE-140 COM EXTENSÃO DE 2,85 km</v>
      </c>
      <c r="C1" s="406"/>
      <c r="D1" s="407"/>
      <c r="E1" s="408" t="s">
        <v>21753</v>
      </c>
      <c r="F1" s="410" t="s">
        <v>21759</v>
      </c>
    </row>
    <row r="2" spans="1:9" s="179" customFormat="1" ht="42" customHeight="1" x14ac:dyDescent="0.25">
      <c r="A2" s="178" t="s">
        <v>3543</v>
      </c>
      <c r="B2" s="412" t="str">
        <f>SINTÉTICO!B3</f>
        <v>RODOVIA	:VPE - 140
TRECHO	: Entr. PE-095 ao Povoado de Malhada de Pedra
EXTENSÃO	:2,85 Km</v>
      </c>
      <c r="C2" s="413"/>
      <c r="D2" s="414"/>
      <c r="E2" s="409"/>
      <c r="F2" s="411"/>
      <c r="H2" s="180"/>
      <c r="I2" s="181"/>
    </row>
    <row r="3" spans="1:9" ht="19.899999999999999" customHeight="1" x14ac:dyDescent="0.25">
      <c r="A3" s="182"/>
      <c r="B3" s="183"/>
      <c r="C3" s="415" t="s">
        <v>21754</v>
      </c>
      <c r="D3" s="415"/>
      <c r="E3" s="184" t="s">
        <v>3550</v>
      </c>
      <c r="F3" s="185" t="s">
        <v>21755</v>
      </c>
      <c r="H3" s="180"/>
      <c r="I3" s="181"/>
    </row>
    <row r="4" spans="1:9" ht="19.899999999999999" customHeight="1" x14ac:dyDescent="0.25">
      <c r="A4" s="187" t="s">
        <v>10</v>
      </c>
      <c r="B4" s="188" t="str">
        <f>VLOOKUP(A4,SINTÉTICO!A:E,5,FALSE)</f>
        <v>ADMINISTRAÇÃO</v>
      </c>
      <c r="C4" s="404">
        <f>VLOOKUP(A4,SINTÉTICO!A:K,11,FALSE)</f>
        <v>521321.8</v>
      </c>
      <c r="D4" s="404"/>
      <c r="E4" s="189">
        <f t="shared" ref="E4:E10" si="0">C4/$C$11</f>
        <v>0.14114538980047439</v>
      </c>
      <c r="F4" s="190">
        <f t="shared" ref="F4:F10" si="1">C4/$C$12</f>
        <v>182919.9298245614</v>
      </c>
      <c r="G4" s="369"/>
      <c r="H4" s="180"/>
      <c r="I4" s="181"/>
    </row>
    <row r="5" spans="1:9" ht="19.899999999999999" customHeight="1" x14ac:dyDescent="0.25">
      <c r="A5" s="187" t="s">
        <v>16</v>
      </c>
      <c r="B5" s="188" t="str">
        <f>VLOOKUP(A5,SINTÉTICO!A:E,5,FALSE)</f>
        <v>CANTEIRO DE OBRAS</v>
      </c>
      <c r="C5" s="404">
        <f>VLOOKUP(A5,SINTÉTICO!A:K,11,FALSE)</f>
        <v>299223.60000000003</v>
      </c>
      <c r="D5" s="404"/>
      <c r="E5" s="189">
        <f t="shared" si="0"/>
        <v>8.1013361918686758E-2</v>
      </c>
      <c r="F5" s="190">
        <f t="shared" si="1"/>
        <v>104990.73684210527</v>
      </c>
      <c r="G5" s="369"/>
      <c r="H5" s="180"/>
      <c r="I5" s="181"/>
    </row>
    <row r="6" spans="1:9" ht="19.899999999999999" customHeight="1" x14ac:dyDescent="0.25">
      <c r="A6" s="187" t="s">
        <v>23</v>
      </c>
      <c r="B6" s="188" t="str">
        <f>VLOOKUP(A6,SINTÉTICO!A:E,5,FALSE)</f>
        <v>MOBILIZAÇÃO/DESMOBILIZAÇÃO</v>
      </c>
      <c r="C6" s="404">
        <f>VLOOKUP(A6,SINTÉTICO!A:K,11,FALSE)</f>
        <v>213082.06</v>
      </c>
      <c r="D6" s="404"/>
      <c r="E6" s="189">
        <f t="shared" si="0"/>
        <v>5.7690950998381556E-2</v>
      </c>
      <c r="F6" s="191">
        <f t="shared" si="1"/>
        <v>74765.635087719289</v>
      </c>
      <c r="G6" s="369"/>
      <c r="H6" s="180"/>
      <c r="I6" s="181"/>
    </row>
    <row r="7" spans="1:9" ht="19.899999999999999" customHeight="1" x14ac:dyDescent="0.25">
      <c r="A7" s="187" t="s">
        <v>21697</v>
      </c>
      <c r="B7" s="188" t="str">
        <f>VLOOKUP(A7,SINTÉTICO!A:E,5,FALSE)</f>
        <v>DRENAGEM</v>
      </c>
      <c r="C7" s="404">
        <f>VLOOKUP(A7,SINTÉTICO!A:K,11,FALSE)</f>
        <v>347432.37999999995</v>
      </c>
      <c r="D7" s="404"/>
      <c r="E7" s="189">
        <f t="shared" si="0"/>
        <v>9.4065659069708069E-2</v>
      </c>
      <c r="F7" s="191">
        <f t="shared" si="1"/>
        <v>121906.09824561402</v>
      </c>
      <c r="G7" s="369"/>
      <c r="H7" s="180"/>
      <c r="I7" s="181"/>
    </row>
    <row r="8" spans="1:9" ht="19.899999999999999" customHeight="1" x14ac:dyDescent="0.25">
      <c r="A8" s="187" t="s">
        <v>21703</v>
      </c>
      <c r="B8" s="188" t="str">
        <f>VLOOKUP(A8,SINTÉTICO!A:E,5,FALSE)</f>
        <v>PAVIMENTAÇÃO</v>
      </c>
      <c r="C8" s="404">
        <f>VLOOKUP(A8,SINTÉTICO!A:K,11,FALSE)</f>
        <v>2078727.71</v>
      </c>
      <c r="D8" s="404"/>
      <c r="E8" s="189">
        <f t="shared" si="0"/>
        <v>0.56280560858379114</v>
      </c>
      <c r="F8" s="191">
        <f t="shared" si="1"/>
        <v>729378.14385964908</v>
      </c>
      <c r="G8" s="369"/>
    </row>
    <row r="9" spans="1:9" ht="19.899999999999999" customHeight="1" x14ac:dyDescent="0.25">
      <c r="A9" s="187" t="s">
        <v>21709</v>
      </c>
      <c r="B9" s="188" t="str">
        <f>VLOOKUP(A9,SINTÉTICO!A:E,5,FALSE)</f>
        <v>SINALIZAÇÃO</v>
      </c>
      <c r="C9" s="404">
        <f>VLOOKUP(A9,SINTÉTICO!A:K,11,FALSE)</f>
        <v>136049.14000000001</v>
      </c>
      <c r="D9" s="404"/>
      <c r="E9" s="189">
        <f t="shared" si="0"/>
        <v>3.6834655480203038E-2</v>
      </c>
      <c r="F9" s="191">
        <f t="shared" si="1"/>
        <v>47736.5403508772</v>
      </c>
      <c r="G9" s="369"/>
    </row>
    <row r="10" spans="1:9" ht="19.899999999999999" customHeight="1" x14ac:dyDescent="0.25">
      <c r="A10" s="187" t="s">
        <v>21713</v>
      </c>
      <c r="B10" s="188" t="str">
        <f>VLOOKUP(A10,SINTÉTICO!A:E,5,FALSE)</f>
        <v>SINALIZAÇÃO DE OBRA</v>
      </c>
      <c r="C10" s="404">
        <f>VLOOKUP(A10,SINTÉTICO!A:K,11,FALSE)</f>
        <v>97672.540000000008</v>
      </c>
      <c r="D10" s="404"/>
      <c r="E10" s="189">
        <f t="shared" si="0"/>
        <v>2.6444374148755008E-2</v>
      </c>
      <c r="F10" s="191">
        <f t="shared" si="1"/>
        <v>34271.066666666666</v>
      </c>
      <c r="G10" s="369"/>
    </row>
    <row r="11" spans="1:9" ht="20.45" customHeight="1" x14ac:dyDescent="0.25">
      <c r="A11" s="192"/>
      <c r="B11" s="193" t="s">
        <v>21756</v>
      </c>
      <c r="C11" s="401">
        <f>SUM(C4:D10)</f>
        <v>3693509.23</v>
      </c>
      <c r="D11" s="401"/>
      <c r="E11" s="194">
        <f>SUM(E4:E10)</f>
        <v>1</v>
      </c>
      <c r="F11" s="195">
        <f>SUM(F4:F10)</f>
        <v>1295968.1508771928</v>
      </c>
    </row>
    <row r="12" spans="1:9" ht="19.899999999999999" customHeight="1" x14ac:dyDescent="0.25">
      <c r="A12" s="187"/>
      <c r="B12" s="196" t="s">
        <v>21757</v>
      </c>
      <c r="C12" s="402">
        <v>2.85</v>
      </c>
      <c r="D12" s="402"/>
      <c r="E12" s="197"/>
      <c r="F12" s="198"/>
    </row>
    <row r="13" spans="1:9" ht="19.899999999999999" customHeight="1" thickBot="1" x14ac:dyDescent="0.3">
      <c r="A13" s="199"/>
      <c r="B13" s="200" t="s">
        <v>21758</v>
      </c>
      <c r="C13" s="403">
        <f>C11/C12</f>
        <v>1295968.1508771928</v>
      </c>
      <c r="D13" s="403"/>
      <c r="E13" s="201"/>
      <c r="F13" s="202"/>
    </row>
    <row r="15" spans="1:9" x14ac:dyDescent="0.25">
      <c r="C15" s="399"/>
      <c r="D15" s="399"/>
    </row>
    <row r="16" spans="1:9" x14ac:dyDescent="0.25">
      <c r="C16" s="397"/>
      <c r="D16" s="397"/>
      <c r="E16" s="204"/>
    </row>
    <row r="17" spans="2:4" x14ac:dyDescent="0.25">
      <c r="B17" s="205"/>
      <c r="C17" s="398"/>
      <c r="D17" s="399"/>
    </row>
    <row r="18" spans="2:4" x14ac:dyDescent="0.25">
      <c r="B18" s="205"/>
      <c r="C18" s="397"/>
      <c r="D18" s="397"/>
    </row>
    <row r="19" spans="2:4" x14ac:dyDescent="0.25">
      <c r="C19" s="398"/>
      <c r="D19" s="400"/>
    </row>
  </sheetData>
  <mergeCells count="20">
    <mergeCell ref="C10:D10"/>
    <mergeCell ref="B1:D1"/>
    <mergeCell ref="E1:E2"/>
    <mergeCell ref="F1:F2"/>
    <mergeCell ref="B2:D2"/>
    <mergeCell ref="C3:D3"/>
    <mergeCell ref="C4:D4"/>
    <mergeCell ref="C5:D5"/>
    <mergeCell ref="C6:D6"/>
    <mergeCell ref="C7:D7"/>
    <mergeCell ref="C8:D8"/>
    <mergeCell ref="C9:D9"/>
    <mergeCell ref="C16:D16"/>
    <mergeCell ref="C17:D17"/>
    <mergeCell ref="C18:D18"/>
    <mergeCell ref="C19:D19"/>
    <mergeCell ref="C11:D11"/>
    <mergeCell ref="C12:D12"/>
    <mergeCell ref="C13:D13"/>
    <mergeCell ref="C15:D15"/>
  </mergeCells>
  <printOptions horizontalCentered="1"/>
  <pageMargins left="0.59055118110236227" right="0.39370078740157483" top="0.78740157480314965" bottom="0.59055118110236227" header="0.31496062992125984" footer="0.31496062992125984"/>
  <pageSetup paperSize="9" scale="6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7C47B-910A-4D8D-9FEA-F2135CE300E3}">
  <dimension ref="A1:V981"/>
  <sheetViews>
    <sheetView showGridLines="0" zoomScaleNormal="100" zoomScaleSheetLayoutView="100" workbookViewId="0">
      <selection activeCell="G17" sqref="G17"/>
    </sheetView>
  </sheetViews>
  <sheetFormatPr defaultColWidth="14.42578125" defaultRowHeight="14.25" x14ac:dyDescent="0.2"/>
  <cols>
    <col min="1" max="1" width="10.5703125" style="80" bestFit="1" customWidth="1"/>
    <col min="2" max="2" width="10.85546875" style="80" bestFit="1" customWidth="1"/>
    <col min="3" max="3" width="9.85546875" style="80" bestFit="1" customWidth="1"/>
    <col min="4" max="4" width="16.42578125" style="80" customWidth="1"/>
    <col min="5" max="5" width="35.140625" style="88" customWidth="1"/>
    <col min="6" max="6" width="6.28515625" style="89" customWidth="1"/>
    <col min="7" max="8" width="15.140625" style="80" bestFit="1" customWidth="1"/>
    <col min="9" max="9" width="18.85546875" style="80" bestFit="1" customWidth="1"/>
    <col min="10" max="10" width="15.85546875" style="80" bestFit="1" customWidth="1"/>
    <col min="11" max="11" width="19.5703125" style="80" bestFit="1" customWidth="1"/>
    <col min="12" max="14" width="8" style="80" customWidth="1"/>
    <col min="15" max="15" width="10.42578125" style="80" bestFit="1" customWidth="1"/>
    <col min="16" max="21" width="8" style="80" customWidth="1"/>
    <col min="22" max="251" width="14.42578125" style="80"/>
    <col min="252" max="252" width="9.28515625" style="80" customWidth="1"/>
    <col min="253" max="253" width="10" style="80" customWidth="1"/>
    <col min="254" max="254" width="6.5703125" style="80" customWidth="1"/>
    <col min="255" max="255" width="36" style="80" customWidth="1"/>
    <col min="256" max="256" width="6.140625" style="80" bestFit="1" customWidth="1"/>
    <col min="257" max="257" width="7.85546875" style="80" bestFit="1" customWidth="1"/>
    <col min="258" max="258" width="10.140625" style="80" customWidth="1"/>
    <col min="259" max="259" width="12.5703125" style="80" bestFit="1" customWidth="1"/>
    <col min="260" max="260" width="7" style="80" customWidth="1"/>
    <col min="261" max="261" width="8.140625" style="80" customWidth="1"/>
    <col min="262" max="262" width="13.140625" style="80" customWidth="1"/>
    <col min="263" max="263" width="9" style="80" customWidth="1"/>
    <col min="264" max="264" width="12.5703125" style="80" bestFit="1" customWidth="1"/>
    <col min="265" max="265" width="7" style="80" customWidth="1"/>
    <col min="266" max="266" width="8.42578125" style="80" customWidth="1"/>
    <col min="267" max="267" width="12.5703125" style="80" bestFit="1" customWidth="1"/>
    <col min="268" max="277" width="8" style="80" customWidth="1"/>
    <col min="278" max="507" width="14.42578125" style="80"/>
    <col min="508" max="508" width="9.28515625" style="80" customWidth="1"/>
    <col min="509" max="509" width="10" style="80" customWidth="1"/>
    <col min="510" max="510" width="6.5703125" style="80" customWidth="1"/>
    <col min="511" max="511" width="36" style="80" customWidth="1"/>
    <col min="512" max="512" width="6.140625" style="80" bestFit="1" customWidth="1"/>
    <col min="513" max="513" width="7.85546875" style="80" bestFit="1" customWidth="1"/>
    <col min="514" max="514" width="10.140625" style="80" customWidth="1"/>
    <col min="515" max="515" width="12.5703125" style="80" bestFit="1" customWidth="1"/>
    <col min="516" max="516" width="7" style="80" customWidth="1"/>
    <col min="517" max="517" width="8.140625" style="80" customWidth="1"/>
    <col min="518" max="518" width="13.140625" style="80" customWidth="1"/>
    <col min="519" max="519" width="9" style="80" customWidth="1"/>
    <col min="520" max="520" width="12.5703125" style="80" bestFit="1" customWidth="1"/>
    <col min="521" max="521" width="7" style="80" customWidth="1"/>
    <col min="522" max="522" width="8.42578125" style="80" customWidth="1"/>
    <col min="523" max="523" width="12.5703125" style="80" bestFit="1" customWidth="1"/>
    <col min="524" max="533" width="8" style="80" customWidth="1"/>
    <col min="534" max="763" width="14.42578125" style="80"/>
    <col min="764" max="764" width="9.28515625" style="80" customWidth="1"/>
    <col min="765" max="765" width="10" style="80" customWidth="1"/>
    <col min="766" max="766" width="6.5703125" style="80" customWidth="1"/>
    <col min="767" max="767" width="36" style="80" customWidth="1"/>
    <col min="768" max="768" width="6.140625" style="80" bestFit="1" customWidth="1"/>
    <col min="769" max="769" width="7.85546875" style="80" bestFit="1" customWidth="1"/>
    <col min="770" max="770" width="10.140625" style="80" customWidth="1"/>
    <col min="771" max="771" width="12.5703125" style="80" bestFit="1" customWidth="1"/>
    <col min="772" max="772" width="7" style="80" customWidth="1"/>
    <col min="773" max="773" width="8.140625" style="80" customWidth="1"/>
    <col min="774" max="774" width="13.140625" style="80" customWidth="1"/>
    <col min="775" max="775" width="9" style="80" customWidth="1"/>
    <col min="776" max="776" width="12.5703125" style="80" bestFit="1" customWidth="1"/>
    <col min="777" max="777" width="7" style="80" customWidth="1"/>
    <col min="778" max="778" width="8.42578125" style="80" customWidth="1"/>
    <col min="779" max="779" width="12.5703125" style="80" bestFit="1" customWidth="1"/>
    <col min="780" max="789" width="8" style="80" customWidth="1"/>
    <col min="790" max="1019" width="14.42578125" style="80"/>
    <col min="1020" max="1020" width="9.28515625" style="80" customWidth="1"/>
    <col min="1021" max="1021" width="10" style="80" customWidth="1"/>
    <col min="1022" max="1022" width="6.5703125" style="80" customWidth="1"/>
    <col min="1023" max="1023" width="36" style="80" customWidth="1"/>
    <col min="1024" max="1024" width="6.140625" style="80" bestFit="1" customWidth="1"/>
    <col min="1025" max="1025" width="7.85546875" style="80" bestFit="1" customWidth="1"/>
    <col min="1026" max="1026" width="10.140625" style="80" customWidth="1"/>
    <col min="1027" max="1027" width="12.5703125" style="80" bestFit="1" customWidth="1"/>
    <col min="1028" max="1028" width="7" style="80" customWidth="1"/>
    <col min="1029" max="1029" width="8.140625" style="80" customWidth="1"/>
    <col min="1030" max="1030" width="13.140625" style="80" customWidth="1"/>
    <col min="1031" max="1031" width="9" style="80" customWidth="1"/>
    <col min="1032" max="1032" width="12.5703125" style="80" bestFit="1" customWidth="1"/>
    <col min="1033" max="1033" width="7" style="80" customWidth="1"/>
    <col min="1034" max="1034" width="8.42578125" style="80" customWidth="1"/>
    <col min="1035" max="1035" width="12.5703125" style="80" bestFit="1" customWidth="1"/>
    <col min="1036" max="1045" width="8" style="80" customWidth="1"/>
    <col min="1046" max="1275" width="14.42578125" style="80"/>
    <col min="1276" max="1276" width="9.28515625" style="80" customWidth="1"/>
    <col min="1277" max="1277" width="10" style="80" customWidth="1"/>
    <col min="1278" max="1278" width="6.5703125" style="80" customWidth="1"/>
    <col min="1279" max="1279" width="36" style="80" customWidth="1"/>
    <col min="1280" max="1280" width="6.140625" style="80" bestFit="1" customWidth="1"/>
    <col min="1281" max="1281" width="7.85546875" style="80" bestFit="1" customWidth="1"/>
    <col min="1282" max="1282" width="10.140625" style="80" customWidth="1"/>
    <col min="1283" max="1283" width="12.5703125" style="80" bestFit="1" customWidth="1"/>
    <col min="1284" max="1284" width="7" style="80" customWidth="1"/>
    <col min="1285" max="1285" width="8.140625" style="80" customWidth="1"/>
    <col min="1286" max="1286" width="13.140625" style="80" customWidth="1"/>
    <col min="1287" max="1287" width="9" style="80" customWidth="1"/>
    <col min="1288" max="1288" width="12.5703125" style="80" bestFit="1" customWidth="1"/>
    <col min="1289" max="1289" width="7" style="80" customWidth="1"/>
    <col min="1290" max="1290" width="8.42578125" style="80" customWidth="1"/>
    <col min="1291" max="1291" width="12.5703125" style="80" bestFit="1" customWidth="1"/>
    <col min="1292" max="1301" width="8" style="80" customWidth="1"/>
    <col min="1302" max="1531" width="14.42578125" style="80"/>
    <col min="1532" max="1532" width="9.28515625" style="80" customWidth="1"/>
    <col min="1533" max="1533" width="10" style="80" customWidth="1"/>
    <col min="1534" max="1534" width="6.5703125" style="80" customWidth="1"/>
    <col min="1535" max="1535" width="36" style="80" customWidth="1"/>
    <col min="1536" max="1536" width="6.140625" style="80" bestFit="1" customWidth="1"/>
    <col min="1537" max="1537" width="7.85546875" style="80" bestFit="1" customWidth="1"/>
    <col min="1538" max="1538" width="10.140625" style="80" customWidth="1"/>
    <col min="1539" max="1539" width="12.5703125" style="80" bestFit="1" customWidth="1"/>
    <col min="1540" max="1540" width="7" style="80" customWidth="1"/>
    <col min="1541" max="1541" width="8.140625" style="80" customWidth="1"/>
    <col min="1542" max="1542" width="13.140625" style="80" customWidth="1"/>
    <col min="1543" max="1543" width="9" style="80" customWidth="1"/>
    <col min="1544" max="1544" width="12.5703125" style="80" bestFit="1" customWidth="1"/>
    <col min="1545" max="1545" width="7" style="80" customWidth="1"/>
    <col min="1546" max="1546" width="8.42578125" style="80" customWidth="1"/>
    <col min="1547" max="1547" width="12.5703125" style="80" bestFit="1" customWidth="1"/>
    <col min="1548" max="1557" width="8" style="80" customWidth="1"/>
    <col min="1558" max="1787" width="14.42578125" style="80"/>
    <col min="1788" max="1788" width="9.28515625" style="80" customWidth="1"/>
    <col min="1789" max="1789" width="10" style="80" customWidth="1"/>
    <col min="1790" max="1790" width="6.5703125" style="80" customWidth="1"/>
    <col min="1791" max="1791" width="36" style="80" customWidth="1"/>
    <col min="1792" max="1792" width="6.140625" style="80" bestFit="1" customWidth="1"/>
    <col min="1793" max="1793" width="7.85546875" style="80" bestFit="1" customWidth="1"/>
    <col min="1794" max="1794" width="10.140625" style="80" customWidth="1"/>
    <col min="1795" max="1795" width="12.5703125" style="80" bestFit="1" customWidth="1"/>
    <col min="1796" max="1796" width="7" style="80" customWidth="1"/>
    <col min="1797" max="1797" width="8.140625" style="80" customWidth="1"/>
    <col min="1798" max="1798" width="13.140625" style="80" customWidth="1"/>
    <col min="1799" max="1799" width="9" style="80" customWidth="1"/>
    <col min="1800" max="1800" width="12.5703125" style="80" bestFit="1" customWidth="1"/>
    <col min="1801" max="1801" width="7" style="80" customWidth="1"/>
    <col min="1802" max="1802" width="8.42578125" style="80" customWidth="1"/>
    <col min="1803" max="1803" width="12.5703125" style="80" bestFit="1" customWidth="1"/>
    <col min="1804" max="1813" width="8" style="80" customWidth="1"/>
    <col min="1814" max="2043" width="14.42578125" style="80"/>
    <col min="2044" max="2044" width="9.28515625" style="80" customWidth="1"/>
    <col min="2045" max="2045" width="10" style="80" customWidth="1"/>
    <col min="2046" max="2046" width="6.5703125" style="80" customWidth="1"/>
    <col min="2047" max="2047" width="36" style="80" customWidth="1"/>
    <col min="2048" max="2048" width="6.140625" style="80" bestFit="1" customWidth="1"/>
    <col min="2049" max="2049" width="7.85546875" style="80" bestFit="1" customWidth="1"/>
    <col min="2050" max="2050" width="10.140625" style="80" customWidth="1"/>
    <col min="2051" max="2051" width="12.5703125" style="80" bestFit="1" customWidth="1"/>
    <col min="2052" max="2052" width="7" style="80" customWidth="1"/>
    <col min="2053" max="2053" width="8.140625" style="80" customWidth="1"/>
    <col min="2054" max="2054" width="13.140625" style="80" customWidth="1"/>
    <col min="2055" max="2055" width="9" style="80" customWidth="1"/>
    <col min="2056" max="2056" width="12.5703125" style="80" bestFit="1" customWidth="1"/>
    <col min="2057" max="2057" width="7" style="80" customWidth="1"/>
    <col min="2058" max="2058" width="8.42578125" style="80" customWidth="1"/>
    <col min="2059" max="2059" width="12.5703125" style="80" bestFit="1" customWidth="1"/>
    <col min="2060" max="2069" width="8" style="80" customWidth="1"/>
    <col min="2070" max="2299" width="14.42578125" style="80"/>
    <col min="2300" max="2300" width="9.28515625" style="80" customWidth="1"/>
    <col min="2301" max="2301" width="10" style="80" customWidth="1"/>
    <col min="2302" max="2302" width="6.5703125" style="80" customWidth="1"/>
    <col min="2303" max="2303" width="36" style="80" customWidth="1"/>
    <col min="2304" max="2304" width="6.140625" style="80" bestFit="1" customWidth="1"/>
    <col min="2305" max="2305" width="7.85546875" style="80" bestFit="1" customWidth="1"/>
    <col min="2306" max="2306" width="10.140625" style="80" customWidth="1"/>
    <col min="2307" max="2307" width="12.5703125" style="80" bestFit="1" customWidth="1"/>
    <col min="2308" max="2308" width="7" style="80" customWidth="1"/>
    <col min="2309" max="2309" width="8.140625" style="80" customWidth="1"/>
    <col min="2310" max="2310" width="13.140625" style="80" customWidth="1"/>
    <col min="2311" max="2311" width="9" style="80" customWidth="1"/>
    <col min="2312" max="2312" width="12.5703125" style="80" bestFit="1" customWidth="1"/>
    <col min="2313" max="2313" width="7" style="80" customWidth="1"/>
    <col min="2314" max="2314" width="8.42578125" style="80" customWidth="1"/>
    <col min="2315" max="2315" width="12.5703125" style="80" bestFit="1" customWidth="1"/>
    <col min="2316" max="2325" width="8" style="80" customWidth="1"/>
    <col min="2326" max="2555" width="14.42578125" style="80"/>
    <col min="2556" max="2556" width="9.28515625" style="80" customWidth="1"/>
    <col min="2557" max="2557" width="10" style="80" customWidth="1"/>
    <col min="2558" max="2558" width="6.5703125" style="80" customWidth="1"/>
    <col min="2559" max="2559" width="36" style="80" customWidth="1"/>
    <col min="2560" max="2560" width="6.140625" style="80" bestFit="1" customWidth="1"/>
    <col min="2561" max="2561" width="7.85546875" style="80" bestFit="1" customWidth="1"/>
    <col min="2562" max="2562" width="10.140625" style="80" customWidth="1"/>
    <col min="2563" max="2563" width="12.5703125" style="80" bestFit="1" customWidth="1"/>
    <col min="2564" max="2564" width="7" style="80" customWidth="1"/>
    <col min="2565" max="2565" width="8.140625" style="80" customWidth="1"/>
    <col min="2566" max="2566" width="13.140625" style="80" customWidth="1"/>
    <col min="2567" max="2567" width="9" style="80" customWidth="1"/>
    <col min="2568" max="2568" width="12.5703125" style="80" bestFit="1" customWidth="1"/>
    <col min="2569" max="2569" width="7" style="80" customWidth="1"/>
    <col min="2570" max="2570" width="8.42578125" style="80" customWidth="1"/>
    <col min="2571" max="2571" width="12.5703125" style="80" bestFit="1" customWidth="1"/>
    <col min="2572" max="2581" width="8" style="80" customWidth="1"/>
    <col min="2582" max="2811" width="14.42578125" style="80"/>
    <col min="2812" max="2812" width="9.28515625" style="80" customWidth="1"/>
    <col min="2813" max="2813" width="10" style="80" customWidth="1"/>
    <col min="2814" max="2814" width="6.5703125" style="80" customWidth="1"/>
    <col min="2815" max="2815" width="36" style="80" customWidth="1"/>
    <col min="2816" max="2816" width="6.140625" style="80" bestFit="1" customWidth="1"/>
    <col min="2817" max="2817" width="7.85546875" style="80" bestFit="1" customWidth="1"/>
    <col min="2818" max="2818" width="10.140625" style="80" customWidth="1"/>
    <col min="2819" max="2819" width="12.5703125" style="80" bestFit="1" customWidth="1"/>
    <col min="2820" max="2820" width="7" style="80" customWidth="1"/>
    <col min="2821" max="2821" width="8.140625" style="80" customWidth="1"/>
    <col min="2822" max="2822" width="13.140625" style="80" customWidth="1"/>
    <col min="2823" max="2823" width="9" style="80" customWidth="1"/>
    <col min="2824" max="2824" width="12.5703125" style="80" bestFit="1" customWidth="1"/>
    <col min="2825" max="2825" width="7" style="80" customWidth="1"/>
    <col min="2826" max="2826" width="8.42578125" style="80" customWidth="1"/>
    <col min="2827" max="2827" width="12.5703125" style="80" bestFit="1" customWidth="1"/>
    <col min="2828" max="2837" width="8" style="80" customWidth="1"/>
    <col min="2838" max="3067" width="14.42578125" style="80"/>
    <col min="3068" max="3068" width="9.28515625" style="80" customWidth="1"/>
    <col min="3069" max="3069" width="10" style="80" customWidth="1"/>
    <col min="3070" max="3070" width="6.5703125" style="80" customWidth="1"/>
    <col min="3071" max="3071" width="36" style="80" customWidth="1"/>
    <col min="3072" max="3072" width="6.140625" style="80" bestFit="1" customWidth="1"/>
    <col min="3073" max="3073" width="7.85546875" style="80" bestFit="1" customWidth="1"/>
    <col min="3074" max="3074" width="10.140625" style="80" customWidth="1"/>
    <col min="3075" max="3075" width="12.5703125" style="80" bestFit="1" customWidth="1"/>
    <col min="3076" max="3076" width="7" style="80" customWidth="1"/>
    <col min="3077" max="3077" width="8.140625" style="80" customWidth="1"/>
    <col min="3078" max="3078" width="13.140625" style="80" customWidth="1"/>
    <col min="3079" max="3079" width="9" style="80" customWidth="1"/>
    <col min="3080" max="3080" width="12.5703125" style="80" bestFit="1" customWidth="1"/>
    <col min="3081" max="3081" width="7" style="80" customWidth="1"/>
    <col min="3082" max="3082" width="8.42578125" style="80" customWidth="1"/>
    <col min="3083" max="3083" width="12.5703125" style="80" bestFit="1" customWidth="1"/>
    <col min="3084" max="3093" width="8" style="80" customWidth="1"/>
    <col min="3094" max="3323" width="14.42578125" style="80"/>
    <col min="3324" max="3324" width="9.28515625" style="80" customWidth="1"/>
    <col min="3325" max="3325" width="10" style="80" customWidth="1"/>
    <col min="3326" max="3326" width="6.5703125" style="80" customWidth="1"/>
    <col min="3327" max="3327" width="36" style="80" customWidth="1"/>
    <col min="3328" max="3328" width="6.140625" style="80" bestFit="1" customWidth="1"/>
    <col min="3329" max="3329" width="7.85546875" style="80" bestFit="1" customWidth="1"/>
    <col min="3330" max="3330" width="10.140625" style="80" customWidth="1"/>
    <col min="3331" max="3331" width="12.5703125" style="80" bestFit="1" customWidth="1"/>
    <col min="3332" max="3332" width="7" style="80" customWidth="1"/>
    <col min="3333" max="3333" width="8.140625" style="80" customWidth="1"/>
    <col min="3334" max="3334" width="13.140625" style="80" customWidth="1"/>
    <col min="3335" max="3335" width="9" style="80" customWidth="1"/>
    <col min="3336" max="3336" width="12.5703125" style="80" bestFit="1" customWidth="1"/>
    <col min="3337" max="3337" width="7" style="80" customWidth="1"/>
    <col min="3338" max="3338" width="8.42578125" style="80" customWidth="1"/>
    <col min="3339" max="3339" width="12.5703125" style="80" bestFit="1" customWidth="1"/>
    <col min="3340" max="3349" width="8" style="80" customWidth="1"/>
    <col min="3350" max="3579" width="14.42578125" style="80"/>
    <col min="3580" max="3580" width="9.28515625" style="80" customWidth="1"/>
    <col min="3581" max="3581" width="10" style="80" customWidth="1"/>
    <col min="3582" max="3582" width="6.5703125" style="80" customWidth="1"/>
    <col min="3583" max="3583" width="36" style="80" customWidth="1"/>
    <col min="3584" max="3584" width="6.140625" style="80" bestFit="1" customWidth="1"/>
    <col min="3585" max="3585" width="7.85546875" style="80" bestFit="1" customWidth="1"/>
    <col min="3586" max="3586" width="10.140625" style="80" customWidth="1"/>
    <col min="3587" max="3587" width="12.5703125" style="80" bestFit="1" customWidth="1"/>
    <col min="3588" max="3588" width="7" style="80" customWidth="1"/>
    <col min="3589" max="3589" width="8.140625" style="80" customWidth="1"/>
    <col min="3590" max="3590" width="13.140625" style="80" customWidth="1"/>
    <col min="3591" max="3591" width="9" style="80" customWidth="1"/>
    <col min="3592" max="3592" width="12.5703125" style="80" bestFit="1" customWidth="1"/>
    <col min="3593" max="3593" width="7" style="80" customWidth="1"/>
    <col min="3594" max="3594" width="8.42578125" style="80" customWidth="1"/>
    <col min="3595" max="3595" width="12.5703125" style="80" bestFit="1" customWidth="1"/>
    <col min="3596" max="3605" width="8" style="80" customWidth="1"/>
    <col min="3606" max="3835" width="14.42578125" style="80"/>
    <col min="3836" max="3836" width="9.28515625" style="80" customWidth="1"/>
    <col min="3837" max="3837" width="10" style="80" customWidth="1"/>
    <col min="3838" max="3838" width="6.5703125" style="80" customWidth="1"/>
    <col min="3839" max="3839" width="36" style="80" customWidth="1"/>
    <col min="3840" max="3840" width="6.140625" style="80" bestFit="1" customWidth="1"/>
    <col min="3841" max="3841" width="7.85546875" style="80" bestFit="1" customWidth="1"/>
    <col min="3842" max="3842" width="10.140625" style="80" customWidth="1"/>
    <col min="3843" max="3843" width="12.5703125" style="80" bestFit="1" customWidth="1"/>
    <col min="3844" max="3844" width="7" style="80" customWidth="1"/>
    <col min="3845" max="3845" width="8.140625" style="80" customWidth="1"/>
    <col min="3846" max="3846" width="13.140625" style="80" customWidth="1"/>
    <col min="3847" max="3847" width="9" style="80" customWidth="1"/>
    <col min="3848" max="3848" width="12.5703125" style="80" bestFit="1" customWidth="1"/>
    <col min="3849" max="3849" width="7" style="80" customWidth="1"/>
    <col min="3850" max="3850" width="8.42578125" style="80" customWidth="1"/>
    <col min="3851" max="3851" width="12.5703125" style="80" bestFit="1" customWidth="1"/>
    <col min="3852" max="3861" width="8" style="80" customWidth="1"/>
    <col min="3862" max="4091" width="14.42578125" style="80"/>
    <col min="4092" max="4092" width="9.28515625" style="80" customWidth="1"/>
    <col min="4093" max="4093" width="10" style="80" customWidth="1"/>
    <col min="4094" max="4094" width="6.5703125" style="80" customWidth="1"/>
    <col min="4095" max="4095" width="36" style="80" customWidth="1"/>
    <col min="4096" max="4096" width="6.140625" style="80" bestFit="1" customWidth="1"/>
    <col min="4097" max="4097" width="7.85546875" style="80" bestFit="1" customWidth="1"/>
    <col min="4098" max="4098" width="10.140625" style="80" customWidth="1"/>
    <col min="4099" max="4099" width="12.5703125" style="80" bestFit="1" customWidth="1"/>
    <col min="4100" max="4100" width="7" style="80" customWidth="1"/>
    <col min="4101" max="4101" width="8.140625" style="80" customWidth="1"/>
    <col min="4102" max="4102" width="13.140625" style="80" customWidth="1"/>
    <col min="4103" max="4103" width="9" style="80" customWidth="1"/>
    <col min="4104" max="4104" width="12.5703125" style="80" bestFit="1" customWidth="1"/>
    <col min="4105" max="4105" width="7" style="80" customWidth="1"/>
    <col min="4106" max="4106" width="8.42578125" style="80" customWidth="1"/>
    <col min="4107" max="4107" width="12.5703125" style="80" bestFit="1" customWidth="1"/>
    <col min="4108" max="4117" width="8" style="80" customWidth="1"/>
    <col min="4118" max="4347" width="14.42578125" style="80"/>
    <col min="4348" max="4348" width="9.28515625" style="80" customWidth="1"/>
    <col min="4349" max="4349" width="10" style="80" customWidth="1"/>
    <col min="4350" max="4350" width="6.5703125" style="80" customWidth="1"/>
    <col min="4351" max="4351" width="36" style="80" customWidth="1"/>
    <col min="4352" max="4352" width="6.140625" style="80" bestFit="1" customWidth="1"/>
    <col min="4353" max="4353" width="7.85546875" style="80" bestFit="1" customWidth="1"/>
    <col min="4354" max="4354" width="10.140625" style="80" customWidth="1"/>
    <col min="4355" max="4355" width="12.5703125" style="80" bestFit="1" customWidth="1"/>
    <col min="4356" max="4356" width="7" style="80" customWidth="1"/>
    <col min="4357" max="4357" width="8.140625" style="80" customWidth="1"/>
    <col min="4358" max="4358" width="13.140625" style="80" customWidth="1"/>
    <col min="4359" max="4359" width="9" style="80" customWidth="1"/>
    <col min="4360" max="4360" width="12.5703125" style="80" bestFit="1" customWidth="1"/>
    <col min="4361" max="4361" width="7" style="80" customWidth="1"/>
    <col min="4362" max="4362" width="8.42578125" style="80" customWidth="1"/>
    <col min="4363" max="4363" width="12.5703125" style="80" bestFit="1" customWidth="1"/>
    <col min="4364" max="4373" width="8" style="80" customWidth="1"/>
    <col min="4374" max="4603" width="14.42578125" style="80"/>
    <col min="4604" max="4604" width="9.28515625" style="80" customWidth="1"/>
    <col min="4605" max="4605" width="10" style="80" customWidth="1"/>
    <col min="4606" max="4606" width="6.5703125" style="80" customWidth="1"/>
    <col min="4607" max="4607" width="36" style="80" customWidth="1"/>
    <col min="4608" max="4608" width="6.140625" style="80" bestFit="1" customWidth="1"/>
    <col min="4609" max="4609" width="7.85546875" style="80" bestFit="1" customWidth="1"/>
    <col min="4610" max="4610" width="10.140625" style="80" customWidth="1"/>
    <col min="4611" max="4611" width="12.5703125" style="80" bestFit="1" customWidth="1"/>
    <col min="4612" max="4612" width="7" style="80" customWidth="1"/>
    <col min="4613" max="4613" width="8.140625" style="80" customWidth="1"/>
    <col min="4614" max="4614" width="13.140625" style="80" customWidth="1"/>
    <col min="4615" max="4615" width="9" style="80" customWidth="1"/>
    <col min="4616" max="4616" width="12.5703125" style="80" bestFit="1" customWidth="1"/>
    <col min="4617" max="4617" width="7" style="80" customWidth="1"/>
    <col min="4618" max="4618" width="8.42578125" style="80" customWidth="1"/>
    <col min="4619" max="4619" width="12.5703125" style="80" bestFit="1" customWidth="1"/>
    <col min="4620" max="4629" width="8" style="80" customWidth="1"/>
    <col min="4630" max="4859" width="14.42578125" style="80"/>
    <col min="4860" max="4860" width="9.28515625" style="80" customWidth="1"/>
    <col min="4861" max="4861" width="10" style="80" customWidth="1"/>
    <col min="4862" max="4862" width="6.5703125" style="80" customWidth="1"/>
    <col min="4863" max="4863" width="36" style="80" customWidth="1"/>
    <col min="4864" max="4864" width="6.140625" style="80" bestFit="1" customWidth="1"/>
    <col min="4865" max="4865" width="7.85546875" style="80" bestFit="1" customWidth="1"/>
    <col min="4866" max="4866" width="10.140625" style="80" customWidth="1"/>
    <col min="4867" max="4867" width="12.5703125" style="80" bestFit="1" customWidth="1"/>
    <col min="4868" max="4868" width="7" style="80" customWidth="1"/>
    <col min="4869" max="4869" width="8.140625" style="80" customWidth="1"/>
    <col min="4870" max="4870" width="13.140625" style="80" customWidth="1"/>
    <col min="4871" max="4871" width="9" style="80" customWidth="1"/>
    <col min="4872" max="4872" width="12.5703125" style="80" bestFit="1" customWidth="1"/>
    <col min="4873" max="4873" width="7" style="80" customWidth="1"/>
    <col min="4874" max="4874" width="8.42578125" style="80" customWidth="1"/>
    <col min="4875" max="4875" width="12.5703125" style="80" bestFit="1" customWidth="1"/>
    <col min="4876" max="4885" width="8" style="80" customWidth="1"/>
    <col min="4886" max="5115" width="14.42578125" style="80"/>
    <col min="5116" max="5116" width="9.28515625" style="80" customWidth="1"/>
    <col min="5117" max="5117" width="10" style="80" customWidth="1"/>
    <col min="5118" max="5118" width="6.5703125" style="80" customWidth="1"/>
    <col min="5119" max="5119" width="36" style="80" customWidth="1"/>
    <col min="5120" max="5120" width="6.140625" style="80" bestFit="1" customWidth="1"/>
    <col min="5121" max="5121" width="7.85546875" style="80" bestFit="1" customWidth="1"/>
    <col min="5122" max="5122" width="10.140625" style="80" customWidth="1"/>
    <col min="5123" max="5123" width="12.5703125" style="80" bestFit="1" customWidth="1"/>
    <col min="5124" max="5124" width="7" style="80" customWidth="1"/>
    <col min="5125" max="5125" width="8.140625" style="80" customWidth="1"/>
    <col min="5126" max="5126" width="13.140625" style="80" customWidth="1"/>
    <col min="5127" max="5127" width="9" style="80" customWidth="1"/>
    <col min="5128" max="5128" width="12.5703125" style="80" bestFit="1" customWidth="1"/>
    <col min="5129" max="5129" width="7" style="80" customWidth="1"/>
    <col min="5130" max="5130" width="8.42578125" style="80" customWidth="1"/>
    <col min="5131" max="5131" width="12.5703125" style="80" bestFit="1" customWidth="1"/>
    <col min="5132" max="5141" width="8" style="80" customWidth="1"/>
    <col min="5142" max="5371" width="14.42578125" style="80"/>
    <col min="5372" max="5372" width="9.28515625" style="80" customWidth="1"/>
    <col min="5373" max="5373" width="10" style="80" customWidth="1"/>
    <col min="5374" max="5374" width="6.5703125" style="80" customWidth="1"/>
    <col min="5375" max="5375" width="36" style="80" customWidth="1"/>
    <col min="5376" max="5376" width="6.140625" style="80" bestFit="1" customWidth="1"/>
    <col min="5377" max="5377" width="7.85546875" style="80" bestFit="1" customWidth="1"/>
    <col min="5378" max="5378" width="10.140625" style="80" customWidth="1"/>
    <col min="5379" max="5379" width="12.5703125" style="80" bestFit="1" customWidth="1"/>
    <col min="5380" max="5380" width="7" style="80" customWidth="1"/>
    <col min="5381" max="5381" width="8.140625" style="80" customWidth="1"/>
    <col min="5382" max="5382" width="13.140625" style="80" customWidth="1"/>
    <col min="5383" max="5383" width="9" style="80" customWidth="1"/>
    <col min="5384" max="5384" width="12.5703125" style="80" bestFit="1" customWidth="1"/>
    <col min="5385" max="5385" width="7" style="80" customWidth="1"/>
    <col min="5386" max="5386" width="8.42578125" style="80" customWidth="1"/>
    <col min="5387" max="5387" width="12.5703125" style="80" bestFit="1" customWidth="1"/>
    <col min="5388" max="5397" width="8" style="80" customWidth="1"/>
    <col min="5398" max="5627" width="14.42578125" style="80"/>
    <col min="5628" max="5628" width="9.28515625" style="80" customWidth="1"/>
    <col min="5629" max="5629" width="10" style="80" customWidth="1"/>
    <col min="5630" max="5630" width="6.5703125" style="80" customWidth="1"/>
    <col min="5631" max="5631" width="36" style="80" customWidth="1"/>
    <col min="5632" max="5632" width="6.140625" style="80" bestFit="1" customWidth="1"/>
    <col min="5633" max="5633" width="7.85546875" style="80" bestFit="1" customWidth="1"/>
    <col min="5634" max="5634" width="10.140625" style="80" customWidth="1"/>
    <col min="5635" max="5635" width="12.5703125" style="80" bestFit="1" customWidth="1"/>
    <col min="5636" max="5636" width="7" style="80" customWidth="1"/>
    <col min="5637" max="5637" width="8.140625" style="80" customWidth="1"/>
    <col min="5638" max="5638" width="13.140625" style="80" customWidth="1"/>
    <col min="5639" max="5639" width="9" style="80" customWidth="1"/>
    <col min="5640" max="5640" width="12.5703125" style="80" bestFit="1" customWidth="1"/>
    <col min="5641" max="5641" width="7" style="80" customWidth="1"/>
    <col min="5642" max="5642" width="8.42578125" style="80" customWidth="1"/>
    <col min="5643" max="5643" width="12.5703125" style="80" bestFit="1" customWidth="1"/>
    <col min="5644" max="5653" width="8" style="80" customWidth="1"/>
    <col min="5654" max="5883" width="14.42578125" style="80"/>
    <col min="5884" max="5884" width="9.28515625" style="80" customWidth="1"/>
    <col min="5885" max="5885" width="10" style="80" customWidth="1"/>
    <col min="5886" max="5886" width="6.5703125" style="80" customWidth="1"/>
    <col min="5887" max="5887" width="36" style="80" customWidth="1"/>
    <col min="5888" max="5888" width="6.140625" style="80" bestFit="1" customWidth="1"/>
    <col min="5889" max="5889" width="7.85546875" style="80" bestFit="1" customWidth="1"/>
    <col min="5890" max="5890" width="10.140625" style="80" customWidth="1"/>
    <col min="5891" max="5891" width="12.5703125" style="80" bestFit="1" customWidth="1"/>
    <col min="5892" max="5892" width="7" style="80" customWidth="1"/>
    <col min="5893" max="5893" width="8.140625" style="80" customWidth="1"/>
    <col min="5894" max="5894" width="13.140625" style="80" customWidth="1"/>
    <col min="5895" max="5895" width="9" style="80" customWidth="1"/>
    <col min="5896" max="5896" width="12.5703125" style="80" bestFit="1" customWidth="1"/>
    <col min="5897" max="5897" width="7" style="80" customWidth="1"/>
    <col min="5898" max="5898" width="8.42578125" style="80" customWidth="1"/>
    <col min="5899" max="5899" width="12.5703125" style="80" bestFit="1" customWidth="1"/>
    <col min="5900" max="5909" width="8" style="80" customWidth="1"/>
    <col min="5910" max="6139" width="14.42578125" style="80"/>
    <col min="6140" max="6140" width="9.28515625" style="80" customWidth="1"/>
    <col min="6141" max="6141" width="10" style="80" customWidth="1"/>
    <col min="6142" max="6142" width="6.5703125" style="80" customWidth="1"/>
    <col min="6143" max="6143" width="36" style="80" customWidth="1"/>
    <col min="6144" max="6144" width="6.140625" style="80" bestFit="1" customWidth="1"/>
    <col min="6145" max="6145" width="7.85546875" style="80" bestFit="1" customWidth="1"/>
    <col min="6146" max="6146" width="10.140625" style="80" customWidth="1"/>
    <col min="6147" max="6147" width="12.5703125" style="80" bestFit="1" customWidth="1"/>
    <col min="6148" max="6148" width="7" style="80" customWidth="1"/>
    <col min="6149" max="6149" width="8.140625" style="80" customWidth="1"/>
    <col min="6150" max="6150" width="13.140625" style="80" customWidth="1"/>
    <col min="6151" max="6151" width="9" style="80" customWidth="1"/>
    <col min="6152" max="6152" width="12.5703125" style="80" bestFit="1" customWidth="1"/>
    <col min="6153" max="6153" width="7" style="80" customWidth="1"/>
    <col min="6154" max="6154" width="8.42578125" style="80" customWidth="1"/>
    <col min="6155" max="6155" width="12.5703125" style="80" bestFit="1" customWidth="1"/>
    <col min="6156" max="6165" width="8" style="80" customWidth="1"/>
    <col min="6166" max="6395" width="14.42578125" style="80"/>
    <col min="6396" max="6396" width="9.28515625" style="80" customWidth="1"/>
    <col min="6397" max="6397" width="10" style="80" customWidth="1"/>
    <col min="6398" max="6398" width="6.5703125" style="80" customWidth="1"/>
    <col min="6399" max="6399" width="36" style="80" customWidth="1"/>
    <col min="6400" max="6400" width="6.140625" style="80" bestFit="1" customWidth="1"/>
    <col min="6401" max="6401" width="7.85546875" style="80" bestFit="1" customWidth="1"/>
    <col min="6402" max="6402" width="10.140625" style="80" customWidth="1"/>
    <col min="6403" max="6403" width="12.5703125" style="80" bestFit="1" customWidth="1"/>
    <col min="6404" max="6404" width="7" style="80" customWidth="1"/>
    <col min="6405" max="6405" width="8.140625" style="80" customWidth="1"/>
    <col min="6406" max="6406" width="13.140625" style="80" customWidth="1"/>
    <col min="6407" max="6407" width="9" style="80" customWidth="1"/>
    <col min="6408" max="6408" width="12.5703125" style="80" bestFit="1" customWidth="1"/>
    <col min="6409" max="6409" width="7" style="80" customWidth="1"/>
    <col min="6410" max="6410" width="8.42578125" style="80" customWidth="1"/>
    <col min="6411" max="6411" width="12.5703125" style="80" bestFit="1" customWidth="1"/>
    <col min="6412" max="6421" width="8" style="80" customWidth="1"/>
    <col min="6422" max="6651" width="14.42578125" style="80"/>
    <col min="6652" max="6652" width="9.28515625" style="80" customWidth="1"/>
    <col min="6653" max="6653" width="10" style="80" customWidth="1"/>
    <col min="6654" max="6654" width="6.5703125" style="80" customWidth="1"/>
    <col min="6655" max="6655" width="36" style="80" customWidth="1"/>
    <col min="6656" max="6656" width="6.140625" style="80" bestFit="1" customWidth="1"/>
    <col min="6657" max="6657" width="7.85546875" style="80" bestFit="1" customWidth="1"/>
    <col min="6658" max="6658" width="10.140625" style="80" customWidth="1"/>
    <col min="6659" max="6659" width="12.5703125" style="80" bestFit="1" customWidth="1"/>
    <col min="6660" max="6660" width="7" style="80" customWidth="1"/>
    <col min="6661" max="6661" width="8.140625" style="80" customWidth="1"/>
    <col min="6662" max="6662" width="13.140625" style="80" customWidth="1"/>
    <col min="6663" max="6663" width="9" style="80" customWidth="1"/>
    <col min="6664" max="6664" width="12.5703125" style="80" bestFit="1" customWidth="1"/>
    <col min="6665" max="6665" width="7" style="80" customWidth="1"/>
    <col min="6666" max="6666" width="8.42578125" style="80" customWidth="1"/>
    <col min="6667" max="6667" width="12.5703125" style="80" bestFit="1" customWidth="1"/>
    <col min="6668" max="6677" width="8" style="80" customWidth="1"/>
    <col min="6678" max="6907" width="14.42578125" style="80"/>
    <col min="6908" max="6908" width="9.28515625" style="80" customWidth="1"/>
    <col min="6909" max="6909" width="10" style="80" customWidth="1"/>
    <col min="6910" max="6910" width="6.5703125" style="80" customWidth="1"/>
    <col min="6911" max="6911" width="36" style="80" customWidth="1"/>
    <col min="6912" max="6912" width="6.140625" style="80" bestFit="1" customWidth="1"/>
    <col min="6913" max="6913" width="7.85546875" style="80" bestFit="1" customWidth="1"/>
    <col min="6914" max="6914" width="10.140625" style="80" customWidth="1"/>
    <col min="6915" max="6915" width="12.5703125" style="80" bestFit="1" customWidth="1"/>
    <col min="6916" max="6916" width="7" style="80" customWidth="1"/>
    <col min="6917" max="6917" width="8.140625" style="80" customWidth="1"/>
    <col min="6918" max="6918" width="13.140625" style="80" customWidth="1"/>
    <col min="6919" max="6919" width="9" style="80" customWidth="1"/>
    <col min="6920" max="6920" width="12.5703125" style="80" bestFit="1" customWidth="1"/>
    <col min="6921" max="6921" width="7" style="80" customWidth="1"/>
    <col min="6922" max="6922" width="8.42578125" style="80" customWidth="1"/>
    <col min="6923" max="6923" width="12.5703125" style="80" bestFit="1" customWidth="1"/>
    <col min="6924" max="6933" width="8" style="80" customWidth="1"/>
    <col min="6934" max="7163" width="14.42578125" style="80"/>
    <col min="7164" max="7164" width="9.28515625" style="80" customWidth="1"/>
    <col min="7165" max="7165" width="10" style="80" customWidth="1"/>
    <col min="7166" max="7166" width="6.5703125" style="80" customWidth="1"/>
    <col min="7167" max="7167" width="36" style="80" customWidth="1"/>
    <col min="7168" max="7168" width="6.140625" style="80" bestFit="1" customWidth="1"/>
    <col min="7169" max="7169" width="7.85546875" style="80" bestFit="1" customWidth="1"/>
    <col min="7170" max="7170" width="10.140625" style="80" customWidth="1"/>
    <col min="7171" max="7171" width="12.5703125" style="80" bestFit="1" customWidth="1"/>
    <col min="7172" max="7172" width="7" style="80" customWidth="1"/>
    <col min="7173" max="7173" width="8.140625" style="80" customWidth="1"/>
    <col min="7174" max="7174" width="13.140625" style="80" customWidth="1"/>
    <col min="7175" max="7175" width="9" style="80" customWidth="1"/>
    <col min="7176" max="7176" width="12.5703125" style="80" bestFit="1" customWidth="1"/>
    <col min="7177" max="7177" width="7" style="80" customWidth="1"/>
    <col min="7178" max="7178" width="8.42578125" style="80" customWidth="1"/>
    <col min="7179" max="7179" width="12.5703125" style="80" bestFit="1" customWidth="1"/>
    <col min="7180" max="7189" width="8" style="80" customWidth="1"/>
    <col min="7190" max="7419" width="14.42578125" style="80"/>
    <col min="7420" max="7420" width="9.28515625" style="80" customWidth="1"/>
    <col min="7421" max="7421" width="10" style="80" customWidth="1"/>
    <col min="7422" max="7422" width="6.5703125" style="80" customWidth="1"/>
    <col min="7423" max="7423" width="36" style="80" customWidth="1"/>
    <col min="7424" max="7424" width="6.140625" style="80" bestFit="1" customWidth="1"/>
    <col min="7425" max="7425" width="7.85546875" style="80" bestFit="1" customWidth="1"/>
    <col min="7426" max="7426" width="10.140625" style="80" customWidth="1"/>
    <col min="7427" max="7427" width="12.5703125" style="80" bestFit="1" customWidth="1"/>
    <col min="7428" max="7428" width="7" style="80" customWidth="1"/>
    <col min="7429" max="7429" width="8.140625" style="80" customWidth="1"/>
    <col min="7430" max="7430" width="13.140625" style="80" customWidth="1"/>
    <col min="7431" max="7431" width="9" style="80" customWidth="1"/>
    <col min="7432" max="7432" width="12.5703125" style="80" bestFit="1" customWidth="1"/>
    <col min="7433" max="7433" width="7" style="80" customWidth="1"/>
    <col min="7434" max="7434" width="8.42578125" style="80" customWidth="1"/>
    <col min="7435" max="7435" width="12.5703125" style="80" bestFit="1" customWidth="1"/>
    <col min="7436" max="7445" width="8" style="80" customWidth="1"/>
    <col min="7446" max="7675" width="14.42578125" style="80"/>
    <col min="7676" max="7676" width="9.28515625" style="80" customWidth="1"/>
    <col min="7677" max="7677" width="10" style="80" customWidth="1"/>
    <col min="7678" max="7678" width="6.5703125" style="80" customWidth="1"/>
    <col min="7679" max="7679" width="36" style="80" customWidth="1"/>
    <col min="7680" max="7680" width="6.140625" style="80" bestFit="1" customWidth="1"/>
    <col min="7681" max="7681" width="7.85546875" style="80" bestFit="1" customWidth="1"/>
    <col min="7682" max="7682" width="10.140625" style="80" customWidth="1"/>
    <col min="7683" max="7683" width="12.5703125" style="80" bestFit="1" customWidth="1"/>
    <col min="7684" max="7684" width="7" style="80" customWidth="1"/>
    <col min="7685" max="7685" width="8.140625" style="80" customWidth="1"/>
    <col min="7686" max="7686" width="13.140625" style="80" customWidth="1"/>
    <col min="7687" max="7687" width="9" style="80" customWidth="1"/>
    <col min="7688" max="7688" width="12.5703125" style="80" bestFit="1" customWidth="1"/>
    <col min="7689" max="7689" width="7" style="80" customWidth="1"/>
    <col min="7690" max="7690" width="8.42578125" style="80" customWidth="1"/>
    <col min="7691" max="7691" width="12.5703125" style="80" bestFit="1" customWidth="1"/>
    <col min="7692" max="7701" width="8" style="80" customWidth="1"/>
    <col min="7702" max="7931" width="14.42578125" style="80"/>
    <col min="7932" max="7932" width="9.28515625" style="80" customWidth="1"/>
    <col min="7933" max="7933" width="10" style="80" customWidth="1"/>
    <col min="7934" max="7934" width="6.5703125" style="80" customWidth="1"/>
    <col min="7935" max="7935" width="36" style="80" customWidth="1"/>
    <col min="7936" max="7936" width="6.140625" style="80" bestFit="1" customWidth="1"/>
    <col min="7937" max="7937" width="7.85546875" style="80" bestFit="1" customWidth="1"/>
    <col min="7938" max="7938" width="10.140625" style="80" customWidth="1"/>
    <col min="7939" max="7939" width="12.5703125" style="80" bestFit="1" customWidth="1"/>
    <col min="7940" max="7940" width="7" style="80" customWidth="1"/>
    <col min="7941" max="7941" width="8.140625" style="80" customWidth="1"/>
    <col min="7942" max="7942" width="13.140625" style="80" customWidth="1"/>
    <col min="7943" max="7943" width="9" style="80" customWidth="1"/>
    <col min="7944" max="7944" width="12.5703125" style="80" bestFit="1" customWidth="1"/>
    <col min="7945" max="7945" width="7" style="80" customWidth="1"/>
    <col min="7946" max="7946" width="8.42578125" style="80" customWidth="1"/>
    <col min="7947" max="7947" width="12.5703125" style="80" bestFit="1" customWidth="1"/>
    <col min="7948" max="7957" width="8" style="80" customWidth="1"/>
    <col min="7958" max="8187" width="14.42578125" style="80"/>
    <col min="8188" max="8188" width="9.28515625" style="80" customWidth="1"/>
    <col min="8189" max="8189" width="10" style="80" customWidth="1"/>
    <col min="8190" max="8190" width="6.5703125" style="80" customWidth="1"/>
    <col min="8191" max="8191" width="36" style="80" customWidth="1"/>
    <col min="8192" max="8192" width="6.140625" style="80" bestFit="1" customWidth="1"/>
    <col min="8193" max="8193" width="7.85546875" style="80" bestFit="1" customWidth="1"/>
    <col min="8194" max="8194" width="10.140625" style="80" customWidth="1"/>
    <col min="8195" max="8195" width="12.5703125" style="80" bestFit="1" customWidth="1"/>
    <col min="8196" max="8196" width="7" style="80" customWidth="1"/>
    <col min="8197" max="8197" width="8.140625" style="80" customWidth="1"/>
    <col min="8198" max="8198" width="13.140625" style="80" customWidth="1"/>
    <col min="8199" max="8199" width="9" style="80" customWidth="1"/>
    <col min="8200" max="8200" width="12.5703125" style="80" bestFit="1" customWidth="1"/>
    <col min="8201" max="8201" width="7" style="80" customWidth="1"/>
    <col min="8202" max="8202" width="8.42578125" style="80" customWidth="1"/>
    <col min="8203" max="8203" width="12.5703125" style="80" bestFit="1" customWidth="1"/>
    <col min="8204" max="8213" width="8" style="80" customWidth="1"/>
    <col min="8214" max="8443" width="14.42578125" style="80"/>
    <col min="8444" max="8444" width="9.28515625" style="80" customWidth="1"/>
    <col min="8445" max="8445" width="10" style="80" customWidth="1"/>
    <col min="8446" max="8446" width="6.5703125" style="80" customWidth="1"/>
    <col min="8447" max="8447" width="36" style="80" customWidth="1"/>
    <col min="8448" max="8448" width="6.140625" style="80" bestFit="1" customWidth="1"/>
    <col min="8449" max="8449" width="7.85546875" style="80" bestFit="1" customWidth="1"/>
    <col min="8450" max="8450" width="10.140625" style="80" customWidth="1"/>
    <col min="8451" max="8451" width="12.5703125" style="80" bestFit="1" customWidth="1"/>
    <col min="8452" max="8452" width="7" style="80" customWidth="1"/>
    <col min="8453" max="8453" width="8.140625" style="80" customWidth="1"/>
    <col min="8454" max="8454" width="13.140625" style="80" customWidth="1"/>
    <col min="8455" max="8455" width="9" style="80" customWidth="1"/>
    <col min="8456" max="8456" width="12.5703125" style="80" bestFit="1" customWidth="1"/>
    <col min="8457" max="8457" width="7" style="80" customWidth="1"/>
    <col min="8458" max="8458" width="8.42578125" style="80" customWidth="1"/>
    <col min="8459" max="8459" width="12.5703125" style="80" bestFit="1" customWidth="1"/>
    <col min="8460" max="8469" width="8" style="80" customWidth="1"/>
    <col min="8470" max="8699" width="14.42578125" style="80"/>
    <col min="8700" max="8700" width="9.28515625" style="80" customWidth="1"/>
    <col min="8701" max="8701" width="10" style="80" customWidth="1"/>
    <col min="8702" max="8702" width="6.5703125" style="80" customWidth="1"/>
    <col min="8703" max="8703" width="36" style="80" customWidth="1"/>
    <col min="8704" max="8704" width="6.140625" style="80" bestFit="1" customWidth="1"/>
    <col min="8705" max="8705" width="7.85546875" style="80" bestFit="1" customWidth="1"/>
    <col min="8706" max="8706" width="10.140625" style="80" customWidth="1"/>
    <col min="8707" max="8707" width="12.5703125" style="80" bestFit="1" customWidth="1"/>
    <col min="8708" max="8708" width="7" style="80" customWidth="1"/>
    <col min="8709" max="8709" width="8.140625" style="80" customWidth="1"/>
    <col min="8710" max="8710" width="13.140625" style="80" customWidth="1"/>
    <col min="8711" max="8711" width="9" style="80" customWidth="1"/>
    <col min="8712" max="8712" width="12.5703125" style="80" bestFit="1" customWidth="1"/>
    <col min="8713" max="8713" width="7" style="80" customWidth="1"/>
    <col min="8714" max="8714" width="8.42578125" style="80" customWidth="1"/>
    <col min="8715" max="8715" width="12.5703125" style="80" bestFit="1" customWidth="1"/>
    <col min="8716" max="8725" width="8" style="80" customWidth="1"/>
    <col min="8726" max="8955" width="14.42578125" style="80"/>
    <col min="8956" max="8956" width="9.28515625" style="80" customWidth="1"/>
    <col min="8957" max="8957" width="10" style="80" customWidth="1"/>
    <col min="8958" max="8958" width="6.5703125" style="80" customWidth="1"/>
    <col min="8959" max="8959" width="36" style="80" customWidth="1"/>
    <col min="8960" max="8960" width="6.140625" style="80" bestFit="1" customWidth="1"/>
    <col min="8961" max="8961" width="7.85546875" style="80" bestFit="1" customWidth="1"/>
    <col min="8962" max="8962" width="10.140625" style="80" customWidth="1"/>
    <col min="8963" max="8963" width="12.5703125" style="80" bestFit="1" customWidth="1"/>
    <col min="8964" max="8964" width="7" style="80" customWidth="1"/>
    <col min="8965" max="8965" width="8.140625" style="80" customWidth="1"/>
    <col min="8966" max="8966" width="13.140625" style="80" customWidth="1"/>
    <col min="8967" max="8967" width="9" style="80" customWidth="1"/>
    <col min="8968" max="8968" width="12.5703125" style="80" bestFit="1" customWidth="1"/>
    <col min="8969" max="8969" width="7" style="80" customWidth="1"/>
    <col min="8970" max="8970" width="8.42578125" style="80" customWidth="1"/>
    <col min="8971" max="8971" width="12.5703125" style="80" bestFit="1" customWidth="1"/>
    <col min="8972" max="8981" width="8" style="80" customWidth="1"/>
    <col min="8982" max="9211" width="14.42578125" style="80"/>
    <col min="9212" max="9212" width="9.28515625" style="80" customWidth="1"/>
    <col min="9213" max="9213" width="10" style="80" customWidth="1"/>
    <col min="9214" max="9214" width="6.5703125" style="80" customWidth="1"/>
    <col min="9215" max="9215" width="36" style="80" customWidth="1"/>
    <col min="9216" max="9216" width="6.140625" style="80" bestFit="1" customWidth="1"/>
    <col min="9217" max="9217" width="7.85546875" style="80" bestFit="1" customWidth="1"/>
    <col min="9218" max="9218" width="10.140625" style="80" customWidth="1"/>
    <col min="9219" max="9219" width="12.5703125" style="80" bestFit="1" customWidth="1"/>
    <col min="9220" max="9220" width="7" style="80" customWidth="1"/>
    <col min="9221" max="9221" width="8.140625" style="80" customWidth="1"/>
    <col min="9222" max="9222" width="13.140625" style="80" customWidth="1"/>
    <col min="9223" max="9223" width="9" style="80" customWidth="1"/>
    <col min="9224" max="9224" width="12.5703125" style="80" bestFit="1" customWidth="1"/>
    <col min="9225" max="9225" width="7" style="80" customWidth="1"/>
    <col min="9226" max="9226" width="8.42578125" style="80" customWidth="1"/>
    <col min="9227" max="9227" width="12.5703125" style="80" bestFit="1" customWidth="1"/>
    <col min="9228" max="9237" width="8" style="80" customWidth="1"/>
    <col min="9238" max="9467" width="14.42578125" style="80"/>
    <col min="9468" max="9468" width="9.28515625" style="80" customWidth="1"/>
    <col min="9469" max="9469" width="10" style="80" customWidth="1"/>
    <col min="9470" max="9470" width="6.5703125" style="80" customWidth="1"/>
    <col min="9471" max="9471" width="36" style="80" customWidth="1"/>
    <col min="9472" max="9472" width="6.140625" style="80" bestFit="1" customWidth="1"/>
    <col min="9473" max="9473" width="7.85546875" style="80" bestFit="1" customWidth="1"/>
    <col min="9474" max="9474" width="10.140625" style="80" customWidth="1"/>
    <col min="9475" max="9475" width="12.5703125" style="80" bestFit="1" customWidth="1"/>
    <col min="9476" max="9476" width="7" style="80" customWidth="1"/>
    <col min="9477" max="9477" width="8.140625" style="80" customWidth="1"/>
    <col min="9478" max="9478" width="13.140625" style="80" customWidth="1"/>
    <col min="9479" max="9479" width="9" style="80" customWidth="1"/>
    <col min="9480" max="9480" width="12.5703125" style="80" bestFit="1" customWidth="1"/>
    <col min="9481" max="9481" width="7" style="80" customWidth="1"/>
    <col min="9482" max="9482" width="8.42578125" style="80" customWidth="1"/>
    <col min="9483" max="9483" width="12.5703125" style="80" bestFit="1" customWidth="1"/>
    <col min="9484" max="9493" width="8" style="80" customWidth="1"/>
    <col min="9494" max="9723" width="14.42578125" style="80"/>
    <col min="9724" max="9724" width="9.28515625" style="80" customWidth="1"/>
    <col min="9725" max="9725" width="10" style="80" customWidth="1"/>
    <col min="9726" max="9726" width="6.5703125" style="80" customWidth="1"/>
    <col min="9727" max="9727" width="36" style="80" customWidth="1"/>
    <col min="9728" max="9728" width="6.140625" style="80" bestFit="1" customWidth="1"/>
    <col min="9729" max="9729" width="7.85546875" style="80" bestFit="1" customWidth="1"/>
    <col min="9730" max="9730" width="10.140625" style="80" customWidth="1"/>
    <col min="9731" max="9731" width="12.5703125" style="80" bestFit="1" customWidth="1"/>
    <col min="9732" max="9732" width="7" style="80" customWidth="1"/>
    <col min="9733" max="9733" width="8.140625" style="80" customWidth="1"/>
    <col min="9734" max="9734" width="13.140625" style="80" customWidth="1"/>
    <col min="9735" max="9735" width="9" style="80" customWidth="1"/>
    <col min="9736" max="9736" width="12.5703125" style="80" bestFit="1" customWidth="1"/>
    <col min="9737" max="9737" width="7" style="80" customWidth="1"/>
    <col min="9738" max="9738" width="8.42578125" style="80" customWidth="1"/>
    <col min="9739" max="9739" width="12.5703125" style="80" bestFit="1" customWidth="1"/>
    <col min="9740" max="9749" width="8" style="80" customWidth="1"/>
    <col min="9750" max="9979" width="14.42578125" style="80"/>
    <col min="9980" max="9980" width="9.28515625" style="80" customWidth="1"/>
    <col min="9981" max="9981" width="10" style="80" customWidth="1"/>
    <col min="9982" max="9982" width="6.5703125" style="80" customWidth="1"/>
    <col min="9983" max="9983" width="36" style="80" customWidth="1"/>
    <col min="9984" max="9984" width="6.140625" style="80" bestFit="1" customWidth="1"/>
    <col min="9985" max="9985" width="7.85546875" style="80" bestFit="1" customWidth="1"/>
    <col min="9986" max="9986" width="10.140625" style="80" customWidth="1"/>
    <col min="9987" max="9987" width="12.5703125" style="80" bestFit="1" customWidth="1"/>
    <col min="9988" max="9988" width="7" style="80" customWidth="1"/>
    <col min="9989" max="9989" width="8.140625" style="80" customWidth="1"/>
    <col min="9990" max="9990" width="13.140625" style="80" customWidth="1"/>
    <col min="9991" max="9991" width="9" style="80" customWidth="1"/>
    <col min="9992" max="9992" width="12.5703125" style="80" bestFit="1" customWidth="1"/>
    <col min="9993" max="9993" width="7" style="80" customWidth="1"/>
    <col min="9994" max="9994" width="8.42578125" style="80" customWidth="1"/>
    <col min="9995" max="9995" width="12.5703125" style="80" bestFit="1" customWidth="1"/>
    <col min="9996" max="10005" width="8" style="80" customWidth="1"/>
    <col min="10006" max="10235" width="14.42578125" style="80"/>
    <col min="10236" max="10236" width="9.28515625" style="80" customWidth="1"/>
    <col min="10237" max="10237" width="10" style="80" customWidth="1"/>
    <col min="10238" max="10238" width="6.5703125" style="80" customWidth="1"/>
    <col min="10239" max="10239" width="36" style="80" customWidth="1"/>
    <col min="10240" max="10240" width="6.140625" style="80" bestFit="1" customWidth="1"/>
    <col min="10241" max="10241" width="7.85546875" style="80" bestFit="1" customWidth="1"/>
    <col min="10242" max="10242" width="10.140625" style="80" customWidth="1"/>
    <col min="10243" max="10243" width="12.5703125" style="80" bestFit="1" customWidth="1"/>
    <col min="10244" max="10244" width="7" style="80" customWidth="1"/>
    <col min="10245" max="10245" width="8.140625" style="80" customWidth="1"/>
    <col min="10246" max="10246" width="13.140625" style="80" customWidth="1"/>
    <col min="10247" max="10247" width="9" style="80" customWidth="1"/>
    <col min="10248" max="10248" width="12.5703125" style="80" bestFit="1" customWidth="1"/>
    <col min="10249" max="10249" width="7" style="80" customWidth="1"/>
    <col min="10250" max="10250" width="8.42578125" style="80" customWidth="1"/>
    <col min="10251" max="10251" width="12.5703125" style="80" bestFit="1" customWidth="1"/>
    <col min="10252" max="10261" width="8" style="80" customWidth="1"/>
    <col min="10262" max="10491" width="14.42578125" style="80"/>
    <col min="10492" max="10492" width="9.28515625" style="80" customWidth="1"/>
    <col min="10493" max="10493" width="10" style="80" customWidth="1"/>
    <col min="10494" max="10494" width="6.5703125" style="80" customWidth="1"/>
    <col min="10495" max="10495" width="36" style="80" customWidth="1"/>
    <col min="10496" max="10496" width="6.140625" style="80" bestFit="1" customWidth="1"/>
    <col min="10497" max="10497" width="7.85546875" style="80" bestFit="1" customWidth="1"/>
    <col min="10498" max="10498" width="10.140625" style="80" customWidth="1"/>
    <col min="10499" max="10499" width="12.5703125" style="80" bestFit="1" customWidth="1"/>
    <col min="10500" max="10500" width="7" style="80" customWidth="1"/>
    <col min="10501" max="10501" width="8.140625" style="80" customWidth="1"/>
    <col min="10502" max="10502" width="13.140625" style="80" customWidth="1"/>
    <col min="10503" max="10503" width="9" style="80" customWidth="1"/>
    <col min="10504" max="10504" width="12.5703125" style="80" bestFit="1" customWidth="1"/>
    <col min="10505" max="10505" width="7" style="80" customWidth="1"/>
    <col min="10506" max="10506" width="8.42578125" style="80" customWidth="1"/>
    <col min="10507" max="10507" width="12.5703125" style="80" bestFit="1" customWidth="1"/>
    <col min="10508" max="10517" width="8" style="80" customWidth="1"/>
    <col min="10518" max="10747" width="14.42578125" style="80"/>
    <col min="10748" max="10748" width="9.28515625" style="80" customWidth="1"/>
    <col min="10749" max="10749" width="10" style="80" customWidth="1"/>
    <col min="10750" max="10750" width="6.5703125" style="80" customWidth="1"/>
    <col min="10751" max="10751" width="36" style="80" customWidth="1"/>
    <col min="10752" max="10752" width="6.140625" style="80" bestFit="1" customWidth="1"/>
    <col min="10753" max="10753" width="7.85546875" style="80" bestFit="1" customWidth="1"/>
    <col min="10754" max="10754" width="10.140625" style="80" customWidth="1"/>
    <col min="10755" max="10755" width="12.5703125" style="80" bestFit="1" customWidth="1"/>
    <col min="10756" max="10756" width="7" style="80" customWidth="1"/>
    <col min="10757" max="10757" width="8.140625" style="80" customWidth="1"/>
    <col min="10758" max="10758" width="13.140625" style="80" customWidth="1"/>
    <col min="10759" max="10759" width="9" style="80" customWidth="1"/>
    <col min="10760" max="10760" width="12.5703125" style="80" bestFit="1" customWidth="1"/>
    <col min="10761" max="10761" width="7" style="80" customWidth="1"/>
    <col min="10762" max="10762" width="8.42578125" style="80" customWidth="1"/>
    <col min="10763" max="10763" width="12.5703125" style="80" bestFit="1" customWidth="1"/>
    <col min="10764" max="10773" width="8" style="80" customWidth="1"/>
    <col min="10774" max="11003" width="14.42578125" style="80"/>
    <col min="11004" max="11004" width="9.28515625" style="80" customWidth="1"/>
    <col min="11005" max="11005" width="10" style="80" customWidth="1"/>
    <col min="11006" max="11006" width="6.5703125" style="80" customWidth="1"/>
    <col min="11007" max="11007" width="36" style="80" customWidth="1"/>
    <col min="11008" max="11008" width="6.140625" style="80" bestFit="1" customWidth="1"/>
    <col min="11009" max="11009" width="7.85546875" style="80" bestFit="1" customWidth="1"/>
    <col min="11010" max="11010" width="10.140625" style="80" customWidth="1"/>
    <col min="11011" max="11011" width="12.5703125" style="80" bestFit="1" customWidth="1"/>
    <col min="11012" max="11012" width="7" style="80" customWidth="1"/>
    <col min="11013" max="11013" width="8.140625" style="80" customWidth="1"/>
    <col min="11014" max="11014" width="13.140625" style="80" customWidth="1"/>
    <col min="11015" max="11015" width="9" style="80" customWidth="1"/>
    <col min="11016" max="11016" width="12.5703125" style="80" bestFit="1" customWidth="1"/>
    <col min="11017" max="11017" width="7" style="80" customWidth="1"/>
    <col min="11018" max="11018" width="8.42578125" style="80" customWidth="1"/>
    <col min="11019" max="11019" width="12.5703125" style="80" bestFit="1" customWidth="1"/>
    <col min="11020" max="11029" width="8" style="80" customWidth="1"/>
    <col min="11030" max="11259" width="14.42578125" style="80"/>
    <col min="11260" max="11260" width="9.28515625" style="80" customWidth="1"/>
    <col min="11261" max="11261" width="10" style="80" customWidth="1"/>
    <col min="11262" max="11262" width="6.5703125" style="80" customWidth="1"/>
    <col min="11263" max="11263" width="36" style="80" customWidth="1"/>
    <col min="11264" max="11264" width="6.140625" style="80" bestFit="1" customWidth="1"/>
    <col min="11265" max="11265" width="7.85546875" style="80" bestFit="1" customWidth="1"/>
    <col min="11266" max="11266" width="10.140625" style="80" customWidth="1"/>
    <col min="11267" max="11267" width="12.5703125" style="80" bestFit="1" customWidth="1"/>
    <col min="11268" max="11268" width="7" style="80" customWidth="1"/>
    <col min="11269" max="11269" width="8.140625" style="80" customWidth="1"/>
    <col min="11270" max="11270" width="13.140625" style="80" customWidth="1"/>
    <col min="11271" max="11271" width="9" style="80" customWidth="1"/>
    <col min="11272" max="11272" width="12.5703125" style="80" bestFit="1" customWidth="1"/>
    <col min="11273" max="11273" width="7" style="80" customWidth="1"/>
    <col min="11274" max="11274" width="8.42578125" style="80" customWidth="1"/>
    <col min="11275" max="11275" width="12.5703125" style="80" bestFit="1" customWidth="1"/>
    <col min="11276" max="11285" width="8" style="80" customWidth="1"/>
    <col min="11286" max="11515" width="14.42578125" style="80"/>
    <col min="11516" max="11516" width="9.28515625" style="80" customWidth="1"/>
    <col min="11517" max="11517" width="10" style="80" customWidth="1"/>
    <col min="11518" max="11518" width="6.5703125" style="80" customWidth="1"/>
    <col min="11519" max="11519" width="36" style="80" customWidth="1"/>
    <col min="11520" max="11520" width="6.140625" style="80" bestFit="1" customWidth="1"/>
    <col min="11521" max="11521" width="7.85546875" style="80" bestFit="1" customWidth="1"/>
    <col min="11522" max="11522" width="10.140625" style="80" customWidth="1"/>
    <col min="11523" max="11523" width="12.5703125" style="80" bestFit="1" customWidth="1"/>
    <col min="11524" max="11524" width="7" style="80" customWidth="1"/>
    <col min="11525" max="11525" width="8.140625" style="80" customWidth="1"/>
    <col min="11526" max="11526" width="13.140625" style="80" customWidth="1"/>
    <col min="11527" max="11527" width="9" style="80" customWidth="1"/>
    <col min="11528" max="11528" width="12.5703125" style="80" bestFit="1" customWidth="1"/>
    <col min="11529" max="11529" width="7" style="80" customWidth="1"/>
    <col min="11530" max="11530" width="8.42578125" style="80" customWidth="1"/>
    <col min="11531" max="11531" width="12.5703125" style="80" bestFit="1" customWidth="1"/>
    <col min="11532" max="11541" width="8" style="80" customWidth="1"/>
    <col min="11542" max="11771" width="14.42578125" style="80"/>
    <col min="11772" max="11772" width="9.28515625" style="80" customWidth="1"/>
    <col min="11773" max="11773" width="10" style="80" customWidth="1"/>
    <col min="11774" max="11774" width="6.5703125" style="80" customWidth="1"/>
    <col min="11775" max="11775" width="36" style="80" customWidth="1"/>
    <col min="11776" max="11776" width="6.140625" style="80" bestFit="1" customWidth="1"/>
    <col min="11777" max="11777" width="7.85546875" style="80" bestFit="1" customWidth="1"/>
    <col min="11778" max="11778" width="10.140625" style="80" customWidth="1"/>
    <col min="11779" max="11779" width="12.5703125" style="80" bestFit="1" customWidth="1"/>
    <col min="11780" max="11780" width="7" style="80" customWidth="1"/>
    <col min="11781" max="11781" width="8.140625" style="80" customWidth="1"/>
    <col min="11782" max="11782" width="13.140625" style="80" customWidth="1"/>
    <col min="11783" max="11783" width="9" style="80" customWidth="1"/>
    <col min="11784" max="11784" width="12.5703125" style="80" bestFit="1" customWidth="1"/>
    <col min="11785" max="11785" width="7" style="80" customWidth="1"/>
    <col min="11786" max="11786" width="8.42578125" style="80" customWidth="1"/>
    <col min="11787" max="11787" width="12.5703125" style="80" bestFit="1" customWidth="1"/>
    <col min="11788" max="11797" width="8" style="80" customWidth="1"/>
    <col min="11798" max="12027" width="14.42578125" style="80"/>
    <col min="12028" max="12028" width="9.28515625" style="80" customWidth="1"/>
    <col min="12029" max="12029" width="10" style="80" customWidth="1"/>
    <col min="12030" max="12030" width="6.5703125" style="80" customWidth="1"/>
    <col min="12031" max="12031" width="36" style="80" customWidth="1"/>
    <col min="12032" max="12032" width="6.140625" style="80" bestFit="1" customWidth="1"/>
    <col min="12033" max="12033" width="7.85546875" style="80" bestFit="1" customWidth="1"/>
    <col min="12034" max="12034" width="10.140625" style="80" customWidth="1"/>
    <col min="12035" max="12035" width="12.5703125" style="80" bestFit="1" customWidth="1"/>
    <col min="12036" max="12036" width="7" style="80" customWidth="1"/>
    <col min="12037" max="12037" width="8.140625" style="80" customWidth="1"/>
    <col min="12038" max="12038" width="13.140625" style="80" customWidth="1"/>
    <col min="12039" max="12039" width="9" style="80" customWidth="1"/>
    <col min="12040" max="12040" width="12.5703125" style="80" bestFit="1" customWidth="1"/>
    <col min="12041" max="12041" width="7" style="80" customWidth="1"/>
    <col min="12042" max="12042" width="8.42578125" style="80" customWidth="1"/>
    <col min="12043" max="12043" width="12.5703125" style="80" bestFit="1" customWidth="1"/>
    <col min="12044" max="12053" width="8" style="80" customWidth="1"/>
    <col min="12054" max="12283" width="14.42578125" style="80"/>
    <col min="12284" max="12284" width="9.28515625" style="80" customWidth="1"/>
    <col min="12285" max="12285" width="10" style="80" customWidth="1"/>
    <col min="12286" max="12286" width="6.5703125" style="80" customWidth="1"/>
    <col min="12287" max="12287" width="36" style="80" customWidth="1"/>
    <col min="12288" max="12288" width="6.140625" style="80" bestFit="1" customWidth="1"/>
    <col min="12289" max="12289" width="7.85546875" style="80" bestFit="1" customWidth="1"/>
    <col min="12290" max="12290" width="10.140625" style="80" customWidth="1"/>
    <col min="12291" max="12291" width="12.5703125" style="80" bestFit="1" customWidth="1"/>
    <col min="12292" max="12292" width="7" style="80" customWidth="1"/>
    <col min="12293" max="12293" width="8.140625" style="80" customWidth="1"/>
    <col min="12294" max="12294" width="13.140625" style="80" customWidth="1"/>
    <col min="12295" max="12295" width="9" style="80" customWidth="1"/>
    <col min="12296" max="12296" width="12.5703125" style="80" bestFit="1" customWidth="1"/>
    <col min="12297" max="12297" width="7" style="80" customWidth="1"/>
    <col min="12298" max="12298" width="8.42578125" style="80" customWidth="1"/>
    <col min="12299" max="12299" width="12.5703125" style="80" bestFit="1" customWidth="1"/>
    <col min="12300" max="12309" width="8" style="80" customWidth="1"/>
    <col min="12310" max="12539" width="14.42578125" style="80"/>
    <col min="12540" max="12540" width="9.28515625" style="80" customWidth="1"/>
    <col min="12541" max="12541" width="10" style="80" customWidth="1"/>
    <col min="12542" max="12542" width="6.5703125" style="80" customWidth="1"/>
    <col min="12543" max="12543" width="36" style="80" customWidth="1"/>
    <col min="12544" max="12544" width="6.140625" style="80" bestFit="1" customWidth="1"/>
    <col min="12545" max="12545" width="7.85546875" style="80" bestFit="1" customWidth="1"/>
    <col min="12546" max="12546" width="10.140625" style="80" customWidth="1"/>
    <col min="12547" max="12547" width="12.5703125" style="80" bestFit="1" customWidth="1"/>
    <col min="12548" max="12548" width="7" style="80" customWidth="1"/>
    <col min="12549" max="12549" width="8.140625" style="80" customWidth="1"/>
    <col min="12550" max="12550" width="13.140625" style="80" customWidth="1"/>
    <col min="12551" max="12551" width="9" style="80" customWidth="1"/>
    <col min="12552" max="12552" width="12.5703125" style="80" bestFit="1" customWidth="1"/>
    <col min="12553" max="12553" width="7" style="80" customWidth="1"/>
    <col min="12554" max="12554" width="8.42578125" style="80" customWidth="1"/>
    <col min="12555" max="12555" width="12.5703125" style="80" bestFit="1" customWidth="1"/>
    <col min="12556" max="12565" width="8" style="80" customWidth="1"/>
    <col min="12566" max="12795" width="14.42578125" style="80"/>
    <col min="12796" max="12796" width="9.28515625" style="80" customWidth="1"/>
    <col min="12797" max="12797" width="10" style="80" customWidth="1"/>
    <col min="12798" max="12798" width="6.5703125" style="80" customWidth="1"/>
    <col min="12799" max="12799" width="36" style="80" customWidth="1"/>
    <col min="12800" max="12800" width="6.140625" style="80" bestFit="1" customWidth="1"/>
    <col min="12801" max="12801" width="7.85546875" style="80" bestFit="1" customWidth="1"/>
    <col min="12802" max="12802" width="10.140625" style="80" customWidth="1"/>
    <col min="12803" max="12803" width="12.5703125" style="80" bestFit="1" customWidth="1"/>
    <col min="12804" max="12804" width="7" style="80" customWidth="1"/>
    <col min="12805" max="12805" width="8.140625" style="80" customWidth="1"/>
    <col min="12806" max="12806" width="13.140625" style="80" customWidth="1"/>
    <col min="12807" max="12807" width="9" style="80" customWidth="1"/>
    <col min="12808" max="12808" width="12.5703125" style="80" bestFit="1" customWidth="1"/>
    <col min="12809" max="12809" width="7" style="80" customWidth="1"/>
    <col min="12810" max="12810" width="8.42578125" style="80" customWidth="1"/>
    <col min="12811" max="12811" width="12.5703125" style="80" bestFit="1" customWidth="1"/>
    <col min="12812" max="12821" width="8" style="80" customWidth="1"/>
    <col min="12822" max="13051" width="14.42578125" style="80"/>
    <col min="13052" max="13052" width="9.28515625" style="80" customWidth="1"/>
    <col min="13053" max="13053" width="10" style="80" customWidth="1"/>
    <col min="13054" max="13054" width="6.5703125" style="80" customWidth="1"/>
    <col min="13055" max="13055" width="36" style="80" customWidth="1"/>
    <col min="13056" max="13056" width="6.140625" style="80" bestFit="1" customWidth="1"/>
    <col min="13057" max="13057" width="7.85546875" style="80" bestFit="1" customWidth="1"/>
    <col min="13058" max="13058" width="10.140625" style="80" customWidth="1"/>
    <col min="13059" max="13059" width="12.5703125" style="80" bestFit="1" customWidth="1"/>
    <col min="13060" max="13060" width="7" style="80" customWidth="1"/>
    <col min="13061" max="13061" width="8.140625" style="80" customWidth="1"/>
    <col min="13062" max="13062" width="13.140625" style="80" customWidth="1"/>
    <col min="13063" max="13063" width="9" style="80" customWidth="1"/>
    <col min="13064" max="13064" width="12.5703125" style="80" bestFit="1" customWidth="1"/>
    <col min="13065" max="13065" width="7" style="80" customWidth="1"/>
    <col min="13066" max="13066" width="8.42578125" style="80" customWidth="1"/>
    <col min="13067" max="13067" width="12.5703125" style="80" bestFit="1" customWidth="1"/>
    <col min="13068" max="13077" width="8" style="80" customWidth="1"/>
    <col min="13078" max="13307" width="14.42578125" style="80"/>
    <col min="13308" max="13308" width="9.28515625" style="80" customWidth="1"/>
    <col min="13309" max="13309" width="10" style="80" customWidth="1"/>
    <col min="13310" max="13310" width="6.5703125" style="80" customWidth="1"/>
    <col min="13311" max="13311" width="36" style="80" customWidth="1"/>
    <col min="13312" max="13312" width="6.140625" style="80" bestFit="1" customWidth="1"/>
    <col min="13313" max="13313" width="7.85546875" style="80" bestFit="1" customWidth="1"/>
    <col min="13314" max="13314" width="10.140625" style="80" customWidth="1"/>
    <col min="13315" max="13315" width="12.5703125" style="80" bestFit="1" customWidth="1"/>
    <col min="13316" max="13316" width="7" style="80" customWidth="1"/>
    <col min="13317" max="13317" width="8.140625" style="80" customWidth="1"/>
    <col min="13318" max="13318" width="13.140625" style="80" customWidth="1"/>
    <col min="13319" max="13319" width="9" style="80" customWidth="1"/>
    <col min="13320" max="13320" width="12.5703125" style="80" bestFit="1" customWidth="1"/>
    <col min="13321" max="13321" width="7" style="80" customWidth="1"/>
    <col min="13322" max="13322" width="8.42578125" style="80" customWidth="1"/>
    <col min="13323" max="13323" width="12.5703125" style="80" bestFit="1" customWidth="1"/>
    <col min="13324" max="13333" width="8" style="80" customWidth="1"/>
    <col min="13334" max="13563" width="14.42578125" style="80"/>
    <col min="13564" max="13564" width="9.28515625" style="80" customWidth="1"/>
    <col min="13565" max="13565" width="10" style="80" customWidth="1"/>
    <col min="13566" max="13566" width="6.5703125" style="80" customWidth="1"/>
    <col min="13567" max="13567" width="36" style="80" customWidth="1"/>
    <col min="13568" max="13568" width="6.140625" style="80" bestFit="1" customWidth="1"/>
    <col min="13569" max="13569" width="7.85546875" style="80" bestFit="1" customWidth="1"/>
    <col min="13570" max="13570" width="10.140625" style="80" customWidth="1"/>
    <col min="13571" max="13571" width="12.5703125" style="80" bestFit="1" customWidth="1"/>
    <col min="13572" max="13572" width="7" style="80" customWidth="1"/>
    <col min="13573" max="13573" width="8.140625" style="80" customWidth="1"/>
    <col min="13574" max="13574" width="13.140625" style="80" customWidth="1"/>
    <col min="13575" max="13575" width="9" style="80" customWidth="1"/>
    <col min="13576" max="13576" width="12.5703125" style="80" bestFit="1" customWidth="1"/>
    <col min="13577" max="13577" width="7" style="80" customWidth="1"/>
    <col min="13578" max="13578" width="8.42578125" style="80" customWidth="1"/>
    <col min="13579" max="13579" width="12.5703125" style="80" bestFit="1" customWidth="1"/>
    <col min="13580" max="13589" width="8" style="80" customWidth="1"/>
    <col min="13590" max="13819" width="14.42578125" style="80"/>
    <col min="13820" max="13820" width="9.28515625" style="80" customWidth="1"/>
    <col min="13821" max="13821" width="10" style="80" customWidth="1"/>
    <col min="13822" max="13822" width="6.5703125" style="80" customWidth="1"/>
    <col min="13823" max="13823" width="36" style="80" customWidth="1"/>
    <col min="13824" max="13824" width="6.140625" style="80" bestFit="1" customWidth="1"/>
    <col min="13825" max="13825" width="7.85546875" style="80" bestFit="1" customWidth="1"/>
    <col min="13826" max="13826" width="10.140625" style="80" customWidth="1"/>
    <col min="13827" max="13827" width="12.5703125" style="80" bestFit="1" customWidth="1"/>
    <col min="13828" max="13828" width="7" style="80" customWidth="1"/>
    <col min="13829" max="13829" width="8.140625" style="80" customWidth="1"/>
    <col min="13830" max="13830" width="13.140625" style="80" customWidth="1"/>
    <col min="13831" max="13831" width="9" style="80" customWidth="1"/>
    <col min="13832" max="13832" width="12.5703125" style="80" bestFit="1" customWidth="1"/>
    <col min="13833" max="13833" width="7" style="80" customWidth="1"/>
    <col min="13834" max="13834" width="8.42578125" style="80" customWidth="1"/>
    <col min="13835" max="13835" width="12.5703125" style="80" bestFit="1" customWidth="1"/>
    <col min="13836" max="13845" width="8" style="80" customWidth="1"/>
    <col min="13846" max="14075" width="14.42578125" style="80"/>
    <col min="14076" max="14076" width="9.28515625" style="80" customWidth="1"/>
    <col min="14077" max="14077" width="10" style="80" customWidth="1"/>
    <col min="14078" max="14078" width="6.5703125" style="80" customWidth="1"/>
    <col min="14079" max="14079" width="36" style="80" customWidth="1"/>
    <col min="14080" max="14080" width="6.140625" style="80" bestFit="1" customWidth="1"/>
    <col min="14081" max="14081" width="7.85546875" style="80" bestFit="1" customWidth="1"/>
    <col min="14082" max="14082" width="10.140625" style="80" customWidth="1"/>
    <col min="14083" max="14083" width="12.5703125" style="80" bestFit="1" customWidth="1"/>
    <col min="14084" max="14084" width="7" style="80" customWidth="1"/>
    <col min="14085" max="14085" width="8.140625" style="80" customWidth="1"/>
    <col min="14086" max="14086" width="13.140625" style="80" customWidth="1"/>
    <col min="14087" max="14087" width="9" style="80" customWidth="1"/>
    <col min="14088" max="14088" width="12.5703125" style="80" bestFit="1" customWidth="1"/>
    <col min="14089" max="14089" width="7" style="80" customWidth="1"/>
    <col min="14090" max="14090" width="8.42578125" style="80" customWidth="1"/>
    <col min="14091" max="14091" width="12.5703125" style="80" bestFit="1" customWidth="1"/>
    <col min="14092" max="14101" width="8" style="80" customWidth="1"/>
    <col min="14102" max="14331" width="14.42578125" style="80"/>
    <col min="14332" max="14332" width="9.28515625" style="80" customWidth="1"/>
    <col min="14333" max="14333" width="10" style="80" customWidth="1"/>
    <col min="14334" max="14334" width="6.5703125" style="80" customWidth="1"/>
    <col min="14335" max="14335" width="36" style="80" customWidth="1"/>
    <col min="14336" max="14336" width="6.140625" style="80" bestFit="1" customWidth="1"/>
    <col min="14337" max="14337" width="7.85546875" style="80" bestFit="1" customWidth="1"/>
    <col min="14338" max="14338" width="10.140625" style="80" customWidth="1"/>
    <col min="14339" max="14339" width="12.5703125" style="80" bestFit="1" customWidth="1"/>
    <col min="14340" max="14340" width="7" style="80" customWidth="1"/>
    <col min="14341" max="14341" width="8.140625" style="80" customWidth="1"/>
    <col min="14342" max="14342" width="13.140625" style="80" customWidth="1"/>
    <col min="14343" max="14343" width="9" style="80" customWidth="1"/>
    <col min="14344" max="14344" width="12.5703125" style="80" bestFit="1" customWidth="1"/>
    <col min="14345" max="14345" width="7" style="80" customWidth="1"/>
    <col min="14346" max="14346" width="8.42578125" style="80" customWidth="1"/>
    <col min="14347" max="14347" width="12.5703125" style="80" bestFit="1" customWidth="1"/>
    <col min="14348" max="14357" width="8" style="80" customWidth="1"/>
    <col min="14358" max="14587" width="14.42578125" style="80"/>
    <col min="14588" max="14588" width="9.28515625" style="80" customWidth="1"/>
    <col min="14589" max="14589" width="10" style="80" customWidth="1"/>
    <col min="14590" max="14590" width="6.5703125" style="80" customWidth="1"/>
    <col min="14591" max="14591" width="36" style="80" customWidth="1"/>
    <col min="14592" max="14592" width="6.140625" style="80" bestFit="1" customWidth="1"/>
    <col min="14593" max="14593" width="7.85546875" style="80" bestFit="1" customWidth="1"/>
    <col min="14594" max="14594" width="10.140625" style="80" customWidth="1"/>
    <col min="14595" max="14595" width="12.5703125" style="80" bestFit="1" customWidth="1"/>
    <col min="14596" max="14596" width="7" style="80" customWidth="1"/>
    <col min="14597" max="14597" width="8.140625" style="80" customWidth="1"/>
    <col min="14598" max="14598" width="13.140625" style="80" customWidth="1"/>
    <col min="14599" max="14599" width="9" style="80" customWidth="1"/>
    <col min="14600" max="14600" width="12.5703125" style="80" bestFit="1" customWidth="1"/>
    <col min="14601" max="14601" width="7" style="80" customWidth="1"/>
    <col min="14602" max="14602" width="8.42578125" style="80" customWidth="1"/>
    <col min="14603" max="14603" width="12.5703125" style="80" bestFit="1" customWidth="1"/>
    <col min="14604" max="14613" width="8" style="80" customWidth="1"/>
    <col min="14614" max="14843" width="14.42578125" style="80"/>
    <col min="14844" max="14844" width="9.28515625" style="80" customWidth="1"/>
    <col min="14845" max="14845" width="10" style="80" customWidth="1"/>
    <col min="14846" max="14846" width="6.5703125" style="80" customWidth="1"/>
    <col min="14847" max="14847" width="36" style="80" customWidth="1"/>
    <col min="14848" max="14848" width="6.140625" style="80" bestFit="1" customWidth="1"/>
    <col min="14849" max="14849" width="7.85546875" style="80" bestFit="1" customWidth="1"/>
    <col min="14850" max="14850" width="10.140625" style="80" customWidth="1"/>
    <col min="14851" max="14851" width="12.5703125" style="80" bestFit="1" customWidth="1"/>
    <col min="14852" max="14852" width="7" style="80" customWidth="1"/>
    <col min="14853" max="14853" width="8.140625" style="80" customWidth="1"/>
    <col min="14854" max="14854" width="13.140625" style="80" customWidth="1"/>
    <col min="14855" max="14855" width="9" style="80" customWidth="1"/>
    <col min="14856" max="14856" width="12.5703125" style="80" bestFit="1" customWidth="1"/>
    <col min="14857" max="14857" width="7" style="80" customWidth="1"/>
    <col min="14858" max="14858" width="8.42578125" style="80" customWidth="1"/>
    <col min="14859" max="14859" width="12.5703125" style="80" bestFit="1" customWidth="1"/>
    <col min="14860" max="14869" width="8" style="80" customWidth="1"/>
    <col min="14870" max="15099" width="14.42578125" style="80"/>
    <col min="15100" max="15100" width="9.28515625" style="80" customWidth="1"/>
    <col min="15101" max="15101" width="10" style="80" customWidth="1"/>
    <col min="15102" max="15102" width="6.5703125" style="80" customWidth="1"/>
    <col min="15103" max="15103" width="36" style="80" customWidth="1"/>
    <col min="15104" max="15104" width="6.140625" style="80" bestFit="1" customWidth="1"/>
    <col min="15105" max="15105" width="7.85546875" style="80" bestFit="1" customWidth="1"/>
    <col min="15106" max="15106" width="10.140625" style="80" customWidth="1"/>
    <col min="15107" max="15107" width="12.5703125" style="80" bestFit="1" customWidth="1"/>
    <col min="15108" max="15108" width="7" style="80" customWidth="1"/>
    <col min="15109" max="15109" width="8.140625" style="80" customWidth="1"/>
    <col min="15110" max="15110" width="13.140625" style="80" customWidth="1"/>
    <col min="15111" max="15111" width="9" style="80" customWidth="1"/>
    <col min="15112" max="15112" width="12.5703125" style="80" bestFit="1" customWidth="1"/>
    <col min="15113" max="15113" width="7" style="80" customWidth="1"/>
    <col min="15114" max="15114" width="8.42578125" style="80" customWidth="1"/>
    <col min="15115" max="15115" width="12.5703125" style="80" bestFit="1" customWidth="1"/>
    <col min="15116" max="15125" width="8" style="80" customWidth="1"/>
    <col min="15126" max="15355" width="14.42578125" style="80"/>
    <col min="15356" max="15356" width="9.28515625" style="80" customWidth="1"/>
    <col min="15357" max="15357" width="10" style="80" customWidth="1"/>
    <col min="15358" max="15358" width="6.5703125" style="80" customWidth="1"/>
    <col min="15359" max="15359" width="36" style="80" customWidth="1"/>
    <col min="15360" max="15360" width="6.140625" style="80" bestFit="1" customWidth="1"/>
    <col min="15361" max="15361" width="7.85546875" style="80" bestFit="1" customWidth="1"/>
    <col min="15362" max="15362" width="10.140625" style="80" customWidth="1"/>
    <col min="15363" max="15363" width="12.5703125" style="80" bestFit="1" customWidth="1"/>
    <col min="15364" max="15364" width="7" style="80" customWidth="1"/>
    <col min="15365" max="15365" width="8.140625" style="80" customWidth="1"/>
    <col min="15366" max="15366" width="13.140625" style="80" customWidth="1"/>
    <col min="15367" max="15367" width="9" style="80" customWidth="1"/>
    <col min="15368" max="15368" width="12.5703125" style="80" bestFit="1" customWidth="1"/>
    <col min="15369" max="15369" width="7" style="80" customWidth="1"/>
    <col min="15370" max="15370" width="8.42578125" style="80" customWidth="1"/>
    <col min="15371" max="15371" width="12.5703125" style="80" bestFit="1" customWidth="1"/>
    <col min="15372" max="15381" width="8" style="80" customWidth="1"/>
    <col min="15382" max="15611" width="14.42578125" style="80"/>
    <col min="15612" max="15612" width="9.28515625" style="80" customWidth="1"/>
    <col min="15613" max="15613" width="10" style="80" customWidth="1"/>
    <col min="15614" max="15614" width="6.5703125" style="80" customWidth="1"/>
    <col min="15615" max="15615" width="36" style="80" customWidth="1"/>
    <col min="15616" max="15616" width="6.140625" style="80" bestFit="1" customWidth="1"/>
    <col min="15617" max="15617" width="7.85546875" style="80" bestFit="1" customWidth="1"/>
    <col min="15618" max="15618" width="10.140625" style="80" customWidth="1"/>
    <col min="15619" max="15619" width="12.5703125" style="80" bestFit="1" customWidth="1"/>
    <col min="15620" max="15620" width="7" style="80" customWidth="1"/>
    <col min="15621" max="15621" width="8.140625" style="80" customWidth="1"/>
    <col min="15622" max="15622" width="13.140625" style="80" customWidth="1"/>
    <col min="15623" max="15623" width="9" style="80" customWidth="1"/>
    <col min="15624" max="15624" width="12.5703125" style="80" bestFit="1" customWidth="1"/>
    <col min="15625" max="15625" width="7" style="80" customWidth="1"/>
    <col min="15626" max="15626" width="8.42578125" style="80" customWidth="1"/>
    <col min="15627" max="15627" width="12.5703125" style="80" bestFit="1" customWidth="1"/>
    <col min="15628" max="15637" width="8" style="80" customWidth="1"/>
    <col min="15638" max="15867" width="14.42578125" style="80"/>
    <col min="15868" max="15868" width="9.28515625" style="80" customWidth="1"/>
    <col min="15869" max="15869" width="10" style="80" customWidth="1"/>
    <col min="15870" max="15870" width="6.5703125" style="80" customWidth="1"/>
    <col min="15871" max="15871" width="36" style="80" customWidth="1"/>
    <col min="15872" max="15872" width="6.140625" style="80" bestFit="1" customWidth="1"/>
    <col min="15873" max="15873" width="7.85546875" style="80" bestFit="1" customWidth="1"/>
    <col min="15874" max="15874" width="10.140625" style="80" customWidth="1"/>
    <col min="15875" max="15875" width="12.5703125" style="80" bestFit="1" customWidth="1"/>
    <col min="15876" max="15876" width="7" style="80" customWidth="1"/>
    <col min="15877" max="15877" width="8.140625" style="80" customWidth="1"/>
    <col min="15878" max="15878" width="13.140625" style="80" customWidth="1"/>
    <col min="15879" max="15879" width="9" style="80" customWidth="1"/>
    <col min="15880" max="15880" width="12.5703125" style="80" bestFit="1" customWidth="1"/>
    <col min="15881" max="15881" width="7" style="80" customWidth="1"/>
    <col min="15882" max="15882" width="8.42578125" style="80" customWidth="1"/>
    <col min="15883" max="15883" width="12.5703125" style="80" bestFit="1" customWidth="1"/>
    <col min="15884" max="15893" width="8" style="80" customWidth="1"/>
    <col min="15894" max="16123" width="14.42578125" style="80"/>
    <col min="16124" max="16124" width="9.28515625" style="80" customWidth="1"/>
    <col min="16125" max="16125" width="10" style="80" customWidth="1"/>
    <col min="16126" max="16126" width="6.5703125" style="80" customWidth="1"/>
    <col min="16127" max="16127" width="36" style="80" customWidth="1"/>
    <col min="16128" max="16128" width="6.140625" style="80" bestFit="1" customWidth="1"/>
    <col min="16129" max="16129" width="7.85546875" style="80" bestFit="1" customWidth="1"/>
    <col min="16130" max="16130" width="10.140625" style="80" customWidth="1"/>
    <col min="16131" max="16131" width="12.5703125" style="80" bestFit="1" customWidth="1"/>
    <col min="16132" max="16132" width="7" style="80" customWidth="1"/>
    <col min="16133" max="16133" width="8.140625" style="80" customWidth="1"/>
    <col min="16134" max="16134" width="13.140625" style="80" customWidth="1"/>
    <col min="16135" max="16135" width="9" style="80" customWidth="1"/>
    <col min="16136" max="16136" width="12.5703125" style="80" bestFit="1" customWidth="1"/>
    <col min="16137" max="16137" width="7" style="80" customWidth="1"/>
    <col min="16138" max="16138" width="8.42578125" style="80" customWidth="1"/>
    <col min="16139" max="16139" width="12.5703125" style="80" bestFit="1" customWidth="1"/>
    <col min="16140" max="16149" width="8" style="80" customWidth="1"/>
    <col min="16150" max="16384" width="14.42578125" style="80"/>
  </cols>
  <sheetData>
    <row r="1" spans="1:22" ht="53.45" customHeight="1" x14ac:dyDescent="0.2">
      <c r="A1" s="419" t="s">
        <v>15134</v>
      </c>
      <c r="B1" s="420"/>
      <c r="C1" s="420"/>
      <c r="D1" s="420"/>
      <c r="E1" s="420"/>
      <c r="F1" s="420"/>
      <c r="G1" s="420"/>
      <c r="H1" s="420"/>
      <c r="I1" s="420"/>
      <c r="J1" s="420"/>
      <c r="K1" s="420"/>
      <c r="L1" s="79"/>
      <c r="M1" s="79"/>
      <c r="N1" s="79"/>
      <c r="O1" s="79"/>
      <c r="P1" s="79"/>
      <c r="Q1" s="79"/>
      <c r="R1" s="79"/>
      <c r="S1" s="79"/>
      <c r="T1" s="79"/>
      <c r="U1" s="79"/>
    </row>
    <row r="2" spans="1:22" ht="27.75" customHeight="1" x14ac:dyDescent="0.2">
      <c r="A2" s="93" t="s">
        <v>4543</v>
      </c>
      <c r="B2" s="416" t="s">
        <v>26729</v>
      </c>
      <c r="C2" s="416"/>
      <c r="D2" s="416"/>
      <c r="E2" s="416"/>
      <c r="F2" s="416"/>
      <c r="G2" s="416"/>
      <c r="H2" s="416"/>
      <c r="I2" s="416"/>
      <c r="J2" s="94" t="s">
        <v>3544</v>
      </c>
      <c r="K2" s="95">
        <v>0.21229999999999999</v>
      </c>
      <c r="L2" s="79"/>
      <c r="M2" s="79"/>
      <c r="N2" s="79"/>
      <c r="O2" s="79"/>
      <c r="P2" s="79"/>
      <c r="Q2" s="79"/>
      <c r="R2" s="79"/>
      <c r="S2" s="79"/>
      <c r="T2" s="79"/>
      <c r="U2" s="79"/>
    </row>
    <row r="3" spans="1:22" s="83" customFormat="1" ht="48" customHeight="1" x14ac:dyDescent="0.2">
      <c r="A3" s="93" t="s">
        <v>15138</v>
      </c>
      <c r="B3" s="416" t="s">
        <v>26728</v>
      </c>
      <c r="C3" s="416"/>
      <c r="D3" s="416"/>
      <c r="E3" s="416"/>
      <c r="F3" s="416"/>
      <c r="G3" s="416"/>
      <c r="H3" s="416"/>
      <c r="I3" s="416"/>
      <c r="J3" s="96" t="s">
        <v>15135</v>
      </c>
      <c r="K3" s="95">
        <v>0.15</v>
      </c>
      <c r="L3" s="82"/>
      <c r="M3" s="81"/>
      <c r="N3" s="81"/>
      <c r="O3" s="81"/>
      <c r="P3" s="81"/>
      <c r="Q3" s="81"/>
      <c r="R3" s="81"/>
      <c r="S3" s="81"/>
      <c r="T3" s="81"/>
      <c r="U3" s="81"/>
      <c r="V3" s="81"/>
    </row>
    <row r="4" spans="1:22" ht="15.75" customHeight="1" x14ac:dyDescent="0.2">
      <c r="A4" s="93" t="s">
        <v>15139</v>
      </c>
      <c r="B4" s="417" t="s">
        <v>21779</v>
      </c>
      <c r="C4" s="417"/>
      <c r="D4" s="417"/>
      <c r="E4" s="417"/>
      <c r="F4" s="417"/>
      <c r="G4" s="417"/>
      <c r="H4" s="417"/>
      <c r="I4" s="417"/>
      <c r="J4" s="94" t="s">
        <v>15136</v>
      </c>
      <c r="K4" s="113">
        <v>46023</v>
      </c>
      <c r="L4" s="79"/>
      <c r="M4" s="79"/>
      <c r="N4" s="79"/>
      <c r="O4" s="79"/>
      <c r="P4" s="79"/>
      <c r="Q4" s="79"/>
      <c r="R4" s="79"/>
      <c r="S4" s="79"/>
      <c r="T4" s="79"/>
      <c r="U4" s="79"/>
    </row>
    <row r="5" spans="1:22" ht="30" x14ac:dyDescent="0.25">
      <c r="A5" s="97" t="s">
        <v>0</v>
      </c>
      <c r="B5" s="97" t="s">
        <v>1</v>
      </c>
      <c r="C5" s="97" t="s">
        <v>2</v>
      </c>
      <c r="D5" s="98" t="s">
        <v>15140</v>
      </c>
      <c r="E5" s="98" t="s">
        <v>86</v>
      </c>
      <c r="F5" s="98" t="s">
        <v>15141</v>
      </c>
      <c r="G5" s="97" t="s">
        <v>15142</v>
      </c>
      <c r="H5" s="99" t="s">
        <v>15143</v>
      </c>
      <c r="I5" s="100" t="s">
        <v>3544</v>
      </c>
      <c r="J5" s="101" t="s">
        <v>15144</v>
      </c>
      <c r="K5" s="100" t="s">
        <v>15145</v>
      </c>
      <c r="L5"/>
      <c r="M5" s="79"/>
      <c r="N5" s="79"/>
      <c r="O5" s="79"/>
      <c r="P5" s="79"/>
      <c r="Q5" s="79"/>
      <c r="R5" s="79"/>
      <c r="S5" s="79"/>
      <c r="T5" s="79"/>
      <c r="U5" s="79"/>
    </row>
    <row r="6" spans="1:22" s="85" customFormat="1" ht="15" x14ac:dyDescent="0.25">
      <c r="A6" s="375" t="s">
        <v>10</v>
      </c>
      <c r="B6" s="108"/>
      <c r="C6" s="108"/>
      <c r="D6" s="108"/>
      <c r="E6" s="374" t="str">
        <f t="shared" ref="E6:E7" si="0">VLOOKUP(A6,MC,4,0)</f>
        <v>ADMINISTRAÇÃO</v>
      </c>
      <c r="F6" s="109"/>
      <c r="G6" s="110"/>
      <c r="H6" s="111"/>
      <c r="I6" s="112"/>
      <c r="J6" s="112"/>
      <c r="K6" s="376">
        <f>SUM(K7:K7)</f>
        <v>521321.8</v>
      </c>
      <c r="L6" s="5">
        <f>COUNTIF($C6:C$8,C6)</f>
        <v>0</v>
      </c>
      <c r="M6" s="5">
        <f t="shared" ref="M6:M37" si="1">IF(L6&gt;1,0,SUMIF(C:C,C6,F:F))</f>
        <v>0</v>
      </c>
      <c r="N6" s="6">
        <f>IF(L6=1,C6,0)</f>
        <v>0</v>
      </c>
      <c r="O6" s="5">
        <f t="shared" ref="O6:O37" si="2">SUMIF(C:C,N6,K:K)</f>
        <v>0</v>
      </c>
      <c r="P6" s="5">
        <f t="shared" ref="P6:P37" si="3">IF(O6=0,0,COUNTIF($O:$O,"&gt;="&amp;O6))</f>
        <v>0</v>
      </c>
      <c r="Q6" s="5">
        <f>IF(L6=0,0,COUNTIF($P$6:P6,P6)-1)</f>
        <v>0</v>
      </c>
      <c r="R6" s="5">
        <f>P6-Q6</f>
        <v>0</v>
      </c>
      <c r="S6" s="84"/>
      <c r="T6" s="84"/>
      <c r="U6" s="84"/>
    </row>
    <row r="7" spans="1:22" ht="22.5" x14ac:dyDescent="0.2">
      <c r="A7" s="102" t="s">
        <v>11</v>
      </c>
      <c r="B7" s="102" t="str">
        <f>VLOOKUP(A7,MC,2,0)</f>
        <v>COMPOSIÇÃO</v>
      </c>
      <c r="C7" s="102" t="str">
        <f>VLOOKUP(A7,MC,3,0)</f>
        <v>CPU 001</v>
      </c>
      <c r="D7" s="102" t="str">
        <f>C7</f>
        <v>CPU 001</v>
      </c>
      <c r="E7" s="103" t="str">
        <f t="shared" si="0"/>
        <v>CUSTO COM ADMINISTRAÇÃO LOCAL DE OBRA</v>
      </c>
      <c r="F7" s="104" t="str">
        <f>VLOOKUP(A7,MC,10,0)</f>
        <v>UN</v>
      </c>
      <c r="G7" s="105">
        <f>VLOOKUP(A7,MC,9,0)</f>
        <v>1</v>
      </c>
      <c r="H7" s="106">
        <f>IFERROR(VLOOKUP(C7,BANCO,4,0),IFERROR(VLOOKUP(C7,SINAPI,5,0),IFERROR(VLOOKUP(C7,SICRO,4,0),)))</f>
        <v>430027.0638</v>
      </c>
      <c r="I7" s="121">
        <f>$K$2</f>
        <v>0.21229999999999999</v>
      </c>
      <c r="J7" s="106">
        <f>TRUNC(H7*(1+I7),2)</f>
        <v>521321.8</v>
      </c>
      <c r="K7" s="107">
        <f>TRUNC(G7*J7,2)</f>
        <v>521321.8</v>
      </c>
      <c r="L7" s="5">
        <f>COUNTIF($C7:C$8,C7)</f>
        <v>1</v>
      </c>
      <c r="M7" s="5">
        <f t="shared" si="1"/>
        <v>0</v>
      </c>
      <c r="N7" s="6" t="str">
        <f>IF(L7=1,C7,0)</f>
        <v>CPU 001</v>
      </c>
      <c r="O7" s="5">
        <f t="shared" si="2"/>
        <v>521321.8</v>
      </c>
      <c r="P7" s="5">
        <f t="shared" si="3"/>
        <v>3</v>
      </c>
      <c r="Q7" s="5">
        <f>IF(L7=0,0,COUNTIF($P$6:P7,P7)-1)</f>
        <v>0</v>
      </c>
      <c r="R7" s="5">
        <f>P7-Q7</f>
        <v>3</v>
      </c>
      <c r="S7" s="79"/>
      <c r="T7" s="79"/>
      <c r="U7" s="79"/>
    </row>
    <row r="8" spans="1:22" s="85" customFormat="1" ht="15" x14ac:dyDescent="0.25">
      <c r="A8" s="375" t="s">
        <v>16</v>
      </c>
      <c r="B8" s="108"/>
      <c r="C8" s="108"/>
      <c r="D8" s="108"/>
      <c r="E8" s="374" t="str">
        <f t="shared" ref="E8:E10" si="4">VLOOKUP(A8,MC,4,0)</f>
        <v>CANTEIRO DE OBRAS</v>
      </c>
      <c r="F8" s="109"/>
      <c r="G8" s="110"/>
      <c r="H8" s="111"/>
      <c r="I8" s="112"/>
      <c r="J8" s="112"/>
      <c r="K8" s="376">
        <f>SUM(K9:K11)</f>
        <v>299223.60000000003</v>
      </c>
      <c r="L8" s="5">
        <f>COUNTIF($C$8:C8,C8)</f>
        <v>0</v>
      </c>
      <c r="M8" s="5">
        <f t="shared" si="1"/>
        <v>0</v>
      </c>
      <c r="N8" s="6">
        <f t="shared" ref="N8:N57" si="5">IF(L8=1,C8,0)</f>
        <v>0</v>
      </c>
      <c r="O8" s="5">
        <f t="shared" si="2"/>
        <v>0</v>
      </c>
      <c r="P8" s="5">
        <f t="shared" si="3"/>
        <v>0</v>
      </c>
      <c r="Q8" s="5">
        <f>IF(L8=0,0,COUNTIF($P$6:P8,P8)-1)</f>
        <v>0</v>
      </c>
      <c r="R8" s="5">
        <f t="shared" ref="R8:R57" si="6">P8-Q8</f>
        <v>0</v>
      </c>
      <c r="S8" s="84"/>
      <c r="T8" s="84"/>
      <c r="U8" s="84"/>
    </row>
    <row r="9" spans="1:22" x14ac:dyDescent="0.2">
      <c r="A9" s="102" t="s">
        <v>17</v>
      </c>
      <c r="B9" s="102" t="str">
        <f>VLOOKUP(A9,MC,2,0)</f>
        <v>COMPOSIÇÃO</v>
      </c>
      <c r="C9" s="102" t="str">
        <f>VLOOKUP(A9,MC,3,0)</f>
        <v>CPU 002</v>
      </c>
      <c r="D9" s="102" t="str">
        <f t="shared" ref="D9:D11" si="7">C9</f>
        <v>CPU 002</v>
      </c>
      <c r="E9" s="103" t="str">
        <f t="shared" si="4"/>
        <v>INSTALAÇÃO DO CANTEIRO DE OBRAS</v>
      </c>
      <c r="F9" s="104" t="str">
        <f>VLOOKUP(A9,MC,10,0)</f>
        <v>UN</v>
      </c>
      <c r="G9" s="105">
        <f>VLOOKUP(A9,MC,9,0)</f>
        <v>1</v>
      </c>
      <c r="H9" s="106">
        <f t="shared" ref="H9:H11" si="8">IFERROR(VLOOKUP(C9,BANCO,4,0),IFERROR(VLOOKUP(C9,SINAPI,5,0),IFERROR(VLOOKUP(C9,SICRO,4,0),)))</f>
        <v>221801.04</v>
      </c>
      <c r="I9" s="121">
        <f t="shared" ref="I9:I11" si="9">$K$2</f>
        <v>0.21229999999999999</v>
      </c>
      <c r="J9" s="106">
        <f t="shared" ref="J9:J58" si="10">TRUNC(H9*(1+I9),2)</f>
        <v>268889.40000000002</v>
      </c>
      <c r="K9" s="107">
        <f t="shared" ref="K9:K58" si="11">TRUNC(G9*J9,2)</f>
        <v>268889.40000000002</v>
      </c>
      <c r="L9" s="5">
        <f>COUNTIF($C$8:C9,C9)</f>
        <v>1</v>
      </c>
      <c r="M9" s="5">
        <f t="shared" si="1"/>
        <v>0</v>
      </c>
      <c r="N9" s="6" t="str">
        <f t="shared" si="5"/>
        <v>CPU 002</v>
      </c>
      <c r="O9" s="5">
        <f t="shared" si="2"/>
        <v>268889.40000000002</v>
      </c>
      <c r="P9" s="5">
        <f t="shared" si="3"/>
        <v>5</v>
      </c>
      <c r="Q9" s="5">
        <f>IF(L9=0,0,COUNTIF($P$6:P9,P9)-1)</f>
        <v>0</v>
      </c>
      <c r="R9" s="5">
        <f t="shared" si="6"/>
        <v>5</v>
      </c>
      <c r="S9" s="79"/>
      <c r="T9" s="79"/>
      <c r="U9" s="79"/>
    </row>
    <row r="10" spans="1:22" ht="22.5" x14ac:dyDescent="0.2">
      <c r="A10" s="102" t="s">
        <v>26647</v>
      </c>
      <c r="B10" s="102" t="str">
        <f t="shared" ref="B10:B11" si="12">VLOOKUP(A10,MC,2,0)</f>
        <v>COMPOSIÇÃO</v>
      </c>
      <c r="C10" s="102" t="str">
        <f t="shared" ref="C10:C11" si="13">VLOOKUP(A10,MC,3,0)</f>
        <v>CPU 003</v>
      </c>
      <c r="D10" s="102" t="str">
        <f t="shared" si="7"/>
        <v>CPU 003</v>
      </c>
      <c r="E10" s="103" t="str">
        <f t="shared" si="4"/>
        <v>PLACA DE OBRA EM CHAPA DE AÇO GALVANIZADO</v>
      </c>
      <c r="F10" s="104" t="str">
        <f t="shared" ref="F10:F11" si="14">VLOOKUP(A10,MC,10,0)</f>
        <v>M²</v>
      </c>
      <c r="G10" s="105">
        <f t="shared" ref="G10:G11" si="15">VLOOKUP(A10,MC,9,0)</f>
        <v>24</v>
      </c>
      <c r="H10" s="106">
        <f t="shared" si="8"/>
        <v>551.48573299999998</v>
      </c>
      <c r="I10" s="121">
        <f t="shared" si="9"/>
        <v>0.21229999999999999</v>
      </c>
      <c r="J10" s="106">
        <f t="shared" ref="J10:J11" si="16">TRUNC(H10*(1+I10),2)</f>
        <v>668.56</v>
      </c>
      <c r="K10" s="107">
        <f t="shared" ref="K10:K11" si="17">TRUNC(G10*J10,2)</f>
        <v>16045.44</v>
      </c>
      <c r="L10" s="5">
        <f>COUNTIF($C$8:C10,C10)</f>
        <v>1</v>
      </c>
      <c r="M10" s="5">
        <f t="shared" si="1"/>
        <v>0</v>
      </c>
      <c r="N10" s="6" t="str">
        <f t="shared" ref="N10:N11" si="18">IF(L10=1,C10,0)</f>
        <v>CPU 003</v>
      </c>
      <c r="O10" s="5">
        <f t="shared" si="2"/>
        <v>16045.44</v>
      </c>
      <c r="P10" s="5">
        <f t="shared" si="3"/>
        <v>19</v>
      </c>
      <c r="Q10" s="5">
        <f>IF(L10=0,0,COUNTIF($P$6:P10,P10)-1)</f>
        <v>0</v>
      </c>
      <c r="R10" s="5">
        <f t="shared" ref="R10:R11" si="19">P10-Q10</f>
        <v>19</v>
      </c>
      <c r="S10" s="79"/>
      <c r="T10" s="79"/>
      <c r="U10" s="79"/>
    </row>
    <row r="11" spans="1:22" x14ac:dyDescent="0.2">
      <c r="A11" s="102" t="s">
        <v>26648</v>
      </c>
      <c r="B11" s="102" t="str">
        <f t="shared" si="12"/>
        <v>COMPOSIÇÃO</v>
      </c>
      <c r="C11" s="102" t="str">
        <f t="shared" si="13"/>
        <v>CPU 004</v>
      </c>
      <c r="D11" s="102" t="str">
        <f t="shared" si="7"/>
        <v>CPU 004</v>
      </c>
      <c r="E11" s="103" t="str">
        <f t="shared" ref="E11" si="20">VLOOKUP(A11,MC,4,0)</f>
        <v>CANTEIRO ITINERANTE</v>
      </c>
      <c r="F11" s="104" t="str">
        <f t="shared" si="14"/>
        <v>MÊS</v>
      </c>
      <c r="G11" s="105">
        <f t="shared" si="15"/>
        <v>4</v>
      </c>
      <c r="H11" s="106">
        <f t="shared" si="8"/>
        <v>2946.6260629799999</v>
      </c>
      <c r="I11" s="121">
        <f t="shared" si="9"/>
        <v>0.21229999999999999</v>
      </c>
      <c r="J11" s="106">
        <f t="shared" si="16"/>
        <v>3572.19</v>
      </c>
      <c r="K11" s="107">
        <f t="shared" si="17"/>
        <v>14288.76</v>
      </c>
      <c r="L11" s="5">
        <f>COUNTIF($C$8:C11,C11)</f>
        <v>1</v>
      </c>
      <c r="M11" s="5">
        <f t="shared" si="1"/>
        <v>0</v>
      </c>
      <c r="N11" s="6" t="str">
        <f t="shared" si="18"/>
        <v>CPU 004</v>
      </c>
      <c r="O11" s="5">
        <f t="shared" si="2"/>
        <v>14288.76</v>
      </c>
      <c r="P11" s="5">
        <f t="shared" si="3"/>
        <v>21</v>
      </c>
      <c r="Q11" s="5">
        <f>IF(L11=0,0,COUNTIF($P$6:P11,P11)-1)</f>
        <v>0</v>
      </c>
      <c r="R11" s="5">
        <f t="shared" si="19"/>
        <v>21</v>
      </c>
      <c r="S11" s="79"/>
      <c r="T11" s="79"/>
      <c r="U11" s="79"/>
    </row>
    <row r="12" spans="1:22" s="85" customFormat="1" ht="15" x14ac:dyDescent="0.25">
      <c r="A12" s="375" t="s">
        <v>23</v>
      </c>
      <c r="B12" s="108"/>
      <c r="C12" s="108"/>
      <c r="D12" s="108"/>
      <c r="E12" s="374" t="str">
        <f t="shared" ref="E12:E58" si="21">VLOOKUP(A12,MC,4,0)</f>
        <v>MOBILIZAÇÃO/DESMOBILIZAÇÃO</v>
      </c>
      <c r="F12" s="109"/>
      <c r="G12" s="110"/>
      <c r="H12" s="111"/>
      <c r="I12" s="112"/>
      <c r="J12" s="112"/>
      <c r="K12" s="376">
        <f>SUM(K13:K13)</f>
        <v>213082.06</v>
      </c>
      <c r="L12" s="5">
        <f>COUNTIF($C$8:C12,C12)</f>
        <v>0</v>
      </c>
      <c r="M12" s="5">
        <f t="shared" si="1"/>
        <v>0</v>
      </c>
      <c r="N12" s="6">
        <f t="shared" si="5"/>
        <v>0</v>
      </c>
      <c r="O12" s="5">
        <f t="shared" si="2"/>
        <v>0</v>
      </c>
      <c r="P12" s="5">
        <f t="shared" si="3"/>
        <v>0</v>
      </c>
      <c r="Q12" s="5">
        <f>IF(L12=0,0,COUNTIF($P$6:P12,P12)-1)</f>
        <v>0</v>
      </c>
      <c r="R12" s="5">
        <f t="shared" si="6"/>
        <v>0</v>
      </c>
      <c r="S12" s="84"/>
      <c r="T12" s="84"/>
      <c r="U12" s="84"/>
    </row>
    <row r="13" spans="1:22" ht="45" x14ac:dyDescent="0.2">
      <c r="A13" s="102" t="s">
        <v>24</v>
      </c>
      <c r="B13" s="102" t="str">
        <f t="shared" ref="B13" si="22">VLOOKUP(A13,MC,2,0)</f>
        <v>COMPOSIÇÃO</v>
      </c>
      <c r="C13" s="102" t="str">
        <f t="shared" ref="C13" si="23">VLOOKUP(A13,MC,3,0)</f>
        <v>CPU 005</v>
      </c>
      <c r="D13" s="102" t="str">
        <f>C13</f>
        <v>CPU 005</v>
      </c>
      <c r="E13" s="103" t="str">
        <f t="shared" si="21"/>
        <v>CUSTO DE MOBILIZAÇÃO E DESMOBILIZAÇÃO DE EQUIPAMENTOS (LEVES, MÉDIOS E PESADOS), MÁQUINAS, MOBILIÁRIOS E PESSOAL</v>
      </c>
      <c r="F13" s="104" t="str">
        <f t="shared" ref="F13" si="24">VLOOKUP(A13,MC,10,0)</f>
        <v>UN</v>
      </c>
      <c r="G13" s="105">
        <f t="shared" ref="G13" si="25">VLOOKUP(A13,MC,9,0)</f>
        <v>2</v>
      </c>
      <c r="H13" s="106">
        <f>IFERROR(VLOOKUP(C13,BANCO,4,0),IFERROR(VLOOKUP(C13,SINAPI,5,0),IFERROR(VLOOKUP(C13,SICRO,4,0),)))</f>
        <v>87883.39</v>
      </c>
      <c r="I13" s="121">
        <f>$K$2</f>
        <v>0.21229999999999999</v>
      </c>
      <c r="J13" s="106">
        <f t="shared" si="10"/>
        <v>106541.03</v>
      </c>
      <c r="K13" s="107">
        <f t="shared" si="11"/>
        <v>213082.06</v>
      </c>
      <c r="L13" s="5">
        <f>COUNTIF($C$8:C13,C13)</f>
        <v>1</v>
      </c>
      <c r="M13" s="5">
        <f t="shared" si="1"/>
        <v>0</v>
      </c>
      <c r="N13" s="6" t="str">
        <f t="shared" si="5"/>
        <v>CPU 005</v>
      </c>
      <c r="O13" s="5">
        <f t="shared" si="2"/>
        <v>213082.06</v>
      </c>
      <c r="P13" s="5">
        <f t="shared" si="3"/>
        <v>6</v>
      </c>
      <c r="Q13" s="5">
        <f>IF(L13=0,0,COUNTIF($P$6:P13,P13)-1)</f>
        <v>0</v>
      </c>
      <c r="R13" s="5">
        <f t="shared" si="6"/>
        <v>6</v>
      </c>
      <c r="S13" s="79"/>
      <c r="T13" s="79"/>
      <c r="U13" s="79"/>
    </row>
    <row r="14" spans="1:22" s="85" customFormat="1" ht="15" x14ac:dyDescent="0.25">
      <c r="A14" s="375" t="s">
        <v>21697</v>
      </c>
      <c r="B14" s="108"/>
      <c r="C14" s="108"/>
      <c r="D14" s="108"/>
      <c r="E14" s="374" t="str">
        <f t="shared" si="21"/>
        <v>DRENAGEM</v>
      </c>
      <c r="F14" s="109"/>
      <c r="G14" s="110"/>
      <c r="H14" s="111"/>
      <c r="I14" s="112"/>
      <c r="J14" s="112"/>
      <c r="K14" s="376">
        <f>SUM(K15:K22)</f>
        <v>347432.37999999995</v>
      </c>
      <c r="L14" s="5">
        <f>COUNTIF($C$8:C14,C14)</f>
        <v>0</v>
      </c>
      <c r="M14" s="5">
        <f t="shared" si="1"/>
        <v>0</v>
      </c>
      <c r="N14" s="6">
        <f t="shared" si="5"/>
        <v>0</v>
      </c>
      <c r="O14" s="5">
        <f t="shared" si="2"/>
        <v>0</v>
      </c>
      <c r="P14" s="5">
        <f t="shared" si="3"/>
        <v>0</v>
      </c>
      <c r="Q14" s="5">
        <f>IF(L14=0,0,COUNTIF($P$6:P14,P14)-1)</f>
        <v>0</v>
      </c>
      <c r="R14" s="5">
        <f t="shared" si="6"/>
        <v>0</v>
      </c>
      <c r="S14" s="84"/>
      <c r="T14" s="84"/>
      <c r="U14" s="84"/>
    </row>
    <row r="15" spans="1:22" ht="22.5" x14ac:dyDescent="0.2">
      <c r="A15" s="102" t="s">
        <v>21698</v>
      </c>
      <c r="B15" s="102" t="str">
        <f t="shared" ref="B15" si="26">VLOOKUP(A15,MC,2,0)</f>
        <v>SICRO</v>
      </c>
      <c r="C15" s="102">
        <f t="shared" ref="C15" si="27">VLOOKUP(A15,MC,3,0)</f>
        <v>2003373</v>
      </c>
      <c r="D15" s="102">
        <f>C15</f>
        <v>2003373</v>
      </c>
      <c r="E15" s="103" t="str">
        <f t="shared" si="21"/>
        <v>Meio-fio de concreto - MFC 03 - areia e brita comerciais - fôrma de madeira</v>
      </c>
      <c r="F15" s="104" t="str">
        <f t="shared" ref="F15" si="28">VLOOKUP(A15,MC,10,0)</f>
        <v>m</v>
      </c>
      <c r="G15" s="105">
        <f t="shared" ref="G15" si="29">VLOOKUP(A15,MC,9,0)</f>
        <v>371.28</v>
      </c>
      <c r="H15" s="106">
        <f t="shared" ref="H15:H22" si="30">IFERROR(VLOOKUP(C15,BANCO,4,0),IFERROR(VLOOKUP(C15,SINAPI,5,0),IFERROR(VLOOKUP(C15,SICRO,4,0),)))</f>
        <v>69.16</v>
      </c>
      <c r="I15" s="121">
        <f t="shared" ref="I15:I58" si="31">$K$2</f>
        <v>0.21229999999999999</v>
      </c>
      <c r="J15" s="106">
        <f t="shared" si="10"/>
        <v>83.84</v>
      </c>
      <c r="K15" s="107">
        <f t="shared" si="11"/>
        <v>31128.11</v>
      </c>
      <c r="L15" s="5">
        <f>COUNTIF($C$8:C15,C15)</f>
        <v>1</v>
      </c>
      <c r="M15" s="5">
        <f t="shared" si="1"/>
        <v>0</v>
      </c>
      <c r="N15" s="6">
        <f t="shared" si="5"/>
        <v>2003373</v>
      </c>
      <c r="O15" s="5">
        <f t="shared" si="2"/>
        <v>31128.11</v>
      </c>
      <c r="P15" s="5">
        <f t="shared" si="3"/>
        <v>16</v>
      </c>
      <c r="Q15" s="5">
        <f>IF(L15=0,0,COUNTIF($P$6:P15,P15)-1)</f>
        <v>0</v>
      </c>
      <c r="R15" s="5">
        <f t="shared" si="6"/>
        <v>16</v>
      </c>
      <c r="S15" s="79"/>
      <c r="T15" s="79"/>
      <c r="U15" s="79"/>
    </row>
    <row r="16" spans="1:22" ht="22.5" x14ac:dyDescent="0.2">
      <c r="A16" s="102" t="s">
        <v>21699</v>
      </c>
      <c r="B16" s="102" t="str">
        <f t="shared" ref="B16:B22" si="32">VLOOKUP(A16,MC,2,0)</f>
        <v>SICRO</v>
      </c>
      <c r="C16" s="102">
        <f t="shared" ref="C16:C22" si="33">VLOOKUP(A16,MC,3,0)</f>
        <v>2003613</v>
      </c>
      <c r="D16" s="102">
        <f t="shared" ref="D16:D22" si="34">C16</f>
        <v>2003613</v>
      </c>
      <c r="E16" s="103" t="str">
        <f t="shared" ref="E16:E22" si="35">VLOOKUP(A16,MC,4,0)</f>
        <v>Boca de saída para dreno subsuperficial - BSD 03 - areia e brita comerciais</v>
      </c>
      <c r="F16" s="104" t="str">
        <f t="shared" ref="F16:F22" si="36">VLOOKUP(A16,MC,10,0)</f>
        <v>un</v>
      </c>
      <c r="G16" s="105">
        <f t="shared" ref="G16:G22" si="37">VLOOKUP(A16,MC,9,0)</f>
        <v>21</v>
      </c>
      <c r="H16" s="106">
        <f t="shared" si="30"/>
        <v>160.38</v>
      </c>
      <c r="I16" s="121">
        <f t="shared" si="31"/>
        <v>0.21229999999999999</v>
      </c>
      <c r="J16" s="106">
        <f t="shared" ref="J16:J22" si="38">TRUNC(H16*(1+I16),2)</f>
        <v>194.42</v>
      </c>
      <c r="K16" s="107">
        <f t="shared" ref="K16:K22" si="39">TRUNC(G16*J16,2)</f>
        <v>4082.82</v>
      </c>
      <c r="L16" s="5">
        <f>COUNTIF($C$8:C16,C16)</f>
        <v>1</v>
      </c>
      <c r="M16" s="5">
        <f t="shared" si="1"/>
        <v>0</v>
      </c>
      <c r="N16" s="6">
        <f t="shared" ref="N16:N22" si="40">IF(L16=1,C16,0)</f>
        <v>2003613</v>
      </c>
      <c r="O16" s="5">
        <f t="shared" si="2"/>
        <v>4082.82</v>
      </c>
      <c r="P16" s="5">
        <f t="shared" si="3"/>
        <v>32</v>
      </c>
      <c r="Q16" s="5">
        <f>IF(L16=0,0,COUNTIF($P$6:P16,P16)-1)</f>
        <v>0</v>
      </c>
      <c r="R16" s="5">
        <f t="shared" ref="R16:R22" si="41">P16-Q16</f>
        <v>32</v>
      </c>
      <c r="S16" s="79"/>
      <c r="T16" s="79"/>
      <c r="U16" s="79"/>
    </row>
    <row r="17" spans="1:21" ht="22.5" x14ac:dyDescent="0.2">
      <c r="A17" s="102" t="s">
        <v>21700</v>
      </c>
      <c r="B17" s="102" t="str">
        <f t="shared" si="32"/>
        <v>SICRO</v>
      </c>
      <c r="C17" s="102">
        <f t="shared" si="33"/>
        <v>2003265</v>
      </c>
      <c r="D17" s="102">
        <f t="shared" si="34"/>
        <v>2003265</v>
      </c>
      <c r="E17" s="103" t="str">
        <f t="shared" si="35"/>
        <v>Sarjeta triangular de concreto - STC 88-20 - escavação mecânica - areia e brita comerciais</v>
      </c>
      <c r="F17" s="104" t="str">
        <f t="shared" si="36"/>
        <v>m</v>
      </c>
      <c r="G17" s="105">
        <f t="shared" si="37"/>
        <v>2620</v>
      </c>
      <c r="H17" s="106">
        <f t="shared" si="30"/>
        <v>55.72</v>
      </c>
      <c r="I17" s="121">
        <f t="shared" si="31"/>
        <v>0.21229999999999999</v>
      </c>
      <c r="J17" s="106">
        <f t="shared" si="38"/>
        <v>67.540000000000006</v>
      </c>
      <c r="K17" s="107">
        <f t="shared" si="39"/>
        <v>176954.8</v>
      </c>
      <c r="L17" s="5">
        <f>COUNTIF($C$8:C17,C17)</f>
        <v>1</v>
      </c>
      <c r="M17" s="5">
        <f t="shared" si="1"/>
        <v>0</v>
      </c>
      <c r="N17" s="6">
        <f t="shared" si="40"/>
        <v>2003265</v>
      </c>
      <c r="O17" s="5">
        <f t="shared" si="2"/>
        <v>176954.8</v>
      </c>
      <c r="P17" s="5">
        <f t="shared" si="3"/>
        <v>7</v>
      </c>
      <c r="Q17" s="5">
        <f>IF(L17=0,0,COUNTIF($P$6:P17,P17)-1)</f>
        <v>0</v>
      </c>
      <c r="R17" s="5">
        <f t="shared" si="41"/>
        <v>7</v>
      </c>
      <c r="S17" s="79"/>
      <c r="T17" s="79"/>
      <c r="U17" s="79"/>
    </row>
    <row r="18" spans="1:21" x14ac:dyDescent="0.2">
      <c r="A18" s="102" t="s">
        <v>21701</v>
      </c>
      <c r="B18" s="102" t="str">
        <f t="shared" si="32"/>
        <v>SICRO</v>
      </c>
      <c r="C18" s="102">
        <f t="shared" si="33"/>
        <v>2003609</v>
      </c>
      <c r="D18" s="102">
        <f t="shared" si="34"/>
        <v>2003609</v>
      </c>
      <c r="E18" s="103" t="str">
        <f t="shared" si="35"/>
        <v>Dreno subsuperficial - DSS 03 - brita comercial</v>
      </c>
      <c r="F18" s="104" t="str">
        <f t="shared" si="36"/>
        <v>m</v>
      </c>
      <c r="G18" s="105">
        <f t="shared" si="37"/>
        <v>36</v>
      </c>
      <c r="H18" s="106">
        <f t="shared" si="30"/>
        <v>24.4</v>
      </c>
      <c r="I18" s="121">
        <f t="shared" si="31"/>
        <v>0.21229999999999999</v>
      </c>
      <c r="J18" s="106">
        <f t="shared" si="38"/>
        <v>29.58</v>
      </c>
      <c r="K18" s="107">
        <f t="shared" si="39"/>
        <v>1064.8800000000001</v>
      </c>
      <c r="L18" s="5">
        <f>COUNTIF($C$8:C18,C18)</f>
        <v>1</v>
      </c>
      <c r="M18" s="5">
        <f t="shared" si="1"/>
        <v>0</v>
      </c>
      <c r="N18" s="6">
        <f t="shared" si="40"/>
        <v>2003609</v>
      </c>
      <c r="O18" s="5">
        <f t="shared" si="2"/>
        <v>1064.8800000000001</v>
      </c>
      <c r="P18" s="5">
        <f t="shared" si="3"/>
        <v>38</v>
      </c>
      <c r="Q18" s="5">
        <f>IF(L18=0,0,COUNTIF($P$6:P18,P18)-1)</f>
        <v>0</v>
      </c>
      <c r="R18" s="5">
        <f t="shared" si="41"/>
        <v>38</v>
      </c>
      <c r="S18" s="79"/>
      <c r="T18" s="79"/>
      <c r="U18" s="79"/>
    </row>
    <row r="19" spans="1:21" ht="22.5" x14ac:dyDescent="0.2">
      <c r="A19" s="102" t="s">
        <v>21702</v>
      </c>
      <c r="B19" s="102" t="str">
        <f t="shared" si="32"/>
        <v>SICRO</v>
      </c>
      <c r="C19" s="102">
        <f t="shared" si="33"/>
        <v>2003611</v>
      </c>
      <c r="D19" s="102">
        <f t="shared" si="34"/>
        <v>2003611</v>
      </c>
      <c r="E19" s="103" t="str">
        <f t="shared" si="35"/>
        <v>Dreno subsuperficial - DSS 04 - tubo PEAD e brita comercial</v>
      </c>
      <c r="F19" s="104" t="str">
        <f t="shared" si="36"/>
        <v>m</v>
      </c>
      <c r="G19" s="105">
        <f t="shared" si="37"/>
        <v>1100</v>
      </c>
      <c r="H19" s="106">
        <f t="shared" si="30"/>
        <v>64.55</v>
      </c>
      <c r="I19" s="121">
        <f t="shared" si="31"/>
        <v>0.21229999999999999</v>
      </c>
      <c r="J19" s="106">
        <f t="shared" si="38"/>
        <v>78.25</v>
      </c>
      <c r="K19" s="107">
        <f t="shared" si="39"/>
        <v>86075</v>
      </c>
      <c r="L19" s="5">
        <f>COUNTIF($C$8:C19,C19)</f>
        <v>1</v>
      </c>
      <c r="M19" s="5">
        <f t="shared" si="1"/>
        <v>0</v>
      </c>
      <c r="N19" s="6">
        <f t="shared" si="40"/>
        <v>2003611</v>
      </c>
      <c r="O19" s="5">
        <f t="shared" si="2"/>
        <v>86075</v>
      </c>
      <c r="P19" s="5">
        <f t="shared" si="3"/>
        <v>9</v>
      </c>
      <c r="Q19" s="5">
        <f>IF(L19=0,0,COUNTIF($P$6:P19,P19)-1)</f>
        <v>0</v>
      </c>
      <c r="R19" s="5">
        <f t="shared" si="41"/>
        <v>9</v>
      </c>
      <c r="S19" s="79"/>
      <c r="T19" s="79"/>
      <c r="U19" s="79"/>
    </row>
    <row r="20" spans="1:21" ht="22.5" x14ac:dyDescent="0.2">
      <c r="A20" s="102" t="s">
        <v>21747</v>
      </c>
      <c r="B20" s="102" t="str">
        <f t="shared" ref="B20" si="42">VLOOKUP(A20,MC,2,0)</f>
        <v>SICRO</v>
      </c>
      <c r="C20" s="102">
        <f t="shared" ref="C20" si="43">VLOOKUP(A20,MC,3,0)</f>
        <v>4805757</v>
      </c>
      <c r="D20" s="102">
        <f t="shared" ref="D20" si="44">C20</f>
        <v>4805757</v>
      </c>
      <c r="E20" s="103" t="str">
        <f t="shared" ref="E20" si="45">VLOOKUP(A20,MC,4,0)</f>
        <v>Escavação mecânica de vala em material de 1ª categoria</v>
      </c>
      <c r="F20" s="104" t="str">
        <f t="shared" ref="F20" si="46">VLOOKUP(A20,MC,10,0)</f>
        <v>m³</v>
      </c>
      <c r="G20" s="105">
        <f t="shared" ref="G20" si="47">VLOOKUP(A20,MC,9,0)</f>
        <v>656.64</v>
      </c>
      <c r="H20" s="106">
        <f t="shared" ref="H20" si="48">IFERROR(VLOOKUP(C20,BANCO,4,0),IFERROR(VLOOKUP(C20,SINAPI,5,0),IFERROR(VLOOKUP(C20,SICRO,4,0),)))</f>
        <v>6.99</v>
      </c>
      <c r="I20" s="121">
        <f t="shared" si="31"/>
        <v>0.21229999999999999</v>
      </c>
      <c r="J20" s="106">
        <f t="shared" ref="J20" si="49">TRUNC(H20*(1+I20),2)</f>
        <v>8.4700000000000006</v>
      </c>
      <c r="K20" s="107">
        <f t="shared" ref="K20" si="50">TRUNC(G20*J20,2)</f>
        <v>5561.74</v>
      </c>
      <c r="L20" s="5">
        <f>COUNTIF($C$8:C20,C20)</f>
        <v>1</v>
      </c>
      <c r="M20" s="5">
        <f t="shared" si="1"/>
        <v>0</v>
      </c>
      <c r="N20" s="6">
        <f t="shared" ref="N20" si="51">IF(L20=1,C20,0)</f>
        <v>4805757</v>
      </c>
      <c r="O20" s="5">
        <f t="shared" si="2"/>
        <v>5561.74</v>
      </c>
      <c r="P20" s="5">
        <f t="shared" si="3"/>
        <v>29</v>
      </c>
      <c r="Q20" s="5">
        <f>IF(L20=0,0,COUNTIF($P$6:P20,P20)-1)</f>
        <v>0</v>
      </c>
      <c r="R20" s="5">
        <f t="shared" ref="R20" si="52">P20-Q20</f>
        <v>29</v>
      </c>
      <c r="S20" s="79"/>
      <c r="T20" s="79"/>
      <c r="U20" s="79"/>
    </row>
    <row r="21" spans="1:21" ht="33.75" x14ac:dyDescent="0.2">
      <c r="A21" s="102" t="s">
        <v>21748</v>
      </c>
      <c r="B21" s="102" t="str">
        <f t="shared" si="32"/>
        <v>SICRO</v>
      </c>
      <c r="C21" s="102">
        <f t="shared" si="33"/>
        <v>5914351</v>
      </c>
      <c r="D21" s="102">
        <f t="shared" si="34"/>
        <v>5914351</v>
      </c>
      <c r="E21" s="103" t="str">
        <f t="shared" si="35"/>
        <v>Carga, manobra e descarga de agregados ou solos em caminhão basculante de 14 m³ - carga com carregadeira de 3,40 m³ e descarga livre</v>
      </c>
      <c r="F21" s="104" t="str">
        <f t="shared" si="36"/>
        <v>t</v>
      </c>
      <c r="G21" s="105">
        <f t="shared" si="37"/>
        <v>1477.44</v>
      </c>
      <c r="H21" s="106">
        <f t="shared" si="30"/>
        <v>2.98</v>
      </c>
      <c r="I21" s="121">
        <f t="shared" si="31"/>
        <v>0.21229999999999999</v>
      </c>
      <c r="J21" s="106">
        <f t="shared" si="38"/>
        <v>3.61</v>
      </c>
      <c r="K21" s="107">
        <f t="shared" si="39"/>
        <v>5333.55</v>
      </c>
      <c r="L21" s="5">
        <f>COUNTIF($C$8:C21,C21)</f>
        <v>1</v>
      </c>
      <c r="M21" s="5">
        <f t="shared" si="1"/>
        <v>0</v>
      </c>
      <c r="N21" s="6">
        <f t="shared" si="40"/>
        <v>5914351</v>
      </c>
      <c r="O21" s="5">
        <f t="shared" si="2"/>
        <v>5333.55</v>
      </c>
      <c r="P21" s="5">
        <f t="shared" si="3"/>
        <v>30</v>
      </c>
      <c r="Q21" s="5">
        <f>IF(L21=0,0,COUNTIF($P$6:P21,P21)-1)</f>
        <v>0</v>
      </c>
      <c r="R21" s="5">
        <f t="shared" si="41"/>
        <v>30</v>
      </c>
      <c r="S21" s="79"/>
      <c r="T21" s="79"/>
      <c r="U21" s="79"/>
    </row>
    <row r="22" spans="1:21" ht="22.5" x14ac:dyDescent="0.2">
      <c r="A22" s="102" t="s">
        <v>26695</v>
      </c>
      <c r="B22" s="102" t="str">
        <f t="shared" si="32"/>
        <v>SICRO</v>
      </c>
      <c r="C22" s="102">
        <f t="shared" si="33"/>
        <v>5915321</v>
      </c>
      <c r="D22" s="102">
        <f t="shared" si="34"/>
        <v>5915321</v>
      </c>
      <c r="E22" s="103" t="str">
        <f t="shared" si="35"/>
        <v>Transporte com caminhão basculante de 14 m³ - rodovia pavimentada</v>
      </c>
      <c r="F22" s="104" t="str">
        <f t="shared" si="36"/>
        <v>tkm</v>
      </c>
      <c r="G22" s="105">
        <f t="shared" si="37"/>
        <v>44323.199999999997</v>
      </c>
      <c r="H22" s="106">
        <f t="shared" si="30"/>
        <v>0.7</v>
      </c>
      <c r="I22" s="121">
        <f t="shared" si="31"/>
        <v>0.21229999999999999</v>
      </c>
      <c r="J22" s="106">
        <f t="shared" si="38"/>
        <v>0.84</v>
      </c>
      <c r="K22" s="107">
        <f t="shared" si="39"/>
        <v>37231.480000000003</v>
      </c>
      <c r="L22" s="5">
        <f>COUNTIF($C$8:C22,C22)</f>
        <v>1</v>
      </c>
      <c r="M22" s="5">
        <f t="shared" si="1"/>
        <v>0</v>
      </c>
      <c r="N22" s="6">
        <f t="shared" si="40"/>
        <v>5915321</v>
      </c>
      <c r="O22" s="5">
        <f t="shared" si="2"/>
        <v>37231.480000000003</v>
      </c>
      <c r="P22" s="5">
        <f t="shared" si="3"/>
        <v>14</v>
      </c>
      <c r="Q22" s="5">
        <f>IF(L22=0,0,COUNTIF($P$6:P22,P22)-1)</f>
        <v>0</v>
      </c>
      <c r="R22" s="5">
        <f t="shared" si="41"/>
        <v>14</v>
      </c>
      <c r="S22" s="79"/>
      <c r="T22" s="79"/>
      <c r="U22" s="79"/>
    </row>
    <row r="23" spans="1:21" s="85" customFormat="1" ht="15" x14ac:dyDescent="0.25">
      <c r="A23" s="375" t="s">
        <v>21703</v>
      </c>
      <c r="B23" s="108"/>
      <c r="C23" s="108"/>
      <c r="D23" s="108"/>
      <c r="E23" s="374" t="str">
        <f t="shared" si="21"/>
        <v>PAVIMENTAÇÃO</v>
      </c>
      <c r="F23" s="109"/>
      <c r="G23" s="110"/>
      <c r="H23" s="111"/>
      <c r="I23" s="112"/>
      <c r="J23" s="112"/>
      <c r="K23" s="376">
        <f>SUM(K24:K36)</f>
        <v>2078727.71</v>
      </c>
      <c r="L23" s="5">
        <f>COUNTIF($C$8:C23,C23)</f>
        <v>0</v>
      </c>
      <c r="M23" s="5">
        <f t="shared" si="1"/>
        <v>0</v>
      </c>
      <c r="N23" s="6">
        <f t="shared" si="5"/>
        <v>0</v>
      </c>
      <c r="O23" s="5">
        <f t="shared" si="2"/>
        <v>0</v>
      </c>
      <c r="P23" s="5">
        <f t="shared" si="3"/>
        <v>0</v>
      </c>
      <c r="Q23" s="5">
        <f>IF(L23=0,0,COUNTIF($P$6:P23,P23)-1)</f>
        <v>0</v>
      </c>
      <c r="R23" s="5">
        <f t="shared" si="6"/>
        <v>0</v>
      </c>
      <c r="S23" s="84"/>
      <c r="T23" s="84"/>
      <c r="U23" s="84"/>
    </row>
    <row r="24" spans="1:21" ht="33.75" x14ac:dyDescent="0.2">
      <c r="A24" s="102" t="s">
        <v>21704</v>
      </c>
      <c r="B24" s="102" t="str">
        <f t="shared" ref="B24:B36" si="53">VLOOKUP(A24,MC,2,0)</f>
        <v>SICRO</v>
      </c>
      <c r="C24" s="102">
        <f t="shared" ref="C24:C36" si="54">VLOOKUP(A24,MC,3,0)</f>
        <v>4011484</v>
      </c>
      <c r="D24" s="102">
        <f>C24</f>
        <v>4011484</v>
      </c>
      <c r="E24" s="103" t="str">
        <f t="shared" si="21"/>
        <v>Reciclagem com incorporação do revestimento asfáltico à base e adição de brita comercial - 100% Proctor modificado</v>
      </c>
      <c r="F24" s="104" t="str">
        <f t="shared" ref="F24:F36" si="55">VLOOKUP(A24,MC,10,0)</f>
        <v>m³</v>
      </c>
      <c r="G24" s="105">
        <f t="shared" ref="G24:G36" si="56">VLOOKUP(A24,MC,9,0)</f>
        <v>4060.29</v>
      </c>
      <c r="H24" s="106">
        <f t="shared" ref="H24:H28" si="57">IFERROR(VLOOKUP(C24,BANCO,4,0),IFERROR(VLOOKUP(C24,SINAPI,5,0),IFERROR(VLOOKUP(C24,SICRO,4,0),)))</f>
        <v>94.87</v>
      </c>
      <c r="I24" s="121">
        <f t="shared" si="31"/>
        <v>0.21229999999999999</v>
      </c>
      <c r="J24" s="106">
        <f t="shared" si="10"/>
        <v>115.01</v>
      </c>
      <c r="K24" s="107">
        <f t="shared" si="11"/>
        <v>466973.95</v>
      </c>
      <c r="L24" s="5">
        <f>COUNTIF($C$8:C24,C24)</f>
        <v>1</v>
      </c>
      <c r="M24" s="5">
        <f t="shared" si="1"/>
        <v>0</v>
      </c>
      <c r="N24" s="6">
        <f t="shared" si="5"/>
        <v>4011484</v>
      </c>
      <c r="O24" s="5">
        <f t="shared" si="2"/>
        <v>466973.95</v>
      </c>
      <c r="P24" s="5">
        <f t="shared" si="3"/>
        <v>4</v>
      </c>
      <c r="Q24" s="5">
        <f>IF(L24=0,0,COUNTIF($P$6:P24,P24)-1)</f>
        <v>0</v>
      </c>
      <c r="R24" s="5">
        <f t="shared" si="6"/>
        <v>4</v>
      </c>
      <c r="S24" s="79"/>
      <c r="T24" s="79"/>
      <c r="U24" s="79"/>
    </row>
    <row r="25" spans="1:21" ht="22.5" x14ac:dyDescent="0.2">
      <c r="A25" s="102" t="s">
        <v>21705</v>
      </c>
      <c r="B25" s="102" t="str">
        <f t="shared" ref="B25:B28" si="58">VLOOKUP(A25,MC,2,0)</f>
        <v>SICRO</v>
      </c>
      <c r="C25" s="102">
        <f t="shared" ref="C25:C28" si="59">VLOOKUP(A25,MC,3,0)</f>
        <v>4011212</v>
      </c>
      <c r="D25" s="102">
        <f t="shared" ref="D25:D28" si="60">C25</f>
        <v>4011212</v>
      </c>
      <c r="E25" s="103" t="str">
        <f t="shared" ref="E25:E28" si="61">VLOOKUP(A25,MC,4,0)</f>
        <v>Varredura da superfície para execução de revestimento asfáltico</v>
      </c>
      <c r="F25" s="104" t="str">
        <f t="shared" ref="F25:F28" si="62">VLOOKUP(A25,MC,10,0)</f>
        <v>m²</v>
      </c>
      <c r="G25" s="105">
        <f t="shared" ref="G25:G28" si="63">VLOOKUP(A25,MC,9,0)</f>
        <v>19922</v>
      </c>
      <c r="H25" s="106">
        <f t="shared" si="57"/>
        <v>0.08</v>
      </c>
      <c r="I25" s="121">
        <f t="shared" si="31"/>
        <v>0.21229999999999999</v>
      </c>
      <c r="J25" s="106">
        <f t="shared" ref="J25:J28" si="64">TRUNC(H25*(1+I25),2)</f>
        <v>0.09</v>
      </c>
      <c r="K25" s="107">
        <f t="shared" ref="K25:K28" si="65">TRUNC(G25*J25,2)</f>
        <v>1792.98</v>
      </c>
      <c r="L25" s="5">
        <f>COUNTIF($C$8:C25,C25)</f>
        <v>1</v>
      </c>
      <c r="M25" s="5">
        <f t="shared" si="1"/>
        <v>0</v>
      </c>
      <c r="N25" s="6">
        <f t="shared" ref="N25:N28" si="66">IF(L25=1,C25,0)</f>
        <v>4011212</v>
      </c>
      <c r="O25" s="5">
        <f t="shared" si="2"/>
        <v>1792.98</v>
      </c>
      <c r="P25" s="5">
        <f t="shared" si="3"/>
        <v>37</v>
      </c>
      <c r="Q25" s="5">
        <f>IF(L25=0,0,COUNTIF($P$6:P25,P25)-1)</f>
        <v>0</v>
      </c>
      <c r="R25" s="5">
        <f t="shared" ref="R25:R28" si="67">P25-Q25</f>
        <v>37</v>
      </c>
      <c r="S25" s="79"/>
      <c r="T25" s="79"/>
      <c r="U25" s="79"/>
    </row>
    <row r="26" spans="1:21" x14ac:dyDescent="0.2">
      <c r="A26" s="102" t="s">
        <v>21706</v>
      </c>
      <c r="B26" s="102" t="str">
        <f t="shared" si="58"/>
        <v>SICRO</v>
      </c>
      <c r="C26" s="102">
        <f t="shared" si="59"/>
        <v>4011352</v>
      </c>
      <c r="D26" s="102">
        <f t="shared" si="60"/>
        <v>4011352</v>
      </c>
      <c r="E26" s="103" t="str">
        <f t="shared" si="61"/>
        <v>Imprimação com emulsão asfáltica</v>
      </c>
      <c r="F26" s="104" t="str">
        <f t="shared" si="62"/>
        <v>m²</v>
      </c>
      <c r="G26" s="105">
        <f t="shared" si="63"/>
        <v>19922</v>
      </c>
      <c r="H26" s="106">
        <f t="shared" si="57"/>
        <v>0.61</v>
      </c>
      <c r="I26" s="121">
        <f t="shared" si="31"/>
        <v>0.21229999999999999</v>
      </c>
      <c r="J26" s="106">
        <f t="shared" si="64"/>
        <v>0.73</v>
      </c>
      <c r="K26" s="107">
        <f t="shared" si="65"/>
        <v>14543.06</v>
      </c>
      <c r="L26" s="5">
        <f>COUNTIF($C$8:C26,C26)</f>
        <v>1</v>
      </c>
      <c r="M26" s="5">
        <f t="shared" si="1"/>
        <v>0</v>
      </c>
      <c r="N26" s="6">
        <f t="shared" si="66"/>
        <v>4011352</v>
      </c>
      <c r="O26" s="5">
        <f t="shared" si="2"/>
        <v>14543.06</v>
      </c>
      <c r="P26" s="5">
        <f t="shared" si="3"/>
        <v>20</v>
      </c>
      <c r="Q26" s="5">
        <f>IF(L26=0,0,COUNTIF($P$6:P26,P26)-1)</f>
        <v>0</v>
      </c>
      <c r="R26" s="5">
        <f t="shared" si="67"/>
        <v>20</v>
      </c>
      <c r="S26" s="79"/>
      <c r="T26" s="79"/>
      <c r="U26" s="79"/>
    </row>
    <row r="27" spans="1:21" x14ac:dyDescent="0.2">
      <c r="A27" s="102" t="s">
        <v>21707</v>
      </c>
      <c r="B27" s="102" t="str">
        <f t="shared" si="58"/>
        <v>SICRO</v>
      </c>
      <c r="C27" s="102">
        <f t="shared" si="59"/>
        <v>4011353</v>
      </c>
      <c r="D27" s="102">
        <f t="shared" si="60"/>
        <v>4011353</v>
      </c>
      <c r="E27" s="103" t="str">
        <f t="shared" si="61"/>
        <v>Pintura de ligação</v>
      </c>
      <c r="F27" s="104" t="str">
        <f t="shared" si="62"/>
        <v>m²</v>
      </c>
      <c r="G27" s="105">
        <f t="shared" si="63"/>
        <v>19922</v>
      </c>
      <c r="H27" s="106">
        <f t="shared" si="57"/>
        <v>0.42</v>
      </c>
      <c r="I27" s="121">
        <f t="shared" si="31"/>
        <v>0.21229999999999999</v>
      </c>
      <c r="J27" s="106">
        <f t="shared" si="64"/>
        <v>0.5</v>
      </c>
      <c r="K27" s="107">
        <f t="shared" si="65"/>
        <v>9961</v>
      </c>
      <c r="L27" s="5">
        <f>COUNTIF($C$8:C27,C27)</f>
        <v>1</v>
      </c>
      <c r="M27" s="5">
        <f t="shared" si="1"/>
        <v>0</v>
      </c>
      <c r="N27" s="6">
        <f t="shared" si="66"/>
        <v>4011353</v>
      </c>
      <c r="O27" s="5">
        <f t="shared" si="2"/>
        <v>9961</v>
      </c>
      <c r="P27" s="5">
        <f t="shared" si="3"/>
        <v>24</v>
      </c>
      <c r="Q27" s="5">
        <f>IF(L27=0,0,COUNTIF($P$6:P27,P27)-1)</f>
        <v>0</v>
      </c>
      <c r="R27" s="5">
        <f t="shared" si="67"/>
        <v>24</v>
      </c>
      <c r="S27" s="79"/>
      <c r="T27" s="79"/>
      <c r="U27" s="79"/>
    </row>
    <row r="28" spans="1:21" ht="22.5" x14ac:dyDescent="0.2">
      <c r="A28" s="102" t="s">
        <v>21708</v>
      </c>
      <c r="B28" s="102" t="str">
        <f t="shared" si="58"/>
        <v>SICRO</v>
      </c>
      <c r="C28" s="102">
        <f t="shared" si="59"/>
        <v>4011463</v>
      </c>
      <c r="D28" s="102">
        <f t="shared" si="60"/>
        <v>4011463</v>
      </c>
      <c r="E28" s="103" t="str">
        <f t="shared" si="61"/>
        <v>Concreto asfáltico - faixa C-12,5 - areia e brita comerciais</v>
      </c>
      <c r="F28" s="104" t="str">
        <f t="shared" si="62"/>
        <v>t</v>
      </c>
      <c r="G28" s="105">
        <f t="shared" si="63"/>
        <v>2390.64</v>
      </c>
      <c r="H28" s="106">
        <f t="shared" si="57"/>
        <v>190.68</v>
      </c>
      <c r="I28" s="121">
        <f t="shared" si="31"/>
        <v>0.21229999999999999</v>
      </c>
      <c r="J28" s="106">
        <f t="shared" si="64"/>
        <v>231.16</v>
      </c>
      <c r="K28" s="107">
        <f t="shared" si="65"/>
        <v>552620.34</v>
      </c>
      <c r="L28" s="5">
        <f>COUNTIF($C$8:C28,C28)</f>
        <v>1</v>
      </c>
      <c r="M28" s="5">
        <f t="shared" si="1"/>
        <v>0</v>
      </c>
      <c r="N28" s="6">
        <f t="shared" si="66"/>
        <v>4011463</v>
      </c>
      <c r="O28" s="5">
        <f t="shared" si="2"/>
        <v>552620.34</v>
      </c>
      <c r="P28" s="5">
        <f t="shared" si="3"/>
        <v>2</v>
      </c>
      <c r="Q28" s="5">
        <f>IF(L28=0,0,COUNTIF($P$6:P28,P28)-1)</f>
        <v>0</v>
      </c>
      <c r="R28" s="5">
        <f t="shared" si="67"/>
        <v>2</v>
      </c>
      <c r="S28" s="79"/>
      <c r="T28" s="79"/>
      <c r="U28" s="79"/>
    </row>
    <row r="29" spans="1:21" s="92" customFormat="1" ht="25.5" x14ac:dyDescent="0.25">
      <c r="A29" s="167"/>
      <c r="B29" s="168"/>
      <c r="C29" s="168"/>
      <c r="D29" s="168"/>
      <c r="E29" s="169" t="s">
        <v>21720</v>
      </c>
      <c r="F29" s="170"/>
      <c r="G29" s="171"/>
      <c r="H29" s="172"/>
      <c r="I29" s="173"/>
      <c r="J29" s="174"/>
      <c r="K29" s="174"/>
      <c r="L29" s="5">
        <f>COUNTIF($C$8:C29,C29)</f>
        <v>0</v>
      </c>
      <c r="M29" s="5">
        <f t="shared" si="1"/>
        <v>0</v>
      </c>
      <c r="N29" s="6">
        <f t="shared" si="5"/>
        <v>0</v>
      </c>
      <c r="O29" s="5">
        <f t="shared" si="2"/>
        <v>0</v>
      </c>
      <c r="P29" s="5">
        <f t="shared" si="3"/>
        <v>0</v>
      </c>
      <c r="Q29" s="5">
        <f>IF(L29=0,0,COUNTIF($P$6:P29,P29)-1)</f>
        <v>0</v>
      </c>
      <c r="R29" s="5">
        <f t="shared" si="6"/>
        <v>0</v>
      </c>
    </row>
    <row r="30" spans="1:21" ht="22.5" x14ac:dyDescent="0.2">
      <c r="A30" s="102" t="s">
        <v>21718</v>
      </c>
      <c r="B30" s="102" t="str">
        <f t="shared" si="53"/>
        <v>ANP</v>
      </c>
      <c r="C30" s="102" t="str">
        <f t="shared" si="54"/>
        <v>CAMB01</v>
      </c>
      <c r="D30" s="102" t="str">
        <f t="shared" ref="D30:D36" si="68">C30</f>
        <v>CAMB01</v>
      </c>
      <c r="E30" s="103" t="str">
        <f t="shared" ref="E30:E36" si="69">VLOOKUP(A30,MC,4,0)</f>
        <v>AQUISIÇÃO DE EMULSÃO ASFÁLTICA PARA IMPRIMAÇÃO - EAI</v>
      </c>
      <c r="F30" s="104" t="str">
        <f t="shared" si="55"/>
        <v>T</v>
      </c>
      <c r="G30" s="105">
        <f t="shared" si="56"/>
        <v>25.9</v>
      </c>
      <c r="H30" s="106">
        <v>2651</v>
      </c>
      <c r="I30" s="121">
        <f>$K$3</f>
        <v>0.15</v>
      </c>
      <c r="J30" s="106">
        <f t="shared" si="10"/>
        <v>3048.65</v>
      </c>
      <c r="K30" s="107">
        <f t="shared" si="11"/>
        <v>78960.03</v>
      </c>
      <c r="L30" s="5">
        <f>COUNTIF($C$8:C30,C30)</f>
        <v>1</v>
      </c>
      <c r="M30" s="5">
        <f t="shared" si="1"/>
        <v>0</v>
      </c>
      <c r="N30" s="6" t="str">
        <f t="shared" si="5"/>
        <v>CAMB01</v>
      </c>
      <c r="O30" s="5">
        <f t="shared" si="2"/>
        <v>78960.03</v>
      </c>
      <c r="P30" s="5">
        <f t="shared" si="3"/>
        <v>10</v>
      </c>
      <c r="Q30" s="5">
        <f>IF(L30=0,0,COUNTIF($P$6:P30,P30)-1)</f>
        <v>0</v>
      </c>
      <c r="R30" s="5">
        <f t="shared" si="6"/>
        <v>10</v>
      </c>
      <c r="S30" s="79"/>
      <c r="T30" s="79"/>
      <c r="U30" s="79"/>
    </row>
    <row r="31" spans="1:21" x14ac:dyDescent="0.2">
      <c r="A31" s="102" t="s">
        <v>21719</v>
      </c>
      <c r="B31" s="102" t="str">
        <f t="shared" si="53"/>
        <v>ANP</v>
      </c>
      <c r="C31" s="102" t="str">
        <f t="shared" si="54"/>
        <v>CAMB02</v>
      </c>
      <c r="D31" s="102" t="str">
        <f t="shared" si="68"/>
        <v>CAMB02</v>
      </c>
      <c r="E31" s="103" t="str">
        <f t="shared" si="69"/>
        <v>AQUISIÇÃO DE EMULSÃO ASFÁLTICA RR-1C</v>
      </c>
      <c r="F31" s="104" t="str">
        <f t="shared" si="55"/>
        <v>T</v>
      </c>
      <c r="G31" s="105">
        <f t="shared" si="56"/>
        <v>8.9600000000000009</v>
      </c>
      <c r="H31" s="106">
        <v>3502</v>
      </c>
      <c r="I31" s="121">
        <f t="shared" ref="I31:I36" si="70">$K$3</f>
        <v>0.15</v>
      </c>
      <c r="J31" s="106">
        <f t="shared" si="10"/>
        <v>4027.3</v>
      </c>
      <c r="K31" s="107">
        <f t="shared" si="11"/>
        <v>36084.6</v>
      </c>
      <c r="L31" s="5">
        <f>COUNTIF($C$8:C31,C31)</f>
        <v>1</v>
      </c>
      <c r="M31" s="5">
        <f t="shared" si="1"/>
        <v>0</v>
      </c>
      <c r="N31" s="6" t="str">
        <f t="shared" si="5"/>
        <v>CAMB02</v>
      </c>
      <c r="O31" s="5">
        <f t="shared" si="2"/>
        <v>36084.6</v>
      </c>
      <c r="P31" s="5">
        <f t="shared" si="3"/>
        <v>15</v>
      </c>
      <c r="Q31" s="5">
        <f>IF(L31=0,0,COUNTIF($P$6:P31,P31)-1)</f>
        <v>0</v>
      </c>
      <c r="R31" s="5">
        <f t="shared" si="6"/>
        <v>15</v>
      </c>
      <c r="S31" s="79"/>
      <c r="T31" s="79"/>
      <c r="U31" s="79"/>
    </row>
    <row r="32" spans="1:21" ht="23.25" customHeight="1" x14ac:dyDescent="0.2">
      <c r="A32" s="102" t="s">
        <v>21749</v>
      </c>
      <c r="B32" s="102" t="str">
        <f t="shared" si="53"/>
        <v>ANP</v>
      </c>
      <c r="C32" s="102" t="str">
        <f t="shared" si="54"/>
        <v>CAMB03</v>
      </c>
      <c r="D32" s="102" t="str">
        <f t="shared" si="68"/>
        <v>CAMB03</v>
      </c>
      <c r="E32" s="103" t="str">
        <f t="shared" si="69"/>
        <v>AQUISIÇÃO DE CIMENTO ASFÁLTICO CAP 50/70</v>
      </c>
      <c r="F32" s="104" t="str">
        <f t="shared" si="55"/>
        <v>T</v>
      </c>
      <c r="G32" s="105">
        <f t="shared" si="56"/>
        <v>132.56</v>
      </c>
      <c r="H32" s="106">
        <v>5283</v>
      </c>
      <c r="I32" s="121">
        <f t="shared" si="70"/>
        <v>0.15</v>
      </c>
      <c r="J32" s="106">
        <f t="shared" si="10"/>
        <v>6075.45</v>
      </c>
      <c r="K32" s="107">
        <f t="shared" si="11"/>
        <v>805361.65</v>
      </c>
      <c r="L32" s="5">
        <f>COUNTIF($C$8:C32,C32)</f>
        <v>1</v>
      </c>
      <c r="M32" s="5">
        <f t="shared" si="1"/>
        <v>0</v>
      </c>
      <c r="N32" s="6" t="str">
        <f t="shared" si="5"/>
        <v>CAMB03</v>
      </c>
      <c r="O32" s="5">
        <f t="shared" si="2"/>
        <v>805361.65</v>
      </c>
      <c r="P32" s="5">
        <f t="shared" si="3"/>
        <v>1</v>
      </c>
      <c r="Q32" s="5">
        <f>IF(L32=0,0,COUNTIF($P$6:P32,P32)-1)</f>
        <v>0</v>
      </c>
      <c r="R32" s="5">
        <f t="shared" si="6"/>
        <v>1</v>
      </c>
      <c r="S32" s="79"/>
      <c r="T32" s="79"/>
      <c r="U32" s="79"/>
    </row>
    <row r="33" spans="1:21" s="92" customFormat="1" ht="25.5" x14ac:dyDescent="0.25">
      <c r="A33" s="167"/>
      <c r="B33" s="168"/>
      <c r="C33" s="168"/>
      <c r="D33" s="168"/>
      <c r="E33" s="169" t="s">
        <v>21727</v>
      </c>
      <c r="F33" s="170"/>
      <c r="G33" s="171"/>
      <c r="H33" s="172"/>
      <c r="I33" s="173"/>
      <c r="J33" s="174"/>
      <c r="K33" s="174"/>
      <c r="L33" s="5">
        <f>COUNTIF($C$8:C33,C33)</f>
        <v>0</v>
      </c>
      <c r="M33" s="5">
        <f t="shared" si="1"/>
        <v>0</v>
      </c>
      <c r="N33" s="6">
        <f t="shared" si="5"/>
        <v>0</v>
      </c>
      <c r="O33" s="5">
        <f t="shared" si="2"/>
        <v>0</v>
      </c>
      <c r="P33" s="5">
        <f t="shared" si="3"/>
        <v>0</v>
      </c>
      <c r="Q33" s="5">
        <f>IF(L33=0,0,COUNTIF($P$6:P33,P33)-1)</f>
        <v>0</v>
      </c>
      <c r="R33" s="5">
        <f t="shared" si="6"/>
        <v>0</v>
      </c>
    </row>
    <row r="34" spans="1:21" ht="22.5" x14ac:dyDescent="0.2">
      <c r="A34" s="102" t="s">
        <v>21750</v>
      </c>
      <c r="B34" s="102" t="str">
        <f t="shared" si="53"/>
        <v>ANP</v>
      </c>
      <c r="C34" s="102" t="str">
        <f t="shared" si="54"/>
        <v>CTMB01</v>
      </c>
      <c r="D34" s="102" t="str">
        <f t="shared" si="68"/>
        <v>CTMB01</v>
      </c>
      <c r="E34" s="103" t="str">
        <f t="shared" si="69"/>
        <v>TRANSPORTE DE EMULSÃO ASFÁLTICA PARA IMPRIMAÇÃO - EAI</v>
      </c>
      <c r="F34" s="104" t="str">
        <f t="shared" si="55"/>
        <v>T</v>
      </c>
      <c r="G34" s="105">
        <f t="shared" si="56"/>
        <v>25.9</v>
      </c>
      <c r="H34" s="106">
        <v>589.76</v>
      </c>
      <c r="I34" s="121">
        <f t="shared" si="70"/>
        <v>0.15</v>
      </c>
      <c r="J34" s="106">
        <f t="shared" si="10"/>
        <v>678.22</v>
      </c>
      <c r="K34" s="107">
        <f t="shared" si="11"/>
        <v>17565.89</v>
      </c>
      <c r="L34" s="5">
        <f>COUNTIF($C$8:C34,C34)</f>
        <v>1</v>
      </c>
      <c r="M34" s="5">
        <f t="shared" si="1"/>
        <v>0</v>
      </c>
      <c r="N34" s="6" t="str">
        <f t="shared" si="5"/>
        <v>CTMB01</v>
      </c>
      <c r="O34" s="5">
        <f t="shared" si="2"/>
        <v>17565.89</v>
      </c>
      <c r="P34" s="5">
        <f t="shared" si="3"/>
        <v>18</v>
      </c>
      <c r="Q34" s="5">
        <f>IF(L34=0,0,COUNTIF($P$6:P34,P34)-1)</f>
        <v>0</v>
      </c>
      <c r="R34" s="5">
        <f t="shared" si="6"/>
        <v>18</v>
      </c>
      <c r="S34" s="79"/>
      <c r="T34" s="79"/>
      <c r="U34" s="79"/>
    </row>
    <row r="35" spans="1:21" ht="21" customHeight="1" x14ac:dyDescent="0.2">
      <c r="A35" s="102" t="s">
        <v>21751</v>
      </c>
      <c r="B35" s="102" t="str">
        <f t="shared" ref="B35" si="71">VLOOKUP(A35,MC,2,0)</f>
        <v>ANP</v>
      </c>
      <c r="C35" s="102" t="str">
        <f t="shared" ref="C35" si="72">VLOOKUP(A35,MC,3,0)</f>
        <v>CTMB02</v>
      </c>
      <c r="D35" s="102" t="str">
        <f t="shared" si="68"/>
        <v>CTMB02</v>
      </c>
      <c r="E35" s="103" t="str">
        <f t="shared" ref="E35" si="73">VLOOKUP(A35,MC,4,0)</f>
        <v xml:space="preserve">TRANSPORTE DE EMULSÃO ASFÁLTICA RR-1C </v>
      </c>
      <c r="F35" s="104" t="str">
        <f t="shared" ref="F35" si="74">VLOOKUP(A35,MC,10,0)</f>
        <v>T</v>
      </c>
      <c r="G35" s="105">
        <f t="shared" ref="G35" si="75">VLOOKUP(A35,MC,9,0)</f>
        <v>8.9600000000000009</v>
      </c>
      <c r="H35" s="106">
        <v>589.76</v>
      </c>
      <c r="I35" s="121">
        <f t="shared" si="70"/>
        <v>0.15</v>
      </c>
      <c r="J35" s="106">
        <f t="shared" ref="J35" si="76">TRUNC(H35*(1+I35),2)</f>
        <v>678.22</v>
      </c>
      <c r="K35" s="107">
        <f t="shared" ref="K35" si="77">TRUNC(G35*J35,2)</f>
        <v>6076.85</v>
      </c>
      <c r="L35" s="5">
        <f>COUNTIF($C$8:C35,C35)</f>
        <v>1</v>
      </c>
      <c r="M35" s="5">
        <f t="shared" si="1"/>
        <v>0</v>
      </c>
      <c r="N35" s="6" t="str">
        <f t="shared" si="5"/>
        <v>CTMB02</v>
      </c>
      <c r="O35" s="5">
        <f t="shared" si="2"/>
        <v>6076.85</v>
      </c>
      <c r="P35" s="5">
        <f t="shared" si="3"/>
        <v>27</v>
      </c>
      <c r="Q35" s="5">
        <f>IF(L35=0,0,COUNTIF($P$6:P35,P35)-1)</f>
        <v>0</v>
      </c>
      <c r="R35" s="5">
        <f t="shared" si="6"/>
        <v>27</v>
      </c>
      <c r="S35" s="79"/>
      <c r="T35" s="79"/>
      <c r="U35" s="79"/>
    </row>
    <row r="36" spans="1:21" ht="22.5" x14ac:dyDescent="0.2">
      <c r="A36" s="102" t="s">
        <v>21752</v>
      </c>
      <c r="B36" s="102" t="str">
        <f t="shared" si="53"/>
        <v>ANP</v>
      </c>
      <c r="C36" s="102" t="str">
        <f t="shared" si="54"/>
        <v>CTMB03</v>
      </c>
      <c r="D36" s="102" t="str">
        <f t="shared" si="68"/>
        <v>CTMB03</v>
      </c>
      <c r="E36" s="103" t="str">
        <f t="shared" si="69"/>
        <v xml:space="preserve">TRANSPORTE DE CIMENTO ASFÁLTICO CAP 50/70 </v>
      </c>
      <c r="F36" s="104" t="str">
        <f t="shared" si="55"/>
        <v>T</v>
      </c>
      <c r="G36" s="105">
        <f t="shared" si="56"/>
        <v>132.56</v>
      </c>
      <c r="H36" s="106">
        <v>582.42999999999995</v>
      </c>
      <c r="I36" s="121">
        <f t="shared" si="70"/>
        <v>0.15</v>
      </c>
      <c r="J36" s="106">
        <f t="shared" si="10"/>
        <v>669.79</v>
      </c>
      <c r="K36" s="107">
        <f t="shared" si="11"/>
        <v>88787.36</v>
      </c>
      <c r="L36" s="5">
        <f>COUNTIF($C$8:C36,C36)</f>
        <v>1</v>
      </c>
      <c r="M36" s="5">
        <f t="shared" si="1"/>
        <v>0</v>
      </c>
      <c r="N36" s="6" t="str">
        <f t="shared" si="5"/>
        <v>CTMB03</v>
      </c>
      <c r="O36" s="5">
        <f t="shared" si="2"/>
        <v>88787.36</v>
      </c>
      <c r="P36" s="5">
        <f t="shared" si="3"/>
        <v>8</v>
      </c>
      <c r="Q36" s="5">
        <f>IF(L36=0,0,COUNTIF($P$6:P36,P36)-1)</f>
        <v>0</v>
      </c>
      <c r="R36" s="5">
        <f t="shared" si="6"/>
        <v>8</v>
      </c>
      <c r="S36" s="79"/>
      <c r="T36" s="79"/>
      <c r="U36" s="79"/>
    </row>
    <row r="37" spans="1:21" s="85" customFormat="1" ht="15" x14ac:dyDescent="0.25">
      <c r="A37" s="375" t="s">
        <v>21709</v>
      </c>
      <c r="B37" s="108"/>
      <c r="C37" s="108"/>
      <c r="D37" s="108"/>
      <c r="E37" s="374" t="str">
        <f t="shared" si="21"/>
        <v>SINALIZAÇÃO</v>
      </c>
      <c r="F37" s="109"/>
      <c r="G37" s="110"/>
      <c r="H37" s="111"/>
      <c r="I37" s="112"/>
      <c r="J37" s="112"/>
      <c r="K37" s="376">
        <f>SUM(K38:K49)</f>
        <v>136049.14000000001</v>
      </c>
      <c r="L37" s="5">
        <f>COUNTIF($C$8:C37,C37)</f>
        <v>0</v>
      </c>
      <c r="M37" s="5">
        <f t="shared" si="1"/>
        <v>0</v>
      </c>
      <c r="N37" s="6">
        <f t="shared" si="5"/>
        <v>0</v>
      </c>
      <c r="O37" s="5">
        <f t="shared" si="2"/>
        <v>0</v>
      </c>
      <c r="P37" s="5">
        <f t="shared" si="3"/>
        <v>0</v>
      </c>
      <c r="Q37" s="5">
        <f>IF(L37=0,0,COUNTIF($P$6:P37,P37)-1)</f>
        <v>0</v>
      </c>
      <c r="R37" s="5">
        <f t="shared" si="6"/>
        <v>0</v>
      </c>
      <c r="S37" s="84"/>
      <c r="T37" s="84"/>
      <c r="U37" s="84"/>
    </row>
    <row r="38" spans="1:21" s="92" customFormat="1" x14ac:dyDescent="0.25">
      <c r="A38" s="338" t="s">
        <v>21710</v>
      </c>
      <c r="B38" s="339"/>
      <c r="C38" s="339"/>
      <c r="D38" s="339"/>
      <c r="E38" s="340" t="s">
        <v>21734</v>
      </c>
      <c r="F38" s="338" t="s">
        <v>36</v>
      </c>
      <c r="G38" s="341"/>
      <c r="H38" s="172"/>
      <c r="I38" s="172"/>
      <c r="J38" s="172"/>
      <c r="K38" s="172"/>
      <c r="L38" s="5">
        <f>COUNTIF($C$8:C38,C38)</f>
        <v>0</v>
      </c>
      <c r="M38" s="5">
        <f t="shared" ref="M38:M58" si="78">IF(L38&gt;1,0,SUMIF(C:C,C38,F:F))</f>
        <v>0</v>
      </c>
      <c r="N38" s="6">
        <f t="shared" si="5"/>
        <v>0</v>
      </c>
      <c r="O38" s="5">
        <f t="shared" ref="O38:O58" si="79">SUMIF(C:C,N38,K:K)</f>
        <v>0</v>
      </c>
      <c r="P38" s="5">
        <f t="shared" ref="P38:P58" si="80">IF(O38=0,0,COUNTIF($O:$O,"&gt;="&amp;O38))</f>
        <v>0</v>
      </c>
      <c r="Q38" s="5">
        <f>IF(L38=0,0,COUNTIF($P$6:P38,P38)-1)</f>
        <v>0</v>
      </c>
      <c r="R38" s="5">
        <f t="shared" si="6"/>
        <v>0</v>
      </c>
    </row>
    <row r="39" spans="1:21" ht="22.5" x14ac:dyDescent="0.2">
      <c r="A39" s="102" t="s">
        <v>26742</v>
      </c>
      <c r="B39" s="102" t="str">
        <f t="shared" ref="B39:B49" si="81">VLOOKUP(A39,MC,2,0)</f>
        <v>SICRO</v>
      </c>
      <c r="C39" s="102">
        <f t="shared" ref="C39:C49" si="82">VLOOKUP(A39,MC,3,0)</f>
        <v>5213408</v>
      </c>
      <c r="D39" s="102">
        <f>C39</f>
        <v>5213408</v>
      </c>
      <c r="E39" s="103" t="str">
        <f t="shared" si="21"/>
        <v>Pintura de faixa com termoplástico por aspersão - espessura de 1,5 mm</v>
      </c>
      <c r="F39" s="104" t="str">
        <f t="shared" ref="F39:F49" si="83">VLOOKUP(A39,MC,10,0)</f>
        <v>m²</v>
      </c>
      <c r="G39" s="105">
        <f t="shared" ref="G39:G49" si="84">VLOOKUP(A39,MC,9,0)</f>
        <v>645.65</v>
      </c>
      <c r="H39" s="106">
        <f>IFERROR(VLOOKUP(C39,BANCO,4,0),IFERROR(VLOOKUP(C39,SINAPI,5,0),IFERROR(VLOOKUP(C39,SICRO,4,0),)))</f>
        <v>49.64</v>
      </c>
      <c r="I39" s="121">
        <f t="shared" si="31"/>
        <v>0.21229999999999999</v>
      </c>
      <c r="J39" s="106">
        <f t="shared" si="10"/>
        <v>60.17</v>
      </c>
      <c r="K39" s="107">
        <f t="shared" si="11"/>
        <v>38848.76</v>
      </c>
      <c r="L39" s="5">
        <f>COUNTIF($C$8:C39,C39)</f>
        <v>1</v>
      </c>
      <c r="M39" s="5">
        <f t="shared" si="78"/>
        <v>0</v>
      </c>
      <c r="N39" s="6">
        <f t="shared" si="5"/>
        <v>5213408</v>
      </c>
      <c r="O39" s="5">
        <f t="shared" si="79"/>
        <v>38848.76</v>
      </c>
      <c r="P39" s="5">
        <f t="shared" si="80"/>
        <v>13</v>
      </c>
      <c r="Q39" s="5">
        <f>IF(L39=0,0,COUNTIF($P$6:P39,P39)-1)</f>
        <v>0</v>
      </c>
      <c r="R39" s="5">
        <f t="shared" si="6"/>
        <v>13</v>
      </c>
      <c r="S39" s="79"/>
      <c r="T39" s="79"/>
      <c r="U39" s="79"/>
    </row>
    <row r="40" spans="1:21" ht="22.5" x14ac:dyDescent="0.2">
      <c r="A40" s="102" t="s">
        <v>26743</v>
      </c>
      <c r="B40" s="102" t="str">
        <f t="shared" si="81"/>
        <v>SICRO</v>
      </c>
      <c r="C40" s="102">
        <f t="shared" si="82"/>
        <v>5213362</v>
      </c>
      <c r="D40" s="102">
        <f>C40</f>
        <v>5213362</v>
      </c>
      <c r="E40" s="103" t="str">
        <f t="shared" si="21"/>
        <v>Tachão refletivo em plástico injetado - bidirecional - fornecimento e colocação</v>
      </c>
      <c r="F40" s="104" t="str">
        <f t="shared" si="83"/>
        <v>un</v>
      </c>
      <c r="G40" s="105">
        <f t="shared" si="84"/>
        <v>48</v>
      </c>
      <c r="H40" s="106">
        <f>IFERROR(VLOOKUP(C40,BANCO,4,0),IFERROR(VLOOKUP(C40,SINAPI,5,0),IFERROR(VLOOKUP(C40,SICRO,4,0),)))</f>
        <v>88.25</v>
      </c>
      <c r="I40" s="121">
        <f t="shared" si="31"/>
        <v>0.21229999999999999</v>
      </c>
      <c r="J40" s="106">
        <f t="shared" si="10"/>
        <v>106.98</v>
      </c>
      <c r="K40" s="107">
        <f t="shared" si="11"/>
        <v>5135.04</v>
      </c>
      <c r="L40" s="5">
        <f>COUNTIF($C$8:C40,C40)</f>
        <v>1</v>
      </c>
      <c r="M40" s="5">
        <f t="shared" si="78"/>
        <v>0</v>
      </c>
      <c r="N40" s="6">
        <f t="shared" si="5"/>
        <v>5213362</v>
      </c>
      <c r="O40" s="5">
        <f t="shared" si="79"/>
        <v>5135.04</v>
      </c>
      <c r="P40" s="5">
        <f t="shared" si="80"/>
        <v>31</v>
      </c>
      <c r="Q40" s="5">
        <f>IF(L40=0,0,COUNTIF($P$6:P40,P40)-1)</f>
        <v>0</v>
      </c>
      <c r="R40" s="5">
        <f t="shared" si="6"/>
        <v>31</v>
      </c>
      <c r="S40" s="79"/>
      <c r="T40" s="79"/>
      <c r="U40" s="79"/>
    </row>
    <row r="41" spans="1:21" ht="22.5" x14ac:dyDescent="0.2">
      <c r="A41" s="102" t="s">
        <v>26744</v>
      </c>
      <c r="B41" s="102" t="str">
        <f t="shared" ref="B41" si="85">VLOOKUP(A41,MC,2,0)</f>
        <v>SICRO</v>
      </c>
      <c r="C41" s="102">
        <f t="shared" ref="C41" si="86">VLOOKUP(A41,MC,3,0)</f>
        <v>5213360</v>
      </c>
      <c r="D41" s="102">
        <f>C41</f>
        <v>5213360</v>
      </c>
      <c r="E41" s="103" t="str">
        <f t="shared" ref="E41" si="87">VLOOKUP(A41,MC,4,0)</f>
        <v>Tacha refletiva em plástico injetado - bidirecional tipo I - com um pino - fornecimento e colocação</v>
      </c>
      <c r="F41" s="104" t="str">
        <f t="shared" ref="F41" si="88">VLOOKUP(A41,MC,10,0)</f>
        <v>un</v>
      </c>
      <c r="G41" s="105">
        <f t="shared" ref="G41" si="89">VLOOKUP(A41,MC,9,0)</f>
        <v>912</v>
      </c>
      <c r="H41" s="106">
        <f>IFERROR(VLOOKUP(C41,BANCO,4,0),IFERROR(VLOOKUP(C41,SINAPI,5,0),IFERROR(VLOOKUP(C41,SICRO,4,0),)))</f>
        <v>35.68</v>
      </c>
      <c r="I41" s="121">
        <f t="shared" si="31"/>
        <v>0.21229999999999999</v>
      </c>
      <c r="J41" s="106">
        <f t="shared" ref="J41" si="90">TRUNC(H41*(1+I41),2)</f>
        <v>43.25</v>
      </c>
      <c r="K41" s="107">
        <f t="shared" ref="K41" si="91">TRUNC(G41*J41,2)</f>
        <v>39444</v>
      </c>
      <c r="L41" s="5">
        <f>COUNTIF($C$8:C41,C41)</f>
        <v>1</v>
      </c>
      <c r="M41" s="5">
        <f t="shared" si="78"/>
        <v>0</v>
      </c>
      <c r="N41" s="6">
        <f t="shared" ref="N41" si="92">IF(L41=1,C41,0)</f>
        <v>5213360</v>
      </c>
      <c r="O41" s="5">
        <f t="shared" si="79"/>
        <v>39444</v>
      </c>
      <c r="P41" s="5">
        <f t="shared" si="80"/>
        <v>12</v>
      </c>
      <c r="Q41" s="5">
        <f>IF(L41=0,0,COUNTIF($P$6:P41,P41)-1)</f>
        <v>0</v>
      </c>
      <c r="R41" s="5">
        <f t="shared" ref="R41" si="93">P41-Q41</f>
        <v>12</v>
      </c>
      <c r="S41" s="79"/>
      <c r="T41" s="79"/>
      <c r="U41" s="79"/>
    </row>
    <row r="42" spans="1:21" s="92" customFormat="1" x14ac:dyDescent="0.25">
      <c r="A42" s="338" t="s">
        <v>21711</v>
      </c>
      <c r="B42" s="339"/>
      <c r="C42" s="339"/>
      <c r="D42" s="339"/>
      <c r="E42" s="340" t="s">
        <v>21735</v>
      </c>
      <c r="F42" s="338"/>
      <c r="G42" s="341"/>
      <c r="H42" s="342"/>
      <c r="I42" s="342"/>
      <c r="J42" s="342"/>
      <c r="K42" s="342"/>
      <c r="L42" s="5">
        <f>COUNTIF($C$8:C42,C42)</f>
        <v>0</v>
      </c>
      <c r="M42" s="5">
        <f t="shared" si="78"/>
        <v>0</v>
      </c>
      <c r="N42" s="6">
        <f t="shared" si="5"/>
        <v>0</v>
      </c>
      <c r="O42" s="5">
        <f t="shared" si="79"/>
        <v>0</v>
      </c>
      <c r="P42" s="5">
        <f t="shared" si="80"/>
        <v>0</v>
      </c>
      <c r="Q42" s="5">
        <f>IF(L42=0,0,COUNTIF($P$6:P42,P42)-1)</f>
        <v>0</v>
      </c>
      <c r="R42" s="5">
        <f t="shared" si="6"/>
        <v>0</v>
      </c>
    </row>
    <row r="43" spans="1:21" ht="33.75" x14ac:dyDescent="0.2">
      <c r="A43" s="102" t="s">
        <v>26745</v>
      </c>
      <c r="B43" s="102" t="str">
        <f t="shared" si="81"/>
        <v>SICRO</v>
      </c>
      <c r="C43" s="102">
        <f t="shared" si="82"/>
        <v>5213441</v>
      </c>
      <c r="D43" s="102">
        <f t="shared" ref="D43:D49" si="94">C43</f>
        <v>5213441</v>
      </c>
      <c r="E43" s="103" t="str">
        <f t="shared" si="21"/>
        <v>Placa de regulamentação em aço D = 0,80 m - película retrorrefletiva tipo I + SI - fornecimento e implantação</v>
      </c>
      <c r="F43" s="104" t="str">
        <f t="shared" si="83"/>
        <v>un</v>
      </c>
      <c r="G43" s="105">
        <f t="shared" si="84"/>
        <v>10</v>
      </c>
      <c r="H43" s="106">
        <f t="shared" ref="H43:H49" si="95">IFERROR(VLOOKUP(C43,BANCO,4,0),IFERROR(VLOOKUP(C43,SINAPI,5,0),IFERROR(VLOOKUP(C43,SICRO,4,0),)))</f>
        <v>498.42</v>
      </c>
      <c r="I43" s="121">
        <f t="shared" si="31"/>
        <v>0.21229999999999999</v>
      </c>
      <c r="J43" s="106">
        <f t="shared" si="10"/>
        <v>604.23</v>
      </c>
      <c r="K43" s="107">
        <f t="shared" si="11"/>
        <v>6042.3</v>
      </c>
      <c r="L43" s="5">
        <f>COUNTIF($C$8:C43,C43)</f>
        <v>1</v>
      </c>
      <c r="M43" s="5">
        <f t="shared" si="78"/>
        <v>0</v>
      </c>
      <c r="N43" s="6">
        <f t="shared" si="5"/>
        <v>5213441</v>
      </c>
      <c r="O43" s="5">
        <f t="shared" si="79"/>
        <v>6042.3</v>
      </c>
      <c r="P43" s="5">
        <f t="shared" si="80"/>
        <v>28</v>
      </c>
      <c r="Q43" s="5">
        <f>IF(L43=0,0,COUNTIF($P$6:P43,P43)-1)</f>
        <v>0</v>
      </c>
      <c r="R43" s="5">
        <f t="shared" si="6"/>
        <v>28</v>
      </c>
      <c r="S43" s="79"/>
      <c r="T43" s="79"/>
      <c r="U43" s="79"/>
    </row>
    <row r="44" spans="1:21" ht="33.75" x14ac:dyDescent="0.2">
      <c r="A44" s="102" t="s">
        <v>26746</v>
      </c>
      <c r="B44" s="102" t="str">
        <f t="shared" ref="B44:B45" si="96">VLOOKUP(A44,MC,2,0)</f>
        <v>SICRO</v>
      </c>
      <c r="C44" s="102">
        <f t="shared" ref="C44:C45" si="97">VLOOKUP(A44,MC,3,0)</f>
        <v>5213464</v>
      </c>
      <c r="D44" s="102">
        <f t="shared" si="94"/>
        <v>5213464</v>
      </c>
      <c r="E44" s="103" t="str">
        <f t="shared" ref="E44:E45" si="98">VLOOKUP(A44,MC,4,0)</f>
        <v>Placa de advertência em aço, lado de 0,60 m - película retrorrefletiva tipo I + SI - fornecimento e implantação</v>
      </c>
      <c r="F44" s="104" t="str">
        <f t="shared" ref="F44:F45" si="99">VLOOKUP(A44,MC,10,0)</f>
        <v>un</v>
      </c>
      <c r="G44" s="105">
        <f t="shared" ref="G44:G45" si="100">VLOOKUP(A44,MC,9,0)</f>
        <v>6</v>
      </c>
      <c r="H44" s="106">
        <f t="shared" si="95"/>
        <v>291.2</v>
      </c>
      <c r="I44" s="121">
        <f t="shared" si="31"/>
        <v>0.21229999999999999</v>
      </c>
      <c r="J44" s="106">
        <f t="shared" ref="J44:J45" si="101">TRUNC(H44*(1+I44),2)</f>
        <v>353.02</v>
      </c>
      <c r="K44" s="107">
        <f t="shared" ref="K44:K45" si="102">TRUNC(G44*J44,2)</f>
        <v>2118.12</v>
      </c>
      <c r="L44" s="5">
        <f>COUNTIF($C$8:C44,C44)</f>
        <v>1</v>
      </c>
      <c r="M44" s="5">
        <f t="shared" si="78"/>
        <v>0</v>
      </c>
      <c r="N44" s="6">
        <f t="shared" si="5"/>
        <v>5213464</v>
      </c>
      <c r="O44" s="5">
        <f t="shared" si="79"/>
        <v>2118.12</v>
      </c>
      <c r="P44" s="5">
        <f t="shared" si="80"/>
        <v>36</v>
      </c>
      <c r="Q44" s="5">
        <f>IF(L44=0,0,COUNTIF($P$6:P44,P44)-1)</f>
        <v>0</v>
      </c>
      <c r="R44" s="5">
        <f t="shared" si="6"/>
        <v>36</v>
      </c>
      <c r="S44" s="79"/>
      <c r="T44" s="79"/>
      <c r="U44" s="79"/>
    </row>
    <row r="45" spans="1:21" ht="22.5" x14ac:dyDescent="0.2">
      <c r="A45" s="102" t="s">
        <v>26747</v>
      </c>
      <c r="B45" s="102" t="str">
        <f t="shared" si="96"/>
        <v>SICRO</v>
      </c>
      <c r="C45" s="102">
        <f t="shared" si="97"/>
        <v>5213571</v>
      </c>
      <c r="D45" s="102">
        <f t="shared" si="94"/>
        <v>5213571</v>
      </c>
      <c r="E45" s="103" t="str">
        <f t="shared" si="98"/>
        <v>Placa em aço - película I + III - fornecimento e implantação</v>
      </c>
      <c r="F45" s="104" t="str">
        <f t="shared" si="99"/>
        <v>m²</v>
      </c>
      <c r="G45" s="105">
        <f t="shared" si="100"/>
        <v>22.68</v>
      </c>
      <c r="H45" s="106">
        <f t="shared" si="95"/>
        <v>492.13</v>
      </c>
      <c r="I45" s="121">
        <f t="shared" si="31"/>
        <v>0.21229999999999999</v>
      </c>
      <c r="J45" s="106">
        <f t="shared" si="101"/>
        <v>596.6</v>
      </c>
      <c r="K45" s="107">
        <f t="shared" si="102"/>
        <v>13530.88</v>
      </c>
      <c r="L45" s="5">
        <f>COUNTIF($C$8:C45,C45)</f>
        <v>1</v>
      </c>
      <c r="M45" s="5">
        <f t="shared" si="78"/>
        <v>0</v>
      </c>
      <c r="N45" s="6">
        <f t="shared" si="5"/>
        <v>5213571</v>
      </c>
      <c r="O45" s="5">
        <f t="shared" si="79"/>
        <v>13530.88</v>
      </c>
      <c r="P45" s="5">
        <f t="shared" si="80"/>
        <v>22</v>
      </c>
      <c r="Q45" s="5">
        <f>IF(L45=0,0,COUNTIF($P$6:P45,P45)-1)</f>
        <v>0</v>
      </c>
      <c r="R45" s="5">
        <f t="shared" si="6"/>
        <v>22</v>
      </c>
      <c r="S45" s="79"/>
      <c r="T45" s="79"/>
      <c r="U45" s="79"/>
    </row>
    <row r="46" spans="1:21" ht="33.75" x14ac:dyDescent="0.2">
      <c r="A46" s="102" t="s">
        <v>26748</v>
      </c>
      <c r="B46" s="102" t="str">
        <f t="shared" si="81"/>
        <v>SICRO</v>
      </c>
      <c r="C46" s="102">
        <f t="shared" si="82"/>
        <v>5213472</v>
      </c>
      <c r="D46" s="102">
        <f t="shared" si="94"/>
        <v>5213472</v>
      </c>
      <c r="E46" s="103" t="str">
        <f t="shared" si="21"/>
        <v>Placa de marco quilométrico em aço - 0,60 x 0,865 m - película retrorrefletiva tipo I + I - fornecimento e implantação</v>
      </c>
      <c r="F46" s="104" t="str">
        <f t="shared" si="83"/>
        <v>un</v>
      </c>
      <c r="G46" s="105">
        <f t="shared" si="84"/>
        <v>2</v>
      </c>
      <c r="H46" s="106">
        <f t="shared" si="95"/>
        <v>302.56</v>
      </c>
      <c r="I46" s="121">
        <f t="shared" si="31"/>
        <v>0.21229999999999999</v>
      </c>
      <c r="J46" s="106">
        <f t="shared" si="10"/>
        <v>366.79</v>
      </c>
      <c r="K46" s="107">
        <f t="shared" si="11"/>
        <v>733.58</v>
      </c>
      <c r="L46" s="5">
        <f>COUNTIF($C$8:C46,C46)</f>
        <v>1</v>
      </c>
      <c r="M46" s="5">
        <f t="shared" si="78"/>
        <v>0</v>
      </c>
      <c r="N46" s="6">
        <f t="shared" si="5"/>
        <v>5213472</v>
      </c>
      <c r="O46" s="5">
        <f t="shared" si="79"/>
        <v>733.58</v>
      </c>
      <c r="P46" s="5">
        <f t="shared" si="80"/>
        <v>39</v>
      </c>
      <c r="Q46" s="5">
        <f>IF(L46=0,0,COUNTIF($P$6:P46,P46)-1)</f>
        <v>0</v>
      </c>
      <c r="R46" s="5">
        <f t="shared" si="6"/>
        <v>39</v>
      </c>
      <c r="S46" s="79"/>
      <c r="T46" s="79"/>
      <c r="U46" s="79"/>
    </row>
    <row r="47" spans="1:21" ht="33.75" x14ac:dyDescent="0.2">
      <c r="A47" s="102" t="s">
        <v>26749</v>
      </c>
      <c r="B47" s="102" t="str">
        <f t="shared" ref="B47" si="103">VLOOKUP(A47,MC,2,0)</f>
        <v>SICRO</v>
      </c>
      <c r="C47" s="102">
        <f t="shared" ref="C47" si="104">VLOOKUP(A47,MC,3,0)</f>
        <v>5213552</v>
      </c>
      <c r="D47" s="102">
        <f t="shared" ref="D47" si="105">C47</f>
        <v>5213552</v>
      </c>
      <c r="E47" s="103" t="str">
        <f t="shared" ref="E47" si="106">VLOOKUP(A47,MC,4,0)</f>
        <v>Placa em aço, modulada - 2,00 x 1,00 m - película retrorrefletiva tipo I + III - fornecimento e implantação</v>
      </c>
      <c r="F47" s="104" t="str">
        <f t="shared" ref="F47" si="107">VLOOKUP(A47,MC,10,0)</f>
        <v>un</v>
      </c>
      <c r="G47" s="105">
        <f t="shared" ref="G47" si="108">VLOOKUP(A47,MC,9,0)</f>
        <v>2</v>
      </c>
      <c r="H47" s="106">
        <f t="shared" si="95"/>
        <v>1205.2</v>
      </c>
      <c r="I47" s="121">
        <f t="shared" si="31"/>
        <v>0.21229999999999999</v>
      </c>
      <c r="J47" s="106">
        <f t="shared" ref="J47" si="109">TRUNC(H47*(1+I47),2)</f>
        <v>1461.06</v>
      </c>
      <c r="K47" s="107">
        <f t="shared" ref="K47" si="110">TRUNC(G47*J47,2)</f>
        <v>2922.12</v>
      </c>
      <c r="L47" s="5">
        <f>COUNTIF($C$8:C47,C47)</f>
        <v>1</v>
      </c>
      <c r="M47" s="5">
        <f t="shared" si="78"/>
        <v>0</v>
      </c>
      <c r="N47" s="6">
        <f t="shared" ref="N47" si="111">IF(L47=1,C47,0)</f>
        <v>5213552</v>
      </c>
      <c r="O47" s="5">
        <f t="shared" si="79"/>
        <v>2922.12</v>
      </c>
      <c r="P47" s="5">
        <f t="shared" si="80"/>
        <v>34</v>
      </c>
      <c r="Q47" s="5">
        <f>IF(L47=0,0,COUNTIF($P$6:P47,P47)-1)</f>
        <v>0</v>
      </c>
      <c r="R47" s="5">
        <f t="shared" ref="R47" si="112">P47-Q47</f>
        <v>34</v>
      </c>
      <c r="S47" s="79"/>
      <c r="T47" s="79"/>
      <c r="U47" s="79"/>
    </row>
    <row r="48" spans="1:21" ht="22.5" x14ac:dyDescent="0.2">
      <c r="A48" s="102" t="s">
        <v>26750</v>
      </c>
      <c r="B48" s="102" t="str">
        <f t="shared" si="81"/>
        <v>SICRO</v>
      </c>
      <c r="C48" s="102">
        <f t="shared" si="82"/>
        <v>5213577</v>
      </c>
      <c r="D48" s="102">
        <f t="shared" si="94"/>
        <v>5213577</v>
      </c>
      <c r="E48" s="103" t="str">
        <f t="shared" si="21"/>
        <v>Placa em aço, modulada - acima de 2 m² - película I + III - fornecimento e implantação</v>
      </c>
      <c r="F48" s="104" t="str">
        <f t="shared" si="83"/>
        <v>m²</v>
      </c>
      <c r="G48" s="105">
        <f t="shared" si="84"/>
        <v>24.75</v>
      </c>
      <c r="H48" s="106">
        <f t="shared" si="95"/>
        <v>618.16</v>
      </c>
      <c r="I48" s="121">
        <f t="shared" si="31"/>
        <v>0.21229999999999999</v>
      </c>
      <c r="J48" s="106">
        <f t="shared" si="10"/>
        <v>749.39</v>
      </c>
      <c r="K48" s="107">
        <f t="shared" si="11"/>
        <v>18547.400000000001</v>
      </c>
      <c r="L48" s="5">
        <f>COUNTIF($C$8:C48,C48)</f>
        <v>1</v>
      </c>
      <c r="M48" s="5">
        <f t="shared" si="78"/>
        <v>0</v>
      </c>
      <c r="N48" s="6">
        <f t="shared" si="5"/>
        <v>5213577</v>
      </c>
      <c r="O48" s="5">
        <f t="shared" si="79"/>
        <v>18547.400000000001</v>
      </c>
      <c r="P48" s="5">
        <f t="shared" si="80"/>
        <v>17</v>
      </c>
      <c r="Q48" s="5">
        <f>IF(L48=0,0,COUNTIF($P$6:P48,P48)-1)</f>
        <v>0</v>
      </c>
      <c r="R48" s="5">
        <f t="shared" si="6"/>
        <v>17</v>
      </c>
      <c r="S48" s="79"/>
      <c r="T48" s="79"/>
      <c r="U48" s="79"/>
    </row>
    <row r="49" spans="1:21" ht="33.75" x14ac:dyDescent="0.2">
      <c r="A49" s="102" t="s">
        <v>26751</v>
      </c>
      <c r="B49" s="102" t="str">
        <f t="shared" si="81"/>
        <v>SICRO</v>
      </c>
      <c r="C49" s="102">
        <f t="shared" si="82"/>
        <v>5216111</v>
      </c>
      <c r="D49" s="102">
        <f t="shared" si="94"/>
        <v>5216111</v>
      </c>
      <c r="E49" s="103" t="str">
        <f t="shared" si="21"/>
        <v>Suporte para placa de sinalização em madeira de lei tratada 8 x 8 cm - fornecimento e implantação</v>
      </c>
      <c r="F49" s="104" t="str">
        <f t="shared" si="83"/>
        <v>un</v>
      </c>
      <c r="G49" s="105">
        <f t="shared" si="84"/>
        <v>54</v>
      </c>
      <c r="H49" s="106">
        <f t="shared" si="95"/>
        <v>133.31</v>
      </c>
      <c r="I49" s="121">
        <f t="shared" si="31"/>
        <v>0.21229999999999999</v>
      </c>
      <c r="J49" s="106">
        <f t="shared" si="10"/>
        <v>161.61000000000001</v>
      </c>
      <c r="K49" s="107">
        <f t="shared" si="11"/>
        <v>8726.94</v>
      </c>
      <c r="L49" s="5">
        <f>COUNTIF($C$8:C49,C49)</f>
        <v>1</v>
      </c>
      <c r="M49" s="5">
        <f t="shared" si="78"/>
        <v>0</v>
      </c>
      <c r="N49" s="6">
        <f t="shared" si="5"/>
        <v>5216111</v>
      </c>
      <c r="O49" s="5">
        <f t="shared" si="79"/>
        <v>10827.87</v>
      </c>
      <c r="P49" s="5">
        <f t="shared" si="80"/>
        <v>23</v>
      </c>
      <c r="Q49" s="5">
        <f>IF(L49=0,0,COUNTIF($P$6:P49,P49)-1)</f>
        <v>0</v>
      </c>
      <c r="R49" s="5">
        <f t="shared" si="6"/>
        <v>23</v>
      </c>
      <c r="S49" s="79"/>
      <c r="T49" s="79"/>
      <c r="U49" s="79"/>
    </row>
    <row r="50" spans="1:21" s="85" customFormat="1" ht="15" x14ac:dyDescent="0.25">
      <c r="A50" s="375" t="s">
        <v>21713</v>
      </c>
      <c r="B50" s="108"/>
      <c r="C50" s="108"/>
      <c r="D50" s="108"/>
      <c r="E50" s="374" t="str">
        <f t="shared" si="21"/>
        <v>SINALIZAÇÃO DE OBRA</v>
      </c>
      <c r="F50" s="109"/>
      <c r="G50" s="110"/>
      <c r="H50" s="111"/>
      <c r="I50" s="112"/>
      <c r="J50" s="112"/>
      <c r="K50" s="376">
        <f>SUM(K51:K58)</f>
        <v>97672.540000000008</v>
      </c>
      <c r="L50" s="5">
        <f>COUNTIF($C$8:C50,C50)</f>
        <v>0</v>
      </c>
      <c r="M50" s="5">
        <f t="shared" si="78"/>
        <v>0</v>
      </c>
      <c r="N50" s="6">
        <f t="shared" si="5"/>
        <v>0</v>
      </c>
      <c r="O50" s="5">
        <f t="shared" si="79"/>
        <v>0</v>
      </c>
      <c r="P50" s="5">
        <f t="shared" si="80"/>
        <v>0</v>
      </c>
      <c r="Q50" s="5">
        <f>IF(L50=0,0,COUNTIF($P$6:P50,P50)-1)</f>
        <v>0</v>
      </c>
      <c r="R50" s="5">
        <f t="shared" si="6"/>
        <v>0</v>
      </c>
      <c r="S50" s="84"/>
      <c r="T50" s="84"/>
      <c r="U50" s="84"/>
    </row>
    <row r="51" spans="1:21" ht="45" x14ac:dyDescent="0.2">
      <c r="A51" s="102" t="s">
        <v>21714</v>
      </c>
      <c r="B51" s="102" t="str">
        <f t="shared" ref="B51:B58" si="113">VLOOKUP(A51,MC,2,0)</f>
        <v>SICRO</v>
      </c>
      <c r="C51" s="102">
        <f t="shared" ref="C51:C58" si="114">VLOOKUP(A51,MC,3,0)</f>
        <v>5212560</v>
      </c>
      <c r="D51" s="102">
        <f>C51</f>
        <v>5212560</v>
      </c>
      <c r="E51" s="103" t="str">
        <f t="shared" si="21"/>
        <v>Placa de advertência para sinalização de obras montada em suporte metálico móvel, lado 1,00 m - utilização de 600 ciclos - fornecimento, 01 implantação e 01 retirada diária</v>
      </c>
      <c r="F51" s="104" t="str">
        <f t="shared" ref="F51:F58" si="115">VLOOKUP(A51,MC,10,0)</f>
        <v>un.dia</v>
      </c>
      <c r="G51" s="105">
        <f>VLOOKUP(A51,MC,9,0)</f>
        <v>462</v>
      </c>
      <c r="H51" s="106">
        <f t="shared" ref="H51:H58" si="116">IFERROR(VLOOKUP(C51,BANCO,4,0),IFERROR(VLOOKUP(C51,SINAPI,5,0),IFERROR(VLOOKUP(C51,SICRO,4,0),)))</f>
        <v>4.17</v>
      </c>
      <c r="I51" s="121">
        <f t="shared" si="31"/>
        <v>0.21229999999999999</v>
      </c>
      <c r="J51" s="106">
        <f t="shared" si="10"/>
        <v>5.05</v>
      </c>
      <c r="K51" s="107">
        <f t="shared" si="11"/>
        <v>2333.1</v>
      </c>
      <c r="L51" s="5">
        <f>COUNTIF($C$8:C51,C51)</f>
        <v>1</v>
      </c>
      <c r="M51" s="5">
        <f t="shared" si="78"/>
        <v>0</v>
      </c>
      <c r="N51" s="6">
        <f t="shared" si="5"/>
        <v>5212560</v>
      </c>
      <c r="O51" s="5">
        <f t="shared" si="79"/>
        <v>2333.1</v>
      </c>
      <c r="P51" s="5">
        <f t="shared" si="80"/>
        <v>35</v>
      </c>
      <c r="Q51" s="5">
        <f>IF(L51=0,0,COUNTIF($P$6:P51,P51)-1)</f>
        <v>0</v>
      </c>
      <c r="R51" s="5">
        <f t="shared" si="6"/>
        <v>35</v>
      </c>
      <c r="S51" s="79"/>
      <c r="T51" s="79"/>
      <c r="U51" s="79"/>
    </row>
    <row r="52" spans="1:21" ht="33.75" x14ac:dyDescent="0.2">
      <c r="A52" s="102" t="s">
        <v>21715</v>
      </c>
      <c r="B52" s="102" t="str">
        <f t="shared" ref="B52:B53" si="117">VLOOKUP(A52,MC,2,0)</f>
        <v>SICRO</v>
      </c>
      <c r="C52" s="102">
        <f t="shared" ref="C52:C53" si="118">VLOOKUP(A52,MC,3,0)</f>
        <v>5213498</v>
      </c>
      <c r="D52" s="102">
        <f t="shared" ref="D52:D58" si="119">C52</f>
        <v>5213498</v>
      </c>
      <c r="E52" s="103" t="str">
        <f t="shared" si="21"/>
        <v>Placa em aço - 2,00 x 1,00 m - película retrorrefletiva tipo I + III - fornecimento e implantação</v>
      </c>
      <c r="F52" s="104" t="str">
        <f t="shared" ref="F52:F53" si="120">VLOOKUP(A52,MC,10,0)</f>
        <v>un</v>
      </c>
      <c r="G52" s="105">
        <f t="shared" ref="G52:G53" si="121">VLOOKUP(A52,MC,9,0)</f>
        <v>6</v>
      </c>
      <c r="H52" s="106">
        <f t="shared" si="116"/>
        <v>953.14</v>
      </c>
      <c r="I52" s="121">
        <f t="shared" si="31"/>
        <v>0.21229999999999999</v>
      </c>
      <c r="J52" s="106">
        <f t="shared" ref="J52:J53" si="122">TRUNC(H52*(1+I52),2)</f>
        <v>1155.49</v>
      </c>
      <c r="K52" s="107">
        <f t="shared" ref="K52:K53" si="123">TRUNC(G52*J52,2)</f>
        <v>6932.94</v>
      </c>
      <c r="L52" s="5">
        <f>COUNTIF($C$8:C52,C52)</f>
        <v>1</v>
      </c>
      <c r="M52" s="5">
        <f t="shared" si="78"/>
        <v>0</v>
      </c>
      <c r="N52" s="6">
        <f t="shared" ref="N52:N53" si="124">IF(L52=1,C52,0)</f>
        <v>5213498</v>
      </c>
      <c r="O52" s="5">
        <f t="shared" si="79"/>
        <v>6932.94</v>
      </c>
      <c r="P52" s="5">
        <f t="shared" si="80"/>
        <v>26</v>
      </c>
      <c r="Q52" s="5">
        <f>IF(L52=0,0,COUNTIF($P$6:P52,P52)-1)</f>
        <v>0</v>
      </c>
      <c r="R52" s="5">
        <f t="shared" ref="R52:R53" si="125">P52-Q52</f>
        <v>26</v>
      </c>
      <c r="S52" s="79"/>
      <c r="T52" s="79"/>
      <c r="U52" s="79"/>
    </row>
    <row r="53" spans="1:21" ht="33.75" x14ac:dyDescent="0.2">
      <c r="A53" s="102" t="s">
        <v>26752</v>
      </c>
      <c r="B53" s="102" t="str">
        <f t="shared" si="117"/>
        <v>SICRO</v>
      </c>
      <c r="C53" s="102">
        <f t="shared" si="118"/>
        <v>5213835</v>
      </c>
      <c r="D53" s="102">
        <f t="shared" si="119"/>
        <v>5213835</v>
      </c>
      <c r="E53" s="103" t="str">
        <f t="shared" si="21"/>
        <v>Cone plástico para canalização de trânsito - utilização de 150 ciclos - fornecimento, 01 implantação e 01 retirada diária</v>
      </c>
      <c r="F53" s="104" t="str">
        <f t="shared" si="120"/>
        <v>un.dia</v>
      </c>
      <c r="G53" s="105">
        <f t="shared" si="121"/>
        <v>3724</v>
      </c>
      <c r="H53" s="106">
        <f t="shared" si="116"/>
        <v>0.76</v>
      </c>
      <c r="I53" s="121">
        <f t="shared" si="31"/>
        <v>0.21229999999999999</v>
      </c>
      <c r="J53" s="106">
        <f t="shared" si="122"/>
        <v>0.92</v>
      </c>
      <c r="K53" s="107">
        <f t="shared" si="123"/>
        <v>3426.08</v>
      </c>
      <c r="L53" s="5">
        <f>COUNTIF($C$8:C53,C53)</f>
        <v>1</v>
      </c>
      <c r="M53" s="5">
        <f t="shared" si="78"/>
        <v>0</v>
      </c>
      <c r="N53" s="6">
        <f t="shared" si="124"/>
        <v>5213835</v>
      </c>
      <c r="O53" s="5">
        <f t="shared" si="79"/>
        <v>3426.08</v>
      </c>
      <c r="P53" s="5">
        <f t="shared" si="80"/>
        <v>33</v>
      </c>
      <c r="Q53" s="5">
        <f>IF(L53=0,0,COUNTIF($P$6:P53,P53)-1)</f>
        <v>0</v>
      </c>
      <c r="R53" s="5">
        <f t="shared" si="125"/>
        <v>33</v>
      </c>
      <c r="S53" s="79"/>
      <c r="T53" s="79"/>
      <c r="U53" s="79"/>
    </row>
    <row r="54" spans="1:21" ht="45" x14ac:dyDescent="0.2">
      <c r="A54" s="102" t="s">
        <v>26753</v>
      </c>
      <c r="B54" s="102" t="str">
        <f t="shared" si="113"/>
        <v>SICRO</v>
      </c>
      <c r="C54" s="102">
        <f t="shared" si="114"/>
        <v>5213343</v>
      </c>
      <c r="D54" s="102">
        <f t="shared" si="119"/>
        <v>5213343</v>
      </c>
      <c r="E54" s="103" t="str">
        <f t="shared" ref="E54:E55" si="126">VLOOKUP(A54,MC,4,0)</f>
        <v>Barreira de sinalização tipo I de direcionamento ou bloqueio - utilização de 150 ciclos - fornecimento, 01 implantação e 01 retirada diária</v>
      </c>
      <c r="F54" s="104" t="str">
        <f t="shared" si="115"/>
        <v>un.dia</v>
      </c>
      <c r="G54" s="105">
        <f t="shared" ref="G54:G58" si="127">VLOOKUP(A54,MC,9,0)</f>
        <v>1867</v>
      </c>
      <c r="H54" s="106">
        <f t="shared" si="116"/>
        <v>4.29</v>
      </c>
      <c r="I54" s="121">
        <f t="shared" si="31"/>
        <v>0.21229999999999999</v>
      </c>
      <c r="J54" s="106">
        <f t="shared" si="10"/>
        <v>5.2</v>
      </c>
      <c r="K54" s="107">
        <f t="shared" si="11"/>
        <v>9708.4</v>
      </c>
      <c r="L54" s="5">
        <f>COUNTIF($C$8:C54,C54)</f>
        <v>1</v>
      </c>
      <c r="M54" s="5">
        <f t="shared" si="78"/>
        <v>0</v>
      </c>
      <c r="N54" s="6">
        <f t="shared" si="5"/>
        <v>5213343</v>
      </c>
      <c r="O54" s="5">
        <f t="shared" si="79"/>
        <v>9708.4</v>
      </c>
      <c r="P54" s="5">
        <f t="shared" si="80"/>
        <v>25</v>
      </c>
      <c r="Q54" s="5">
        <f>IF(L54=0,0,COUNTIF($P$6:P54,P54)-1)</f>
        <v>0</v>
      </c>
      <c r="R54" s="5">
        <f t="shared" si="6"/>
        <v>25</v>
      </c>
      <c r="S54" s="79"/>
      <c r="T54" s="79"/>
      <c r="U54" s="79"/>
    </row>
    <row r="55" spans="1:21" ht="22.5" x14ac:dyDescent="0.2">
      <c r="A55" s="102" t="s">
        <v>26754</v>
      </c>
      <c r="B55" s="102" t="str">
        <f t="shared" ref="B55" si="128">VLOOKUP(A55,MC,2,0)</f>
        <v>SICRO</v>
      </c>
      <c r="C55" s="102">
        <f t="shared" ref="C55" si="129">VLOOKUP(A55,MC,3,0)</f>
        <v>5213850</v>
      </c>
      <c r="D55" s="102">
        <f t="shared" si="119"/>
        <v>5213850</v>
      </c>
      <c r="E55" s="103" t="str">
        <f t="shared" si="126"/>
        <v>Operação de sinalização por bandeirola de tecido ou com placa metálica</v>
      </c>
      <c r="F55" s="104" t="str">
        <f t="shared" ref="F55" si="130">VLOOKUP(A55,MC,10,0)</f>
        <v>h</v>
      </c>
      <c r="G55" s="105">
        <f t="shared" ref="G55" si="131">VLOOKUP(A55,MC,9,0)</f>
        <v>2212</v>
      </c>
      <c r="H55" s="106">
        <f t="shared" si="116"/>
        <v>23.74</v>
      </c>
      <c r="I55" s="121">
        <f t="shared" si="31"/>
        <v>0.21229999999999999</v>
      </c>
      <c r="J55" s="106">
        <f t="shared" ref="J55" si="132">TRUNC(H55*(1+I55),2)</f>
        <v>28.78</v>
      </c>
      <c r="K55" s="107">
        <f t="shared" ref="K55" si="133">TRUNC(G55*J55,2)</f>
        <v>63661.36</v>
      </c>
      <c r="L55" s="5">
        <f>COUNTIF($C$8:C55,C55)</f>
        <v>1</v>
      </c>
      <c r="M55" s="5">
        <f t="shared" si="78"/>
        <v>0</v>
      </c>
      <c r="N55" s="6">
        <f t="shared" ref="N55" si="134">IF(L55=1,C55,0)</f>
        <v>5213850</v>
      </c>
      <c r="O55" s="5">
        <f t="shared" si="79"/>
        <v>72899.740000000005</v>
      </c>
      <c r="P55" s="5">
        <f t="shared" si="80"/>
        <v>11</v>
      </c>
      <c r="Q55" s="5">
        <f>IF(L55=0,0,COUNTIF($P$6:P55,P55)-1)</f>
        <v>0</v>
      </c>
      <c r="R55" s="5">
        <f t="shared" ref="R55" si="135">P55-Q55</f>
        <v>11</v>
      </c>
      <c r="S55" s="79"/>
      <c r="T55" s="79"/>
      <c r="U55" s="79"/>
    </row>
    <row r="56" spans="1:21" ht="45" x14ac:dyDescent="0.2">
      <c r="A56" s="102" t="s">
        <v>26755</v>
      </c>
      <c r="B56" s="102" t="str">
        <f t="shared" ref="B56" si="136">VLOOKUP(A56,MC,2,0)</f>
        <v>SICRO</v>
      </c>
      <c r="C56" s="102">
        <f t="shared" ref="C56" si="137">VLOOKUP(A56,MC,3,0)</f>
        <v>5213848</v>
      </c>
      <c r="D56" s="102">
        <f t="shared" si="119"/>
        <v>5213848</v>
      </c>
      <c r="E56" s="103" t="str">
        <f t="shared" si="21"/>
        <v>Luz de advertência e bateria para dispositivos de sinalização - utilização de 200 ciclos - fornecimento, 01 implantação e 01 retirada diária</v>
      </c>
      <c r="F56" s="104" t="str">
        <f t="shared" ref="F56" si="138">VLOOKUP(A56,MC,10,0)</f>
        <v>un.dia</v>
      </c>
      <c r="G56" s="105">
        <f t="shared" ref="G56" si="139">VLOOKUP(A56,MC,9,0)</f>
        <v>201</v>
      </c>
      <c r="H56" s="106">
        <f t="shared" si="116"/>
        <v>1.1200000000000001</v>
      </c>
      <c r="I56" s="121">
        <f t="shared" si="31"/>
        <v>0.21229999999999999</v>
      </c>
      <c r="J56" s="106">
        <f t="shared" ref="J56" si="140">TRUNC(H56*(1+I56),2)</f>
        <v>1.35</v>
      </c>
      <c r="K56" s="107">
        <f t="shared" ref="K56" si="141">TRUNC(G56*J56,2)</f>
        <v>271.35000000000002</v>
      </c>
      <c r="L56" s="5">
        <f>COUNTIF($C$8:C56,C56)</f>
        <v>1</v>
      </c>
      <c r="M56" s="5">
        <f t="shared" si="78"/>
        <v>0</v>
      </c>
      <c r="N56" s="6">
        <f t="shared" ref="N56" si="142">IF(L56=1,C56,0)</f>
        <v>5213848</v>
      </c>
      <c r="O56" s="5">
        <f t="shared" si="79"/>
        <v>271.35000000000002</v>
      </c>
      <c r="P56" s="5">
        <f t="shared" si="80"/>
        <v>40</v>
      </c>
      <c r="Q56" s="5">
        <f>IF(L56=0,0,COUNTIF($P$6:P56,P56)-1)</f>
        <v>0</v>
      </c>
      <c r="R56" s="5">
        <f t="shared" ref="R56" si="143">P56-Q56</f>
        <v>40</v>
      </c>
      <c r="S56" s="79"/>
      <c r="T56" s="79"/>
      <c r="U56" s="79"/>
    </row>
    <row r="57" spans="1:21" ht="33.75" x14ac:dyDescent="0.2">
      <c r="A57" s="102" t="s">
        <v>26756</v>
      </c>
      <c r="B57" s="102" t="str">
        <f t="shared" si="113"/>
        <v>SICRO</v>
      </c>
      <c r="C57" s="102">
        <f t="shared" si="114"/>
        <v>5216111</v>
      </c>
      <c r="D57" s="102">
        <f t="shared" si="119"/>
        <v>5216111</v>
      </c>
      <c r="E57" s="103" t="str">
        <f t="shared" ref="E57" si="144">VLOOKUP(A57,MC,4,0)</f>
        <v>Suporte para placa de sinalização em madeira de lei tratada 8 x 8 cm - fornecimento e implantação</v>
      </c>
      <c r="F57" s="104" t="str">
        <f t="shared" si="115"/>
        <v>un</v>
      </c>
      <c r="G57" s="105">
        <f t="shared" si="127"/>
        <v>13</v>
      </c>
      <c r="H57" s="106">
        <f t="shared" si="116"/>
        <v>133.31</v>
      </c>
      <c r="I57" s="121">
        <f t="shared" si="31"/>
        <v>0.21229999999999999</v>
      </c>
      <c r="J57" s="106">
        <f t="shared" si="10"/>
        <v>161.61000000000001</v>
      </c>
      <c r="K57" s="107">
        <f t="shared" si="11"/>
        <v>2100.9299999999998</v>
      </c>
      <c r="L57" s="5">
        <f>COUNTIF($C$8:C57,C57)</f>
        <v>2</v>
      </c>
      <c r="M57" s="5">
        <f t="shared" si="78"/>
        <v>0</v>
      </c>
      <c r="N57" s="6">
        <f t="shared" si="5"/>
        <v>0</v>
      </c>
      <c r="O57" s="5">
        <f t="shared" si="79"/>
        <v>0</v>
      </c>
      <c r="P57" s="5">
        <f t="shared" si="80"/>
        <v>0</v>
      </c>
      <c r="Q57" s="5">
        <f>IF(L57=0,0,COUNTIF($P$6:P57,P57)-1)</f>
        <v>11</v>
      </c>
      <c r="R57" s="5">
        <f t="shared" si="6"/>
        <v>-11</v>
      </c>
      <c r="S57" s="79"/>
      <c r="T57" s="79"/>
      <c r="U57" s="79"/>
    </row>
    <row r="58" spans="1:21" ht="22.5" x14ac:dyDescent="0.2">
      <c r="A58" s="102" t="s">
        <v>26757</v>
      </c>
      <c r="B58" s="102" t="str">
        <f t="shared" si="113"/>
        <v>SICRO</v>
      </c>
      <c r="C58" s="102">
        <f t="shared" si="114"/>
        <v>5213850</v>
      </c>
      <c r="D58" s="102">
        <f t="shared" si="119"/>
        <v>5213850</v>
      </c>
      <c r="E58" s="103" t="str">
        <f t="shared" si="21"/>
        <v>Operação de sinalização por bandeirola de tecido ou com placa metálica</v>
      </c>
      <c r="F58" s="104" t="str">
        <f t="shared" si="115"/>
        <v>h</v>
      </c>
      <c r="G58" s="105">
        <f t="shared" si="127"/>
        <v>321</v>
      </c>
      <c r="H58" s="106">
        <f t="shared" si="116"/>
        <v>23.74</v>
      </c>
      <c r="I58" s="121">
        <f t="shared" si="31"/>
        <v>0.21229999999999999</v>
      </c>
      <c r="J58" s="106">
        <f t="shared" si="10"/>
        <v>28.78</v>
      </c>
      <c r="K58" s="107">
        <f t="shared" si="11"/>
        <v>9238.3799999999992</v>
      </c>
      <c r="L58" s="5">
        <f>COUNTIF($C$8:C58,C58)</f>
        <v>2</v>
      </c>
      <c r="M58" s="5">
        <f t="shared" si="78"/>
        <v>0</v>
      </c>
      <c r="N58" s="6">
        <f t="shared" ref="N58" si="145">IF(L58=1,C58,0)</f>
        <v>0</v>
      </c>
      <c r="O58" s="5">
        <f t="shared" si="79"/>
        <v>0</v>
      </c>
      <c r="P58" s="5">
        <f t="shared" si="80"/>
        <v>0</v>
      </c>
      <c r="Q58" s="5">
        <f>IF(L58=0,0,COUNTIF($P$6:P58,P58)-1)</f>
        <v>12</v>
      </c>
      <c r="R58" s="5">
        <f t="shared" ref="R58" si="146">P58-Q58</f>
        <v>-12</v>
      </c>
      <c r="S58" s="79"/>
      <c r="T58" s="79"/>
      <c r="U58" s="79"/>
    </row>
    <row r="59" spans="1:21" x14ac:dyDescent="0.2">
      <c r="A59" s="418" t="s">
        <v>15145</v>
      </c>
      <c r="B59" s="418"/>
      <c r="C59" s="418"/>
      <c r="D59" s="418"/>
      <c r="E59" s="418"/>
      <c r="F59" s="418"/>
      <c r="G59" s="418"/>
      <c r="H59" s="418"/>
      <c r="I59" s="418"/>
      <c r="J59" s="418"/>
      <c r="K59" s="282">
        <f>K6+K8+K12+K14+K23+K37+K50</f>
        <v>3693509.23</v>
      </c>
      <c r="L59" s="79"/>
      <c r="M59" s="79"/>
      <c r="N59" s="79"/>
      <c r="O59" s="79"/>
      <c r="P59" s="79"/>
      <c r="Q59" s="79"/>
      <c r="R59" s="79"/>
      <c r="S59" s="79"/>
      <c r="T59" s="79"/>
      <c r="U59" s="79"/>
    </row>
    <row r="60" spans="1:21" x14ac:dyDescent="0.2">
      <c r="A60" s="79"/>
      <c r="B60" s="79"/>
      <c r="C60" s="79"/>
      <c r="D60" s="79"/>
      <c r="E60" s="86"/>
      <c r="F60" s="87"/>
      <c r="G60" s="79"/>
      <c r="H60" s="87"/>
      <c r="I60" s="87"/>
      <c r="J60" s="87"/>
      <c r="K60" s="87"/>
      <c r="L60" s="79"/>
      <c r="M60" s="79"/>
      <c r="N60" s="79"/>
      <c r="O60" s="79"/>
      <c r="P60" s="79"/>
      <c r="Q60" s="79"/>
      <c r="R60" s="79"/>
      <c r="S60" s="79"/>
      <c r="T60" s="79"/>
      <c r="U60" s="79"/>
    </row>
    <row r="61" spans="1:21" x14ac:dyDescent="0.2">
      <c r="A61" s="79"/>
      <c r="B61" s="79"/>
      <c r="C61" s="79"/>
      <c r="D61" s="79"/>
      <c r="E61" s="86"/>
      <c r="F61" s="87"/>
      <c r="G61" s="79"/>
      <c r="H61" s="87"/>
      <c r="I61" s="87"/>
      <c r="J61" s="87"/>
      <c r="K61" s="87"/>
      <c r="L61" s="79"/>
      <c r="M61" s="79"/>
      <c r="N61" s="79"/>
      <c r="O61" s="79"/>
      <c r="P61" s="79"/>
      <c r="Q61" s="79"/>
      <c r="R61" s="79"/>
      <c r="S61" s="79"/>
      <c r="T61" s="79"/>
      <c r="U61" s="79"/>
    </row>
    <row r="62" spans="1:21" x14ac:dyDescent="0.2">
      <c r="A62" s="79"/>
      <c r="B62" s="79"/>
      <c r="C62" s="79"/>
      <c r="D62" s="79"/>
      <c r="E62" s="86"/>
      <c r="F62" s="87"/>
      <c r="G62" s="79"/>
      <c r="H62" s="87"/>
      <c r="I62" s="87"/>
      <c r="J62" s="87"/>
      <c r="K62" s="87"/>
      <c r="L62" s="79"/>
      <c r="M62" s="79"/>
      <c r="N62" s="79"/>
      <c r="O62" s="79"/>
      <c r="P62" s="79"/>
      <c r="Q62" s="79"/>
      <c r="R62" s="79"/>
      <c r="S62" s="79"/>
      <c r="T62" s="79"/>
      <c r="U62" s="79"/>
    </row>
    <row r="63" spans="1:21" x14ac:dyDescent="0.2">
      <c r="A63" s="79"/>
      <c r="B63" s="79"/>
      <c r="C63" s="79"/>
      <c r="D63" s="79"/>
      <c r="E63" s="86"/>
      <c r="F63" s="87"/>
      <c r="G63" s="79"/>
      <c r="H63" s="87"/>
      <c r="I63" s="87"/>
      <c r="J63" s="87"/>
      <c r="K63" s="87"/>
      <c r="L63" s="79"/>
      <c r="M63" s="79"/>
      <c r="N63" s="79"/>
      <c r="O63" s="79"/>
      <c r="P63" s="79"/>
      <c r="Q63" s="79"/>
      <c r="R63" s="79"/>
      <c r="S63" s="79"/>
      <c r="T63" s="79"/>
      <c r="U63" s="79"/>
    </row>
    <row r="64" spans="1:21" x14ac:dyDescent="0.2">
      <c r="A64" s="79"/>
      <c r="B64" s="79"/>
      <c r="C64" s="79"/>
      <c r="D64" s="79"/>
      <c r="E64" s="86"/>
      <c r="F64" s="87"/>
      <c r="G64" s="79"/>
      <c r="H64" s="87"/>
      <c r="I64" s="87"/>
      <c r="J64" s="87"/>
      <c r="K64" s="87"/>
      <c r="L64" s="79"/>
      <c r="M64" s="79"/>
      <c r="N64" s="79"/>
      <c r="O64" s="79"/>
      <c r="P64" s="79"/>
      <c r="Q64" s="79"/>
      <c r="R64" s="79"/>
      <c r="S64" s="79"/>
      <c r="T64" s="79"/>
      <c r="U64" s="79"/>
    </row>
    <row r="65" spans="1:21" x14ac:dyDescent="0.2">
      <c r="A65" s="79"/>
      <c r="B65" s="79"/>
      <c r="C65" s="79"/>
      <c r="D65" s="79"/>
      <c r="E65" s="86"/>
      <c r="F65" s="87"/>
      <c r="G65" s="79"/>
      <c r="H65" s="87"/>
      <c r="I65" s="87"/>
      <c r="J65" s="87"/>
      <c r="K65" s="87"/>
      <c r="L65" s="79"/>
      <c r="M65" s="79"/>
      <c r="N65" s="79"/>
      <c r="O65" s="79"/>
      <c r="P65" s="79"/>
      <c r="Q65" s="79"/>
      <c r="R65" s="79"/>
      <c r="S65" s="79"/>
      <c r="T65" s="79"/>
      <c r="U65" s="79"/>
    </row>
    <row r="66" spans="1:21" x14ac:dyDescent="0.2">
      <c r="A66" s="79"/>
      <c r="B66" s="79"/>
      <c r="C66" s="79"/>
      <c r="D66" s="79"/>
      <c r="E66" s="86"/>
      <c r="F66" s="87"/>
      <c r="G66" s="79"/>
      <c r="H66" s="87"/>
      <c r="I66" s="87"/>
      <c r="J66" s="87"/>
      <c r="K66" s="87"/>
      <c r="L66" s="79"/>
      <c r="M66" s="79"/>
      <c r="N66" s="79"/>
      <c r="O66" s="79"/>
      <c r="P66" s="79"/>
      <c r="Q66" s="79"/>
      <c r="R66" s="79"/>
      <c r="S66" s="79"/>
      <c r="T66" s="79"/>
      <c r="U66" s="79"/>
    </row>
    <row r="67" spans="1:21" x14ac:dyDescent="0.2">
      <c r="A67" s="79"/>
      <c r="B67" s="79"/>
      <c r="C67" s="79"/>
      <c r="D67" s="79"/>
      <c r="E67" s="86"/>
      <c r="F67" s="87"/>
      <c r="G67" s="79"/>
      <c r="H67" s="87"/>
      <c r="I67" s="87"/>
      <c r="J67" s="87"/>
      <c r="K67" s="87"/>
      <c r="L67" s="79"/>
      <c r="M67" s="79"/>
      <c r="N67" s="79"/>
      <c r="O67" s="79"/>
      <c r="P67" s="79"/>
      <c r="Q67" s="79"/>
      <c r="R67" s="79"/>
      <c r="S67" s="79"/>
      <c r="T67" s="79"/>
      <c r="U67" s="79"/>
    </row>
    <row r="68" spans="1:21" x14ac:dyDescent="0.2">
      <c r="A68" s="79"/>
      <c r="B68" s="79"/>
      <c r="C68" s="79"/>
      <c r="D68" s="79"/>
      <c r="E68" s="86"/>
      <c r="F68" s="87"/>
      <c r="G68" s="79"/>
      <c r="H68" s="87"/>
      <c r="I68" s="87"/>
      <c r="J68" s="87"/>
      <c r="K68" s="87"/>
      <c r="L68" s="79"/>
      <c r="M68" s="79"/>
      <c r="N68" s="79"/>
      <c r="O68" s="79"/>
      <c r="P68" s="79"/>
      <c r="Q68" s="79"/>
      <c r="R68" s="79"/>
      <c r="S68" s="79"/>
      <c r="T68" s="79"/>
      <c r="U68" s="79"/>
    </row>
    <row r="69" spans="1:21" x14ac:dyDescent="0.2">
      <c r="A69" s="79"/>
      <c r="B69" s="79"/>
      <c r="C69" s="79"/>
      <c r="D69" s="79"/>
      <c r="E69" s="86"/>
      <c r="F69" s="87"/>
      <c r="G69" s="79"/>
      <c r="H69" s="87"/>
      <c r="I69" s="87"/>
      <c r="J69" s="87"/>
      <c r="K69" s="87"/>
      <c r="L69" s="79"/>
      <c r="M69" s="79"/>
      <c r="N69" s="79"/>
      <c r="O69" s="79"/>
      <c r="P69" s="79"/>
      <c r="Q69" s="79"/>
      <c r="R69" s="79"/>
      <c r="S69" s="79"/>
      <c r="T69" s="79"/>
      <c r="U69" s="79"/>
    </row>
    <row r="70" spans="1:21" x14ac:dyDescent="0.2">
      <c r="A70" s="79"/>
      <c r="B70" s="79"/>
      <c r="C70" s="79"/>
      <c r="D70" s="79"/>
      <c r="E70" s="86"/>
      <c r="F70" s="87"/>
      <c r="G70" s="79"/>
      <c r="H70" s="87"/>
      <c r="I70" s="87"/>
      <c r="J70" s="87"/>
      <c r="K70" s="87"/>
      <c r="L70" s="79"/>
      <c r="M70" s="79"/>
      <c r="N70" s="79"/>
      <c r="O70" s="79"/>
      <c r="P70" s="79"/>
      <c r="Q70" s="79"/>
      <c r="R70" s="79"/>
      <c r="S70" s="79"/>
      <c r="T70" s="79"/>
      <c r="U70" s="79"/>
    </row>
    <row r="71" spans="1:21" x14ac:dyDescent="0.2">
      <c r="A71" s="79"/>
      <c r="B71" s="79"/>
      <c r="C71" s="79"/>
      <c r="D71" s="79"/>
      <c r="E71" s="86"/>
      <c r="F71" s="87"/>
      <c r="G71" s="79"/>
      <c r="H71" s="87"/>
      <c r="I71" s="87"/>
      <c r="J71" s="87"/>
      <c r="K71" s="87"/>
      <c r="L71" s="79"/>
      <c r="M71" s="79"/>
      <c r="N71" s="79"/>
      <c r="O71" s="79"/>
      <c r="P71" s="79"/>
      <c r="Q71" s="79"/>
      <c r="R71" s="79"/>
      <c r="S71" s="79"/>
      <c r="T71" s="79"/>
      <c r="U71" s="79"/>
    </row>
    <row r="72" spans="1:21" x14ac:dyDescent="0.2">
      <c r="A72" s="79"/>
      <c r="B72" s="79"/>
      <c r="C72" s="79"/>
      <c r="D72" s="79"/>
      <c r="E72" s="86"/>
      <c r="F72" s="87"/>
      <c r="G72" s="79"/>
      <c r="H72" s="87"/>
      <c r="I72" s="87"/>
      <c r="J72" s="87"/>
      <c r="K72" s="87"/>
      <c r="L72" s="79"/>
      <c r="M72" s="79"/>
      <c r="N72" s="79"/>
      <c r="O72" s="79"/>
      <c r="P72" s="79"/>
      <c r="Q72" s="79"/>
      <c r="R72" s="79"/>
      <c r="S72" s="79"/>
      <c r="T72" s="79"/>
      <c r="U72" s="79"/>
    </row>
    <row r="73" spans="1:21" x14ac:dyDescent="0.2">
      <c r="A73" s="79"/>
      <c r="B73" s="79"/>
      <c r="C73" s="79"/>
      <c r="D73" s="79"/>
      <c r="E73" s="86"/>
      <c r="F73" s="87"/>
      <c r="G73" s="79"/>
      <c r="H73" s="87"/>
      <c r="I73" s="87"/>
      <c r="J73" s="87"/>
      <c r="K73" s="87"/>
      <c r="L73" s="79"/>
      <c r="M73" s="79"/>
      <c r="N73" s="79"/>
      <c r="O73" s="79"/>
      <c r="P73" s="79"/>
      <c r="Q73" s="79"/>
      <c r="R73" s="79"/>
      <c r="S73" s="79"/>
      <c r="T73" s="79"/>
      <c r="U73" s="79"/>
    </row>
    <row r="74" spans="1:21" x14ac:dyDescent="0.2">
      <c r="A74" s="79"/>
      <c r="B74" s="79"/>
      <c r="C74" s="79"/>
      <c r="D74" s="79"/>
      <c r="E74" s="86"/>
      <c r="F74" s="87"/>
      <c r="G74" s="79"/>
      <c r="H74" s="87"/>
      <c r="I74" s="87"/>
      <c r="J74" s="87"/>
      <c r="K74" s="87"/>
      <c r="L74" s="79"/>
      <c r="M74" s="79"/>
      <c r="N74" s="79"/>
      <c r="O74" s="79"/>
      <c r="P74" s="79"/>
      <c r="Q74" s="79"/>
      <c r="R74" s="79"/>
      <c r="S74" s="79"/>
      <c r="T74" s="79"/>
      <c r="U74" s="79"/>
    </row>
    <row r="75" spans="1:21" x14ac:dyDescent="0.2">
      <c r="A75" s="79"/>
      <c r="B75" s="79"/>
      <c r="C75" s="79"/>
      <c r="D75" s="79"/>
      <c r="E75" s="86"/>
      <c r="F75" s="87"/>
      <c r="G75" s="79"/>
      <c r="H75" s="87"/>
      <c r="I75" s="87"/>
      <c r="J75" s="87"/>
      <c r="K75" s="87"/>
      <c r="L75" s="79"/>
      <c r="M75" s="79"/>
      <c r="N75" s="79"/>
      <c r="O75" s="79"/>
      <c r="P75" s="79"/>
      <c r="Q75" s="79"/>
      <c r="R75" s="79"/>
      <c r="S75" s="79"/>
      <c r="T75" s="79"/>
      <c r="U75" s="79"/>
    </row>
    <row r="76" spans="1:21" x14ac:dyDescent="0.2">
      <c r="A76" s="79"/>
      <c r="B76" s="79"/>
      <c r="C76" s="79"/>
      <c r="D76" s="79"/>
      <c r="E76" s="86"/>
      <c r="F76" s="87"/>
      <c r="G76" s="79"/>
      <c r="H76" s="87"/>
      <c r="I76" s="87"/>
      <c r="J76" s="87"/>
      <c r="K76" s="87"/>
      <c r="L76" s="79"/>
      <c r="M76" s="79"/>
      <c r="N76" s="79"/>
      <c r="O76" s="79"/>
      <c r="P76" s="79"/>
      <c r="Q76" s="79"/>
      <c r="R76" s="79"/>
      <c r="S76" s="79"/>
      <c r="T76" s="79"/>
      <c r="U76" s="79"/>
    </row>
    <row r="77" spans="1:21" x14ac:dyDescent="0.2">
      <c r="A77" s="79"/>
      <c r="B77" s="79"/>
      <c r="C77" s="79"/>
      <c r="D77" s="79"/>
      <c r="E77" s="86"/>
      <c r="F77" s="87"/>
      <c r="G77" s="79"/>
      <c r="H77" s="87"/>
      <c r="I77" s="87"/>
      <c r="J77" s="87"/>
      <c r="K77" s="87"/>
      <c r="L77" s="79"/>
      <c r="M77" s="79"/>
      <c r="N77" s="79"/>
      <c r="O77" s="79"/>
      <c r="P77" s="79"/>
      <c r="Q77" s="79"/>
      <c r="R77" s="79"/>
      <c r="S77" s="79"/>
      <c r="T77" s="79"/>
      <c r="U77" s="79"/>
    </row>
    <row r="78" spans="1:21" x14ac:dyDescent="0.2">
      <c r="A78" s="79"/>
      <c r="B78" s="79"/>
      <c r="C78" s="79"/>
      <c r="D78" s="79"/>
      <c r="E78" s="86"/>
      <c r="F78" s="87"/>
      <c r="G78" s="79"/>
      <c r="H78" s="87"/>
      <c r="I78" s="87"/>
      <c r="J78" s="87"/>
      <c r="K78" s="87"/>
      <c r="L78" s="79"/>
      <c r="M78" s="79"/>
      <c r="N78" s="79"/>
      <c r="O78" s="79"/>
      <c r="P78" s="79"/>
      <c r="Q78" s="79"/>
      <c r="R78" s="79"/>
      <c r="S78" s="79"/>
      <c r="T78" s="79"/>
      <c r="U78" s="79"/>
    </row>
    <row r="79" spans="1:21" x14ac:dyDescent="0.2">
      <c r="A79" s="79"/>
      <c r="B79" s="79"/>
      <c r="C79" s="79"/>
      <c r="D79" s="79"/>
      <c r="E79" s="86"/>
      <c r="F79" s="87"/>
      <c r="G79" s="79"/>
      <c r="H79" s="87"/>
      <c r="I79" s="87"/>
      <c r="J79" s="87"/>
      <c r="K79" s="87"/>
      <c r="L79" s="79"/>
      <c r="M79" s="79"/>
      <c r="N79" s="79"/>
      <c r="O79" s="79"/>
      <c r="P79" s="79"/>
      <c r="Q79" s="79"/>
      <c r="R79" s="79"/>
      <c r="S79" s="79"/>
      <c r="T79" s="79"/>
      <c r="U79" s="79"/>
    </row>
    <row r="80" spans="1:21" x14ac:dyDescent="0.2">
      <c r="A80" s="79"/>
      <c r="B80" s="79"/>
      <c r="C80" s="79"/>
      <c r="D80" s="79"/>
      <c r="E80" s="86"/>
      <c r="F80" s="87"/>
      <c r="G80" s="79"/>
      <c r="H80" s="87"/>
      <c r="I80" s="87"/>
      <c r="J80" s="87"/>
      <c r="K80" s="87"/>
      <c r="L80" s="79"/>
      <c r="M80" s="79"/>
      <c r="N80" s="79"/>
      <c r="O80" s="79"/>
      <c r="P80" s="79"/>
      <c r="Q80" s="79"/>
      <c r="R80" s="79"/>
      <c r="S80" s="79"/>
      <c r="T80" s="79"/>
      <c r="U80" s="79"/>
    </row>
    <row r="81" spans="1:21" x14ac:dyDescent="0.2">
      <c r="A81" s="79"/>
      <c r="B81" s="79"/>
      <c r="C81" s="79"/>
      <c r="D81" s="79"/>
      <c r="E81" s="86"/>
      <c r="F81" s="87"/>
      <c r="G81" s="79"/>
      <c r="H81" s="87"/>
      <c r="I81" s="87"/>
      <c r="J81" s="87"/>
      <c r="K81" s="87"/>
      <c r="L81" s="79"/>
      <c r="M81" s="79"/>
      <c r="N81" s="79"/>
      <c r="O81" s="79"/>
      <c r="P81" s="79"/>
      <c r="Q81" s="79"/>
      <c r="R81" s="79"/>
      <c r="S81" s="79"/>
      <c r="T81" s="79"/>
      <c r="U81" s="79"/>
    </row>
    <row r="82" spans="1:21" x14ac:dyDescent="0.2">
      <c r="A82" s="79"/>
      <c r="B82" s="79"/>
      <c r="C82" s="79"/>
      <c r="D82" s="79"/>
      <c r="E82" s="86"/>
      <c r="F82" s="87"/>
      <c r="G82" s="79"/>
      <c r="H82" s="87"/>
      <c r="I82" s="87"/>
      <c r="J82" s="87"/>
      <c r="K82" s="87"/>
      <c r="L82" s="79"/>
      <c r="M82" s="79"/>
      <c r="N82" s="79"/>
      <c r="O82" s="79"/>
      <c r="P82" s="79"/>
      <c r="Q82" s="79"/>
      <c r="R82" s="79"/>
      <c r="S82" s="79"/>
      <c r="T82" s="79"/>
      <c r="U82" s="79"/>
    </row>
    <row r="83" spans="1:21" x14ac:dyDescent="0.2">
      <c r="A83" s="79"/>
      <c r="B83" s="79"/>
      <c r="C83" s="79"/>
      <c r="D83" s="79"/>
      <c r="E83" s="86"/>
      <c r="F83" s="87"/>
      <c r="G83" s="79"/>
      <c r="H83" s="87"/>
      <c r="I83" s="87"/>
      <c r="J83" s="87"/>
      <c r="K83" s="87"/>
      <c r="L83" s="79"/>
      <c r="M83" s="79"/>
      <c r="N83" s="79"/>
      <c r="O83" s="79"/>
      <c r="P83" s="79"/>
      <c r="Q83" s="79"/>
      <c r="R83" s="79"/>
      <c r="S83" s="79"/>
      <c r="T83" s="79"/>
      <c r="U83" s="79"/>
    </row>
    <row r="84" spans="1:21" x14ac:dyDescent="0.2">
      <c r="A84" s="79"/>
      <c r="B84" s="79"/>
      <c r="C84" s="79"/>
      <c r="D84" s="79"/>
      <c r="E84" s="86"/>
      <c r="F84" s="87"/>
      <c r="G84" s="79"/>
      <c r="H84" s="87"/>
      <c r="I84" s="87"/>
      <c r="J84" s="87"/>
      <c r="K84" s="87"/>
      <c r="L84" s="79"/>
      <c r="M84" s="79"/>
      <c r="N84" s="79"/>
      <c r="O84" s="79"/>
      <c r="P84" s="79"/>
      <c r="Q84" s="79"/>
      <c r="R84" s="79"/>
      <c r="S84" s="79"/>
      <c r="T84" s="79"/>
      <c r="U84" s="79"/>
    </row>
    <row r="85" spans="1:21" x14ac:dyDescent="0.2">
      <c r="A85" s="79"/>
      <c r="B85" s="79"/>
      <c r="C85" s="79"/>
      <c r="D85" s="79"/>
      <c r="E85" s="86"/>
      <c r="F85" s="87"/>
      <c r="G85" s="79"/>
      <c r="H85" s="87"/>
      <c r="I85" s="87"/>
      <c r="J85" s="87"/>
      <c r="K85" s="87"/>
      <c r="L85" s="79"/>
      <c r="M85" s="79"/>
      <c r="N85" s="79"/>
      <c r="O85" s="79"/>
      <c r="P85" s="79"/>
      <c r="Q85" s="79"/>
      <c r="R85" s="79"/>
      <c r="S85" s="79"/>
      <c r="T85" s="79"/>
      <c r="U85" s="79"/>
    </row>
    <row r="86" spans="1:21" x14ac:dyDescent="0.2">
      <c r="A86" s="79"/>
      <c r="B86" s="79"/>
      <c r="C86" s="79"/>
      <c r="D86" s="79"/>
      <c r="E86" s="86"/>
      <c r="F86" s="87"/>
      <c r="G86" s="79"/>
      <c r="H86" s="87"/>
      <c r="I86" s="87"/>
      <c r="J86" s="87"/>
      <c r="K86" s="87"/>
      <c r="L86" s="79"/>
      <c r="M86" s="79"/>
      <c r="N86" s="79"/>
      <c r="O86" s="79"/>
      <c r="P86" s="79"/>
      <c r="Q86" s="79"/>
      <c r="R86" s="79"/>
      <c r="S86" s="79"/>
      <c r="T86" s="79"/>
      <c r="U86" s="79"/>
    </row>
    <row r="87" spans="1:21" x14ac:dyDescent="0.2">
      <c r="A87" s="79"/>
      <c r="B87" s="79"/>
      <c r="C87" s="79"/>
      <c r="D87" s="79"/>
      <c r="E87" s="86"/>
      <c r="F87" s="87"/>
      <c r="G87" s="79"/>
      <c r="H87" s="87"/>
      <c r="I87" s="87"/>
      <c r="J87" s="87"/>
      <c r="K87" s="87"/>
      <c r="L87" s="79"/>
      <c r="M87" s="79"/>
      <c r="N87" s="79"/>
      <c r="O87" s="79"/>
      <c r="P87" s="79"/>
      <c r="Q87" s="79"/>
      <c r="R87" s="79"/>
      <c r="S87" s="79"/>
      <c r="T87" s="79"/>
      <c r="U87" s="79"/>
    </row>
    <row r="88" spans="1:21" x14ac:dyDescent="0.2">
      <c r="A88" s="79"/>
      <c r="B88" s="79"/>
      <c r="C88" s="79"/>
      <c r="D88" s="79"/>
      <c r="E88" s="86"/>
      <c r="F88" s="87"/>
      <c r="G88" s="79"/>
      <c r="H88" s="87"/>
      <c r="I88" s="87"/>
      <c r="J88" s="87"/>
      <c r="K88" s="87"/>
      <c r="L88" s="79"/>
      <c r="M88" s="79"/>
      <c r="N88" s="79"/>
      <c r="O88" s="79"/>
      <c r="P88" s="79"/>
      <c r="Q88" s="79"/>
      <c r="R88" s="79"/>
      <c r="S88" s="79"/>
      <c r="T88" s="79"/>
      <c r="U88" s="79"/>
    </row>
    <row r="89" spans="1:21" x14ac:dyDescent="0.2">
      <c r="A89" s="79"/>
      <c r="B89" s="79"/>
      <c r="C89" s="79"/>
      <c r="D89" s="79"/>
      <c r="E89" s="86"/>
      <c r="F89" s="87"/>
      <c r="G89" s="79"/>
      <c r="H89" s="87"/>
      <c r="I89" s="87"/>
      <c r="J89" s="87"/>
      <c r="K89" s="87"/>
      <c r="L89" s="79"/>
      <c r="M89" s="79"/>
      <c r="N89" s="79"/>
      <c r="O89" s="79"/>
      <c r="P89" s="79"/>
      <c r="Q89" s="79"/>
      <c r="R89" s="79"/>
      <c r="S89" s="79"/>
      <c r="T89" s="79"/>
      <c r="U89" s="79"/>
    </row>
    <row r="90" spans="1:21" x14ac:dyDescent="0.2">
      <c r="A90" s="79"/>
      <c r="B90" s="79"/>
      <c r="C90" s="79"/>
      <c r="D90" s="79"/>
      <c r="E90" s="86"/>
      <c r="F90" s="87"/>
      <c r="G90" s="79"/>
      <c r="H90" s="87"/>
      <c r="I90" s="87"/>
      <c r="J90" s="87"/>
      <c r="K90" s="87"/>
      <c r="L90" s="79"/>
      <c r="M90" s="79"/>
      <c r="N90" s="79"/>
      <c r="O90" s="79"/>
      <c r="P90" s="79"/>
      <c r="Q90" s="79"/>
      <c r="R90" s="79"/>
      <c r="S90" s="79"/>
      <c r="T90" s="79"/>
      <c r="U90" s="79"/>
    </row>
    <row r="91" spans="1:21" x14ac:dyDescent="0.2">
      <c r="A91" s="79"/>
      <c r="B91" s="79"/>
      <c r="C91" s="79"/>
      <c r="D91" s="79"/>
      <c r="E91" s="86"/>
      <c r="F91" s="87"/>
      <c r="G91" s="79"/>
      <c r="H91" s="87"/>
      <c r="I91" s="87"/>
      <c r="J91" s="87"/>
      <c r="K91" s="87"/>
      <c r="L91" s="79"/>
      <c r="M91" s="79"/>
      <c r="N91" s="79"/>
      <c r="O91" s="79"/>
      <c r="P91" s="79"/>
      <c r="Q91" s="79"/>
      <c r="R91" s="79"/>
      <c r="S91" s="79"/>
      <c r="T91" s="79"/>
      <c r="U91" s="79"/>
    </row>
    <row r="92" spans="1:21" x14ac:dyDescent="0.2">
      <c r="A92" s="79"/>
      <c r="B92" s="79"/>
      <c r="C92" s="79"/>
      <c r="D92" s="79"/>
      <c r="E92" s="86"/>
      <c r="F92" s="87"/>
      <c r="G92" s="79"/>
      <c r="H92" s="87"/>
      <c r="I92" s="87"/>
      <c r="J92" s="87"/>
      <c r="K92" s="87"/>
      <c r="L92" s="79"/>
      <c r="M92" s="79"/>
      <c r="N92" s="79"/>
      <c r="O92" s="79"/>
      <c r="P92" s="79"/>
      <c r="Q92" s="79"/>
      <c r="R92" s="79"/>
      <c r="S92" s="79"/>
      <c r="T92" s="79"/>
      <c r="U92" s="79"/>
    </row>
    <row r="93" spans="1:21" x14ac:dyDescent="0.2">
      <c r="A93" s="79"/>
      <c r="B93" s="79"/>
      <c r="C93" s="79"/>
      <c r="D93" s="79"/>
      <c r="E93" s="86"/>
      <c r="F93" s="87"/>
      <c r="G93" s="79"/>
      <c r="H93" s="87"/>
      <c r="I93" s="87"/>
      <c r="J93" s="87"/>
      <c r="K93" s="87"/>
      <c r="L93" s="79"/>
      <c r="M93" s="79"/>
      <c r="N93" s="79"/>
      <c r="O93" s="79"/>
      <c r="P93" s="79"/>
      <c r="Q93" s="79"/>
      <c r="R93" s="79"/>
      <c r="S93" s="79"/>
      <c r="T93" s="79"/>
      <c r="U93" s="79"/>
    </row>
    <row r="94" spans="1:21" x14ac:dyDescent="0.2">
      <c r="A94" s="79"/>
      <c r="B94" s="79"/>
      <c r="C94" s="79"/>
      <c r="D94" s="79"/>
      <c r="E94" s="86"/>
      <c r="F94" s="87"/>
      <c r="G94" s="79"/>
      <c r="H94" s="87"/>
      <c r="I94" s="87"/>
      <c r="J94" s="87"/>
      <c r="K94" s="87"/>
      <c r="L94" s="79"/>
      <c r="M94" s="79"/>
      <c r="N94" s="79"/>
      <c r="O94" s="79"/>
      <c r="P94" s="79"/>
      <c r="Q94" s="79"/>
      <c r="R94" s="79"/>
      <c r="S94" s="79"/>
      <c r="T94" s="79"/>
      <c r="U94" s="79"/>
    </row>
    <row r="95" spans="1:21" x14ac:dyDescent="0.2">
      <c r="A95" s="79"/>
      <c r="B95" s="79"/>
      <c r="C95" s="79"/>
      <c r="D95" s="79"/>
      <c r="E95" s="86"/>
      <c r="F95" s="87"/>
      <c r="G95" s="79"/>
      <c r="H95" s="87"/>
      <c r="I95" s="87"/>
      <c r="J95" s="87"/>
      <c r="K95" s="87"/>
      <c r="L95" s="79"/>
      <c r="M95" s="79"/>
      <c r="N95" s="79"/>
      <c r="O95" s="79"/>
      <c r="P95" s="79"/>
      <c r="Q95" s="79"/>
      <c r="R95" s="79"/>
      <c r="S95" s="79"/>
      <c r="T95" s="79"/>
      <c r="U95" s="79"/>
    </row>
    <row r="96" spans="1:21" x14ac:dyDescent="0.2">
      <c r="A96" s="79"/>
      <c r="B96" s="79"/>
      <c r="C96" s="79"/>
      <c r="D96" s="79"/>
      <c r="E96" s="86"/>
      <c r="F96" s="87"/>
      <c r="G96" s="79"/>
      <c r="H96" s="87"/>
      <c r="I96" s="87"/>
      <c r="J96" s="87"/>
      <c r="K96" s="87"/>
      <c r="L96" s="79"/>
      <c r="M96" s="79"/>
      <c r="N96" s="79"/>
      <c r="O96" s="79"/>
      <c r="P96" s="79"/>
      <c r="Q96" s="79"/>
      <c r="R96" s="79"/>
      <c r="S96" s="79"/>
      <c r="T96" s="79"/>
      <c r="U96" s="79"/>
    </row>
    <row r="97" spans="1:21" x14ac:dyDescent="0.2">
      <c r="A97" s="79"/>
      <c r="B97" s="79"/>
      <c r="C97" s="79"/>
      <c r="D97" s="79"/>
      <c r="E97" s="86"/>
      <c r="F97" s="87"/>
      <c r="G97" s="79"/>
      <c r="H97" s="87"/>
      <c r="I97" s="87"/>
      <c r="J97" s="87"/>
      <c r="K97" s="87"/>
      <c r="L97" s="79"/>
      <c r="M97" s="79"/>
      <c r="N97" s="79"/>
      <c r="O97" s="79"/>
      <c r="P97" s="79"/>
      <c r="Q97" s="79"/>
      <c r="R97" s="79"/>
      <c r="S97" s="79"/>
      <c r="T97" s="79"/>
      <c r="U97" s="79"/>
    </row>
    <row r="98" spans="1:21" x14ac:dyDescent="0.2">
      <c r="A98" s="79"/>
      <c r="B98" s="79"/>
      <c r="C98" s="79"/>
      <c r="D98" s="79"/>
      <c r="E98" s="86"/>
      <c r="F98" s="87"/>
      <c r="G98" s="79"/>
      <c r="H98" s="87"/>
      <c r="I98" s="87"/>
      <c r="J98" s="87"/>
      <c r="K98" s="87"/>
      <c r="L98" s="79"/>
      <c r="M98" s="79"/>
      <c r="N98" s="79"/>
      <c r="O98" s="79"/>
      <c r="P98" s="79"/>
      <c r="Q98" s="79"/>
      <c r="R98" s="79"/>
      <c r="S98" s="79"/>
      <c r="T98" s="79"/>
      <c r="U98" s="79"/>
    </row>
    <row r="99" spans="1:21" x14ac:dyDescent="0.2">
      <c r="A99" s="79"/>
      <c r="B99" s="79"/>
      <c r="C99" s="79"/>
      <c r="D99" s="79"/>
      <c r="E99" s="86"/>
      <c r="F99" s="87"/>
      <c r="G99" s="79"/>
      <c r="H99" s="87"/>
      <c r="I99" s="87"/>
      <c r="J99" s="87"/>
      <c r="K99" s="87"/>
      <c r="L99" s="79"/>
      <c r="M99" s="79"/>
      <c r="N99" s="79"/>
      <c r="O99" s="79"/>
      <c r="P99" s="79"/>
      <c r="Q99" s="79"/>
      <c r="R99" s="79"/>
      <c r="S99" s="79"/>
      <c r="T99" s="79"/>
      <c r="U99" s="79"/>
    </row>
    <row r="100" spans="1:21" x14ac:dyDescent="0.2">
      <c r="A100" s="79"/>
      <c r="B100" s="79"/>
      <c r="C100" s="79"/>
      <c r="D100" s="79"/>
      <c r="E100" s="86"/>
      <c r="F100" s="87"/>
      <c r="G100" s="79"/>
      <c r="H100" s="87"/>
      <c r="I100" s="87"/>
      <c r="J100" s="87"/>
      <c r="K100" s="87"/>
      <c r="L100" s="79"/>
      <c r="M100" s="79"/>
      <c r="N100" s="79"/>
      <c r="O100" s="79"/>
      <c r="P100" s="79"/>
      <c r="Q100" s="79"/>
      <c r="R100" s="79"/>
      <c r="S100" s="79"/>
      <c r="T100" s="79"/>
      <c r="U100" s="79"/>
    </row>
    <row r="101" spans="1:21" x14ac:dyDescent="0.2">
      <c r="A101" s="79"/>
      <c r="B101" s="79"/>
      <c r="C101" s="79"/>
      <c r="D101" s="79"/>
      <c r="E101" s="86"/>
      <c r="F101" s="87"/>
      <c r="G101" s="79"/>
      <c r="H101" s="87"/>
      <c r="I101" s="87"/>
      <c r="J101" s="87"/>
      <c r="K101" s="87"/>
      <c r="L101" s="79"/>
      <c r="M101" s="79"/>
      <c r="N101" s="79"/>
      <c r="O101" s="79"/>
      <c r="P101" s="79"/>
      <c r="Q101" s="79"/>
      <c r="R101" s="79"/>
      <c r="S101" s="79"/>
      <c r="T101" s="79"/>
      <c r="U101" s="79"/>
    </row>
    <row r="102" spans="1:21" x14ac:dyDescent="0.2">
      <c r="A102" s="79"/>
      <c r="B102" s="79"/>
      <c r="C102" s="79"/>
      <c r="D102" s="79"/>
      <c r="E102" s="86"/>
      <c r="F102" s="87"/>
      <c r="G102" s="79"/>
      <c r="H102" s="87"/>
      <c r="I102" s="87"/>
      <c r="J102" s="87"/>
      <c r="K102" s="87"/>
      <c r="L102" s="79"/>
      <c r="M102" s="79"/>
      <c r="N102" s="79"/>
      <c r="O102" s="79"/>
      <c r="P102" s="79"/>
      <c r="Q102" s="79"/>
      <c r="R102" s="79"/>
      <c r="S102" s="79"/>
      <c r="T102" s="79"/>
      <c r="U102" s="79"/>
    </row>
    <row r="103" spans="1:21" x14ac:dyDescent="0.2">
      <c r="A103" s="79"/>
      <c r="B103" s="79"/>
      <c r="C103" s="79"/>
      <c r="D103" s="79"/>
      <c r="E103" s="86"/>
      <c r="F103" s="87"/>
      <c r="G103" s="79"/>
      <c r="H103" s="87"/>
      <c r="I103" s="87"/>
      <c r="J103" s="87"/>
      <c r="K103" s="87"/>
      <c r="L103" s="79"/>
      <c r="M103" s="79"/>
      <c r="N103" s="79"/>
      <c r="O103" s="79"/>
      <c r="P103" s="79"/>
      <c r="Q103" s="79"/>
      <c r="R103" s="79"/>
      <c r="S103" s="79"/>
      <c r="T103" s="79"/>
      <c r="U103" s="79"/>
    </row>
    <row r="104" spans="1:21" x14ac:dyDescent="0.2">
      <c r="A104" s="79"/>
      <c r="B104" s="79"/>
      <c r="C104" s="79"/>
      <c r="D104" s="79"/>
      <c r="E104" s="86"/>
      <c r="F104" s="87"/>
      <c r="G104" s="79"/>
      <c r="H104" s="87"/>
      <c r="I104" s="87"/>
      <c r="J104" s="87"/>
      <c r="K104" s="87"/>
      <c r="L104" s="79"/>
      <c r="M104" s="79"/>
      <c r="N104" s="79"/>
      <c r="O104" s="79"/>
      <c r="P104" s="79"/>
      <c r="Q104" s="79"/>
      <c r="R104" s="79"/>
      <c r="S104" s="79"/>
      <c r="T104" s="79"/>
      <c r="U104" s="79"/>
    </row>
    <row r="105" spans="1:21" x14ac:dyDescent="0.2">
      <c r="A105" s="79"/>
      <c r="B105" s="79"/>
      <c r="C105" s="79"/>
      <c r="D105" s="79"/>
      <c r="E105" s="86"/>
      <c r="F105" s="87"/>
      <c r="G105" s="79"/>
      <c r="H105" s="87"/>
      <c r="I105" s="87"/>
      <c r="J105" s="87"/>
      <c r="K105" s="87"/>
      <c r="L105" s="79"/>
      <c r="M105" s="79"/>
      <c r="N105" s="79"/>
      <c r="O105" s="79"/>
      <c r="P105" s="79"/>
      <c r="Q105" s="79"/>
      <c r="R105" s="79"/>
      <c r="S105" s="79"/>
      <c r="T105" s="79"/>
      <c r="U105" s="79"/>
    </row>
    <row r="106" spans="1:21" x14ac:dyDescent="0.2">
      <c r="A106" s="79"/>
      <c r="B106" s="79"/>
      <c r="C106" s="79"/>
      <c r="D106" s="79"/>
      <c r="E106" s="86"/>
      <c r="F106" s="87"/>
      <c r="G106" s="79"/>
      <c r="H106" s="87"/>
      <c r="I106" s="87"/>
      <c r="J106" s="87"/>
      <c r="K106" s="87"/>
      <c r="L106" s="79"/>
      <c r="M106" s="79"/>
      <c r="N106" s="79"/>
      <c r="O106" s="79"/>
      <c r="P106" s="79"/>
      <c r="Q106" s="79"/>
      <c r="R106" s="79"/>
      <c r="S106" s="79"/>
      <c r="T106" s="79"/>
      <c r="U106" s="79"/>
    </row>
    <row r="107" spans="1:21" x14ac:dyDescent="0.2">
      <c r="A107" s="79"/>
      <c r="B107" s="79"/>
      <c r="C107" s="79"/>
      <c r="D107" s="79"/>
      <c r="E107" s="86"/>
      <c r="F107" s="87"/>
      <c r="G107" s="79"/>
      <c r="H107" s="87"/>
      <c r="I107" s="87"/>
      <c r="J107" s="87"/>
      <c r="K107" s="87"/>
      <c r="L107" s="79"/>
      <c r="M107" s="79"/>
      <c r="N107" s="79"/>
      <c r="O107" s="79"/>
      <c r="P107" s="79"/>
      <c r="Q107" s="79"/>
      <c r="R107" s="79"/>
      <c r="S107" s="79"/>
      <c r="T107" s="79"/>
      <c r="U107" s="79"/>
    </row>
    <row r="108" spans="1:21" x14ac:dyDescent="0.2">
      <c r="A108" s="79"/>
      <c r="B108" s="79"/>
      <c r="C108" s="79"/>
      <c r="D108" s="79"/>
      <c r="E108" s="86"/>
      <c r="F108" s="87"/>
      <c r="G108" s="79"/>
      <c r="H108" s="87"/>
      <c r="I108" s="87"/>
      <c r="J108" s="87"/>
      <c r="K108" s="87"/>
      <c r="L108" s="79"/>
      <c r="M108" s="79"/>
      <c r="N108" s="79"/>
      <c r="O108" s="79"/>
      <c r="P108" s="79"/>
      <c r="Q108" s="79"/>
      <c r="R108" s="79"/>
      <c r="S108" s="79"/>
      <c r="T108" s="79"/>
      <c r="U108" s="79"/>
    </row>
    <row r="109" spans="1:21" x14ac:dyDescent="0.2">
      <c r="A109" s="79"/>
      <c r="B109" s="79"/>
      <c r="C109" s="79"/>
      <c r="D109" s="79"/>
      <c r="E109" s="86"/>
      <c r="F109" s="87"/>
      <c r="G109" s="79"/>
      <c r="H109" s="87"/>
      <c r="I109" s="87"/>
      <c r="J109" s="87"/>
      <c r="K109" s="87"/>
      <c r="L109" s="79"/>
      <c r="M109" s="79"/>
      <c r="N109" s="79"/>
      <c r="O109" s="79"/>
      <c r="P109" s="79"/>
      <c r="Q109" s="79"/>
      <c r="R109" s="79"/>
      <c r="S109" s="79"/>
      <c r="T109" s="79"/>
      <c r="U109" s="79"/>
    </row>
    <row r="110" spans="1:21" x14ac:dyDescent="0.2">
      <c r="A110" s="79"/>
      <c r="B110" s="79"/>
      <c r="C110" s="79"/>
      <c r="D110" s="79"/>
      <c r="E110" s="86"/>
      <c r="F110" s="87"/>
      <c r="G110" s="79"/>
      <c r="H110" s="87"/>
      <c r="I110" s="87"/>
      <c r="J110" s="87"/>
      <c r="K110" s="87"/>
      <c r="L110" s="79"/>
      <c r="M110" s="79"/>
      <c r="N110" s="79"/>
      <c r="O110" s="79"/>
      <c r="P110" s="79"/>
      <c r="Q110" s="79"/>
      <c r="R110" s="79"/>
      <c r="S110" s="79"/>
      <c r="T110" s="79"/>
      <c r="U110" s="79"/>
    </row>
    <row r="111" spans="1:21" x14ac:dyDescent="0.2">
      <c r="A111" s="79"/>
      <c r="B111" s="79"/>
      <c r="C111" s="79"/>
      <c r="D111" s="79"/>
      <c r="E111" s="86"/>
      <c r="F111" s="87"/>
      <c r="G111" s="79"/>
      <c r="H111" s="87"/>
      <c r="I111" s="87"/>
      <c r="J111" s="87"/>
      <c r="K111" s="87"/>
      <c r="L111" s="79"/>
      <c r="M111" s="79"/>
      <c r="N111" s="79"/>
      <c r="O111" s="79"/>
      <c r="P111" s="79"/>
      <c r="Q111" s="79"/>
      <c r="R111" s="79"/>
      <c r="S111" s="79"/>
      <c r="T111" s="79"/>
      <c r="U111" s="79"/>
    </row>
    <row r="112" spans="1:21" x14ac:dyDescent="0.2">
      <c r="A112" s="79"/>
      <c r="B112" s="79"/>
      <c r="C112" s="79"/>
      <c r="D112" s="79"/>
      <c r="E112" s="86"/>
      <c r="F112" s="87"/>
      <c r="G112" s="79"/>
      <c r="H112" s="87"/>
      <c r="I112" s="87"/>
      <c r="J112" s="87"/>
      <c r="K112" s="87"/>
      <c r="L112" s="79"/>
      <c r="M112" s="79"/>
      <c r="N112" s="79"/>
      <c r="O112" s="79"/>
      <c r="P112" s="79"/>
      <c r="Q112" s="79"/>
      <c r="R112" s="79"/>
      <c r="S112" s="79"/>
      <c r="T112" s="79"/>
      <c r="U112" s="79"/>
    </row>
    <row r="113" spans="1:21" x14ac:dyDescent="0.2">
      <c r="A113" s="79"/>
      <c r="B113" s="79"/>
      <c r="C113" s="79"/>
      <c r="D113" s="79"/>
      <c r="E113" s="86"/>
      <c r="F113" s="87"/>
      <c r="G113" s="79"/>
      <c r="H113" s="87"/>
      <c r="I113" s="87"/>
      <c r="J113" s="87"/>
      <c r="K113" s="87"/>
      <c r="L113" s="79"/>
      <c r="M113" s="79"/>
      <c r="N113" s="79"/>
      <c r="O113" s="79"/>
      <c r="P113" s="79"/>
      <c r="Q113" s="79"/>
      <c r="R113" s="79"/>
      <c r="S113" s="79"/>
      <c r="T113" s="79"/>
      <c r="U113" s="79"/>
    </row>
    <row r="114" spans="1:21" x14ac:dyDescent="0.2">
      <c r="A114" s="79"/>
      <c r="B114" s="79"/>
      <c r="C114" s="79"/>
      <c r="D114" s="79"/>
      <c r="E114" s="86"/>
      <c r="F114" s="87"/>
      <c r="G114" s="79"/>
      <c r="H114" s="87"/>
      <c r="I114" s="87"/>
      <c r="J114" s="87"/>
      <c r="K114" s="87"/>
      <c r="L114" s="79"/>
      <c r="M114" s="79"/>
      <c r="N114" s="79"/>
      <c r="O114" s="79"/>
      <c r="P114" s="79"/>
      <c r="Q114" s="79"/>
      <c r="R114" s="79"/>
      <c r="S114" s="79"/>
      <c r="T114" s="79"/>
      <c r="U114" s="79"/>
    </row>
    <row r="115" spans="1:21" x14ac:dyDescent="0.2">
      <c r="A115" s="79"/>
      <c r="B115" s="79"/>
      <c r="C115" s="79"/>
      <c r="D115" s="79"/>
      <c r="E115" s="86"/>
      <c r="F115" s="87"/>
      <c r="G115" s="79"/>
      <c r="H115" s="87"/>
      <c r="I115" s="87"/>
      <c r="J115" s="87"/>
      <c r="K115" s="87"/>
      <c r="L115" s="79"/>
      <c r="M115" s="79"/>
      <c r="N115" s="79"/>
      <c r="O115" s="79"/>
      <c r="P115" s="79"/>
      <c r="Q115" s="79"/>
      <c r="R115" s="79"/>
      <c r="S115" s="79"/>
      <c r="T115" s="79"/>
      <c r="U115" s="79"/>
    </row>
    <row r="116" spans="1:21" x14ac:dyDescent="0.2">
      <c r="A116" s="79"/>
      <c r="B116" s="79"/>
      <c r="C116" s="79"/>
      <c r="D116" s="79"/>
      <c r="E116" s="86"/>
      <c r="F116" s="87"/>
      <c r="G116" s="79"/>
      <c r="H116" s="87"/>
      <c r="I116" s="87"/>
      <c r="J116" s="87"/>
      <c r="K116" s="87"/>
      <c r="L116" s="79"/>
      <c r="M116" s="79"/>
      <c r="N116" s="79"/>
      <c r="O116" s="79"/>
      <c r="P116" s="79"/>
      <c r="Q116" s="79"/>
      <c r="R116" s="79"/>
      <c r="S116" s="79"/>
      <c r="T116" s="79"/>
      <c r="U116" s="79"/>
    </row>
    <row r="117" spans="1:21" x14ac:dyDescent="0.2">
      <c r="A117" s="79"/>
      <c r="B117" s="79"/>
      <c r="C117" s="79"/>
      <c r="D117" s="79"/>
      <c r="E117" s="86"/>
      <c r="F117" s="87"/>
      <c r="G117" s="79"/>
      <c r="H117" s="87"/>
      <c r="I117" s="87"/>
      <c r="J117" s="87"/>
      <c r="K117" s="87"/>
      <c r="L117" s="79"/>
      <c r="M117" s="79"/>
      <c r="N117" s="79"/>
      <c r="O117" s="79"/>
      <c r="P117" s="79"/>
      <c r="Q117" s="79"/>
      <c r="R117" s="79"/>
      <c r="S117" s="79"/>
      <c r="T117" s="79"/>
      <c r="U117" s="79"/>
    </row>
    <row r="118" spans="1:21" x14ac:dyDescent="0.2">
      <c r="A118" s="79"/>
      <c r="B118" s="79"/>
      <c r="C118" s="79"/>
      <c r="D118" s="79"/>
      <c r="E118" s="86"/>
      <c r="F118" s="87"/>
      <c r="G118" s="79"/>
      <c r="H118" s="87"/>
      <c r="I118" s="87"/>
      <c r="J118" s="87"/>
      <c r="K118" s="87"/>
      <c r="L118" s="79"/>
      <c r="M118" s="79"/>
      <c r="N118" s="79"/>
      <c r="O118" s="79"/>
      <c r="P118" s="79"/>
      <c r="Q118" s="79"/>
      <c r="R118" s="79"/>
      <c r="S118" s="79"/>
      <c r="T118" s="79"/>
      <c r="U118" s="79"/>
    </row>
    <row r="119" spans="1:21" x14ac:dyDescent="0.2">
      <c r="A119" s="79"/>
      <c r="B119" s="79"/>
      <c r="C119" s="79"/>
      <c r="D119" s="79"/>
      <c r="E119" s="86"/>
      <c r="F119" s="87"/>
      <c r="G119" s="79"/>
      <c r="H119" s="87"/>
      <c r="I119" s="87"/>
      <c r="J119" s="87"/>
      <c r="K119" s="87"/>
      <c r="L119" s="79"/>
      <c r="M119" s="79"/>
      <c r="N119" s="79"/>
      <c r="O119" s="79"/>
      <c r="P119" s="79"/>
      <c r="Q119" s="79"/>
      <c r="R119" s="79"/>
      <c r="S119" s="79"/>
      <c r="T119" s="79"/>
      <c r="U119" s="79"/>
    </row>
    <row r="120" spans="1:21" x14ac:dyDescent="0.2">
      <c r="A120" s="79"/>
      <c r="B120" s="79"/>
      <c r="C120" s="79"/>
      <c r="D120" s="79"/>
      <c r="E120" s="86"/>
      <c r="F120" s="87"/>
      <c r="G120" s="79"/>
      <c r="H120" s="87"/>
      <c r="I120" s="87"/>
      <c r="J120" s="87"/>
      <c r="K120" s="87"/>
      <c r="L120" s="79"/>
      <c r="M120" s="79"/>
      <c r="N120" s="79"/>
      <c r="O120" s="79"/>
      <c r="P120" s="79"/>
      <c r="Q120" s="79"/>
      <c r="R120" s="79"/>
      <c r="S120" s="79"/>
      <c r="T120" s="79"/>
      <c r="U120" s="79"/>
    </row>
    <row r="121" spans="1:21" x14ac:dyDescent="0.2">
      <c r="A121" s="79"/>
      <c r="B121" s="79"/>
      <c r="C121" s="79"/>
      <c r="D121" s="79"/>
      <c r="E121" s="86"/>
      <c r="F121" s="87"/>
      <c r="G121" s="79"/>
      <c r="H121" s="87"/>
      <c r="I121" s="87"/>
      <c r="J121" s="87"/>
      <c r="K121" s="87"/>
      <c r="L121" s="79"/>
      <c r="M121" s="79"/>
      <c r="N121" s="79"/>
      <c r="O121" s="79"/>
      <c r="P121" s="79"/>
      <c r="Q121" s="79"/>
      <c r="R121" s="79"/>
      <c r="S121" s="79"/>
      <c r="T121" s="79"/>
      <c r="U121" s="79"/>
    </row>
    <row r="122" spans="1:21" x14ac:dyDescent="0.2">
      <c r="A122" s="79"/>
      <c r="B122" s="79"/>
      <c r="C122" s="79"/>
      <c r="D122" s="79"/>
      <c r="E122" s="86"/>
      <c r="F122" s="87"/>
      <c r="G122" s="79"/>
      <c r="H122" s="87"/>
      <c r="I122" s="87"/>
      <c r="J122" s="87"/>
      <c r="K122" s="87"/>
      <c r="L122" s="79"/>
      <c r="M122" s="79"/>
      <c r="N122" s="79"/>
      <c r="O122" s="79"/>
      <c r="P122" s="79"/>
      <c r="Q122" s="79"/>
      <c r="R122" s="79"/>
      <c r="S122" s="79"/>
      <c r="T122" s="79"/>
      <c r="U122" s="79"/>
    </row>
    <row r="123" spans="1:21" x14ac:dyDescent="0.2">
      <c r="A123" s="79"/>
      <c r="B123" s="79"/>
      <c r="C123" s="79"/>
      <c r="D123" s="79"/>
      <c r="E123" s="86"/>
      <c r="F123" s="87"/>
      <c r="G123" s="79"/>
      <c r="H123" s="87"/>
      <c r="I123" s="87"/>
      <c r="J123" s="87"/>
      <c r="K123" s="87"/>
      <c r="L123" s="79"/>
      <c r="M123" s="79"/>
      <c r="N123" s="79"/>
      <c r="O123" s="79"/>
      <c r="P123" s="79"/>
      <c r="Q123" s="79"/>
      <c r="R123" s="79"/>
      <c r="S123" s="79"/>
      <c r="T123" s="79"/>
      <c r="U123" s="79"/>
    </row>
    <row r="124" spans="1:21" x14ac:dyDescent="0.2">
      <c r="A124" s="79"/>
      <c r="B124" s="79"/>
      <c r="C124" s="79"/>
      <c r="D124" s="79"/>
      <c r="E124" s="86"/>
      <c r="F124" s="87"/>
      <c r="G124" s="79"/>
      <c r="H124" s="87"/>
      <c r="I124" s="87"/>
      <c r="J124" s="87"/>
      <c r="K124" s="87"/>
      <c r="L124" s="79"/>
      <c r="M124" s="79"/>
      <c r="N124" s="79"/>
      <c r="O124" s="79"/>
      <c r="P124" s="79"/>
      <c r="Q124" s="79"/>
      <c r="R124" s="79"/>
      <c r="S124" s="79"/>
      <c r="T124" s="79"/>
      <c r="U124" s="79"/>
    </row>
    <row r="125" spans="1:21" x14ac:dyDescent="0.2">
      <c r="A125" s="79"/>
      <c r="B125" s="79"/>
      <c r="C125" s="79"/>
      <c r="D125" s="79"/>
      <c r="E125" s="86"/>
      <c r="F125" s="87"/>
      <c r="G125" s="79"/>
      <c r="H125" s="87"/>
      <c r="I125" s="87"/>
      <c r="J125" s="87"/>
      <c r="K125" s="87"/>
      <c r="L125" s="79"/>
      <c r="M125" s="79"/>
      <c r="N125" s="79"/>
      <c r="O125" s="79"/>
      <c r="P125" s="79"/>
      <c r="Q125" s="79"/>
      <c r="R125" s="79"/>
      <c r="S125" s="79"/>
      <c r="T125" s="79"/>
      <c r="U125" s="79"/>
    </row>
    <row r="126" spans="1:21" x14ac:dyDescent="0.2">
      <c r="A126" s="79"/>
      <c r="B126" s="79"/>
      <c r="C126" s="79"/>
      <c r="D126" s="79"/>
      <c r="E126" s="86"/>
      <c r="F126" s="87"/>
      <c r="G126" s="79"/>
      <c r="H126" s="87"/>
      <c r="I126" s="87"/>
      <c r="J126" s="87"/>
      <c r="K126" s="87"/>
      <c r="L126" s="79"/>
      <c r="M126" s="79"/>
      <c r="N126" s="79"/>
      <c r="O126" s="79"/>
      <c r="P126" s="79"/>
      <c r="Q126" s="79"/>
      <c r="R126" s="79"/>
      <c r="S126" s="79"/>
      <c r="T126" s="79"/>
      <c r="U126" s="79"/>
    </row>
    <row r="127" spans="1:21" x14ac:dyDescent="0.2">
      <c r="A127" s="79"/>
      <c r="B127" s="79"/>
      <c r="C127" s="79"/>
      <c r="D127" s="79"/>
      <c r="E127" s="86"/>
      <c r="F127" s="87"/>
      <c r="G127" s="79"/>
      <c r="H127" s="87"/>
      <c r="I127" s="87"/>
      <c r="J127" s="87"/>
      <c r="K127" s="87"/>
      <c r="L127" s="79"/>
      <c r="M127" s="79"/>
      <c r="N127" s="79"/>
      <c r="O127" s="79"/>
      <c r="P127" s="79"/>
      <c r="Q127" s="79"/>
      <c r="R127" s="79"/>
      <c r="S127" s="79"/>
      <c r="T127" s="79"/>
      <c r="U127" s="79"/>
    </row>
    <row r="128" spans="1:21" x14ac:dyDescent="0.2">
      <c r="A128" s="79"/>
      <c r="B128" s="79"/>
      <c r="C128" s="79"/>
      <c r="D128" s="79"/>
      <c r="E128" s="86"/>
      <c r="F128" s="87"/>
      <c r="G128" s="79"/>
      <c r="H128" s="87"/>
      <c r="I128" s="87"/>
      <c r="J128" s="87"/>
      <c r="K128" s="87"/>
      <c r="L128" s="79"/>
      <c r="M128" s="79"/>
      <c r="N128" s="79"/>
      <c r="O128" s="79"/>
      <c r="P128" s="79"/>
      <c r="Q128" s="79"/>
      <c r="R128" s="79"/>
      <c r="S128" s="79"/>
      <c r="T128" s="79"/>
      <c r="U128" s="79"/>
    </row>
    <row r="129" spans="1:21" x14ac:dyDescent="0.2">
      <c r="A129" s="79"/>
      <c r="B129" s="79"/>
      <c r="C129" s="79"/>
      <c r="D129" s="79"/>
      <c r="E129" s="86"/>
      <c r="F129" s="87"/>
      <c r="G129" s="79"/>
      <c r="H129" s="87"/>
      <c r="I129" s="87"/>
      <c r="J129" s="87"/>
      <c r="K129" s="87"/>
      <c r="L129" s="79"/>
      <c r="M129" s="79"/>
      <c r="N129" s="79"/>
      <c r="O129" s="79"/>
      <c r="P129" s="79"/>
      <c r="Q129" s="79"/>
      <c r="R129" s="79"/>
      <c r="S129" s="79"/>
      <c r="T129" s="79"/>
      <c r="U129" s="79"/>
    </row>
    <row r="130" spans="1:21" x14ac:dyDescent="0.2">
      <c r="A130" s="79"/>
      <c r="B130" s="79"/>
      <c r="C130" s="79"/>
      <c r="D130" s="79"/>
      <c r="E130" s="86"/>
      <c r="F130" s="87"/>
      <c r="G130" s="79"/>
      <c r="H130" s="87"/>
      <c r="I130" s="87"/>
      <c r="J130" s="87"/>
      <c r="K130" s="87"/>
      <c r="L130" s="79"/>
      <c r="M130" s="79"/>
      <c r="N130" s="79"/>
      <c r="O130" s="79"/>
      <c r="P130" s="79"/>
      <c r="Q130" s="79"/>
      <c r="R130" s="79"/>
      <c r="S130" s="79"/>
      <c r="T130" s="79"/>
      <c r="U130" s="79"/>
    </row>
    <row r="131" spans="1:21" x14ac:dyDescent="0.2">
      <c r="A131" s="79"/>
      <c r="B131" s="79"/>
      <c r="C131" s="79"/>
      <c r="D131" s="79"/>
      <c r="E131" s="86"/>
      <c r="F131" s="87"/>
      <c r="G131" s="79"/>
      <c r="H131" s="87"/>
      <c r="I131" s="87"/>
      <c r="J131" s="87"/>
      <c r="K131" s="87"/>
      <c r="L131" s="79"/>
      <c r="M131" s="79"/>
      <c r="N131" s="79"/>
      <c r="O131" s="79"/>
      <c r="P131" s="79"/>
      <c r="Q131" s="79"/>
      <c r="R131" s="79"/>
      <c r="S131" s="79"/>
      <c r="T131" s="79"/>
      <c r="U131" s="79"/>
    </row>
    <row r="132" spans="1:21" x14ac:dyDescent="0.2">
      <c r="A132" s="79"/>
      <c r="B132" s="79"/>
      <c r="C132" s="79"/>
      <c r="D132" s="79"/>
      <c r="E132" s="86"/>
      <c r="F132" s="87"/>
      <c r="G132" s="79"/>
      <c r="H132" s="87"/>
      <c r="I132" s="87"/>
      <c r="J132" s="87"/>
      <c r="K132" s="87"/>
      <c r="L132" s="79"/>
      <c r="M132" s="79"/>
      <c r="N132" s="79"/>
      <c r="O132" s="79"/>
      <c r="P132" s="79"/>
      <c r="Q132" s="79"/>
      <c r="R132" s="79"/>
      <c r="S132" s="79"/>
      <c r="T132" s="79"/>
      <c r="U132" s="79"/>
    </row>
    <row r="133" spans="1:21" x14ac:dyDescent="0.2">
      <c r="A133" s="79"/>
      <c r="B133" s="79"/>
      <c r="C133" s="79"/>
      <c r="D133" s="79"/>
      <c r="E133" s="86"/>
      <c r="F133" s="87"/>
      <c r="G133" s="79"/>
      <c r="H133" s="87"/>
      <c r="I133" s="87"/>
      <c r="J133" s="87"/>
      <c r="K133" s="87"/>
      <c r="L133" s="79"/>
      <c r="M133" s="79"/>
      <c r="N133" s="79"/>
      <c r="O133" s="79"/>
      <c r="P133" s="79"/>
      <c r="Q133" s="79"/>
      <c r="R133" s="79"/>
      <c r="S133" s="79"/>
      <c r="T133" s="79"/>
      <c r="U133" s="79"/>
    </row>
    <row r="134" spans="1:21" x14ac:dyDescent="0.2">
      <c r="A134" s="79"/>
      <c r="B134" s="79"/>
      <c r="C134" s="79"/>
      <c r="D134" s="79"/>
      <c r="E134" s="86"/>
      <c r="F134" s="87"/>
      <c r="G134" s="79"/>
      <c r="H134" s="87"/>
      <c r="I134" s="87"/>
      <c r="J134" s="87"/>
      <c r="K134" s="87"/>
      <c r="L134" s="79"/>
      <c r="M134" s="79"/>
      <c r="N134" s="79"/>
      <c r="O134" s="79"/>
      <c r="P134" s="79"/>
      <c r="Q134" s="79"/>
      <c r="R134" s="79"/>
      <c r="S134" s="79"/>
      <c r="T134" s="79"/>
      <c r="U134" s="79"/>
    </row>
    <row r="135" spans="1:21" x14ac:dyDescent="0.2">
      <c r="A135" s="79"/>
      <c r="B135" s="79"/>
      <c r="C135" s="79"/>
      <c r="D135" s="79"/>
      <c r="E135" s="86"/>
      <c r="F135" s="87"/>
      <c r="G135" s="79"/>
      <c r="H135" s="87"/>
      <c r="I135" s="87"/>
      <c r="J135" s="87"/>
      <c r="K135" s="87"/>
      <c r="L135" s="79"/>
      <c r="M135" s="79"/>
      <c r="N135" s="79"/>
      <c r="O135" s="79"/>
      <c r="P135" s="79"/>
      <c r="Q135" s="79"/>
      <c r="R135" s="79"/>
      <c r="S135" s="79"/>
      <c r="T135" s="79"/>
      <c r="U135" s="79"/>
    </row>
    <row r="136" spans="1:21" x14ac:dyDescent="0.2">
      <c r="A136" s="79"/>
      <c r="B136" s="79"/>
      <c r="C136" s="79"/>
      <c r="D136" s="79"/>
      <c r="E136" s="86"/>
      <c r="F136" s="87"/>
      <c r="G136" s="79"/>
      <c r="H136" s="87"/>
      <c r="I136" s="87"/>
      <c r="J136" s="87"/>
      <c r="K136" s="87"/>
      <c r="L136" s="79"/>
      <c r="M136" s="79"/>
      <c r="N136" s="79"/>
      <c r="O136" s="79"/>
      <c r="P136" s="79"/>
      <c r="Q136" s="79"/>
      <c r="R136" s="79"/>
      <c r="S136" s="79"/>
      <c r="T136" s="79"/>
      <c r="U136" s="79"/>
    </row>
    <row r="137" spans="1:21" x14ac:dyDescent="0.2">
      <c r="A137" s="79"/>
      <c r="B137" s="79"/>
      <c r="C137" s="79"/>
      <c r="D137" s="79"/>
      <c r="E137" s="86"/>
      <c r="F137" s="87"/>
      <c r="G137" s="79"/>
      <c r="H137" s="87"/>
      <c r="I137" s="87"/>
      <c r="J137" s="87"/>
      <c r="K137" s="87"/>
      <c r="L137" s="79"/>
      <c r="M137" s="79"/>
      <c r="N137" s="79"/>
      <c r="O137" s="79"/>
      <c r="P137" s="79"/>
      <c r="Q137" s="79"/>
      <c r="R137" s="79"/>
      <c r="S137" s="79"/>
      <c r="T137" s="79"/>
      <c r="U137" s="79"/>
    </row>
    <row r="138" spans="1:21" x14ac:dyDescent="0.2">
      <c r="A138" s="79"/>
      <c r="B138" s="79"/>
      <c r="C138" s="79"/>
      <c r="D138" s="79"/>
      <c r="E138" s="86"/>
      <c r="F138" s="87"/>
      <c r="G138" s="79"/>
      <c r="H138" s="87"/>
      <c r="I138" s="87"/>
      <c r="J138" s="87"/>
      <c r="K138" s="87"/>
      <c r="L138" s="79"/>
      <c r="M138" s="79"/>
      <c r="N138" s="79"/>
      <c r="O138" s="79"/>
      <c r="P138" s="79"/>
      <c r="Q138" s="79"/>
      <c r="R138" s="79"/>
      <c r="S138" s="79"/>
      <c r="T138" s="79"/>
      <c r="U138" s="79"/>
    </row>
    <row r="139" spans="1:21" x14ac:dyDescent="0.2">
      <c r="A139" s="79"/>
      <c r="B139" s="79"/>
      <c r="C139" s="79"/>
      <c r="D139" s="79"/>
      <c r="E139" s="86"/>
      <c r="F139" s="87"/>
      <c r="G139" s="79"/>
      <c r="H139" s="87"/>
      <c r="I139" s="87"/>
      <c r="J139" s="87"/>
      <c r="K139" s="87"/>
      <c r="L139" s="79"/>
      <c r="M139" s="79"/>
      <c r="N139" s="79"/>
      <c r="O139" s="79"/>
      <c r="P139" s="79"/>
      <c r="Q139" s="79"/>
      <c r="R139" s="79"/>
      <c r="S139" s="79"/>
      <c r="T139" s="79"/>
      <c r="U139" s="79"/>
    </row>
    <row r="140" spans="1:21" x14ac:dyDescent="0.2">
      <c r="A140" s="79"/>
      <c r="B140" s="79"/>
      <c r="C140" s="79"/>
      <c r="D140" s="79"/>
      <c r="E140" s="86"/>
      <c r="F140" s="87"/>
      <c r="G140" s="79"/>
      <c r="H140" s="87"/>
      <c r="I140" s="87"/>
      <c r="J140" s="87"/>
      <c r="K140" s="87"/>
      <c r="L140" s="79"/>
      <c r="M140" s="79"/>
      <c r="N140" s="79"/>
      <c r="O140" s="79"/>
      <c r="P140" s="79"/>
      <c r="Q140" s="79"/>
      <c r="R140" s="79"/>
      <c r="S140" s="79"/>
      <c r="T140" s="79"/>
      <c r="U140" s="79"/>
    </row>
    <row r="141" spans="1:21" x14ac:dyDescent="0.2">
      <c r="A141" s="79"/>
      <c r="B141" s="79"/>
      <c r="C141" s="79"/>
      <c r="D141" s="79"/>
      <c r="E141" s="86"/>
      <c r="F141" s="87"/>
      <c r="G141" s="79"/>
      <c r="H141" s="87"/>
      <c r="I141" s="87"/>
      <c r="J141" s="87"/>
      <c r="K141" s="87"/>
      <c r="L141" s="79"/>
      <c r="M141" s="79"/>
      <c r="N141" s="79"/>
      <c r="O141" s="79"/>
      <c r="P141" s="79"/>
      <c r="Q141" s="79"/>
      <c r="R141" s="79"/>
      <c r="S141" s="79"/>
      <c r="T141" s="79"/>
      <c r="U141" s="79"/>
    </row>
    <row r="142" spans="1:21" x14ac:dyDescent="0.2">
      <c r="A142" s="79"/>
      <c r="B142" s="79"/>
      <c r="C142" s="79"/>
      <c r="D142" s="79"/>
      <c r="E142" s="86"/>
      <c r="F142" s="87"/>
      <c r="G142" s="79"/>
      <c r="H142" s="87"/>
      <c r="I142" s="87"/>
      <c r="J142" s="87"/>
      <c r="K142" s="87"/>
      <c r="L142" s="79"/>
      <c r="M142" s="79"/>
      <c r="N142" s="79"/>
      <c r="O142" s="79"/>
      <c r="P142" s="79"/>
      <c r="Q142" s="79"/>
      <c r="R142" s="79"/>
      <c r="S142" s="79"/>
      <c r="T142" s="79"/>
      <c r="U142" s="79"/>
    </row>
    <row r="143" spans="1:21" x14ac:dyDescent="0.2">
      <c r="A143" s="79"/>
      <c r="B143" s="79"/>
      <c r="C143" s="79"/>
      <c r="D143" s="79"/>
      <c r="E143" s="86"/>
      <c r="F143" s="87"/>
      <c r="G143" s="79"/>
      <c r="H143" s="87"/>
      <c r="I143" s="87"/>
      <c r="J143" s="87"/>
      <c r="K143" s="87"/>
      <c r="L143" s="79"/>
      <c r="M143" s="79"/>
      <c r="N143" s="79"/>
      <c r="O143" s="79"/>
      <c r="P143" s="79"/>
      <c r="Q143" s="79"/>
      <c r="R143" s="79"/>
      <c r="S143" s="79"/>
      <c r="T143" s="79"/>
      <c r="U143" s="79"/>
    </row>
    <row r="144" spans="1:21" x14ac:dyDescent="0.2">
      <c r="A144" s="79"/>
      <c r="B144" s="79"/>
      <c r="C144" s="79"/>
      <c r="D144" s="79"/>
      <c r="E144" s="86"/>
      <c r="F144" s="87"/>
      <c r="G144" s="79"/>
      <c r="H144" s="87"/>
      <c r="I144" s="87"/>
      <c r="J144" s="87"/>
      <c r="K144" s="87"/>
      <c r="L144" s="79"/>
      <c r="M144" s="79"/>
      <c r="N144" s="79"/>
      <c r="O144" s="79"/>
      <c r="P144" s="79"/>
      <c r="Q144" s="79"/>
      <c r="R144" s="79"/>
      <c r="S144" s="79"/>
      <c r="T144" s="79"/>
      <c r="U144" s="79"/>
    </row>
    <row r="145" spans="1:21" x14ac:dyDescent="0.2">
      <c r="A145" s="79"/>
      <c r="B145" s="79"/>
      <c r="C145" s="79"/>
      <c r="D145" s="79"/>
      <c r="E145" s="86"/>
      <c r="F145" s="87"/>
      <c r="G145" s="79"/>
      <c r="H145" s="87"/>
      <c r="I145" s="87"/>
      <c r="J145" s="87"/>
      <c r="K145" s="87"/>
      <c r="L145" s="79"/>
      <c r="M145" s="79"/>
      <c r="N145" s="79"/>
      <c r="O145" s="79"/>
      <c r="P145" s="79"/>
      <c r="Q145" s="79"/>
      <c r="R145" s="79"/>
      <c r="S145" s="79"/>
      <c r="T145" s="79"/>
      <c r="U145" s="79"/>
    </row>
    <row r="146" spans="1:21" x14ac:dyDescent="0.2">
      <c r="A146" s="79"/>
      <c r="B146" s="79"/>
      <c r="C146" s="79"/>
      <c r="D146" s="79"/>
      <c r="E146" s="86"/>
      <c r="F146" s="87"/>
      <c r="G146" s="79"/>
      <c r="H146" s="87"/>
      <c r="I146" s="87"/>
      <c r="J146" s="87"/>
      <c r="K146" s="87"/>
      <c r="L146" s="79"/>
      <c r="M146" s="79"/>
      <c r="N146" s="79"/>
      <c r="O146" s="79"/>
      <c r="P146" s="79"/>
      <c r="Q146" s="79"/>
      <c r="R146" s="79"/>
      <c r="S146" s="79"/>
      <c r="T146" s="79"/>
      <c r="U146" s="79"/>
    </row>
    <row r="147" spans="1:21" x14ac:dyDescent="0.2">
      <c r="A147" s="79"/>
      <c r="B147" s="79"/>
      <c r="C147" s="79"/>
      <c r="D147" s="79"/>
      <c r="E147" s="86"/>
      <c r="F147" s="87"/>
      <c r="G147" s="79"/>
      <c r="H147" s="87"/>
      <c r="I147" s="87"/>
      <c r="J147" s="87"/>
      <c r="K147" s="87"/>
      <c r="L147" s="79"/>
      <c r="M147" s="79"/>
      <c r="N147" s="79"/>
      <c r="O147" s="79"/>
      <c r="P147" s="79"/>
      <c r="Q147" s="79"/>
      <c r="R147" s="79"/>
      <c r="S147" s="79"/>
      <c r="T147" s="79"/>
      <c r="U147" s="79"/>
    </row>
    <row r="148" spans="1:21" x14ac:dyDescent="0.2">
      <c r="A148" s="79"/>
      <c r="B148" s="79"/>
      <c r="C148" s="79"/>
      <c r="D148" s="79"/>
      <c r="E148" s="86"/>
      <c r="F148" s="87"/>
      <c r="G148" s="79"/>
      <c r="H148" s="87"/>
      <c r="I148" s="87"/>
      <c r="J148" s="87"/>
      <c r="K148" s="87"/>
      <c r="L148" s="79"/>
      <c r="M148" s="79"/>
      <c r="N148" s="79"/>
      <c r="O148" s="79"/>
      <c r="P148" s="79"/>
      <c r="Q148" s="79"/>
      <c r="R148" s="79"/>
      <c r="S148" s="79"/>
      <c r="T148" s="79"/>
      <c r="U148" s="79"/>
    </row>
    <row r="149" spans="1:21" x14ac:dyDescent="0.2">
      <c r="A149" s="79"/>
      <c r="B149" s="79"/>
      <c r="C149" s="79"/>
      <c r="D149" s="79"/>
      <c r="E149" s="86"/>
      <c r="F149" s="87"/>
      <c r="G149" s="79"/>
      <c r="H149" s="87"/>
      <c r="I149" s="87"/>
      <c r="J149" s="87"/>
      <c r="K149" s="87"/>
      <c r="L149" s="79"/>
      <c r="M149" s="79"/>
      <c r="N149" s="79"/>
      <c r="O149" s="79"/>
      <c r="P149" s="79"/>
      <c r="Q149" s="79"/>
      <c r="R149" s="79"/>
      <c r="S149" s="79"/>
      <c r="T149" s="79"/>
      <c r="U149" s="79"/>
    </row>
    <row r="150" spans="1:21" x14ac:dyDescent="0.2">
      <c r="A150" s="79"/>
      <c r="B150" s="79"/>
      <c r="C150" s="79"/>
      <c r="D150" s="79"/>
      <c r="E150" s="86"/>
      <c r="F150" s="87"/>
      <c r="G150" s="79"/>
      <c r="H150" s="87"/>
      <c r="I150" s="87"/>
      <c r="J150" s="87"/>
      <c r="K150" s="87"/>
      <c r="L150" s="79"/>
      <c r="M150" s="79"/>
      <c r="N150" s="79"/>
      <c r="O150" s="79"/>
      <c r="P150" s="79"/>
      <c r="Q150" s="79"/>
      <c r="R150" s="79"/>
      <c r="S150" s="79"/>
      <c r="T150" s="79"/>
      <c r="U150" s="79"/>
    </row>
    <row r="151" spans="1:21" x14ac:dyDescent="0.2">
      <c r="A151" s="79"/>
      <c r="B151" s="79"/>
      <c r="C151" s="79"/>
      <c r="D151" s="79"/>
      <c r="E151" s="86"/>
      <c r="F151" s="87"/>
      <c r="G151" s="79"/>
      <c r="H151" s="87"/>
      <c r="I151" s="87"/>
      <c r="J151" s="87"/>
      <c r="K151" s="87"/>
      <c r="L151" s="79"/>
      <c r="M151" s="79"/>
      <c r="N151" s="79"/>
      <c r="O151" s="79"/>
      <c r="P151" s="79"/>
      <c r="Q151" s="79"/>
      <c r="R151" s="79"/>
      <c r="S151" s="79"/>
      <c r="T151" s="79"/>
      <c r="U151" s="79"/>
    </row>
    <row r="152" spans="1:21" x14ac:dyDescent="0.2">
      <c r="A152" s="79"/>
      <c r="B152" s="79"/>
      <c r="C152" s="79"/>
      <c r="D152" s="79"/>
      <c r="E152" s="86"/>
      <c r="F152" s="87"/>
      <c r="G152" s="79"/>
      <c r="H152" s="87"/>
      <c r="I152" s="87"/>
      <c r="J152" s="87"/>
      <c r="K152" s="87"/>
      <c r="L152" s="79"/>
      <c r="M152" s="79"/>
      <c r="N152" s="79"/>
      <c r="O152" s="79"/>
      <c r="P152" s="79"/>
      <c r="Q152" s="79"/>
      <c r="R152" s="79"/>
      <c r="S152" s="79"/>
      <c r="T152" s="79"/>
      <c r="U152" s="79"/>
    </row>
    <row r="153" spans="1:21" x14ac:dyDescent="0.2">
      <c r="A153" s="79"/>
      <c r="B153" s="79"/>
      <c r="C153" s="79"/>
      <c r="D153" s="79"/>
      <c r="E153" s="86"/>
      <c r="F153" s="87"/>
      <c r="G153" s="79"/>
      <c r="H153" s="87"/>
      <c r="I153" s="87"/>
      <c r="J153" s="87"/>
      <c r="K153" s="87"/>
      <c r="L153" s="79"/>
      <c r="M153" s="79"/>
      <c r="N153" s="79"/>
      <c r="O153" s="79"/>
      <c r="P153" s="79"/>
      <c r="Q153" s="79"/>
      <c r="R153" s="79"/>
      <c r="S153" s="79"/>
      <c r="T153" s="79"/>
      <c r="U153" s="79"/>
    </row>
    <row r="154" spans="1:21" x14ac:dyDescent="0.2">
      <c r="A154" s="79"/>
      <c r="B154" s="79"/>
      <c r="C154" s="79"/>
      <c r="D154" s="79"/>
      <c r="E154" s="86"/>
      <c r="F154" s="87"/>
      <c r="G154" s="79"/>
      <c r="H154" s="87"/>
      <c r="I154" s="87"/>
      <c r="J154" s="87"/>
      <c r="K154" s="87"/>
      <c r="L154" s="79"/>
      <c r="M154" s="79"/>
      <c r="N154" s="79"/>
      <c r="O154" s="79"/>
      <c r="P154" s="79"/>
      <c r="Q154" s="79"/>
      <c r="R154" s="79"/>
      <c r="S154" s="79"/>
      <c r="T154" s="79"/>
      <c r="U154" s="79"/>
    </row>
    <row r="155" spans="1:21" x14ac:dyDescent="0.2">
      <c r="A155" s="79"/>
      <c r="B155" s="79"/>
      <c r="C155" s="79"/>
      <c r="D155" s="79"/>
      <c r="E155" s="86"/>
      <c r="F155" s="87"/>
      <c r="G155" s="79"/>
      <c r="H155" s="87"/>
      <c r="I155" s="87"/>
      <c r="J155" s="87"/>
      <c r="K155" s="87"/>
      <c r="L155" s="79"/>
      <c r="M155" s="79"/>
      <c r="N155" s="79"/>
      <c r="O155" s="79"/>
      <c r="P155" s="79"/>
      <c r="Q155" s="79"/>
      <c r="R155" s="79"/>
      <c r="S155" s="79"/>
      <c r="T155" s="79"/>
      <c r="U155" s="79"/>
    </row>
    <row r="156" spans="1:21" x14ac:dyDescent="0.2">
      <c r="A156" s="79"/>
      <c r="B156" s="79"/>
      <c r="C156" s="79"/>
      <c r="D156" s="79"/>
      <c r="E156" s="86"/>
      <c r="F156" s="87"/>
      <c r="G156" s="79"/>
      <c r="H156" s="87"/>
      <c r="I156" s="87"/>
      <c r="J156" s="87"/>
      <c r="K156" s="87"/>
      <c r="L156" s="79"/>
      <c r="M156" s="79"/>
      <c r="N156" s="79"/>
      <c r="O156" s="79"/>
      <c r="P156" s="79"/>
      <c r="Q156" s="79"/>
      <c r="R156" s="79"/>
      <c r="S156" s="79"/>
      <c r="T156" s="79"/>
      <c r="U156" s="79"/>
    </row>
    <row r="157" spans="1:21" x14ac:dyDescent="0.2">
      <c r="A157" s="79"/>
      <c r="B157" s="79"/>
      <c r="C157" s="79"/>
      <c r="D157" s="79"/>
      <c r="E157" s="86"/>
      <c r="F157" s="87"/>
      <c r="G157" s="79"/>
      <c r="H157" s="87"/>
      <c r="I157" s="87"/>
      <c r="J157" s="87"/>
      <c r="K157" s="87"/>
      <c r="L157" s="79"/>
      <c r="M157" s="79"/>
      <c r="N157" s="79"/>
      <c r="O157" s="79"/>
      <c r="P157" s="79"/>
      <c r="Q157" s="79"/>
      <c r="R157" s="79"/>
      <c r="S157" s="79"/>
      <c r="T157" s="79"/>
      <c r="U157" s="79"/>
    </row>
    <row r="158" spans="1:21" x14ac:dyDescent="0.2">
      <c r="A158" s="79"/>
      <c r="B158" s="79"/>
      <c r="C158" s="79"/>
      <c r="D158" s="79"/>
      <c r="E158" s="86"/>
      <c r="F158" s="87"/>
      <c r="G158" s="79"/>
      <c r="H158" s="87"/>
      <c r="I158" s="87"/>
      <c r="J158" s="87"/>
      <c r="K158" s="87"/>
      <c r="L158" s="79"/>
      <c r="M158" s="79"/>
      <c r="N158" s="79"/>
      <c r="O158" s="79"/>
      <c r="P158" s="79"/>
      <c r="Q158" s="79"/>
      <c r="R158" s="79"/>
      <c r="S158" s="79"/>
      <c r="T158" s="79"/>
      <c r="U158" s="79"/>
    </row>
    <row r="159" spans="1:21" x14ac:dyDescent="0.2">
      <c r="A159" s="79"/>
      <c r="B159" s="79"/>
      <c r="C159" s="79"/>
      <c r="D159" s="79"/>
      <c r="E159" s="86"/>
      <c r="F159" s="87"/>
      <c r="G159" s="79"/>
      <c r="H159" s="87"/>
      <c r="I159" s="87"/>
      <c r="J159" s="87"/>
      <c r="K159" s="87"/>
      <c r="L159" s="79"/>
      <c r="M159" s="79"/>
      <c r="N159" s="79"/>
      <c r="O159" s="79"/>
      <c r="P159" s="79"/>
      <c r="Q159" s="79"/>
      <c r="R159" s="79"/>
      <c r="S159" s="79"/>
      <c r="T159" s="79"/>
      <c r="U159" s="79"/>
    </row>
    <row r="160" spans="1:21" x14ac:dyDescent="0.2">
      <c r="A160" s="79"/>
      <c r="B160" s="79"/>
      <c r="C160" s="79"/>
      <c r="D160" s="79"/>
      <c r="E160" s="86"/>
      <c r="F160" s="87"/>
      <c r="G160" s="79"/>
      <c r="H160" s="87"/>
      <c r="I160" s="87"/>
      <c r="J160" s="87"/>
      <c r="K160" s="87"/>
      <c r="L160" s="79"/>
      <c r="M160" s="79"/>
      <c r="N160" s="79"/>
      <c r="O160" s="79"/>
      <c r="P160" s="79"/>
      <c r="Q160" s="79"/>
      <c r="R160" s="79"/>
      <c r="S160" s="79"/>
      <c r="T160" s="79"/>
      <c r="U160" s="79"/>
    </row>
    <row r="161" spans="1:21" x14ac:dyDescent="0.2">
      <c r="A161" s="79"/>
      <c r="B161" s="79"/>
      <c r="C161" s="79"/>
      <c r="D161" s="79"/>
      <c r="E161" s="86"/>
      <c r="F161" s="87"/>
      <c r="G161" s="79"/>
      <c r="H161" s="87"/>
      <c r="I161" s="87"/>
      <c r="J161" s="87"/>
      <c r="K161" s="87"/>
      <c r="L161" s="79"/>
      <c r="M161" s="79"/>
      <c r="N161" s="79"/>
      <c r="O161" s="79"/>
      <c r="P161" s="79"/>
      <c r="Q161" s="79"/>
      <c r="R161" s="79"/>
      <c r="S161" s="79"/>
      <c r="T161" s="79"/>
      <c r="U161" s="79"/>
    </row>
    <row r="162" spans="1:21" x14ac:dyDescent="0.2">
      <c r="A162" s="79"/>
      <c r="B162" s="79"/>
      <c r="C162" s="79"/>
      <c r="D162" s="79"/>
      <c r="E162" s="86"/>
      <c r="F162" s="87"/>
      <c r="G162" s="79"/>
      <c r="H162" s="87"/>
      <c r="I162" s="87"/>
      <c r="J162" s="87"/>
      <c r="K162" s="87"/>
      <c r="L162" s="79"/>
      <c r="M162" s="79"/>
      <c r="N162" s="79"/>
      <c r="O162" s="79"/>
      <c r="P162" s="79"/>
      <c r="Q162" s="79"/>
      <c r="R162" s="79"/>
      <c r="S162" s="79"/>
      <c r="T162" s="79"/>
      <c r="U162" s="79"/>
    </row>
    <row r="163" spans="1:21" x14ac:dyDescent="0.2">
      <c r="A163" s="79"/>
      <c r="B163" s="79"/>
      <c r="C163" s="79"/>
      <c r="D163" s="79"/>
      <c r="E163" s="86"/>
      <c r="F163" s="87"/>
      <c r="G163" s="79"/>
      <c r="H163" s="87"/>
      <c r="I163" s="87"/>
      <c r="J163" s="87"/>
      <c r="K163" s="87"/>
      <c r="L163" s="79"/>
      <c r="M163" s="79"/>
      <c r="N163" s="79"/>
      <c r="O163" s="79"/>
      <c r="P163" s="79"/>
      <c r="Q163" s="79"/>
      <c r="R163" s="79"/>
      <c r="S163" s="79"/>
      <c r="T163" s="79"/>
      <c r="U163" s="79"/>
    </row>
    <row r="164" spans="1:21" x14ac:dyDescent="0.2">
      <c r="A164" s="79"/>
      <c r="B164" s="79"/>
      <c r="C164" s="79"/>
      <c r="D164" s="79"/>
      <c r="E164" s="86"/>
      <c r="F164" s="87"/>
      <c r="G164" s="79"/>
      <c r="H164" s="87"/>
      <c r="I164" s="87"/>
      <c r="J164" s="87"/>
      <c r="K164" s="87"/>
      <c r="L164" s="79"/>
      <c r="M164" s="79"/>
      <c r="N164" s="79"/>
      <c r="O164" s="79"/>
      <c r="P164" s="79"/>
      <c r="Q164" s="79"/>
      <c r="R164" s="79"/>
      <c r="S164" s="79"/>
      <c r="T164" s="79"/>
      <c r="U164" s="79"/>
    </row>
    <row r="165" spans="1:21" x14ac:dyDescent="0.2">
      <c r="A165" s="79"/>
      <c r="B165" s="79"/>
      <c r="C165" s="79"/>
      <c r="D165" s="79"/>
      <c r="E165" s="86"/>
      <c r="F165" s="87"/>
      <c r="G165" s="79"/>
      <c r="H165" s="87"/>
      <c r="I165" s="87"/>
      <c r="J165" s="87"/>
      <c r="K165" s="87"/>
      <c r="L165" s="79"/>
      <c r="M165" s="79"/>
      <c r="N165" s="79"/>
      <c r="O165" s="79"/>
      <c r="P165" s="79"/>
      <c r="Q165" s="79"/>
      <c r="R165" s="79"/>
      <c r="S165" s="79"/>
      <c r="T165" s="79"/>
      <c r="U165" s="79"/>
    </row>
    <row r="166" spans="1:21" x14ac:dyDescent="0.2">
      <c r="A166" s="79"/>
      <c r="B166" s="79"/>
      <c r="C166" s="79"/>
      <c r="D166" s="79"/>
      <c r="E166" s="86"/>
      <c r="F166" s="87"/>
      <c r="G166" s="79"/>
      <c r="H166" s="87"/>
      <c r="I166" s="87"/>
      <c r="J166" s="87"/>
      <c r="K166" s="87"/>
      <c r="L166" s="79"/>
      <c r="M166" s="79"/>
      <c r="N166" s="79"/>
      <c r="O166" s="79"/>
      <c r="P166" s="79"/>
      <c r="Q166" s="79"/>
      <c r="R166" s="79"/>
      <c r="S166" s="79"/>
      <c r="T166" s="79"/>
      <c r="U166" s="79"/>
    </row>
    <row r="167" spans="1:21" x14ac:dyDescent="0.2">
      <c r="A167" s="79"/>
      <c r="B167" s="79"/>
      <c r="C167" s="79"/>
      <c r="D167" s="79"/>
      <c r="E167" s="86"/>
      <c r="F167" s="87"/>
      <c r="G167" s="79"/>
      <c r="H167" s="87"/>
      <c r="I167" s="87"/>
      <c r="J167" s="87"/>
      <c r="K167" s="87"/>
      <c r="L167" s="79"/>
      <c r="M167" s="79"/>
      <c r="N167" s="79"/>
      <c r="O167" s="79"/>
      <c r="P167" s="79"/>
      <c r="Q167" s="79"/>
      <c r="R167" s="79"/>
      <c r="S167" s="79"/>
      <c r="T167" s="79"/>
      <c r="U167" s="79"/>
    </row>
    <row r="168" spans="1:21" x14ac:dyDescent="0.2">
      <c r="A168" s="79"/>
      <c r="B168" s="79"/>
      <c r="C168" s="79"/>
      <c r="D168" s="79"/>
      <c r="E168" s="86"/>
      <c r="F168" s="87"/>
      <c r="G168" s="79"/>
      <c r="H168" s="87"/>
      <c r="I168" s="87"/>
      <c r="J168" s="87"/>
      <c r="K168" s="87"/>
      <c r="L168" s="79"/>
      <c r="M168" s="79"/>
      <c r="N168" s="79"/>
      <c r="O168" s="79"/>
      <c r="P168" s="79"/>
      <c r="Q168" s="79"/>
      <c r="R168" s="79"/>
      <c r="S168" s="79"/>
      <c r="T168" s="79"/>
      <c r="U168" s="79"/>
    </row>
    <row r="169" spans="1:21" x14ac:dyDescent="0.2">
      <c r="A169" s="79"/>
      <c r="B169" s="79"/>
      <c r="C169" s="79"/>
      <c r="D169" s="79"/>
      <c r="E169" s="86"/>
      <c r="F169" s="87"/>
      <c r="G169" s="79"/>
      <c r="H169" s="87"/>
      <c r="I169" s="87"/>
      <c r="J169" s="87"/>
      <c r="K169" s="87"/>
      <c r="L169" s="79"/>
      <c r="M169" s="79"/>
      <c r="N169" s="79"/>
      <c r="O169" s="79"/>
      <c r="P169" s="79"/>
      <c r="Q169" s="79"/>
      <c r="R169" s="79"/>
      <c r="S169" s="79"/>
      <c r="T169" s="79"/>
      <c r="U169" s="79"/>
    </row>
    <row r="170" spans="1:21" x14ac:dyDescent="0.2">
      <c r="A170" s="79"/>
      <c r="B170" s="79"/>
      <c r="C170" s="79"/>
      <c r="D170" s="79"/>
      <c r="E170" s="86"/>
      <c r="F170" s="87"/>
      <c r="G170" s="79"/>
      <c r="H170" s="87"/>
      <c r="I170" s="87"/>
      <c r="J170" s="87"/>
      <c r="K170" s="87"/>
      <c r="L170" s="79"/>
      <c r="M170" s="79"/>
      <c r="N170" s="79"/>
      <c r="O170" s="79"/>
      <c r="P170" s="79"/>
      <c r="Q170" s="79"/>
      <c r="R170" s="79"/>
      <c r="S170" s="79"/>
      <c r="T170" s="79"/>
      <c r="U170" s="79"/>
    </row>
    <row r="171" spans="1:21" x14ac:dyDescent="0.2">
      <c r="A171" s="79"/>
      <c r="B171" s="79"/>
      <c r="C171" s="79"/>
      <c r="D171" s="79"/>
      <c r="E171" s="86"/>
      <c r="F171" s="87"/>
      <c r="G171" s="79"/>
      <c r="H171" s="87"/>
      <c r="I171" s="87"/>
      <c r="J171" s="87"/>
      <c r="K171" s="87"/>
      <c r="L171" s="79"/>
      <c r="M171" s="79"/>
      <c r="N171" s="79"/>
      <c r="O171" s="79"/>
      <c r="P171" s="79"/>
      <c r="Q171" s="79"/>
      <c r="R171" s="79"/>
      <c r="S171" s="79"/>
      <c r="T171" s="79"/>
      <c r="U171" s="79"/>
    </row>
    <row r="172" spans="1:21" x14ac:dyDescent="0.2">
      <c r="A172" s="79"/>
      <c r="B172" s="79"/>
      <c r="C172" s="79"/>
      <c r="D172" s="79"/>
      <c r="E172" s="86"/>
      <c r="F172" s="87"/>
      <c r="G172" s="79"/>
      <c r="H172" s="87"/>
      <c r="I172" s="87"/>
      <c r="J172" s="87"/>
      <c r="K172" s="87"/>
      <c r="L172" s="79"/>
      <c r="M172" s="79"/>
      <c r="N172" s="79"/>
      <c r="O172" s="79"/>
      <c r="P172" s="79"/>
      <c r="Q172" s="79"/>
      <c r="R172" s="79"/>
      <c r="S172" s="79"/>
      <c r="T172" s="79"/>
      <c r="U172" s="79"/>
    </row>
    <row r="173" spans="1:21" x14ac:dyDescent="0.2">
      <c r="A173" s="79"/>
      <c r="B173" s="79"/>
      <c r="C173" s="79"/>
      <c r="D173" s="79"/>
      <c r="E173" s="86"/>
      <c r="F173" s="87"/>
      <c r="G173" s="79"/>
      <c r="H173" s="87"/>
      <c r="I173" s="87"/>
      <c r="J173" s="87"/>
      <c r="K173" s="87"/>
      <c r="L173" s="79"/>
      <c r="M173" s="79"/>
      <c r="N173" s="79"/>
      <c r="O173" s="79"/>
      <c r="P173" s="79"/>
      <c r="Q173" s="79"/>
      <c r="R173" s="79"/>
      <c r="S173" s="79"/>
      <c r="T173" s="79"/>
      <c r="U173" s="79"/>
    </row>
    <row r="174" spans="1:21" x14ac:dyDescent="0.2">
      <c r="A174" s="79"/>
      <c r="B174" s="79"/>
      <c r="C174" s="79"/>
      <c r="D174" s="79"/>
      <c r="E174" s="86"/>
      <c r="F174" s="87"/>
      <c r="G174" s="79"/>
      <c r="H174" s="87"/>
      <c r="I174" s="87"/>
      <c r="J174" s="87"/>
      <c r="K174" s="87"/>
      <c r="L174" s="79"/>
      <c r="M174" s="79"/>
      <c r="N174" s="79"/>
      <c r="O174" s="79"/>
      <c r="P174" s="79"/>
      <c r="Q174" s="79"/>
      <c r="R174" s="79"/>
      <c r="S174" s="79"/>
      <c r="T174" s="79"/>
      <c r="U174" s="79"/>
    </row>
    <row r="175" spans="1:21" x14ac:dyDescent="0.2">
      <c r="A175" s="79"/>
      <c r="B175" s="79"/>
      <c r="C175" s="79"/>
      <c r="D175" s="79"/>
      <c r="E175" s="86"/>
      <c r="F175" s="87"/>
      <c r="G175" s="79"/>
      <c r="H175" s="87"/>
      <c r="I175" s="87"/>
      <c r="J175" s="87"/>
      <c r="K175" s="87"/>
      <c r="L175" s="79"/>
      <c r="M175" s="79"/>
      <c r="N175" s="79"/>
      <c r="O175" s="79"/>
      <c r="P175" s="79"/>
      <c r="Q175" s="79"/>
      <c r="R175" s="79"/>
      <c r="S175" s="79"/>
      <c r="T175" s="79"/>
      <c r="U175" s="79"/>
    </row>
    <row r="176" spans="1:21" x14ac:dyDescent="0.2">
      <c r="A176" s="79"/>
      <c r="B176" s="79"/>
      <c r="C176" s="79"/>
      <c r="D176" s="79"/>
      <c r="E176" s="86"/>
      <c r="F176" s="87"/>
      <c r="G176" s="79"/>
      <c r="H176" s="87"/>
      <c r="I176" s="87"/>
      <c r="J176" s="87"/>
      <c r="K176" s="87"/>
      <c r="L176" s="79"/>
      <c r="M176" s="79"/>
      <c r="N176" s="79"/>
      <c r="O176" s="79"/>
      <c r="P176" s="79"/>
      <c r="Q176" s="79"/>
      <c r="R176" s="79"/>
      <c r="S176" s="79"/>
      <c r="T176" s="79"/>
      <c r="U176" s="79"/>
    </row>
    <row r="177" spans="1:21" x14ac:dyDescent="0.2">
      <c r="A177" s="79"/>
      <c r="B177" s="79"/>
      <c r="C177" s="79"/>
      <c r="D177" s="79"/>
      <c r="E177" s="86"/>
      <c r="F177" s="87"/>
      <c r="G177" s="79"/>
      <c r="H177" s="87"/>
      <c r="I177" s="87"/>
      <c r="J177" s="87"/>
      <c r="K177" s="87"/>
      <c r="L177" s="79"/>
      <c r="M177" s="79"/>
      <c r="N177" s="79"/>
      <c r="O177" s="79"/>
      <c r="P177" s="79"/>
      <c r="Q177" s="79"/>
      <c r="R177" s="79"/>
      <c r="S177" s="79"/>
      <c r="T177" s="79"/>
      <c r="U177" s="79"/>
    </row>
    <row r="178" spans="1:21" x14ac:dyDescent="0.2">
      <c r="A178" s="79"/>
      <c r="B178" s="79"/>
      <c r="C178" s="79"/>
      <c r="D178" s="79"/>
      <c r="E178" s="86"/>
      <c r="F178" s="87"/>
      <c r="G178" s="79"/>
      <c r="H178" s="87"/>
      <c r="I178" s="87"/>
      <c r="J178" s="87"/>
      <c r="K178" s="87"/>
      <c r="L178" s="79"/>
      <c r="M178" s="79"/>
      <c r="N178" s="79"/>
      <c r="O178" s="79"/>
      <c r="P178" s="79"/>
      <c r="Q178" s="79"/>
      <c r="R178" s="79"/>
      <c r="S178" s="79"/>
      <c r="T178" s="79"/>
      <c r="U178" s="79"/>
    </row>
    <row r="179" spans="1:21" x14ac:dyDescent="0.2">
      <c r="A179" s="79"/>
      <c r="B179" s="79"/>
      <c r="C179" s="79"/>
      <c r="D179" s="79"/>
      <c r="E179" s="86"/>
      <c r="F179" s="87"/>
      <c r="G179" s="79"/>
      <c r="H179" s="87"/>
      <c r="I179" s="87"/>
      <c r="J179" s="87"/>
      <c r="K179" s="87"/>
      <c r="L179" s="79"/>
      <c r="M179" s="79"/>
      <c r="N179" s="79"/>
      <c r="O179" s="79"/>
      <c r="P179" s="79"/>
      <c r="Q179" s="79"/>
      <c r="R179" s="79"/>
      <c r="S179" s="79"/>
      <c r="T179" s="79"/>
      <c r="U179" s="79"/>
    </row>
    <row r="180" spans="1:21" x14ac:dyDescent="0.2">
      <c r="A180" s="79"/>
      <c r="B180" s="79"/>
      <c r="C180" s="79"/>
      <c r="D180" s="79"/>
      <c r="E180" s="86"/>
      <c r="F180" s="87"/>
      <c r="G180" s="79"/>
      <c r="H180" s="87"/>
      <c r="I180" s="87"/>
      <c r="J180" s="87"/>
      <c r="K180" s="87"/>
      <c r="L180" s="79"/>
      <c r="M180" s="79"/>
      <c r="N180" s="79"/>
      <c r="O180" s="79"/>
      <c r="P180" s="79"/>
      <c r="Q180" s="79"/>
      <c r="R180" s="79"/>
      <c r="S180" s="79"/>
      <c r="T180" s="79"/>
      <c r="U180" s="79"/>
    </row>
    <row r="181" spans="1:21" x14ac:dyDescent="0.2">
      <c r="A181" s="79"/>
      <c r="B181" s="79"/>
      <c r="C181" s="79"/>
      <c r="D181" s="79"/>
      <c r="E181" s="86"/>
      <c r="F181" s="87"/>
      <c r="G181" s="79"/>
      <c r="H181" s="87"/>
      <c r="I181" s="87"/>
      <c r="J181" s="87"/>
      <c r="K181" s="87"/>
      <c r="L181" s="79"/>
      <c r="M181" s="79"/>
      <c r="N181" s="79"/>
      <c r="O181" s="79"/>
      <c r="P181" s="79"/>
      <c r="Q181" s="79"/>
      <c r="R181" s="79"/>
      <c r="S181" s="79"/>
      <c r="T181" s="79"/>
      <c r="U181" s="79"/>
    </row>
    <row r="182" spans="1:21" x14ac:dyDescent="0.2">
      <c r="A182" s="79"/>
      <c r="B182" s="79"/>
      <c r="C182" s="79"/>
      <c r="D182" s="79"/>
      <c r="E182" s="86"/>
      <c r="F182" s="87"/>
      <c r="G182" s="79"/>
      <c r="H182" s="87"/>
      <c r="I182" s="87"/>
      <c r="J182" s="87"/>
      <c r="K182" s="87"/>
      <c r="L182" s="79"/>
      <c r="M182" s="79"/>
      <c r="N182" s="79"/>
      <c r="O182" s="79"/>
      <c r="P182" s="79"/>
      <c r="Q182" s="79"/>
      <c r="R182" s="79"/>
      <c r="S182" s="79"/>
      <c r="T182" s="79"/>
      <c r="U182" s="79"/>
    </row>
    <row r="183" spans="1:21" x14ac:dyDescent="0.2">
      <c r="A183" s="79"/>
      <c r="B183" s="79"/>
      <c r="C183" s="79"/>
      <c r="D183" s="79"/>
      <c r="E183" s="86"/>
      <c r="F183" s="87"/>
      <c r="G183" s="79"/>
      <c r="H183" s="87"/>
      <c r="I183" s="87"/>
      <c r="J183" s="87"/>
      <c r="K183" s="87"/>
      <c r="L183" s="79"/>
      <c r="M183" s="79"/>
      <c r="N183" s="79"/>
      <c r="O183" s="79"/>
      <c r="P183" s="79"/>
      <c r="Q183" s="79"/>
      <c r="R183" s="79"/>
      <c r="S183" s="79"/>
      <c r="T183" s="79"/>
      <c r="U183" s="79"/>
    </row>
    <row r="184" spans="1:21" x14ac:dyDescent="0.2">
      <c r="A184" s="79"/>
      <c r="B184" s="79"/>
      <c r="C184" s="79"/>
      <c r="D184" s="79"/>
      <c r="E184" s="86"/>
      <c r="F184" s="87"/>
      <c r="G184" s="79"/>
      <c r="H184" s="87"/>
      <c r="I184" s="87"/>
      <c r="J184" s="87"/>
      <c r="K184" s="87"/>
      <c r="L184" s="79"/>
      <c r="M184" s="79"/>
      <c r="N184" s="79"/>
      <c r="O184" s="79"/>
      <c r="P184" s="79"/>
      <c r="Q184" s="79"/>
      <c r="R184" s="79"/>
      <c r="S184" s="79"/>
      <c r="T184" s="79"/>
      <c r="U184" s="79"/>
    </row>
    <row r="185" spans="1:21" x14ac:dyDescent="0.2">
      <c r="A185" s="79"/>
      <c r="B185" s="79"/>
      <c r="C185" s="79"/>
      <c r="D185" s="79"/>
      <c r="E185" s="86"/>
      <c r="F185" s="87"/>
      <c r="G185" s="79"/>
      <c r="H185" s="87"/>
      <c r="I185" s="87"/>
      <c r="J185" s="87"/>
      <c r="K185" s="87"/>
      <c r="L185" s="79"/>
      <c r="M185" s="79"/>
      <c r="N185" s="79"/>
      <c r="O185" s="79"/>
      <c r="P185" s="79"/>
      <c r="Q185" s="79"/>
      <c r="R185" s="79"/>
      <c r="S185" s="79"/>
      <c r="T185" s="79"/>
      <c r="U185" s="79"/>
    </row>
    <row r="186" spans="1:21" x14ac:dyDescent="0.2">
      <c r="A186" s="79"/>
      <c r="B186" s="79"/>
      <c r="C186" s="79"/>
      <c r="D186" s="79"/>
      <c r="E186" s="86"/>
      <c r="F186" s="87"/>
      <c r="G186" s="79"/>
      <c r="H186" s="87"/>
      <c r="I186" s="87"/>
      <c r="J186" s="87"/>
      <c r="K186" s="87"/>
      <c r="L186" s="79"/>
      <c r="M186" s="79"/>
      <c r="N186" s="79"/>
      <c r="O186" s="79"/>
      <c r="P186" s="79"/>
      <c r="Q186" s="79"/>
      <c r="R186" s="79"/>
      <c r="S186" s="79"/>
      <c r="T186" s="79"/>
      <c r="U186" s="79"/>
    </row>
    <row r="187" spans="1:21" x14ac:dyDescent="0.2">
      <c r="A187" s="79"/>
      <c r="B187" s="79"/>
      <c r="C187" s="79"/>
      <c r="D187" s="79"/>
      <c r="E187" s="86"/>
      <c r="F187" s="87"/>
      <c r="G187" s="79"/>
      <c r="H187" s="87"/>
      <c r="I187" s="87"/>
      <c r="J187" s="87"/>
      <c r="K187" s="87"/>
      <c r="L187" s="79"/>
      <c r="M187" s="79"/>
      <c r="N187" s="79"/>
      <c r="O187" s="79"/>
      <c r="P187" s="79"/>
      <c r="Q187" s="79"/>
      <c r="R187" s="79"/>
      <c r="S187" s="79"/>
      <c r="T187" s="79"/>
      <c r="U187" s="79"/>
    </row>
    <row r="188" spans="1:21" x14ac:dyDescent="0.2">
      <c r="A188" s="79"/>
      <c r="B188" s="79"/>
      <c r="C188" s="79"/>
      <c r="D188" s="79"/>
      <c r="E188" s="86"/>
      <c r="F188" s="87"/>
      <c r="G188" s="79"/>
      <c r="H188" s="87"/>
      <c r="I188" s="87"/>
      <c r="J188" s="87"/>
      <c r="K188" s="87"/>
      <c r="L188" s="79"/>
      <c r="M188" s="79"/>
      <c r="N188" s="79"/>
      <c r="O188" s="79"/>
      <c r="P188" s="79"/>
      <c r="Q188" s="79"/>
      <c r="R188" s="79"/>
      <c r="S188" s="79"/>
      <c r="T188" s="79"/>
      <c r="U188" s="79"/>
    </row>
    <row r="189" spans="1:21" x14ac:dyDescent="0.2">
      <c r="A189" s="79"/>
      <c r="B189" s="79"/>
      <c r="C189" s="79"/>
      <c r="D189" s="79"/>
      <c r="E189" s="86"/>
      <c r="F189" s="87"/>
      <c r="G189" s="79"/>
      <c r="H189" s="87"/>
      <c r="I189" s="87"/>
      <c r="J189" s="87"/>
      <c r="K189" s="87"/>
      <c r="L189" s="79"/>
      <c r="M189" s="79"/>
      <c r="N189" s="79"/>
      <c r="O189" s="79"/>
      <c r="P189" s="79"/>
      <c r="Q189" s="79"/>
      <c r="R189" s="79"/>
      <c r="S189" s="79"/>
      <c r="T189" s="79"/>
      <c r="U189" s="79"/>
    </row>
    <row r="190" spans="1:21" x14ac:dyDescent="0.2">
      <c r="A190" s="79"/>
      <c r="B190" s="79"/>
      <c r="C190" s="79"/>
      <c r="D190" s="79"/>
      <c r="E190" s="86"/>
      <c r="F190" s="87"/>
      <c r="G190" s="79"/>
      <c r="H190" s="87"/>
      <c r="I190" s="87"/>
      <c r="J190" s="87"/>
      <c r="K190" s="87"/>
      <c r="L190" s="79"/>
      <c r="M190" s="79"/>
      <c r="N190" s="79"/>
      <c r="O190" s="79"/>
      <c r="P190" s="79"/>
      <c r="Q190" s="79"/>
      <c r="R190" s="79"/>
      <c r="S190" s="79"/>
      <c r="T190" s="79"/>
      <c r="U190" s="79"/>
    </row>
    <row r="191" spans="1:21" x14ac:dyDescent="0.2">
      <c r="A191" s="79"/>
      <c r="B191" s="79"/>
      <c r="C191" s="79"/>
      <c r="D191" s="79"/>
      <c r="E191" s="86"/>
      <c r="F191" s="87"/>
      <c r="G191" s="79"/>
      <c r="H191" s="87"/>
      <c r="I191" s="87"/>
      <c r="J191" s="87"/>
      <c r="K191" s="87"/>
      <c r="L191" s="79"/>
      <c r="M191" s="79"/>
      <c r="N191" s="79"/>
      <c r="O191" s="79"/>
      <c r="P191" s="79"/>
      <c r="Q191" s="79"/>
      <c r="R191" s="79"/>
      <c r="S191" s="79"/>
      <c r="T191" s="79"/>
      <c r="U191" s="79"/>
    </row>
    <row r="192" spans="1:21" x14ac:dyDescent="0.2">
      <c r="A192" s="79"/>
      <c r="B192" s="79"/>
      <c r="C192" s="79"/>
      <c r="D192" s="79"/>
      <c r="E192" s="86"/>
      <c r="F192" s="87"/>
      <c r="G192" s="79"/>
      <c r="H192" s="87"/>
      <c r="I192" s="87"/>
      <c r="J192" s="87"/>
      <c r="K192" s="87"/>
      <c r="L192" s="79"/>
      <c r="M192" s="79"/>
      <c r="N192" s="79"/>
      <c r="O192" s="79"/>
      <c r="P192" s="79"/>
      <c r="Q192" s="79"/>
      <c r="R192" s="79"/>
      <c r="S192" s="79"/>
      <c r="T192" s="79"/>
      <c r="U192" s="79"/>
    </row>
    <row r="193" spans="1:21" x14ac:dyDescent="0.2">
      <c r="A193" s="79"/>
      <c r="B193" s="79"/>
      <c r="C193" s="79"/>
      <c r="D193" s="79"/>
      <c r="E193" s="86"/>
      <c r="F193" s="87"/>
      <c r="G193" s="79"/>
      <c r="H193" s="87"/>
      <c r="I193" s="87"/>
      <c r="J193" s="87"/>
      <c r="K193" s="87"/>
      <c r="L193" s="79"/>
      <c r="M193" s="79"/>
      <c r="N193" s="79"/>
      <c r="O193" s="79"/>
      <c r="P193" s="79"/>
      <c r="Q193" s="79"/>
      <c r="R193" s="79"/>
      <c r="S193" s="79"/>
      <c r="T193" s="79"/>
      <c r="U193" s="79"/>
    </row>
    <row r="194" spans="1:21" x14ac:dyDescent="0.2">
      <c r="A194" s="79"/>
      <c r="B194" s="79"/>
      <c r="C194" s="79"/>
      <c r="D194" s="79"/>
      <c r="E194" s="86"/>
      <c r="F194" s="87"/>
      <c r="G194" s="79"/>
      <c r="H194" s="87"/>
      <c r="I194" s="87"/>
      <c r="J194" s="87"/>
      <c r="K194" s="87"/>
      <c r="L194" s="79"/>
      <c r="M194" s="79"/>
      <c r="N194" s="79"/>
      <c r="O194" s="79"/>
      <c r="P194" s="79"/>
      <c r="Q194" s="79"/>
      <c r="R194" s="79"/>
      <c r="S194" s="79"/>
      <c r="T194" s="79"/>
      <c r="U194" s="79"/>
    </row>
    <row r="195" spans="1:21" x14ac:dyDescent="0.2">
      <c r="A195" s="79"/>
      <c r="B195" s="79"/>
      <c r="C195" s="79"/>
      <c r="D195" s="79"/>
      <c r="E195" s="86"/>
      <c r="F195" s="87"/>
      <c r="G195" s="79"/>
      <c r="H195" s="87"/>
      <c r="I195" s="87"/>
      <c r="J195" s="87"/>
      <c r="K195" s="87"/>
      <c r="L195" s="79"/>
      <c r="M195" s="79"/>
      <c r="N195" s="79"/>
      <c r="O195" s="79"/>
      <c r="P195" s="79"/>
      <c r="Q195" s="79"/>
      <c r="R195" s="79"/>
      <c r="S195" s="79"/>
      <c r="T195" s="79"/>
      <c r="U195" s="79"/>
    </row>
    <row r="196" spans="1:21" x14ac:dyDescent="0.2">
      <c r="A196" s="79"/>
      <c r="B196" s="79"/>
      <c r="C196" s="79"/>
      <c r="D196" s="79"/>
      <c r="E196" s="86"/>
      <c r="F196" s="87"/>
      <c r="G196" s="79"/>
      <c r="H196" s="87"/>
      <c r="I196" s="87"/>
      <c r="J196" s="87"/>
      <c r="K196" s="87"/>
      <c r="L196" s="79"/>
      <c r="M196" s="79"/>
      <c r="N196" s="79"/>
      <c r="O196" s="79"/>
      <c r="P196" s="79"/>
      <c r="Q196" s="79"/>
      <c r="R196" s="79"/>
      <c r="S196" s="79"/>
      <c r="T196" s="79"/>
      <c r="U196" s="79"/>
    </row>
    <row r="197" spans="1:21" x14ac:dyDescent="0.2">
      <c r="A197" s="79"/>
      <c r="B197" s="79"/>
      <c r="C197" s="79"/>
      <c r="D197" s="79"/>
      <c r="E197" s="86"/>
      <c r="F197" s="87"/>
      <c r="G197" s="79"/>
      <c r="H197" s="87"/>
      <c r="I197" s="87"/>
      <c r="J197" s="87"/>
      <c r="K197" s="87"/>
      <c r="L197" s="79"/>
      <c r="M197" s="79"/>
      <c r="N197" s="79"/>
      <c r="O197" s="79"/>
      <c r="P197" s="79"/>
      <c r="Q197" s="79"/>
      <c r="R197" s="79"/>
      <c r="S197" s="79"/>
      <c r="T197" s="79"/>
      <c r="U197" s="79"/>
    </row>
    <row r="198" spans="1:21" x14ac:dyDescent="0.2">
      <c r="A198" s="79"/>
      <c r="B198" s="79"/>
      <c r="C198" s="79"/>
      <c r="D198" s="79"/>
      <c r="E198" s="86"/>
      <c r="F198" s="87"/>
      <c r="G198" s="79"/>
      <c r="H198" s="87"/>
      <c r="I198" s="87"/>
      <c r="J198" s="87"/>
      <c r="K198" s="87"/>
      <c r="L198" s="79"/>
      <c r="M198" s="79"/>
      <c r="N198" s="79"/>
      <c r="O198" s="79"/>
      <c r="P198" s="79"/>
      <c r="Q198" s="79"/>
      <c r="R198" s="79"/>
      <c r="S198" s="79"/>
      <c r="T198" s="79"/>
      <c r="U198" s="79"/>
    </row>
    <row r="199" spans="1:21" x14ac:dyDescent="0.2">
      <c r="A199" s="79"/>
      <c r="B199" s="79"/>
      <c r="C199" s="79"/>
      <c r="D199" s="79"/>
      <c r="E199" s="86"/>
      <c r="F199" s="87"/>
      <c r="G199" s="79"/>
      <c r="H199" s="87"/>
      <c r="I199" s="87"/>
      <c r="J199" s="87"/>
      <c r="K199" s="87"/>
      <c r="L199" s="79"/>
      <c r="M199" s="79"/>
      <c r="N199" s="79"/>
      <c r="O199" s="79"/>
      <c r="P199" s="79"/>
      <c r="Q199" s="79"/>
      <c r="R199" s="79"/>
      <c r="S199" s="79"/>
      <c r="T199" s="79"/>
      <c r="U199" s="79"/>
    </row>
    <row r="200" spans="1:21" x14ac:dyDescent="0.2">
      <c r="A200" s="79"/>
      <c r="B200" s="79"/>
      <c r="C200" s="79"/>
      <c r="D200" s="79"/>
      <c r="E200" s="86"/>
      <c r="F200" s="87"/>
      <c r="G200" s="79"/>
      <c r="H200" s="87"/>
      <c r="I200" s="87"/>
      <c r="J200" s="87"/>
      <c r="K200" s="87"/>
      <c r="L200" s="79"/>
      <c r="M200" s="79"/>
      <c r="N200" s="79"/>
      <c r="O200" s="79"/>
      <c r="P200" s="79"/>
      <c r="Q200" s="79"/>
      <c r="R200" s="79"/>
      <c r="S200" s="79"/>
      <c r="T200" s="79"/>
      <c r="U200" s="79"/>
    </row>
    <row r="201" spans="1:21" x14ac:dyDescent="0.2">
      <c r="A201" s="79"/>
      <c r="B201" s="79"/>
      <c r="C201" s="79"/>
      <c r="D201" s="79"/>
      <c r="E201" s="86"/>
      <c r="F201" s="87"/>
      <c r="G201" s="79"/>
      <c r="H201" s="87"/>
      <c r="I201" s="87"/>
      <c r="J201" s="87"/>
      <c r="K201" s="87"/>
      <c r="L201" s="79"/>
      <c r="M201" s="79"/>
      <c r="N201" s="79"/>
      <c r="O201" s="79"/>
      <c r="P201" s="79"/>
      <c r="Q201" s="79"/>
      <c r="R201" s="79"/>
      <c r="S201" s="79"/>
      <c r="T201" s="79"/>
      <c r="U201" s="79"/>
    </row>
    <row r="202" spans="1:21" x14ac:dyDescent="0.2">
      <c r="A202" s="79"/>
      <c r="B202" s="79"/>
      <c r="C202" s="79"/>
      <c r="D202" s="79"/>
      <c r="E202" s="86"/>
      <c r="F202" s="87"/>
      <c r="G202" s="79"/>
      <c r="H202" s="87"/>
      <c r="I202" s="87"/>
      <c r="J202" s="87"/>
      <c r="K202" s="87"/>
      <c r="L202" s="79"/>
      <c r="M202" s="79"/>
      <c r="N202" s="79"/>
      <c r="O202" s="79"/>
      <c r="P202" s="79"/>
      <c r="Q202" s="79"/>
      <c r="R202" s="79"/>
      <c r="S202" s="79"/>
      <c r="T202" s="79"/>
      <c r="U202" s="79"/>
    </row>
    <row r="203" spans="1:21" x14ac:dyDescent="0.2">
      <c r="A203" s="79"/>
      <c r="B203" s="79"/>
      <c r="C203" s="79"/>
      <c r="D203" s="79"/>
      <c r="E203" s="86"/>
      <c r="F203" s="87"/>
      <c r="G203" s="79"/>
      <c r="H203" s="87"/>
      <c r="I203" s="87"/>
      <c r="J203" s="87"/>
      <c r="K203" s="87"/>
      <c r="L203" s="79"/>
      <c r="M203" s="79"/>
      <c r="N203" s="79"/>
      <c r="O203" s="79"/>
      <c r="P203" s="79"/>
      <c r="Q203" s="79"/>
      <c r="R203" s="79"/>
      <c r="S203" s="79"/>
      <c r="T203" s="79"/>
      <c r="U203" s="79"/>
    </row>
    <row r="204" spans="1:21" x14ac:dyDescent="0.2">
      <c r="A204" s="79"/>
      <c r="B204" s="79"/>
      <c r="C204" s="79"/>
      <c r="D204" s="79"/>
      <c r="E204" s="86"/>
      <c r="F204" s="87"/>
      <c r="G204" s="79"/>
      <c r="H204" s="87"/>
      <c r="I204" s="87"/>
      <c r="J204" s="87"/>
      <c r="K204" s="87"/>
      <c r="L204" s="79"/>
      <c r="M204" s="79"/>
      <c r="N204" s="79"/>
      <c r="O204" s="79"/>
      <c r="P204" s="79"/>
      <c r="Q204" s="79"/>
      <c r="R204" s="79"/>
      <c r="S204" s="79"/>
      <c r="T204" s="79"/>
      <c r="U204" s="79"/>
    </row>
    <row r="205" spans="1:21" x14ac:dyDescent="0.2">
      <c r="A205" s="79"/>
      <c r="B205" s="79"/>
      <c r="C205" s="79"/>
      <c r="D205" s="79"/>
      <c r="E205" s="86"/>
      <c r="F205" s="87"/>
      <c r="G205" s="79"/>
      <c r="H205" s="87"/>
      <c r="I205" s="87"/>
      <c r="J205" s="87"/>
      <c r="K205" s="87"/>
      <c r="L205" s="79"/>
      <c r="M205" s="79"/>
      <c r="N205" s="79"/>
      <c r="O205" s="79"/>
      <c r="P205" s="79"/>
      <c r="Q205" s="79"/>
      <c r="R205" s="79"/>
      <c r="S205" s="79"/>
      <c r="T205" s="79"/>
      <c r="U205" s="79"/>
    </row>
    <row r="206" spans="1:21" x14ac:dyDescent="0.2">
      <c r="A206" s="79"/>
      <c r="B206" s="79"/>
      <c r="C206" s="79"/>
      <c r="D206" s="79"/>
      <c r="E206" s="86"/>
      <c r="F206" s="87"/>
      <c r="G206" s="79"/>
      <c r="H206" s="87"/>
      <c r="I206" s="87"/>
      <c r="J206" s="87"/>
      <c r="K206" s="87"/>
      <c r="L206" s="79"/>
      <c r="M206" s="79"/>
      <c r="N206" s="79"/>
      <c r="O206" s="79"/>
      <c r="P206" s="79"/>
      <c r="Q206" s="79"/>
      <c r="R206" s="79"/>
      <c r="S206" s="79"/>
      <c r="T206" s="79"/>
      <c r="U206" s="79"/>
    </row>
    <row r="207" spans="1:21" x14ac:dyDescent="0.2">
      <c r="A207" s="79"/>
      <c r="B207" s="79"/>
      <c r="C207" s="79"/>
      <c r="D207" s="79"/>
      <c r="E207" s="86"/>
      <c r="F207" s="87"/>
      <c r="G207" s="79"/>
      <c r="H207" s="87"/>
      <c r="I207" s="87"/>
      <c r="J207" s="87"/>
      <c r="K207" s="87"/>
      <c r="L207" s="79"/>
      <c r="M207" s="79"/>
      <c r="N207" s="79"/>
      <c r="O207" s="79"/>
      <c r="P207" s="79"/>
      <c r="Q207" s="79"/>
      <c r="R207" s="79"/>
      <c r="S207" s="79"/>
      <c r="T207" s="79"/>
      <c r="U207" s="79"/>
    </row>
    <row r="208" spans="1:21" x14ac:dyDescent="0.2">
      <c r="A208" s="79"/>
      <c r="B208" s="79"/>
      <c r="C208" s="79"/>
      <c r="D208" s="79"/>
      <c r="E208" s="86"/>
      <c r="F208" s="87"/>
      <c r="G208" s="79"/>
      <c r="H208" s="87"/>
      <c r="I208" s="87"/>
      <c r="J208" s="87"/>
      <c r="K208" s="87"/>
      <c r="L208" s="79"/>
      <c r="M208" s="79"/>
      <c r="N208" s="79"/>
      <c r="O208" s="79"/>
      <c r="P208" s="79"/>
      <c r="Q208" s="79"/>
      <c r="R208" s="79"/>
      <c r="S208" s="79"/>
      <c r="T208" s="79"/>
      <c r="U208" s="79"/>
    </row>
    <row r="209" spans="1:21" x14ac:dyDescent="0.2">
      <c r="A209" s="79"/>
      <c r="B209" s="79"/>
      <c r="C209" s="79"/>
      <c r="D209" s="79"/>
      <c r="E209" s="86"/>
      <c r="F209" s="87"/>
      <c r="G209" s="79"/>
      <c r="H209" s="87"/>
      <c r="I209" s="87"/>
      <c r="J209" s="87"/>
      <c r="K209" s="87"/>
      <c r="L209" s="79"/>
      <c r="M209" s="79"/>
      <c r="N209" s="79"/>
      <c r="O209" s="79"/>
      <c r="P209" s="79"/>
      <c r="Q209" s="79"/>
      <c r="R209" s="79"/>
      <c r="S209" s="79"/>
      <c r="T209" s="79"/>
      <c r="U209" s="79"/>
    </row>
    <row r="210" spans="1:21" x14ac:dyDescent="0.2">
      <c r="A210" s="79"/>
      <c r="B210" s="79"/>
      <c r="C210" s="79"/>
      <c r="D210" s="79"/>
      <c r="E210" s="86"/>
      <c r="F210" s="87"/>
      <c r="G210" s="79"/>
      <c r="H210" s="87"/>
      <c r="I210" s="87"/>
      <c r="J210" s="87"/>
      <c r="K210" s="87"/>
      <c r="L210" s="79"/>
      <c r="M210" s="79"/>
      <c r="N210" s="79"/>
      <c r="O210" s="79"/>
      <c r="P210" s="79"/>
      <c r="Q210" s="79"/>
      <c r="R210" s="79"/>
      <c r="S210" s="79"/>
      <c r="T210" s="79"/>
      <c r="U210" s="79"/>
    </row>
    <row r="211" spans="1:21" x14ac:dyDescent="0.2">
      <c r="A211" s="79"/>
      <c r="B211" s="79"/>
      <c r="C211" s="79"/>
      <c r="D211" s="79"/>
      <c r="E211" s="86"/>
      <c r="F211" s="87"/>
      <c r="G211" s="79"/>
      <c r="H211" s="87"/>
      <c r="I211" s="87"/>
      <c r="J211" s="87"/>
      <c r="K211" s="87"/>
      <c r="L211" s="79"/>
      <c r="M211" s="79"/>
      <c r="N211" s="79"/>
      <c r="O211" s="79"/>
      <c r="P211" s="79"/>
      <c r="Q211" s="79"/>
      <c r="R211" s="79"/>
      <c r="S211" s="79"/>
      <c r="T211" s="79"/>
      <c r="U211" s="79"/>
    </row>
    <row r="212" spans="1:21" x14ac:dyDescent="0.2">
      <c r="A212" s="79"/>
      <c r="B212" s="79"/>
      <c r="C212" s="79"/>
      <c r="D212" s="79"/>
      <c r="E212" s="86"/>
      <c r="F212" s="87"/>
      <c r="G212" s="79"/>
      <c r="H212" s="87"/>
      <c r="I212" s="87"/>
      <c r="J212" s="87"/>
      <c r="K212" s="87"/>
      <c r="L212" s="79"/>
      <c r="M212" s="79"/>
      <c r="N212" s="79"/>
      <c r="O212" s="79"/>
      <c r="P212" s="79"/>
      <c r="Q212" s="79"/>
      <c r="R212" s="79"/>
      <c r="S212" s="79"/>
      <c r="T212" s="79"/>
      <c r="U212" s="79"/>
    </row>
    <row r="213" spans="1:21" x14ac:dyDescent="0.2">
      <c r="A213" s="79"/>
      <c r="B213" s="79"/>
      <c r="C213" s="79"/>
      <c r="D213" s="79"/>
      <c r="E213" s="86"/>
      <c r="F213" s="87"/>
      <c r="G213" s="79"/>
      <c r="H213" s="87"/>
      <c r="I213" s="87"/>
      <c r="J213" s="87"/>
      <c r="K213" s="87"/>
      <c r="L213" s="79"/>
      <c r="M213" s="79"/>
      <c r="N213" s="79"/>
      <c r="O213" s="79"/>
      <c r="P213" s="79"/>
      <c r="Q213" s="79"/>
      <c r="R213" s="79"/>
      <c r="S213" s="79"/>
      <c r="T213" s="79"/>
      <c r="U213" s="79"/>
    </row>
    <row r="214" spans="1:21" x14ac:dyDescent="0.2">
      <c r="A214" s="79"/>
      <c r="B214" s="79"/>
      <c r="C214" s="79"/>
      <c r="D214" s="79"/>
      <c r="E214" s="86"/>
      <c r="F214" s="87"/>
      <c r="G214" s="79"/>
      <c r="H214" s="87"/>
      <c r="I214" s="87"/>
      <c r="J214" s="87"/>
      <c r="K214" s="87"/>
      <c r="L214" s="79"/>
      <c r="M214" s="79"/>
      <c r="N214" s="79"/>
      <c r="O214" s="79"/>
      <c r="P214" s="79"/>
      <c r="Q214" s="79"/>
      <c r="R214" s="79"/>
      <c r="S214" s="79"/>
      <c r="T214" s="79"/>
      <c r="U214" s="79"/>
    </row>
    <row r="215" spans="1:21" x14ac:dyDescent="0.2">
      <c r="A215" s="79"/>
      <c r="B215" s="79"/>
      <c r="C215" s="79"/>
      <c r="D215" s="79"/>
      <c r="E215" s="86"/>
      <c r="F215" s="87"/>
      <c r="G215" s="79"/>
      <c r="H215" s="87"/>
      <c r="I215" s="87"/>
      <c r="J215" s="87"/>
      <c r="K215" s="87"/>
      <c r="L215" s="79"/>
      <c r="M215" s="79"/>
      <c r="N215" s="79"/>
      <c r="O215" s="79"/>
      <c r="P215" s="79"/>
      <c r="Q215" s="79"/>
      <c r="R215" s="79"/>
      <c r="S215" s="79"/>
      <c r="T215" s="79"/>
      <c r="U215" s="79"/>
    </row>
    <row r="216" spans="1:21" x14ac:dyDescent="0.2">
      <c r="A216" s="79"/>
      <c r="B216" s="79"/>
      <c r="C216" s="79"/>
      <c r="D216" s="79"/>
      <c r="E216" s="86"/>
      <c r="F216" s="87"/>
      <c r="G216" s="79"/>
      <c r="H216" s="87"/>
      <c r="I216" s="87"/>
      <c r="J216" s="87"/>
      <c r="K216" s="87"/>
      <c r="L216" s="79"/>
      <c r="M216" s="79"/>
      <c r="N216" s="79"/>
      <c r="O216" s="79"/>
      <c r="P216" s="79"/>
      <c r="Q216" s="79"/>
      <c r="R216" s="79"/>
      <c r="S216" s="79"/>
      <c r="T216" s="79"/>
      <c r="U216" s="79"/>
    </row>
    <row r="217" spans="1:21" x14ac:dyDescent="0.2">
      <c r="A217" s="79"/>
      <c r="B217" s="79"/>
      <c r="C217" s="79"/>
      <c r="D217" s="79"/>
      <c r="E217" s="86"/>
      <c r="F217" s="87"/>
      <c r="G217" s="79"/>
      <c r="H217" s="87"/>
      <c r="I217" s="87"/>
      <c r="J217" s="87"/>
      <c r="K217" s="87"/>
      <c r="L217" s="79"/>
      <c r="M217" s="79"/>
      <c r="N217" s="79"/>
      <c r="O217" s="79"/>
      <c r="P217" s="79"/>
      <c r="Q217" s="79"/>
      <c r="R217" s="79"/>
      <c r="S217" s="79"/>
      <c r="T217" s="79"/>
      <c r="U217" s="79"/>
    </row>
    <row r="218" spans="1:21" x14ac:dyDescent="0.2">
      <c r="A218" s="79"/>
      <c r="B218" s="79"/>
      <c r="C218" s="79"/>
      <c r="D218" s="79"/>
      <c r="E218" s="86"/>
      <c r="F218" s="87"/>
      <c r="G218" s="79"/>
      <c r="H218" s="87"/>
      <c r="I218" s="87"/>
      <c r="J218" s="87"/>
      <c r="K218" s="87"/>
      <c r="L218" s="79"/>
      <c r="M218" s="79"/>
      <c r="N218" s="79"/>
      <c r="O218" s="79"/>
      <c r="P218" s="79"/>
      <c r="Q218" s="79"/>
      <c r="R218" s="79"/>
      <c r="S218" s="79"/>
      <c r="T218" s="79"/>
      <c r="U218" s="79"/>
    </row>
    <row r="219" spans="1:21" x14ac:dyDescent="0.2">
      <c r="A219" s="79"/>
      <c r="B219" s="79"/>
      <c r="C219" s="79"/>
      <c r="D219" s="79"/>
      <c r="E219" s="86"/>
      <c r="F219" s="87"/>
      <c r="G219" s="79"/>
      <c r="H219" s="87"/>
      <c r="I219" s="87"/>
      <c r="J219" s="87"/>
      <c r="K219" s="87"/>
      <c r="L219" s="79"/>
      <c r="M219" s="79"/>
      <c r="N219" s="79"/>
      <c r="O219" s="79"/>
      <c r="P219" s="79"/>
      <c r="Q219" s="79"/>
      <c r="R219" s="79"/>
      <c r="S219" s="79"/>
      <c r="T219" s="79"/>
      <c r="U219" s="79"/>
    </row>
    <row r="220" spans="1:21" x14ac:dyDescent="0.2">
      <c r="A220" s="79"/>
      <c r="B220" s="79"/>
      <c r="C220" s="79"/>
      <c r="D220" s="79"/>
      <c r="E220" s="86"/>
      <c r="F220" s="87"/>
      <c r="G220" s="79"/>
      <c r="H220" s="87"/>
      <c r="I220" s="87"/>
      <c r="J220" s="87"/>
      <c r="K220" s="87"/>
      <c r="L220" s="79"/>
      <c r="M220" s="79"/>
      <c r="N220" s="79"/>
      <c r="O220" s="79"/>
      <c r="P220" s="79"/>
      <c r="Q220" s="79"/>
      <c r="R220" s="79"/>
      <c r="S220" s="79"/>
      <c r="T220" s="79"/>
      <c r="U220" s="79"/>
    </row>
    <row r="221" spans="1:21" x14ac:dyDescent="0.2">
      <c r="A221" s="79"/>
      <c r="B221" s="79"/>
      <c r="C221" s="79"/>
      <c r="D221" s="79"/>
      <c r="E221" s="86"/>
      <c r="F221" s="87"/>
      <c r="G221" s="79"/>
      <c r="H221" s="87"/>
      <c r="I221" s="87"/>
      <c r="J221" s="87"/>
      <c r="K221" s="87"/>
      <c r="L221" s="79"/>
      <c r="M221" s="79"/>
      <c r="N221" s="79"/>
      <c r="O221" s="79"/>
      <c r="P221" s="79"/>
      <c r="Q221" s="79"/>
      <c r="R221" s="79"/>
      <c r="S221" s="79"/>
      <c r="T221" s="79"/>
      <c r="U221" s="79"/>
    </row>
    <row r="222" spans="1:21" x14ac:dyDescent="0.2">
      <c r="A222" s="79"/>
      <c r="B222" s="79"/>
      <c r="C222" s="79"/>
      <c r="D222" s="79"/>
      <c r="E222" s="86"/>
      <c r="F222" s="87"/>
      <c r="G222" s="79"/>
      <c r="H222" s="87"/>
      <c r="I222" s="87"/>
      <c r="J222" s="87"/>
      <c r="K222" s="87"/>
      <c r="L222" s="79"/>
      <c r="M222" s="79"/>
      <c r="N222" s="79"/>
      <c r="O222" s="79"/>
      <c r="P222" s="79"/>
      <c r="Q222" s="79"/>
      <c r="R222" s="79"/>
      <c r="S222" s="79"/>
      <c r="T222" s="79"/>
      <c r="U222" s="79"/>
    </row>
    <row r="223" spans="1:21" x14ac:dyDescent="0.2">
      <c r="A223" s="79"/>
      <c r="B223" s="79"/>
      <c r="C223" s="79"/>
      <c r="D223" s="79"/>
      <c r="E223" s="86"/>
      <c r="F223" s="87"/>
      <c r="G223" s="79"/>
      <c r="H223" s="87"/>
      <c r="I223" s="87"/>
      <c r="J223" s="87"/>
      <c r="K223" s="87"/>
      <c r="L223" s="79"/>
      <c r="M223" s="79"/>
      <c r="N223" s="79"/>
      <c r="O223" s="79"/>
      <c r="P223" s="79"/>
      <c r="Q223" s="79"/>
      <c r="R223" s="79"/>
      <c r="S223" s="79"/>
      <c r="T223" s="79"/>
      <c r="U223" s="79"/>
    </row>
    <row r="224" spans="1:21" x14ac:dyDescent="0.2">
      <c r="A224" s="79"/>
      <c r="B224" s="79"/>
      <c r="C224" s="79"/>
      <c r="D224" s="79"/>
      <c r="E224" s="86"/>
      <c r="F224" s="87"/>
      <c r="G224" s="79"/>
      <c r="H224" s="87"/>
      <c r="I224" s="87"/>
      <c r="J224" s="87"/>
      <c r="K224" s="87"/>
      <c r="L224" s="79"/>
      <c r="M224" s="79"/>
      <c r="N224" s="79"/>
      <c r="O224" s="79"/>
      <c r="P224" s="79"/>
      <c r="Q224" s="79"/>
      <c r="R224" s="79"/>
      <c r="S224" s="79"/>
      <c r="T224" s="79"/>
      <c r="U224" s="79"/>
    </row>
    <row r="225" spans="1:21" x14ac:dyDescent="0.2">
      <c r="A225" s="79"/>
      <c r="B225" s="79"/>
      <c r="C225" s="79"/>
      <c r="D225" s="79"/>
      <c r="E225" s="86"/>
      <c r="F225" s="87"/>
      <c r="G225" s="79"/>
      <c r="H225" s="87"/>
      <c r="I225" s="87"/>
      <c r="J225" s="87"/>
      <c r="K225" s="87"/>
      <c r="L225" s="79"/>
      <c r="M225" s="79"/>
      <c r="N225" s="79"/>
      <c r="O225" s="79"/>
      <c r="P225" s="79"/>
      <c r="Q225" s="79"/>
      <c r="R225" s="79"/>
      <c r="S225" s="79"/>
      <c r="T225" s="79"/>
      <c r="U225" s="79"/>
    </row>
    <row r="226" spans="1:21" x14ac:dyDescent="0.2">
      <c r="A226" s="79"/>
      <c r="B226" s="79"/>
      <c r="C226" s="79"/>
      <c r="D226" s="79"/>
      <c r="E226" s="86"/>
      <c r="F226" s="87"/>
      <c r="G226" s="79"/>
      <c r="H226" s="87"/>
      <c r="I226" s="87"/>
      <c r="J226" s="87"/>
      <c r="K226" s="87"/>
      <c r="L226" s="79"/>
      <c r="M226" s="79"/>
      <c r="N226" s="79"/>
      <c r="O226" s="79"/>
      <c r="P226" s="79"/>
      <c r="Q226" s="79"/>
      <c r="R226" s="79"/>
      <c r="S226" s="79"/>
      <c r="T226" s="79"/>
      <c r="U226" s="79"/>
    </row>
    <row r="227" spans="1:21" x14ac:dyDescent="0.2">
      <c r="A227" s="79"/>
      <c r="B227" s="79"/>
      <c r="C227" s="79"/>
      <c r="D227" s="79"/>
      <c r="E227" s="86"/>
      <c r="F227" s="87"/>
      <c r="G227" s="79"/>
      <c r="H227" s="87"/>
      <c r="I227" s="87"/>
      <c r="J227" s="87"/>
      <c r="K227" s="87"/>
      <c r="L227" s="79"/>
      <c r="M227" s="79"/>
      <c r="N227" s="79"/>
      <c r="O227" s="79"/>
      <c r="P227" s="79"/>
      <c r="Q227" s="79"/>
      <c r="R227" s="79"/>
      <c r="S227" s="79"/>
      <c r="T227" s="79"/>
      <c r="U227" s="79"/>
    </row>
    <row r="228" spans="1:21" x14ac:dyDescent="0.2">
      <c r="A228" s="79"/>
      <c r="B228" s="79"/>
      <c r="C228" s="79"/>
      <c r="D228" s="79"/>
      <c r="E228" s="86"/>
      <c r="F228" s="87"/>
      <c r="G228" s="79"/>
      <c r="H228" s="87"/>
      <c r="I228" s="87"/>
      <c r="J228" s="87"/>
      <c r="K228" s="87"/>
      <c r="L228" s="79"/>
      <c r="M228" s="79"/>
      <c r="N228" s="79"/>
      <c r="O228" s="79"/>
      <c r="P228" s="79"/>
      <c r="Q228" s="79"/>
      <c r="R228" s="79"/>
      <c r="S228" s="79"/>
      <c r="T228" s="79"/>
      <c r="U228" s="79"/>
    </row>
    <row r="229" spans="1:21" x14ac:dyDescent="0.2">
      <c r="A229" s="79"/>
      <c r="B229" s="79"/>
      <c r="C229" s="79"/>
      <c r="D229" s="79"/>
      <c r="E229" s="86"/>
      <c r="F229" s="87"/>
      <c r="G229" s="79"/>
      <c r="H229" s="87"/>
      <c r="I229" s="87"/>
      <c r="J229" s="87"/>
      <c r="K229" s="87"/>
      <c r="L229" s="79"/>
      <c r="M229" s="79"/>
      <c r="N229" s="79"/>
      <c r="O229" s="79"/>
      <c r="P229" s="79"/>
      <c r="Q229" s="79"/>
      <c r="R229" s="79"/>
      <c r="S229" s="79"/>
      <c r="T229" s="79"/>
      <c r="U229" s="79"/>
    </row>
    <row r="230" spans="1:21" x14ac:dyDescent="0.2">
      <c r="A230" s="79"/>
      <c r="B230" s="79"/>
      <c r="C230" s="79"/>
      <c r="D230" s="79"/>
      <c r="E230" s="86"/>
      <c r="F230" s="87"/>
      <c r="G230" s="79"/>
      <c r="H230" s="87"/>
      <c r="I230" s="87"/>
      <c r="J230" s="87"/>
      <c r="K230" s="87"/>
      <c r="L230" s="79"/>
      <c r="M230" s="79"/>
      <c r="N230" s="79"/>
      <c r="O230" s="79"/>
      <c r="P230" s="79"/>
      <c r="Q230" s="79"/>
      <c r="R230" s="79"/>
      <c r="S230" s="79"/>
      <c r="T230" s="79"/>
      <c r="U230" s="79"/>
    </row>
    <row r="231" spans="1:21" x14ac:dyDescent="0.2">
      <c r="A231" s="79"/>
      <c r="B231" s="79"/>
      <c r="C231" s="79"/>
      <c r="D231" s="79"/>
      <c r="E231" s="86"/>
      <c r="F231" s="87"/>
      <c r="G231" s="79"/>
      <c r="H231" s="87"/>
      <c r="I231" s="87"/>
      <c r="J231" s="87"/>
      <c r="K231" s="87"/>
      <c r="L231" s="79"/>
      <c r="M231" s="79"/>
      <c r="N231" s="79"/>
      <c r="O231" s="79"/>
      <c r="P231" s="79"/>
      <c r="Q231" s="79"/>
      <c r="R231" s="79"/>
      <c r="S231" s="79"/>
      <c r="T231" s="79"/>
      <c r="U231" s="79"/>
    </row>
    <row r="232" spans="1:21" x14ac:dyDescent="0.2">
      <c r="A232" s="79"/>
      <c r="B232" s="79"/>
      <c r="C232" s="79"/>
      <c r="D232" s="79"/>
      <c r="E232" s="86"/>
      <c r="F232" s="87"/>
      <c r="G232" s="79"/>
      <c r="H232" s="87"/>
      <c r="I232" s="87"/>
      <c r="J232" s="87"/>
      <c r="K232" s="87"/>
      <c r="L232" s="79"/>
      <c r="M232" s="79"/>
      <c r="N232" s="79"/>
      <c r="O232" s="79"/>
      <c r="P232" s="79"/>
      <c r="Q232" s="79"/>
      <c r="R232" s="79"/>
      <c r="S232" s="79"/>
      <c r="T232" s="79"/>
      <c r="U232" s="79"/>
    </row>
    <row r="233" spans="1:21" x14ac:dyDescent="0.2">
      <c r="A233" s="79"/>
      <c r="B233" s="79"/>
      <c r="C233" s="79"/>
      <c r="D233" s="79"/>
      <c r="E233" s="86"/>
      <c r="F233" s="87"/>
      <c r="G233" s="79"/>
      <c r="H233" s="87"/>
      <c r="I233" s="87"/>
      <c r="J233" s="87"/>
      <c r="K233" s="87"/>
      <c r="L233" s="79"/>
      <c r="M233" s="79"/>
      <c r="N233" s="79"/>
      <c r="O233" s="79"/>
      <c r="P233" s="79"/>
      <c r="Q233" s="79"/>
      <c r="R233" s="79"/>
      <c r="S233" s="79"/>
      <c r="T233" s="79"/>
      <c r="U233" s="79"/>
    </row>
    <row r="234" spans="1:21" x14ac:dyDescent="0.2">
      <c r="A234" s="79"/>
      <c r="B234" s="79"/>
      <c r="C234" s="79"/>
      <c r="D234" s="79"/>
      <c r="E234" s="86"/>
      <c r="F234" s="87"/>
      <c r="G234" s="79"/>
      <c r="H234" s="87"/>
      <c r="I234" s="87"/>
      <c r="J234" s="87"/>
      <c r="K234" s="87"/>
      <c r="L234" s="79"/>
      <c r="M234" s="79"/>
      <c r="N234" s="79"/>
      <c r="O234" s="79"/>
      <c r="P234" s="79"/>
      <c r="Q234" s="79"/>
      <c r="R234" s="79"/>
      <c r="S234" s="79"/>
      <c r="T234" s="79"/>
      <c r="U234" s="79"/>
    </row>
    <row r="235" spans="1:21" x14ac:dyDescent="0.2">
      <c r="A235" s="79"/>
      <c r="B235" s="79"/>
      <c r="C235" s="79"/>
      <c r="D235" s="79"/>
      <c r="E235" s="86"/>
      <c r="F235" s="87"/>
      <c r="G235" s="79"/>
      <c r="H235" s="87"/>
      <c r="I235" s="87"/>
      <c r="J235" s="87"/>
      <c r="K235" s="87"/>
      <c r="L235" s="79"/>
      <c r="M235" s="79"/>
      <c r="N235" s="79"/>
      <c r="O235" s="79"/>
      <c r="P235" s="79"/>
      <c r="Q235" s="79"/>
      <c r="R235" s="79"/>
      <c r="S235" s="79"/>
      <c r="T235" s="79"/>
      <c r="U235" s="79"/>
    </row>
    <row r="236" spans="1:21" x14ac:dyDescent="0.2">
      <c r="A236" s="79"/>
      <c r="B236" s="79"/>
      <c r="C236" s="79"/>
      <c r="D236" s="79"/>
      <c r="E236" s="86"/>
      <c r="F236" s="87"/>
      <c r="G236" s="79"/>
      <c r="H236" s="87"/>
      <c r="I236" s="87"/>
      <c r="J236" s="87"/>
      <c r="K236" s="87"/>
      <c r="L236" s="79"/>
      <c r="M236" s="79"/>
      <c r="N236" s="79"/>
      <c r="O236" s="79"/>
      <c r="P236" s="79"/>
      <c r="Q236" s="79"/>
      <c r="R236" s="79"/>
      <c r="S236" s="79"/>
      <c r="T236" s="79"/>
      <c r="U236" s="79"/>
    </row>
    <row r="237" spans="1:21" x14ac:dyDescent="0.2">
      <c r="A237" s="79"/>
      <c r="B237" s="79"/>
      <c r="C237" s="79"/>
      <c r="D237" s="79"/>
      <c r="E237" s="86"/>
      <c r="F237" s="87"/>
      <c r="G237" s="79"/>
      <c r="H237" s="87"/>
      <c r="I237" s="87"/>
      <c r="J237" s="87"/>
      <c r="K237" s="87"/>
      <c r="L237" s="79"/>
      <c r="M237" s="79"/>
      <c r="N237" s="79"/>
      <c r="O237" s="79"/>
      <c r="P237" s="79"/>
      <c r="Q237" s="79"/>
      <c r="R237" s="79"/>
      <c r="S237" s="79"/>
      <c r="T237" s="79"/>
      <c r="U237" s="79"/>
    </row>
    <row r="238" spans="1:21" x14ac:dyDescent="0.2">
      <c r="A238" s="79"/>
      <c r="B238" s="79"/>
      <c r="C238" s="79"/>
      <c r="D238" s="79"/>
      <c r="E238" s="86"/>
      <c r="F238" s="87"/>
      <c r="G238" s="79"/>
      <c r="H238" s="87"/>
      <c r="I238" s="87"/>
      <c r="J238" s="87"/>
      <c r="K238" s="87"/>
      <c r="L238" s="79"/>
      <c r="M238" s="79"/>
      <c r="N238" s="79"/>
      <c r="O238" s="79"/>
      <c r="P238" s="79"/>
      <c r="Q238" s="79"/>
      <c r="R238" s="79"/>
      <c r="S238" s="79"/>
      <c r="T238" s="79"/>
      <c r="U238" s="79"/>
    </row>
    <row r="239" spans="1:21" x14ac:dyDescent="0.2">
      <c r="A239" s="79"/>
      <c r="B239" s="79"/>
      <c r="C239" s="79"/>
      <c r="D239" s="79"/>
      <c r="E239" s="86"/>
      <c r="F239" s="87"/>
      <c r="G239" s="79"/>
      <c r="H239" s="87"/>
      <c r="I239" s="87"/>
      <c r="J239" s="87"/>
      <c r="K239" s="87"/>
      <c r="L239" s="79"/>
      <c r="M239" s="79"/>
      <c r="N239" s="79"/>
      <c r="O239" s="79"/>
      <c r="P239" s="79"/>
      <c r="Q239" s="79"/>
      <c r="R239" s="79"/>
      <c r="S239" s="79"/>
      <c r="T239" s="79"/>
      <c r="U239" s="79"/>
    </row>
    <row r="240" spans="1:21" x14ac:dyDescent="0.2">
      <c r="A240" s="79"/>
      <c r="B240" s="79"/>
      <c r="C240" s="79"/>
      <c r="D240" s="79"/>
      <c r="E240" s="86"/>
      <c r="F240" s="87"/>
      <c r="G240" s="79"/>
      <c r="H240" s="87"/>
      <c r="I240" s="87"/>
      <c r="J240" s="87"/>
      <c r="K240" s="87"/>
      <c r="L240" s="79"/>
      <c r="M240" s="79"/>
      <c r="N240" s="79"/>
      <c r="O240" s="79"/>
      <c r="P240" s="79"/>
      <c r="Q240" s="79"/>
      <c r="R240" s="79"/>
      <c r="S240" s="79"/>
      <c r="T240" s="79"/>
      <c r="U240" s="79"/>
    </row>
    <row r="241" spans="1:21" x14ac:dyDescent="0.2">
      <c r="A241" s="79"/>
      <c r="B241" s="79"/>
      <c r="C241" s="79"/>
      <c r="D241" s="79"/>
      <c r="E241" s="86"/>
      <c r="F241" s="87"/>
      <c r="G241" s="79"/>
      <c r="H241" s="87"/>
      <c r="I241" s="87"/>
      <c r="J241" s="87"/>
      <c r="K241" s="87"/>
      <c r="L241" s="79"/>
      <c r="M241" s="79"/>
      <c r="N241" s="79"/>
      <c r="O241" s="79"/>
      <c r="P241" s="79"/>
      <c r="Q241" s="79"/>
      <c r="R241" s="79"/>
      <c r="S241" s="79"/>
      <c r="T241" s="79"/>
      <c r="U241" s="79"/>
    </row>
    <row r="242" spans="1:21" x14ac:dyDescent="0.2">
      <c r="A242" s="79"/>
      <c r="B242" s="79"/>
      <c r="C242" s="79"/>
      <c r="D242" s="79"/>
      <c r="E242" s="86"/>
      <c r="F242" s="87"/>
      <c r="G242" s="79"/>
      <c r="H242" s="87"/>
      <c r="I242" s="87"/>
      <c r="J242" s="87"/>
      <c r="K242" s="87"/>
      <c r="L242" s="79"/>
      <c r="M242" s="79"/>
      <c r="N242" s="79"/>
      <c r="O242" s="79"/>
      <c r="P242" s="79"/>
      <c r="Q242" s="79"/>
      <c r="R242" s="79"/>
      <c r="S242" s="79"/>
      <c r="T242" s="79"/>
      <c r="U242" s="79"/>
    </row>
    <row r="243" spans="1:21" x14ac:dyDescent="0.2">
      <c r="A243" s="79"/>
      <c r="B243" s="79"/>
      <c r="C243" s="79"/>
      <c r="D243" s="79"/>
      <c r="E243" s="86"/>
      <c r="F243" s="87"/>
      <c r="G243" s="79"/>
      <c r="H243" s="87"/>
      <c r="I243" s="87"/>
      <c r="J243" s="87"/>
      <c r="K243" s="87"/>
      <c r="L243" s="79"/>
      <c r="M243" s="79"/>
      <c r="N243" s="79"/>
      <c r="O243" s="79"/>
      <c r="P243" s="79"/>
      <c r="Q243" s="79"/>
      <c r="R243" s="79"/>
      <c r="S243" s="79"/>
      <c r="T243" s="79"/>
      <c r="U243" s="79"/>
    </row>
    <row r="244" spans="1:21" x14ac:dyDescent="0.2">
      <c r="A244" s="79"/>
      <c r="B244" s="79"/>
      <c r="C244" s="79"/>
      <c r="D244" s="79"/>
      <c r="E244" s="86"/>
      <c r="F244" s="87"/>
      <c r="G244" s="79"/>
      <c r="H244" s="87"/>
      <c r="I244" s="87"/>
      <c r="J244" s="87"/>
      <c r="K244" s="87"/>
      <c r="L244" s="79"/>
      <c r="M244" s="79"/>
      <c r="N244" s="79"/>
      <c r="O244" s="79"/>
      <c r="P244" s="79"/>
      <c r="Q244" s="79"/>
      <c r="R244" s="79"/>
      <c r="S244" s="79"/>
      <c r="T244" s="79"/>
      <c r="U244" s="79"/>
    </row>
    <row r="245" spans="1:21" x14ac:dyDescent="0.2">
      <c r="A245" s="79"/>
      <c r="B245" s="79"/>
      <c r="C245" s="79"/>
      <c r="D245" s="79"/>
      <c r="E245" s="86"/>
      <c r="F245" s="87"/>
      <c r="G245" s="79"/>
      <c r="H245" s="87"/>
      <c r="I245" s="87"/>
      <c r="J245" s="87"/>
      <c r="K245" s="87"/>
      <c r="L245" s="79"/>
      <c r="M245" s="79"/>
      <c r="N245" s="79"/>
      <c r="O245" s="79"/>
      <c r="P245" s="79"/>
      <c r="Q245" s="79"/>
      <c r="R245" s="79"/>
      <c r="S245" s="79"/>
      <c r="T245" s="79"/>
      <c r="U245" s="79"/>
    </row>
    <row r="246" spans="1:21" x14ac:dyDescent="0.2">
      <c r="A246" s="79"/>
      <c r="B246" s="79"/>
      <c r="C246" s="79"/>
      <c r="D246" s="79"/>
      <c r="E246" s="86"/>
      <c r="F246" s="87"/>
      <c r="G246" s="79"/>
      <c r="H246" s="87"/>
      <c r="I246" s="87"/>
      <c r="J246" s="87"/>
      <c r="K246" s="87"/>
      <c r="L246" s="79"/>
      <c r="M246" s="79"/>
      <c r="N246" s="79"/>
      <c r="O246" s="79"/>
      <c r="P246" s="79"/>
      <c r="Q246" s="79"/>
      <c r="R246" s="79"/>
      <c r="S246" s="79"/>
      <c r="T246" s="79"/>
      <c r="U246" s="79"/>
    </row>
    <row r="247" spans="1:21" x14ac:dyDescent="0.2">
      <c r="A247" s="79"/>
      <c r="B247" s="79"/>
      <c r="C247" s="79"/>
      <c r="D247" s="79"/>
      <c r="E247" s="86"/>
      <c r="F247" s="87"/>
      <c r="G247" s="79"/>
      <c r="H247" s="87"/>
      <c r="I247" s="87"/>
      <c r="J247" s="87"/>
      <c r="K247" s="87"/>
      <c r="L247" s="79"/>
      <c r="M247" s="79"/>
      <c r="N247" s="79"/>
      <c r="O247" s="79"/>
      <c r="P247" s="79"/>
      <c r="Q247" s="79"/>
      <c r="R247" s="79"/>
      <c r="S247" s="79"/>
      <c r="T247" s="79"/>
      <c r="U247" s="79"/>
    </row>
    <row r="248" spans="1:21" x14ac:dyDescent="0.2">
      <c r="A248" s="79"/>
      <c r="B248" s="79"/>
      <c r="C248" s="79"/>
      <c r="D248" s="79"/>
      <c r="E248" s="86"/>
      <c r="F248" s="87"/>
      <c r="G248" s="79"/>
      <c r="H248" s="87"/>
      <c r="I248" s="87"/>
      <c r="J248" s="87"/>
      <c r="K248" s="87"/>
      <c r="L248" s="79"/>
      <c r="M248" s="79"/>
      <c r="N248" s="79"/>
      <c r="O248" s="79"/>
      <c r="P248" s="79"/>
      <c r="Q248" s="79"/>
      <c r="R248" s="79"/>
      <c r="S248" s="79"/>
      <c r="T248" s="79"/>
      <c r="U248" s="79"/>
    </row>
    <row r="249" spans="1:21" x14ac:dyDescent="0.2">
      <c r="A249" s="79"/>
      <c r="B249" s="79"/>
      <c r="C249" s="79"/>
      <c r="D249" s="79"/>
      <c r="E249" s="86"/>
      <c r="F249" s="87"/>
      <c r="G249" s="79"/>
      <c r="H249" s="87"/>
      <c r="I249" s="87"/>
      <c r="J249" s="87"/>
      <c r="K249" s="87"/>
      <c r="L249" s="79"/>
      <c r="M249" s="79"/>
      <c r="N249" s="79"/>
      <c r="O249" s="79"/>
      <c r="P249" s="79"/>
      <c r="Q249" s="79"/>
      <c r="R249" s="79"/>
      <c r="S249" s="79"/>
      <c r="T249" s="79"/>
      <c r="U249" s="79"/>
    </row>
    <row r="250" spans="1:21" x14ac:dyDescent="0.2">
      <c r="A250" s="79"/>
      <c r="B250" s="79"/>
      <c r="C250" s="79"/>
      <c r="D250" s="79"/>
      <c r="E250" s="86"/>
      <c r="F250" s="87"/>
      <c r="G250" s="79"/>
      <c r="H250" s="87"/>
      <c r="I250" s="87"/>
      <c r="J250" s="87"/>
      <c r="K250" s="87"/>
      <c r="L250" s="79"/>
      <c r="M250" s="79"/>
      <c r="N250" s="79"/>
      <c r="O250" s="79"/>
      <c r="P250" s="79"/>
      <c r="Q250" s="79"/>
      <c r="R250" s="79"/>
      <c r="S250" s="79"/>
      <c r="T250" s="79"/>
      <c r="U250" s="79"/>
    </row>
    <row r="251" spans="1:21" x14ac:dyDescent="0.2">
      <c r="A251" s="79"/>
      <c r="B251" s="79"/>
      <c r="C251" s="79"/>
      <c r="D251" s="79"/>
      <c r="E251" s="86"/>
      <c r="F251" s="87"/>
      <c r="G251" s="79"/>
      <c r="H251" s="87"/>
      <c r="I251" s="87"/>
      <c r="J251" s="87"/>
      <c r="K251" s="87"/>
      <c r="L251" s="79"/>
      <c r="M251" s="79"/>
      <c r="N251" s="79"/>
      <c r="O251" s="79"/>
      <c r="P251" s="79"/>
      <c r="Q251" s="79"/>
      <c r="R251" s="79"/>
      <c r="S251" s="79"/>
      <c r="T251" s="79"/>
      <c r="U251" s="79"/>
    </row>
    <row r="252" spans="1:21" x14ac:dyDescent="0.2">
      <c r="A252" s="79"/>
      <c r="B252" s="79"/>
      <c r="C252" s="79"/>
      <c r="D252" s="79"/>
      <c r="E252" s="86"/>
      <c r="F252" s="87"/>
      <c r="G252" s="79"/>
      <c r="H252" s="87"/>
      <c r="I252" s="87"/>
      <c r="J252" s="87"/>
      <c r="K252" s="87"/>
      <c r="L252" s="79"/>
      <c r="M252" s="79"/>
      <c r="N252" s="79"/>
      <c r="O252" s="79"/>
      <c r="P252" s="79"/>
      <c r="Q252" s="79"/>
      <c r="R252" s="79"/>
      <c r="S252" s="79"/>
      <c r="T252" s="79"/>
      <c r="U252" s="79"/>
    </row>
    <row r="253" spans="1:21" x14ac:dyDescent="0.2">
      <c r="A253" s="79"/>
      <c r="B253" s="79"/>
      <c r="C253" s="79"/>
      <c r="D253" s="79"/>
      <c r="E253" s="86"/>
      <c r="F253" s="87"/>
      <c r="G253" s="79"/>
      <c r="H253" s="87"/>
      <c r="I253" s="87"/>
      <c r="J253" s="87"/>
      <c r="K253" s="87"/>
      <c r="L253" s="79"/>
      <c r="M253" s="79"/>
      <c r="N253" s="79"/>
      <c r="O253" s="79"/>
      <c r="P253" s="79"/>
      <c r="Q253" s="79"/>
      <c r="R253" s="79"/>
      <c r="S253" s="79"/>
      <c r="T253" s="79"/>
      <c r="U253" s="79"/>
    </row>
    <row r="254" spans="1:21" x14ac:dyDescent="0.2">
      <c r="A254" s="79"/>
      <c r="B254" s="79"/>
      <c r="C254" s="79"/>
      <c r="D254" s="79"/>
      <c r="E254" s="86"/>
      <c r="F254" s="87"/>
      <c r="G254" s="79"/>
      <c r="H254" s="87"/>
      <c r="I254" s="87"/>
      <c r="J254" s="87"/>
      <c r="K254" s="87"/>
      <c r="L254" s="79"/>
      <c r="M254" s="79"/>
      <c r="N254" s="79"/>
      <c r="O254" s="79"/>
      <c r="P254" s="79"/>
      <c r="Q254" s="79"/>
      <c r="R254" s="79"/>
      <c r="S254" s="79"/>
      <c r="T254" s="79"/>
      <c r="U254" s="79"/>
    </row>
    <row r="255" spans="1:21" x14ac:dyDescent="0.2">
      <c r="A255" s="79"/>
      <c r="B255" s="79"/>
      <c r="C255" s="79"/>
      <c r="D255" s="79"/>
      <c r="E255" s="86"/>
      <c r="F255" s="87"/>
      <c r="G255" s="79"/>
      <c r="H255" s="87"/>
      <c r="I255" s="87"/>
      <c r="J255" s="87"/>
      <c r="K255" s="87"/>
      <c r="L255" s="79"/>
      <c r="M255" s="79"/>
      <c r="N255" s="79"/>
      <c r="O255" s="79"/>
      <c r="P255" s="79"/>
      <c r="Q255" s="79"/>
      <c r="R255" s="79"/>
      <c r="S255" s="79"/>
      <c r="T255" s="79"/>
      <c r="U255" s="79"/>
    </row>
    <row r="256" spans="1:21" x14ac:dyDescent="0.2">
      <c r="A256" s="79"/>
      <c r="B256" s="79"/>
      <c r="C256" s="79"/>
      <c r="D256" s="79"/>
      <c r="E256" s="86"/>
      <c r="F256" s="87"/>
      <c r="G256" s="79"/>
      <c r="H256" s="87"/>
      <c r="I256" s="87"/>
      <c r="J256" s="87"/>
      <c r="K256" s="87"/>
      <c r="L256" s="79"/>
      <c r="M256" s="79"/>
      <c r="N256" s="79"/>
      <c r="O256" s="79"/>
      <c r="P256" s="79"/>
      <c r="Q256" s="79"/>
      <c r="R256" s="79"/>
      <c r="S256" s="79"/>
      <c r="T256" s="79"/>
      <c r="U256" s="79"/>
    </row>
    <row r="257" spans="1:21" x14ac:dyDescent="0.2">
      <c r="A257" s="79"/>
      <c r="B257" s="79"/>
      <c r="C257" s="79"/>
      <c r="D257" s="79"/>
      <c r="E257" s="86"/>
      <c r="F257" s="87"/>
      <c r="G257" s="79"/>
      <c r="H257" s="87"/>
      <c r="I257" s="87"/>
      <c r="J257" s="87"/>
      <c r="K257" s="87"/>
      <c r="L257" s="79"/>
      <c r="M257" s="79"/>
      <c r="N257" s="79"/>
      <c r="O257" s="79"/>
      <c r="P257" s="79"/>
      <c r="Q257" s="79"/>
      <c r="R257" s="79"/>
      <c r="S257" s="79"/>
      <c r="T257" s="79"/>
      <c r="U257" s="79"/>
    </row>
    <row r="258" spans="1:21" x14ac:dyDescent="0.2">
      <c r="A258" s="79"/>
      <c r="B258" s="79"/>
      <c r="C258" s="79"/>
      <c r="D258" s="79"/>
      <c r="E258" s="86"/>
      <c r="F258" s="87"/>
      <c r="G258" s="79"/>
      <c r="H258" s="87"/>
      <c r="I258" s="87"/>
      <c r="J258" s="87"/>
      <c r="K258" s="87"/>
      <c r="L258" s="79"/>
      <c r="M258" s="79"/>
      <c r="N258" s="79"/>
      <c r="O258" s="79"/>
      <c r="P258" s="79"/>
      <c r="Q258" s="79"/>
      <c r="R258" s="79"/>
      <c r="S258" s="79"/>
      <c r="T258" s="79"/>
      <c r="U258" s="79"/>
    </row>
    <row r="259" spans="1:21" x14ac:dyDescent="0.2">
      <c r="A259" s="79"/>
      <c r="B259" s="79"/>
      <c r="C259" s="79"/>
      <c r="D259" s="79"/>
      <c r="E259" s="86"/>
      <c r="F259" s="87"/>
      <c r="G259" s="79"/>
      <c r="H259" s="87"/>
      <c r="I259" s="87"/>
      <c r="J259" s="87"/>
      <c r="K259" s="87"/>
      <c r="L259" s="79"/>
      <c r="M259" s="79"/>
      <c r="N259" s="79"/>
      <c r="O259" s="79"/>
      <c r="P259" s="79"/>
      <c r="Q259" s="79"/>
      <c r="R259" s="79"/>
      <c r="S259" s="79"/>
      <c r="T259" s="79"/>
      <c r="U259" s="79"/>
    </row>
    <row r="260" spans="1:21" x14ac:dyDescent="0.2">
      <c r="A260" s="79"/>
      <c r="B260" s="79"/>
      <c r="C260" s="79"/>
      <c r="D260" s="79"/>
      <c r="E260" s="86"/>
      <c r="F260" s="87"/>
      <c r="G260" s="79"/>
      <c r="H260" s="87"/>
      <c r="I260" s="87"/>
      <c r="J260" s="87"/>
      <c r="K260" s="87"/>
      <c r="L260" s="79"/>
      <c r="M260" s="79"/>
      <c r="N260" s="79"/>
      <c r="O260" s="79"/>
      <c r="P260" s="79"/>
      <c r="Q260" s="79"/>
      <c r="R260" s="79"/>
      <c r="S260" s="79"/>
      <c r="T260" s="79"/>
      <c r="U260" s="79"/>
    </row>
    <row r="261" spans="1:21" x14ac:dyDescent="0.2">
      <c r="A261" s="79"/>
      <c r="B261" s="79"/>
      <c r="C261" s="79"/>
      <c r="D261" s="79"/>
      <c r="E261" s="86"/>
      <c r="F261" s="87"/>
      <c r="G261" s="79"/>
      <c r="H261" s="87"/>
      <c r="I261" s="87"/>
      <c r="J261" s="87"/>
      <c r="K261" s="87"/>
      <c r="L261" s="79"/>
      <c r="M261" s="79"/>
      <c r="N261" s="79"/>
      <c r="O261" s="79"/>
      <c r="P261" s="79"/>
      <c r="Q261" s="79"/>
      <c r="R261" s="79"/>
      <c r="S261" s="79"/>
      <c r="T261" s="79"/>
      <c r="U261" s="79"/>
    </row>
    <row r="262" spans="1:21" x14ac:dyDescent="0.2">
      <c r="A262" s="79"/>
      <c r="B262" s="79"/>
      <c r="C262" s="79"/>
      <c r="D262" s="79"/>
      <c r="E262" s="86"/>
      <c r="F262" s="87"/>
      <c r="G262" s="79"/>
      <c r="H262" s="87"/>
      <c r="I262" s="87"/>
      <c r="J262" s="87"/>
      <c r="K262" s="87"/>
      <c r="L262" s="79"/>
      <c r="M262" s="79"/>
      <c r="N262" s="79"/>
      <c r="O262" s="79"/>
      <c r="P262" s="79"/>
      <c r="Q262" s="79"/>
      <c r="R262" s="79"/>
      <c r="S262" s="79"/>
      <c r="T262" s="79"/>
      <c r="U262" s="79"/>
    </row>
    <row r="263" spans="1:21" x14ac:dyDescent="0.2">
      <c r="A263" s="79"/>
      <c r="B263" s="79"/>
      <c r="C263" s="79"/>
      <c r="D263" s="79"/>
      <c r="E263" s="86"/>
      <c r="F263" s="87"/>
      <c r="G263" s="79"/>
      <c r="H263" s="87"/>
      <c r="I263" s="87"/>
      <c r="J263" s="87"/>
      <c r="K263" s="87"/>
      <c r="L263" s="79"/>
      <c r="M263" s="79"/>
      <c r="N263" s="79"/>
      <c r="O263" s="79"/>
      <c r="P263" s="79"/>
      <c r="Q263" s="79"/>
      <c r="R263" s="79"/>
      <c r="S263" s="79"/>
      <c r="T263" s="79"/>
      <c r="U263" s="79"/>
    </row>
    <row r="264" spans="1:21" x14ac:dyDescent="0.2">
      <c r="A264" s="79"/>
      <c r="B264" s="79"/>
      <c r="C264" s="79"/>
      <c r="D264" s="79"/>
      <c r="E264" s="86"/>
      <c r="F264" s="87"/>
      <c r="G264" s="79"/>
      <c r="H264" s="87"/>
      <c r="I264" s="87"/>
      <c r="J264" s="87"/>
      <c r="K264" s="87"/>
      <c r="L264" s="79"/>
      <c r="M264" s="79"/>
      <c r="N264" s="79"/>
      <c r="O264" s="79"/>
      <c r="P264" s="79"/>
      <c r="Q264" s="79"/>
      <c r="R264" s="79"/>
      <c r="S264" s="79"/>
      <c r="T264" s="79"/>
      <c r="U264" s="79"/>
    </row>
    <row r="265" spans="1:21" x14ac:dyDescent="0.2">
      <c r="A265" s="79"/>
      <c r="B265" s="79"/>
      <c r="C265" s="79"/>
      <c r="D265" s="79"/>
      <c r="E265" s="86"/>
      <c r="F265" s="87"/>
      <c r="G265" s="79"/>
      <c r="H265" s="87"/>
      <c r="I265" s="87"/>
      <c r="J265" s="87"/>
      <c r="K265" s="87"/>
      <c r="L265" s="79"/>
      <c r="M265" s="79"/>
      <c r="N265" s="79"/>
      <c r="O265" s="79"/>
      <c r="P265" s="79"/>
      <c r="Q265" s="79"/>
      <c r="R265" s="79"/>
      <c r="S265" s="79"/>
      <c r="T265" s="79"/>
      <c r="U265" s="79"/>
    </row>
    <row r="266" spans="1:21" x14ac:dyDescent="0.2">
      <c r="A266" s="79"/>
      <c r="B266" s="79"/>
      <c r="C266" s="79"/>
      <c r="D266" s="79"/>
      <c r="E266" s="86"/>
      <c r="F266" s="87"/>
      <c r="G266" s="79"/>
      <c r="H266" s="87"/>
      <c r="I266" s="87"/>
      <c r="J266" s="87"/>
      <c r="K266" s="87"/>
      <c r="L266" s="79"/>
      <c r="M266" s="79"/>
      <c r="N266" s="79"/>
      <c r="O266" s="79"/>
      <c r="P266" s="79"/>
      <c r="Q266" s="79"/>
      <c r="R266" s="79"/>
      <c r="S266" s="79"/>
      <c r="T266" s="79"/>
      <c r="U266" s="79"/>
    </row>
    <row r="267" spans="1:21" x14ac:dyDescent="0.2">
      <c r="A267" s="79"/>
      <c r="B267" s="79"/>
      <c r="C267" s="79"/>
      <c r="D267" s="79"/>
      <c r="E267" s="86"/>
      <c r="F267" s="87"/>
      <c r="G267" s="79"/>
      <c r="H267" s="87"/>
      <c r="I267" s="87"/>
      <c r="J267" s="87"/>
      <c r="K267" s="87"/>
      <c r="L267" s="79"/>
      <c r="M267" s="79"/>
      <c r="N267" s="79"/>
      <c r="O267" s="79"/>
      <c r="P267" s="79"/>
      <c r="Q267" s="79"/>
      <c r="R267" s="79"/>
      <c r="S267" s="79"/>
      <c r="T267" s="79"/>
      <c r="U267" s="79"/>
    </row>
    <row r="268" spans="1:21" x14ac:dyDescent="0.2">
      <c r="A268" s="79"/>
      <c r="B268" s="79"/>
      <c r="C268" s="79"/>
      <c r="D268" s="79"/>
      <c r="E268" s="86"/>
      <c r="F268" s="87"/>
      <c r="G268" s="79"/>
      <c r="H268" s="87"/>
      <c r="I268" s="87"/>
      <c r="J268" s="87"/>
      <c r="K268" s="87"/>
      <c r="L268" s="79"/>
      <c r="M268" s="79"/>
      <c r="N268" s="79"/>
      <c r="O268" s="79"/>
      <c r="P268" s="79"/>
      <c r="Q268" s="79"/>
      <c r="R268" s="79"/>
      <c r="S268" s="79"/>
      <c r="T268" s="79"/>
      <c r="U268" s="79"/>
    </row>
    <row r="269" spans="1:21" x14ac:dyDescent="0.2">
      <c r="A269" s="79"/>
      <c r="B269" s="79"/>
      <c r="C269" s="79"/>
      <c r="D269" s="79"/>
      <c r="E269" s="86"/>
      <c r="F269" s="87"/>
      <c r="G269" s="79"/>
      <c r="H269" s="87"/>
      <c r="I269" s="87"/>
      <c r="J269" s="87"/>
      <c r="K269" s="87"/>
      <c r="L269" s="79"/>
      <c r="M269" s="79"/>
      <c r="N269" s="79"/>
      <c r="O269" s="79"/>
      <c r="P269" s="79"/>
      <c r="Q269" s="79"/>
      <c r="R269" s="79"/>
      <c r="S269" s="79"/>
      <c r="T269" s="79"/>
      <c r="U269" s="79"/>
    </row>
    <row r="270" spans="1:21" x14ac:dyDescent="0.2">
      <c r="A270" s="79"/>
      <c r="B270" s="79"/>
      <c r="C270" s="79"/>
      <c r="D270" s="79"/>
      <c r="E270" s="86"/>
      <c r="F270" s="87"/>
      <c r="G270" s="79"/>
      <c r="H270" s="87"/>
      <c r="I270" s="87"/>
      <c r="J270" s="87"/>
      <c r="K270" s="87"/>
      <c r="L270" s="79"/>
      <c r="M270" s="79"/>
      <c r="N270" s="79"/>
      <c r="O270" s="79"/>
      <c r="P270" s="79"/>
      <c r="Q270" s="79"/>
      <c r="R270" s="79"/>
      <c r="S270" s="79"/>
      <c r="T270" s="79"/>
      <c r="U270" s="79"/>
    </row>
    <row r="271" spans="1:21" x14ac:dyDescent="0.2">
      <c r="A271" s="79"/>
      <c r="B271" s="79"/>
      <c r="C271" s="79"/>
      <c r="D271" s="79"/>
      <c r="E271" s="86"/>
      <c r="F271" s="87"/>
      <c r="G271" s="79"/>
      <c r="H271" s="87"/>
      <c r="I271" s="87"/>
      <c r="J271" s="87"/>
      <c r="K271" s="87"/>
      <c r="L271" s="79"/>
      <c r="M271" s="79"/>
      <c r="N271" s="79"/>
      <c r="O271" s="79"/>
      <c r="P271" s="79"/>
      <c r="Q271" s="79"/>
      <c r="R271" s="79"/>
      <c r="S271" s="79"/>
      <c r="T271" s="79"/>
      <c r="U271" s="79"/>
    </row>
    <row r="272" spans="1:21" x14ac:dyDescent="0.2">
      <c r="A272" s="79"/>
      <c r="B272" s="79"/>
      <c r="C272" s="79"/>
      <c r="D272" s="79"/>
      <c r="E272" s="86"/>
      <c r="F272" s="87"/>
      <c r="G272" s="79"/>
      <c r="H272" s="87"/>
      <c r="I272" s="87"/>
      <c r="J272" s="87"/>
      <c r="K272" s="87"/>
      <c r="L272" s="79"/>
      <c r="M272" s="79"/>
      <c r="N272" s="79"/>
      <c r="O272" s="79"/>
      <c r="P272" s="79"/>
      <c r="Q272" s="79"/>
      <c r="R272" s="79"/>
      <c r="S272" s="79"/>
      <c r="T272" s="79"/>
      <c r="U272" s="79"/>
    </row>
    <row r="273" spans="1:21" x14ac:dyDescent="0.2">
      <c r="A273" s="79"/>
      <c r="B273" s="79"/>
      <c r="C273" s="79"/>
      <c r="D273" s="79"/>
      <c r="E273" s="86"/>
      <c r="F273" s="87"/>
      <c r="G273" s="79"/>
      <c r="H273" s="87"/>
      <c r="I273" s="87"/>
      <c r="J273" s="87"/>
      <c r="K273" s="87"/>
      <c r="L273" s="79"/>
      <c r="M273" s="79"/>
      <c r="N273" s="79"/>
      <c r="O273" s="79"/>
      <c r="P273" s="79"/>
      <c r="Q273" s="79"/>
      <c r="R273" s="79"/>
      <c r="S273" s="79"/>
      <c r="T273" s="79"/>
      <c r="U273" s="79"/>
    </row>
    <row r="274" spans="1:21" x14ac:dyDescent="0.2">
      <c r="A274" s="79"/>
      <c r="B274" s="79"/>
      <c r="C274" s="79"/>
      <c r="D274" s="79"/>
      <c r="E274" s="86"/>
      <c r="F274" s="87"/>
      <c r="G274" s="79"/>
      <c r="H274" s="87"/>
      <c r="I274" s="87"/>
      <c r="J274" s="87"/>
      <c r="K274" s="87"/>
      <c r="L274" s="79"/>
      <c r="M274" s="79"/>
      <c r="N274" s="79"/>
      <c r="O274" s="79"/>
      <c r="P274" s="79"/>
      <c r="Q274" s="79"/>
      <c r="R274" s="79"/>
      <c r="S274" s="79"/>
      <c r="T274" s="79"/>
      <c r="U274" s="79"/>
    </row>
    <row r="275" spans="1:21" x14ac:dyDescent="0.2">
      <c r="A275" s="79"/>
      <c r="B275" s="79"/>
      <c r="C275" s="79"/>
      <c r="D275" s="79"/>
      <c r="E275" s="86"/>
      <c r="F275" s="87"/>
      <c r="G275" s="79"/>
      <c r="H275" s="87"/>
      <c r="I275" s="87"/>
      <c r="J275" s="87"/>
      <c r="K275" s="87"/>
      <c r="L275" s="79"/>
      <c r="M275" s="79"/>
      <c r="N275" s="79"/>
      <c r="O275" s="79"/>
      <c r="P275" s="79"/>
      <c r="Q275" s="79"/>
      <c r="R275" s="79"/>
      <c r="S275" s="79"/>
      <c r="T275" s="79"/>
      <c r="U275" s="79"/>
    </row>
    <row r="276" spans="1:21" x14ac:dyDescent="0.2">
      <c r="A276" s="79"/>
      <c r="B276" s="79"/>
      <c r="C276" s="79"/>
      <c r="D276" s="79"/>
      <c r="E276" s="86"/>
      <c r="F276" s="87"/>
      <c r="G276" s="79"/>
      <c r="H276" s="87"/>
      <c r="I276" s="87"/>
      <c r="J276" s="87"/>
      <c r="K276" s="87"/>
      <c r="L276" s="79"/>
      <c r="M276" s="79"/>
      <c r="N276" s="79"/>
      <c r="O276" s="79"/>
      <c r="P276" s="79"/>
      <c r="Q276" s="79"/>
      <c r="R276" s="79"/>
      <c r="S276" s="79"/>
      <c r="T276" s="79"/>
      <c r="U276" s="79"/>
    </row>
    <row r="277" spans="1:21" x14ac:dyDescent="0.2">
      <c r="A277" s="79"/>
      <c r="B277" s="79"/>
      <c r="C277" s="79"/>
      <c r="D277" s="79"/>
      <c r="E277" s="86"/>
      <c r="F277" s="87"/>
      <c r="G277" s="79"/>
      <c r="H277" s="87"/>
      <c r="I277" s="87"/>
      <c r="J277" s="87"/>
      <c r="K277" s="87"/>
      <c r="L277" s="79"/>
      <c r="M277" s="79"/>
      <c r="N277" s="79"/>
      <c r="O277" s="79"/>
      <c r="P277" s="79"/>
      <c r="Q277" s="79"/>
      <c r="R277" s="79"/>
      <c r="S277" s="79"/>
      <c r="T277" s="79"/>
      <c r="U277" s="79"/>
    </row>
    <row r="278" spans="1:21" x14ac:dyDescent="0.2">
      <c r="A278" s="79"/>
      <c r="B278" s="79"/>
      <c r="C278" s="79"/>
      <c r="D278" s="79"/>
      <c r="E278" s="86"/>
      <c r="F278" s="87"/>
      <c r="G278" s="79"/>
      <c r="H278" s="87"/>
      <c r="I278" s="87"/>
      <c r="J278" s="87"/>
      <c r="K278" s="87"/>
      <c r="L278" s="79"/>
      <c r="M278" s="79"/>
      <c r="N278" s="79"/>
      <c r="O278" s="79"/>
      <c r="P278" s="79"/>
      <c r="Q278" s="79"/>
      <c r="R278" s="79"/>
      <c r="S278" s="79"/>
      <c r="T278" s="79"/>
      <c r="U278" s="79"/>
    </row>
    <row r="279" spans="1:21" x14ac:dyDescent="0.2">
      <c r="A279" s="79"/>
      <c r="B279" s="79"/>
      <c r="C279" s="79"/>
      <c r="D279" s="79"/>
      <c r="E279" s="86"/>
      <c r="F279" s="87"/>
      <c r="G279" s="79"/>
      <c r="H279" s="87"/>
      <c r="I279" s="87"/>
      <c r="J279" s="87"/>
      <c r="K279" s="87"/>
      <c r="L279" s="79"/>
      <c r="M279" s="79"/>
      <c r="N279" s="79"/>
      <c r="O279" s="79"/>
      <c r="P279" s="79"/>
      <c r="Q279" s="79"/>
      <c r="R279" s="79"/>
      <c r="S279" s="79"/>
      <c r="T279" s="79"/>
      <c r="U279" s="79"/>
    </row>
    <row r="280" spans="1:21" x14ac:dyDescent="0.2">
      <c r="A280" s="79"/>
      <c r="B280" s="79"/>
      <c r="C280" s="79"/>
      <c r="D280" s="79"/>
      <c r="E280" s="86"/>
      <c r="F280" s="87"/>
      <c r="G280" s="79"/>
      <c r="H280" s="87"/>
      <c r="I280" s="87"/>
      <c r="J280" s="87"/>
      <c r="K280" s="87"/>
      <c r="L280" s="79"/>
      <c r="M280" s="79"/>
      <c r="N280" s="79"/>
      <c r="O280" s="79"/>
      <c r="P280" s="79"/>
      <c r="Q280" s="79"/>
      <c r="R280" s="79"/>
      <c r="S280" s="79"/>
      <c r="T280" s="79"/>
      <c r="U280" s="79"/>
    </row>
    <row r="281" spans="1:21" x14ac:dyDescent="0.2">
      <c r="A281" s="79"/>
      <c r="B281" s="79"/>
      <c r="C281" s="79"/>
      <c r="D281" s="79"/>
      <c r="E281" s="86"/>
      <c r="F281" s="87"/>
      <c r="G281" s="79"/>
      <c r="H281" s="87"/>
      <c r="I281" s="87"/>
      <c r="J281" s="87"/>
      <c r="K281" s="87"/>
      <c r="L281" s="79"/>
      <c r="M281" s="79"/>
      <c r="N281" s="79"/>
      <c r="O281" s="79"/>
      <c r="P281" s="79"/>
      <c r="Q281" s="79"/>
      <c r="R281" s="79"/>
      <c r="S281" s="79"/>
      <c r="T281" s="79"/>
      <c r="U281" s="79"/>
    </row>
    <row r="282" spans="1:21" x14ac:dyDescent="0.2">
      <c r="A282" s="79"/>
      <c r="B282" s="79"/>
      <c r="C282" s="79"/>
      <c r="D282" s="79"/>
      <c r="E282" s="86"/>
      <c r="F282" s="87"/>
      <c r="G282" s="79"/>
      <c r="H282" s="87"/>
      <c r="I282" s="87"/>
      <c r="J282" s="87"/>
      <c r="K282" s="87"/>
      <c r="L282" s="79"/>
      <c r="M282" s="79"/>
      <c r="N282" s="79"/>
      <c r="O282" s="79"/>
      <c r="P282" s="79"/>
      <c r="Q282" s="79"/>
      <c r="R282" s="79"/>
      <c r="S282" s="79"/>
      <c r="T282" s="79"/>
      <c r="U282" s="79"/>
    </row>
    <row r="283" spans="1:21" x14ac:dyDescent="0.2">
      <c r="A283" s="79"/>
      <c r="B283" s="79"/>
      <c r="C283" s="79"/>
      <c r="D283" s="79"/>
      <c r="E283" s="86"/>
      <c r="F283" s="87"/>
      <c r="G283" s="79"/>
      <c r="H283" s="87"/>
      <c r="I283" s="87"/>
      <c r="J283" s="87"/>
      <c r="K283" s="87"/>
      <c r="L283" s="79"/>
      <c r="M283" s="79"/>
      <c r="N283" s="79"/>
      <c r="O283" s="79"/>
      <c r="P283" s="79"/>
      <c r="Q283" s="79"/>
      <c r="R283" s="79"/>
      <c r="S283" s="79"/>
      <c r="T283" s="79"/>
      <c r="U283" s="79"/>
    </row>
    <row r="284" spans="1:21" x14ac:dyDescent="0.2">
      <c r="A284" s="79"/>
      <c r="B284" s="79"/>
      <c r="C284" s="79"/>
      <c r="D284" s="79"/>
      <c r="E284" s="86"/>
      <c r="F284" s="87"/>
      <c r="G284" s="79"/>
      <c r="H284" s="87"/>
      <c r="I284" s="87"/>
      <c r="J284" s="87"/>
      <c r="K284" s="87"/>
      <c r="L284" s="79"/>
      <c r="M284" s="79"/>
      <c r="N284" s="79"/>
      <c r="O284" s="79"/>
      <c r="P284" s="79"/>
      <c r="Q284" s="79"/>
      <c r="R284" s="79"/>
      <c r="S284" s="79"/>
      <c r="T284" s="79"/>
      <c r="U284" s="79"/>
    </row>
    <row r="285" spans="1:21" x14ac:dyDescent="0.2">
      <c r="A285" s="79"/>
      <c r="B285" s="79"/>
      <c r="C285" s="79"/>
      <c r="D285" s="79"/>
      <c r="E285" s="86"/>
      <c r="F285" s="87"/>
      <c r="G285" s="79"/>
      <c r="H285" s="87"/>
      <c r="I285" s="87"/>
      <c r="J285" s="87"/>
      <c r="K285" s="87"/>
      <c r="L285" s="79"/>
      <c r="M285" s="79"/>
      <c r="N285" s="79"/>
      <c r="O285" s="79"/>
      <c r="P285" s="79"/>
      <c r="Q285" s="79"/>
      <c r="R285" s="79"/>
      <c r="S285" s="79"/>
      <c r="T285" s="79"/>
      <c r="U285" s="79"/>
    </row>
    <row r="286" spans="1:21" x14ac:dyDescent="0.2">
      <c r="A286" s="79"/>
      <c r="B286" s="79"/>
      <c r="C286" s="79"/>
      <c r="D286" s="79"/>
      <c r="E286" s="86"/>
      <c r="F286" s="87"/>
      <c r="G286" s="79"/>
      <c r="H286" s="87"/>
      <c r="I286" s="87"/>
      <c r="J286" s="87"/>
      <c r="K286" s="87"/>
      <c r="L286" s="79"/>
      <c r="M286" s="79"/>
      <c r="N286" s="79"/>
      <c r="O286" s="79"/>
      <c r="P286" s="79"/>
      <c r="Q286" s="79"/>
      <c r="R286" s="79"/>
      <c r="S286" s="79"/>
      <c r="T286" s="79"/>
      <c r="U286" s="79"/>
    </row>
    <row r="287" spans="1:21" x14ac:dyDescent="0.2">
      <c r="A287" s="79"/>
      <c r="B287" s="79"/>
      <c r="C287" s="79"/>
      <c r="D287" s="79"/>
      <c r="E287" s="86"/>
      <c r="F287" s="87"/>
      <c r="G287" s="79"/>
      <c r="H287" s="87"/>
      <c r="I287" s="87"/>
      <c r="J287" s="87"/>
      <c r="K287" s="87"/>
      <c r="L287" s="79"/>
      <c r="M287" s="79"/>
      <c r="N287" s="79"/>
      <c r="O287" s="79"/>
      <c r="P287" s="79"/>
      <c r="Q287" s="79"/>
      <c r="R287" s="79"/>
      <c r="S287" s="79"/>
      <c r="T287" s="79"/>
      <c r="U287" s="79"/>
    </row>
    <row r="288" spans="1:21" x14ac:dyDescent="0.2">
      <c r="A288" s="79"/>
      <c r="B288" s="79"/>
      <c r="C288" s="79"/>
      <c r="D288" s="79"/>
      <c r="E288" s="86"/>
      <c r="F288" s="87"/>
      <c r="G288" s="79"/>
      <c r="H288" s="87"/>
      <c r="I288" s="87"/>
      <c r="J288" s="87"/>
      <c r="K288" s="87"/>
      <c r="L288" s="79"/>
      <c r="M288" s="79"/>
      <c r="N288" s="79"/>
      <c r="O288" s="79"/>
      <c r="P288" s="79"/>
      <c r="Q288" s="79"/>
      <c r="R288" s="79"/>
      <c r="S288" s="79"/>
      <c r="T288" s="79"/>
      <c r="U288" s="79"/>
    </row>
    <row r="289" spans="1:21" x14ac:dyDescent="0.2">
      <c r="A289" s="79"/>
      <c r="B289" s="79"/>
      <c r="C289" s="79"/>
      <c r="D289" s="79"/>
      <c r="E289" s="86"/>
      <c r="F289" s="87"/>
      <c r="G289" s="79"/>
      <c r="H289" s="87"/>
      <c r="I289" s="87"/>
      <c r="J289" s="87"/>
      <c r="K289" s="87"/>
      <c r="L289" s="79"/>
      <c r="M289" s="79"/>
      <c r="N289" s="79"/>
      <c r="O289" s="79"/>
      <c r="P289" s="79"/>
      <c r="Q289" s="79"/>
      <c r="R289" s="79"/>
      <c r="S289" s="79"/>
      <c r="T289" s="79"/>
      <c r="U289" s="79"/>
    </row>
    <row r="290" spans="1:21" x14ac:dyDescent="0.2">
      <c r="A290" s="79"/>
      <c r="B290" s="79"/>
      <c r="C290" s="79"/>
      <c r="D290" s="79"/>
      <c r="E290" s="86"/>
      <c r="F290" s="87"/>
      <c r="G290" s="79"/>
      <c r="H290" s="87"/>
      <c r="I290" s="87"/>
      <c r="J290" s="87"/>
      <c r="K290" s="87"/>
      <c r="L290" s="79"/>
      <c r="M290" s="79"/>
      <c r="N290" s="79"/>
      <c r="O290" s="79"/>
      <c r="P290" s="79"/>
      <c r="Q290" s="79"/>
      <c r="R290" s="79"/>
      <c r="S290" s="79"/>
      <c r="T290" s="79"/>
      <c r="U290" s="79"/>
    </row>
    <row r="291" spans="1:21" x14ac:dyDescent="0.2">
      <c r="A291" s="79"/>
      <c r="B291" s="79"/>
      <c r="C291" s="79"/>
      <c r="D291" s="79"/>
      <c r="E291" s="86"/>
      <c r="F291" s="87"/>
      <c r="G291" s="79"/>
      <c r="H291" s="87"/>
      <c r="I291" s="87"/>
      <c r="J291" s="87"/>
      <c r="K291" s="87"/>
      <c r="L291" s="79"/>
      <c r="M291" s="79"/>
      <c r="N291" s="79"/>
      <c r="O291" s="79"/>
      <c r="P291" s="79"/>
      <c r="Q291" s="79"/>
      <c r="R291" s="79"/>
      <c r="S291" s="79"/>
      <c r="T291" s="79"/>
      <c r="U291" s="79"/>
    </row>
    <row r="292" spans="1:21" x14ac:dyDescent="0.2">
      <c r="A292" s="79"/>
      <c r="B292" s="79"/>
      <c r="C292" s="79"/>
      <c r="D292" s="79"/>
      <c r="E292" s="86"/>
      <c r="F292" s="87"/>
      <c r="G292" s="79"/>
      <c r="H292" s="87"/>
      <c r="I292" s="87"/>
      <c r="J292" s="87"/>
      <c r="K292" s="87"/>
      <c r="L292" s="79"/>
      <c r="M292" s="79"/>
      <c r="N292" s="79"/>
      <c r="O292" s="79"/>
      <c r="P292" s="79"/>
      <c r="Q292" s="79"/>
      <c r="R292" s="79"/>
      <c r="S292" s="79"/>
      <c r="T292" s="79"/>
      <c r="U292" s="79"/>
    </row>
    <row r="293" spans="1:21" x14ac:dyDescent="0.2">
      <c r="A293" s="79"/>
      <c r="B293" s="79"/>
      <c r="C293" s="79"/>
      <c r="D293" s="79"/>
      <c r="E293" s="86"/>
      <c r="F293" s="87"/>
      <c r="G293" s="79"/>
      <c r="H293" s="87"/>
      <c r="I293" s="87"/>
      <c r="J293" s="87"/>
      <c r="K293" s="87"/>
      <c r="L293" s="79"/>
      <c r="M293" s="79"/>
      <c r="N293" s="79"/>
      <c r="O293" s="79"/>
      <c r="P293" s="79"/>
      <c r="Q293" s="79"/>
      <c r="R293" s="79"/>
      <c r="S293" s="79"/>
      <c r="T293" s="79"/>
      <c r="U293" s="79"/>
    </row>
    <row r="294" spans="1:21" x14ac:dyDescent="0.2">
      <c r="A294" s="79"/>
      <c r="B294" s="79"/>
      <c r="C294" s="79"/>
      <c r="D294" s="79"/>
      <c r="E294" s="86"/>
      <c r="F294" s="87"/>
      <c r="G294" s="79"/>
      <c r="H294" s="87"/>
      <c r="I294" s="87"/>
      <c r="J294" s="87"/>
      <c r="K294" s="87"/>
      <c r="L294" s="79"/>
      <c r="M294" s="79"/>
      <c r="N294" s="79"/>
      <c r="O294" s="79"/>
      <c r="P294" s="79"/>
      <c r="Q294" s="79"/>
      <c r="R294" s="79"/>
      <c r="S294" s="79"/>
      <c r="T294" s="79"/>
      <c r="U294" s="79"/>
    </row>
    <row r="295" spans="1:21" x14ac:dyDescent="0.2">
      <c r="A295" s="79"/>
      <c r="B295" s="79"/>
      <c r="C295" s="79"/>
      <c r="D295" s="79"/>
      <c r="E295" s="86"/>
      <c r="F295" s="87"/>
      <c r="G295" s="79"/>
      <c r="H295" s="87"/>
      <c r="I295" s="87"/>
      <c r="J295" s="87"/>
      <c r="K295" s="87"/>
      <c r="L295" s="79"/>
      <c r="M295" s="79"/>
      <c r="N295" s="79"/>
      <c r="O295" s="79"/>
      <c r="P295" s="79"/>
      <c r="Q295" s="79"/>
      <c r="R295" s="79"/>
      <c r="S295" s="79"/>
      <c r="T295" s="79"/>
      <c r="U295" s="79"/>
    </row>
    <row r="296" spans="1:21" x14ac:dyDescent="0.2">
      <c r="A296" s="79"/>
      <c r="B296" s="79"/>
      <c r="C296" s="79"/>
      <c r="D296" s="79"/>
      <c r="E296" s="86"/>
      <c r="F296" s="87"/>
      <c r="G296" s="79"/>
      <c r="H296" s="87"/>
      <c r="I296" s="87"/>
      <c r="J296" s="87"/>
      <c r="K296" s="87"/>
      <c r="L296" s="79"/>
      <c r="M296" s="79"/>
      <c r="N296" s="79"/>
      <c r="O296" s="79"/>
      <c r="P296" s="79"/>
      <c r="Q296" s="79"/>
      <c r="R296" s="79"/>
      <c r="S296" s="79"/>
      <c r="T296" s="79"/>
      <c r="U296" s="79"/>
    </row>
    <row r="297" spans="1:21" x14ac:dyDescent="0.2">
      <c r="A297" s="79"/>
      <c r="B297" s="79"/>
      <c r="C297" s="79"/>
      <c r="D297" s="79"/>
      <c r="E297" s="86"/>
      <c r="F297" s="87"/>
      <c r="G297" s="79"/>
      <c r="H297" s="87"/>
      <c r="I297" s="87"/>
      <c r="J297" s="87"/>
      <c r="K297" s="87"/>
      <c r="L297" s="79"/>
      <c r="M297" s="79"/>
      <c r="N297" s="79"/>
      <c r="O297" s="79"/>
      <c r="P297" s="79"/>
      <c r="Q297" s="79"/>
      <c r="R297" s="79"/>
      <c r="S297" s="79"/>
      <c r="T297" s="79"/>
      <c r="U297" s="79"/>
    </row>
    <row r="298" spans="1:21" x14ac:dyDescent="0.2">
      <c r="A298" s="79"/>
      <c r="B298" s="79"/>
      <c r="C298" s="79"/>
      <c r="D298" s="79"/>
      <c r="E298" s="86"/>
      <c r="F298" s="87"/>
      <c r="G298" s="79"/>
      <c r="H298" s="87"/>
      <c r="I298" s="87"/>
      <c r="J298" s="87"/>
      <c r="K298" s="87"/>
      <c r="L298" s="79"/>
      <c r="M298" s="79"/>
      <c r="N298" s="79"/>
      <c r="O298" s="79"/>
      <c r="P298" s="79"/>
      <c r="Q298" s="79"/>
      <c r="R298" s="79"/>
      <c r="S298" s="79"/>
      <c r="T298" s="79"/>
      <c r="U298" s="79"/>
    </row>
    <row r="299" spans="1:21" x14ac:dyDescent="0.2">
      <c r="A299" s="79"/>
      <c r="B299" s="79"/>
      <c r="C299" s="79"/>
      <c r="D299" s="79"/>
      <c r="E299" s="86"/>
      <c r="F299" s="87"/>
      <c r="G299" s="79"/>
      <c r="H299" s="87"/>
      <c r="I299" s="87"/>
      <c r="J299" s="87"/>
      <c r="K299" s="87"/>
      <c r="L299" s="79"/>
      <c r="M299" s="79"/>
      <c r="N299" s="79"/>
      <c r="O299" s="79"/>
      <c r="P299" s="79"/>
      <c r="Q299" s="79"/>
      <c r="R299" s="79"/>
      <c r="S299" s="79"/>
      <c r="T299" s="79"/>
      <c r="U299" s="79"/>
    </row>
    <row r="300" spans="1:21" x14ac:dyDescent="0.2">
      <c r="A300" s="79"/>
      <c r="B300" s="79"/>
      <c r="C300" s="79"/>
      <c r="D300" s="79"/>
      <c r="E300" s="86"/>
      <c r="F300" s="87"/>
      <c r="G300" s="79"/>
      <c r="H300" s="87"/>
      <c r="I300" s="87"/>
      <c r="J300" s="87"/>
      <c r="K300" s="87"/>
      <c r="L300" s="79"/>
      <c r="M300" s="79"/>
      <c r="N300" s="79"/>
      <c r="O300" s="79"/>
      <c r="P300" s="79"/>
      <c r="Q300" s="79"/>
      <c r="R300" s="79"/>
      <c r="S300" s="79"/>
      <c r="T300" s="79"/>
      <c r="U300" s="79"/>
    </row>
    <row r="301" spans="1:21" x14ac:dyDescent="0.2">
      <c r="A301" s="79"/>
      <c r="B301" s="79"/>
      <c r="C301" s="79"/>
      <c r="D301" s="79"/>
      <c r="E301" s="86"/>
      <c r="F301" s="87"/>
      <c r="G301" s="79"/>
      <c r="H301" s="87"/>
      <c r="I301" s="87"/>
      <c r="J301" s="87"/>
      <c r="K301" s="87"/>
      <c r="L301" s="79"/>
      <c r="M301" s="79"/>
      <c r="N301" s="79"/>
      <c r="O301" s="79"/>
      <c r="P301" s="79"/>
      <c r="Q301" s="79"/>
      <c r="R301" s="79"/>
      <c r="S301" s="79"/>
      <c r="T301" s="79"/>
      <c r="U301" s="79"/>
    </row>
    <row r="302" spans="1:21" x14ac:dyDescent="0.2">
      <c r="A302" s="79"/>
      <c r="B302" s="79"/>
      <c r="C302" s="79"/>
      <c r="D302" s="79"/>
      <c r="E302" s="86"/>
      <c r="F302" s="87"/>
      <c r="G302" s="79"/>
      <c r="H302" s="87"/>
      <c r="I302" s="87"/>
      <c r="J302" s="87"/>
      <c r="K302" s="87"/>
      <c r="L302" s="79"/>
      <c r="M302" s="79"/>
      <c r="N302" s="79"/>
      <c r="O302" s="79"/>
      <c r="P302" s="79"/>
      <c r="Q302" s="79"/>
      <c r="R302" s="79"/>
      <c r="S302" s="79"/>
      <c r="T302" s="79"/>
      <c r="U302" s="79"/>
    </row>
    <row r="303" spans="1:21" x14ac:dyDescent="0.2">
      <c r="A303" s="79"/>
      <c r="B303" s="79"/>
      <c r="C303" s="79"/>
      <c r="D303" s="79"/>
      <c r="E303" s="86"/>
      <c r="F303" s="87"/>
      <c r="G303" s="79"/>
      <c r="H303" s="87"/>
      <c r="I303" s="87"/>
      <c r="J303" s="87"/>
      <c r="K303" s="87"/>
      <c r="L303" s="79"/>
      <c r="M303" s="79"/>
      <c r="N303" s="79"/>
      <c r="O303" s="79"/>
      <c r="P303" s="79"/>
      <c r="Q303" s="79"/>
      <c r="R303" s="79"/>
      <c r="S303" s="79"/>
      <c r="T303" s="79"/>
      <c r="U303" s="79"/>
    </row>
    <row r="304" spans="1:21" x14ac:dyDescent="0.2">
      <c r="A304" s="79"/>
      <c r="B304" s="79"/>
      <c r="C304" s="79"/>
      <c r="D304" s="79"/>
      <c r="E304" s="86"/>
      <c r="F304" s="87"/>
      <c r="G304" s="79"/>
      <c r="H304" s="87"/>
      <c r="I304" s="87"/>
      <c r="J304" s="87"/>
      <c r="K304" s="87"/>
      <c r="L304" s="79"/>
      <c r="M304" s="79"/>
      <c r="N304" s="79"/>
      <c r="O304" s="79"/>
      <c r="P304" s="79"/>
      <c r="Q304" s="79"/>
      <c r="R304" s="79"/>
      <c r="S304" s="79"/>
      <c r="T304" s="79"/>
      <c r="U304" s="79"/>
    </row>
    <row r="305" spans="1:21" x14ac:dyDescent="0.2">
      <c r="A305" s="79"/>
      <c r="B305" s="79"/>
      <c r="C305" s="79"/>
      <c r="D305" s="79"/>
      <c r="E305" s="86"/>
      <c r="F305" s="87"/>
      <c r="G305" s="79"/>
      <c r="H305" s="87"/>
      <c r="I305" s="87"/>
      <c r="J305" s="87"/>
      <c r="K305" s="87"/>
      <c r="L305" s="79"/>
      <c r="M305" s="79"/>
      <c r="N305" s="79"/>
      <c r="O305" s="79"/>
      <c r="P305" s="79"/>
      <c r="Q305" s="79"/>
      <c r="R305" s="79"/>
      <c r="S305" s="79"/>
      <c r="T305" s="79"/>
      <c r="U305" s="79"/>
    </row>
    <row r="306" spans="1:21" x14ac:dyDescent="0.2">
      <c r="A306" s="79"/>
      <c r="B306" s="79"/>
      <c r="C306" s="79"/>
      <c r="D306" s="79"/>
      <c r="E306" s="86"/>
      <c r="F306" s="87"/>
      <c r="G306" s="79"/>
      <c r="H306" s="87"/>
      <c r="I306" s="87"/>
      <c r="J306" s="87"/>
      <c r="K306" s="87"/>
      <c r="L306" s="79"/>
      <c r="M306" s="79"/>
      <c r="N306" s="79"/>
      <c r="O306" s="79"/>
      <c r="P306" s="79"/>
      <c r="Q306" s="79"/>
      <c r="R306" s="79"/>
      <c r="S306" s="79"/>
      <c r="T306" s="79"/>
      <c r="U306" s="79"/>
    </row>
    <row r="307" spans="1:21" x14ac:dyDescent="0.2">
      <c r="A307" s="79"/>
      <c r="B307" s="79"/>
      <c r="C307" s="79"/>
      <c r="D307" s="79"/>
      <c r="E307" s="86"/>
      <c r="F307" s="87"/>
      <c r="G307" s="79"/>
      <c r="H307" s="87"/>
      <c r="I307" s="87"/>
      <c r="J307" s="87"/>
      <c r="K307" s="87"/>
      <c r="L307" s="79"/>
      <c r="M307" s="79"/>
      <c r="N307" s="79"/>
      <c r="O307" s="79"/>
      <c r="P307" s="79"/>
      <c r="Q307" s="79"/>
      <c r="R307" s="79"/>
      <c r="S307" s="79"/>
      <c r="T307" s="79"/>
      <c r="U307" s="79"/>
    </row>
    <row r="308" spans="1:21" x14ac:dyDescent="0.2">
      <c r="A308" s="79"/>
      <c r="B308" s="79"/>
      <c r="C308" s="79"/>
      <c r="D308" s="79"/>
      <c r="E308" s="86"/>
      <c r="F308" s="87"/>
      <c r="G308" s="79"/>
      <c r="H308" s="87"/>
      <c r="I308" s="87"/>
      <c r="J308" s="87"/>
      <c r="K308" s="87"/>
      <c r="L308" s="79"/>
      <c r="M308" s="79"/>
      <c r="N308" s="79"/>
      <c r="O308" s="79"/>
      <c r="P308" s="79"/>
      <c r="Q308" s="79"/>
      <c r="R308" s="79"/>
      <c r="S308" s="79"/>
      <c r="T308" s="79"/>
      <c r="U308" s="79"/>
    </row>
    <row r="309" spans="1:21" x14ac:dyDescent="0.2">
      <c r="A309" s="79"/>
      <c r="B309" s="79"/>
      <c r="C309" s="79"/>
      <c r="D309" s="79"/>
      <c r="E309" s="86"/>
      <c r="F309" s="87"/>
      <c r="G309" s="79"/>
      <c r="H309" s="87"/>
      <c r="I309" s="87"/>
      <c r="J309" s="87"/>
      <c r="K309" s="87"/>
      <c r="L309" s="79"/>
      <c r="M309" s="79"/>
      <c r="N309" s="79"/>
      <c r="O309" s="79"/>
      <c r="P309" s="79"/>
      <c r="Q309" s="79"/>
      <c r="R309" s="79"/>
      <c r="S309" s="79"/>
      <c r="T309" s="79"/>
      <c r="U309" s="79"/>
    </row>
    <row r="310" spans="1:21" x14ac:dyDescent="0.2">
      <c r="A310" s="79"/>
      <c r="B310" s="79"/>
      <c r="C310" s="79"/>
      <c r="D310" s="79"/>
      <c r="E310" s="86"/>
      <c r="F310" s="87"/>
      <c r="G310" s="79"/>
      <c r="H310" s="87"/>
      <c r="I310" s="87"/>
      <c r="J310" s="87"/>
      <c r="K310" s="87"/>
      <c r="L310" s="79"/>
      <c r="M310" s="79"/>
      <c r="N310" s="79"/>
      <c r="O310" s="79"/>
      <c r="P310" s="79"/>
      <c r="Q310" s="79"/>
      <c r="R310" s="79"/>
      <c r="S310" s="79"/>
      <c r="T310" s="79"/>
      <c r="U310" s="79"/>
    </row>
    <row r="311" spans="1:21" x14ac:dyDescent="0.2">
      <c r="A311" s="79"/>
      <c r="B311" s="79"/>
      <c r="C311" s="79"/>
      <c r="D311" s="79"/>
      <c r="E311" s="86"/>
      <c r="F311" s="87"/>
      <c r="G311" s="79"/>
      <c r="H311" s="87"/>
      <c r="I311" s="87"/>
      <c r="J311" s="87"/>
      <c r="K311" s="87"/>
      <c r="L311" s="79"/>
      <c r="M311" s="79"/>
      <c r="N311" s="79"/>
      <c r="O311" s="79"/>
      <c r="P311" s="79"/>
      <c r="Q311" s="79"/>
      <c r="R311" s="79"/>
      <c r="S311" s="79"/>
      <c r="T311" s="79"/>
      <c r="U311" s="79"/>
    </row>
    <row r="312" spans="1:21" x14ac:dyDescent="0.2">
      <c r="A312" s="79"/>
      <c r="B312" s="79"/>
      <c r="C312" s="79"/>
      <c r="D312" s="79"/>
      <c r="E312" s="86"/>
      <c r="F312" s="87"/>
      <c r="G312" s="79"/>
      <c r="H312" s="87"/>
      <c r="I312" s="87"/>
      <c r="J312" s="87"/>
      <c r="K312" s="87"/>
      <c r="L312" s="79"/>
      <c r="M312" s="79"/>
      <c r="N312" s="79"/>
      <c r="O312" s="79"/>
      <c r="P312" s="79"/>
      <c r="Q312" s="79"/>
      <c r="R312" s="79"/>
      <c r="S312" s="79"/>
      <c r="T312" s="79"/>
      <c r="U312" s="79"/>
    </row>
    <row r="313" spans="1:21" x14ac:dyDescent="0.2">
      <c r="A313" s="79"/>
      <c r="B313" s="79"/>
      <c r="C313" s="79"/>
      <c r="D313" s="79"/>
      <c r="E313" s="86"/>
      <c r="F313" s="87"/>
      <c r="G313" s="79"/>
      <c r="H313" s="87"/>
      <c r="I313" s="87"/>
      <c r="J313" s="87"/>
      <c r="K313" s="87"/>
      <c r="L313" s="79"/>
      <c r="M313" s="79"/>
      <c r="N313" s="79"/>
      <c r="O313" s="79"/>
      <c r="P313" s="79"/>
      <c r="Q313" s="79"/>
      <c r="R313" s="79"/>
      <c r="S313" s="79"/>
      <c r="T313" s="79"/>
      <c r="U313" s="79"/>
    </row>
    <row r="314" spans="1:21" x14ac:dyDescent="0.2">
      <c r="A314" s="79"/>
      <c r="B314" s="79"/>
      <c r="C314" s="79"/>
      <c r="D314" s="79"/>
      <c r="E314" s="86"/>
      <c r="F314" s="87"/>
      <c r="G314" s="79"/>
      <c r="H314" s="87"/>
      <c r="I314" s="87"/>
      <c r="J314" s="87"/>
      <c r="K314" s="87"/>
      <c r="L314" s="79"/>
      <c r="M314" s="79"/>
      <c r="N314" s="79"/>
      <c r="O314" s="79"/>
      <c r="P314" s="79"/>
      <c r="Q314" s="79"/>
      <c r="R314" s="79"/>
      <c r="S314" s="79"/>
      <c r="T314" s="79"/>
      <c r="U314" s="79"/>
    </row>
    <row r="315" spans="1:21" x14ac:dyDescent="0.2">
      <c r="A315" s="79"/>
      <c r="B315" s="79"/>
      <c r="C315" s="79"/>
      <c r="D315" s="79"/>
      <c r="E315" s="86"/>
      <c r="F315" s="87"/>
      <c r="G315" s="79"/>
      <c r="H315" s="87"/>
      <c r="I315" s="87"/>
      <c r="J315" s="87"/>
      <c r="K315" s="87"/>
      <c r="L315" s="79"/>
      <c r="M315" s="79"/>
      <c r="N315" s="79"/>
      <c r="O315" s="79"/>
      <c r="P315" s="79"/>
      <c r="Q315" s="79"/>
      <c r="R315" s="79"/>
      <c r="S315" s="79"/>
      <c r="T315" s="79"/>
      <c r="U315" s="79"/>
    </row>
    <row r="316" spans="1:21" x14ac:dyDescent="0.2">
      <c r="A316" s="79"/>
      <c r="B316" s="79"/>
      <c r="C316" s="79"/>
      <c r="D316" s="79"/>
      <c r="E316" s="86"/>
      <c r="F316" s="87"/>
      <c r="G316" s="79"/>
      <c r="H316" s="87"/>
      <c r="I316" s="87"/>
      <c r="J316" s="87"/>
      <c r="K316" s="87"/>
      <c r="L316" s="79"/>
      <c r="M316" s="79"/>
      <c r="N316" s="79"/>
      <c r="O316" s="79"/>
      <c r="P316" s="79"/>
      <c r="Q316" s="79"/>
      <c r="R316" s="79"/>
      <c r="S316" s="79"/>
      <c r="T316" s="79"/>
      <c r="U316" s="79"/>
    </row>
    <row r="317" spans="1:21" x14ac:dyDescent="0.2">
      <c r="A317" s="79"/>
      <c r="B317" s="79"/>
      <c r="C317" s="79"/>
      <c r="D317" s="79"/>
      <c r="E317" s="86"/>
      <c r="F317" s="87"/>
      <c r="G317" s="79"/>
      <c r="H317" s="87"/>
      <c r="I317" s="87"/>
      <c r="J317" s="87"/>
      <c r="K317" s="87"/>
      <c r="L317" s="79"/>
      <c r="M317" s="79"/>
      <c r="N317" s="79"/>
      <c r="O317" s="79"/>
      <c r="P317" s="79"/>
      <c r="Q317" s="79"/>
      <c r="R317" s="79"/>
      <c r="S317" s="79"/>
      <c r="T317" s="79"/>
      <c r="U317" s="79"/>
    </row>
    <row r="318" spans="1:21" x14ac:dyDescent="0.2">
      <c r="A318" s="79"/>
      <c r="B318" s="79"/>
      <c r="C318" s="79"/>
      <c r="D318" s="79"/>
      <c r="E318" s="86"/>
      <c r="F318" s="87"/>
      <c r="G318" s="79"/>
      <c r="H318" s="87"/>
      <c r="I318" s="87"/>
      <c r="J318" s="87"/>
      <c r="K318" s="87"/>
      <c r="L318" s="79"/>
      <c r="M318" s="79"/>
      <c r="N318" s="79"/>
      <c r="O318" s="79"/>
      <c r="P318" s="79"/>
      <c r="Q318" s="79"/>
      <c r="R318" s="79"/>
      <c r="S318" s="79"/>
      <c r="T318" s="79"/>
      <c r="U318" s="79"/>
    </row>
    <row r="319" spans="1:21" x14ac:dyDescent="0.2">
      <c r="A319" s="79"/>
      <c r="B319" s="79"/>
      <c r="C319" s="79"/>
      <c r="D319" s="79"/>
      <c r="E319" s="86"/>
      <c r="F319" s="87"/>
      <c r="G319" s="79"/>
      <c r="H319" s="87"/>
      <c r="I319" s="87"/>
      <c r="J319" s="87"/>
      <c r="K319" s="87"/>
      <c r="L319" s="79"/>
      <c r="M319" s="79"/>
      <c r="N319" s="79"/>
      <c r="O319" s="79"/>
      <c r="P319" s="79"/>
      <c r="Q319" s="79"/>
      <c r="R319" s="79"/>
      <c r="S319" s="79"/>
      <c r="T319" s="79"/>
      <c r="U319" s="79"/>
    </row>
    <row r="320" spans="1:21" x14ac:dyDescent="0.2">
      <c r="A320" s="79"/>
      <c r="B320" s="79"/>
      <c r="C320" s="79"/>
      <c r="D320" s="79"/>
      <c r="E320" s="86"/>
      <c r="F320" s="87"/>
      <c r="G320" s="79"/>
      <c r="H320" s="87"/>
      <c r="I320" s="87"/>
      <c r="J320" s="87"/>
      <c r="K320" s="87"/>
      <c r="L320" s="79"/>
      <c r="M320" s="79"/>
      <c r="N320" s="79"/>
      <c r="O320" s="79"/>
      <c r="P320" s="79"/>
      <c r="Q320" s="79"/>
      <c r="R320" s="79"/>
      <c r="S320" s="79"/>
      <c r="T320" s="79"/>
      <c r="U320" s="79"/>
    </row>
    <row r="321" spans="1:21" x14ac:dyDescent="0.2">
      <c r="A321" s="79"/>
      <c r="B321" s="79"/>
      <c r="C321" s="79"/>
      <c r="D321" s="79"/>
      <c r="E321" s="86"/>
      <c r="F321" s="87"/>
      <c r="G321" s="79"/>
      <c r="H321" s="87"/>
      <c r="I321" s="87"/>
      <c r="J321" s="87"/>
      <c r="K321" s="87"/>
      <c r="L321" s="79"/>
      <c r="M321" s="79"/>
      <c r="N321" s="79"/>
      <c r="O321" s="79"/>
      <c r="P321" s="79"/>
      <c r="Q321" s="79"/>
      <c r="R321" s="79"/>
      <c r="S321" s="79"/>
      <c r="T321" s="79"/>
      <c r="U321" s="79"/>
    </row>
    <row r="322" spans="1:21" x14ac:dyDescent="0.2">
      <c r="A322" s="79"/>
      <c r="B322" s="79"/>
      <c r="C322" s="79"/>
      <c r="D322" s="79"/>
      <c r="E322" s="86"/>
      <c r="F322" s="87"/>
      <c r="G322" s="79"/>
      <c r="H322" s="87"/>
      <c r="I322" s="87"/>
      <c r="J322" s="87"/>
      <c r="K322" s="87"/>
      <c r="L322" s="79"/>
      <c r="M322" s="79"/>
      <c r="N322" s="79"/>
      <c r="O322" s="79"/>
      <c r="P322" s="79"/>
      <c r="Q322" s="79"/>
      <c r="R322" s="79"/>
      <c r="S322" s="79"/>
      <c r="T322" s="79"/>
      <c r="U322" s="79"/>
    </row>
    <row r="323" spans="1:21" x14ac:dyDescent="0.2">
      <c r="A323" s="79"/>
      <c r="B323" s="79"/>
      <c r="C323" s="79"/>
      <c r="D323" s="79"/>
      <c r="E323" s="86"/>
      <c r="F323" s="87"/>
      <c r="G323" s="79"/>
      <c r="H323" s="87"/>
      <c r="I323" s="87"/>
      <c r="J323" s="87"/>
      <c r="K323" s="87"/>
      <c r="L323" s="79"/>
      <c r="M323" s="79"/>
      <c r="N323" s="79"/>
      <c r="O323" s="79"/>
      <c r="P323" s="79"/>
      <c r="Q323" s="79"/>
      <c r="R323" s="79"/>
      <c r="S323" s="79"/>
      <c r="T323" s="79"/>
      <c r="U323" s="79"/>
    </row>
    <row r="324" spans="1:21" x14ac:dyDescent="0.2">
      <c r="A324" s="79"/>
      <c r="B324" s="79"/>
      <c r="C324" s="79"/>
      <c r="D324" s="79"/>
      <c r="E324" s="86"/>
      <c r="F324" s="87"/>
      <c r="G324" s="79"/>
      <c r="H324" s="87"/>
      <c r="I324" s="87"/>
      <c r="J324" s="87"/>
      <c r="K324" s="87"/>
      <c r="L324" s="79"/>
      <c r="M324" s="79"/>
      <c r="N324" s="79"/>
      <c r="O324" s="79"/>
      <c r="P324" s="79"/>
      <c r="Q324" s="79"/>
      <c r="R324" s="79"/>
      <c r="S324" s="79"/>
      <c r="T324" s="79"/>
      <c r="U324" s="79"/>
    </row>
    <row r="325" spans="1:21" x14ac:dyDescent="0.2">
      <c r="A325" s="79"/>
      <c r="B325" s="79"/>
      <c r="C325" s="79"/>
      <c r="D325" s="79"/>
      <c r="E325" s="86"/>
      <c r="F325" s="87"/>
      <c r="G325" s="79"/>
      <c r="H325" s="87"/>
      <c r="I325" s="87"/>
      <c r="J325" s="87"/>
      <c r="K325" s="87"/>
      <c r="L325" s="79"/>
      <c r="M325" s="79"/>
      <c r="N325" s="79"/>
      <c r="O325" s="79"/>
      <c r="P325" s="79"/>
      <c r="Q325" s="79"/>
      <c r="R325" s="79"/>
      <c r="S325" s="79"/>
      <c r="T325" s="79"/>
      <c r="U325" s="79"/>
    </row>
    <row r="326" spans="1:21" x14ac:dyDescent="0.2">
      <c r="A326" s="79"/>
      <c r="B326" s="79"/>
      <c r="C326" s="79"/>
      <c r="D326" s="79"/>
      <c r="E326" s="86"/>
      <c r="F326" s="87"/>
      <c r="G326" s="79"/>
      <c r="H326" s="87"/>
      <c r="I326" s="87"/>
      <c r="J326" s="87"/>
      <c r="K326" s="87"/>
      <c r="L326" s="79"/>
      <c r="M326" s="79"/>
      <c r="N326" s="79"/>
      <c r="O326" s="79"/>
      <c r="P326" s="79"/>
      <c r="Q326" s="79"/>
      <c r="R326" s="79"/>
      <c r="S326" s="79"/>
      <c r="T326" s="79"/>
      <c r="U326" s="79"/>
    </row>
    <row r="327" spans="1:21" x14ac:dyDescent="0.2">
      <c r="A327" s="79"/>
      <c r="B327" s="79"/>
      <c r="C327" s="79"/>
      <c r="D327" s="79"/>
      <c r="E327" s="86"/>
      <c r="F327" s="87"/>
      <c r="G327" s="79"/>
      <c r="H327" s="87"/>
      <c r="I327" s="87"/>
      <c r="J327" s="87"/>
      <c r="K327" s="87"/>
      <c r="L327" s="79"/>
      <c r="M327" s="79"/>
      <c r="N327" s="79"/>
      <c r="O327" s="79"/>
      <c r="P327" s="79"/>
      <c r="Q327" s="79"/>
      <c r="R327" s="79"/>
      <c r="S327" s="79"/>
      <c r="T327" s="79"/>
      <c r="U327" s="79"/>
    </row>
    <row r="328" spans="1:21" x14ac:dyDescent="0.2">
      <c r="A328" s="79"/>
      <c r="B328" s="79"/>
      <c r="C328" s="79"/>
      <c r="D328" s="79"/>
      <c r="E328" s="86"/>
      <c r="F328" s="87"/>
      <c r="G328" s="79"/>
      <c r="H328" s="87"/>
      <c r="I328" s="87"/>
      <c r="J328" s="87"/>
      <c r="K328" s="87"/>
      <c r="L328" s="79"/>
      <c r="M328" s="79"/>
      <c r="N328" s="79"/>
      <c r="O328" s="79"/>
      <c r="P328" s="79"/>
      <c r="Q328" s="79"/>
      <c r="R328" s="79"/>
      <c r="S328" s="79"/>
      <c r="T328" s="79"/>
      <c r="U328" s="79"/>
    </row>
    <row r="329" spans="1:21" x14ac:dyDescent="0.2">
      <c r="A329" s="79"/>
      <c r="B329" s="79"/>
      <c r="C329" s="79"/>
      <c r="D329" s="79"/>
      <c r="E329" s="86"/>
      <c r="F329" s="87"/>
      <c r="G329" s="79"/>
      <c r="H329" s="87"/>
      <c r="I329" s="87"/>
      <c r="J329" s="87"/>
      <c r="K329" s="87"/>
      <c r="L329" s="79"/>
      <c r="M329" s="79"/>
      <c r="N329" s="79"/>
      <c r="O329" s="79"/>
      <c r="P329" s="79"/>
      <c r="Q329" s="79"/>
      <c r="R329" s="79"/>
      <c r="S329" s="79"/>
      <c r="T329" s="79"/>
      <c r="U329" s="79"/>
    </row>
    <row r="330" spans="1:21" x14ac:dyDescent="0.2">
      <c r="A330" s="79"/>
      <c r="B330" s="79"/>
      <c r="C330" s="79"/>
      <c r="D330" s="79"/>
      <c r="E330" s="86"/>
      <c r="F330" s="87"/>
      <c r="G330" s="79"/>
      <c r="H330" s="87"/>
      <c r="I330" s="87"/>
      <c r="J330" s="87"/>
      <c r="K330" s="87"/>
      <c r="L330" s="79"/>
      <c r="M330" s="79"/>
      <c r="N330" s="79"/>
      <c r="O330" s="79"/>
      <c r="P330" s="79"/>
      <c r="Q330" s="79"/>
      <c r="R330" s="79"/>
      <c r="S330" s="79"/>
      <c r="T330" s="79"/>
      <c r="U330" s="79"/>
    </row>
    <row r="331" spans="1:21" x14ac:dyDescent="0.2">
      <c r="A331" s="79"/>
      <c r="B331" s="79"/>
      <c r="C331" s="79"/>
      <c r="D331" s="79"/>
      <c r="E331" s="86"/>
      <c r="F331" s="87"/>
      <c r="G331" s="79"/>
      <c r="H331" s="87"/>
      <c r="I331" s="87"/>
      <c r="J331" s="87"/>
      <c r="K331" s="87"/>
      <c r="L331" s="79"/>
      <c r="M331" s="79"/>
      <c r="N331" s="79"/>
      <c r="O331" s="79"/>
      <c r="P331" s="79"/>
      <c r="Q331" s="79"/>
      <c r="R331" s="79"/>
      <c r="S331" s="79"/>
      <c r="T331" s="79"/>
      <c r="U331" s="79"/>
    </row>
    <row r="332" spans="1:21" x14ac:dyDescent="0.2">
      <c r="A332" s="79"/>
      <c r="B332" s="79"/>
      <c r="C332" s="79"/>
      <c r="D332" s="79"/>
      <c r="E332" s="86"/>
      <c r="F332" s="87"/>
      <c r="G332" s="79"/>
      <c r="H332" s="87"/>
      <c r="I332" s="87"/>
      <c r="J332" s="87"/>
      <c r="K332" s="87"/>
      <c r="L332" s="79"/>
      <c r="M332" s="79"/>
      <c r="N332" s="79"/>
      <c r="O332" s="79"/>
      <c r="P332" s="79"/>
      <c r="Q332" s="79"/>
      <c r="R332" s="79"/>
      <c r="S332" s="79"/>
      <c r="T332" s="79"/>
      <c r="U332" s="79"/>
    </row>
    <row r="333" spans="1:21" x14ac:dyDescent="0.2">
      <c r="A333" s="79"/>
      <c r="B333" s="79"/>
      <c r="C333" s="79"/>
      <c r="D333" s="79"/>
      <c r="E333" s="86"/>
      <c r="F333" s="87"/>
      <c r="G333" s="79"/>
      <c r="H333" s="87"/>
      <c r="I333" s="87"/>
      <c r="J333" s="87"/>
      <c r="K333" s="87"/>
      <c r="L333" s="79"/>
      <c r="M333" s="79"/>
      <c r="N333" s="79"/>
      <c r="O333" s="79"/>
      <c r="P333" s="79"/>
      <c r="Q333" s="79"/>
      <c r="R333" s="79"/>
      <c r="S333" s="79"/>
      <c r="T333" s="79"/>
      <c r="U333" s="79"/>
    </row>
    <row r="334" spans="1:21" x14ac:dyDescent="0.2">
      <c r="A334" s="79"/>
      <c r="B334" s="79"/>
      <c r="C334" s="79"/>
      <c r="D334" s="79"/>
      <c r="E334" s="86"/>
      <c r="F334" s="87"/>
      <c r="G334" s="79"/>
      <c r="H334" s="87"/>
      <c r="I334" s="87"/>
      <c r="J334" s="87"/>
      <c r="K334" s="87"/>
      <c r="L334" s="79"/>
      <c r="M334" s="79"/>
      <c r="N334" s="79"/>
      <c r="O334" s="79"/>
      <c r="P334" s="79"/>
      <c r="Q334" s="79"/>
      <c r="R334" s="79"/>
      <c r="S334" s="79"/>
      <c r="T334" s="79"/>
      <c r="U334" s="79"/>
    </row>
    <row r="335" spans="1:21" x14ac:dyDescent="0.2">
      <c r="A335" s="79"/>
      <c r="B335" s="79"/>
      <c r="C335" s="79"/>
      <c r="D335" s="79"/>
      <c r="E335" s="86"/>
      <c r="F335" s="87"/>
      <c r="G335" s="79"/>
      <c r="H335" s="87"/>
      <c r="I335" s="87"/>
      <c r="J335" s="87"/>
      <c r="K335" s="87"/>
      <c r="L335" s="79"/>
      <c r="M335" s="79"/>
      <c r="N335" s="79"/>
      <c r="O335" s="79"/>
      <c r="P335" s="79"/>
      <c r="Q335" s="79"/>
      <c r="R335" s="79"/>
      <c r="S335" s="79"/>
      <c r="T335" s="79"/>
      <c r="U335" s="79"/>
    </row>
    <row r="336" spans="1:21" x14ac:dyDescent="0.2">
      <c r="A336" s="79"/>
      <c r="B336" s="79"/>
      <c r="C336" s="79"/>
      <c r="D336" s="79"/>
      <c r="E336" s="86"/>
      <c r="F336" s="87"/>
      <c r="G336" s="79"/>
      <c r="H336" s="87"/>
      <c r="I336" s="87"/>
      <c r="J336" s="87"/>
      <c r="K336" s="87"/>
      <c r="L336" s="79"/>
      <c r="M336" s="79"/>
      <c r="N336" s="79"/>
      <c r="O336" s="79"/>
      <c r="P336" s="79"/>
      <c r="Q336" s="79"/>
      <c r="R336" s="79"/>
      <c r="S336" s="79"/>
      <c r="T336" s="79"/>
      <c r="U336" s="79"/>
    </row>
    <row r="337" spans="1:21" x14ac:dyDescent="0.2">
      <c r="A337" s="79"/>
      <c r="B337" s="79"/>
      <c r="C337" s="79"/>
      <c r="D337" s="79"/>
      <c r="E337" s="86"/>
      <c r="F337" s="87"/>
      <c r="G337" s="79"/>
      <c r="H337" s="87"/>
      <c r="I337" s="87"/>
      <c r="J337" s="87"/>
      <c r="K337" s="87"/>
      <c r="L337" s="79"/>
      <c r="M337" s="79"/>
      <c r="N337" s="79"/>
      <c r="O337" s="79"/>
      <c r="P337" s="79"/>
      <c r="Q337" s="79"/>
      <c r="R337" s="79"/>
      <c r="S337" s="79"/>
      <c r="T337" s="79"/>
      <c r="U337" s="79"/>
    </row>
    <row r="338" spans="1:21" x14ac:dyDescent="0.2">
      <c r="A338" s="79"/>
      <c r="B338" s="79"/>
      <c r="C338" s="79"/>
      <c r="D338" s="79"/>
      <c r="E338" s="86"/>
      <c r="F338" s="87"/>
      <c r="G338" s="79"/>
      <c r="H338" s="87"/>
      <c r="I338" s="87"/>
      <c r="J338" s="87"/>
      <c r="K338" s="87"/>
      <c r="L338" s="79"/>
      <c r="M338" s="79"/>
      <c r="N338" s="79"/>
      <c r="O338" s="79"/>
      <c r="P338" s="79"/>
      <c r="Q338" s="79"/>
      <c r="R338" s="79"/>
      <c r="S338" s="79"/>
      <c r="T338" s="79"/>
      <c r="U338" s="79"/>
    </row>
    <row r="339" spans="1:21" x14ac:dyDescent="0.2">
      <c r="A339" s="79"/>
      <c r="B339" s="79"/>
      <c r="C339" s="79"/>
      <c r="D339" s="79"/>
      <c r="E339" s="86"/>
      <c r="F339" s="87"/>
      <c r="G339" s="79"/>
      <c r="H339" s="87"/>
      <c r="I339" s="87"/>
      <c r="J339" s="87"/>
      <c r="K339" s="87"/>
      <c r="L339" s="79"/>
      <c r="M339" s="79"/>
      <c r="N339" s="79"/>
      <c r="O339" s="79"/>
      <c r="P339" s="79"/>
      <c r="Q339" s="79"/>
      <c r="R339" s="79"/>
      <c r="S339" s="79"/>
      <c r="T339" s="79"/>
      <c r="U339" s="79"/>
    </row>
    <row r="340" spans="1:21" x14ac:dyDescent="0.2">
      <c r="A340" s="79"/>
      <c r="B340" s="79"/>
      <c r="C340" s="79"/>
      <c r="D340" s="79"/>
      <c r="E340" s="86"/>
      <c r="F340" s="87"/>
      <c r="G340" s="79"/>
      <c r="H340" s="87"/>
      <c r="I340" s="87"/>
      <c r="J340" s="87"/>
      <c r="K340" s="87"/>
      <c r="L340" s="79"/>
      <c r="M340" s="79"/>
      <c r="N340" s="79"/>
      <c r="O340" s="79"/>
      <c r="P340" s="79"/>
      <c r="Q340" s="79"/>
      <c r="R340" s="79"/>
      <c r="S340" s="79"/>
      <c r="T340" s="79"/>
      <c r="U340" s="79"/>
    </row>
    <row r="341" spans="1:21" x14ac:dyDescent="0.2">
      <c r="A341" s="79"/>
      <c r="B341" s="79"/>
      <c r="C341" s="79"/>
      <c r="D341" s="79"/>
      <c r="E341" s="86"/>
      <c r="F341" s="87"/>
      <c r="G341" s="79"/>
      <c r="H341" s="87"/>
      <c r="I341" s="87"/>
      <c r="J341" s="87"/>
      <c r="K341" s="87"/>
      <c r="L341" s="79"/>
      <c r="M341" s="79"/>
      <c r="N341" s="79"/>
      <c r="O341" s="79"/>
      <c r="P341" s="79"/>
      <c r="Q341" s="79"/>
      <c r="R341" s="79"/>
      <c r="S341" s="79"/>
      <c r="T341" s="79"/>
      <c r="U341" s="79"/>
    </row>
    <row r="342" spans="1:21" x14ac:dyDescent="0.2">
      <c r="A342" s="79"/>
      <c r="B342" s="79"/>
      <c r="C342" s="79"/>
      <c r="D342" s="79"/>
      <c r="E342" s="86"/>
      <c r="F342" s="87"/>
      <c r="G342" s="79"/>
      <c r="H342" s="87"/>
      <c r="I342" s="87"/>
      <c r="J342" s="87"/>
      <c r="K342" s="87"/>
      <c r="L342" s="79"/>
      <c r="M342" s="79"/>
      <c r="N342" s="79"/>
      <c r="O342" s="79"/>
      <c r="P342" s="79"/>
      <c r="Q342" s="79"/>
      <c r="R342" s="79"/>
      <c r="S342" s="79"/>
      <c r="T342" s="79"/>
      <c r="U342" s="79"/>
    </row>
    <row r="343" spans="1:21" x14ac:dyDescent="0.2">
      <c r="A343" s="79"/>
      <c r="B343" s="79"/>
      <c r="C343" s="79"/>
      <c r="D343" s="79"/>
      <c r="E343" s="86"/>
      <c r="F343" s="87"/>
      <c r="G343" s="79"/>
      <c r="H343" s="87"/>
      <c r="I343" s="87"/>
      <c r="J343" s="87"/>
      <c r="K343" s="87"/>
      <c r="L343" s="79"/>
      <c r="M343" s="79"/>
      <c r="N343" s="79"/>
      <c r="O343" s="79"/>
      <c r="P343" s="79"/>
      <c r="Q343" s="79"/>
      <c r="R343" s="79"/>
      <c r="S343" s="79"/>
      <c r="T343" s="79"/>
      <c r="U343" s="79"/>
    </row>
    <row r="344" spans="1:21" x14ac:dyDescent="0.2">
      <c r="A344" s="79"/>
      <c r="B344" s="79"/>
      <c r="C344" s="79"/>
      <c r="D344" s="79"/>
      <c r="E344" s="86"/>
      <c r="F344" s="87"/>
      <c r="G344" s="79"/>
      <c r="H344" s="87"/>
      <c r="I344" s="87"/>
      <c r="J344" s="87"/>
      <c r="K344" s="87"/>
      <c r="L344" s="79"/>
      <c r="M344" s="79"/>
      <c r="N344" s="79"/>
      <c r="O344" s="79"/>
      <c r="P344" s="79"/>
      <c r="Q344" s="79"/>
      <c r="R344" s="79"/>
      <c r="S344" s="79"/>
      <c r="T344" s="79"/>
      <c r="U344" s="79"/>
    </row>
    <row r="345" spans="1:21" x14ac:dyDescent="0.2">
      <c r="A345" s="79"/>
      <c r="B345" s="79"/>
      <c r="C345" s="79"/>
      <c r="D345" s="79"/>
      <c r="E345" s="86"/>
      <c r="F345" s="87"/>
      <c r="G345" s="79"/>
      <c r="H345" s="87"/>
      <c r="I345" s="87"/>
      <c r="J345" s="87"/>
      <c r="K345" s="87"/>
      <c r="L345" s="79"/>
      <c r="M345" s="79"/>
      <c r="N345" s="79"/>
      <c r="O345" s="79"/>
      <c r="P345" s="79"/>
      <c r="Q345" s="79"/>
      <c r="R345" s="79"/>
      <c r="S345" s="79"/>
      <c r="T345" s="79"/>
      <c r="U345" s="79"/>
    </row>
    <row r="346" spans="1:21" x14ac:dyDescent="0.2">
      <c r="A346" s="79"/>
      <c r="B346" s="79"/>
      <c r="C346" s="79"/>
      <c r="D346" s="79"/>
      <c r="E346" s="86"/>
      <c r="F346" s="87"/>
      <c r="G346" s="79"/>
      <c r="H346" s="87"/>
      <c r="I346" s="87"/>
      <c r="J346" s="87"/>
      <c r="K346" s="87"/>
      <c r="L346" s="79"/>
      <c r="M346" s="79"/>
      <c r="N346" s="79"/>
      <c r="O346" s="79"/>
      <c r="P346" s="79"/>
      <c r="Q346" s="79"/>
      <c r="R346" s="79"/>
      <c r="S346" s="79"/>
      <c r="T346" s="79"/>
      <c r="U346" s="79"/>
    </row>
    <row r="347" spans="1:21" x14ac:dyDescent="0.2">
      <c r="A347" s="79"/>
      <c r="B347" s="79"/>
      <c r="C347" s="79"/>
      <c r="D347" s="79"/>
      <c r="E347" s="86"/>
      <c r="F347" s="87"/>
      <c r="G347" s="79"/>
      <c r="H347" s="87"/>
      <c r="I347" s="87"/>
      <c r="J347" s="87"/>
      <c r="K347" s="87"/>
      <c r="L347" s="79"/>
      <c r="M347" s="79"/>
      <c r="N347" s="79"/>
      <c r="O347" s="79"/>
      <c r="P347" s="79"/>
      <c r="Q347" s="79"/>
      <c r="R347" s="79"/>
      <c r="S347" s="79"/>
      <c r="T347" s="79"/>
      <c r="U347" s="79"/>
    </row>
    <row r="348" spans="1:21" x14ac:dyDescent="0.2">
      <c r="A348" s="79"/>
      <c r="B348" s="79"/>
      <c r="C348" s="79"/>
      <c r="D348" s="79"/>
      <c r="E348" s="86"/>
      <c r="F348" s="87"/>
      <c r="G348" s="79"/>
      <c r="H348" s="87"/>
      <c r="I348" s="87"/>
      <c r="J348" s="87"/>
      <c r="K348" s="87"/>
      <c r="L348" s="79"/>
      <c r="M348" s="79"/>
      <c r="N348" s="79"/>
      <c r="O348" s="79"/>
      <c r="P348" s="79"/>
      <c r="Q348" s="79"/>
      <c r="R348" s="79"/>
      <c r="S348" s="79"/>
      <c r="T348" s="79"/>
      <c r="U348" s="79"/>
    </row>
    <row r="349" spans="1:21" x14ac:dyDescent="0.2">
      <c r="A349" s="79"/>
      <c r="B349" s="79"/>
      <c r="C349" s="79"/>
      <c r="D349" s="79"/>
      <c r="E349" s="86"/>
      <c r="F349" s="87"/>
      <c r="G349" s="79"/>
      <c r="H349" s="87"/>
      <c r="I349" s="87"/>
      <c r="J349" s="87"/>
      <c r="K349" s="87"/>
      <c r="L349" s="79"/>
      <c r="M349" s="79"/>
      <c r="N349" s="79"/>
      <c r="O349" s="79"/>
      <c r="P349" s="79"/>
      <c r="Q349" s="79"/>
      <c r="R349" s="79"/>
      <c r="S349" s="79"/>
      <c r="T349" s="79"/>
      <c r="U349" s="79"/>
    </row>
    <row r="350" spans="1:21" x14ac:dyDescent="0.2">
      <c r="A350" s="79"/>
      <c r="B350" s="79"/>
      <c r="C350" s="79"/>
      <c r="D350" s="79"/>
      <c r="E350" s="86"/>
      <c r="F350" s="87"/>
      <c r="G350" s="79"/>
      <c r="H350" s="87"/>
      <c r="I350" s="87"/>
      <c r="J350" s="87"/>
      <c r="K350" s="87"/>
      <c r="L350" s="79"/>
      <c r="M350" s="79"/>
      <c r="N350" s="79"/>
      <c r="O350" s="79"/>
      <c r="P350" s="79"/>
      <c r="Q350" s="79"/>
      <c r="R350" s="79"/>
      <c r="S350" s="79"/>
      <c r="T350" s="79"/>
      <c r="U350" s="79"/>
    </row>
    <row r="351" spans="1:21" x14ac:dyDescent="0.2">
      <c r="A351" s="79"/>
      <c r="B351" s="79"/>
      <c r="C351" s="79"/>
      <c r="D351" s="79"/>
      <c r="E351" s="86"/>
      <c r="F351" s="87"/>
      <c r="G351" s="79"/>
      <c r="H351" s="87"/>
      <c r="I351" s="87"/>
      <c r="J351" s="87"/>
      <c r="K351" s="87"/>
      <c r="L351" s="79"/>
      <c r="M351" s="79"/>
      <c r="N351" s="79"/>
      <c r="O351" s="79"/>
      <c r="P351" s="79"/>
      <c r="Q351" s="79"/>
      <c r="R351" s="79"/>
      <c r="S351" s="79"/>
      <c r="T351" s="79"/>
      <c r="U351" s="79"/>
    </row>
    <row r="352" spans="1:21" x14ac:dyDescent="0.2">
      <c r="A352" s="79"/>
      <c r="B352" s="79"/>
      <c r="C352" s="79"/>
      <c r="D352" s="79"/>
      <c r="E352" s="86"/>
      <c r="F352" s="87"/>
      <c r="G352" s="79"/>
      <c r="H352" s="87"/>
      <c r="I352" s="87"/>
      <c r="J352" s="87"/>
      <c r="K352" s="87"/>
      <c r="L352" s="79"/>
      <c r="M352" s="79"/>
      <c r="N352" s="79"/>
      <c r="O352" s="79"/>
      <c r="P352" s="79"/>
      <c r="Q352" s="79"/>
      <c r="R352" s="79"/>
      <c r="S352" s="79"/>
      <c r="T352" s="79"/>
      <c r="U352" s="79"/>
    </row>
    <row r="353" spans="1:21" x14ac:dyDescent="0.2">
      <c r="A353" s="79"/>
      <c r="B353" s="79"/>
      <c r="C353" s="79"/>
      <c r="D353" s="79"/>
      <c r="E353" s="86"/>
      <c r="F353" s="87"/>
      <c r="G353" s="79"/>
      <c r="H353" s="87"/>
      <c r="I353" s="87"/>
      <c r="J353" s="87"/>
      <c r="K353" s="87"/>
      <c r="L353" s="79"/>
      <c r="M353" s="79"/>
      <c r="N353" s="79"/>
      <c r="O353" s="79"/>
      <c r="P353" s="79"/>
      <c r="Q353" s="79"/>
      <c r="R353" s="79"/>
      <c r="S353" s="79"/>
      <c r="T353" s="79"/>
      <c r="U353" s="79"/>
    </row>
    <row r="354" spans="1:21" x14ac:dyDescent="0.2">
      <c r="A354" s="79"/>
      <c r="B354" s="79"/>
      <c r="C354" s="79"/>
      <c r="D354" s="79"/>
      <c r="E354" s="86"/>
      <c r="F354" s="87"/>
      <c r="G354" s="79"/>
      <c r="H354" s="87"/>
      <c r="I354" s="87"/>
      <c r="J354" s="87"/>
      <c r="K354" s="87"/>
      <c r="L354" s="79"/>
      <c r="M354" s="79"/>
      <c r="N354" s="79"/>
      <c r="O354" s="79"/>
      <c r="P354" s="79"/>
      <c r="Q354" s="79"/>
      <c r="R354" s="79"/>
      <c r="S354" s="79"/>
      <c r="T354" s="79"/>
      <c r="U354" s="79"/>
    </row>
    <row r="355" spans="1:21" x14ac:dyDescent="0.2">
      <c r="A355" s="79"/>
      <c r="B355" s="79"/>
      <c r="C355" s="79"/>
      <c r="D355" s="79"/>
      <c r="E355" s="86"/>
      <c r="F355" s="87"/>
      <c r="G355" s="79"/>
      <c r="H355" s="87"/>
      <c r="I355" s="87"/>
      <c r="J355" s="87"/>
      <c r="K355" s="87"/>
      <c r="L355" s="79"/>
      <c r="M355" s="79"/>
      <c r="N355" s="79"/>
      <c r="O355" s="79"/>
      <c r="P355" s="79"/>
      <c r="Q355" s="79"/>
      <c r="R355" s="79"/>
      <c r="S355" s="79"/>
      <c r="T355" s="79"/>
      <c r="U355" s="79"/>
    </row>
    <row r="356" spans="1:21" x14ac:dyDescent="0.2">
      <c r="A356" s="79"/>
      <c r="B356" s="79"/>
      <c r="C356" s="79"/>
      <c r="D356" s="79"/>
      <c r="E356" s="86"/>
      <c r="F356" s="87"/>
      <c r="G356" s="79"/>
      <c r="H356" s="87"/>
      <c r="I356" s="87"/>
      <c r="J356" s="87"/>
      <c r="K356" s="87"/>
      <c r="L356" s="79"/>
      <c r="M356" s="79"/>
      <c r="N356" s="79"/>
      <c r="O356" s="79"/>
      <c r="P356" s="79"/>
      <c r="Q356" s="79"/>
      <c r="R356" s="79"/>
      <c r="S356" s="79"/>
      <c r="T356" s="79"/>
      <c r="U356" s="79"/>
    </row>
    <row r="357" spans="1:21" x14ac:dyDescent="0.2">
      <c r="A357" s="79"/>
      <c r="B357" s="79"/>
      <c r="C357" s="79"/>
      <c r="D357" s="79"/>
      <c r="E357" s="86"/>
      <c r="F357" s="87"/>
      <c r="G357" s="79"/>
      <c r="H357" s="87"/>
      <c r="I357" s="87"/>
      <c r="J357" s="87"/>
      <c r="K357" s="87"/>
      <c r="L357" s="79"/>
      <c r="M357" s="79"/>
      <c r="N357" s="79"/>
      <c r="O357" s="79"/>
      <c r="P357" s="79"/>
      <c r="Q357" s="79"/>
      <c r="R357" s="79"/>
      <c r="S357" s="79"/>
      <c r="T357" s="79"/>
      <c r="U357" s="79"/>
    </row>
    <row r="358" spans="1:21" x14ac:dyDescent="0.2">
      <c r="A358" s="79"/>
      <c r="B358" s="79"/>
      <c r="C358" s="79"/>
      <c r="D358" s="79"/>
      <c r="E358" s="86"/>
      <c r="F358" s="87"/>
      <c r="G358" s="79"/>
      <c r="H358" s="87"/>
      <c r="I358" s="87"/>
      <c r="J358" s="87"/>
      <c r="K358" s="87"/>
      <c r="L358" s="79"/>
      <c r="M358" s="79"/>
      <c r="N358" s="79"/>
      <c r="O358" s="79"/>
      <c r="P358" s="79"/>
      <c r="Q358" s="79"/>
      <c r="R358" s="79"/>
      <c r="S358" s="79"/>
      <c r="T358" s="79"/>
      <c r="U358" s="79"/>
    </row>
    <row r="359" spans="1:21" x14ac:dyDescent="0.2">
      <c r="A359" s="79"/>
      <c r="B359" s="79"/>
      <c r="C359" s="79"/>
      <c r="D359" s="79"/>
      <c r="E359" s="86"/>
      <c r="F359" s="87"/>
      <c r="G359" s="79"/>
      <c r="H359" s="87"/>
      <c r="I359" s="87"/>
      <c r="J359" s="87"/>
      <c r="K359" s="87"/>
      <c r="L359" s="79"/>
      <c r="M359" s="79"/>
      <c r="N359" s="79"/>
      <c r="O359" s="79"/>
      <c r="P359" s="79"/>
      <c r="Q359" s="79"/>
      <c r="R359" s="79"/>
      <c r="S359" s="79"/>
      <c r="T359" s="79"/>
      <c r="U359" s="79"/>
    </row>
    <row r="360" spans="1:21" x14ac:dyDescent="0.2">
      <c r="A360" s="79"/>
      <c r="B360" s="79"/>
      <c r="C360" s="79"/>
      <c r="D360" s="79"/>
      <c r="E360" s="86"/>
      <c r="F360" s="87"/>
      <c r="G360" s="79"/>
      <c r="H360" s="87"/>
      <c r="I360" s="87"/>
      <c r="J360" s="87"/>
      <c r="K360" s="87"/>
      <c r="L360" s="79"/>
      <c r="M360" s="79"/>
      <c r="N360" s="79"/>
      <c r="O360" s="79"/>
      <c r="P360" s="79"/>
      <c r="Q360" s="79"/>
      <c r="R360" s="79"/>
      <c r="S360" s="79"/>
      <c r="T360" s="79"/>
      <c r="U360" s="79"/>
    </row>
    <row r="361" spans="1:21" x14ac:dyDescent="0.2">
      <c r="A361" s="79"/>
      <c r="B361" s="79"/>
      <c r="C361" s="79"/>
      <c r="D361" s="79"/>
      <c r="E361" s="86"/>
      <c r="F361" s="87"/>
      <c r="G361" s="79"/>
      <c r="H361" s="87"/>
      <c r="I361" s="87"/>
      <c r="J361" s="87"/>
      <c r="K361" s="87"/>
      <c r="L361" s="79"/>
      <c r="M361" s="79"/>
      <c r="N361" s="79"/>
      <c r="O361" s="79"/>
      <c r="P361" s="79"/>
      <c r="Q361" s="79"/>
      <c r="R361" s="79"/>
      <c r="S361" s="79"/>
      <c r="T361" s="79"/>
      <c r="U361" s="79"/>
    </row>
    <row r="362" spans="1:21" x14ac:dyDescent="0.2">
      <c r="A362" s="79"/>
      <c r="B362" s="79"/>
      <c r="C362" s="79"/>
      <c r="D362" s="79"/>
      <c r="E362" s="86"/>
      <c r="F362" s="87"/>
      <c r="G362" s="79"/>
      <c r="H362" s="87"/>
      <c r="I362" s="87"/>
      <c r="J362" s="87"/>
      <c r="K362" s="87"/>
      <c r="L362" s="79"/>
      <c r="M362" s="79"/>
      <c r="N362" s="79"/>
      <c r="O362" s="79"/>
      <c r="P362" s="79"/>
      <c r="Q362" s="79"/>
      <c r="R362" s="79"/>
      <c r="S362" s="79"/>
      <c r="T362" s="79"/>
      <c r="U362" s="79"/>
    </row>
    <row r="363" spans="1:21" x14ac:dyDescent="0.2">
      <c r="A363" s="79"/>
      <c r="B363" s="79"/>
      <c r="C363" s="79"/>
      <c r="D363" s="79"/>
      <c r="E363" s="86"/>
      <c r="F363" s="87"/>
      <c r="G363" s="79"/>
      <c r="H363" s="87"/>
      <c r="I363" s="87"/>
      <c r="J363" s="87"/>
      <c r="K363" s="87"/>
      <c r="L363" s="79"/>
      <c r="M363" s="79"/>
      <c r="N363" s="79"/>
      <c r="O363" s="79"/>
      <c r="P363" s="79"/>
      <c r="Q363" s="79"/>
      <c r="R363" s="79"/>
      <c r="S363" s="79"/>
      <c r="T363" s="79"/>
      <c r="U363" s="79"/>
    </row>
    <row r="364" spans="1:21" x14ac:dyDescent="0.2">
      <c r="A364" s="79"/>
      <c r="B364" s="79"/>
      <c r="C364" s="79"/>
      <c r="D364" s="79"/>
      <c r="E364" s="86"/>
      <c r="F364" s="87"/>
      <c r="G364" s="79"/>
      <c r="H364" s="87"/>
      <c r="I364" s="87"/>
      <c r="J364" s="87"/>
      <c r="K364" s="87"/>
      <c r="L364" s="79"/>
      <c r="M364" s="79"/>
      <c r="N364" s="79"/>
      <c r="O364" s="79"/>
      <c r="P364" s="79"/>
      <c r="Q364" s="79"/>
      <c r="R364" s="79"/>
      <c r="S364" s="79"/>
      <c r="T364" s="79"/>
      <c r="U364" s="79"/>
    </row>
    <row r="365" spans="1:21" x14ac:dyDescent="0.2">
      <c r="A365" s="79"/>
      <c r="B365" s="79"/>
      <c r="C365" s="79"/>
      <c r="D365" s="79"/>
      <c r="E365" s="86"/>
      <c r="F365" s="87"/>
      <c r="G365" s="79"/>
      <c r="H365" s="87"/>
      <c r="I365" s="87"/>
      <c r="J365" s="87"/>
      <c r="K365" s="87"/>
      <c r="L365" s="79"/>
      <c r="M365" s="79"/>
      <c r="N365" s="79"/>
      <c r="O365" s="79"/>
      <c r="P365" s="79"/>
      <c r="Q365" s="79"/>
      <c r="R365" s="79"/>
      <c r="S365" s="79"/>
      <c r="T365" s="79"/>
      <c r="U365" s="79"/>
    </row>
    <row r="366" spans="1:21" x14ac:dyDescent="0.2">
      <c r="A366" s="79"/>
      <c r="B366" s="79"/>
      <c r="C366" s="79"/>
      <c r="D366" s="79"/>
      <c r="E366" s="86"/>
      <c r="F366" s="87"/>
      <c r="G366" s="79"/>
      <c r="H366" s="87"/>
      <c r="I366" s="87"/>
      <c r="J366" s="87"/>
      <c r="K366" s="87"/>
      <c r="L366" s="79"/>
      <c r="M366" s="79"/>
      <c r="N366" s="79"/>
      <c r="O366" s="79"/>
      <c r="P366" s="79"/>
      <c r="Q366" s="79"/>
      <c r="R366" s="79"/>
      <c r="S366" s="79"/>
      <c r="T366" s="79"/>
      <c r="U366" s="79"/>
    </row>
    <row r="367" spans="1:21" x14ac:dyDescent="0.2">
      <c r="A367" s="79"/>
      <c r="B367" s="79"/>
      <c r="C367" s="79"/>
      <c r="D367" s="79"/>
      <c r="E367" s="86"/>
      <c r="F367" s="87"/>
      <c r="G367" s="79"/>
      <c r="H367" s="87"/>
      <c r="I367" s="87"/>
      <c r="J367" s="87"/>
      <c r="K367" s="87"/>
      <c r="L367" s="79"/>
      <c r="M367" s="79"/>
      <c r="N367" s="79"/>
      <c r="O367" s="79"/>
      <c r="P367" s="79"/>
      <c r="Q367" s="79"/>
      <c r="R367" s="79"/>
      <c r="S367" s="79"/>
      <c r="T367" s="79"/>
      <c r="U367" s="79"/>
    </row>
    <row r="368" spans="1:21" x14ac:dyDescent="0.2">
      <c r="A368" s="79"/>
      <c r="B368" s="79"/>
      <c r="C368" s="79"/>
      <c r="D368" s="79"/>
      <c r="E368" s="86"/>
      <c r="F368" s="87"/>
      <c r="G368" s="79"/>
      <c r="H368" s="87"/>
      <c r="I368" s="87"/>
      <c r="J368" s="87"/>
      <c r="K368" s="87"/>
      <c r="L368" s="79"/>
      <c r="M368" s="79"/>
      <c r="N368" s="79"/>
      <c r="O368" s="79"/>
      <c r="P368" s="79"/>
      <c r="Q368" s="79"/>
      <c r="R368" s="79"/>
      <c r="S368" s="79"/>
      <c r="T368" s="79"/>
      <c r="U368" s="79"/>
    </row>
    <row r="369" spans="1:21" x14ac:dyDescent="0.2">
      <c r="A369" s="79"/>
      <c r="B369" s="79"/>
      <c r="C369" s="79"/>
      <c r="D369" s="79"/>
      <c r="E369" s="86"/>
      <c r="F369" s="87"/>
      <c r="G369" s="79"/>
      <c r="H369" s="87"/>
      <c r="I369" s="87"/>
      <c r="J369" s="87"/>
      <c r="K369" s="87"/>
      <c r="L369" s="79"/>
      <c r="M369" s="79"/>
      <c r="N369" s="79"/>
      <c r="O369" s="79"/>
      <c r="P369" s="79"/>
      <c r="Q369" s="79"/>
      <c r="R369" s="79"/>
      <c r="S369" s="79"/>
      <c r="T369" s="79"/>
      <c r="U369" s="79"/>
    </row>
    <row r="370" spans="1:21" x14ac:dyDescent="0.2">
      <c r="A370" s="79"/>
      <c r="B370" s="79"/>
      <c r="C370" s="79"/>
      <c r="D370" s="79"/>
      <c r="E370" s="86"/>
      <c r="F370" s="87"/>
      <c r="G370" s="79"/>
      <c r="H370" s="87"/>
      <c r="I370" s="87"/>
      <c r="J370" s="87"/>
      <c r="K370" s="87"/>
      <c r="L370" s="79"/>
      <c r="M370" s="79"/>
      <c r="N370" s="79"/>
      <c r="O370" s="79"/>
      <c r="P370" s="79"/>
      <c r="Q370" s="79"/>
      <c r="R370" s="79"/>
      <c r="S370" s="79"/>
      <c r="T370" s="79"/>
      <c r="U370" s="79"/>
    </row>
    <row r="371" spans="1:21" x14ac:dyDescent="0.2">
      <c r="A371" s="79"/>
      <c r="B371" s="79"/>
      <c r="C371" s="79"/>
      <c r="D371" s="79"/>
      <c r="E371" s="86"/>
      <c r="F371" s="87"/>
      <c r="G371" s="79"/>
      <c r="H371" s="87"/>
      <c r="I371" s="87"/>
      <c r="J371" s="87"/>
      <c r="K371" s="87"/>
      <c r="L371" s="79"/>
      <c r="M371" s="79"/>
      <c r="N371" s="79"/>
      <c r="O371" s="79"/>
      <c r="P371" s="79"/>
      <c r="Q371" s="79"/>
      <c r="R371" s="79"/>
      <c r="S371" s="79"/>
      <c r="T371" s="79"/>
      <c r="U371" s="79"/>
    </row>
    <row r="372" spans="1:21" x14ac:dyDescent="0.2">
      <c r="A372" s="79"/>
      <c r="B372" s="79"/>
      <c r="C372" s="79"/>
      <c r="D372" s="79"/>
      <c r="E372" s="86"/>
      <c r="F372" s="87"/>
      <c r="G372" s="79"/>
      <c r="H372" s="87"/>
      <c r="I372" s="87"/>
      <c r="J372" s="87"/>
      <c r="K372" s="87"/>
      <c r="L372" s="79"/>
      <c r="M372" s="79"/>
      <c r="N372" s="79"/>
      <c r="O372" s="79"/>
      <c r="P372" s="79"/>
      <c r="Q372" s="79"/>
      <c r="R372" s="79"/>
      <c r="S372" s="79"/>
      <c r="T372" s="79"/>
      <c r="U372" s="79"/>
    </row>
    <row r="373" spans="1:21" x14ac:dyDescent="0.2">
      <c r="A373" s="79"/>
      <c r="B373" s="79"/>
      <c r="C373" s="79"/>
      <c r="D373" s="79"/>
      <c r="E373" s="86"/>
      <c r="F373" s="87"/>
      <c r="G373" s="79"/>
      <c r="H373" s="87"/>
      <c r="I373" s="87"/>
      <c r="J373" s="87"/>
      <c r="K373" s="87"/>
      <c r="L373" s="79"/>
      <c r="M373" s="79"/>
      <c r="N373" s="79"/>
      <c r="O373" s="79"/>
      <c r="P373" s="79"/>
      <c r="Q373" s="79"/>
      <c r="R373" s="79"/>
      <c r="S373" s="79"/>
      <c r="T373" s="79"/>
      <c r="U373" s="79"/>
    </row>
    <row r="374" spans="1:21" x14ac:dyDescent="0.2">
      <c r="A374" s="79"/>
      <c r="B374" s="79"/>
      <c r="C374" s="79"/>
      <c r="D374" s="79"/>
      <c r="E374" s="86"/>
      <c r="F374" s="87"/>
      <c r="G374" s="79"/>
      <c r="H374" s="87"/>
      <c r="I374" s="87"/>
      <c r="J374" s="87"/>
      <c r="K374" s="87"/>
      <c r="L374" s="79"/>
      <c r="M374" s="79"/>
      <c r="N374" s="79"/>
      <c r="O374" s="79"/>
      <c r="P374" s="79"/>
      <c r="Q374" s="79"/>
      <c r="R374" s="79"/>
      <c r="S374" s="79"/>
      <c r="T374" s="79"/>
      <c r="U374" s="79"/>
    </row>
    <row r="375" spans="1:21" x14ac:dyDescent="0.2">
      <c r="A375" s="79"/>
      <c r="B375" s="79"/>
      <c r="C375" s="79"/>
      <c r="D375" s="79"/>
      <c r="E375" s="86"/>
      <c r="F375" s="87"/>
      <c r="G375" s="79"/>
      <c r="H375" s="87"/>
      <c r="I375" s="87"/>
      <c r="J375" s="87"/>
      <c r="K375" s="87"/>
      <c r="L375" s="79"/>
      <c r="M375" s="79"/>
      <c r="N375" s="79"/>
      <c r="O375" s="79"/>
      <c r="P375" s="79"/>
      <c r="Q375" s="79"/>
      <c r="R375" s="79"/>
      <c r="S375" s="79"/>
      <c r="T375" s="79"/>
      <c r="U375" s="79"/>
    </row>
    <row r="376" spans="1:21" x14ac:dyDescent="0.2">
      <c r="A376" s="79"/>
      <c r="B376" s="79"/>
      <c r="C376" s="79"/>
      <c r="D376" s="79"/>
      <c r="E376" s="86"/>
      <c r="F376" s="87"/>
      <c r="G376" s="79"/>
      <c r="H376" s="87"/>
      <c r="I376" s="87"/>
      <c r="J376" s="87"/>
      <c r="K376" s="87"/>
      <c r="L376" s="79"/>
      <c r="M376" s="79"/>
      <c r="N376" s="79"/>
      <c r="O376" s="79"/>
      <c r="P376" s="79"/>
      <c r="Q376" s="79"/>
      <c r="R376" s="79"/>
      <c r="S376" s="79"/>
      <c r="T376" s="79"/>
      <c r="U376" s="79"/>
    </row>
    <row r="377" spans="1:21" x14ac:dyDescent="0.2">
      <c r="A377" s="79"/>
      <c r="B377" s="79"/>
      <c r="C377" s="79"/>
      <c r="D377" s="79"/>
      <c r="E377" s="86"/>
      <c r="F377" s="87"/>
      <c r="G377" s="79"/>
      <c r="H377" s="87"/>
      <c r="I377" s="87"/>
      <c r="J377" s="87"/>
      <c r="K377" s="87"/>
      <c r="L377" s="79"/>
      <c r="M377" s="79"/>
      <c r="N377" s="79"/>
      <c r="O377" s="79"/>
      <c r="P377" s="79"/>
      <c r="Q377" s="79"/>
      <c r="R377" s="79"/>
      <c r="S377" s="79"/>
      <c r="T377" s="79"/>
      <c r="U377" s="79"/>
    </row>
    <row r="378" spans="1:21" x14ac:dyDescent="0.2">
      <c r="A378" s="79"/>
      <c r="B378" s="79"/>
      <c r="C378" s="79"/>
      <c r="D378" s="79"/>
      <c r="E378" s="86"/>
      <c r="F378" s="87"/>
      <c r="G378" s="79"/>
      <c r="H378" s="87"/>
      <c r="I378" s="87"/>
      <c r="J378" s="87"/>
      <c r="K378" s="87"/>
      <c r="L378" s="79"/>
      <c r="M378" s="79"/>
      <c r="N378" s="79"/>
      <c r="O378" s="79"/>
      <c r="P378" s="79"/>
      <c r="Q378" s="79"/>
      <c r="R378" s="79"/>
      <c r="S378" s="79"/>
      <c r="T378" s="79"/>
      <c r="U378" s="79"/>
    </row>
    <row r="379" spans="1:21" x14ac:dyDescent="0.2">
      <c r="A379" s="79"/>
      <c r="B379" s="79"/>
      <c r="C379" s="79"/>
      <c r="D379" s="79"/>
      <c r="E379" s="86"/>
      <c r="F379" s="87"/>
      <c r="G379" s="79"/>
      <c r="H379" s="87"/>
      <c r="I379" s="87"/>
      <c r="J379" s="87"/>
      <c r="K379" s="87"/>
      <c r="L379" s="79"/>
      <c r="M379" s="79"/>
      <c r="N379" s="79"/>
      <c r="O379" s="79"/>
      <c r="P379" s="79"/>
      <c r="Q379" s="79"/>
      <c r="R379" s="79"/>
      <c r="S379" s="79"/>
      <c r="T379" s="79"/>
      <c r="U379" s="79"/>
    </row>
    <row r="380" spans="1:21" x14ac:dyDescent="0.2">
      <c r="A380" s="79"/>
      <c r="B380" s="79"/>
      <c r="C380" s="79"/>
      <c r="D380" s="79"/>
      <c r="E380" s="86"/>
      <c r="F380" s="87"/>
      <c r="G380" s="79"/>
      <c r="H380" s="87"/>
      <c r="I380" s="87"/>
      <c r="J380" s="87"/>
      <c r="K380" s="87"/>
      <c r="L380" s="79"/>
      <c r="M380" s="79"/>
      <c r="N380" s="79"/>
      <c r="O380" s="79"/>
      <c r="P380" s="79"/>
      <c r="Q380" s="79"/>
      <c r="R380" s="79"/>
      <c r="S380" s="79"/>
      <c r="T380" s="79"/>
      <c r="U380" s="79"/>
    </row>
    <row r="381" spans="1:21" x14ac:dyDescent="0.2">
      <c r="A381" s="79"/>
      <c r="B381" s="79"/>
      <c r="C381" s="79"/>
      <c r="D381" s="79"/>
      <c r="E381" s="86"/>
      <c r="F381" s="87"/>
      <c r="G381" s="79"/>
      <c r="H381" s="87"/>
      <c r="I381" s="87"/>
      <c r="J381" s="87"/>
      <c r="K381" s="87"/>
      <c r="L381" s="79"/>
      <c r="M381" s="79"/>
      <c r="N381" s="79"/>
      <c r="O381" s="79"/>
      <c r="P381" s="79"/>
      <c r="Q381" s="79"/>
      <c r="R381" s="79"/>
      <c r="S381" s="79"/>
      <c r="T381" s="79"/>
      <c r="U381" s="79"/>
    </row>
    <row r="382" spans="1:21" x14ac:dyDescent="0.2">
      <c r="A382" s="79"/>
      <c r="B382" s="79"/>
      <c r="C382" s="79"/>
      <c r="D382" s="79"/>
      <c r="E382" s="86"/>
      <c r="F382" s="87"/>
      <c r="G382" s="79"/>
      <c r="H382" s="87"/>
      <c r="I382" s="87"/>
      <c r="J382" s="87"/>
      <c r="K382" s="87"/>
      <c r="L382" s="79"/>
      <c r="M382" s="79"/>
      <c r="N382" s="79"/>
      <c r="O382" s="79"/>
      <c r="P382" s="79"/>
      <c r="Q382" s="79"/>
      <c r="R382" s="79"/>
      <c r="S382" s="79"/>
      <c r="T382" s="79"/>
      <c r="U382" s="79"/>
    </row>
    <row r="383" spans="1:21" x14ac:dyDescent="0.2">
      <c r="A383" s="79"/>
      <c r="B383" s="79"/>
      <c r="C383" s="79"/>
      <c r="D383" s="79"/>
      <c r="E383" s="86"/>
      <c r="F383" s="87"/>
      <c r="G383" s="79"/>
      <c r="H383" s="87"/>
      <c r="I383" s="87"/>
      <c r="J383" s="87"/>
      <c r="K383" s="87"/>
      <c r="L383" s="79"/>
      <c r="M383" s="79"/>
      <c r="N383" s="79"/>
      <c r="O383" s="79"/>
      <c r="P383" s="79"/>
      <c r="Q383" s="79"/>
      <c r="R383" s="79"/>
      <c r="S383" s="79"/>
      <c r="T383" s="79"/>
      <c r="U383" s="79"/>
    </row>
    <row r="384" spans="1:21" x14ac:dyDescent="0.2">
      <c r="A384" s="79"/>
      <c r="B384" s="79"/>
      <c r="C384" s="79"/>
      <c r="D384" s="79"/>
      <c r="E384" s="86"/>
      <c r="F384" s="87"/>
      <c r="G384" s="79"/>
      <c r="H384" s="87"/>
      <c r="I384" s="87"/>
      <c r="J384" s="87"/>
      <c r="K384" s="87"/>
      <c r="L384" s="79"/>
      <c r="M384" s="79"/>
      <c r="N384" s="79"/>
      <c r="O384" s="79"/>
      <c r="P384" s="79"/>
      <c r="Q384" s="79"/>
      <c r="R384" s="79"/>
      <c r="S384" s="79"/>
      <c r="T384" s="79"/>
      <c r="U384" s="79"/>
    </row>
    <row r="385" spans="1:21" x14ac:dyDescent="0.2">
      <c r="A385" s="79"/>
      <c r="B385" s="79"/>
      <c r="C385" s="79"/>
      <c r="D385" s="79"/>
      <c r="E385" s="86"/>
      <c r="F385" s="87"/>
      <c r="G385" s="79"/>
      <c r="H385" s="87"/>
      <c r="I385" s="87"/>
      <c r="J385" s="87"/>
      <c r="K385" s="87"/>
      <c r="L385" s="79"/>
      <c r="M385" s="79"/>
      <c r="N385" s="79"/>
      <c r="O385" s="79"/>
      <c r="P385" s="79"/>
      <c r="Q385" s="79"/>
      <c r="R385" s="79"/>
      <c r="S385" s="79"/>
      <c r="T385" s="79"/>
      <c r="U385" s="79"/>
    </row>
    <row r="386" spans="1:21" x14ac:dyDescent="0.2">
      <c r="A386" s="79"/>
      <c r="B386" s="79"/>
      <c r="C386" s="79"/>
      <c r="D386" s="79"/>
      <c r="E386" s="86"/>
      <c r="F386" s="87"/>
      <c r="G386" s="79"/>
      <c r="H386" s="87"/>
      <c r="I386" s="87"/>
      <c r="J386" s="87"/>
      <c r="K386" s="87"/>
      <c r="L386" s="79"/>
      <c r="M386" s="79"/>
      <c r="N386" s="79"/>
      <c r="O386" s="79"/>
      <c r="P386" s="79"/>
      <c r="Q386" s="79"/>
      <c r="R386" s="79"/>
      <c r="S386" s="79"/>
      <c r="T386" s="79"/>
      <c r="U386" s="79"/>
    </row>
    <row r="387" spans="1:21" x14ac:dyDescent="0.2">
      <c r="A387" s="79"/>
      <c r="B387" s="79"/>
      <c r="C387" s="79"/>
      <c r="D387" s="79"/>
      <c r="E387" s="86"/>
      <c r="F387" s="87"/>
      <c r="G387" s="79"/>
      <c r="H387" s="87"/>
      <c r="I387" s="87"/>
      <c r="J387" s="87"/>
      <c r="K387" s="87"/>
      <c r="L387" s="79"/>
      <c r="M387" s="79"/>
      <c r="N387" s="79"/>
      <c r="O387" s="79"/>
      <c r="P387" s="79"/>
      <c r="Q387" s="79"/>
      <c r="R387" s="79"/>
      <c r="S387" s="79"/>
      <c r="T387" s="79"/>
      <c r="U387" s="79"/>
    </row>
    <row r="388" spans="1:21" x14ac:dyDescent="0.2">
      <c r="A388" s="79"/>
      <c r="B388" s="79"/>
      <c r="C388" s="79"/>
      <c r="D388" s="79"/>
      <c r="E388" s="86"/>
      <c r="F388" s="87"/>
      <c r="G388" s="79"/>
      <c r="H388" s="87"/>
      <c r="I388" s="87"/>
      <c r="J388" s="87"/>
      <c r="K388" s="87"/>
      <c r="L388" s="79"/>
      <c r="M388" s="79"/>
      <c r="N388" s="79"/>
      <c r="O388" s="79"/>
      <c r="P388" s="79"/>
      <c r="Q388" s="79"/>
      <c r="R388" s="79"/>
      <c r="S388" s="79"/>
      <c r="T388" s="79"/>
      <c r="U388" s="79"/>
    </row>
    <row r="389" spans="1:21" x14ac:dyDescent="0.2">
      <c r="A389" s="79"/>
      <c r="B389" s="79"/>
      <c r="C389" s="79"/>
      <c r="D389" s="79"/>
      <c r="E389" s="86"/>
      <c r="F389" s="87"/>
      <c r="G389" s="79"/>
      <c r="H389" s="87"/>
      <c r="I389" s="87"/>
      <c r="J389" s="87"/>
      <c r="K389" s="87"/>
      <c r="L389" s="79"/>
      <c r="M389" s="79"/>
      <c r="N389" s="79"/>
      <c r="O389" s="79"/>
      <c r="P389" s="79"/>
      <c r="Q389" s="79"/>
      <c r="R389" s="79"/>
      <c r="S389" s="79"/>
      <c r="T389" s="79"/>
      <c r="U389" s="79"/>
    </row>
    <row r="390" spans="1:21" x14ac:dyDescent="0.2">
      <c r="A390" s="79"/>
      <c r="B390" s="79"/>
      <c r="C390" s="79"/>
      <c r="D390" s="79"/>
      <c r="E390" s="86"/>
      <c r="F390" s="87"/>
      <c r="G390" s="79"/>
      <c r="H390" s="87"/>
      <c r="I390" s="87"/>
      <c r="J390" s="87"/>
      <c r="K390" s="87"/>
      <c r="L390" s="79"/>
      <c r="M390" s="79"/>
      <c r="N390" s="79"/>
      <c r="O390" s="79"/>
      <c r="P390" s="79"/>
      <c r="Q390" s="79"/>
      <c r="R390" s="79"/>
      <c r="S390" s="79"/>
      <c r="T390" s="79"/>
      <c r="U390" s="79"/>
    </row>
    <row r="391" spans="1:21" x14ac:dyDescent="0.2">
      <c r="A391" s="79"/>
      <c r="B391" s="79"/>
      <c r="C391" s="79"/>
      <c r="D391" s="79"/>
      <c r="E391" s="86"/>
      <c r="F391" s="87"/>
      <c r="G391" s="79"/>
      <c r="H391" s="87"/>
      <c r="I391" s="87"/>
      <c r="J391" s="87"/>
      <c r="K391" s="87"/>
      <c r="L391" s="79"/>
      <c r="M391" s="79"/>
      <c r="N391" s="79"/>
      <c r="O391" s="79"/>
      <c r="P391" s="79"/>
      <c r="Q391" s="79"/>
      <c r="R391" s="79"/>
      <c r="S391" s="79"/>
      <c r="T391" s="79"/>
      <c r="U391" s="79"/>
    </row>
    <row r="392" spans="1:21" x14ac:dyDescent="0.2">
      <c r="A392" s="79"/>
      <c r="B392" s="79"/>
      <c r="C392" s="79"/>
      <c r="D392" s="79"/>
      <c r="E392" s="86"/>
      <c r="F392" s="87"/>
      <c r="G392" s="79"/>
      <c r="H392" s="87"/>
      <c r="I392" s="87"/>
      <c r="J392" s="87"/>
      <c r="K392" s="87"/>
      <c r="L392" s="79"/>
      <c r="M392" s="79"/>
      <c r="N392" s="79"/>
      <c r="O392" s="79"/>
      <c r="P392" s="79"/>
      <c r="Q392" s="79"/>
      <c r="R392" s="79"/>
      <c r="S392" s="79"/>
      <c r="T392" s="79"/>
      <c r="U392" s="79"/>
    </row>
    <row r="393" spans="1:21" x14ac:dyDescent="0.2">
      <c r="A393" s="79"/>
      <c r="B393" s="79"/>
      <c r="C393" s="79"/>
      <c r="D393" s="79"/>
      <c r="E393" s="86"/>
      <c r="F393" s="87"/>
      <c r="G393" s="79"/>
      <c r="H393" s="87"/>
      <c r="I393" s="87"/>
      <c r="J393" s="87"/>
      <c r="K393" s="87"/>
      <c r="L393" s="79"/>
      <c r="M393" s="79"/>
      <c r="N393" s="79"/>
      <c r="O393" s="79"/>
      <c r="P393" s="79"/>
      <c r="Q393" s="79"/>
      <c r="R393" s="79"/>
      <c r="S393" s="79"/>
      <c r="T393" s="79"/>
      <c r="U393" s="79"/>
    </row>
    <row r="394" spans="1:21" x14ac:dyDescent="0.2">
      <c r="A394" s="79"/>
      <c r="B394" s="79"/>
      <c r="C394" s="79"/>
      <c r="D394" s="79"/>
      <c r="E394" s="86"/>
      <c r="F394" s="87"/>
      <c r="G394" s="79"/>
      <c r="H394" s="87"/>
      <c r="I394" s="87"/>
      <c r="J394" s="87"/>
      <c r="K394" s="87"/>
      <c r="L394" s="79"/>
      <c r="M394" s="79"/>
      <c r="N394" s="79"/>
      <c r="O394" s="79"/>
      <c r="P394" s="79"/>
      <c r="Q394" s="79"/>
      <c r="R394" s="79"/>
      <c r="S394" s="79"/>
      <c r="T394" s="79"/>
      <c r="U394" s="79"/>
    </row>
    <row r="395" spans="1:21" x14ac:dyDescent="0.2">
      <c r="A395" s="79"/>
      <c r="B395" s="79"/>
      <c r="C395" s="79"/>
      <c r="D395" s="79"/>
      <c r="E395" s="86"/>
      <c r="F395" s="87"/>
      <c r="G395" s="79"/>
      <c r="H395" s="87"/>
      <c r="I395" s="87"/>
      <c r="J395" s="87"/>
      <c r="K395" s="87"/>
      <c r="L395" s="79"/>
      <c r="M395" s="79"/>
      <c r="N395" s="79"/>
      <c r="O395" s="79"/>
      <c r="P395" s="79"/>
      <c r="Q395" s="79"/>
      <c r="R395" s="79"/>
      <c r="S395" s="79"/>
      <c r="T395" s="79"/>
      <c r="U395" s="79"/>
    </row>
    <row r="396" spans="1:21" x14ac:dyDescent="0.2">
      <c r="A396" s="79"/>
      <c r="B396" s="79"/>
      <c r="C396" s="79"/>
      <c r="D396" s="79"/>
      <c r="E396" s="86"/>
      <c r="F396" s="87"/>
      <c r="G396" s="79"/>
      <c r="H396" s="87"/>
      <c r="I396" s="87"/>
      <c r="J396" s="87"/>
      <c r="K396" s="87"/>
      <c r="L396" s="79"/>
      <c r="M396" s="79"/>
      <c r="N396" s="79"/>
      <c r="O396" s="79"/>
      <c r="P396" s="79"/>
      <c r="Q396" s="79"/>
      <c r="R396" s="79"/>
      <c r="S396" s="79"/>
      <c r="T396" s="79"/>
      <c r="U396" s="79"/>
    </row>
    <row r="397" spans="1:21" x14ac:dyDescent="0.2">
      <c r="A397" s="79"/>
      <c r="B397" s="79"/>
      <c r="C397" s="79"/>
      <c r="D397" s="79"/>
      <c r="E397" s="86"/>
      <c r="F397" s="87"/>
      <c r="G397" s="79"/>
      <c r="H397" s="87"/>
      <c r="I397" s="87"/>
      <c r="J397" s="87"/>
      <c r="K397" s="87"/>
      <c r="L397" s="79"/>
      <c r="M397" s="79"/>
      <c r="N397" s="79"/>
      <c r="O397" s="79"/>
      <c r="P397" s="79"/>
      <c r="Q397" s="79"/>
      <c r="R397" s="79"/>
      <c r="S397" s="79"/>
      <c r="T397" s="79"/>
      <c r="U397" s="79"/>
    </row>
    <row r="398" spans="1:21" x14ac:dyDescent="0.2">
      <c r="A398" s="79"/>
      <c r="B398" s="79"/>
      <c r="C398" s="79"/>
      <c r="D398" s="79"/>
      <c r="E398" s="86"/>
      <c r="F398" s="87"/>
      <c r="G398" s="79"/>
      <c r="H398" s="87"/>
      <c r="I398" s="87"/>
      <c r="J398" s="87"/>
      <c r="K398" s="87"/>
      <c r="L398" s="79"/>
      <c r="M398" s="79"/>
      <c r="N398" s="79"/>
      <c r="O398" s="79"/>
      <c r="P398" s="79"/>
      <c r="Q398" s="79"/>
      <c r="R398" s="79"/>
      <c r="S398" s="79"/>
      <c r="T398" s="79"/>
      <c r="U398" s="79"/>
    </row>
    <row r="399" spans="1:21" x14ac:dyDescent="0.2">
      <c r="A399" s="79"/>
      <c r="B399" s="79"/>
      <c r="C399" s="79"/>
      <c r="D399" s="79"/>
      <c r="E399" s="86"/>
      <c r="F399" s="87"/>
      <c r="G399" s="79"/>
      <c r="H399" s="87"/>
      <c r="I399" s="87"/>
      <c r="J399" s="87"/>
      <c r="K399" s="87"/>
      <c r="L399" s="79"/>
      <c r="M399" s="79"/>
      <c r="N399" s="79"/>
      <c r="O399" s="79"/>
      <c r="P399" s="79"/>
      <c r="Q399" s="79"/>
      <c r="R399" s="79"/>
      <c r="S399" s="79"/>
      <c r="T399" s="79"/>
      <c r="U399" s="79"/>
    </row>
    <row r="400" spans="1:21" x14ac:dyDescent="0.2">
      <c r="A400" s="79"/>
      <c r="B400" s="79"/>
      <c r="C400" s="79"/>
      <c r="D400" s="79"/>
      <c r="E400" s="86"/>
      <c r="F400" s="87"/>
      <c r="G400" s="79"/>
      <c r="H400" s="87"/>
      <c r="I400" s="87"/>
      <c r="J400" s="87"/>
      <c r="K400" s="87"/>
      <c r="L400" s="79"/>
      <c r="M400" s="79"/>
      <c r="N400" s="79"/>
      <c r="O400" s="79"/>
      <c r="P400" s="79"/>
      <c r="Q400" s="79"/>
      <c r="R400" s="79"/>
      <c r="S400" s="79"/>
      <c r="T400" s="79"/>
      <c r="U400" s="79"/>
    </row>
    <row r="401" spans="1:21" x14ac:dyDescent="0.2">
      <c r="A401" s="79"/>
      <c r="B401" s="79"/>
      <c r="C401" s="79"/>
      <c r="D401" s="79"/>
      <c r="E401" s="86"/>
      <c r="F401" s="87"/>
      <c r="G401" s="79"/>
      <c r="H401" s="87"/>
      <c r="I401" s="87"/>
      <c r="J401" s="87"/>
      <c r="K401" s="87"/>
      <c r="L401" s="79"/>
      <c r="M401" s="79"/>
      <c r="N401" s="79"/>
      <c r="O401" s="79"/>
      <c r="P401" s="79"/>
      <c r="Q401" s="79"/>
      <c r="R401" s="79"/>
      <c r="S401" s="79"/>
      <c r="T401" s="79"/>
      <c r="U401" s="79"/>
    </row>
    <row r="402" spans="1:21" x14ac:dyDescent="0.2">
      <c r="A402" s="79"/>
      <c r="B402" s="79"/>
      <c r="C402" s="79"/>
      <c r="D402" s="79"/>
      <c r="E402" s="86"/>
      <c r="F402" s="87"/>
      <c r="G402" s="79"/>
      <c r="H402" s="87"/>
      <c r="I402" s="87"/>
      <c r="J402" s="87"/>
      <c r="K402" s="87"/>
      <c r="L402" s="79"/>
      <c r="M402" s="79"/>
      <c r="N402" s="79"/>
      <c r="O402" s="79"/>
      <c r="P402" s="79"/>
      <c r="Q402" s="79"/>
      <c r="R402" s="79"/>
      <c r="S402" s="79"/>
      <c r="T402" s="79"/>
      <c r="U402" s="79"/>
    </row>
    <row r="403" spans="1:21" x14ac:dyDescent="0.2">
      <c r="A403" s="79"/>
      <c r="B403" s="79"/>
      <c r="C403" s="79"/>
      <c r="D403" s="79"/>
      <c r="E403" s="86"/>
      <c r="F403" s="87"/>
      <c r="G403" s="79"/>
      <c r="H403" s="87"/>
      <c r="I403" s="87"/>
      <c r="J403" s="87"/>
      <c r="K403" s="87"/>
      <c r="L403" s="79"/>
      <c r="M403" s="79"/>
      <c r="N403" s="79"/>
      <c r="O403" s="79"/>
      <c r="P403" s="79"/>
      <c r="Q403" s="79"/>
      <c r="R403" s="79"/>
      <c r="S403" s="79"/>
      <c r="T403" s="79"/>
      <c r="U403" s="79"/>
    </row>
    <row r="404" spans="1:21" x14ac:dyDescent="0.2">
      <c r="A404" s="79"/>
      <c r="B404" s="79"/>
      <c r="C404" s="79"/>
      <c r="D404" s="79"/>
      <c r="E404" s="86"/>
      <c r="F404" s="87"/>
      <c r="G404" s="79"/>
      <c r="H404" s="87"/>
      <c r="I404" s="87"/>
      <c r="J404" s="87"/>
      <c r="K404" s="87"/>
      <c r="L404" s="79"/>
      <c r="M404" s="79"/>
      <c r="N404" s="79"/>
      <c r="O404" s="79"/>
      <c r="P404" s="79"/>
      <c r="Q404" s="79"/>
      <c r="R404" s="79"/>
      <c r="S404" s="79"/>
      <c r="T404" s="79"/>
      <c r="U404" s="79"/>
    </row>
    <row r="405" spans="1:21" x14ac:dyDescent="0.2">
      <c r="A405" s="79"/>
      <c r="B405" s="79"/>
      <c r="C405" s="79"/>
      <c r="D405" s="79"/>
      <c r="E405" s="86"/>
      <c r="F405" s="87"/>
      <c r="G405" s="79"/>
      <c r="H405" s="87"/>
      <c r="I405" s="87"/>
      <c r="J405" s="87"/>
      <c r="K405" s="87"/>
      <c r="L405" s="79"/>
      <c r="M405" s="79"/>
      <c r="N405" s="79"/>
      <c r="O405" s="79"/>
      <c r="P405" s="79"/>
      <c r="Q405" s="79"/>
      <c r="R405" s="79"/>
      <c r="S405" s="79"/>
      <c r="T405" s="79"/>
      <c r="U405" s="79"/>
    </row>
    <row r="406" spans="1:21" x14ac:dyDescent="0.2">
      <c r="A406" s="79"/>
      <c r="B406" s="79"/>
      <c r="C406" s="79"/>
      <c r="D406" s="79"/>
      <c r="E406" s="86"/>
      <c r="F406" s="87"/>
      <c r="G406" s="79"/>
      <c r="H406" s="87"/>
      <c r="I406" s="87"/>
      <c r="J406" s="87"/>
      <c r="K406" s="87"/>
      <c r="L406" s="79"/>
      <c r="M406" s="79"/>
      <c r="N406" s="79"/>
      <c r="O406" s="79"/>
      <c r="P406" s="79"/>
      <c r="Q406" s="79"/>
      <c r="R406" s="79"/>
      <c r="S406" s="79"/>
      <c r="T406" s="79"/>
      <c r="U406" s="79"/>
    </row>
    <row r="407" spans="1:21" x14ac:dyDescent="0.2">
      <c r="A407" s="79"/>
      <c r="B407" s="79"/>
      <c r="C407" s="79"/>
      <c r="D407" s="79"/>
      <c r="E407" s="86"/>
      <c r="F407" s="87"/>
      <c r="G407" s="79"/>
      <c r="H407" s="87"/>
      <c r="I407" s="87"/>
      <c r="J407" s="87"/>
      <c r="K407" s="87"/>
      <c r="L407" s="79"/>
      <c r="M407" s="79"/>
      <c r="N407" s="79"/>
      <c r="O407" s="79"/>
      <c r="P407" s="79"/>
      <c r="Q407" s="79"/>
      <c r="R407" s="79"/>
      <c r="S407" s="79"/>
      <c r="T407" s="79"/>
      <c r="U407" s="79"/>
    </row>
    <row r="408" spans="1:21" x14ac:dyDescent="0.2">
      <c r="A408" s="79"/>
      <c r="B408" s="79"/>
      <c r="C408" s="79"/>
      <c r="D408" s="79"/>
      <c r="E408" s="86"/>
      <c r="F408" s="87"/>
      <c r="G408" s="79"/>
      <c r="H408" s="87"/>
      <c r="I408" s="87"/>
      <c r="J408" s="87"/>
      <c r="K408" s="87"/>
      <c r="L408" s="79"/>
      <c r="M408" s="79"/>
      <c r="N408" s="79"/>
      <c r="O408" s="79"/>
      <c r="P408" s="79"/>
      <c r="Q408" s="79"/>
      <c r="R408" s="79"/>
      <c r="S408" s="79"/>
      <c r="T408" s="79"/>
      <c r="U408" s="79"/>
    </row>
    <row r="409" spans="1:21" x14ac:dyDescent="0.2">
      <c r="A409" s="79"/>
      <c r="B409" s="79"/>
      <c r="C409" s="79"/>
      <c r="D409" s="79"/>
      <c r="E409" s="86"/>
      <c r="F409" s="87"/>
      <c r="G409" s="79"/>
      <c r="H409" s="87"/>
      <c r="I409" s="87"/>
      <c r="J409" s="87"/>
      <c r="K409" s="87"/>
      <c r="L409" s="79"/>
      <c r="M409" s="79"/>
      <c r="N409" s="79"/>
      <c r="O409" s="79"/>
      <c r="P409" s="79"/>
      <c r="Q409" s="79"/>
      <c r="R409" s="79"/>
      <c r="S409" s="79"/>
      <c r="T409" s="79"/>
      <c r="U409" s="79"/>
    </row>
    <row r="410" spans="1:21" x14ac:dyDescent="0.2">
      <c r="A410" s="79"/>
      <c r="B410" s="79"/>
      <c r="C410" s="79"/>
      <c r="D410" s="79"/>
      <c r="E410" s="86"/>
      <c r="F410" s="87"/>
      <c r="G410" s="79"/>
      <c r="H410" s="87"/>
      <c r="I410" s="87"/>
      <c r="J410" s="87"/>
      <c r="K410" s="87"/>
      <c r="L410" s="79"/>
      <c r="M410" s="79"/>
      <c r="N410" s="79"/>
      <c r="O410" s="79"/>
      <c r="P410" s="79"/>
      <c r="Q410" s="79"/>
      <c r="R410" s="79"/>
      <c r="S410" s="79"/>
      <c r="T410" s="79"/>
      <c r="U410" s="79"/>
    </row>
    <row r="411" spans="1:21" x14ac:dyDescent="0.2">
      <c r="A411" s="79"/>
      <c r="B411" s="79"/>
      <c r="C411" s="79"/>
      <c r="D411" s="79"/>
      <c r="E411" s="86"/>
      <c r="F411" s="87"/>
      <c r="G411" s="79"/>
      <c r="H411" s="87"/>
      <c r="I411" s="87"/>
      <c r="J411" s="87"/>
      <c r="K411" s="87"/>
      <c r="L411" s="79"/>
      <c r="M411" s="79"/>
      <c r="N411" s="79"/>
      <c r="O411" s="79"/>
      <c r="P411" s="79"/>
      <c r="Q411" s="79"/>
      <c r="R411" s="79"/>
      <c r="S411" s="79"/>
      <c r="T411" s="79"/>
      <c r="U411" s="79"/>
    </row>
    <row r="412" spans="1:21" x14ac:dyDescent="0.2">
      <c r="A412" s="79"/>
      <c r="B412" s="79"/>
      <c r="C412" s="79"/>
      <c r="D412" s="79"/>
      <c r="E412" s="86"/>
      <c r="F412" s="87"/>
      <c r="G412" s="79"/>
      <c r="H412" s="87"/>
      <c r="I412" s="87"/>
      <c r="J412" s="87"/>
      <c r="K412" s="87"/>
      <c r="L412" s="79"/>
      <c r="M412" s="79"/>
      <c r="N412" s="79"/>
      <c r="O412" s="79"/>
      <c r="P412" s="79"/>
      <c r="Q412" s="79"/>
      <c r="R412" s="79"/>
      <c r="S412" s="79"/>
      <c r="T412" s="79"/>
      <c r="U412" s="79"/>
    </row>
    <row r="413" spans="1:21" x14ac:dyDescent="0.2">
      <c r="A413" s="79"/>
      <c r="B413" s="79"/>
      <c r="C413" s="79"/>
      <c r="D413" s="79"/>
      <c r="E413" s="86"/>
      <c r="F413" s="87"/>
      <c r="G413" s="79"/>
      <c r="H413" s="87"/>
      <c r="I413" s="87"/>
      <c r="J413" s="87"/>
      <c r="K413" s="87"/>
      <c r="L413" s="79"/>
      <c r="M413" s="79"/>
      <c r="N413" s="79"/>
      <c r="O413" s="79"/>
      <c r="P413" s="79"/>
      <c r="Q413" s="79"/>
      <c r="R413" s="79"/>
      <c r="S413" s="79"/>
      <c r="T413" s="79"/>
      <c r="U413" s="79"/>
    </row>
    <row r="414" spans="1:21" x14ac:dyDescent="0.2">
      <c r="A414" s="79"/>
      <c r="B414" s="79"/>
      <c r="C414" s="79"/>
      <c r="D414" s="79"/>
      <c r="E414" s="86"/>
      <c r="F414" s="87"/>
      <c r="G414" s="79"/>
      <c r="H414" s="87"/>
      <c r="I414" s="87"/>
      <c r="J414" s="87"/>
      <c r="K414" s="87"/>
      <c r="L414" s="79"/>
      <c r="M414" s="79"/>
      <c r="N414" s="79"/>
      <c r="O414" s="79"/>
      <c r="P414" s="79"/>
      <c r="Q414" s="79"/>
      <c r="R414" s="79"/>
      <c r="S414" s="79"/>
      <c r="T414" s="79"/>
      <c r="U414" s="79"/>
    </row>
    <row r="415" spans="1:21" x14ac:dyDescent="0.2">
      <c r="A415" s="79"/>
      <c r="B415" s="79"/>
      <c r="C415" s="79"/>
      <c r="D415" s="79"/>
      <c r="E415" s="86"/>
      <c r="F415" s="87"/>
      <c r="G415" s="79"/>
      <c r="H415" s="87"/>
      <c r="I415" s="87"/>
      <c r="J415" s="87"/>
      <c r="K415" s="87"/>
      <c r="L415" s="79"/>
      <c r="M415" s="79"/>
      <c r="N415" s="79"/>
      <c r="O415" s="79"/>
      <c r="P415" s="79"/>
      <c r="Q415" s="79"/>
      <c r="R415" s="79"/>
      <c r="S415" s="79"/>
      <c r="T415" s="79"/>
      <c r="U415" s="79"/>
    </row>
    <row r="416" spans="1:21" x14ac:dyDescent="0.2">
      <c r="A416" s="79"/>
      <c r="B416" s="79"/>
      <c r="C416" s="79"/>
      <c r="D416" s="79"/>
      <c r="E416" s="86"/>
      <c r="F416" s="87"/>
      <c r="G416" s="79"/>
      <c r="H416" s="87"/>
      <c r="I416" s="87"/>
      <c r="J416" s="87"/>
      <c r="K416" s="87"/>
      <c r="L416" s="79"/>
      <c r="M416" s="79"/>
      <c r="N416" s="79"/>
      <c r="O416" s="79"/>
      <c r="P416" s="79"/>
      <c r="Q416" s="79"/>
      <c r="R416" s="79"/>
      <c r="S416" s="79"/>
      <c r="T416" s="79"/>
      <c r="U416" s="79"/>
    </row>
    <row r="417" spans="1:21" x14ac:dyDescent="0.2">
      <c r="A417" s="79"/>
      <c r="B417" s="79"/>
      <c r="C417" s="79"/>
      <c r="D417" s="79"/>
      <c r="E417" s="86"/>
      <c r="F417" s="87"/>
      <c r="G417" s="79"/>
      <c r="H417" s="87"/>
      <c r="I417" s="87"/>
      <c r="J417" s="87"/>
      <c r="K417" s="87"/>
      <c r="L417" s="79"/>
      <c r="M417" s="79"/>
      <c r="N417" s="79"/>
      <c r="O417" s="79"/>
      <c r="P417" s="79"/>
      <c r="Q417" s="79"/>
      <c r="R417" s="79"/>
      <c r="S417" s="79"/>
      <c r="T417" s="79"/>
      <c r="U417" s="79"/>
    </row>
    <row r="418" spans="1:21" x14ac:dyDescent="0.2">
      <c r="A418" s="79"/>
      <c r="B418" s="79"/>
      <c r="C418" s="79"/>
      <c r="D418" s="79"/>
      <c r="E418" s="86"/>
      <c r="F418" s="87"/>
      <c r="G418" s="79"/>
      <c r="H418" s="87"/>
      <c r="I418" s="87"/>
      <c r="J418" s="87"/>
      <c r="K418" s="87"/>
      <c r="L418" s="79"/>
      <c r="M418" s="79"/>
      <c r="N418" s="79"/>
      <c r="O418" s="79"/>
      <c r="P418" s="79"/>
      <c r="Q418" s="79"/>
      <c r="R418" s="79"/>
      <c r="S418" s="79"/>
      <c r="T418" s="79"/>
      <c r="U418" s="79"/>
    </row>
    <row r="419" spans="1:21" x14ac:dyDescent="0.2">
      <c r="A419" s="79"/>
      <c r="B419" s="79"/>
      <c r="C419" s="79"/>
      <c r="D419" s="79"/>
      <c r="E419" s="86"/>
      <c r="F419" s="87"/>
      <c r="G419" s="79"/>
      <c r="H419" s="87"/>
      <c r="I419" s="87"/>
      <c r="J419" s="87"/>
      <c r="K419" s="87"/>
      <c r="L419" s="79"/>
      <c r="M419" s="79"/>
      <c r="N419" s="79"/>
      <c r="O419" s="79"/>
      <c r="P419" s="79"/>
      <c r="Q419" s="79"/>
      <c r="R419" s="79"/>
      <c r="S419" s="79"/>
      <c r="T419" s="79"/>
      <c r="U419" s="79"/>
    </row>
    <row r="420" spans="1:21" x14ac:dyDescent="0.2">
      <c r="A420" s="79"/>
      <c r="B420" s="79"/>
      <c r="C420" s="79"/>
      <c r="D420" s="79"/>
      <c r="E420" s="86"/>
      <c r="F420" s="87"/>
      <c r="G420" s="79"/>
      <c r="H420" s="87"/>
      <c r="I420" s="87"/>
      <c r="J420" s="87"/>
      <c r="K420" s="87"/>
      <c r="L420" s="79"/>
      <c r="M420" s="79"/>
      <c r="N420" s="79"/>
      <c r="O420" s="79"/>
      <c r="P420" s="79"/>
      <c r="Q420" s="79"/>
      <c r="R420" s="79"/>
      <c r="S420" s="79"/>
      <c r="T420" s="79"/>
      <c r="U420" s="79"/>
    </row>
    <row r="421" spans="1:21" x14ac:dyDescent="0.2">
      <c r="A421" s="79"/>
      <c r="B421" s="79"/>
      <c r="C421" s="79"/>
      <c r="D421" s="79"/>
      <c r="E421" s="86"/>
      <c r="F421" s="87"/>
      <c r="G421" s="79"/>
      <c r="H421" s="87"/>
      <c r="I421" s="87"/>
      <c r="J421" s="87"/>
      <c r="K421" s="87"/>
      <c r="L421" s="79"/>
      <c r="M421" s="79"/>
      <c r="N421" s="79"/>
      <c r="O421" s="79"/>
      <c r="P421" s="79"/>
      <c r="Q421" s="79"/>
      <c r="R421" s="79"/>
      <c r="S421" s="79"/>
      <c r="T421" s="79"/>
      <c r="U421" s="79"/>
    </row>
    <row r="422" spans="1:21" x14ac:dyDescent="0.2">
      <c r="A422" s="79"/>
      <c r="B422" s="79"/>
      <c r="C422" s="79"/>
      <c r="D422" s="79"/>
      <c r="E422" s="86"/>
      <c r="F422" s="87"/>
      <c r="G422" s="79"/>
      <c r="H422" s="87"/>
      <c r="I422" s="87"/>
      <c r="J422" s="87"/>
      <c r="K422" s="87"/>
      <c r="L422" s="79"/>
      <c r="M422" s="79"/>
      <c r="N422" s="79"/>
      <c r="O422" s="79"/>
      <c r="P422" s="79"/>
      <c r="Q422" s="79"/>
      <c r="R422" s="79"/>
      <c r="S422" s="79"/>
      <c r="T422" s="79"/>
      <c r="U422" s="79"/>
    </row>
    <row r="423" spans="1:21" x14ac:dyDescent="0.2">
      <c r="A423" s="79"/>
      <c r="B423" s="79"/>
      <c r="C423" s="79"/>
      <c r="D423" s="79"/>
      <c r="E423" s="86"/>
      <c r="F423" s="87"/>
      <c r="G423" s="79"/>
      <c r="H423" s="87"/>
      <c r="I423" s="87"/>
      <c r="J423" s="87"/>
      <c r="K423" s="87"/>
      <c r="L423" s="79"/>
      <c r="M423" s="79"/>
      <c r="N423" s="79"/>
      <c r="O423" s="79"/>
      <c r="P423" s="79"/>
      <c r="Q423" s="79"/>
      <c r="R423" s="79"/>
      <c r="S423" s="79"/>
      <c r="T423" s="79"/>
      <c r="U423" s="79"/>
    </row>
    <row r="424" spans="1:21" x14ac:dyDescent="0.2">
      <c r="A424" s="79"/>
      <c r="B424" s="79"/>
      <c r="C424" s="79"/>
      <c r="D424" s="79"/>
      <c r="E424" s="86"/>
      <c r="F424" s="87"/>
      <c r="G424" s="79"/>
      <c r="H424" s="87"/>
      <c r="I424" s="87"/>
      <c r="J424" s="87"/>
      <c r="K424" s="87"/>
      <c r="L424" s="79"/>
      <c r="M424" s="79"/>
      <c r="N424" s="79"/>
      <c r="O424" s="79"/>
      <c r="P424" s="79"/>
      <c r="Q424" s="79"/>
      <c r="R424" s="79"/>
      <c r="S424" s="79"/>
      <c r="T424" s="79"/>
      <c r="U424" s="79"/>
    </row>
    <row r="425" spans="1:21" x14ac:dyDescent="0.2">
      <c r="A425" s="79"/>
      <c r="B425" s="79"/>
      <c r="C425" s="79"/>
      <c r="D425" s="79"/>
      <c r="E425" s="86"/>
      <c r="F425" s="87"/>
      <c r="G425" s="79"/>
      <c r="H425" s="87"/>
      <c r="I425" s="87"/>
      <c r="J425" s="87"/>
      <c r="K425" s="87"/>
      <c r="L425" s="79"/>
      <c r="M425" s="79"/>
      <c r="N425" s="79"/>
      <c r="O425" s="79"/>
      <c r="P425" s="79"/>
      <c r="Q425" s="79"/>
      <c r="R425" s="79"/>
      <c r="S425" s="79"/>
      <c r="T425" s="79"/>
      <c r="U425" s="79"/>
    </row>
    <row r="426" spans="1:21" x14ac:dyDescent="0.2">
      <c r="A426" s="79"/>
      <c r="B426" s="79"/>
      <c r="C426" s="79"/>
      <c r="D426" s="79"/>
      <c r="E426" s="86"/>
      <c r="F426" s="87"/>
      <c r="G426" s="79"/>
      <c r="H426" s="87"/>
      <c r="I426" s="87"/>
      <c r="J426" s="87"/>
      <c r="K426" s="87"/>
      <c r="L426" s="79"/>
      <c r="M426" s="79"/>
      <c r="N426" s="79"/>
      <c r="O426" s="79"/>
      <c r="P426" s="79"/>
      <c r="Q426" s="79"/>
      <c r="R426" s="79"/>
      <c r="S426" s="79"/>
      <c r="T426" s="79"/>
      <c r="U426" s="79"/>
    </row>
    <row r="427" spans="1:21" x14ac:dyDescent="0.2">
      <c r="A427" s="79"/>
      <c r="B427" s="79"/>
      <c r="C427" s="79"/>
      <c r="D427" s="79"/>
      <c r="E427" s="86"/>
      <c r="F427" s="87"/>
      <c r="G427" s="79"/>
      <c r="H427" s="87"/>
      <c r="I427" s="87"/>
      <c r="J427" s="87"/>
      <c r="K427" s="87"/>
      <c r="L427" s="79"/>
      <c r="M427" s="79"/>
      <c r="N427" s="79"/>
      <c r="O427" s="79"/>
      <c r="P427" s="79"/>
      <c r="Q427" s="79"/>
      <c r="R427" s="79"/>
      <c r="S427" s="79"/>
      <c r="T427" s="79"/>
      <c r="U427" s="79"/>
    </row>
    <row r="428" spans="1:21" x14ac:dyDescent="0.2">
      <c r="A428" s="79"/>
      <c r="B428" s="79"/>
      <c r="C428" s="79"/>
      <c r="D428" s="79"/>
      <c r="E428" s="86"/>
      <c r="F428" s="87"/>
      <c r="G428" s="79"/>
      <c r="H428" s="87"/>
      <c r="I428" s="87"/>
      <c r="J428" s="87"/>
      <c r="K428" s="87"/>
      <c r="L428" s="79"/>
      <c r="M428" s="79"/>
      <c r="N428" s="79"/>
      <c r="O428" s="79"/>
      <c r="P428" s="79"/>
      <c r="Q428" s="79"/>
      <c r="R428" s="79"/>
      <c r="S428" s="79"/>
      <c r="T428" s="79"/>
      <c r="U428" s="79"/>
    </row>
    <row r="429" spans="1:21" x14ac:dyDescent="0.2">
      <c r="A429" s="79"/>
      <c r="B429" s="79"/>
      <c r="C429" s="79"/>
      <c r="D429" s="79"/>
      <c r="E429" s="86"/>
      <c r="F429" s="87"/>
      <c r="G429" s="79"/>
      <c r="H429" s="87"/>
      <c r="I429" s="87"/>
      <c r="J429" s="87"/>
      <c r="K429" s="87"/>
      <c r="L429" s="79"/>
      <c r="M429" s="79"/>
      <c r="N429" s="79"/>
      <c r="O429" s="79"/>
      <c r="P429" s="79"/>
      <c r="Q429" s="79"/>
      <c r="R429" s="79"/>
      <c r="S429" s="79"/>
      <c r="T429" s="79"/>
      <c r="U429" s="79"/>
    </row>
    <row r="430" spans="1:21" x14ac:dyDescent="0.2">
      <c r="A430" s="79"/>
      <c r="B430" s="79"/>
      <c r="C430" s="79"/>
      <c r="D430" s="79"/>
      <c r="E430" s="86"/>
      <c r="F430" s="87"/>
      <c r="G430" s="79"/>
      <c r="H430" s="87"/>
      <c r="I430" s="87"/>
      <c r="J430" s="87"/>
      <c r="K430" s="87"/>
      <c r="L430" s="79"/>
      <c r="M430" s="79"/>
      <c r="N430" s="79"/>
      <c r="O430" s="79"/>
      <c r="P430" s="79"/>
      <c r="Q430" s="79"/>
      <c r="R430" s="79"/>
      <c r="S430" s="79"/>
      <c r="T430" s="79"/>
      <c r="U430" s="79"/>
    </row>
    <row r="431" spans="1:21" x14ac:dyDescent="0.2">
      <c r="A431" s="79"/>
      <c r="B431" s="79"/>
      <c r="C431" s="79"/>
      <c r="D431" s="79"/>
      <c r="E431" s="86"/>
      <c r="F431" s="87"/>
      <c r="G431" s="79"/>
      <c r="H431" s="87"/>
      <c r="I431" s="87"/>
      <c r="J431" s="87"/>
      <c r="K431" s="87"/>
      <c r="L431" s="79"/>
      <c r="M431" s="79"/>
      <c r="N431" s="79"/>
      <c r="O431" s="79"/>
      <c r="P431" s="79"/>
      <c r="Q431" s="79"/>
      <c r="R431" s="79"/>
      <c r="S431" s="79"/>
      <c r="T431" s="79"/>
      <c r="U431" s="79"/>
    </row>
    <row r="432" spans="1:21" x14ac:dyDescent="0.2">
      <c r="A432" s="79"/>
      <c r="B432" s="79"/>
      <c r="C432" s="79"/>
      <c r="D432" s="79"/>
      <c r="E432" s="86"/>
      <c r="F432" s="87"/>
      <c r="G432" s="79"/>
      <c r="H432" s="87"/>
      <c r="I432" s="87"/>
      <c r="J432" s="87"/>
      <c r="K432" s="87"/>
      <c r="L432" s="79"/>
      <c r="M432" s="79"/>
      <c r="N432" s="79"/>
      <c r="O432" s="79"/>
      <c r="P432" s="79"/>
      <c r="Q432" s="79"/>
      <c r="R432" s="79"/>
      <c r="S432" s="79"/>
      <c r="T432" s="79"/>
      <c r="U432" s="79"/>
    </row>
    <row r="433" spans="1:21" x14ac:dyDescent="0.2">
      <c r="A433" s="79"/>
      <c r="B433" s="79"/>
      <c r="C433" s="79"/>
      <c r="D433" s="79"/>
      <c r="E433" s="86"/>
      <c r="F433" s="87"/>
      <c r="G433" s="79"/>
      <c r="H433" s="87"/>
      <c r="I433" s="87"/>
      <c r="J433" s="87"/>
      <c r="K433" s="87"/>
      <c r="L433" s="79"/>
      <c r="M433" s="79"/>
      <c r="N433" s="79"/>
      <c r="O433" s="79"/>
      <c r="P433" s="79"/>
      <c r="Q433" s="79"/>
      <c r="R433" s="79"/>
      <c r="S433" s="79"/>
      <c r="T433" s="79"/>
      <c r="U433" s="79"/>
    </row>
    <row r="434" spans="1:21" x14ac:dyDescent="0.2">
      <c r="A434" s="79"/>
      <c r="B434" s="79"/>
      <c r="C434" s="79"/>
      <c r="D434" s="79"/>
      <c r="E434" s="86"/>
      <c r="F434" s="87"/>
      <c r="G434" s="79"/>
      <c r="H434" s="87"/>
      <c r="I434" s="87"/>
      <c r="J434" s="87"/>
      <c r="K434" s="87"/>
      <c r="L434" s="79"/>
      <c r="M434" s="79"/>
      <c r="N434" s="79"/>
      <c r="O434" s="79"/>
      <c r="P434" s="79"/>
      <c r="Q434" s="79"/>
      <c r="R434" s="79"/>
      <c r="S434" s="79"/>
      <c r="T434" s="79"/>
      <c r="U434" s="79"/>
    </row>
    <row r="435" spans="1:21" x14ac:dyDescent="0.2">
      <c r="A435" s="79"/>
      <c r="B435" s="79"/>
      <c r="C435" s="79"/>
      <c r="D435" s="79"/>
      <c r="E435" s="86"/>
      <c r="F435" s="87"/>
      <c r="G435" s="79"/>
      <c r="H435" s="87"/>
      <c r="I435" s="87"/>
      <c r="J435" s="87"/>
      <c r="K435" s="87"/>
      <c r="L435" s="79"/>
      <c r="M435" s="79"/>
      <c r="N435" s="79"/>
      <c r="O435" s="79"/>
      <c r="P435" s="79"/>
      <c r="Q435" s="79"/>
      <c r="R435" s="79"/>
      <c r="S435" s="79"/>
      <c r="T435" s="79"/>
      <c r="U435" s="79"/>
    </row>
    <row r="436" spans="1:21" x14ac:dyDescent="0.2">
      <c r="A436" s="79"/>
      <c r="B436" s="79"/>
      <c r="C436" s="79"/>
      <c r="D436" s="79"/>
      <c r="E436" s="86"/>
      <c r="F436" s="87"/>
      <c r="G436" s="79"/>
      <c r="H436" s="87"/>
      <c r="I436" s="87"/>
      <c r="J436" s="87"/>
      <c r="K436" s="87"/>
      <c r="L436" s="79"/>
      <c r="M436" s="79"/>
      <c r="N436" s="79"/>
      <c r="O436" s="79"/>
      <c r="P436" s="79"/>
      <c r="Q436" s="79"/>
      <c r="R436" s="79"/>
      <c r="S436" s="79"/>
      <c r="T436" s="79"/>
      <c r="U436" s="79"/>
    </row>
    <row r="437" spans="1:21" x14ac:dyDescent="0.2">
      <c r="A437" s="79"/>
      <c r="B437" s="79"/>
      <c r="C437" s="79"/>
      <c r="D437" s="79"/>
      <c r="E437" s="86"/>
      <c r="F437" s="87"/>
      <c r="G437" s="79"/>
      <c r="H437" s="87"/>
      <c r="I437" s="87"/>
      <c r="J437" s="87"/>
      <c r="K437" s="87"/>
      <c r="L437" s="79"/>
      <c r="M437" s="79"/>
      <c r="N437" s="79"/>
      <c r="O437" s="79"/>
      <c r="P437" s="79"/>
      <c r="Q437" s="79"/>
      <c r="R437" s="79"/>
      <c r="S437" s="79"/>
      <c r="T437" s="79"/>
      <c r="U437" s="79"/>
    </row>
    <row r="438" spans="1:21" x14ac:dyDescent="0.2">
      <c r="A438" s="79"/>
      <c r="B438" s="79"/>
      <c r="C438" s="79"/>
      <c r="D438" s="79"/>
      <c r="E438" s="86"/>
      <c r="F438" s="87"/>
      <c r="G438" s="79"/>
      <c r="H438" s="87"/>
      <c r="I438" s="87"/>
      <c r="J438" s="87"/>
      <c r="K438" s="87"/>
      <c r="L438" s="79"/>
      <c r="M438" s="79"/>
      <c r="N438" s="79"/>
      <c r="O438" s="79"/>
      <c r="P438" s="79"/>
      <c r="Q438" s="79"/>
      <c r="R438" s="79"/>
      <c r="S438" s="79"/>
      <c r="T438" s="79"/>
      <c r="U438" s="79"/>
    </row>
    <row r="439" spans="1:21" x14ac:dyDescent="0.2">
      <c r="A439" s="79"/>
      <c r="B439" s="79"/>
      <c r="C439" s="79"/>
      <c r="D439" s="79"/>
      <c r="E439" s="86"/>
      <c r="F439" s="87"/>
      <c r="G439" s="79"/>
      <c r="H439" s="87"/>
      <c r="I439" s="87"/>
      <c r="J439" s="87"/>
      <c r="K439" s="87"/>
      <c r="L439" s="79"/>
      <c r="M439" s="79"/>
      <c r="N439" s="79"/>
      <c r="O439" s="79"/>
      <c r="P439" s="79"/>
      <c r="Q439" s="79"/>
      <c r="R439" s="79"/>
      <c r="S439" s="79"/>
      <c r="T439" s="79"/>
      <c r="U439" s="79"/>
    </row>
    <row r="440" spans="1:21" x14ac:dyDescent="0.2">
      <c r="A440" s="79"/>
      <c r="B440" s="79"/>
      <c r="C440" s="79"/>
      <c r="D440" s="79"/>
      <c r="E440" s="86"/>
      <c r="F440" s="87"/>
      <c r="G440" s="79"/>
      <c r="H440" s="87"/>
      <c r="I440" s="87"/>
      <c r="J440" s="87"/>
      <c r="K440" s="87"/>
      <c r="L440" s="79"/>
      <c r="M440" s="79"/>
      <c r="N440" s="79"/>
      <c r="O440" s="79"/>
      <c r="P440" s="79"/>
      <c r="Q440" s="79"/>
      <c r="R440" s="79"/>
      <c r="S440" s="79"/>
      <c r="T440" s="79"/>
      <c r="U440" s="79"/>
    </row>
    <row r="441" spans="1:21" x14ac:dyDescent="0.2">
      <c r="A441" s="79"/>
      <c r="B441" s="79"/>
      <c r="C441" s="79"/>
      <c r="D441" s="79"/>
      <c r="E441" s="86"/>
      <c r="F441" s="87"/>
      <c r="G441" s="79"/>
      <c r="H441" s="87"/>
      <c r="I441" s="87"/>
      <c r="J441" s="87"/>
      <c r="K441" s="87"/>
      <c r="L441" s="79"/>
      <c r="M441" s="79"/>
      <c r="N441" s="79"/>
      <c r="O441" s="79"/>
      <c r="P441" s="79"/>
      <c r="Q441" s="79"/>
      <c r="R441" s="79"/>
      <c r="S441" s="79"/>
      <c r="T441" s="79"/>
      <c r="U441" s="79"/>
    </row>
    <row r="442" spans="1:21" x14ac:dyDescent="0.2">
      <c r="A442" s="79"/>
      <c r="B442" s="79"/>
      <c r="C442" s="79"/>
      <c r="D442" s="79"/>
      <c r="E442" s="86"/>
      <c r="F442" s="87"/>
      <c r="G442" s="79"/>
      <c r="H442" s="87"/>
      <c r="I442" s="87"/>
      <c r="J442" s="87"/>
      <c r="K442" s="87"/>
      <c r="L442" s="79"/>
      <c r="M442" s="79"/>
      <c r="N442" s="79"/>
      <c r="O442" s="79"/>
      <c r="P442" s="79"/>
      <c r="Q442" s="79"/>
      <c r="R442" s="79"/>
      <c r="S442" s="79"/>
      <c r="T442" s="79"/>
      <c r="U442" s="79"/>
    </row>
    <row r="443" spans="1:21" x14ac:dyDescent="0.2">
      <c r="A443" s="79"/>
      <c r="B443" s="79"/>
      <c r="C443" s="79"/>
      <c r="D443" s="79"/>
      <c r="E443" s="86"/>
      <c r="F443" s="87"/>
      <c r="G443" s="79"/>
      <c r="H443" s="87"/>
      <c r="I443" s="87"/>
      <c r="J443" s="87"/>
      <c r="K443" s="87"/>
      <c r="L443" s="79"/>
      <c r="M443" s="79"/>
      <c r="N443" s="79"/>
      <c r="O443" s="79"/>
      <c r="P443" s="79"/>
      <c r="Q443" s="79"/>
      <c r="R443" s="79"/>
      <c r="S443" s="79"/>
      <c r="T443" s="79"/>
      <c r="U443" s="79"/>
    </row>
    <row r="444" spans="1:21" x14ac:dyDescent="0.2">
      <c r="A444" s="79"/>
      <c r="B444" s="79"/>
      <c r="C444" s="79"/>
      <c r="D444" s="79"/>
      <c r="E444" s="86"/>
      <c r="F444" s="87"/>
      <c r="G444" s="79"/>
      <c r="H444" s="87"/>
      <c r="I444" s="87"/>
      <c r="J444" s="87"/>
      <c r="K444" s="87"/>
      <c r="L444" s="79"/>
      <c r="M444" s="79"/>
      <c r="N444" s="79"/>
      <c r="O444" s="79"/>
      <c r="P444" s="79"/>
      <c r="Q444" s="79"/>
      <c r="R444" s="79"/>
      <c r="S444" s="79"/>
      <c r="T444" s="79"/>
      <c r="U444" s="79"/>
    </row>
    <row r="445" spans="1:21" x14ac:dyDescent="0.2">
      <c r="A445" s="79"/>
      <c r="B445" s="79"/>
      <c r="C445" s="79"/>
      <c r="D445" s="79"/>
      <c r="E445" s="86"/>
      <c r="F445" s="87"/>
      <c r="G445" s="79"/>
      <c r="H445" s="87"/>
      <c r="I445" s="87"/>
      <c r="J445" s="87"/>
      <c r="K445" s="87"/>
      <c r="L445" s="79"/>
      <c r="M445" s="79"/>
      <c r="N445" s="79"/>
      <c r="O445" s="79"/>
      <c r="P445" s="79"/>
      <c r="Q445" s="79"/>
      <c r="R445" s="79"/>
      <c r="S445" s="79"/>
      <c r="T445" s="79"/>
      <c r="U445" s="79"/>
    </row>
    <row r="446" spans="1:21" x14ac:dyDescent="0.2">
      <c r="A446" s="79"/>
      <c r="B446" s="79"/>
      <c r="C446" s="79"/>
      <c r="D446" s="79"/>
      <c r="E446" s="86"/>
      <c r="F446" s="87"/>
      <c r="G446" s="79"/>
      <c r="H446" s="87"/>
      <c r="I446" s="87"/>
      <c r="J446" s="87"/>
      <c r="K446" s="87"/>
      <c r="L446" s="79"/>
      <c r="M446" s="79"/>
      <c r="N446" s="79"/>
      <c r="O446" s="79"/>
      <c r="P446" s="79"/>
      <c r="Q446" s="79"/>
      <c r="R446" s="79"/>
      <c r="S446" s="79"/>
      <c r="T446" s="79"/>
      <c r="U446" s="79"/>
    </row>
    <row r="447" spans="1:21" x14ac:dyDescent="0.2">
      <c r="A447" s="79"/>
      <c r="B447" s="79"/>
      <c r="C447" s="79"/>
      <c r="D447" s="79"/>
      <c r="E447" s="86"/>
      <c r="F447" s="87"/>
      <c r="G447" s="79"/>
      <c r="H447" s="87"/>
      <c r="I447" s="87"/>
      <c r="J447" s="87"/>
      <c r="K447" s="87"/>
      <c r="L447" s="79"/>
      <c r="M447" s="79"/>
      <c r="N447" s="79"/>
      <c r="O447" s="79"/>
      <c r="P447" s="79"/>
      <c r="Q447" s="79"/>
      <c r="R447" s="79"/>
      <c r="S447" s="79"/>
      <c r="T447" s="79"/>
      <c r="U447" s="79"/>
    </row>
    <row r="448" spans="1:21" x14ac:dyDescent="0.2">
      <c r="A448" s="79"/>
      <c r="B448" s="79"/>
      <c r="C448" s="79"/>
      <c r="D448" s="79"/>
      <c r="E448" s="86"/>
      <c r="F448" s="87"/>
      <c r="G448" s="79"/>
      <c r="H448" s="87"/>
      <c r="I448" s="87"/>
      <c r="J448" s="87"/>
      <c r="K448" s="87"/>
      <c r="L448" s="79"/>
      <c r="M448" s="79"/>
      <c r="N448" s="79"/>
      <c r="O448" s="79"/>
      <c r="P448" s="79"/>
      <c r="Q448" s="79"/>
      <c r="R448" s="79"/>
      <c r="S448" s="79"/>
      <c r="T448" s="79"/>
      <c r="U448" s="79"/>
    </row>
    <row r="449" spans="1:21" x14ac:dyDescent="0.2">
      <c r="A449" s="79"/>
      <c r="B449" s="79"/>
      <c r="C449" s="79"/>
      <c r="D449" s="79"/>
      <c r="E449" s="86"/>
      <c r="F449" s="87"/>
      <c r="G449" s="79"/>
      <c r="H449" s="87"/>
      <c r="I449" s="87"/>
      <c r="J449" s="87"/>
      <c r="K449" s="87"/>
      <c r="L449" s="79"/>
      <c r="M449" s="79"/>
      <c r="N449" s="79"/>
      <c r="O449" s="79"/>
      <c r="P449" s="79"/>
      <c r="Q449" s="79"/>
      <c r="R449" s="79"/>
      <c r="S449" s="79"/>
      <c r="T449" s="79"/>
      <c r="U449" s="79"/>
    </row>
    <row r="450" spans="1:21" x14ac:dyDescent="0.2">
      <c r="A450" s="79"/>
      <c r="B450" s="79"/>
      <c r="C450" s="79"/>
      <c r="D450" s="79"/>
      <c r="E450" s="86"/>
      <c r="F450" s="87"/>
      <c r="G450" s="79"/>
      <c r="H450" s="87"/>
      <c r="I450" s="87"/>
      <c r="J450" s="87"/>
      <c r="K450" s="87"/>
      <c r="L450" s="79"/>
      <c r="M450" s="79"/>
      <c r="N450" s="79"/>
      <c r="O450" s="79"/>
      <c r="P450" s="79"/>
      <c r="Q450" s="79"/>
      <c r="R450" s="79"/>
      <c r="S450" s="79"/>
      <c r="T450" s="79"/>
      <c r="U450" s="79"/>
    </row>
    <row r="451" spans="1:21" x14ac:dyDescent="0.2">
      <c r="A451" s="79"/>
      <c r="B451" s="79"/>
      <c r="C451" s="79"/>
      <c r="D451" s="79"/>
      <c r="E451" s="86"/>
      <c r="F451" s="87"/>
      <c r="G451" s="79"/>
      <c r="H451" s="87"/>
      <c r="I451" s="87"/>
      <c r="J451" s="87"/>
      <c r="K451" s="87"/>
      <c r="L451" s="79"/>
      <c r="M451" s="79"/>
      <c r="N451" s="79"/>
      <c r="O451" s="79"/>
      <c r="P451" s="79"/>
      <c r="Q451" s="79"/>
      <c r="R451" s="79"/>
      <c r="S451" s="79"/>
      <c r="T451" s="79"/>
      <c r="U451" s="79"/>
    </row>
    <row r="452" spans="1:21" x14ac:dyDescent="0.2">
      <c r="A452" s="79"/>
      <c r="B452" s="79"/>
      <c r="C452" s="79"/>
      <c r="D452" s="79"/>
      <c r="E452" s="86"/>
      <c r="F452" s="87"/>
      <c r="G452" s="79"/>
      <c r="H452" s="87"/>
      <c r="I452" s="87"/>
      <c r="J452" s="87"/>
      <c r="K452" s="87"/>
      <c r="L452" s="79"/>
      <c r="M452" s="79"/>
      <c r="N452" s="79"/>
      <c r="O452" s="79"/>
      <c r="P452" s="79"/>
      <c r="Q452" s="79"/>
      <c r="R452" s="79"/>
      <c r="S452" s="79"/>
      <c r="T452" s="79"/>
      <c r="U452" s="79"/>
    </row>
    <row r="453" spans="1:21" x14ac:dyDescent="0.2">
      <c r="A453" s="79"/>
      <c r="B453" s="79"/>
      <c r="C453" s="79"/>
      <c r="D453" s="79"/>
      <c r="E453" s="86"/>
      <c r="F453" s="87"/>
      <c r="G453" s="79"/>
      <c r="H453" s="87"/>
      <c r="I453" s="87"/>
      <c r="J453" s="87"/>
      <c r="K453" s="87"/>
      <c r="L453" s="79"/>
      <c r="M453" s="79"/>
      <c r="N453" s="79"/>
      <c r="O453" s="79"/>
      <c r="P453" s="79"/>
      <c r="Q453" s="79"/>
      <c r="R453" s="79"/>
      <c r="S453" s="79"/>
      <c r="T453" s="79"/>
      <c r="U453" s="79"/>
    </row>
    <row r="454" spans="1:21" x14ac:dyDescent="0.2">
      <c r="A454" s="79"/>
      <c r="B454" s="79"/>
      <c r="C454" s="79"/>
      <c r="D454" s="79"/>
      <c r="E454" s="86"/>
      <c r="F454" s="87"/>
      <c r="G454" s="79"/>
      <c r="H454" s="87"/>
      <c r="I454" s="87"/>
      <c r="J454" s="87"/>
      <c r="K454" s="87"/>
      <c r="L454" s="79"/>
      <c r="M454" s="79"/>
      <c r="N454" s="79"/>
      <c r="O454" s="79"/>
      <c r="P454" s="79"/>
      <c r="Q454" s="79"/>
      <c r="R454" s="79"/>
      <c r="S454" s="79"/>
      <c r="T454" s="79"/>
      <c r="U454" s="79"/>
    </row>
    <row r="455" spans="1:21" x14ac:dyDescent="0.2">
      <c r="A455" s="79"/>
      <c r="B455" s="79"/>
      <c r="C455" s="79"/>
      <c r="D455" s="79"/>
      <c r="E455" s="86"/>
      <c r="F455" s="87"/>
      <c r="G455" s="79"/>
      <c r="H455" s="87"/>
      <c r="I455" s="87"/>
      <c r="J455" s="87"/>
      <c r="K455" s="87"/>
      <c r="L455" s="79"/>
      <c r="M455" s="79"/>
      <c r="N455" s="79"/>
      <c r="O455" s="79"/>
      <c r="P455" s="79"/>
      <c r="Q455" s="79"/>
      <c r="R455" s="79"/>
      <c r="S455" s="79"/>
      <c r="T455" s="79"/>
      <c r="U455" s="79"/>
    </row>
    <row r="456" spans="1:21" x14ac:dyDescent="0.2">
      <c r="A456" s="79"/>
      <c r="B456" s="79"/>
      <c r="C456" s="79"/>
      <c r="D456" s="79"/>
      <c r="E456" s="86"/>
      <c r="F456" s="87"/>
      <c r="G456" s="79"/>
      <c r="H456" s="87"/>
      <c r="I456" s="87"/>
      <c r="J456" s="87"/>
      <c r="K456" s="87"/>
      <c r="L456" s="79"/>
      <c r="M456" s="79"/>
      <c r="N456" s="79"/>
      <c r="O456" s="79"/>
      <c r="P456" s="79"/>
      <c r="Q456" s="79"/>
      <c r="R456" s="79"/>
      <c r="S456" s="79"/>
      <c r="T456" s="79"/>
      <c r="U456" s="79"/>
    </row>
    <row r="457" spans="1:21" x14ac:dyDescent="0.2">
      <c r="A457" s="79"/>
      <c r="B457" s="79"/>
      <c r="C457" s="79"/>
      <c r="D457" s="79"/>
      <c r="E457" s="86"/>
      <c r="F457" s="87"/>
      <c r="G457" s="79"/>
      <c r="H457" s="87"/>
      <c r="I457" s="87"/>
      <c r="J457" s="87"/>
      <c r="K457" s="87"/>
      <c r="L457" s="79"/>
      <c r="M457" s="79"/>
      <c r="N457" s="79"/>
      <c r="O457" s="79"/>
      <c r="P457" s="79"/>
      <c r="Q457" s="79"/>
      <c r="R457" s="79"/>
      <c r="S457" s="79"/>
      <c r="T457" s="79"/>
      <c r="U457" s="79"/>
    </row>
    <row r="458" spans="1:21" x14ac:dyDescent="0.2">
      <c r="A458" s="79"/>
      <c r="B458" s="79"/>
      <c r="C458" s="79"/>
      <c r="D458" s="79"/>
      <c r="E458" s="86"/>
      <c r="F458" s="87"/>
      <c r="G458" s="79"/>
      <c r="H458" s="87"/>
      <c r="I458" s="87"/>
      <c r="J458" s="87"/>
      <c r="K458" s="87"/>
      <c r="L458" s="79"/>
      <c r="M458" s="79"/>
      <c r="N458" s="79"/>
      <c r="O458" s="79"/>
      <c r="P458" s="79"/>
      <c r="Q458" s="79"/>
      <c r="R458" s="79"/>
      <c r="S458" s="79"/>
      <c r="T458" s="79"/>
      <c r="U458" s="79"/>
    </row>
    <row r="459" spans="1:21" x14ac:dyDescent="0.2">
      <c r="A459" s="79"/>
      <c r="B459" s="79"/>
      <c r="C459" s="79"/>
      <c r="D459" s="79"/>
      <c r="E459" s="86"/>
      <c r="F459" s="87"/>
      <c r="G459" s="79"/>
      <c r="H459" s="87"/>
      <c r="I459" s="87"/>
      <c r="J459" s="87"/>
      <c r="K459" s="87"/>
      <c r="L459" s="79"/>
      <c r="M459" s="79"/>
      <c r="N459" s="79"/>
      <c r="O459" s="79"/>
      <c r="P459" s="79"/>
      <c r="Q459" s="79"/>
      <c r="R459" s="79"/>
      <c r="S459" s="79"/>
      <c r="T459" s="79"/>
      <c r="U459" s="79"/>
    </row>
    <row r="460" spans="1:21" x14ac:dyDescent="0.2">
      <c r="A460" s="79"/>
      <c r="B460" s="79"/>
      <c r="C460" s="79"/>
      <c r="D460" s="79"/>
      <c r="E460" s="86"/>
      <c r="F460" s="87"/>
      <c r="G460" s="79"/>
      <c r="H460" s="87"/>
      <c r="I460" s="87"/>
      <c r="J460" s="87"/>
      <c r="K460" s="87"/>
      <c r="L460" s="79"/>
      <c r="M460" s="79"/>
      <c r="N460" s="79"/>
      <c r="O460" s="79"/>
      <c r="P460" s="79"/>
      <c r="Q460" s="79"/>
      <c r="R460" s="79"/>
      <c r="S460" s="79"/>
      <c r="T460" s="79"/>
      <c r="U460" s="79"/>
    </row>
    <row r="461" spans="1:21" x14ac:dyDescent="0.2">
      <c r="A461" s="79"/>
      <c r="B461" s="79"/>
      <c r="C461" s="79"/>
      <c r="D461" s="79"/>
      <c r="E461" s="86"/>
      <c r="F461" s="87"/>
      <c r="G461" s="79"/>
      <c r="H461" s="87"/>
      <c r="I461" s="87"/>
      <c r="J461" s="87"/>
      <c r="K461" s="87"/>
      <c r="L461" s="79"/>
      <c r="M461" s="79"/>
      <c r="N461" s="79"/>
      <c r="O461" s="79"/>
      <c r="P461" s="79"/>
      <c r="Q461" s="79"/>
      <c r="R461" s="79"/>
      <c r="S461" s="79"/>
      <c r="T461" s="79"/>
      <c r="U461" s="79"/>
    </row>
    <row r="462" spans="1:21" x14ac:dyDescent="0.2">
      <c r="A462" s="79"/>
      <c r="B462" s="79"/>
      <c r="C462" s="79"/>
      <c r="D462" s="79"/>
      <c r="E462" s="86"/>
      <c r="F462" s="87"/>
      <c r="G462" s="79"/>
      <c r="H462" s="87"/>
      <c r="I462" s="87"/>
      <c r="J462" s="87"/>
      <c r="K462" s="87"/>
      <c r="L462" s="79"/>
      <c r="M462" s="79"/>
      <c r="N462" s="79"/>
      <c r="O462" s="79"/>
      <c r="P462" s="79"/>
      <c r="Q462" s="79"/>
      <c r="R462" s="79"/>
      <c r="S462" s="79"/>
      <c r="T462" s="79"/>
      <c r="U462" s="79"/>
    </row>
    <row r="463" spans="1:21" x14ac:dyDescent="0.2">
      <c r="A463" s="79"/>
      <c r="B463" s="79"/>
      <c r="C463" s="79"/>
      <c r="D463" s="79"/>
      <c r="E463" s="86"/>
      <c r="F463" s="87"/>
      <c r="G463" s="79"/>
      <c r="H463" s="87"/>
      <c r="I463" s="87"/>
      <c r="J463" s="87"/>
      <c r="K463" s="87"/>
      <c r="L463" s="79"/>
      <c r="M463" s="79"/>
      <c r="N463" s="79"/>
      <c r="O463" s="79"/>
      <c r="P463" s="79"/>
      <c r="Q463" s="79"/>
      <c r="R463" s="79"/>
      <c r="S463" s="79"/>
      <c r="T463" s="79"/>
      <c r="U463" s="79"/>
    </row>
    <row r="464" spans="1:21" x14ac:dyDescent="0.2">
      <c r="A464" s="79"/>
      <c r="B464" s="79"/>
      <c r="C464" s="79"/>
      <c r="D464" s="79"/>
      <c r="E464" s="86"/>
      <c r="F464" s="87"/>
      <c r="G464" s="79"/>
      <c r="H464" s="87"/>
      <c r="I464" s="87"/>
      <c r="J464" s="87"/>
      <c r="K464" s="87"/>
      <c r="L464" s="79"/>
      <c r="M464" s="79"/>
      <c r="N464" s="79"/>
      <c r="O464" s="79"/>
      <c r="P464" s="79"/>
      <c r="Q464" s="79"/>
      <c r="R464" s="79"/>
      <c r="S464" s="79"/>
      <c r="T464" s="79"/>
      <c r="U464" s="79"/>
    </row>
    <row r="465" spans="1:21" x14ac:dyDescent="0.2">
      <c r="A465" s="79"/>
      <c r="B465" s="79"/>
      <c r="C465" s="79"/>
      <c r="D465" s="79"/>
      <c r="E465" s="86"/>
      <c r="F465" s="87"/>
      <c r="G465" s="79"/>
      <c r="H465" s="87"/>
      <c r="I465" s="87"/>
      <c r="J465" s="87"/>
      <c r="K465" s="87"/>
      <c r="L465" s="79"/>
      <c r="M465" s="79"/>
      <c r="N465" s="79"/>
      <c r="O465" s="79"/>
      <c r="P465" s="79"/>
      <c r="Q465" s="79"/>
      <c r="R465" s="79"/>
      <c r="S465" s="79"/>
      <c r="T465" s="79"/>
      <c r="U465" s="79"/>
    </row>
    <row r="466" spans="1:21" x14ac:dyDescent="0.2">
      <c r="A466" s="79"/>
      <c r="B466" s="79"/>
      <c r="C466" s="79"/>
      <c r="D466" s="79"/>
      <c r="E466" s="86"/>
      <c r="F466" s="87"/>
      <c r="G466" s="79"/>
      <c r="H466" s="87"/>
      <c r="I466" s="87"/>
      <c r="J466" s="87"/>
      <c r="K466" s="87"/>
      <c r="L466" s="79"/>
      <c r="M466" s="79"/>
      <c r="N466" s="79"/>
      <c r="O466" s="79"/>
      <c r="P466" s="79"/>
      <c r="Q466" s="79"/>
      <c r="R466" s="79"/>
      <c r="S466" s="79"/>
      <c r="T466" s="79"/>
      <c r="U466" s="79"/>
    </row>
    <row r="467" spans="1:21" x14ac:dyDescent="0.2">
      <c r="A467" s="79"/>
      <c r="B467" s="79"/>
      <c r="C467" s="79"/>
      <c r="D467" s="79"/>
      <c r="E467" s="86"/>
      <c r="F467" s="87"/>
      <c r="G467" s="79"/>
      <c r="H467" s="87"/>
      <c r="I467" s="87"/>
      <c r="J467" s="87"/>
      <c r="K467" s="87"/>
      <c r="L467" s="79"/>
      <c r="M467" s="79"/>
      <c r="N467" s="79"/>
      <c r="O467" s="79"/>
      <c r="P467" s="79"/>
      <c r="Q467" s="79"/>
      <c r="R467" s="79"/>
      <c r="S467" s="79"/>
      <c r="T467" s="79"/>
      <c r="U467" s="79"/>
    </row>
    <row r="468" spans="1:21" x14ac:dyDescent="0.2">
      <c r="A468" s="79"/>
      <c r="B468" s="79"/>
      <c r="C468" s="79"/>
      <c r="D468" s="79"/>
      <c r="E468" s="86"/>
      <c r="F468" s="87"/>
      <c r="G468" s="79"/>
      <c r="H468" s="87"/>
      <c r="I468" s="87"/>
      <c r="J468" s="87"/>
      <c r="K468" s="87"/>
      <c r="L468" s="79"/>
      <c r="M468" s="79"/>
      <c r="N468" s="79"/>
      <c r="O468" s="79"/>
      <c r="P468" s="79"/>
      <c r="Q468" s="79"/>
      <c r="R468" s="79"/>
      <c r="S468" s="79"/>
      <c r="T468" s="79"/>
      <c r="U468" s="79"/>
    </row>
    <row r="469" spans="1:21" x14ac:dyDescent="0.2">
      <c r="A469" s="79"/>
      <c r="B469" s="79"/>
      <c r="C469" s="79"/>
      <c r="D469" s="79"/>
      <c r="E469" s="86"/>
      <c r="F469" s="87"/>
      <c r="G469" s="79"/>
      <c r="H469" s="87"/>
      <c r="I469" s="87"/>
      <c r="J469" s="87"/>
      <c r="K469" s="87"/>
      <c r="L469" s="79"/>
      <c r="M469" s="79"/>
      <c r="N469" s="79"/>
      <c r="O469" s="79"/>
      <c r="P469" s="79"/>
      <c r="Q469" s="79"/>
      <c r="R469" s="79"/>
      <c r="S469" s="79"/>
      <c r="T469" s="79"/>
      <c r="U469" s="79"/>
    </row>
    <row r="470" spans="1:21" x14ac:dyDescent="0.2">
      <c r="A470" s="79"/>
      <c r="B470" s="79"/>
      <c r="C470" s="79"/>
      <c r="D470" s="79"/>
      <c r="E470" s="86"/>
      <c r="F470" s="87"/>
      <c r="G470" s="79"/>
      <c r="H470" s="87"/>
      <c r="I470" s="87"/>
      <c r="J470" s="87"/>
      <c r="K470" s="87"/>
      <c r="L470" s="79"/>
      <c r="M470" s="79"/>
      <c r="N470" s="79"/>
      <c r="O470" s="79"/>
      <c r="P470" s="79"/>
      <c r="Q470" s="79"/>
      <c r="R470" s="79"/>
      <c r="S470" s="79"/>
      <c r="T470" s="79"/>
      <c r="U470" s="79"/>
    </row>
    <row r="471" spans="1:21" x14ac:dyDescent="0.2">
      <c r="A471" s="79"/>
      <c r="B471" s="79"/>
      <c r="C471" s="79"/>
      <c r="D471" s="79"/>
      <c r="E471" s="86"/>
      <c r="F471" s="87"/>
      <c r="G471" s="79"/>
      <c r="H471" s="87"/>
      <c r="I471" s="87"/>
      <c r="J471" s="87"/>
      <c r="K471" s="87"/>
      <c r="L471" s="79"/>
      <c r="M471" s="79"/>
      <c r="N471" s="79"/>
      <c r="O471" s="79"/>
      <c r="P471" s="79"/>
      <c r="Q471" s="79"/>
      <c r="R471" s="79"/>
      <c r="S471" s="79"/>
      <c r="T471" s="79"/>
      <c r="U471" s="79"/>
    </row>
    <row r="472" spans="1:21" x14ac:dyDescent="0.2">
      <c r="A472" s="79"/>
      <c r="B472" s="79"/>
      <c r="C472" s="79"/>
      <c r="D472" s="79"/>
      <c r="E472" s="86"/>
      <c r="F472" s="87"/>
      <c r="G472" s="79"/>
      <c r="H472" s="87"/>
      <c r="I472" s="87"/>
      <c r="J472" s="87"/>
      <c r="K472" s="87"/>
      <c r="L472" s="79"/>
      <c r="M472" s="79"/>
      <c r="N472" s="79"/>
      <c r="O472" s="79"/>
      <c r="P472" s="79"/>
      <c r="Q472" s="79"/>
      <c r="R472" s="79"/>
      <c r="S472" s="79"/>
      <c r="T472" s="79"/>
      <c r="U472" s="79"/>
    </row>
    <row r="473" spans="1:21" x14ac:dyDescent="0.2">
      <c r="A473" s="79"/>
      <c r="B473" s="79"/>
      <c r="C473" s="79"/>
      <c r="D473" s="79"/>
      <c r="E473" s="86"/>
      <c r="F473" s="87"/>
      <c r="G473" s="79"/>
      <c r="H473" s="87"/>
      <c r="I473" s="87"/>
      <c r="J473" s="87"/>
      <c r="K473" s="87"/>
      <c r="L473" s="79"/>
      <c r="M473" s="79"/>
      <c r="N473" s="79"/>
      <c r="O473" s="79"/>
      <c r="P473" s="79"/>
      <c r="Q473" s="79"/>
      <c r="R473" s="79"/>
      <c r="S473" s="79"/>
      <c r="T473" s="79"/>
      <c r="U473" s="79"/>
    </row>
    <row r="474" spans="1:21" x14ac:dyDescent="0.2">
      <c r="A474" s="79"/>
      <c r="B474" s="79"/>
      <c r="C474" s="79"/>
      <c r="D474" s="79"/>
      <c r="E474" s="86"/>
      <c r="F474" s="87"/>
      <c r="G474" s="79"/>
      <c r="H474" s="87"/>
      <c r="I474" s="87"/>
      <c r="J474" s="87"/>
      <c r="K474" s="87"/>
      <c r="L474" s="79"/>
      <c r="M474" s="79"/>
      <c r="N474" s="79"/>
      <c r="O474" s="79"/>
      <c r="P474" s="79"/>
      <c r="Q474" s="79"/>
      <c r="R474" s="79"/>
      <c r="S474" s="79"/>
      <c r="T474" s="79"/>
      <c r="U474" s="79"/>
    </row>
    <row r="475" spans="1:21" x14ac:dyDescent="0.2">
      <c r="A475" s="79"/>
      <c r="B475" s="79"/>
      <c r="C475" s="79"/>
      <c r="D475" s="79"/>
      <c r="E475" s="86"/>
      <c r="F475" s="87"/>
      <c r="G475" s="79"/>
      <c r="H475" s="87"/>
      <c r="I475" s="87"/>
      <c r="J475" s="87"/>
      <c r="K475" s="87"/>
      <c r="L475" s="79"/>
      <c r="M475" s="79"/>
      <c r="N475" s="79"/>
      <c r="O475" s="79"/>
      <c r="P475" s="79"/>
      <c r="Q475" s="79"/>
      <c r="R475" s="79"/>
      <c r="S475" s="79"/>
      <c r="T475" s="79"/>
      <c r="U475" s="79"/>
    </row>
    <row r="476" spans="1:21" x14ac:dyDescent="0.2">
      <c r="A476" s="79"/>
      <c r="B476" s="79"/>
      <c r="C476" s="79"/>
      <c r="D476" s="79"/>
      <c r="E476" s="86"/>
      <c r="F476" s="87"/>
      <c r="G476" s="79"/>
      <c r="H476" s="87"/>
      <c r="I476" s="87"/>
      <c r="J476" s="87"/>
      <c r="K476" s="87"/>
      <c r="L476" s="79"/>
      <c r="M476" s="79"/>
      <c r="N476" s="79"/>
      <c r="O476" s="79"/>
      <c r="P476" s="79"/>
      <c r="Q476" s="79"/>
      <c r="R476" s="79"/>
      <c r="S476" s="79"/>
      <c r="T476" s="79"/>
      <c r="U476" s="79"/>
    </row>
    <row r="477" spans="1:21" x14ac:dyDescent="0.2">
      <c r="A477" s="79"/>
      <c r="B477" s="79"/>
      <c r="C477" s="79"/>
      <c r="D477" s="79"/>
      <c r="E477" s="86"/>
      <c r="F477" s="87"/>
      <c r="G477" s="79"/>
      <c r="H477" s="87"/>
      <c r="I477" s="87"/>
      <c r="J477" s="87"/>
      <c r="K477" s="87"/>
      <c r="L477" s="79"/>
      <c r="M477" s="79"/>
      <c r="N477" s="79"/>
      <c r="O477" s="79"/>
      <c r="P477" s="79"/>
      <c r="Q477" s="79"/>
      <c r="R477" s="79"/>
      <c r="S477" s="79"/>
      <c r="T477" s="79"/>
      <c r="U477" s="79"/>
    </row>
    <row r="478" spans="1:21" x14ac:dyDescent="0.2">
      <c r="A478" s="79"/>
      <c r="B478" s="79"/>
      <c r="C478" s="79"/>
      <c r="D478" s="79"/>
      <c r="E478" s="86"/>
      <c r="F478" s="87"/>
      <c r="G478" s="79"/>
      <c r="H478" s="87"/>
      <c r="I478" s="87"/>
      <c r="J478" s="87"/>
      <c r="K478" s="87"/>
      <c r="L478" s="79"/>
      <c r="M478" s="79"/>
      <c r="N478" s="79"/>
      <c r="O478" s="79"/>
      <c r="P478" s="79"/>
      <c r="Q478" s="79"/>
      <c r="R478" s="79"/>
      <c r="S478" s="79"/>
      <c r="T478" s="79"/>
      <c r="U478" s="79"/>
    </row>
    <row r="479" spans="1:21" x14ac:dyDescent="0.2">
      <c r="A479" s="79"/>
      <c r="B479" s="79"/>
      <c r="C479" s="79"/>
      <c r="D479" s="79"/>
      <c r="E479" s="86"/>
      <c r="F479" s="87"/>
      <c r="G479" s="79"/>
      <c r="H479" s="87"/>
      <c r="I479" s="87"/>
      <c r="J479" s="87"/>
      <c r="K479" s="87"/>
      <c r="L479" s="79"/>
      <c r="M479" s="79"/>
      <c r="N479" s="79"/>
      <c r="O479" s="79"/>
      <c r="P479" s="79"/>
      <c r="Q479" s="79"/>
      <c r="R479" s="79"/>
      <c r="S479" s="79"/>
      <c r="T479" s="79"/>
      <c r="U479" s="79"/>
    </row>
    <row r="480" spans="1:21" x14ac:dyDescent="0.2">
      <c r="A480" s="79"/>
      <c r="B480" s="79"/>
      <c r="C480" s="79"/>
      <c r="D480" s="79"/>
      <c r="E480" s="86"/>
      <c r="F480" s="87"/>
      <c r="G480" s="79"/>
      <c r="H480" s="87"/>
      <c r="I480" s="87"/>
      <c r="J480" s="87"/>
      <c r="K480" s="87"/>
      <c r="L480" s="79"/>
      <c r="M480" s="79"/>
      <c r="N480" s="79"/>
      <c r="O480" s="79"/>
      <c r="P480" s="79"/>
      <c r="Q480" s="79"/>
      <c r="R480" s="79"/>
      <c r="S480" s="79"/>
      <c r="T480" s="79"/>
      <c r="U480" s="79"/>
    </row>
    <row r="481" spans="1:21" x14ac:dyDescent="0.2">
      <c r="A481" s="79"/>
      <c r="B481" s="79"/>
      <c r="C481" s="79"/>
      <c r="D481" s="79"/>
      <c r="E481" s="86"/>
      <c r="F481" s="87"/>
      <c r="G481" s="79"/>
      <c r="H481" s="87"/>
      <c r="I481" s="87"/>
      <c r="J481" s="87"/>
      <c r="K481" s="87"/>
      <c r="L481" s="79"/>
      <c r="M481" s="79"/>
      <c r="N481" s="79"/>
      <c r="O481" s="79"/>
      <c r="P481" s="79"/>
      <c r="Q481" s="79"/>
      <c r="R481" s="79"/>
      <c r="S481" s="79"/>
      <c r="T481" s="79"/>
      <c r="U481" s="79"/>
    </row>
    <row r="482" spans="1:21" x14ac:dyDescent="0.2">
      <c r="A482" s="79"/>
      <c r="B482" s="79"/>
      <c r="C482" s="79"/>
      <c r="D482" s="79"/>
      <c r="E482" s="86"/>
      <c r="F482" s="87"/>
      <c r="G482" s="79"/>
      <c r="H482" s="87"/>
      <c r="I482" s="87"/>
      <c r="J482" s="87"/>
      <c r="K482" s="87"/>
      <c r="L482" s="79"/>
      <c r="M482" s="79"/>
      <c r="N482" s="79"/>
      <c r="O482" s="79"/>
      <c r="P482" s="79"/>
      <c r="Q482" s="79"/>
      <c r="R482" s="79"/>
      <c r="S482" s="79"/>
      <c r="T482" s="79"/>
      <c r="U482" s="79"/>
    </row>
    <row r="483" spans="1:21" x14ac:dyDescent="0.2">
      <c r="A483" s="79"/>
      <c r="B483" s="79"/>
      <c r="C483" s="79"/>
      <c r="D483" s="79"/>
      <c r="E483" s="86"/>
      <c r="F483" s="87"/>
      <c r="G483" s="79"/>
      <c r="H483" s="87"/>
      <c r="I483" s="87"/>
      <c r="J483" s="87"/>
      <c r="K483" s="87"/>
      <c r="L483" s="79"/>
      <c r="M483" s="79"/>
      <c r="N483" s="79"/>
      <c r="O483" s="79"/>
      <c r="P483" s="79"/>
      <c r="Q483" s="79"/>
      <c r="R483" s="79"/>
      <c r="S483" s="79"/>
      <c r="T483" s="79"/>
      <c r="U483" s="79"/>
    </row>
    <row r="484" spans="1:21" x14ac:dyDescent="0.2">
      <c r="A484" s="79"/>
      <c r="B484" s="79"/>
      <c r="C484" s="79"/>
      <c r="D484" s="79"/>
      <c r="E484" s="86"/>
      <c r="F484" s="87"/>
      <c r="G484" s="79"/>
      <c r="H484" s="87"/>
      <c r="I484" s="87"/>
      <c r="J484" s="87"/>
      <c r="K484" s="87"/>
      <c r="L484" s="79"/>
      <c r="M484" s="79"/>
      <c r="N484" s="79"/>
      <c r="O484" s="79"/>
      <c r="P484" s="79"/>
      <c r="Q484" s="79"/>
      <c r="R484" s="79"/>
      <c r="S484" s="79"/>
      <c r="T484" s="79"/>
      <c r="U484" s="79"/>
    </row>
    <row r="485" spans="1:21" x14ac:dyDescent="0.2">
      <c r="A485" s="79"/>
      <c r="B485" s="79"/>
      <c r="C485" s="79"/>
      <c r="D485" s="79"/>
      <c r="E485" s="86"/>
      <c r="F485" s="87"/>
      <c r="G485" s="79"/>
      <c r="H485" s="87"/>
      <c r="I485" s="87"/>
      <c r="J485" s="87"/>
      <c r="K485" s="87"/>
      <c r="L485" s="79"/>
      <c r="M485" s="79"/>
      <c r="N485" s="79"/>
      <c r="O485" s="79"/>
      <c r="P485" s="79"/>
      <c r="Q485" s="79"/>
      <c r="R485" s="79"/>
      <c r="S485" s="79"/>
      <c r="T485" s="79"/>
      <c r="U485" s="79"/>
    </row>
    <row r="486" spans="1:21" x14ac:dyDescent="0.2">
      <c r="A486" s="79"/>
      <c r="B486" s="79"/>
      <c r="C486" s="79"/>
      <c r="D486" s="79"/>
      <c r="E486" s="86"/>
      <c r="F486" s="87"/>
      <c r="G486" s="79"/>
      <c r="H486" s="87"/>
      <c r="I486" s="87"/>
      <c r="J486" s="87"/>
      <c r="K486" s="87"/>
      <c r="L486" s="79"/>
      <c r="M486" s="79"/>
      <c r="N486" s="79"/>
      <c r="O486" s="79"/>
      <c r="P486" s="79"/>
      <c r="Q486" s="79"/>
      <c r="R486" s="79"/>
      <c r="S486" s="79"/>
      <c r="T486" s="79"/>
      <c r="U486" s="79"/>
    </row>
    <row r="487" spans="1:21" x14ac:dyDescent="0.2">
      <c r="A487" s="79"/>
      <c r="B487" s="79"/>
      <c r="C487" s="79"/>
      <c r="D487" s="79"/>
      <c r="E487" s="86"/>
      <c r="F487" s="87"/>
      <c r="G487" s="79"/>
      <c r="H487" s="87"/>
      <c r="I487" s="87"/>
      <c r="J487" s="87"/>
      <c r="K487" s="87"/>
      <c r="L487" s="79"/>
      <c r="M487" s="79"/>
      <c r="N487" s="79"/>
      <c r="O487" s="79"/>
      <c r="P487" s="79"/>
      <c r="Q487" s="79"/>
      <c r="R487" s="79"/>
      <c r="S487" s="79"/>
      <c r="T487" s="79"/>
      <c r="U487" s="79"/>
    </row>
    <row r="488" spans="1:21" x14ac:dyDescent="0.2">
      <c r="A488" s="79"/>
      <c r="B488" s="79"/>
      <c r="C488" s="79"/>
      <c r="D488" s="79"/>
      <c r="E488" s="86"/>
      <c r="F488" s="87"/>
      <c r="G488" s="79"/>
      <c r="H488" s="87"/>
      <c r="I488" s="87"/>
      <c r="J488" s="87"/>
      <c r="K488" s="87"/>
      <c r="L488" s="79"/>
      <c r="M488" s="79"/>
      <c r="N488" s="79"/>
      <c r="O488" s="79"/>
      <c r="P488" s="79"/>
      <c r="Q488" s="79"/>
      <c r="R488" s="79"/>
      <c r="S488" s="79"/>
      <c r="T488" s="79"/>
      <c r="U488" s="79"/>
    </row>
    <row r="489" spans="1:21" x14ac:dyDescent="0.2">
      <c r="A489" s="79"/>
      <c r="B489" s="79"/>
      <c r="C489" s="79"/>
      <c r="D489" s="79"/>
      <c r="E489" s="86"/>
      <c r="F489" s="87"/>
      <c r="G489" s="79"/>
      <c r="H489" s="87"/>
      <c r="I489" s="87"/>
      <c r="J489" s="87"/>
      <c r="K489" s="87"/>
      <c r="L489" s="79"/>
      <c r="M489" s="79"/>
      <c r="N489" s="79"/>
      <c r="O489" s="79"/>
      <c r="P489" s="79"/>
      <c r="Q489" s="79"/>
      <c r="R489" s="79"/>
      <c r="S489" s="79"/>
      <c r="T489" s="79"/>
      <c r="U489" s="79"/>
    </row>
    <row r="490" spans="1:21" x14ac:dyDescent="0.2">
      <c r="A490" s="79"/>
      <c r="B490" s="79"/>
      <c r="C490" s="79"/>
      <c r="D490" s="79"/>
      <c r="E490" s="86"/>
      <c r="F490" s="87"/>
      <c r="G490" s="79"/>
      <c r="H490" s="87"/>
      <c r="I490" s="87"/>
      <c r="J490" s="87"/>
      <c r="K490" s="87"/>
      <c r="L490" s="79"/>
      <c r="M490" s="79"/>
      <c r="N490" s="79"/>
      <c r="O490" s="79"/>
      <c r="P490" s="79"/>
      <c r="Q490" s="79"/>
      <c r="R490" s="79"/>
      <c r="S490" s="79"/>
      <c r="T490" s="79"/>
      <c r="U490" s="79"/>
    </row>
    <row r="491" spans="1:21" x14ac:dyDescent="0.2">
      <c r="A491" s="79"/>
      <c r="B491" s="79"/>
      <c r="C491" s="79"/>
      <c r="D491" s="79"/>
      <c r="E491" s="86"/>
      <c r="F491" s="87"/>
      <c r="G491" s="79"/>
      <c r="H491" s="87"/>
      <c r="I491" s="87"/>
      <c r="J491" s="87"/>
      <c r="K491" s="87"/>
      <c r="L491" s="79"/>
      <c r="M491" s="79"/>
      <c r="N491" s="79"/>
      <c r="O491" s="79"/>
      <c r="P491" s="79"/>
      <c r="Q491" s="79"/>
      <c r="R491" s="79"/>
      <c r="S491" s="79"/>
      <c r="T491" s="79"/>
      <c r="U491" s="79"/>
    </row>
    <row r="492" spans="1:21" x14ac:dyDescent="0.2">
      <c r="A492" s="79"/>
      <c r="B492" s="79"/>
      <c r="C492" s="79"/>
      <c r="D492" s="79"/>
      <c r="E492" s="86"/>
      <c r="F492" s="87"/>
      <c r="G492" s="79"/>
      <c r="H492" s="87"/>
      <c r="I492" s="87"/>
      <c r="J492" s="87"/>
      <c r="K492" s="87"/>
      <c r="L492" s="79"/>
      <c r="M492" s="79"/>
      <c r="N492" s="79"/>
      <c r="O492" s="79"/>
      <c r="P492" s="79"/>
      <c r="Q492" s="79"/>
      <c r="R492" s="79"/>
      <c r="S492" s="79"/>
      <c r="T492" s="79"/>
      <c r="U492" s="79"/>
    </row>
    <row r="493" spans="1:21" x14ac:dyDescent="0.2">
      <c r="A493" s="79"/>
      <c r="B493" s="79"/>
      <c r="C493" s="79"/>
      <c r="D493" s="79"/>
      <c r="E493" s="86"/>
      <c r="F493" s="87"/>
      <c r="G493" s="79"/>
      <c r="H493" s="87"/>
      <c r="I493" s="87"/>
      <c r="J493" s="87"/>
      <c r="K493" s="87"/>
      <c r="L493" s="79"/>
      <c r="M493" s="79"/>
      <c r="N493" s="79"/>
      <c r="O493" s="79"/>
      <c r="P493" s="79"/>
      <c r="Q493" s="79"/>
      <c r="R493" s="79"/>
      <c r="S493" s="79"/>
      <c r="T493" s="79"/>
      <c r="U493" s="79"/>
    </row>
    <row r="494" spans="1:21" x14ac:dyDescent="0.2">
      <c r="A494" s="79"/>
      <c r="B494" s="79"/>
      <c r="C494" s="79"/>
      <c r="D494" s="79"/>
      <c r="E494" s="86"/>
      <c r="F494" s="87"/>
      <c r="G494" s="79"/>
      <c r="H494" s="87"/>
      <c r="I494" s="87"/>
      <c r="J494" s="87"/>
      <c r="K494" s="87"/>
      <c r="L494" s="79"/>
      <c r="M494" s="79"/>
      <c r="N494" s="79"/>
      <c r="O494" s="79"/>
      <c r="P494" s="79"/>
      <c r="Q494" s="79"/>
      <c r="R494" s="79"/>
      <c r="S494" s="79"/>
      <c r="T494" s="79"/>
      <c r="U494" s="79"/>
    </row>
    <row r="495" spans="1:21" x14ac:dyDescent="0.2">
      <c r="A495" s="79"/>
      <c r="B495" s="79"/>
      <c r="C495" s="79"/>
      <c r="D495" s="79"/>
      <c r="E495" s="86"/>
      <c r="F495" s="87"/>
      <c r="G495" s="79"/>
      <c r="H495" s="87"/>
      <c r="I495" s="87"/>
      <c r="J495" s="87"/>
      <c r="K495" s="87"/>
      <c r="L495" s="79"/>
      <c r="M495" s="79"/>
      <c r="N495" s="79"/>
      <c r="O495" s="79"/>
      <c r="P495" s="79"/>
      <c r="Q495" s="79"/>
      <c r="R495" s="79"/>
      <c r="S495" s="79"/>
      <c r="T495" s="79"/>
      <c r="U495" s="79"/>
    </row>
    <row r="496" spans="1:21" x14ac:dyDescent="0.2">
      <c r="A496" s="79"/>
      <c r="B496" s="79"/>
      <c r="C496" s="79"/>
      <c r="D496" s="79"/>
      <c r="E496" s="86"/>
      <c r="F496" s="87"/>
      <c r="G496" s="79"/>
      <c r="H496" s="87"/>
      <c r="I496" s="87"/>
      <c r="J496" s="87"/>
      <c r="K496" s="87"/>
      <c r="L496" s="79"/>
      <c r="M496" s="79"/>
      <c r="N496" s="79"/>
      <c r="O496" s="79"/>
      <c r="P496" s="79"/>
      <c r="Q496" s="79"/>
      <c r="R496" s="79"/>
      <c r="S496" s="79"/>
      <c r="T496" s="79"/>
      <c r="U496" s="79"/>
    </row>
    <row r="497" spans="1:21" x14ac:dyDescent="0.2">
      <c r="A497" s="79"/>
      <c r="B497" s="79"/>
      <c r="C497" s="79"/>
      <c r="D497" s="79"/>
      <c r="E497" s="86"/>
      <c r="F497" s="87"/>
      <c r="G497" s="79"/>
      <c r="H497" s="87"/>
      <c r="I497" s="87"/>
      <c r="J497" s="87"/>
      <c r="K497" s="87"/>
      <c r="L497" s="79"/>
      <c r="M497" s="79"/>
      <c r="N497" s="79"/>
      <c r="O497" s="79"/>
      <c r="P497" s="79"/>
      <c r="Q497" s="79"/>
      <c r="R497" s="79"/>
      <c r="S497" s="79"/>
      <c r="T497" s="79"/>
      <c r="U497" s="79"/>
    </row>
    <row r="498" spans="1:21" x14ac:dyDescent="0.2">
      <c r="A498" s="79"/>
      <c r="B498" s="79"/>
      <c r="C498" s="79"/>
      <c r="D498" s="79"/>
      <c r="E498" s="86"/>
      <c r="F498" s="87"/>
      <c r="G498" s="79"/>
      <c r="H498" s="87"/>
      <c r="I498" s="87"/>
      <c r="J498" s="87"/>
      <c r="K498" s="87"/>
      <c r="L498" s="79"/>
      <c r="M498" s="79"/>
      <c r="N498" s="79"/>
      <c r="O498" s="79"/>
      <c r="P498" s="79"/>
      <c r="Q498" s="79"/>
      <c r="R498" s="79"/>
      <c r="S498" s="79"/>
      <c r="T498" s="79"/>
      <c r="U498" s="79"/>
    </row>
    <row r="499" spans="1:21" x14ac:dyDescent="0.2">
      <c r="A499" s="79"/>
      <c r="B499" s="79"/>
      <c r="C499" s="79"/>
      <c r="D499" s="79"/>
      <c r="E499" s="86"/>
      <c r="F499" s="87"/>
      <c r="G499" s="79"/>
      <c r="H499" s="87"/>
      <c r="I499" s="87"/>
      <c r="J499" s="87"/>
      <c r="K499" s="87"/>
      <c r="L499" s="79"/>
      <c r="M499" s="79"/>
      <c r="N499" s="79"/>
      <c r="O499" s="79"/>
      <c r="P499" s="79"/>
      <c r="Q499" s="79"/>
      <c r="R499" s="79"/>
      <c r="S499" s="79"/>
      <c r="T499" s="79"/>
      <c r="U499" s="79"/>
    </row>
    <row r="500" spans="1:21" x14ac:dyDescent="0.2">
      <c r="A500" s="79"/>
      <c r="B500" s="79"/>
      <c r="C500" s="79"/>
      <c r="D500" s="79"/>
      <c r="E500" s="86"/>
      <c r="F500" s="87"/>
      <c r="G500" s="79"/>
      <c r="H500" s="87"/>
      <c r="I500" s="87"/>
      <c r="J500" s="87"/>
      <c r="K500" s="87"/>
      <c r="L500" s="79"/>
      <c r="M500" s="79"/>
      <c r="N500" s="79"/>
      <c r="O500" s="79"/>
      <c r="P500" s="79"/>
      <c r="Q500" s="79"/>
      <c r="R500" s="79"/>
      <c r="S500" s="79"/>
      <c r="T500" s="79"/>
      <c r="U500" s="79"/>
    </row>
    <row r="501" spans="1:21" x14ac:dyDescent="0.2">
      <c r="A501" s="79"/>
      <c r="B501" s="79"/>
      <c r="C501" s="79"/>
      <c r="D501" s="79"/>
      <c r="E501" s="86"/>
      <c r="F501" s="87"/>
      <c r="G501" s="79"/>
      <c r="H501" s="87"/>
      <c r="I501" s="87"/>
      <c r="J501" s="87"/>
      <c r="K501" s="87"/>
      <c r="L501" s="79"/>
      <c r="M501" s="79"/>
      <c r="N501" s="79"/>
      <c r="O501" s="79"/>
      <c r="P501" s="79"/>
      <c r="Q501" s="79"/>
      <c r="R501" s="79"/>
      <c r="S501" s="79"/>
      <c r="T501" s="79"/>
      <c r="U501" s="79"/>
    </row>
    <row r="502" spans="1:21" x14ac:dyDescent="0.2">
      <c r="A502" s="79"/>
      <c r="B502" s="79"/>
      <c r="C502" s="79"/>
      <c r="D502" s="79"/>
      <c r="E502" s="86"/>
      <c r="F502" s="87"/>
      <c r="G502" s="79"/>
      <c r="H502" s="87"/>
      <c r="I502" s="87"/>
      <c r="J502" s="87"/>
      <c r="K502" s="87"/>
      <c r="L502" s="79"/>
      <c r="M502" s="79"/>
      <c r="N502" s="79"/>
      <c r="O502" s="79"/>
      <c r="P502" s="79"/>
      <c r="Q502" s="79"/>
      <c r="R502" s="79"/>
      <c r="S502" s="79"/>
      <c r="T502" s="79"/>
      <c r="U502" s="79"/>
    </row>
    <row r="503" spans="1:21" x14ac:dyDescent="0.2">
      <c r="A503" s="79"/>
      <c r="B503" s="79"/>
      <c r="C503" s="79"/>
      <c r="D503" s="79"/>
      <c r="E503" s="86"/>
      <c r="F503" s="87"/>
      <c r="G503" s="79"/>
      <c r="H503" s="87"/>
      <c r="I503" s="87"/>
      <c r="J503" s="87"/>
      <c r="K503" s="87"/>
      <c r="L503" s="79"/>
      <c r="M503" s="79"/>
      <c r="N503" s="79"/>
      <c r="O503" s="79"/>
      <c r="P503" s="79"/>
      <c r="Q503" s="79"/>
      <c r="R503" s="79"/>
      <c r="S503" s="79"/>
      <c r="T503" s="79"/>
      <c r="U503" s="79"/>
    </row>
    <row r="504" spans="1:21" x14ac:dyDescent="0.2">
      <c r="A504" s="79"/>
      <c r="B504" s="79"/>
      <c r="C504" s="79"/>
      <c r="D504" s="79"/>
      <c r="E504" s="86"/>
      <c r="F504" s="87"/>
      <c r="G504" s="79"/>
      <c r="H504" s="87"/>
      <c r="I504" s="87"/>
      <c r="J504" s="87"/>
      <c r="K504" s="87"/>
      <c r="L504" s="79"/>
      <c r="M504" s="79"/>
      <c r="N504" s="79"/>
      <c r="O504" s="79"/>
      <c r="P504" s="79"/>
      <c r="Q504" s="79"/>
      <c r="R504" s="79"/>
      <c r="S504" s="79"/>
      <c r="T504" s="79"/>
      <c r="U504" s="79"/>
    </row>
    <row r="505" spans="1:21" x14ac:dyDescent="0.2">
      <c r="A505" s="79"/>
      <c r="B505" s="79"/>
      <c r="C505" s="79"/>
      <c r="D505" s="79"/>
      <c r="E505" s="86"/>
      <c r="F505" s="87"/>
      <c r="G505" s="79"/>
      <c r="H505" s="87"/>
      <c r="I505" s="87"/>
      <c r="J505" s="87"/>
      <c r="K505" s="87"/>
      <c r="L505" s="79"/>
      <c r="M505" s="79"/>
      <c r="N505" s="79"/>
      <c r="O505" s="79"/>
      <c r="P505" s="79"/>
      <c r="Q505" s="79"/>
      <c r="R505" s="79"/>
      <c r="S505" s="79"/>
      <c r="T505" s="79"/>
      <c r="U505" s="79"/>
    </row>
    <row r="506" spans="1:21" x14ac:dyDescent="0.2">
      <c r="A506" s="79"/>
      <c r="B506" s="79"/>
      <c r="C506" s="79"/>
      <c r="D506" s="79"/>
      <c r="E506" s="86"/>
      <c r="F506" s="87"/>
      <c r="G506" s="79"/>
      <c r="H506" s="87"/>
      <c r="I506" s="87"/>
      <c r="J506" s="87"/>
      <c r="K506" s="87"/>
      <c r="L506" s="79"/>
      <c r="M506" s="79"/>
      <c r="N506" s="79"/>
      <c r="O506" s="79"/>
      <c r="P506" s="79"/>
      <c r="Q506" s="79"/>
      <c r="R506" s="79"/>
      <c r="S506" s="79"/>
      <c r="T506" s="79"/>
      <c r="U506" s="79"/>
    </row>
    <row r="507" spans="1:21" x14ac:dyDescent="0.2">
      <c r="A507" s="79"/>
      <c r="B507" s="79"/>
      <c r="C507" s="79"/>
      <c r="D507" s="79"/>
      <c r="E507" s="86"/>
      <c r="F507" s="87"/>
      <c r="G507" s="79"/>
      <c r="H507" s="87"/>
      <c r="I507" s="87"/>
      <c r="J507" s="87"/>
      <c r="K507" s="87"/>
      <c r="L507" s="79"/>
      <c r="M507" s="79"/>
      <c r="N507" s="79"/>
      <c r="O507" s="79"/>
      <c r="P507" s="79"/>
      <c r="Q507" s="79"/>
      <c r="R507" s="79"/>
      <c r="S507" s="79"/>
      <c r="T507" s="79"/>
      <c r="U507" s="79"/>
    </row>
    <row r="508" spans="1:21" x14ac:dyDescent="0.2">
      <c r="A508" s="79"/>
      <c r="B508" s="79"/>
      <c r="C508" s="79"/>
      <c r="D508" s="79"/>
      <c r="E508" s="86"/>
      <c r="F508" s="87"/>
      <c r="G508" s="79"/>
      <c r="H508" s="87"/>
      <c r="I508" s="87"/>
      <c r="J508" s="87"/>
      <c r="K508" s="87"/>
      <c r="L508" s="79"/>
      <c r="M508" s="79"/>
      <c r="N508" s="79"/>
      <c r="O508" s="79"/>
      <c r="P508" s="79"/>
      <c r="Q508" s="79"/>
      <c r="R508" s="79"/>
      <c r="S508" s="79"/>
      <c r="T508" s="79"/>
      <c r="U508" s="79"/>
    </row>
    <row r="509" spans="1:21" x14ac:dyDescent="0.2">
      <c r="A509" s="79"/>
      <c r="B509" s="79"/>
      <c r="C509" s="79"/>
      <c r="D509" s="79"/>
      <c r="E509" s="86"/>
      <c r="F509" s="87"/>
      <c r="G509" s="79"/>
      <c r="H509" s="87"/>
      <c r="I509" s="87"/>
      <c r="J509" s="87"/>
      <c r="K509" s="87"/>
      <c r="L509" s="79"/>
      <c r="M509" s="79"/>
      <c r="N509" s="79"/>
      <c r="O509" s="79"/>
      <c r="P509" s="79"/>
      <c r="Q509" s="79"/>
      <c r="R509" s="79"/>
      <c r="S509" s="79"/>
      <c r="T509" s="79"/>
      <c r="U509" s="79"/>
    </row>
    <row r="510" spans="1:21" x14ac:dyDescent="0.2">
      <c r="A510" s="79"/>
      <c r="B510" s="79"/>
      <c r="C510" s="79"/>
      <c r="D510" s="79"/>
      <c r="E510" s="86"/>
      <c r="F510" s="87"/>
      <c r="G510" s="79"/>
      <c r="H510" s="87"/>
      <c r="I510" s="87"/>
      <c r="J510" s="87"/>
      <c r="K510" s="87"/>
      <c r="L510" s="79"/>
      <c r="M510" s="79"/>
      <c r="N510" s="79"/>
      <c r="O510" s="79"/>
      <c r="P510" s="79"/>
      <c r="Q510" s="79"/>
      <c r="R510" s="79"/>
      <c r="S510" s="79"/>
      <c r="T510" s="79"/>
      <c r="U510" s="79"/>
    </row>
    <row r="511" spans="1:21" x14ac:dyDescent="0.2">
      <c r="A511" s="79"/>
      <c r="B511" s="79"/>
      <c r="C511" s="79"/>
      <c r="D511" s="79"/>
      <c r="E511" s="86"/>
      <c r="F511" s="87"/>
      <c r="G511" s="79"/>
      <c r="H511" s="87"/>
      <c r="I511" s="87"/>
      <c r="J511" s="87"/>
      <c r="K511" s="87"/>
      <c r="L511" s="79"/>
      <c r="M511" s="79"/>
      <c r="N511" s="79"/>
      <c r="O511" s="79"/>
      <c r="P511" s="79"/>
      <c r="Q511" s="79"/>
      <c r="R511" s="79"/>
      <c r="S511" s="79"/>
      <c r="T511" s="79"/>
      <c r="U511" s="79"/>
    </row>
    <row r="512" spans="1:21" x14ac:dyDescent="0.2">
      <c r="A512" s="79"/>
      <c r="B512" s="79"/>
      <c r="C512" s="79"/>
      <c r="D512" s="79"/>
      <c r="E512" s="86"/>
      <c r="F512" s="87"/>
      <c r="G512" s="79"/>
      <c r="H512" s="87"/>
      <c r="I512" s="87"/>
      <c r="J512" s="87"/>
      <c r="K512" s="87"/>
      <c r="L512" s="79"/>
      <c r="M512" s="79"/>
      <c r="N512" s="79"/>
      <c r="O512" s="79"/>
      <c r="P512" s="79"/>
      <c r="Q512" s="79"/>
      <c r="R512" s="79"/>
      <c r="S512" s="79"/>
      <c r="T512" s="79"/>
      <c r="U512" s="79"/>
    </row>
    <row r="513" spans="1:21" x14ac:dyDescent="0.2">
      <c r="A513" s="79"/>
      <c r="B513" s="79"/>
      <c r="C513" s="79"/>
      <c r="D513" s="79"/>
      <c r="E513" s="86"/>
      <c r="F513" s="87"/>
      <c r="G513" s="79"/>
      <c r="H513" s="87"/>
      <c r="I513" s="87"/>
      <c r="J513" s="87"/>
      <c r="K513" s="87"/>
      <c r="L513" s="79"/>
      <c r="M513" s="79"/>
      <c r="N513" s="79"/>
      <c r="O513" s="79"/>
      <c r="P513" s="79"/>
      <c r="Q513" s="79"/>
      <c r="R513" s="79"/>
      <c r="S513" s="79"/>
      <c r="T513" s="79"/>
      <c r="U513" s="79"/>
    </row>
    <row r="514" spans="1:21" x14ac:dyDescent="0.2">
      <c r="A514" s="79"/>
      <c r="B514" s="79"/>
      <c r="C514" s="79"/>
      <c r="D514" s="79"/>
      <c r="E514" s="86"/>
      <c r="F514" s="87"/>
      <c r="G514" s="79"/>
      <c r="H514" s="87"/>
      <c r="I514" s="87"/>
      <c r="J514" s="87"/>
      <c r="K514" s="87"/>
      <c r="L514" s="79"/>
      <c r="M514" s="79"/>
      <c r="N514" s="79"/>
      <c r="O514" s="79"/>
      <c r="P514" s="79"/>
      <c r="Q514" s="79"/>
      <c r="R514" s="79"/>
      <c r="S514" s="79"/>
      <c r="T514" s="79"/>
      <c r="U514" s="79"/>
    </row>
    <row r="515" spans="1:21" x14ac:dyDescent="0.2">
      <c r="A515" s="79"/>
      <c r="B515" s="79"/>
      <c r="C515" s="79"/>
      <c r="D515" s="79"/>
      <c r="E515" s="86"/>
      <c r="F515" s="87"/>
      <c r="G515" s="79"/>
      <c r="H515" s="87"/>
      <c r="I515" s="87"/>
      <c r="J515" s="87"/>
      <c r="K515" s="87"/>
      <c r="L515" s="79"/>
      <c r="M515" s="79"/>
      <c r="N515" s="79"/>
      <c r="O515" s="79"/>
      <c r="P515" s="79"/>
      <c r="Q515" s="79"/>
      <c r="R515" s="79"/>
      <c r="S515" s="79"/>
      <c r="T515" s="79"/>
      <c r="U515" s="79"/>
    </row>
    <row r="516" spans="1:21" x14ac:dyDescent="0.2">
      <c r="A516" s="79"/>
      <c r="B516" s="79"/>
      <c r="C516" s="79"/>
      <c r="D516" s="79"/>
      <c r="E516" s="86"/>
      <c r="F516" s="87"/>
      <c r="G516" s="79"/>
      <c r="H516" s="87"/>
      <c r="I516" s="87"/>
      <c r="J516" s="87"/>
      <c r="K516" s="87"/>
      <c r="L516" s="79"/>
      <c r="M516" s="79"/>
      <c r="N516" s="79"/>
      <c r="O516" s="79"/>
      <c r="P516" s="79"/>
      <c r="Q516" s="79"/>
      <c r="R516" s="79"/>
      <c r="S516" s="79"/>
      <c r="T516" s="79"/>
      <c r="U516" s="79"/>
    </row>
    <row r="517" spans="1:21" x14ac:dyDescent="0.2">
      <c r="A517" s="79"/>
      <c r="B517" s="79"/>
      <c r="C517" s="79"/>
      <c r="D517" s="79"/>
      <c r="E517" s="86"/>
      <c r="F517" s="87"/>
      <c r="G517" s="79"/>
      <c r="H517" s="87"/>
      <c r="I517" s="87"/>
      <c r="J517" s="87"/>
      <c r="K517" s="87"/>
      <c r="L517" s="79"/>
      <c r="M517" s="79"/>
      <c r="N517" s="79"/>
      <c r="O517" s="79"/>
      <c r="P517" s="79"/>
      <c r="Q517" s="79"/>
      <c r="R517" s="79"/>
      <c r="S517" s="79"/>
      <c r="T517" s="79"/>
      <c r="U517" s="79"/>
    </row>
    <row r="518" spans="1:21" x14ac:dyDescent="0.2">
      <c r="A518" s="79"/>
      <c r="B518" s="79"/>
      <c r="C518" s="79"/>
      <c r="D518" s="79"/>
      <c r="E518" s="86"/>
      <c r="F518" s="87"/>
      <c r="G518" s="79"/>
      <c r="H518" s="87"/>
      <c r="I518" s="87"/>
      <c r="J518" s="87"/>
      <c r="K518" s="87"/>
      <c r="L518" s="79"/>
      <c r="M518" s="79"/>
      <c r="N518" s="79"/>
      <c r="O518" s="79"/>
      <c r="P518" s="79"/>
      <c r="Q518" s="79"/>
      <c r="R518" s="79"/>
      <c r="S518" s="79"/>
      <c r="T518" s="79"/>
      <c r="U518" s="79"/>
    </row>
    <row r="519" spans="1:21" x14ac:dyDescent="0.2">
      <c r="A519" s="79"/>
      <c r="B519" s="79"/>
      <c r="C519" s="79"/>
      <c r="D519" s="79"/>
      <c r="E519" s="86"/>
      <c r="F519" s="87"/>
      <c r="G519" s="79"/>
      <c r="H519" s="87"/>
      <c r="I519" s="87"/>
      <c r="J519" s="87"/>
      <c r="K519" s="87"/>
      <c r="L519" s="79"/>
      <c r="M519" s="79"/>
      <c r="N519" s="79"/>
      <c r="O519" s="79"/>
      <c r="P519" s="79"/>
      <c r="Q519" s="79"/>
      <c r="R519" s="79"/>
      <c r="S519" s="79"/>
      <c r="T519" s="79"/>
      <c r="U519" s="79"/>
    </row>
    <row r="520" spans="1:21" x14ac:dyDescent="0.2">
      <c r="A520" s="79"/>
      <c r="B520" s="79"/>
      <c r="C520" s="79"/>
      <c r="D520" s="79"/>
      <c r="E520" s="86"/>
      <c r="F520" s="87"/>
      <c r="G520" s="79"/>
      <c r="H520" s="87"/>
      <c r="I520" s="87"/>
      <c r="J520" s="87"/>
      <c r="K520" s="87"/>
      <c r="L520" s="79"/>
      <c r="M520" s="79"/>
      <c r="N520" s="79"/>
      <c r="O520" s="79"/>
      <c r="P520" s="79"/>
      <c r="Q520" s="79"/>
      <c r="R520" s="79"/>
      <c r="S520" s="79"/>
      <c r="T520" s="79"/>
      <c r="U520" s="79"/>
    </row>
    <row r="521" spans="1:21" x14ac:dyDescent="0.2">
      <c r="A521" s="79"/>
      <c r="B521" s="79"/>
      <c r="C521" s="79"/>
      <c r="D521" s="79"/>
      <c r="E521" s="86"/>
      <c r="F521" s="87"/>
      <c r="G521" s="79"/>
      <c r="H521" s="87"/>
      <c r="I521" s="87"/>
      <c r="J521" s="87"/>
      <c r="K521" s="87"/>
      <c r="L521" s="79"/>
      <c r="M521" s="79"/>
      <c r="N521" s="79"/>
      <c r="O521" s="79"/>
      <c r="P521" s="79"/>
      <c r="Q521" s="79"/>
      <c r="R521" s="79"/>
      <c r="S521" s="79"/>
      <c r="T521" s="79"/>
      <c r="U521" s="79"/>
    </row>
    <row r="522" spans="1:21" x14ac:dyDescent="0.2">
      <c r="A522" s="79"/>
      <c r="B522" s="79"/>
      <c r="C522" s="79"/>
      <c r="D522" s="79"/>
      <c r="E522" s="86"/>
      <c r="F522" s="87"/>
      <c r="G522" s="79"/>
      <c r="H522" s="87"/>
      <c r="I522" s="87"/>
      <c r="J522" s="87"/>
      <c r="K522" s="87"/>
      <c r="L522" s="79"/>
      <c r="M522" s="79"/>
      <c r="N522" s="79"/>
      <c r="O522" s="79"/>
      <c r="P522" s="79"/>
      <c r="Q522" s="79"/>
      <c r="R522" s="79"/>
      <c r="S522" s="79"/>
      <c r="T522" s="79"/>
      <c r="U522" s="79"/>
    </row>
    <row r="523" spans="1:21" x14ac:dyDescent="0.2">
      <c r="A523" s="79"/>
      <c r="B523" s="79"/>
      <c r="C523" s="79"/>
      <c r="D523" s="79"/>
      <c r="E523" s="86"/>
      <c r="F523" s="87"/>
      <c r="G523" s="79"/>
      <c r="H523" s="87"/>
      <c r="I523" s="87"/>
      <c r="J523" s="87"/>
      <c r="K523" s="87"/>
      <c r="L523" s="79"/>
      <c r="M523" s="79"/>
      <c r="N523" s="79"/>
      <c r="O523" s="79"/>
      <c r="P523" s="79"/>
      <c r="Q523" s="79"/>
      <c r="R523" s="79"/>
      <c r="S523" s="79"/>
      <c r="T523" s="79"/>
      <c r="U523" s="79"/>
    </row>
    <row r="524" spans="1:21" x14ac:dyDescent="0.2">
      <c r="A524" s="79"/>
      <c r="B524" s="79"/>
      <c r="C524" s="79"/>
      <c r="D524" s="79"/>
      <c r="E524" s="86"/>
      <c r="F524" s="87"/>
      <c r="G524" s="79"/>
      <c r="H524" s="87"/>
      <c r="I524" s="87"/>
      <c r="J524" s="87"/>
      <c r="K524" s="87"/>
      <c r="L524" s="79"/>
      <c r="M524" s="79"/>
      <c r="N524" s="79"/>
      <c r="O524" s="79"/>
      <c r="P524" s="79"/>
      <c r="Q524" s="79"/>
      <c r="R524" s="79"/>
      <c r="S524" s="79"/>
      <c r="T524" s="79"/>
      <c r="U524" s="79"/>
    </row>
    <row r="525" spans="1:21" x14ac:dyDescent="0.2">
      <c r="A525" s="79"/>
      <c r="B525" s="79"/>
      <c r="C525" s="79"/>
      <c r="D525" s="79"/>
      <c r="E525" s="86"/>
      <c r="F525" s="87"/>
      <c r="G525" s="79"/>
      <c r="H525" s="87"/>
      <c r="I525" s="87"/>
      <c r="J525" s="87"/>
      <c r="K525" s="87"/>
      <c r="L525" s="79"/>
      <c r="M525" s="79"/>
      <c r="N525" s="79"/>
      <c r="O525" s="79"/>
      <c r="P525" s="79"/>
      <c r="Q525" s="79"/>
      <c r="R525" s="79"/>
      <c r="S525" s="79"/>
      <c r="T525" s="79"/>
      <c r="U525" s="79"/>
    </row>
    <row r="526" spans="1:21" x14ac:dyDescent="0.2">
      <c r="A526" s="79"/>
      <c r="B526" s="79"/>
      <c r="C526" s="79"/>
      <c r="D526" s="79"/>
      <c r="E526" s="86"/>
      <c r="F526" s="87"/>
      <c r="G526" s="79"/>
      <c r="H526" s="87"/>
      <c r="I526" s="87"/>
      <c r="J526" s="87"/>
      <c r="K526" s="87"/>
      <c r="L526" s="79"/>
      <c r="M526" s="79"/>
      <c r="N526" s="79"/>
      <c r="O526" s="79"/>
      <c r="P526" s="79"/>
      <c r="Q526" s="79"/>
      <c r="R526" s="79"/>
      <c r="S526" s="79"/>
      <c r="T526" s="79"/>
      <c r="U526" s="79"/>
    </row>
    <row r="527" spans="1:21" x14ac:dyDescent="0.2">
      <c r="A527" s="79"/>
      <c r="B527" s="79"/>
      <c r="C527" s="79"/>
      <c r="D527" s="79"/>
      <c r="E527" s="86"/>
      <c r="F527" s="87"/>
      <c r="G527" s="79"/>
      <c r="H527" s="87"/>
      <c r="I527" s="87"/>
      <c r="J527" s="87"/>
      <c r="K527" s="87"/>
      <c r="L527" s="79"/>
      <c r="M527" s="79"/>
      <c r="N527" s="79"/>
      <c r="O527" s="79"/>
      <c r="P527" s="79"/>
      <c r="Q527" s="79"/>
      <c r="R527" s="79"/>
      <c r="S527" s="79"/>
      <c r="T527" s="79"/>
      <c r="U527" s="79"/>
    </row>
    <row r="528" spans="1:21" x14ac:dyDescent="0.2">
      <c r="A528" s="79"/>
      <c r="B528" s="79"/>
      <c r="C528" s="79"/>
      <c r="D528" s="79"/>
      <c r="E528" s="86"/>
      <c r="F528" s="87"/>
      <c r="G528" s="79"/>
      <c r="H528" s="87"/>
      <c r="I528" s="87"/>
      <c r="J528" s="87"/>
      <c r="K528" s="87"/>
      <c r="L528" s="79"/>
      <c r="M528" s="79"/>
      <c r="N528" s="79"/>
      <c r="O528" s="79"/>
      <c r="P528" s="79"/>
      <c r="Q528" s="79"/>
      <c r="R528" s="79"/>
      <c r="S528" s="79"/>
      <c r="T528" s="79"/>
      <c r="U528" s="79"/>
    </row>
    <row r="529" spans="1:21" x14ac:dyDescent="0.2">
      <c r="A529" s="79"/>
      <c r="B529" s="79"/>
      <c r="C529" s="79"/>
      <c r="D529" s="79"/>
      <c r="E529" s="86"/>
      <c r="F529" s="87"/>
      <c r="G529" s="79"/>
      <c r="H529" s="87"/>
      <c r="I529" s="87"/>
      <c r="J529" s="87"/>
      <c r="K529" s="87"/>
      <c r="L529" s="79"/>
      <c r="M529" s="79"/>
      <c r="N529" s="79"/>
      <c r="O529" s="79"/>
      <c r="P529" s="79"/>
      <c r="Q529" s="79"/>
      <c r="R529" s="79"/>
      <c r="S529" s="79"/>
      <c r="T529" s="79"/>
      <c r="U529" s="79"/>
    </row>
    <row r="530" spans="1:21" x14ac:dyDescent="0.2">
      <c r="A530" s="79"/>
      <c r="B530" s="79"/>
      <c r="C530" s="79"/>
      <c r="D530" s="79"/>
      <c r="E530" s="86"/>
      <c r="F530" s="87"/>
      <c r="G530" s="79"/>
      <c r="H530" s="87"/>
      <c r="I530" s="87"/>
      <c r="J530" s="87"/>
      <c r="K530" s="87"/>
      <c r="L530" s="79"/>
      <c r="M530" s="79"/>
      <c r="N530" s="79"/>
      <c r="O530" s="79"/>
      <c r="P530" s="79"/>
      <c r="Q530" s="79"/>
      <c r="R530" s="79"/>
      <c r="S530" s="79"/>
      <c r="T530" s="79"/>
      <c r="U530" s="79"/>
    </row>
    <row r="531" spans="1:21" x14ac:dyDescent="0.2">
      <c r="A531" s="79"/>
      <c r="B531" s="79"/>
      <c r="C531" s="79"/>
      <c r="D531" s="79"/>
      <c r="E531" s="86"/>
      <c r="F531" s="87"/>
      <c r="G531" s="79"/>
      <c r="H531" s="87"/>
      <c r="I531" s="87"/>
      <c r="J531" s="87"/>
      <c r="K531" s="87"/>
      <c r="L531" s="79"/>
      <c r="M531" s="79"/>
      <c r="N531" s="79"/>
      <c r="O531" s="79"/>
      <c r="P531" s="79"/>
      <c r="Q531" s="79"/>
      <c r="R531" s="79"/>
      <c r="S531" s="79"/>
      <c r="T531" s="79"/>
      <c r="U531" s="79"/>
    </row>
    <row r="532" spans="1:21" x14ac:dyDescent="0.2">
      <c r="A532" s="79"/>
      <c r="B532" s="79"/>
      <c r="C532" s="79"/>
      <c r="D532" s="79"/>
      <c r="E532" s="86"/>
      <c r="F532" s="87"/>
      <c r="G532" s="79"/>
      <c r="H532" s="87"/>
      <c r="I532" s="87"/>
      <c r="J532" s="87"/>
      <c r="K532" s="87"/>
      <c r="L532" s="79"/>
      <c r="M532" s="79"/>
      <c r="N532" s="79"/>
      <c r="O532" s="79"/>
      <c r="P532" s="79"/>
      <c r="Q532" s="79"/>
      <c r="R532" s="79"/>
      <c r="S532" s="79"/>
      <c r="T532" s="79"/>
      <c r="U532" s="79"/>
    </row>
    <row r="533" spans="1:21" x14ac:dyDescent="0.2">
      <c r="A533" s="79"/>
      <c r="B533" s="79"/>
      <c r="C533" s="79"/>
      <c r="D533" s="79"/>
      <c r="E533" s="86"/>
      <c r="F533" s="87"/>
      <c r="G533" s="79"/>
      <c r="H533" s="87"/>
      <c r="I533" s="87"/>
      <c r="J533" s="87"/>
      <c r="K533" s="87"/>
      <c r="L533" s="79"/>
      <c r="M533" s="79"/>
      <c r="N533" s="79"/>
      <c r="O533" s="79"/>
      <c r="P533" s="79"/>
      <c r="Q533" s="79"/>
      <c r="R533" s="79"/>
      <c r="S533" s="79"/>
      <c r="T533" s="79"/>
      <c r="U533" s="79"/>
    </row>
    <row r="534" spans="1:21" x14ac:dyDescent="0.2">
      <c r="A534" s="79"/>
      <c r="B534" s="79"/>
      <c r="C534" s="79"/>
      <c r="D534" s="79"/>
      <c r="E534" s="86"/>
      <c r="F534" s="87"/>
      <c r="G534" s="79"/>
      <c r="H534" s="87"/>
      <c r="I534" s="87"/>
      <c r="J534" s="87"/>
      <c r="K534" s="87"/>
      <c r="L534" s="79"/>
      <c r="M534" s="79"/>
      <c r="N534" s="79"/>
      <c r="O534" s="79"/>
      <c r="P534" s="79"/>
      <c r="Q534" s="79"/>
      <c r="R534" s="79"/>
      <c r="S534" s="79"/>
      <c r="T534" s="79"/>
      <c r="U534" s="79"/>
    </row>
    <row r="535" spans="1:21" x14ac:dyDescent="0.2">
      <c r="A535" s="79"/>
      <c r="B535" s="79"/>
      <c r="C535" s="79"/>
      <c r="D535" s="79"/>
      <c r="E535" s="86"/>
      <c r="F535" s="87"/>
      <c r="G535" s="79"/>
      <c r="H535" s="87"/>
      <c r="I535" s="87"/>
      <c r="J535" s="87"/>
      <c r="K535" s="87"/>
      <c r="L535" s="79"/>
      <c r="M535" s="79"/>
      <c r="N535" s="79"/>
      <c r="O535" s="79"/>
      <c r="P535" s="79"/>
      <c r="Q535" s="79"/>
      <c r="R535" s="79"/>
      <c r="S535" s="79"/>
      <c r="T535" s="79"/>
      <c r="U535" s="79"/>
    </row>
    <row r="536" spans="1:21" x14ac:dyDescent="0.2">
      <c r="A536" s="79"/>
      <c r="B536" s="79"/>
      <c r="C536" s="79"/>
      <c r="D536" s="79"/>
      <c r="E536" s="86"/>
      <c r="F536" s="87"/>
      <c r="G536" s="79"/>
      <c r="H536" s="87"/>
      <c r="I536" s="87"/>
      <c r="J536" s="87"/>
      <c r="K536" s="87"/>
      <c r="L536" s="79"/>
      <c r="M536" s="79"/>
      <c r="N536" s="79"/>
      <c r="O536" s="79"/>
      <c r="P536" s="79"/>
      <c r="Q536" s="79"/>
      <c r="R536" s="79"/>
      <c r="S536" s="79"/>
      <c r="T536" s="79"/>
      <c r="U536" s="79"/>
    </row>
    <row r="537" spans="1:21" x14ac:dyDescent="0.2">
      <c r="A537" s="79"/>
      <c r="B537" s="79"/>
      <c r="C537" s="79"/>
      <c r="D537" s="79"/>
      <c r="E537" s="86"/>
      <c r="F537" s="87"/>
      <c r="G537" s="79"/>
      <c r="H537" s="87"/>
      <c r="I537" s="87"/>
      <c r="J537" s="87"/>
      <c r="K537" s="87"/>
      <c r="L537" s="79"/>
      <c r="M537" s="79"/>
      <c r="N537" s="79"/>
      <c r="O537" s="79"/>
      <c r="P537" s="79"/>
      <c r="Q537" s="79"/>
      <c r="R537" s="79"/>
      <c r="S537" s="79"/>
      <c r="T537" s="79"/>
      <c r="U537" s="79"/>
    </row>
    <row r="538" spans="1:21" x14ac:dyDescent="0.2">
      <c r="A538" s="79"/>
      <c r="B538" s="79"/>
      <c r="C538" s="79"/>
      <c r="D538" s="79"/>
      <c r="E538" s="86"/>
      <c r="F538" s="87"/>
      <c r="G538" s="79"/>
      <c r="H538" s="87"/>
      <c r="I538" s="87"/>
      <c r="J538" s="87"/>
      <c r="K538" s="87"/>
      <c r="L538" s="79"/>
      <c r="M538" s="79"/>
      <c r="N538" s="79"/>
      <c r="O538" s="79"/>
      <c r="P538" s="79"/>
      <c r="Q538" s="79"/>
      <c r="R538" s="79"/>
      <c r="S538" s="79"/>
      <c r="T538" s="79"/>
      <c r="U538" s="79"/>
    </row>
    <row r="539" spans="1:21" x14ac:dyDescent="0.2">
      <c r="A539" s="79"/>
      <c r="B539" s="79"/>
      <c r="C539" s="79"/>
      <c r="D539" s="79"/>
      <c r="E539" s="86"/>
      <c r="F539" s="87"/>
      <c r="G539" s="79"/>
      <c r="H539" s="87"/>
      <c r="I539" s="87"/>
      <c r="J539" s="87"/>
      <c r="K539" s="87"/>
      <c r="L539" s="79"/>
      <c r="M539" s="79"/>
      <c r="N539" s="79"/>
      <c r="O539" s="79"/>
      <c r="P539" s="79"/>
      <c r="Q539" s="79"/>
      <c r="R539" s="79"/>
      <c r="S539" s="79"/>
      <c r="T539" s="79"/>
      <c r="U539" s="79"/>
    </row>
    <row r="540" spans="1:21" x14ac:dyDescent="0.2">
      <c r="A540" s="79"/>
      <c r="B540" s="79"/>
      <c r="C540" s="79"/>
      <c r="D540" s="79"/>
      <c r="E540" s="86"/>
      <c r="F540" s="87"/>
      <c r="G540" s="79"/>
      <c r="H540" s="87"/>
      <c r="I540" s="87"/>
      <c r="J540" s="87"/>
      <c r="K540" s="87"/>
      <c r="L540" s="79"/>
      <c r="M540" s="79"/>
      <c r="N540" s="79"/>
      <c r="O540" s="79"/>
      <c r="P540" s="79"/>
      <c r="Q540" s="79"/>
      <c r="R540" s="79"/>
      <c r="S540" s="79"/>
      <c r="T540" s="79"/>
      <c r="U540" s="79"/>
    </row>
    <row r="541" spans="1:21" x14ac:dyDescent="0.2">
      <c r="A541" s="79"/>
      <c r="B541" s="79"/>
      <c r="C541" s="79"/>
      <c r="D541" s="79"/>
      <c r="E541" s="86"/>
      <c r="F541" s="87"/>
      <c r="G541" s="79"/>
      <c r="H541" s="87"/>
      <c r="I541" s="87"/>
      <c r="J541" s="87"/>
      <c r="K541" s="87"/>
      <c r="L541" s="79"/>
      <c r="M541" s="79"/>
      <c r="N541" s="79"/>
      <c r="O541" s="79"/>
      <c r="P541" s="79"/>
      <c r="Q541" s="79"/>
      <c r="R541" s="79"/>
      <c r="S541" s="79"/>
      <c r="T541" s="79"/>
      <c r="U541" s="79"/>
    </row>
    <row r="542" spans="1:21" x14ac:dyDescent="0.2">
      <c r="A542" s="79"/>
      <c r="B542" s="79"/>
      <c r="C542" s="79"/>
      <c r="D542" s="79"/>
      <c r="E542" s="86"/>
      <c r="F542" s="87"/>
      <c r="G542" s="79"/>
      <c r="H542" s="87"/>
      <c r="I542" s="87"/>
      <c r="J542" s="87"/>
      <c r="K542" s="87"/>
      <c r="L542" s="79"/>
      <c r="M542" s="79"/>
      <c r="N542" s="79"/>
      <c r="O542" s="79"/>
      <c r="P542" s="79"/>
      <c r="Q542" s="79"/>
      <c r="R542" s="79"/>
      <c r="S542" s="79"/>
      <c r="T542" s="79"/>
      <c r="U542" s="79"/>
    </row>
    <row r="543" spans="1:21" x14ac:dyDescent="0.2">
      <c r="A543" s="79"/>
      <c r="B543" s="79"/>
      <c r="C543" s="79"/>
      <c r="D543" s="79"/>
      <c r="E543" s="86"/>
      <c r="F543" s="87"/>
      <c r="G543" s="79"/>
      <c r="H543" s="87"/>
      <c r="I543" s="87"/>
      <c r="J543" s="87"/>
      <c r="K543" s="87"/>
      <c r="L543" s="79"/>
      <c r="M543" s="79"/>
      <c r="N543" s="79"/>
      <c r="O543" s="79"/>
      <c r="P543" s="79"/>
      <c r="Q543" s="79"/>
      <c r="R543" s="79"/>
      <c r="S543" s="79"/>
      <c r="T543" s="79"/>
      <c r="U543" s="79"/>
    </row>
    <row r="544" spans="1:21" x14ac:dyDescent="0.2">
      <c r="A544" s="79"/>
      <c r="B544" s="79"/>
      <c r="C544" s="79"/>
      <c r="D544" s="79"/>
      <c r="E544" s="86"/>
      <c r="F544" s="87"/>
      <c r="G544" s="79"/>
      <c r="H544" s="87"/>
      <c r="I544" s="87"/>
      <c r="J544" s="87"/>
      <c r="K544" s="87"/>
      <c r="L544" s="79"/>
      <c r="M544" s="79"/>
      <c r="N544" s="79"/>
      <c r="O544" s="79"/>
      <c r="P544" s="79"/>
      <c r="Q544" s="79"/>
      <c r="R544" s="79"/>
      <c r="S544" s="79"/>
      <c r="T544" s="79"/>
      <c r="U544" s="79"/>
    </row>
    <row r="545" spans="1:21" x14ac:dyDescent="0.2">
      <c r="A545" s="79"/>
      <c r="B545" s="79"/>
      <c r="C545" s="79"/>
      <c r="D545" s="79"/>
      <c r="E545" s="86"/>
      <c r="F545" s="87"/>
      <c r="G545" s="79"/>
      <c r="H545" s="87"/>
      <c r="I545" s="87"/>
      <c r="J545" s="87"/>
      <c r="K545" s="87"/>
      <c r="L545" s="79"/>
      <c r="M545" s="79"/>
      <c r="N545" s="79"/>
      <c r="O545" s="79"/>
      <c r="P545" s="79"/>
      <c r="Q545" s="79"/>
      <c r="R545" s="79"/>
      <c r="S545" s="79"/>
      <c r="T545" s="79"/>
      <c r="U545" s="79"/>
    </row>
    <row r="546" spans="1:21" x14ac:dyDescent="0.2">
      <c r="A546" s="79"/>
      <c r="B546" s="79"/>
      <c r="C546" s="79"/>
      <c r="D546" s="79"/>
      <c r="E546" s="86"/>
      <c r="F546" s="87"/>
      <c r="G546" s="79"/>
      <c r="H546" s="87"/>
      <c r="I546" s="87"/>
      <c r="J546" s="87"/>
      <c r="K546" s="87"/>
      <c r="L546" s="79"/>
      <c r="M546" s="79"/>
      <c r="N546" s="79"/>
      <c r="O546" s="79"/>
      <c r="P546" s="79"/>
      <c r="Q546" s="79"/>
      <c r="R546" s="79"/>
      <c r="S546" s="79"/>
      <c r="T546" s="79"/>
      <c r="U546" s="79"/>
    </row>
    <row r="547" spans="1:21" x14ac:dyDescent="0.2">
      <c r="A547" s="79"/>
      <c r="B547" s="79"/>
      <c r="C547" s="79"/>
      <c r="D547" s="79"/>
      <c r="E547" s="86"/>
      <c r="F547" s="87"/>
      <c r="G547" s="79"/>
      <c r="H547" s="87"/>
      <c r="I547" s="87"/>
      <c r="J547" s="87"/>
      <c r="K547" s="87"/>
      <c r="L547" s="79"/>
      <c r="M547" s="79"/>
      <c r="N547" s="79"/>
      <c r="O547" s="79"/>
      <c r="P547" s="79"/>
      <c r="Q547" s="79"/>
      <c r="R547" s="79"/>
      <c r="S547" s="79"/>
      <c r="T547" s="79"/>
      <c r="U547" s="79"/>
    </row>
    <row r="548" spans="1:21" x14ac:dyDescent="0.2">
      <c r="A548" s="79"/>
      <c r="B548" s="79"/>
      <c r="C548" s="79"/>
      <c r="D548" s="79"/>
      <c r="E548" s="86"/>
      <c r="F548" s="87"/>
      <c r="G548" s="79"/>
      <c r="H548" s="87"/>
      <c r="I548" s="87"/>
      <c r="J548" s="87"/>
      <c r="K548" s="87"/>
      <c r="L548" s="79"/>
      <c r="M548" s="79"/>
      <c r="N548" s="79"/>
      <c r="O548" s="79"/>
      <c r="P548" s="79"/>
      <c r="Q548" s="79"/>
      <c r="R548" s="79"/>
      <c r="S548" s="79"/>
      <c r="T548" s="79"/>
      <c r="U548" s="79"/>
    </row>
    <row r="549" spans="1:21" x14ac:dyDescent="0.2">
      <c r="A549" s="79"/>
      <c r="B549" s="79"/>
      <c r="C549" s="79"/>
      <c r="D549" s="79"/>
      <c r="E549" s="86"/>
      <c r="F549" s="87"/>
      <c r="G549" s="79"/>
      <c r="H549" s="87"/>
      <c r="I549" s="87"/>
      <c r="J549" s="87"/>
      <c r="K549" s="87"/>
      <c r="L549" s="79"/>
      <c r="M549" s="79"/>
      <c r="N549" s="79"/>
      <c r="O549" s="79"/>
      <c r="P549" s="79"/>
      <c r="Q549" s="79"/>
      <c r="R549" s="79"/>
      <c r="S549" s="79"/>
      <c r="T549" s="79"/>
      <c r="U549" s="79"/>
    </row>
    <row r="550" spans="1:21" x14ac:dyDescent="0.2">
      <c r="A550" s="79"/>
      <c r="B550" s="79"/>
      <c r="C550" s="79"/>
      <c r="D550" s="79"/>
      <c r="E550" s="86"/>
      <c r="F550" s="87"/>
      <c r="G550" s="79"/>
      <c r="H550" s="87"/>
      <c r="I550" s="87"/>
      <c r="J550" s="87"/>
      <c r="K550" s="87"/>
      <c r="L550" s="79"/>
      <c r="M550" s="79"/>
      <c r="N550" s="79"/>
      <c r="O550" s="79"/>
      <c r="P550" s="79"/>
      <c r="Q550" s="79"/>
      <c r="R550" s="79"/>
      <c r="S550" s="79"/>
      <c r="T550" s="79"/>
      <c r="U550" s="79"/>
    </row>
    <row r="551" spans="1:21" x14ac:dyDescent="0.2">
      <c r="A551" s="79"/>
      <c r="B551" s="79"/>
      <c r="C551" s="79"/>
      <c r="D551" s="79"/>
      <c r="E551" s="86"/>
      <c r="F551" s="87"/>
      <c r="G551" s="79"/>
      <c r="H551" s="87"/>
      <c r="I551" s="87"/>
      <c r="J551" s="87"/>
      <c r="K551" s="87"/>
      <c r="L551" s="79"/>
      <c r="M551" s="79"/>
      <c r="N551" s="79"/>
      <c r="O551" s="79"/>
      <c r="P551" s="79"/>
      <c r="Q551" s="79"/>
      <c r="R551" s="79"/>
      <c r="S551" s="79"/>
      <c r="T551" s="79"/>
      <c r="U551" s="79"/>
    </row>
    <row r="552" spans="1:21" x14ac:dyDescent="0.2">
      <c r="A552" s="79"/>
      <c r="B552" s="79"/>
      <c r="C552" s="79"/>
      <c r="D552" s="79"/>
      <c r="E552" s="86"/>
      <c r="F552" s="87"/>
      <c r="G552" s="79"/>
      <c r="H552" s="87"/>
      <c r="I552" s="87"/>
      <c r="J552" s="87"/>
      <c r="K552" s="87"/>
      <c r="L552" s="79"/>
      <c r="M552" s="79"/>
      <c r="N552" s="79"/>
      <c r="O552" s="79"/>
      <c r="P552" s="79"/>
      <c r="Q552" s="79"/>
      <c r="R552" s="79"/>
      <c r="S552" s="79"/>
      <c r="T552" s="79"/>
      <c r="U552" s="79"/>
    </row>
    <row r="553" spans="1:21" x14ac:dyDescent="0.2">
      <c r="A553" s="79"/>
      <c r="B553" s="79"/>
      <c r="C553" s="79"/>
      <c r="D553" s="79"/>
      <c r="E553" s="86"/>
      <c r="F553" s="87"/>
      <c r="G553" s="79"/>
      <c r="H553" s="87"/>
      <c r="I553" s="87"/>
      <c r="J553" s="87"/>
      <c r="K553" s="87"/>
      <c r="L553" s="79"/>
      <c r="M553" s="79"/>
      <c r="N553" s="79"/>
      <c r="O553" s="79"/>
      <c r="P553" s="79"/>
      <c r="Q553" s="79"/>
      <c r="R553" s="79"/>
      <c r="S553" s="79"/>
      <c r="T553" s="79"/>
      <c r="U553" s="79"/>
    </row>
    <row r="554" spans="1:21" x14ac:dyDescent="0.2">
      <c r="A554" s="79"/>
      <c r="B554" s="79"/>
      <c r="C554" s="79"/>
      <c r="D554" s="79"/>
      <c r="E554" s="86"/>
      <c r="F554" s="87"/>
      <c r="G554" s="79"/>
      <c r="H554" s="87"/>
      <c r="I554" s="87"/>
      <c r="J554" s="87"/>
      <c r="K554" s="87"/>
      <c r="L554" s="79"/>
      <c r="M554" s="79"/>
      <c r="N554" s="79"/>
      <c r="O554" s="79"/>
      <c r="P554" s="79"/>
      <c r="Q554" s="79"/>
      <c r="R554" s="79"/>
      <c r="S554" s="79"/>
      <c r="T554" s="79"/>
      <c r="U554" s="79"/>
    </row>
    <row r="555" spans="1:21" x14ac:dyDescent="0.2">
      <c r="A555" s="79"/>
      <c r="B555" s="79"/>
      <c r="C555" s="79"/>
      <c r="D555" s="79"/>
      <c r="E555" s="86"/>
      <c r="F555" s="87"/>
      <c r="G555" s="79"/>
      <c r="H555" s="87"/>
      <c r="I555" s="87"/>
      <c r="J555" s="87"/>
      <c r="K555" s="87"/>
      <c r="L555" s="79"/>
      <c r="M555" s="79"/>
      <c r="N555" s="79"/>
      <c r="O555" s="79"/>
      <c r="P555" s="79"/>
      <c r="Q555" s="79"/>
      <c r="R555" s="79"/>
      <c r="S555" s="79"/>
      <c r="T555" s="79"/>
      <c r="U555" s="79"/>
    </row>
    <row r="556" spans="1:21" x14ac:dyDescent="0.2">
      <c r="A556" s="79"/>
      <c r="B556" s="79"/>
      <c r="C556" s="79"/>
      <c r="D556" s="79"/>
      <c r="E556" s="86"/>
      <c r="F556" s="87"/>
      <c r="G556" s="79"/>
      <c r="H556" s="87"/>
      <c r="I556" s="87"/>
      <c r="J556" s="87"/>
      <c r="K556" s="87"/>
      <c r="L556" s="79"/>
      <c r="M556" s="79"/>
      <c r="N556" s="79"/>
      <c r="O556" s="79"/>
      <c r="P556" s="79"/>
      <c r="Q556" s="79"/>
      <c r="R556" s="79"/>
      <c r="S556" s="79"/>
      <c r="T556" s="79"/>
      <c r="U556" s="79"/>
    </row>
    <row r="557" spans="1:21" x14ac:dyDescent="0.2">
      <c r="A557" s="79"/>
      <c r="B557" s="79"/>
      <c r="C557" s="79"/>
      <c r="D557" s="79"/>
      <c r="E557" s="86"/>
      <c r="F557" s="87"/>
      <c r="G557" s="79"/>
      <c r="H557" s="87"/>
      <c r="I557" s="87"/>
      <c r="J557" s="87"/>
      <c r="K557" s="87"/>
      <c r="L557" s="79"/>
      <c r="M557" s="79"/>
      <c r="N557" s="79"/>
      <c r="O557" s="79"/>
      <c r="P557" s="79"/>
      <c r="Q557" s="79"/>
      <c r="R557" s="79"/>
      <c r="S557" s="79"/>
      <c r="T557" s="79"/>
      <c r="U557" s="79"/>
    </row>
    <row r="558" spans="1:21" x14ac:dyDescent="0.2">
      <c r="A558" s="79"/>
      <c r="B558" s="79"/>
      <c r="C558" s="79"/>
      <c r="D558" s="79"/>
      <c r="E558" s="86"/>
      <c r="F558" s="87"/>
      <c r="G558" s="79"/>
      <c r="H558" s="87"/>
      <c r="I558" s="87"/>
      <c r="J558" s="87"/>
      <c r="K558" s="87"/>
      <c r="L558" s="79"/>
      <c r="M558" s="79"/>
      <c r="N558" s="79"/>
      <c r="O558" s="79"/>
      <c r="P558" s="79"/>
      <c r="Q558" s="79"/>
      <c r="R558" s="79"/>
      <c r="S558" s="79"/>
      <c r="T558" s="79"/>
      <c r="U558" s="79"/>
    </row>
    <row r="559" spans="1:21" x14ac:dyDescent="0.2">
      <c r="A559" s="79"/>
      <c r="B559" s="79"/>
      <c r="C559" s="79"/>
      <c r="D559" s="79"/>
      <c r="E559" s="86"/>
      <c r="F559" s="87"/>
      <c r="G559" s="79"/>
      <c r="H559" s="87"/>
      <c r="I559" s="87"/>
      <c r="J559" s="87"/>
      <c r="K559" s="87"/>
      <c r="L559" s="79"/>
      <c r="M559" s="79"/>
      <c r="N559" s="79"/>
      <c r="O559" s="79"/>
      <c r="P559" s="79"/>
      <c r="Q559" s="79"/>
      <c r="R559" s="79"/>
      <c r="S559" s="79"/>
      <c r="T559" s="79"/>
      <c r="U559" s="79"/>
    </row>
    <row r="560" spans="1:21" x14ac:dyDescent="0.2">
      <c r="A560" s="79"/>
      <c r="B560" s="79"/>
      <c r="C560" s="79"/>
      <c r="D560" s="79"/>
      <c r="E560" s="86"/>
      <c r="F560" s="87"/>
      <c r="G560" s="79"/>
      <c r="H560" s="87"/>
      <c r="I560" s="87"/>
      <c r="J560" s="87"/>
      <c r="K560" s="87"/>
      <c r="L560" s="79"/>
      <c r="M560" s="79"/>
      <c r="N560" s="79"/>
      <c r="O560" s="79"/>
      <c r="P560" s="79"/>
      <c r="Q560" s="79"/>
      <c r="R560" s="79"/>
      <c r="S560" s="79"/>
      <c r="T560" s="79"/>
      <c r="U560" s="79"/>
    </row>
    <row r="561" spans="1:21" x14ac:dyDescent="0.2">
      <c r="A561" s="79"/>
      <c r="B561" s="79"/>
      <c r="C561" s="79"/>
      <c r="D561" s="79"/>
      <c r="E561" s="86"/>
      <c r="F561" s="87"/>
      <c r="G561" s="79"/>
      <c r="H561" s="87"/>
      <c r="I561" s="87"/>
      <c r="J561" s="87"/>
      <c r="K561" s="87"/>
      <c r="L561" s="79"/>
      <c r="M561" s="79"/>
      <c r="N561" s="79"/>
      <c r="O561" s="79"/>
      <c r="P561" s="79"/>
      <c r="Q561" s="79"/>
      <c r="R561" s="79"/>
      <c r="S561" s="79"/>
      <c r="T561" s="79"/>
      <c r="U561" s="79"/>
    </row>
    <row r="562" spans="1:21" x14ac:dyDescent="0.2">
      <c r="A562" s="79"/>
      <c r="B562" s="79"/>
      <c r="C562" s="79"/>
      <c r="D562" s="79"/>
      <c r="E562" s="86"/>
      <c r="F562" s="87"/>
      <c r="G562" s="79"/>
      <c r="H562" s="87"/>
      <c r="I562" s="87"/>
      <c r="J562" s="87"/>
      <c r="K562" s="87"/>
      <c r="L562" s="79"/>
      <c r="M562" s="79"/>
      <c r="N562" s="79"/>
      <c r="O562" s="79"/>
      <c r="P562" s="79"/>
      <c r="Q562" s="79"/>
      <c r="R562" s="79"/>
      <c r="S562" s="79"/>
      <c r="T562" s="79"/>
      <c r="U562" s="79"/>
    </row>
    <row r="563" spans="1:21" x14ac:dyDescent="0.2">
      <c r="A563" s="79"/>
      <c r="B563" s="79"/>
      <c r="C563" s="79"/>
      <c r="D563" s="79"/>
      <c r="E563" s="86"/>
      <c r="F563" s="87"/>
      <c r="G563" s="79"/>
      <c r="H563" s="87"/>
      <c r="I563" s="87"/>
      <c r="J563" s="87"/>
      <c r="K563" s="87"/>
      <c r="L563" s="79"/>
      <c r="M563" s="79"/>
      <c r="N563" s="79"/>
      <c r="O563" s="79"/>
      <c r="P563" s="79"/>
      <c r="Q563" s="79"/>
      <c r="R563" s="79"/>
      <c r="S563" s="79"/>
      <c r="T563" s="79"/>
      <c r="U563" s="79"/>
    </row>
    <row r="564" spans="1:21" x14ac:dyDescent="0.2">
      <c r="A564" s="79"/>
      <c r="B564" s="79"/>
      <c r="C564" s="79"/>
      <c r="D564" s="79"/>
      <c r="E564" s="86"/>
      <c r="F564" s="87"/>
      <c r="G564" s="79"/>
      <c r="H564" s="87"/>
      <c r="I564" s="87"/>
      <c r="J564" s="87"/>
      <c r="K564" s="87"/>
      <c r="L564" s="79"/>
      <c r="M564" s="79"/>
      <c r="N564" s="79"/>
      <c r="O564" s="79"/>
      <c r="P564" s="79"/>
      <c r="Q564" s="79"/>
      <c r="R564" s="79"/>
      <c r="S564" s="79"/>
      <c r="T564" s="79"/>
      <c r="U564" s="79"/>
    </row>
    <row r="565" spans="1:21" x14ac:dyDescent="0.2">
      <c r="A565" s="79"/>
      <c r="B565" s="79"/>
      <c r="C565" s="79"/>
      <c r="D565" s="79"/>
      <c r="E565" s="86"/>
      <c r="F565" s="87"/>
      <c r="G565" s="79"/>
      <c r="H565" s="87"/>
      <c r="I565" s="87"/>
      <c r="J565" s="87"/>
      <c r="K565" s="87"/>
      <c r="L565" s="79"/>
      <c r="M565" s="79"/>
      <c r="N565" s="79"/>
      <c r="O565" s="79"/>
      <c r="P565" s="79"/>
      <c r="Q565" s="79"/>
      <c r="R565" s="79"/>
      <c r="S565" s="79"/>
      <c r="T565" s="79"/>
      <c r="U565" s="79"/>
    </row>
    <row r="566" spans="1:21" x14ac:dyDescent="0.2">
      <c r="A566" s="79"/>
      <c r="B566" s="79"/>
      <c r="C566" s="79"/>
      <c r="D566" s="79"/>
      <c r="E566" s="86"/>
      <c r="F566" s="87"/>
      <c r="G566" s="79"/>
      <c r="H566" s="87"/>
      <c r="I566" s="87"/>
      <c r="J566" s="87"/>
      <c r="K566" s="87"/>
      <c r="L566" s="79"/>
      <c r="M566" s="79"/>
      <c r="N566" s="79"/>
      <c r="O566" s="79"/>
      <c r="P566" s="79"/>
      <c r="Q566" s="79"/>
      <c r="R566" s="79"/>
      <c r="S566" s="79"/>
      <c r="T566" s="79"/>
      <c r="U566" s="79"/>
    </row>
    <row r="567" spans="1:21" x14ac:dyDescent="0.2">
      <c r="A567" s="79"/>
      <c r="B567" s="79"/>
      <c r="C567" s="79"/>
      <c r="D567" s="79"/>
      <c r="E567" s="86"/>
      <c r="F567" s="87"/>
      <c r="G567" s="79"/>
      <c r="H567" s="87"/>
      <c r="I567" s="87"/>
      <c r="J567" s="87"/>
      <c r="K567" s="87"/>
      <c r="L567" s="79"/>
      <c r="M567" s="79"/>
      <c r="N567" s="79"/>
      <c r="O567" s="79"/>
      <c r="P567" s="79"/>
      <c r="Q567" s="79"/>
      <c r="R567" s="79"/>
      <c r="S567" s="79"/>
      <c r="T567" s="79"/>
      <c r="U567" s="79"/>
    </row>
    <row r="568" spans="1:21" x14ac:dyDescent="0.2">
      <c r="A568" s="79"/>
      <c r="B568" s="79"/>
      <c r="C568" s="79"/>
      <c r="D568" s="79"/>
      <c r="E568" s="86"/>
      <c r="F568" s="87"/>
      <c r="G568" s="79"/>
      <c r="H568" s="87"/>
      <c r="I568" s="87"/>
      <c r="J568" s="87"/>
      <c r="K568" s="87"/>
      <c r="L568" s="79"/>
      <c r="M568" s="79"/>
      <c r="N568" s="79"/>
      <c r="O568" s="79"/>
      <c r="P568" s="79"/>
      <c r="Q568" s="79"/>
      <c r="R568" s="79"/>
      <c r="S568" s="79"/>
      <c r="T568" s="79"/>
      <c r="U568" s="79"/>
    </row>
    <row r="569" spans="1:21" x14ac:dyDescent="0.2">
      <c r="A569" s="79"/>
      <c r="B569" s="79"/>
      <c r="C569" s="79"/>
      <c r="D569" s="79"/>
      <c r="E569" s="86"/>
      <c r="F569" s="87"/>
      <c r="G569" s="79"/>
      <c r="H569" s="87"/>
      <c r="I569" s="87"/>
      <c r="J569" s="87"/>
      <c r="K569" s="87"/>
      <c r="L569" s="79"/>
      <c r="M569" s="79"/>
      <c r="N569" s="79"/>
      <c r="O569" s="79"/>
      <c r="P569" s="79"/>
      <c r="Q569" s="79"/>
      <c r="R569" s="79"/>
      <c r="S569" s="79"/>
      <c r="T569" s="79"/>
      <c r="U569" s="79"/>
    </row>
    <row r="570" spans="1:21" x14ac:dyDescent="0.2">
      <c r="A570" s="79"/>
      <c r="B570" s="79"/>
      <c r="C570" s="79"/>
      <c r="D570" s="79"/>
      <c r="E570" s="86"/>
      <c r="F570" s="87"/>
      <c r="G570" s="79"/>
      <c r="H570" s="87"/>
      <c r="I570" s="87"/>
      <c r="J570" s="87"/>
      <c r="K570" s="87"/>
      <c r="L570" s="79"/>
      <c r="M570" s="79"/>
      <c r="N570" s="79"/>
      <c r="O570" s="79"/>
      <c r="P570" s="79"/>
      <c r="Q570" s="79"/>
      <c r="R570" s="79"/>
      <c r="S570" s="79"/>
      <c r="T570" s="79"/>
      <c r="U570" s="79"/>
    </row>
    <row r="571" spans="1:21" x14ac:dyDescent="0.2">
      <c r="A571" s="79"/>
      <c r="B571" s="79"/>
      <c r="C571" s="79"/>
      <c r="D571" s="79"/>
      <c r="E571" s="86"/>
      <c r="F571" s="87"/>
      <c r="G571" s="79"/>
      <c r="H571" s="87"/>
      <c r="I571" s="87"/>
      <c r="J571" s="87"/>
      <c r="K571" s="87"/>
      <c r="L571" s="79"/>
      <c r="M571" s="79"/>
      <c r="N571" s="79"/>
      <c r="O571" s="79"/>
      <c r="P571" s="79"/>
      <c r="Q571" s="79"/>
      <c r="R571" s="79"/>
      <c r="S571" s="79"/>
      <c r="T571" s="79"/>
      <c r="U571" s="79"/>
    </row>
    <row r="572" spans="1:21" x14ac:dyDescent="0.2">
      <c r="A572" s="79"/>
      <c r="B572" s="79"/>
      <c r="C572" s="79"/>
      <c r="D572" s="79"/>
      <c r="E572" s="86"/>
      <c r="F572" s="87"/>
      <c r="G572" s="79"/>
      <c r="H572" s="87"/>
      <c r="I572" s="87"/>
      <c r="J572" s="87"/>
      <c r="K572" s="87"/>
      <c r="L572" s="79"/>
      <c r="M572" s="79"/>
      <c r="N572" s="79"/>
      <c r="O572" s="79"/>
      <c r="P572" s="79"/>
      <c r="Q572" s="79"/>
      <c r="R572" s="79"/>
      <c r="S572" s="79"/>
      <c r="T572" s="79"/>
      <c r="U572" s="79"/>
    </row>
    <row r="573" spans="1:21" x14ac:dyDescent="0.2">
      <c r="A573" s="79"/>
      <c r="B573" s="79"/>
      <c r="C573" s="79"/>
      <c r="D573" s="79"/>
      <c r="E573" s="86"/>
      <c r="F573" s="87"/>
      <c r="G573" s="79"/>
      <c r="H573" s="87"/>
      <c r="I573" s="87"/>
      <c r="J573" s="87"/>
      <c r="K573" s="87"/>
      <c r="L573" s="79"/>
      <c r="M573" s="79"/>
      <c r="N573" s="79"/>
      <c r="O573" s="79"/>
      <c r="P573" s="79"/>
      <c r="Q573" s="79"/>
      <c r="R573" s="79"/>
      <c r="S573" s="79"/>
      <c r="T573" s="79"/>
      <c r="U573" s="79"/>
    </row>
    <row r="574" spans="1:21" x14ac:dyDescent="0.2">
      <c r="A574" s="79"/>
      <c r="B574" s="79"/>
      <c r="C574" s="79"/>
      <c r="D574" s="79"/>
      <c r="E574" s="86"/>
      <c r="F574" s="87"/>
      <c r="G574" s="79"/>
      <c r="H574" s="87"/>
      <c r="I574" s="87"/>
      <c r="J574" s="87"/>
      <c r="K574" s="87"/>
      <c r="L574" s="79"/>
      <c r="M574" s="79"/>
      <c r="N574" s="79"/>
      <c r="O574" s="79"/>
      <c r="P574" s="79"/>
      <c r="Q574" s="79"/>
      <c r="R574" s="79"/>
      <c r="S574" s="79"/>
      <c r="T574" s="79"/>
      <c r="U574" s="79"/>
    </row>
    <row r="575" spans="1:21" x14ac:dyDescent="0.2">
      <c r="A575" s="79"/>
      <c r="B575" s="79"/>
      <c r="C575" s="79"/>
      <c r="D575" s="79"/>
      <c r="E575" s="86"/>
      <c r="F575" s="87"/>
      <c r="G575" s="79"/>
      <c r="H575" s="87"/>
      <c r="I575" s="87"/>
      <c r="J575" s="87"/>
      <c r="K575" s="87"/>
      <c r="L575" s="79"/>
      <c r="M575" s="79"/>
      <c r="N575" s="79"/>
      <c r="O575" s="79"/>
      <c r="P575" s="79"/>
      <c r="Q575" s="79"/>
      <c r="R575" s="79"/>
      <c r="S575" s="79"/>
      <c r="T575" s="79"/>
      <c r="U575" s="79"/>
    </row>
    <row r="576" spans="1:21" x14ac:dyDescent="0.2">
      <c r="A576" s="79"/>
      <c r="B576" s="79"/>
      <c r="C576" s="79"/>
      <c r="D576" s="79"/>
      <c r="E576" s="86"/>
      <c r="F576" s="87"/>
      <c r="G576" s="79"/>
      <c r="H576" s="87"/>
      <c r="I576" s="87"/>
      <c r="J576" s="87"/>
      <c r="K576" s="87"/>
      <c r="L576" s="79"/>
      <c r="M576" s="79"/>
      <c r="N576" s="79"/>
      <c r="O576" s="79"/>
      <c r="P576" s="79"/>
      <c r="Q576" s="79"/>
      <c r="R576" s="79"/>
      <c r="S576" s="79"/>
      <c r="T576" s="79"/>
      <c r="U576" s="79"/>
    </row>
    <row r="577" spans="1:21" x14ac:dyDescent="0.2">
      <c r="A577" s="79"/>
      <c r="B577" s="79"/>
      <c r="C577" s="79"/>
      <c r="D577" s="79"/>
      <c r="E577" s="86"/>
      <c r="F577" s="87"/>
      <c r="G577" s="79"/>
      <c r="H577" s="87"/>
      <c r="I577" s="87"/>
      <c r="J577" s="87"/>
      <c r="K577" s="87"/>
      <c r="L577" s="79"/>
      <c r="M577" s="79"/>
      <c r="N577" s="79"/>
      <c r="O577" s="79"/>
      <c r="P577" s="79"/>
      <c r="Q577" s="79"/>
      <c r="R577" s="79"/>
      <c r="S577" s="79"/>
      <c r="T577" s="79"/>
      <c r="U577" s="79"/>
    </row>
    <row r="578" spans="1:21" x14ac:dyDescent="0.2">
      <c r="A578" s="79"/>
      <c r="B578" s="79"/>
      <c r="C578" s="79"/>
      <c r="D578" s="79"/>
      <c r="E578" s="86"/>
      <c r="F578" s="87"/>
      <c r="G578" s="79"/>
      <c r="H578" s="87"/>
      <c r="I578" s="87"/>
      <c r="J578" s="87"/>
      <c r="K578" s="87"/>
      <c r="L578" s="79"/>
      <c r="M578" s="79"/>
      <c r="N578" s="79"/>
      <c r="O578" s="79"/>
      <c r="P578" s="79"/>
      <c r="Q578" s="79"/>
      <c r="R578" s="79"/>
      <c r="S578" s="79"/>
      <c r="T578" s="79"/>
      <c r="U578" s="79"/>
    </row>
    <row r="579" spans="1:21" x14ac:dyDescent="0.2">
      <c r="A579" s="79"/>
      <c r="B579" s="79"/>
      <c r="C579" s="79"/>
      <c r="D579" s="79"/>
      <c r="E579" s="86"/>
      <c r="F579" s="87"/>
      <c r="G579" s="79"/>
      <c r="H579" s="87"/>
      <c r="I579" s="87"/>
      <c r="J579" s="87"/>
      <c r="K579" s="87"/>
      <c r="L579" s="79"/>
      <c r="M579" s="79"/>
      <c r="N579" s="79"/>
      <c r="O579" s="79"/>
      <c r="P579" s="79"/>
      <c r="Q579" s="79"/>
      <c r="R579" s="79"/>
      <c r="S579" s="79"/>
      <c r="T579" s="79"/>
      <c r="U579" s="79"/>
    </row>
    <row r="580" spans="1:21" x14ac:dyDescent="0.2">
      <c r="A580" s="79"/>
      <c r="B580" s="79"/>
      <c r="C580" s="79"/>
      <c r="D580" s="79"/>
      <c r="E580" s="86"/>
      <c r="F580" s="87"/>
      <c r="G580" s="79"/>
      <c r="H580" s="87"/>
      <c r="I580" s="87"/>
      <c r="J580" s="87"/>
      <c r="K580" s="87"/>
      <c r="L580" s="79"/>
      <c r="M580" s="79"/>
      <c r="N580" s="79"/>
      <c r="O580" s="79"/>
      <c r="P580" s="79"/>
      <c r="Q580" s="79"/>
      <c r="R580" s="79"/>
      <c r="S580" s="79"/>
      <c r="T580" s="79"/>
      <c r="U580" s="79"/>
    </row>
    <row r="581" spans="1:21" x14ac:dyDescent="0.2">
      <c r="A581" s="79"/>
      <c r="B581" s="79"/>
      <c r="C581" s="79"/>
      <c r="D581" s="79"/>
      <c r="E581" s="86"/>
      <c r="F581" s="87"/>
      <c r="G581" s="79"/>
      <c r="H581" s="87"/>
      <c r="I581" s="87"/>
      <c r="J581" s="87"/>
      <c r="K581" s="87"/>
      <c r="L581" s="79"/>
      <c r="M581" s="79"/>
      <c r="N581" s="79"/>
      <c r="O581" s="79"/>
      <c r="P581" s="79"/>
      <c r="Q581" s="79"/>
      <c r="R581" s="79"/>
      <c r="S581" s="79"/>
      <c r="T581" s="79"/>
      <c r="U581" s="79"/>
    </row>
    <row r="582" spans="1:21" x14ac:dyDescent="0.2">
      <c r="A582" s="79"/>
      <c r="B582" s="79"/>
      <c r="C582" s="79"/>
      <c r="D582" s="79"/>
      <c r="E582" s="86"/>
      <c r="F582" s="87"/>
      <c r="G582" s="79"/>
      <c r="H582" s="87"/>
      <c r="I582" s="87"/>
      <c r="J582" s="87"/>
      <c r="K582" s="87"/>
      <c r="L582" s="79"/>
      <c r="M582" s="79"/>
      <c r="N582" s="79"/>
      <c r="O582" s="79"/>
      <c r="P582" s="79"/>
      <c r="Q582" s="79"/>
      <c r="R582" s="79"/>
      <c r="S582" s="79"/>
      <c r="T582" s="79"/>
      <c r="U582" s="79"/>
    </row>
    <row r="583" spans="1:21" x14ac:dyDescent="0.2">
      <c r="A583" s="79"/>
      <c r="B583" s="79"/>
      <c r="C583" s="79"/>
      <c r="D583" s="79"/>
      <c r="E583" s="86"/>
      <c r="F583" s="87"/>
      <c r="G583" s="79"/>
      <c r="H583" s="87"/>
      <c r="I583" s="87"/>
      <c r="J583" s="87"/>
      <c r="K583" s="87"/>
      <c r="L583" s="79"/>
      <c r="M583" s="79"/>
      <c r="N583" s="79"/>
      <c r="O583" s="79"/>
      <c r="P583" s="79"/>
      <c r="Q583" s="79"/>
      <c r="R583" s="79"/>
      <c r="S583" s="79"/>
      <c r="T583" s="79"/>
      <c r="U583" s="79"/>
    </row>
    <row r="584" spans="1:21" x14ac:dyDescent="0.2">
      <c r="A584" s="79"/>
      <c r="B584" s="79"/>
      <c r="C584" s="79"/>
      <c r="D584" s="79"/>
      <c r="E584" s="86"/>
      <c r="F584" s="87"/>
      <c r="G584" s="79"/>
      <c r="H584" s="87"/>
      <c r="I584" s="87"/>
      <c r="J584" s="87"/>
      <c r="K584" s="87"/>
      <c r="L584" s="79"/>
      <c r="M584" s="79"/>
      <c r="N584" s="79"/>
      <c r="O584" s="79"/>
      <c r="P584" s="79"/>
      <c r="Q584" s="79"/>
      <c r="R584" s="79"/>
      <c r="S584" s="79"/>
      <c r="T584" s="79"/>
      <c r="U584" s="79"/>
    </row>
    <row r="585" spans="1:21" x14ac:dyDescent="0.2">
      <c r="A585" s="79"/>
      <c r="B585" s="79"/>
      <c r="C585" s="79"/>
      <c r="D585" s="79"/>
      <c r="E585" s="86"/>
      <c r="F585" s="87"/>
      <c r="G585" s="79"/>
      <c r="H585" s="87"/>
      <c r="I585" s="87"/>
      <c r="J585" s="87"/>
      <c r="K585" s="87"/>
      <c r="L585" s="79"/>
      <c r="M585" s="79"/>
      <c r="N585" s="79"/>
      <c r="O585" s="79"/>
      <c r="P585" s="79"/>
      <c r="Q585" s="79"/>
      <c r="R585" s="79"/>
      <c r="S585" s="79"/>
      <c r="T585" s="79"/>
      <c r="U585" s="79"/>
    </row>
    <row r="586" spans="1:21" x14ac:dyDescent="0.2">
      <c r="A586" s="79"/>
      <c r="B586" s="79"/>
      <c r="C586" s="79"/>
      <c r="D586" s="79"/>
      <c r="E586" s="86"/>
      <c r="F586" s="87"/>
      <c r="G586" s="79"/>
      <c r="H586" s="87"/>
      <c r="I586" s="87"/>
      <c r="J586" s="87"/>
      <c r="K586" s="87"/>
      <c r="L586" s="79"/>
      <c r="M586" s="79"/>
      <c r="N586" s="79"/>
      <c r="O586" s="79"/>
      <c r="P586" s="79"/>
      <c r="Q586" s="79"/>
      <c r="R586" s="79"/>
      <c r="S586" s="79"/>
      <c r="T586" s="79"/>
      <c r="U586" s="79"/>
    </row>
    <row r="587" spans="1:21" x14ac:dyDescent="0.2">
      <c r="A587" s="79"/>
      <c r="B587" s="79"/>
      <c r="C587" s="79"/>
      <c r="D587" s="79"/>
      <c r="E587" s="86"/>
      <c r="F587" s="87"/>
      <c r="G587" s="79"/>
      <c r="H587" s="87"/>
      <c r="I587" s="87"/>
      <c r="J587" s="87"/>
      <c r="K587" s="87"/>
      <c r="L587" s="79"/>
      <c r="M587" s="79"/>
      <c r="N587" s="79"/>
      <c r="O587" s="79"/>
      <c r="P587" s="79"/>
      <c r="Q587" s="79"/>
      <c r="R587" s="79"/>
      <c r="S587" s="79"/>
      <c r="T587" s="79"/>
      <c r="U587" s="79"/>
    </row>
    <row r="588" spans="1:21" x14ac:dyDescent="0.2">
      <c r="A588" s="79"/>
      <c r="B588" s="79"/>
      <c r="C588" s="79"/>
      <c r="D588" s="79"/>
      <c r="E588" s="86"/>
      <c r="F588" s="87"/>
      <c r="G588" s="79"/>
      <c r="H588" s="87"/>
      <c r="I588" s="87"/>
      <c r="J588" s="87"/>
      <c r="K588" s="87"/>
      <c r="L588" s="79"/>
      <c r="M588" s="79"/>
      <c r="N588" s="79"/>
      <c r="O588" s="79"/>
      <c r="P588" s="79"/>
      <c r="Q588" s="79"/>
      <c r="R588" s="79"/>
      <c r="S588" s="79"/>
      <c r="T588" s="79"/>
      <c r="U588" s="79"/>
    </row>
    <row r="589" spans="1:21" x14ac:dyDescent="0.2">
      <c r="A589" s="79"/>
      <c r="B589" s="79"/>
      <c r="C589" s="79"/>
      <c r="D589" s="79"/>
      <c r="E589" s="86"/>
      <c r="F589" s="87"/>
      <c r="G589" s="79"/>
      <c r="H589" s="87"/>
      <c r="I589" s="87"/>
      <c r="J589" s="87"/>
      <c r="K589" s="87"/>
      <c r="L589" s="79"/>
      <c r="M589" s="79"/>
      <c r="N589" s="79"/>
      <c r="O589" s="79"/>
      <c r="P589" s="79"/>
      <c r="Q589" s="79"/>
      <c r="R589" s="79"/>
      <c r="S589" s="79"/>
      <c r="T589" s="79"/>
      <c r="U589" s="79"/>
    </row>
    <row r="590" spans="1:21" x14ac:dyDescent="0.2">
      <c r="A590" s="79"/>
      <c r="B590" s="79"/>
      <c r="C590" s="79"/>
      <c r="D590" s="79"/>
      <c r="E590" s="86"/>
      <c r="F590" s="87"/>
      <c r="G590" s="79"/>
      <c r="H590" s="87"/>
      <c r="I590" s="87"/>
      <c r="J590" s="87"/>
      <c r="K590" s="87"/>
      <c r="L590" s="79"/>
      <c r="M590" s="79"/>
      <c r="N590" s="79"/>
      <c r="O590" s="79"/>
      <c r="P590" s="79"/>
      <c r="Q590" s="79"/>
      <c r="R590" s="79"/>
      <c r="S590" s="79"/>
      <c r="T590" s="79"/>
      <c r="U590" s="79"/>
    </row>
    <row r="591" spans="1:21" x14ac:dyDescent="0.2">
      <c r="A591" s="79"/>
      <c r="B591" s="79"/>
      <c r="C591" s="79"/>
      <c r="D591" s="79"/>
      <c r="E591" s="86"/>
      <c r="F591" s="87"/>
      <c r="G591" s="79"/>
      <c r="H591" s="87"/>
      <c r="I591" s="87"/>
      <c r="J591" s="87"/>
      <c r="K591" s="87"/>
      <c r="L591" s="79"/>
      <c r="M591" s="79"/>
      <c r="N591" s="79"/>
      <c r="O591" s="79"/>
      <c r="P591" s="79"/>
      <c r="Q591" s="79"/>
      <c r="R591" s="79"/>
      <c r="S591" s="79"/>
      <c r="T591" s="79"/>
      <c r="U591" s="79"/>
    </row>
    <row r="592" spans="1:21" x14ac:dyDescent="0.2">
      <c r="A592" s="79"/>
      <c r="B592" s="79"/>
      <c r="C592" s="79"/>
      <c r="D592" s="79"/>
      <c r="E592" s="86"/>
      <c r="F592" s="87"/>
      <c r="G592" s="79"/>
      <c r="H592" s="87"/>
      <c r="I592" s="87"/>
      <c r="J592" s="87"/>
      <c r="K592" s="87"/>
      <c r="L592" s="79"/>
      <c r="M592" s="79"/>
      <c r="N592" s="79"/>
      <c r="O592" s="79"/>
      <c r="P592" s="79"/>
      <c r="Q592" s="79"/>
      <c r="R592" s="79"/>
      <c r="S592" s="79"/>
      <c r="T592" s="79"/>
      <c r="U592" s="79"/>
    </row>
    <row r="593" spans="1:21" x14ac:dyDescent="0.2">
      <c r="A593" s="79"/>
      <c r="B593" s="79"/>
      <c r="C593" s="79"/>
      <c r="D593" s="79"/>
      <c r="E593" s="86"/>
      <c r="F593" s="87"/>
      <c r="G593" s="79"/>
      <c r="H593" s="87"/>
      <c r="I593" s="87"/>
      <c r="J593" s="87"/>
      <c r="K593" s="87"/>
      <c r="L593" s="79"/>
      <c r="M593" s="79"/>
      <c r="N593" s="79"/>
      <c r="O593" s="79"/>
      <c r="P593" s="79"/>
      <c r="Q593" s="79"/>
      <c r="R593" s="79"/>
      <c r="S593" s="79"/>
      <c r="T593" s="79"/>
      <c r="U593" s="79"/>
    </row>
    <row r="594" spans="1:21" x14ac:dyDescent="0.2">
      <c r="A594" s="79"/>
      <c r="B594" s="79"/>
      <c r="C594" s="79"/>
      <c r="D594" s="79"/>
      <c r="E594" s="86"/>
      <c r="F594" s="87"/>
      <c r="G594" s="79"/>
      <c r="H594" s="87"/>
      <c r="I594" s="87"/>
      <c r="J594" s="87"/>
      <c r="K594" s="87"/>
      <c r="L594" s="79"/>
      <c r="M594" s="79"/>
      <c r="N594" s="79"/>
      <c r="O594" s="79"/>
      <c r="P594" s="79"/>
      <c r="Q594" s="79"/>
      <c r="R594" s="79"/>
      <c r="S594" s="79"/>
      <c r="T594" s="79"/>
      <c r="U594" s="79"/>
    </row>
    <row r="595" spans="1:21" x14ac:dyDescent="0.2">
      <c r="A595" s="79"/>
      <c r="B595" s="79"/>
      <c r="C595" s="79"/>
      <c r="D595" s="79"/>
      <c r="E595" s="86"/>
      <c r="F595" s="87"/>
      <c r="G595" s="79"/>
      <c r="H595" s="87"/>
      <c r="I595" s="87"/>
      <c r="J595" s="87"/>
      <c r="K595" s="87"/>
      <c r="L595" s="79"/>
      <c r="M595" s="79"/>
      <c r="N595" s="79"/>
      <c r="O595" s="79"/>
      <c r="P595" s="79"/>
      <c r="Q595" s="79"/>
      <c r="R595" s="79"/>
      <c r="S595" s="79"/>
      <c r="T595" s="79"/>
      <c r="U595" s="79"/>
    </row>
    <row r="596" spans="1:21" x14ac:dyDescent="0.2">
      <c r="A596" s="79"/>
      <c r="B596" s="79"/>
      <c r="C596" s="79"/>
      <c r="D596" s="79"/>
      <c r="E596" s="86"/>
      <c r="F596" s="87"/>
      <c r="G596" s="79"/>
      <c r="H596" s="87"/>
      <c r="I596" s="87"/>
      <c r="J596" s="87"/>
      <c r="K596" s="87"/>
      <c r="L596" s="79"/>
      <c r="M596" s="79"/>
      <c r="N596" s="79"/>
      <c r="O596" s="79"/>
      <c r="P596" s="79"/>
      <c r="Q596" s="79"/>
      <c r="R596" s="79"/>
      <c r="S596" s="79"/>
      <c r="T596" s="79"/>
      <c r="U596" s="79"/>
    </row>
    <row r="597" spans="1:21" x14ac:dyDescent="0.2">
      <c r="A597" s="79"/>
      <c r="B597" s="79"/>
      <c r="C597" s="79"/>
      <c r="D597" s="79"/>
      <c r="E597" s="86"/>
      <c r="F597" s="87"/>
      <c r="G597" s="79"/>
      <c r="H597" s="87"/>
      <c r="I597" s="87"/>
      <c r="J597" s="87"/>
      <c r="K597" s="87"/>
      <c r="L597" s="79"/>
      <c r="M597" s="79"/>
      <c r="N597" s="79"/>
      <c r="O597" s="79"/>
      <c r="P597" s="79"/>
      <c r="Q597" s="79"/>
      <c r="R597" s="79"/>
      <c r="S597" s="79"/>
      <c r="T597" s="79"/>
      <c r="U597" s="79"/>
    </row>
    <row r="598" spans="1:21" x14ac:dyDescent="0.2">
      <c r="A598" s="79"/>
      <c r="B598" s="79"/>
      <c r="C598" s="79"/>
      <c r="D598" s="79"/>
      <c r="E598" s="86"/>
      <c r="F598" s="87"/>
      <c r="G598" s="79"/>
      <c r="H598" s="87"/>
      <c r="I598" s="87"/>
      <c r="J598" s="87"/>
      <c r="K598" s="87"/>
      <c r="L598" s="79"/>
      <c r="M598" s="79"/>
      <c r="N598" s="79"/>
      <c r="O598" s="79"/>
      <c r="P598" s="79"/>
      <c r="Q598" s="79"/>
      <c r="R598" s="79"/>
      <c r="S598" s="79"/>
      <c r="T598" s="79"/>
      <c r="U598" s="79"/>
    </row>
    <row r="599" spans="1:21" x14ac:dyDescent="0.2">
      <c r="A599" s="79"/>
      <c r="B599" s="79"/>
      <c r="C599" s="79"/>
      <c r="D599" s="79"/>
      <c r="E599" s="86"/>
      <c r="F599" s="87"/>
      <c r="G599" s="79"/>
      <c r="H599" s="87"/>
      <c r="I599" s="87"/>
      <c r="J599" s="87"/>
      <c r="K599" s="87"/>
      <c r="L599" s="79"/>
      <c r="M599" s="79"/>
      <c r="N599" s="79"/>
      <c r="O599" s="79"/>
      <c r="P599" s="79"/>
      <c r="Q599" s="79"/>
      <c r="R599" s="79"/>
      <c r="S599" s="79"/>
      <c r="T599" s="79"/>
      <c r="U599" s="79"/>
    </row>
    <row r="600" spans="1:21" x14ac:dyDescent="0.2">
      <c r="A600" s="79"/>
      <c r="B600" s="79"/>
      <c r="C600" s="79"/>
      <c r="D600" s="79"/>
      <c r="E600" s="86"/>
      <c r="F600" s="87"/>
      <c r="G600" s="79"/>
      <c r="H600" s="87"/>
      <c r="I600" s="87"/>
      <c r="J600" s="87"/>
      <c r="K600" s="87"/>
      <c r="L600" s="79"/>
      <c r="M600" s="79"/>
      <c r="N600" s="79"/>
      <c r="O600" s="79"/>
      <c r="P600" s="79"/>
      <c r="Q600" s="79"/>
      <c r="R600" s="79"/>
      <c r="S600" s="79"/>
      <c r="T600" s="79"/>
      <c r="U600" s="79"/>
    </row>
    <row r="601" spans="1:21" x14ac:dyDescent="0.2">
      <c r="A601" s="79"/>
      <c r="B601" s="79"/>
      <c r="C601" s="79"/>
      <c r="D601" s="79"/>
      <c r="E601" s="86"/>
      <c r="F601" s="87"/>
      <c r="G601" s="79"/>
      <c r="H601" s="87"/>
      <c r="I601" s="87"/>
      <c r="J601" s="87"/>
      <c r="K601" s="87"/>
      <c r="L601" s="79"/>
      <c r="M601" s="79"/>
      <c r="N601" s="79"/>
      <c r="O601" s="79"/>
      <c r="P601" s="79"/>
      <c r="Q601" s="79"/>
      <c r="R601" s="79"/>
      <c r="S601" s="79"/>
      <c r="T601" s="79"/>
      <c r="U601" s="79"/>
    </row>
    <row r="602" spans="1:21" x14ac:dyDescent="0.2">
      <c r="A602" s="79"/>
      <c r="B602" s="79"/>
      <c r="C602" s="79"/>
      <c r="D602" s="79"/>
      <c r="E602" s="86"/>
      <c r="F602" s="87"/>
      <c r="G602" s="79"/>
      <c r="H602" s="87"/>
      <c r="I602" s="87"/>
      <c r="J602" s="87"/>
      <c r="K602" s="87"/>
      <c r="L602" s="79"/>
      <c r="M602" s="79"/>
      <c r="N602" s="79"/>
      <c r="O602" s="79"/>
      <c r="P602" s="79"/>
      <c r="Q602" s="79"/>
      <c r="R602" s="79"/>
      <c r="S602" s="79"/>
      <c r="T602" s="79"/>
      <c r="U602" s="79"/>
    </row>
    <row r="603" spans="1:21" x14ac:dyDescent="0.2">
      <c r="A603" s="79"/>
      <c r="B603" s="79"/>
      <c r="C603" s="79"/>
      <c r="D603" s="79"/>
      <c r="E603" s="86"/>
      <c r="F603" s="87"/>
      <c r="G603" s="79"/>
      <c r="H603" s="87"/>
      <c r="I603" s="87"/>
      <c r="J603" s="87"/>
      <c r="K603" s="87"/>
      <c r="L603" s="79"/>
      <c r="M603" s="79"/>
      <c r="N603" s="79"/>
      <c r="O603" s="79"/>
      <c r="P603" s="79"/>
      <c r="Q603" s="79"/>
      <c r="R603" s="79"/>
      <c r="S603" s="79"/>
      <c r="T603" s="79"/>
      <c r="U603" s="79"/>
    </row>
    <row r="604" spans="1:21" x14ac:dyDescent="0.2">
      <c r="A604" s="79"/>
      <c r="B604" s="79"/>
      <c r="C604" s="79"/>
      <c r="D604" s="79"/>
      <c r="E604" s="86"/>
      <c r="F604" s="87"/>
      <c r="G604" s="79"/>
      <c r="H604" s="87"/>
      <c r="I604" s="87"/>
      <c r="J604" s="87"/>
      <c r="K604" s="87"/>
      <c r="L604" s="79"/>
      <c r="M604" s="79"/>
      <c r="N604" s="79"/>
      <c r="O604" s="79"/>
      <c r="P604" s="79"/>
      <c r="Q604" s="79"/>
      <c r="R604" s="79"/>
      <c r="S604" s="79"/>
      <c r="T604" s="79"/>
      <c r="U604" s="79"/>
    </row>
    <row r="605" spans="1:21" x14ac:dyDescent="0.2">
      <c r="A605" s="79"/>
      <c r="B605" s="79"/>
      <c r="C605" s="79"/>
      <c r="D605" s="79"/>
      <c r="E605" s="86"/>
      <c r="F605" s="87"/>
      <c r="G605" s="79"/>
      <c r="H605" s="87"/>
      <c r="I605" s="87"/>
      <c r="J605" s="87"/>
      <c r="K605" s="87"/>
      <c r="L605" s="79"/>
      <c r="M605" s="79"/>
      <c r="N605" s="79"/>
      <c r="O605" s="79"/>
      <c r="P605" s="79"/>
      <c r="Q605" s="79"/>
      <c r="R605" s="79"/>
      <c r="S605" s="79"/>
      <c r="T605" s="79"/>
      <c r="U605" s="79"/>
    </row>
    <row r="606" spans="1:21" x14ac:dyDescent="0.2">
      <c r="A606" s="79"/>
      <c r="B606" s="79"/>
      <c r="C606" s="79"/>
      <c r="D606" s="79"/>
      <c r="E606" s="86"/>
      <c r="F606" s="87"/>
      <c r="G606" s="79"/>
      <c r="H606" s="87"/>
      <c r="I606" s="87"/>
      <c r="J606" s="87"/>
      <c r="K606" s="87"/>
      <c r="L606" s="79"/>
      <c r="M606" s="79"/>
      <c r="N606" s="79"/>
      <c r="O606" s="79"/>
      <c r="P606" s="79"/>
      <c r="Q606" s="79"/>
      <c r="R606" s="79"/>
      <c r="S606" s="79"/>
      <c r="T606" s="79"/>
      <c r="U606" s="79"/>
    </row>
    <row r="607" spans="1:21" x14ac:dyDescent="0.2">
      <c r="A607" s="79"/>
      <c r="B607" s="79"/>
      <c r="C607" s="79"/>
      <c r="D607" s="79"/>
      <c r="E607" s="86"/>
      <c r="F607" s="87"/>
      <c r="G607" s="79"/>
      <c r="H607" s="87"/>
      <c r="I607" s="87"/>
      <c r="J607" s="87"/>
      <c r="K607" s="87"/>
      <c r="L607" s="79"/>
      <c r="M607" s="79"/>
      <c r="N607" s="79"/>
      <c r="O607" s="79"/>
      <c r="P607" s="79"/>
      <c r="Q607" s="79"/>
      <c r="R607" s="79"/>
      <c r="S607" s="79"/>
      <c r="T607" s="79"/>
      <c r="U607" s="79"/>
    </row>
    <row r="608" spans="1:21" x14ac:dyDescent="0.2">
      <c r="A608" s="79"/>
      <c r="B608" s="79"/>
      <c r="C608" s="79"/>
      <c r="D608" s="79"/>
      <c r="E608" s="86"/>
      <c r="F608" s="87"/>
      <c r="G608" s="79"/>
      <c r="H608" s="87"/>
      <c r="I608" s="87"/>
      <c r="J608" s="87"/>
      <c r="K608" s="87"/>
      <c r="L608" s="79"/>
      <c r="M608" s="79"/>
      <c r="N608" s="79"/>
      <c r="O608" s="79"/>
      <c r="P608" s="79"/>
      <c r="Q608" s="79"/>
      <c r="R608" s="79"/>
      <c r="S608" s="79"/>
      <c r="T608" s="79"/>
      <c r="U608" s="79"/>
    </row>
    <row r="609" spans="1:21" x14ac:dyDescent="0.2">
      <c r="A609" s="79"/>
      <c r="B609" s="79"/>
      <c r="C609" s="79"/>
      <c r="D609" s="79"/>
      <c r="E609" s="86"/>
      <c r="F609" s="87"/>
      <c r="G609" s="79"/>
      <c r="H609" s="87"/>
      <c r="I609" s="87"/>
      <c r="J609" s="87"/>
      <c r="K609" s="87"/>
      <c r="L609" s="79"/>
      <c r="M609" s="79"/>
      <c r="N609" s="79"/>
      <c r="O609" s="79"/>
      <c r="P609" s="79"/>
      <c r="Q609" s="79"/>
      <c r="R609" s="79"/>
      <c r="S609" s="79"/>
      <c r="T609" s="79"/>
      <c r="U609" s="79"/>
    </row>
    <row r="610" spans="1:21" x14ac:dyDescent="0.2">
      <c r="A610" s="79"/>
      <c r="B610" s="79"/>
      <c r="C610" s="79"/>
      <c r="D610" s="79"/>
      <c r="E610" s="86"/>
      <c r="F610" s="87"/>
      <c r="G610" s="79"/>
      <c r="H610" s="87"/>
      <c r="I610" s="87"/>
      <c r="J610" s="87"/>
      <c r="K610" s="87"/>
      <c r="L610" s="79"/>
      <c r="M610" s="79"/>
      <c r="N610" s="79"/>
      <c r="O610" s="79"/>
      <c r="P610" s="79"/>
      <c r="Q610" s="79"/>
      <c r="R610" s="79"/>
      <c r="S610" s="79"/>
      <c r="T610" s="79"/>
      <c r="U610" s="79"/>
    </row>
    <row r="611" spans="1:21" x14ac:dyDescent="0.2">
      <c r="A611" s="79"/>
      <c r="B611" s="79"/>
      <c r="C611" s="79"/>
      <c r="D611" s="79"/>
      <c r="E611" s="86"/>
      <c r="F611" s="87"/>
      <c r="G611" s="79"/>
      <c r="H611" s="87"/>
      <c r="I611" s="87"/>
      <c r="J611" s="87"/>
      <c r="K611" s="87"/>
      <c r="L611" s="79"/>
      <c r="M611" s="79"/>
      <c r="N611" s="79"/>
      <c r="O611" s="79"/>
      <c r="P611" s="79"/>
      <c r="Q611" s="79"/>
      <c r="R611" s="79"/>
      <c r="S611" s="79"/>
      <c r="T611" s="79"/>
      <c r="U611" s="79"/>
    </row>
    <row r="612" spans="1:21" x14ac:dyDescent="0.2">
      <c r="A612" s="79"/>
      <c r="B612" s="79"/>
      <c r="C612" s="79"/>
      <c r="D612" s="79"/>
      <c r="E612" s="86"/>
      <c r="F612" s="87"/>
      <c r="G612" s="79"/>
      <c r="H612" s="87"/>
      <c r="I612" s="87"/>
      <c r="J612" s="87"/>
      <c r="K612" s="87"/>
      <c r="L612" s="79"/>
      <c r="M612" s="79"/>
      <c r="N612" s="79"/>
      <c r="O612" s="79"/>
      <c r="P612" s="79"/>
      <c r="Q612" s="79"/>
      <c r="R612" s="79"/>
      <c r="S612" s="79"/>
      <c r="T612" s="79"/>
      <c r="U612" s="79"/>
    </row>
    <row r="613" spans="1:21" x14ac:dyDescent="0.2">
      <c r="A613" s="79"/>
      <c r="B613" s="79"/>
      <c r="C613" s="79"/>
      <c r="D613" s="79"/>
      <c r="E613" s="86"/>
      <c r="F613" s="87"/>
      <c r="G613" s="79"/>
      <c r="H613" s="87"/>
      <c r="I613" s="87"/>
      <c r="J613" s="87"/>
      <c r="K613" s="87"/>
      <c r="L613" s="79"/>
      <c r="M613" s="79"/>
      <c r="N613" s="79"/>
      <c r="O613" s="79"/>
      <c r="P613" s="79"/>
      <c r="Q613" s="79"/>
      <c r="R613" s="79"/>
      <c r="S613" s="79"/>
      <c r="T613" s="79"/>
      <c r="U613" s="79"/>
    </row>
    <row r="614" spans="1:21" x14ac:dyDescent="0.2">
      <c r="A614" s="79"/>
      <c r="B614" s="79"/>
      <c r="C614" s="79"/>
      <c r="D614" s="79"/>
      <c r="E614" s="86"/>
      <c r="F614" s="87"/>
      <c r="G614" s="79"/>
      <c r="H614" s="87"/>
      <c r="I614" s="87"/>
      <c r="J614" s="87"/>
      <c r="K614" s="87"/>
      <c r="L614" s="79"/>
      <c r="M614" s="79"/>
      <c r="N614" s="79"/>
      <c r="O614" s="79"/>
      <c r="P614" s="79"/>
      <c r="Q614" s="79"/>
      <c r="R614" s="79"/>
      <c r="S614" s="79"/>
      <c r="T614" s="79"/>
      <c r="U614" s="79"/>
    </row>
    <row r="615" spans="1:21" x14ac:dyDescent="0.2">
      <c r="A615" s="79"/>
      <c r="B615" s="79"/>
      <c r="C615" s="79"/>
      <c r="D615" s="79"/>
      <c r="E615" s="86"/>
      <c r="F615" s="87"/>
      <c r="G615" s="79"/>
      <c r="H615" s="87"/>
      <c r="I615" s="87"/>
      <c r="J615" s="87"/>
      <c r="K615" s="87"/>
      <c r="L615" s="79"/>
      <c r="M615" s="79"/>
      <c r="N615" s="79"/>
      <c r="O615" s="79"/>
      <c r="P615" s="79"/>
      <c r="Q615" s="79"/>
      <c r="R615" s="79"/>
      <c r="S615" s="79"/>
      <c r="T615" s="79"/>
      <c r="U615" s="79"/>
    </row>
    <row r="616" spans="1:21" x14ac:dyDescent="0.2">
      <c r="A616" s="79"/>
      <c r="B616" s="79"/>
      <c r="C616" s="79"/>
      <c r="D616" s="79"/>
      <c r="E616" s="86"/>
      <c r="F616" s="87"/>
      <c r="G616" s="79"/>
      <c r="H616" s="87"/>
      <c r="I616" s="87"/>
      <c r="J616" s="87"/>
      <c r="K616" s="87"/>
      <c r="L616" s="79"/>
      <c r="M616" s="79"/>
      <c r="N616" s="79"/>
      <c r="O616" s="79"/>
      <c r="P616" s="79"/>
      <c r="Q616" s="79"/>
      <c r="R616" s="79"/>
      <c r="S616" s="79"/>
      <c r="T616" s="79"/>
      <c r="U616" s="79"/>
    </row>
    <row r="617" spans="1:21" x14ac:dyDescent="0.2">
      <c r="A617" s="79"/>
      <c r="B617" s="79"/>
      <c r="C617" s="79"/>
      <c r="D617" s="79"/>
      <c r="E617" s="86"/>
      <c r="F617" s="87"/>
      <c r="G617" s="79"/>
      <c r="H617" s="87"/>
      <c r="I617" s="87"/>
      <c r="J617" s="87"/>
      <c r="K617" s="87"/>
      <c r="L617" s="79"/>
      <c r="M617" s="79"/>
      <c r="N617" s="79"/>
      <c r="O617" s="79"/>
      <c r="P617" s="79"/>
      <c r="Q617" s="79"/>
      <c r="R617" s="79"/>
      <c r="S617" s="79"/>
      <c r="T617" s="79"/>
      <c r="U617" s="79"/>
    </row>
    <row r="618" spans="1:21" x14ac:dyDescent="0.2">
      <c r="A618" s="79"/>
      <c r="B618" s="79"/>
      <c r="C618" s="79"/>
      <c r="D618" s="79"/>
      <c r="E618" s="86"/>
      <c r="F618" s="87"/>
      <c r="G618" s="79"/>
      <c r="H618" s="87"/>
      <c r="I618" s="87"/>
      <c r="J618" s="87"/>
      <c r="K618" s="87"/>
      <c r="L618" s="79"/>
      <c r="M618" s="79"/>
      <c r="N618" s="79"/>
      <c r="O618" s="79"/>
      <c r="P618" s="79"/>
      <c r="Q618" s="79"/>
      <c r="R618" s="79"/>
      <c r="S618" s="79"/>
      <c r="T618" s="79"/>
      <c r="U618" s="79"/>
    </row>
    <row r="619" spans="1:21" x14ac:dyDescent="0.2">
      <c r="A619" s="79"/>
      <c r="B619" s="79"/>
      <c r="C619" s="79"/>
      <c r="D619" s="79"/>
      <c r="E619" s="86"/>
      <c r="F619" s="87"/>
      <c r="G619" s="79"/>
      <c r="H619" s="87"/>
      <c r="I619" s="87"/>
      <c r="J619" s="87"/>
      <c r="K619" s="87"/>
      <c r="L619" s="79"/>
      <c r="M619" s="79"/>
      <c r="N619" s="79"/>
      <c r="O619" s="79"/>
      <c r="P619" s="79"/>
      <c r="Q619" s="79"/>
      <c r="R619" s="79"/>
      <c r="S619" s="79"/>
      <c r="T619" s="79"/>
      <c r="U619" s="79"/>
    </row>
    <row r="620" spans="1:21" x14ac:dyDescent="0.2">
      <c r="A620" s="79"/>
      <c r="B620" s="79"/>
      <c r="C620" s="79"/>
      <c r="D620" s="79"/>
      <c r="E620" s="86"/>
      <c r="F620" s="87"/>
      <c r="G620" s="79"/>
      <c r="H620" s="87"/>
      <c r="I620" s="87"/>
      <c r="J620" s="87"/>
      <c r="K620" s="87"/>
      <c r="L620" s="79"/>
      <c r="M620" s="79"/>
      <c r="N620" s="79"/>
      <c r="O620" s="79"/>
      <c r="P620" s="79"/>
      <c r="Q620" s="79"/>
      <c r="R620" s="79"/>
      <c r="S620" s="79"/>
      <c r="T620" s="79"/>
      <c r="U620" s="79"/>
    </row>
    <row r="621" spans="1:21" x14ac:dyDescent="0.2">
      <c r="A621" s="79"/>
      <c r="B621" s="79"/>
      <c r="C621" s="79"/>
      <c r="D621" s="79"/>
      <c r="E621" s="86"/>
      <c r="F621" s="87"/>
      <c r="G621" s="79"/>
      <c r="H621" s="87"/>
      <c r="I621" s="87"/>
      <c r="J621" s="87"/>
      <c r="K621" s="87"/>
      <c r="L621" s="79"/>
      <c r="M621" s="79"/>
      <c r="N621" s="79"/>
      <c r="O621" s="79"/>
      <c r="P621" s="79"/>
      <c r="Q621" s="79"/>
      <c r="R621" s="79"/>
      <c r="S621" s="79"/>
      <c r="T621" s="79"/>
      <c r="U621" s="79"/>
    </row>
    <row r="622" spans="1:21" x14ac:dyDescent="0.2">
      <c r="A622" s="79"/>
      <c r="B622" s="79"/>
      <c r="C622" s="79"/>
      <c r="D622" s="79"/>
      <c r="E622" s="86"/>
      <c r="F622" s="87"/>
      <c r="G622" s="79"/>
      <c r="H622" s="87"/>
      <c r="I622" s="87"/>
      <c r="J622" s="87"/>
      <c r="K622" s="87"/>
      <c r="L622" s="79"/>
      <c r="M622" s="79"/>
      <c r="N622" s="79"/>
      <c r="O622" s="79"/>
      <c r="P622" s="79"/>
      <c r="Q622" s="79"/>
      <c r="R622" s="79"/>
      <c r="S622" s="79"/>
      <c r="T622" s="79"/>
      <c r="U622" s="79"/>
    </row>
    <row r="623" spans="1:21" x14ac:dyDescent="0.2">
      <c r="A623" s="79"/>
      <c r="B623" s="79"/>
      <c r="C623" s="79"/>
      <c r="D623" s="79"/>
      <c r="E623" s="86"/>
      <c r="F623" s="87"/>
      <c r="G623" s="79"/>
      <c r="H623" s="87"/>
      <c r="I623" s="87"/>
      <c r="J623" s="87"/>
      <c r="K623" s="87"/>
      <c r="L623" s="79"/>
      <c r="M623" s="79"/>
      <c r="N623" s="79"/>
      <c r="O623" s="79"/>
      <c r="P623" s="79"/>
      <c r="Q623" s="79"/>
      <c r="R623" s="79"/>
      <c r="S623" s="79"/>
      <c r="T623" s="79"/>
      <c r="U623" s="79"/>
    </row>
    <row r="624" spans="1:21" x14ac:dyDescent="0.2">
      <c r="A624" s="79"/>
      <c r="B624" s="79"/>
      <c r="C624" s="79"/>
      <c r="D624" s="79"/>
      <c r="E624" s="86"/>
      <c r="F624" s="87"/>
      <c r="G624" s="79"/>
      <c r="H624" s="87"/>
      <c r="I624" s="87"/>
      <c r="J624" s="87"/>
      <c r="K624" s="87"/>
      <c r="L624" s="79"/>
      <c r="M624" s="79"/>
      <c r="N624" s="79"/>
      <c r="O624" s="79"/>
      <c r="P624" s="79"/>
      <c r="Q624" s="79"/>
      <c r="R624" s="79"/>
      <c r="S624" s="79"/>
      <c r="T624" s="79"/>
      <c r="U624" s="79"/>
    </row>
    <row r="625" spans="1:21" x14ac:dyDescent="0.2">
      <c r="A625" s="79"/>
      <c r="B625" s="79"/>
      <c r="C625" s="79"/>
      <c r="D625" s="79"/>
      <c r="E625" s="86"/>
      <c r="F625" s="87"/>
      <c r="G625" s="79"/>
      <c r="H625" s="87"/>
      <c r="I625" s="87"/>
      <c r="J625" s="87"/>
      <c r="K625" s="87"/>
      <c r="L625" s="79"/>
      <c r="M625" s="79"/>
      <c r="N625" s="79"/>
      <c r="O625" s="79"/>
      <c r="P625" s="79"/>
      <c r="Q625" s="79"/>
      <c r="R625" s="79"/>
      <c r="S625" s="79"/>
      <c r="T625" s="79"/>
      <c r="U625" s="79"/>
    </row>
    <row r="626" spans="1:21" x14ac:dyDescent="0.2">
      <c r="A626" s="79"/>
      <c r="B626" s="79"/>
      <c r="C626" s="79"/>
      <c r="D626" s="79"/>
      <c r="E626" s="86"/>
      <c r="F626" s="87"/>
      <c r="G626" s="79"/>
      <c r="H626" s="87"/>
      <c r="I626" s="87"/>
      <c r="J626" s="87"/>
      <c r="K626" s="87"/>
      <c r="L626" s="79"/>
      <c r="M626" s="79"/>
      <c r="N626" s="79"/>
      <c r="O626" s="79"/>
      <c r="P626" s="79"/>
      <c r="Q626" s="79"/>
      <c r="R626" s="79"/>
      <c r="S626" s="79"/>
      <c r="T626" s="79"/>
      <c r="U626" s="79"/>
    </row>
    <row r="627" spans="1:21" x14ac:dyDescent="0.2">
      <c r="A627" s="79"/>
      <c r="B627" s="79"/>
      <c r="C627" s="79"/>
      <c r="D627" s="79"/>
      <c r="E627" s="86"/>
      <c r="F627" s="87"/>
      <c r="G627" s="79"/>
      <c r="H627" s="87"/>
      <c r="I627" s="87"/>
      <c r="J627" s="87"/>
      <c r="K627" s="87"/>
      <c r="L627" s="79"/>
      <c r="M627" s="79"/>
      <c r="N627" s="79"/>
      <c r="O627" s="79"/>
      <c r="P627" s="79"/>
      <c r="Q627" s="79"/>
      <c r="R627" s="79"/>
      <c r="S627" s="79"/>
      <c r="T627" s="79"/>
      <c r="U627" s="79"/>
    </row>
    <row r="628" spans="1:21" x14ac:dyDescent="0.2">
      <c r="A628" s="79"/>
      <c r="B628" s="79"/>
      <c r="C628" s="79"/>
      <c r="D628" s="79"/>
      <c r="E628" s="86"/>
      <c r="F628" s="87"/>
      <c r="G628" s="79"/>
      <c r="H628" s="87"/>
      <c r="I628" s="87"/>
      <c r="J628" s="87"/>
      <c r="K628" s="87"/>
      <c r="L628" s="79"/>
      <c r="M628" s="79"/>
      <c r="N628" s="79"/>
      <c r="O628" s="79"/>
      <c r="P628" s="79"/>
      <c r="Q628" s="79"/>
      <c r="R628" s="79"/>
      <c r="S628" s="79"/>
      <c r="T628" s="79"/>
      <c r="U628" s="79"/>
    </row>
    <row r="629" spans="1:21" x14ac:dyDescent="0.2">
      <c r="A629" s="79"/>
      <c r="B629" s="79"/>
      <c r="C629" s="79"/>
      <c r="D629" s="79"/>
      <c r="E629" s="86"/>
      <c r="F629" s="87"/>
      <c r="G629" s="79"/>
      <c r="H629" s="87"/>
      <c r="I629" s="87"/>
      <c r="J629" s="87"/>
      <c r="K629" s="87"/>
      <c r="L629" s="79"/>
      <c r="M629" s="79"/>
      <c r="N629" s="79"/>
      <c r="O629" s="79"/>
      <c r="P629" s="79"/>
      <c r="Q629" s="79"/>
      <c r="R629" s="79"/>
      <c r="S629" s="79"/>
      <c r="T629" s="79"/>
      <c r="U629" s="79"/>
    </row>
    <row r="630" spans="1:21" x14ac:dyDescent="0.2">
      <c r="A630" s="79"/>
      <c r="B630" s="79"/>
      <c r="C630" s="79"/>
      <c r="D630" s="79"/>
      <c r="E630" s="86"/>
      <c r="F630" s="87"/>
      <c r="G630" s="79"/>
      <c r="H630" s="87"/>
      <c r="I630" s="87"/>
      <c r="J630" s="87"/>
      <c r="K630" s="87"/>
      <c r="L630" s="79"/>
      <c r="M630" s="79"/>
      <c r="N630" s="79"/>
      <c r="O630" s="79"/>
      <c r="P630" s="79"/>
      <c r="Q630" s="79"/>
      <c r="R630" s="79"/>
      <c r="S630" s="79"/>
      <c r="T630" s="79"/>
      <c r="U630" s="79"/>
    </row>
    <row r="631" spans="1:21" x14ac:dyDescent="0.2">
      <c r="A631" s="79"/>
      <c r="B631" s="79"/>
      <c r="C631" s="79"/>
      <c r="D631" s="79"/>
      <c r="E631" s="86"/>
      <c r="F631" s="87"/>
      <c r="G631" s="79"/>
      <c r="H631" s="87"/>
      <c r="I631" s="87"/>
      <c r="J631" s="87"/>
      <c r="K631" s="87"/>
      <c r="L631" s="79"/>
      <c r="M631" s="79"/>
      <c r="N631" s="79"/>
      <c r="O631" s="79"/>
      <c r="P631" s="79"/>
      <c r="Q631" s="79"/>
      <c r="R631" s="79"/>
      <c r="S631" s="79"/>
      <c r="T631" s="79"/>
      <c r="U631" s="79"/>
    </row>
    <row r="632" spans="1:21" x14ac:dyDescent="0.2">
      <c r="A632" s="79"/>
      <c r="B632" s="79"/>
      <c r="C632" s="79"/>
      <c r="D632" s="79"/>
      <c r="E632" s="86"/>
      <c r="F632" s="87"/>
      <c r="G632" s="79"/>
      <c r="H632" s="87"/>
      <c r="I632" s="87"/>
      <c r="J632" s="87"/>
      <c r="K632" s="87"/>
      <c r="L632" s="79"/>
      <c r="M632" s="79"/>
      <c r="N632" s="79"/>
      <c r="O632" s="79"/>
      <c r="P632" s="79"/>
      <c r="Q632" s="79"/>
      <c r="R632" s="79"/>
      <c r="S632" s="79"/>
      <c r="T632" s="79"/>
      <c r="U632" s="79"/>
    </row>
    <row r="633" spans="1:21" x14ac:dyDescent="0.2">
      <c r="A633" s="79"/>
      <c r="B633" s="79"/>
      <c r="C633" s="79"/>
      <c r="D633" s="79"/>
      <c r="E633" s="86"/>
      <c r="F633" s="87"/>
      <c r="G633" s="79"/>
      <c r="H633" s="87"/>
      <c r="I633" s="87"/>
      <c r="J633" s="87"/>
      <c r="K633" s="87"/>
      <c r="L633" s="79"/>
      <c r="M633" s="79"/>
      <c r="N633" s="79"/>
      <c r="O633" s="79"/>
      <c r="P633" s="79"/>
      <c r="Q633" s="79"/>
      <c r="R633" s="79"/>
      <c r="S633" s="79"/>
      <c r="T633" s="79"/>
      <c r="U633" s="79"/>
    </row>
    <row r="634" spans="1:21" x14ac:dyDescent="0.2">
      <c r="A634" s="79"/>
      <c r="B634" s="79"/>
      <c r="C634" s="79"/>
      <c r="D634" s="79"/>
      <c r="E634" s="86"/>
      <c r="F634" s="87"/>
      <c r="G634" s="79"/>
      <c r="H634" s="87"/>
      <c r="I634" s="87"/>
      <c r="J634" s="87"/>
      <c r="K634" s="87"/>
      <c r="L634" s="79"/>
      <c r="M634" s="79"/>
      <c r="N634" s="79"/>
      <c r="O634" s="79"/>
      <c r="P634" s="79"/>
      <c r="Q634" s="79"/>
      <c r="R634" s="79"/>
      <c r="S634" s="79"/>
      <c r="T634" s="79"/>
      <c r="U634" s="79"/>
    </row>
    <row r="635" spans="1:21" x14ac:dyDescent="0.2">
      <c r="A635" s="79"/>
      <c r="B635" s="79"/>
      <c r="C635" s="79"/>
      <c r="D635" s="79"/>
      <c r="E635" s="86"/>
      <c r="F635" s="87"/>
      <c r="G635" s="79"/>
      <c r="H635" s="87"/>
      <c r="I635" s="87"/>
      <c r="J635" s="87"/>
      <c r="K635" s="87"/>
      <c r="L635" s="79"/>
      <c r="M635" s="79"/>
      <c r="N635" s="79"/>
      <c r="O635" s="79"/>
      <c r="P635" s="79"/>
      <c r="Q635" s="79"/>
      <c r="R635" s="79"/>
      <c r="S635" s="79"/>
      <c r="T635" s="79"/>
      <c r="U635" s="79"/>
    </row>
    <row r="636" spans="1:21" x14ac:dyDescent="0.2">
      <c r="A636" s="79"/>
      <c r="B636" s="79"/>
      <c r="C636" s="79"/>
      <c r="D636" s="79"/>
      <c r="E636" s="86"/>
      <c r="F636" s="87"/>
      <c r="G636" s="79"/>
      <c r="H636" s="87"/>
      <c r="I636" s="87"/>
      <c r="J636" s="87"/>
      <c r="K636" s="87"/>
      <c r="L636" s="79"/>
      <c r="M636" s="79"/>
      <c r="N636" s="79"/>
      <c r="O636" s="79"/>
      <c r="P636" s="79"/>
      <c r="Q636" s="79"/>
      <c r="R636" s="79"/>
      <c r="S636" s="79"/>
      <c r="T636" s="79"/>
      <c r="U636" s="79"/>
    </row>
    <row r="637" spans="1:21" x14ac:dyDescent="0.2">
      <c r="A637" s="79"/>
      <c r="B637" s="79"/>
      <c r="C637" s="79"/>
      <c r="D637" s="79"/>
      <c r="E637" s="86"/>
      <c r="F637" s="87"/>
      <c r="G637" s="79"/>
      <c r="H637" s="87"/>
      <c r="I637" s="87"/>
      <c r="J637" s="87"/>
      <c r="K637" s="87"/>
      <c r="L637" s="79"/>
      <c r="M637" s="79"/>
      <c r="N637" s="79"/>
      <c r="O637" s="79"/>
      <c r="P637" s="79"/>
      <c r="Q637" s="79"/>
      <c r="R637" s="79"/>
      <c r="S637" s="79"/>
      <c r="T637" s="79"/>
      <c r="U637" s="79"/>
    </row>
    <row r="638" spans="1:21" x14ac:dyDescent="0.2">
      <c r="A638" s="79"/>
      <c r="B638" s="79"/>
      <c r="C638" s="79"/>
      <c r="D638" s="79"/>
      <c r="E638" s="86"/>
      <c r="F638" s="87"/>
      <c r="G638" s="79"/>
      <c r="H638" s="87"/>
      <c r="I638" s="87"/>
      <c r="J638" s="87"/>
      <c r="K638" s="87"/>
      <c r="L638" s="79"/>
      <c r="M638" s="79"/>
      <c r="N638" s="79"/>
      <c r="O638" s="79"/>
      <c r="P638" s="79"/>
      <c r="Q638" s="79"/>
      <c r="R638" s="79"/>
      <c r="S638" s="79"/>
      <c r="T638" s="79"/>
      <c r="U638" s="79"/>
    </row>
    <row r="639" spans="1:21" x14ac:dyDescent="0.2">
      <c r="A639" s="79"/>
      <c r="B639" s="79"/>
      <c r="C639" s="79"/>
      <c r="D639" s="79"/>
      <c r="E639" s="86"/>
      <c r="F639" s="87"/>
      <c r="G639" s="79"/>
      <c r="H639" s="87"/>
      <c r="I639" s="87"/>
      <c r="J639" s="87"/>
      <c r="K639" s="87"/>
      <c r="L639" s="79"/>
      <c r="M639" s="79"/>
      <c r="N639" s="79"/>
      <c r="O639" s="79"/>
      <c r="P639" s="79"/>
      <c r="Q639" s="79"/>
      <c r="R639" s="79"/>
      <c r="S639" s="79"/>
      <c r="T639" s="79"/>
      <c r="U639" s="79"/>
    </row>
    <row r="640" spans="1:21" x14ac:dyDescent="0.2">
      <c r="A640" s="79"/>
      <c r="B640" s="79"/>
      <c r="C640" s="79"/>
      <c r="D640" s="79"/>
      <c r="E640" s="86"/>
      <c r="F640" s="87"/>
      <c r="G640" s="79"/>
      <c r="H640" s="87"/>
      <c r="I640" s="87"/>
      <c r="J640" s="87"/>
      <c r="K640" s="87"/>
      <c r="L640" s="79"/>
      <c r="M640" s="79"/>
      <c r="N640" s="79"/>
      <c r="O640" s="79"/>
      <c r="P640" s="79"/>
      <c r="Q640" s="79"/>
      <c r="R640" s="79"/>
      <c r="S640" s="79"/>
      <c r="T640" s="79"/>
      <c r="U640" s="79"/>
    </row>
    <row r="641" spans="1:21" x14ac:dyDescent="0.2">
      <c r="A641" s="79"/>
      <c r="B641" s="79"/>
      <c r="C641" s="79"/>
      <c r="D641" s="79"/>
      <c r="E641" s="86"/>
      <c r="F641" s="87"/>
      <c r="G641" s="79"/>
      <c r="H641" s="87"/>
      <c r="I641" s="87"/>
      <c r="J641" s="87"/>
      <c r="K641" s="87"/>
      <c r="L641" s="79"/>
      <c r="M641" s="79"/>
      <c r="N641" s="79"/>
      <c r="O641" s="79"/>
      <c r="P641" s="79"/>
      <c r="Q641" s="79"/>
      <c r="R641" s="79"/>
      <c r="S641" s="79"/>
      <c r="T641" s="79"/>
      <c r="U641" s="79"/>
    </row>
    <row r="642" spans="1:21" x14ac:dyDescent="0.2">
      <c r="A642" s="79"/>
      <c r="B642" s="79"/>
      <c r="C642" s="79"/>
      <c r="D642" s="79"/>
      <c r="E642" s="86"/>
      <c r="F642" s="87"/>
      <c r="G642" s="79"/>
      <c r="H642" s="87"/>
      <c r="I642" s="87"/>
      <c r="J642" s="87"/>
      <c r="K642" s="87"/>
      <c r="L642" s="79"/>
      <c r="M642" s="79"/>
      <c r="N642" s="79"/>
      <c r="O642" s="79"/>
      <c r="P642" s="79"/>
      <c r="Q642" s="79"/>
      <c r="R642" s="79"/>
      <c r="S642" s="79"/>
      <c r="T642" s="79"/>
      <c r="U642" s="79"/>
    </row>
    <row r="643" spans="1:21" x14ac:dyDescent="0.2">
      <c r="A643" s="79"/>
      <c r="B643" s="79"/>
      <c r="C643" s="79"/>
      <c r="D643" s="79"/>
      <c r="E643" s="86"/>
      <c r="F643" s="87"/>
      <c r="G643" s="79"/>
      <c r="H643" s="87"/>
      <c r="I643" s="87"/>
      <c r="J643" s="87"/>
      <c r="K643" s="87"/>
      <c r="L643" s="79"/>
      <c r="M643" s="79"/>
      <c r="N643" s="79"/>
      <c r="O643" s="79"/>
      <c r="P643" s="79"/>
      <c r="Q643" s="79"/>
      <c r="R643" s="79"/>
      <c r="S643" s="79"/>
      <c r="T643" s="79"/>
      <c r="U643" s="79"/>
    </row>
    <row r="644" spans="1:21" x14ac:dyDescent="0.2">
      <c r="A644" s="79"/>
      <c r="B644" s="79"/>
      <c r="C644" s="79"/>
      <c r="D644" s="79"/>
      <c r="E644" s="86"/>
      <c r="F644" s="87"/>
      <c r="G644" s="79"/>
      <c r="H644" s="87"/>
      <c r="I644" s="87"/>
      <c r="J644" s="87"/>
      <c r="K644" s="87"/>
      <c r="L644" s="79"/>
      <c r="M644" s="79"/>
      <c r="N644" s="79"/>
      <c r="O644" s="79"/>
      <c r="P644" s="79"/>
      <c r="Q644" s="79"/>
      <c r="R644" s="79"/>
      <c r="S644" s="79"/>
      <c r="T644" s="79"/>
      <c r="U644" s="79"/>
    </row>
    <row r="645" spans="1:21" x14ac:dyDescent="0.2">
      <c r="A645" s="79"/>
      <c r="B645" s="79"/>
      <c r="C645" s="79"/>
      <c r="D645" s="79"/>
      <c r="E645" s="86"/>
      <c r="F645" s="87"/>
      <c r="G645" s="79"/>
      <c r="H645" s="87"/>
      <c r="I645" s="87"/>
      <c r="J645" s="87"/>
      <c r="K645" s="87"/>
      <c r="L645" s="79"/>
      <c r="M645" s="79"/>
      <c r="N645" s="79"/>
      <c r="O645" s="79"/>
      <c r="P645" s="79"/>
      <c r="Q645" s="79"/>
      <c r="R645" s="79"/>
      <c r="S645" s="79"/>
      <c r="T645" s="79"/>
      <c r="U645" s="79"/>
    </row>
    <row r="646" spans="1:21" x14ac:dyDescent="0.2">
      <c r="A646" s="79"/>
      <c r="B646" s="79"/>
      <c r="C646" s="79"/>
      <c r="D646" s="79"/>
      <c r="E646" s="86"/>
      <c r="F646" s="87"/>
      <c r="G646" s="79"/>
      <c r="H646" s="87"/>
      <c r="I646" s="87"/>
      <c r="J646" s="87"/>
      <c r="K646" s="87"/>
      <c r="L646" s="79"/>
      <c r="M646" s="79"/>
      <c r="N646" s="79"/>
      <c r="O646" s="79"/>
      <c r="P646" s="79"/>
      <c r="Q646" s="79"/>
      <c r="R646" s="79"/>
      <c r="S646" s="79"/>
      <c r="T646" s="79"/>
      <c r="U646" s="79"/>
    </row>
    <row r="647" spans="1:21" x14ac:dyDescent="0.2">
      <c r="A647" s="79"/>
      <c r="B647" s="79"/>
      <c r="C647" s="79"/>
      <c r="D647" s="79"/>
      <c r="E647" s="86"/>
      <c r="F647" s="87"/>
      <c r="G647" s="79"/>
      <c r="H647" s="87"/>
      <c r="I647" s="87"/>
      <c r="J647" s="87"/>
      <c r="K647" s="87"/>
      <c r="L647" s="79"/>
      <c r="M647" s="79"/>
      <c r="N647" s="79"/>
      <c r="O647" s="79"/>
      <c r="P647" s="79"/>
      <c r="Q647" s="79"/>
      <c r="R647" s="79"/>
      <c r="S647" s="79"/>
      <c r="T647" s="79"/>
      <c r="U647" s="79"/>
    </row>
    <row r="648" spans="1:21" x14ac:dyDescent="0.2">
      <c r="A648" s="79"/>
      <c r="B648" s="79"/>
      <c r="C648" s="79"/>
      <c r="D648" s="79"/>
      <c r="E648" s="86"/>
      <c r="F648" s="87"/>
      <c r="G648" s="79"/>
      <c r="H648" s="87"/>
      <c r="I648" s="87"/>
      <c r="J648" s="87"/>
      <c r="K648" s="87"/>
      <c r="L648" s="79"/>
      <c r="M648" s="79"/>
      <c r="N648" s="79"/>
      <c r="O648" s="79"/>
      <c r="P648" s="79"/>
      <c r="Q648" s="79"/>
      <c r="R648" s="79"/>
      <c r="S648" s="79"/>
      <c r="T648" s="79"/>
      <c r="U648" s="79"/>
    </row>
    <row r="649" spans="1:21" x14ac:dyDescent="0.2">
      <c r="A649" s="79"/>
      <c r="B649" s="79"/>
      <c r="C649" s="79"/>
      <c r="D649" s="79"/>
      <c r="E649" s="86"/>
      <c r="F649" s="87"/>
      <c r="G649" s="79"/>
      <c r="H649" s="87"/>
      <c r="I649" s="87"/>
      <c r="J649" s="87"/>
      <c r="K649" s="87"/>
      <c r="L649" s="79"/>
      <c r="M649" s="79"/>
      <c r="N649" s="79"/>
      <c r="O649" s="79"/>
      <c r="P649" s="79"/>
      <c r="Q649" s="79"/>
      <c r="R649" s="79"/>
      <c r="S649" s="79"/>
      <c r="T649" s="79"/>
      <c r="U649" s="79"/>
    </row>
    <row r="650" spans="1:21" x14ac:dyDescent="0.2">
      <c r="A650" s="79"/>
      <c r="B650" s="79"/>
      <c r="C650" s="79"/>
      <c r="D650" s="79"/>
      <c r="E650" s="86"/>
      <c r="F650" s="87"/>
      <c r="G650" s="79"/>
      <c r="H650" s="87"/>
      <c r="I650" s="87"/>
      <c r="J650" s="87"/>
      <c r="K650" s="87"/>
      <c r="L650" s="79"/>
      <c r="M650" s="79"/>
      <c r="N650" s="79"/>
      <c r="O650" s="79"/>
      <c r="P650" s="79"/>
      <c r="Q650" s="79"/>
      <c r="R650" s="79"/>
      <c r="S650" s="79"/>
      <c r="T650" s="79"/>
      <c r="U650" s="79"/>
    </row>
    <row r="651" spans="1:21" x14ac:dyDescent="0.2">
      <c r="A651" s="79"/>
      <c r="B651" s="79"/>
      <c r="C651" s="79"/>
      <c r="D651" s="79"/>
      <c r="E651" s="86"/>
      <c r="F651" s="87"/>
      <c r="G651" s="79"/>
      <c r="H651" s="87"/>
      <c r="I651" s="87"/>
      <c r="J651" s="87"/>
      <c r="K651" s="87"/>
      <c r="L651" s="79"/>
      <c r="M651" s="79"/>
      <c r="N651" s="79"/>
      <c r="O651" s="79"/>
      <c r="P651" s="79"/>
      <c r="Q651" s="79"/>
      <c r="R651" s="79"/>
      <c r="S651" s="79"/>
      <c r="T651" s="79"/>
      <c r="U651" s="79"/>
    </row>
    <row r="652" spans="1:21" x14ac:dyDescent="0.2">
      <c r="A652" s="79"/>
      <c r="B652" s="79"/>
      <c r="C652" s="79"/>
      <c r="D652" s="79"/>
      <c r="E652" s="86"/>
      <c r="F652" s="87"/>
      <c r="G652" s="79"/>
      <c r="H652" s="87"/>
      <c r="I652" s="87"/>
      <c r="J652" s="87"/>
      <c r="K652" s="87"/>
      <c r="L652" s="79"/>
      <c r="M652" s="79"/>
      <c r="N652" s="79"/>
      <c r="O652" s="79"/>
      <c r="P652" s="79"/>
      <c r="Q652" s="79"/>
      <c r="R652" s="79"/>
      <c r="S652" s="79"/>
      <c r="T652" s="79"/>
      <c r="U652" s="79"/>
    </row>
    <row r="653" spans="1:21" x14ac:dyDescent="0.2">
      <c r="A653" s="79"/>
      <c r="B653" s="79"/>
      <c r="C653" s="79"/>
      <c r="D653" s="79"/>
      <c r="E653" s="86"/>
      <c r="F653" s="87"/>
      <c r="G653" s="79"/>
      <c r="H653" s="87"/>
      <c r="I653" s="87"/>
      <c r="J653" s="87"/>
      <c r="K653" s="87"/>
      <c r="L653" s="79"/>
      <c r="M653" s="79"/>
      <c r="N653" s="79"/>
      <c r="O653" s="79"/>
      <c r="P653" s="79"/>
      <c r="Q653" s="79"/>
      <c r="R653" s="79"/>
      <c r="S653" s="79"/>
      <c r="T653" s="79"/>
      <c r="U653" s="79"/>
    </row>
    <row r="654" spans="1:21" x14ac:dyDescent="0.2">
      <c r="A654" s="79"/>
      <c r="B654" s="79"/>
      <c r="C654" s="79"/>
      <c r="D654" s="79"/>
      <c r="E654" s="86"/>
      <c r="F654" s="87"/>
      <c r="G654" s="79"/>
      <c r="H654" s="87"/>
      <c r="I654" s="87"/>
      <c r="J654" s="87"/>
      <c r="K654" s="87"/>
      <c r="L654" s="79"/>
      <c r="M654" s="79"/>
      <c r="N654" s="79"/>
      <c r="O654" s="79"/>
      <c r="P654" s="79"/>
      <c r="Q654" s="79"/>
      <c r="R654" s="79"/>
      <c r="S654" s="79"/>
      <c r="T654" s="79"/>
      <c r="U654" s="79"/>
    </row>
    <row r="655" spans="1:21" x14ac:dyDescent="0.2">
      <c r="A655" s="79"/>
      <c r="B655" s="79"/>
      <c r="C655" s="79"/>
      <c r="D655" s="79"/>
      <c r="E655" s="86"/>
      <c r="F655" s="87"/>
      <c r="G655" s="79"/>
      <c r="H655" s="87"/>
      <c r="I655" s="87"/>
      <c r="J655" s="87"/>
      <c r="K655" s="87"/>
      <c r="L655" s="79"/>
      <c r="M655" s="79"/>
      <c r="N655" s="79"/>
      <c r="O655" s="79"/>
      <c r="P655" s="79"/>
      <c r="Q655" s="79"/>
      <c r="R655" s="79"/>
      <c r="S655" s="79"/>
      <c r="T655" s="79"/>
      <c r="U655" s="79"/>
    </row>
    <row r="656" spans="1:21" x14ac:dyDescent="0.2">
      <c r="A656" s="79"/>
      <c r="B656" s="79"/>
      <c r="C656" s="79"/>
      <c r="D656" s="79"/>
      <c r="E656" s="86"/>
      <c r="F656" s="87"/>
      <c r="G656" s="79"/>
      <c r="H656" s="87"/>
      <c r="I656" s="87"/>
      <c r="J656" s="87"/>
      <c r="K656" s="87"/>
      <c r="L656" s="79"/>
      <c r="M656" s="79"/>
      <c r="N656" s="79"/>
      <c r="O656" s="79"/>
      <c r="P656" s="79"/>
      <c r="Q656" s="79"/>
      <c r="R656" s="79"/>
      <c r="S656" s="79"/>
      <c r="T656" s="79"/>
      <c r="U656" s="79"/>
    </row>
    <row r="657" spans="1:21" x14ac:dyDescent="0.2">
      <c r="A657" s="79"/>
      <c r="B657" s="79"/>
      <c r="C657" s="79"/>
      <c r="D657" s="79"/>
      <c r="E657" s="86"/>
      <c r="F657" s="87"/>
      <c r="G657" s="79"/>
      <c r="H657" s="87"/>
      <c r="I657" s="87"/>
      <c r="J657" s="87"/>
      <c r="K657" s="87"/>
      <c r="L657" s="79"/>
      <c r="M657" s="79"/>
      <c r="N657" s="79"/>
      <c r="O657" s="79"/>
      <c r="P657" s="79"/>
      <c r="Q657" s="79"/>
      <c r="R657" s="79"/>
      <c r="S657" s="79"/>
      <c r="T657" s="79"/>
      <c r="U657" s="79"/>
    </row>
    <row r="658" spans="1:21" x14ac:dyDescent="0.2">
      <c r="A658" s="79"/>
      <c r="B658" s="79"/>
      <c r="C658" s="79"/>
      <c r="D658" s="79"/>
      <c r="E658" s="86"/>
      <c r="F658" s="87"/>
      <c r="G658" s="79"/>
      <c r="H658" s="87"/>
      <c r="I658" s="87"/>
      <c r="J658" s="87"/>
      <c r="K658" s="87"/>
      <c r="L658" s="79"/>
      <c r="M658" s="79"/>
      <c r="N658" s="79"/>
      <c r="O658" s="79"/>
      <c r="P658" s="79"/>
      <c r="Q658" s="79"/>
      <c r="R658" s="79"/>
      <c r="S658" s="79"/>
      <c r="T658" s="79"/>
      <c r="U658" s="79"/>
    </row>
    <row r="659" spans="1:21" x14ac:dyDescent="0.2">
      <c r="A659" s="79"/>
      <c r="B659" s="79"/>
      <c r="C659" s="79"/>
      <c r="D659" s="79"/>
      <c r="E659" s="86"/>
      <c r="F659" s="87"/>
      <c r="G659" s="79"/>
      <c r="H659" s="87"/>
      <c r="I659" s="87"/>
      <c r="J659" s="87"/>
      <c r="K659" s="87"/>
      <c r="L659" s="79"/>
      <c r="M659" s="79"/>
      <c r="N659" s="79"/>
      <c r="O659" s="79"/>
      <c r="P659" s="79"/>
      <c r="Q659" s="79"/>
      <c r="R659" s="79"/>
      <c r="S659" s="79"/>
      <c r="T659" s="79"/>
      <c r="U659" s="79"/>
    </row>
    <row r="660" spans="1:21" x14ac:dyDescent="0.2">
      <c r="A660" s="79"/>
      <c r="B660" s="79"/>
      <c r="C660" s="79"/>
      <c r="D660" s="79"/>
      <c r="E660" s="86"/>
      <c r="F660" s="87"/>
      <c r="G660" s="79"/>
      <c r="H660" s="87"/>
      <c r="I660" s="87"/>
      <c r="J660" s="87"/>
      <c r="K660" s="87"/>
      <c r="L660" s="79"/>
      <c r="M660" s="79"/>
      <c r="N660" s="79"/>
      <c r="O660" s="79"/>
      <c r="P660" s="79"/>
      <c r="Q660" s="79"/>
      <c r="R660" s="79"/>
      <c r="S660" s="79"/>
      <c r="T660" s="79"/>
      <c r="U660" s="79"/>
    </row>
    <row r="661" spans="1:21" x14ac:dyDescent="0.2">
      <c r="A661" s="79"/>
      <c r="B661" s="79"/>
      <c r="C661" s="79"/>
      <c r="D661" s="79"/>
      <c r="E661" s="86"/>
      <c r="F661" s="87"/>
      <c r="G661" s="79"/>
      <c r="H661" s="87"/>
      <c r="I661" s="87"/>
      <c r="J661" s="87"/>
      <c r="K661" s="87"/>
      <c r="L661" s="79"/>
      <c r="M661" s="79"/>
      <c r="N661" s="79"/>
      <c r="O661" s="79"/>
      <c r="P661" s="79"/>
      <c r="Q661" s="79"/>
      <c r="R661" s="79"/>
      <c r="S661" s="79"/>
      <c r="T661" s="79"/>
      <c r="U661" s="79"/>
    </row>
    <row r="662" spans="1:21" x14ac:dyDescent="0.2">
      <c r="A662" s="79"/>
      <c r="B662" s="79"/>
      <c r="C662" s="79"/>
      <c r="D662" s="79"/>
      <c r="E662" s="86"/>
      <c r="F662" s="87"/>
      <c r="G662" s="79"/>
      <c r="H662" s="87"/>
      <c r="I662" s="87"/>
      <c r="J662" s="87"/>
      <c r="K662" s="87"/>
      <c r="L662" s="79"/>
      <c r="M662" s="79"/>
      <c r="N662" s="79"/>
      <c r="O662" s="79"/>
      <c r="P662" s="79"/>
      <c r="Q662" s="79"/>
      <c r="R662" s="79"/>
      <c r="S662" s="79"/>
      <c r="T662" s="79"/>
      <c r="U662" s="79"/>
    </row>
    <row r="663" spans="1:21" x14ac:dyDescent="0.2">
      <c r="A663" s="79"/>
      <c r="B663" s="79"/>
      <c r="C663" s="79"/>
      <c r="D663" s="79"/>
      <c r="E663" s="86"/>
      <c r="F663" s="87"/>
      <c r="G663" s="79"/>
      <c r="H663" s="87"/>
      <c r="I663" s="87"/>
      <c r="J663" s="87"/>
      <c r="K663" s="87"/>
      <c r="L663" s="79"/>
      <c r="M663" s="79"/>
      <c r="N663" s="79"/>
      <c r="O663" s="79"/>
      <c r="P663" s="79"/>
      <c r="Q663" s="79"/>
      <c r="R663" s="79"/>
      <c r="S663" s="79"/>
      <c r="T663" s="79"/>
      <c r="U663" s="79"/>
    </row>
    <row r="664" spans="1:21" x14ac:dyDescent="0.2">
      <c r="A664" s="79"/>
      <c r="B664" s="79"/>
      <c r="C664" s="79"/>
      <c r="D664" s="79"/>
      <c r="E664" s="86"/>
      <c r="F664" s="87"/>
      <c r="G664" s="79"/>
      <c r="H664" s="87"/>
      <c r="I664" s="87"/>
      <c r="J664" s="87"/>
      <c r="K664" s="87"/>
      <c r="L664" s="79"/>
      <c r="M664" s="79"/>
      <c r="N664" s="79"/>
      <c r="O664" s="79"/>
      <c r="P664" s="79"/>
      <c r="Q664" s="79"/>
      <c r="R664" s="79"/>
      <c r="S664" s="79"/>
      <c r="T664" s="79"/>
      <c r="U664" s="79"/>
    </row>
    <row r="665" spans="1:21" x14ac:dyDescent="0.2">
      <c r="A665" s="79"/>
      <c r="B665" s="79"/>
      <c r="C665" s="79"/>
      <c r="D665" s="79"/>
      <c r="E665" s="86"/>
      <c r="F665" s="87"/>
      <c r="G665" s="79"/>
      <c r="H665" s="87"/>
      <c r="I665" s="87"/>
      <c r="J665" s="87"/>
      <c r="K665" s="87"/>
      <c r="L665" s="79"/>
      <c r="M665" s="79"/>
      <c r="N665" s="79"/>
      <c r="O665" s="79"/>
      <c r="P665" s="79"/>
      <c r="Q665" s="79"/>
      <c r="R665" s="79"/>
      <c r="S665" s="79"/>
      <c r="T665" s="79"/>
      <c r="U665" s="79"/>
    </row>
    <row r="666" spans="1:21" x14ac:dyDescent="0.2">
      <c r="A666" s="79"/>
      <c r="B666" s="79"/>
      <c r="C666" s="79"/>
      <c r="D666" s="79"/>
      <c r="E666" s="86"/>
      <c r="F666" s="87"/>
      <c r="G666" s="79"/>
      <c r="H666" s="87"/>
      <c r="I666" s="87"/>
      <c r="J666" s="87"/>
      <c r="K666" s="87"/>
      <c r="L666" s="79"/>
      <c r="M666" s="79"/>
      <c r="N666" s="79"/>
      <c r="O666" s="79"/>
      <c r="P666" s="79"/>
      <c r="Q666" s="79"/>
      <c r="R666" s="79"/>
      <c r="S666" s="79"/>
      <c r="T666" s="79"/>
      <c r="U666" s="79"/>
    </row>
    <row r="667" spans="1:21" x14ac:dyDescent="0.2">
      <c r="A667" s="79"/>
      <c r="B667" s="79"/>
      <c r="C667" s="79"/>
      <c r="D667" s="79"/>
      <c r="E667" s="86"/>
      <c r="F667" s="87"/>
      <c r="G667" s="79"/>
      <c r="H667" s="87"/>
      <c r="I667" s="87"/>
      <c r="J667" s="87"/>
      <c r="K667" s="87"/>
      <c r="L667" s="79"/>
      <c r="M667" s="79"/>
      <c r="N667" s="79"/>
      <c r="O667" s="79"/>
      <c r="P667" s="79"/>
      <c r="Q667" s="79"/>
      <c r="R667" s="79"/>
      <c r="S667" s="79"/>
      <c r="T667" s="79"/>
      <c r="U667" s="79"/>
    </row>
    <row r="668" spans="1:21" x14ac:dyDescent="0.2">
      <c r="A668" s="79"/>
      <c r="B668" s="79"/>
      <c r="C668" s="79"/>
      <c r="D668" s="79"/>
      <c r="E668" s="86"/>
      <c r="F668" s="87"/>
      <c r="G668" s="79"/>
      <c r="H668" s="87"/>
      <c r="I668" s="87"/>
      <c r="J668" s="87"/>
      <c r="K668" s="87"/>
      <c r="L668" s="79"/>
      <c r="M668" s="79"/>
      <c r="N668" s="79"/>
      <c r="O668" s="79"/>
      <c r="P668" s="79"/>
      <c r="Q668" s="79"/>
      <c r="R668" s="79"/>
      <c r="S668" s="79"/>
      <c r="T668" s="79"/>
      <c r="U668" s="79"/>
    </row>
    <row r="669" spans="1:21" x14ac:dyDescent="0.2">
      <c r="A669" s="79"/>
      <c r="B669" s="79"/>
      <c r="C669" s="79"/>
      <c r="D669" s="79"/>
      <c r="E669" s="86"/>
      <c r="F669" s="87"/>
      <c r="G669" s="79"/>
      <c r="H669" s="87"/>
      <c r="I669" s="87"/>
      <c r="J669" s="87"/>
      <c r="K669" s="87"/>
      <c r="L669" s="79"/>
      <c r="M669" s="79"/>
      <c r="N669" s="79"/>
      <c r="O669" s="79"/>
      <c r="P669" s="79"/>
      <c r="Q669" s="79"/>
      <c r="R669" s="79"/>
      <c r="S669" s="79"/>
      <c r="T669" s="79"/>
      <c r="U669" s="79"/>
    </row>
    <row r="670" spans="1:21" x14ac:dyDescent="0.2">
      <c r="A670" s="79"/>
      <c r="B670" s="79"/>
      <c r="C670" s="79"/>
      <c r="D670" s="79"/>
      <c r="E670" s="86"/>
      <c r="F670" s="87"/>
      <c r="G670" s="79"/>
      <c r="H670" s="87"/>
      <c r="I670" s="87"/>
      <c r="J670" s="87"/>
      <c r="K670" s="87"/>
      <c r="L670" s="79"/>
      <c r="M670" s="79"/>
      <c r="N670" s="79"/>
      <c r="O670" s="79"/>
      <c r="P670" s="79"/>
      <c r="Q670" s="79"/>
      <c r="R670" s="79"/>
      <c r="S670" s="79"/>
      <c r="T670" s="79"/>
      <c r="U670" s="79"/>
    </row>
    <row r="671" spans="1:21" x14ac:dyDescent="0.2">
      <c r="A671" s="79"/>
      <c r="B671" s="79"/>
      <c r="C671" s="79"/>
      <c r="D671" s="79"/>
      <c r="E671" s="86"/>
      <c r="F671" s="87"/>
      <c r="G671" s="79"/>
      <c r="H671" s="87"/>
      <c r="I671" s="87"/>
      <c r="J671" s="87"/>
      <c r="K671" s="87"/>
      <c r="L671" s="79"/>
      <c r="M671" s="79"/>
      <c r="N671" s="79"/>
      <c r="O671" s="79"/>
      <c r="P671" s="79"/>
      <c r="Q671" s="79"/>
      <c r="R671" s="79"/>
      <c r="S671" s="79"/>
      <c r="T671" s="79"/>
      <c r="U671" s="79"/>
    </row>
    <row r="672" spans="1:21" x14ac:dyDescent="0.2">
      <c r="A672" s="79"/>
      <c r="B672" s="79"/>
      <c r="C672" s="79"/>
      <c r="D672" s="79"/>
      <c r="E672" s="86"/>
      <c r="F672" s="87"/>
      <c r="G672" s="79"/>
      <c r="H672" s="87"/>
      <c r="I672" s="87"/>
      <c r="J672" s="87"/>
      <c r="K672" s="87"/>
      <c r="L672" s="79"/>
      <c r="M672" s="79"/>
      <c r="N672" s="79"/>
      <c r="O672" s="79"/>
      <c r="P672" s="79"/>
      <c r="Q672" s="79"/>
      <c r="R672" s="79"/>
      <c r="S672" s="79"/>
      <c r="T672" s="79"/>
      <c r="U672" s="79"/>
    </row>
    <row r="673" spans="1:21" x14ac:dyDescent="0.2">
      <c r="A673" s="79"/>
      <c r="B673" s="79"/>
      <c r="C673" s="79"/>
      <c r="D673" s="79"/>
      <c r="E673" s="86"/>
      <c r="F673" s="87"/>
      <c r="G673" s="79"/>
      <c r="H673" s="87"/>
      <c r="I673" s="87"/>
      <c r="J673" s="87"/>
      <c r="K673" s="87"/>
      <c r="L673" s="79"/>
      <c r="M673" s="79"/>
      <c r="N673" s="79"/>
      <c r="O673" s="79"/>
      <c r="P673" s="79"/>
      <c r="Q673" s="79"/>
      <c r="R673" s="79"/>
      <c r="S673" s="79"/>
      <c r="T673" s="79"/>
      <c r="U673" s="79"/>
    </row>
    <row r="674" spans="1:21" x14ac:dyDescent="0.2">
      <c r="A674" s="79"/>
      <c r="B674" s="79"/>
      <c r="C674" s="79"/>
      <c r="D674" s="79"/>
      <c r="E674" s="86"/>
      <c r="F674" s="87"/>
      <c r="G674" s="79"/>
      <c r="H674" s="87"/>
      <c r="I674" s="87"/>
      <c r="J674" s="87"/>
      <c r="K674" s="87"/>
      <c r="L674" s="79"/>
      <c r="M674" s="79"/>
      <c r="N674" s="79"/>
      <c r="O674" s="79"/>
      <c r="P674" s="79"/>
      <c r="Q674" s="79"/>
      <c r="R674" s="79"/>
      <c r="S674" s="79"/>
      <c r="T674" s="79"/>
      <c r="U674" s="79"/>
    </row>
    <row r="675" spans="1:21" x14ac:dyDescent="0.2">
      <c r="A675" s="79"/>
      <c r="B675" s="79"/>
      <c r="C675" s="79"/>
      <c r="D675" s="79"/>
      <c r="E675" s="86"/>
      <c r="F675" s="87"/>
      <c r="G675" s="79"/>
      <c r="H675" s="87"/>
      <c r="I675" s="87"/>
      <c r="J675" s="87"/>
      <c r="K675" s="87"/>
      <c r="L675" s="79"/>
      <c r="M675" s="79"/>
      <c r="N675" s="79"/>
      <c r="O675" s="79"/>
      <c r="P675" s="79"/>
      <c r="Q675" s="79"/>
      <c r="R675" s="79"/>
      <c r="S675" s="79"/>
      <c r="T675" s="79"/>
      <c r="U675" s="79"/>
    </row>
    <row r="676" spans="1:21" x14ac:dyDescent="0.2">
      <c r="A676" s="79"/>
      <c r="B676" s="79"/>
      <c r="C676" s="79"/>
      <c r="D676" s="79"/>
      <c r="E676" s="86"/>
      <c r="F676" s="87"/>
      <c r="G676" s="79"/>
      <c r="H676" s="87"/>
      <c r="I676" s="87"/>
      <c r="J676" s="87"/>
      <c r="K676" s="87"/>
      <c r="L676" s="79"/>
      <c r="M676" s="79"/>
      <c r="N676" s="79"/>
      <c r="O676" s="79"/>
      <c r="P676" s="79"/>
      <c r="Q676" s="79"/>
      <c r="R676" s="79"/>
      <c r="S676" s="79"/>
      <c r="T676" s="79"/>
      <c r="U676" s="79"/>
    </row>
    <row r="677" spans="1:21" x14ac:dyDescent="0.2">
      <c r="A677" s="79"/>
      <c r="B677" s="79"/>
      <c r="C677" s="79"/>
      <c r="D677" s="79"/>
      <c r="E677" s="86"/>
      <c r="F677" s="87"/>
      <c r="G677" s="79"/>
      <c r="H677" s="87"/>
      <c r="I677" s="87"/>
      <c r="J677" s="87"/>
      <c r="K677" s="87"/>
      <c r="L677" s="79"/>
      <c r="M677" s="79"/>
      <c r="N677" s="79"/>
      <c r="O677" s="79"/>
      <c r="P677" s="79"/>
      <c r="Q677" s="79"/>
      <c r="R677" s="79"/>
      <c r="S677" s="79"/>
      <c r="T677" s="79"/>
      <c r="U677" s="79"/>
    </row>
    <row r="678" spans="1:21" x14ac:dyDescent="0.2">
      <c r="A678" s="79"/>
      <c r="B678" s="79"/>
      <c r="C678" s="79"/>
      <c r="D678" s="79"/>
      <c r="E678" s="86"/>
      <c r="F678" s="87"/>
      <c r="G678" s="79"/>
      <c r="H678" s="87"/>
      <c r="I678" s="87"/>
      <c r="J678" s="87"/>
      <c r="K678" s="87"/>
      <c r="L678" s="79"/>
      <c r="M678" s="79"/>
      <c r="N678" s="79"/>
      <c r="O678" s="79"/>
      <c r="P678" s="79"/>
      <c r="Q678" s="79"/>
      <c r="R678" s="79"/>
      <c r="S678" s="79"/>
      <c r="T678" s="79"/>
      <c r="U678" s="79"/>
    </row>
    <row r="679" spans="1:21" x14ac:dyDescent="0.2">
      <c r="A679" s="79"/>
      <c r="B679" s="79"/>
      <c r="C679" s="79"/>
      <c r="D679" s="79"/>
      <c r="E679" s="86"/>
      <c r="F679" s="87"/>
      <c r="G679" s="79"/>
      <c r="H679" s="87"/>
      <c r="I679" s="87"/>
      <c r="J679" s="87"/>
      <c r="K679" s="87"/>
      <c r="L679" s="79"/>
      <c r="M679" s="79"/>
      <c r="N679" s="79"/>
      <c r="O679" s="79"/>
      <c r="P679" s="79"/>
      <c r="Q679" s="79"/>
      <c r="R679" s="79"/>
      <c r="S679" s="79"/>
      <c r="T679" s="79"/>
      <c r="U679" s="79"/>
    </row>
    <row r="680" spans="1:21" x14ac:dyDescent="0.2">
      <c r="A680" s="79"/>
      <c r="B680" s="79"/>
      <c r="C680" s="79"/>
      <c r="D680" s="79"/>
      <c r="E680" s="86"/>
      <c r="F680" s="87"/>
      <c r="G680" s="79"/>
      <c r="H680" s="87"/>
      <c r="I680" s="87"/>
      <c r="J680" s="87"/>
      <c r="K680" s="87"/>
      <c r="L680" s="79"/>
      <c r="M680" s="79"/>
      <c r="N680" s="79"/>
      <c r="O680" s="79"/>
      <c r="P680" s="79"/>
      <c r="Q680" s="79"/>
      <c r="R680" s="79"/>
      <c r="S680" s="79"/>
      <c r="T680" s="79"/>
      <c r="U680" s="79"/>
    </row>
    <row r="681" spans="1:21" x14ac:dyDescent="0.2">
      <c r="A681" s="79"/>
      <c r="B681" s="79"/>
      <c r="C681" s="79"/>
      <c r="D681" s="79"/>
      <c r="E681" s="86"/>
      <c r="F681" s="87"/>
      <c r="G681" s="79"/>
      <c r="H681" s="87"/>
      <c r="I681" s="87"/>
      <c r="J681" s="87"/>
      <c r="K681" s="87"/>
      <c r="L681" s="79"/>
      <c r="M681" s="79"/>
      <c r="N681" s="79"/>
      <c r="O681" s="79"/>
      <c r="P681" s="79"/>
      <c r="Q681" s="79"/>
      <c r="R681" s="79"/>
      <c r="S681" s="79"/>
      <c r="T681" s="79"/>
      <c r="U681" s="79"/>
    </row>
    <row r="682" spans="1:21" x14ac:dyDescent="0.2">
      <c r="A682" s="79"/>
      <c r="B682" s="79"/>
      <c r="C682" s="79"/>
      <c r="D682" s="79"/>
      <c r="E682" s="86"/>
      <c r="F682" s="87"/>
      <c r="G682" s="79"/>
      <c r="H682" s="87"/>
      <c r="I682" s="87"/>
      <c r="J682" s="87"/>
      <c r="K682" s="87"/>
      <c r="L682" s="79"/>
      <c r="M682" s="79"/>
      <c r="N682" s="79"/>
      <c r="O682" s="79"/>
      <c r="P682" s="79"/>
      <c r="Q682" s="79"/>
      <c r="R682" s="79"/>
      <c r="S682" s="79"/>
      <c r="T682" s="79"/>
      <c r="U682" s="79"/>
    </row>
    <row r="683" spans="1:21" x14ac:dyDescent="0.2">
      <c r="A683" s="79"/>
      <c r="B683" s="79"/>
      <c r="C683" s="79"/>
      <c r="D683" s="79"/>
      <c r="E683" s="86"/>
      <c r="F683" s="87"/>
      <c r="G683" s="79"/>
      <c r="H683" s="87"/>
      <c r="I683" s="87"/>
      <c r="J683" s="87"/>
      <c r="K683" s="87"/>
      <c r="L683" s="79"/>
      <c r="M683" s="79"/>
      <c r="N683" s="79"/>
      <c r="O683" s="79"/>
      <c r="P683" s="79"/>
      <c r="Q683" s="79"/>
      <c r="R683" s="79"/>
      <c r="S683" s="79"/>
      <c r="T683" s="79"/>
      <c r="U683" s="79"/>
    </row>
    <row r="684" spans="1:21" x14ac:dyDescent="0.2">
      <c r="A684" s="79"/>
      <c r="B684" s="79"/>
      <c r="C684" s="79"/>
      <c r="D684" s="79"/>
      <c r="E684" s="86"/>
      <c r="F684" s="87"/>
      <c r="G684" s="79"/>
      <c r="H684" s="87"/>
      <c r="I684" s="87"/>
      <c r="J684" s="87"/>
      <c r="K684" s="87"/>
      <c r="L684" s="79"/>
      <c r="M684" s="79"/>
      <c r="N684" s="79"/>
      <c r="O684" s="79"/>
      <c r="P684" s="79"/>
      <c r="Q684" s="79"/>
      <c r="R684" s="79"/>
      <c r="S684" s="79"/>
      <c r="T684" s="79"/>
      <c r="U684" s="79"/>
    </row>
    <row r="685" spans="1:21" x14ac:dyDescent="0.2">
      <c r="A685" s="79"/>
      <c r="B685" s="79"/>
      <c r="C685" s="79"/>
      <c r="D685" s="79"/>
      <c r="E685" s="86"/>
      <c r="F685" s="87"/>
      <c r="G685" s="79"/>
      <c r="H685" s="87"/>
      <c r="I685" s="87"/>
      <c r="J685" s="87"/>
      <c r="K685" s="87"/>
      <c r="L685" s="79"/>
      <c r="M685" s="79"/>
      <c r="N685" s="79"/>
      <c r="O685" s="79"/>
      <c r="P685" s="79"/>
      <c r="Q685" s="79"/>
      <c r="R685" s="79"/>
      <c r="S685" s="79"/>
      <c r="T685" s="79"/>
      <c r="U685" s="79"/>
    </row>
    <row r="686" spans="1:21" x14ac:dyDescent="0.2">
      <c r="A686" s="79"/>
      <c r="B686" s="79"/>
      <c r="C686" s="79"/>
      <c r="D686" s="79"/>
      <c r="E686" s="86"/>
      <c r="F686" s="87"/>
      <c r="G686" s="79"/>
      <c r="H686" s="87"/>
      <c r="I686" s="87"/>
      <c r="J686" s="87"/>
      <c r="K686" s="87"/>
      <c r="L686" s="79"/>
      <c r="M686" s="79"/>
      <c r="N686" s="79"/>
      <c r="O686" s="79"/>
      <c r="P686" s="79"/>
      <c r="Q686" s="79"/>
      <c r="R686" s="79"/>
      <c r="S686" s="79"/>
      <c r="T686" s="79"/>
      <c r="U686" s="79"/>
    </row>
    <row r="687" spans="1:21" x14ac:dyDescent="0.2">
      <c r="A687" s="79"/>
      <c r="B687" s="79"/>
      <c r="C687" s="79"/>
      <c r="D687" s="79"/>
      <c r="E687" s="86"/>
      <c r="F687" s="87"/>
      <c r="G687" s="79"/>
      <c r="H687" s="87"/>
      <c r="I687" s="87"/>
      <c r="J687" s="87"/>
      <c r="K687" s="87"/>
      <c r="L687" s="79"/>
      <c r="M687" s="79"/>
      <c r="N687" s="79"/>
      <c r="O687" s="79"/>
      <c r="P687" s="79"/>
      <c r="Q687" s="79"/>
      <c r="R687" s="79"/>
      <c r="S687" s="79"/>
      <c r="T687" s="79"/>
      <c r="U687" s="79"/>
    </row>
    <row r="688" spans="1:21" x14ac:dyDescent="0.2">
      <c r="A688" s="79"/>
      <c r="B688" s="79"/>
      <c r="C688" s="79"/>
      <c r="D688" s="79"/>
      <c r="E688" s="86"/>
      <c r="F688" s="87"/>
      <c r="G688" s="79"/>
      <c r="H688" s="87"/>
      <c r="I688" s="87"/>
      <c r="J688" s="87"/>
      <c r="K688" s="87"/>
      <c r="L688" s="79"/>
      <c r="M688" s="79"/>
      <c r="N688" s="79"/>
      <c r="O688" s="79"/>
      <c r="P688" s="79"/>
      <c r="Q688" s="79"/>
      <c r="R688" s="79"/>
      <c r="S688" s="79"/>
      <c r="T688" s="79"/>
      <c r="U688" s="79"/>
    </row>
    <row r="689" spans="1:21" x14ac:dyDescent="0.2">
      <c r="A689" s="79"/>
      <c r="B689" s="79"/>
      <c r="C689" s="79"/>
      <c r="D689" s="79"/>
      <c r="E689" s="86"/>
      <c r="F689" s="87"/>
      <c r="G689" s="79"/>
      <c r="H689" s="87"/>
      <c r="I689" s="87"/>
      <c r="J689" s="87"/>
      <c r="K689" s="87"/>
      <c r="L689" s="79"/>
      <c r="M689" s="79"/>
      <c r="N689" s="79"/>
      <c r="O689" s="79"/>
      <c r="P689" s="79"/>
      <c r="Q689" s="79"/>
      <c r="R689" s="79"/>
      <c r="S689" s="79"/>
      <c r="T689" s="79"/>
      <c r="U689" s="79"/>
    </row>
    <row r="690" spans="1:21" x14ac:dyDescent="0.2">
      <c r="A690" s="79"/>
      <c r="B690" s="79"/>
      <c r="C690" s="79"/>
      <c r="D690" s="79"/>
      <c r="E690" s="86"/>
      <c r="F690" s="87"/>
      <c r="G690" s="79"/>
      <c r="H690" s="87"/>
      <c r="I690" s="87"/>
      <c r="J690" s="87"/>
      <c r="K690" s="87"/>
      <c r="L690" s="79"/>
      <c r="M690" s="79"/>
      <c r="N690" s="79"/>
      <c r="O690" s="79"/>
      <c r="P690" s="79"/>
      <c r="Q690" s="79"/>
      <c r="R690" s="79"/>
      <c r="S690" s="79"/>
      <c r="T690" s="79"/>
      <c r="U690" s="79"/>
    </row>
    <row r="691" spans="1:21" x14ac:dyDescent="0.2">
      <c r="A691" s="79"/>
      <c r="B691" s="79"/>
      <c r="C691" s="79"/>
      <c r="D691" s="79"/>
      <c r="E691" s="86"/>
      <c r="F691" s="87"/>
      <c r="G691" s="79"/>
      <c r="H691" s="87"/>
      <c r="I691" s="87"/>
      <c r="J691" s="87"/>
      <c r="K691" s="87"/>
      <c r="L691" s="79"/>
      <c r="M691" s="79"/>
      <c r="N691" s="79"/>
      <c r="O691" s="79"/>
      <c r="P691" s="79"/>
      <c r="Q691" s="79"/>
      <c r="R691" s="79"/>
      <c r="S691" s="79"/>
      <c r="T691" s="79"/>
      <c r="U691" s="79"/>
    </row>
    <row r="692" spans="1:21" x14ac:dyDescent="0.2">
      <c r="A692" s="79"/>
      <c r="B692" s="79"/>
      <c r="C692" s="79"/>
      <c r="D692" s="79"/>
      <c r="E692" s="86"/>
      <c r="F692" s="87"/>
      <c r="G692" s="79"/>
      <c r="H692" s="87"/>
      <c r="I692" s="87"/>
      <c r="J692" s="87"/>
      <c r="K692" s="87"/>
      <c r="L692" s="79"/>
      <c r="M692" s="79"/>
      <c r="N692" s="79"/>
      <c r="O692" s="79"/>
      <c r="P692" s="79"/>
      <c r="Q692" s="79"/>
      <c r="R692" s="79"/>
      <c r="S692" s="79"/>
      <c r="T692" s="79"/>
      <c r="U692" s="79"/>
    </row>
    <row r="693" spans="1:21" x14ac:dyDescent="0.2">
      <c r="A693" s="79"/>
      <c r="B693" s="79"/>
      <c r="C693" s="79"/>
      <c r="D693" s="79"/>
      <c r="E693" s="86"/>
      <c r="F693" s="87"/>
      <c r="G693" s="79"/>
      <c r="H693" s="87"/>
      <c r="I693" s="87"/>
      <c r="J693" s="87"/>
      <c r="K693" s="87"/>
      <c r="L693" s="79"/>
      <c r="M693" s="79"/>
      <c r="N693" s="79"/>
      <c r="O693" s="79"/>
      <c r="P693" s="79"/>
      <c r="Q693" s="79"/>
      <c r="R693" s="79"/>
      <c r="S693" s="79"/>
      <c r="T693" s="79"/>
      <c r="U693" s="79"/>
    </row>
    <row r="694" spans="1:21" x14ac:dyDescent="0.2">
      <c r="A694" s="79"/>
      <c r="B694" s="79"/>
      <c r="C694" s="79"/>
      <c r="D694" s="79"/>
      <c r="E694" s="86"/>
      <c r="F694" s="87"/>
      <c r="G694" s="79"/>
      <c r="H694" s="87"/>
      <c r="I694" s="87"/>
      <c r="J694" s="87"/>
      <c r="K694" s="87"/>
      <c r="L694" s="79"/>
      <c r="M694" s="79"/>
      <c r="N694" s="79"/>
      <c r="O694" s="79"/>
      <c r="P694" s="79"/>
      <c r="Q694" s="79"/>
      <c r="R694" s="79"/>
      <c r="S694" s="79"/>
      <c r="T694" s="79"/>
      <c r="U694" s="79"/>
    </row>
    <row r="695" spans="1:21" x14ac:dyDescent="0.2">
      <c r="A695" s="79"/>
      <c r="B695" s="79"/>
      <c r="C695" s="79"/>
      <c r="D695" s="79"/>
      <c r="E695" s="86"/>
      <c r="F695" s="87"/>
      <c r="G695" s="79"/>
      <c r="H695" s="87"/>
      <c r="I695" s="87"/>
      <c r="J695" s="87"/>
      <c r="K695" s="87"/>
      <c r="L695" s="79"/>
      <c r="M695" s="79"/>
      <c r="N695" s="79"/>
      <c r="O695" s="79"/>
      <c r="P695" s="79"/>
      <c r="Q695" s="79"/>
      <c r="R695" s="79"/>
      <c r="S695" s="79"/>
      <c r="T695" s="79"/>
      <c r="U695" s="79"/>
    </row>
    <row r="696" spans="1:21" x14ac:dyDescent="0.2">
      <c r="A696" s="79"/>
      <c r="B696" s="79"/>
      <c r="C696" s="79"/>
      <c r="D696" s="79"/>
      <c r="E696" s="86"/>
      <c r="F696" s="87"/>
      <c r="G696" s="79"/>
      <c r="H696" s="87"/>
      <c r="I696" s="87"/>
      <c r="J696" s="87"/>
      <c r="K696" s="87"/>
      <c r="L696" s="79"/>
      <c r="M696" s="79"/>
      <c r="N696" s="79"/>
      <c r="O696" s="79"/>
      <c r="P696" s="79"/>
      <c r="Q696" s="79"/>
      <c r="R696" s="79"/>
      <c r="S696" s="79"/>
      <c r="T696" s="79"/>
      <c r="U696" s="79"/>
    </row>
    <row r="697" spans="1:21" x14ac:dyDescent="0.2">
      <c r="A697" s="79"/>
      <c r="B697" s="79"/>
      <c r="C697" s="79"/>
      <c r="D697" s="79"/>
      <c r="E697" s="86"/>
      <c r="F697" s="87"/>
      <c r="G697" s="79"/>
      <c r="H697" s="87"/>
      <c r="I697" s="87"/>
      <c r="J697" s="87"/>
      <c r="K697" s="87"/>
      <c r="L697" s="79"/>
      <c r="M697" s="79"/>
      <c r="N697" s="79"/>
      <c r="O697" s="79"/>
      <c r="P697" s="79"/>
      <c r="Q697" s="79"/>
      <c r="R697" s="79"/>
      <c r="S697" s="79"/>
      <c r="T697" s="79"/>
      <c r="U697" s="79"/>
    </row>
    <row r="698" spans="1:21" x14ac:dyDescent="0.2">
      <c r="A698" s="79"/>
      <c r="B698" s="79"/>
      <c r="C698" s="79"/>
      <c r="D698" s="79"/>
      <c r="E698" s="86"/>
      <c r="F698" s="87"/>
      <c r="G698" s="79"/>
      <c r="H698" s="87"/>
      <c r="I698" s="87"/>
      <c r="J698" s="87"/>
      <c r="K698" s="87"/>
      <c r="L698" s="79"/>
      <c r="M698" s="79"/>
      <c r="N698" s="79"/>
      <c r="O698" s="79"/>
      <c r="P698" s="79"/>
      <c r="Q698" s="79"/>
      <c r="R698" s="79"/>
      <c r="S698" s="79"/>
      <c r="T698" s="79"/>
      <c r="U698" s="79"/>
    </row>
    <row r="699" spans="1:21" x14ac:dyDescent="0.2">
      <c r="A699" s="79"/>
      <c r="B699" s="79"/>
      <c r="C699" s="79"/>
      <c r="D699" s="79"/>
      <c r="E699" s="86"/>
      <c r="F699" s="87"/>
      <c r="G699" s="79"/>
      <c r="H699" s="87"/>
      <c r="I699" s="87"/>
      <c r="J699" s="87"/>
      <c r="K699" s="87"/>
      <c r="L699" s="79"/>
      <c r="M699" s="79"/>
      <c r="N699" s="79"/>
      <c r="O699" s="79"/>
      <c r="P699" s="79"/>
      <c r="Q699" s="79"/>
      <c r="R699" s="79"/>
      <c r="S699" s="79"/>
      <c r="T699" s="79"/>
      <c r="U699" s="79"/>
    </row>
    <row r="700" spans="1:21" x14ac:dyDescent="0.2">
      <c r="A700" s="79"/>
      <c r="B700" s="79"/>
      <c r="C700" s="79"/>
      <c r="D700" s="79"/>
      <c r="E700" s="86"/>
      <c r="F700" s="87"/>
      <c r="G700" s="79"/>
      <c r="H700" s="87"/>
      <c r="I700" s="87"/>
      <c r="J700" s="87"/>
      <c r="K700" s="87"/>
      <c r="L700" s="79"/>
      <c r="M700" s="79"/>
      <c r="N700" s="79"/>
      <c r="O700" s="79"/>
      <c r="P700" s="79"/>
      <c r="Q700" s="79"/>
      <c r="R700" s="79"/>
      <c r="S700" s="79"/>
      <c r="T700" s="79"/>
      <c r="U700" s="79"/>
    </row>
    <row r="701" spans="1:21" x14ac:dyDescent="0.2">
      <c r="A701" s="79"/>
      <c r="B701" s="79"/>
      <c r="C701" s="79"/>
      <c r="D701" s="79"/>
      <c r="E701" s="86"/>
      <c r="F701" s="87"/>
      <c r="G701" s="79"/>
      <c r="H701" s="87"/>
      <c r="I701" s="87"/>
      <c r="J701" s="87"/>
      <c r="K701" s="87"/>
      <c r="L701" s="79"/>
      <c r="M701" s="79"/>
      <c r="N701" s="79"/>
      <c r="O701" s="79"/>
      <c r="P701" s="79"/>
      <c r="Q701" s="79"/>
      <c r="R701" s="79"/>
      <c r="S701" s="79"/>
      <c r="T701" s="79"/>
      <c r="U701" s="79"/>
    </row>
    <row r="702" spans="1:21" x14ac:dyDescent="0.2">
      <c r="A702" s="79"/>
      <c r="B702" s="79"/>
      <c r="C702" s="79"/>
      <c r="D702" s="79"/>
      <c r="E702" s="86"/>
      <c r="F702" s="87"/>
      <c r="G702" s="79"/>
      <c r="H702" s="87"/>
      <c r="I702" s="87"/>
      <c r="J702" s="87"/>
      <c r="K702" s="87"/>
      <c r="L702" s="79"/>
      <c r="M702" s="79"/>
      <c r="N702" s="79"/>
      <c r="O702" s="79"/>
      <c r="P702" s="79"/>
      <c r="Q702" s="79"/>
      <c r="R702" s="79"/>
      <c r="S702" s="79"/>
      <c r="T702" s="79"/>
      <c r="U702" s="79"/>
    </row>
    <row r="703" spans="1:21" x14ac:dyDescent="0.2">
      <c r="A703" s="79"/>
      <c r="B703" s="79"/>
      <c r="C703" s="79"/>
      <c r="D703" s="79"/>
      <c r="E703" s="86"/>
      <c r="F703" s="87"/>
      <c r="G703" s="79"/>
      <c r="H703" s="87"/>
      <c r="I703" s="87"/>
      <c r="J703" s="87"/>
      <c r="K703" s="87"/>
      <c r="L703" s="79"/>
      <c r="M703" s="79"/>
      <c r="N703" s="79"/>
      <c r="O703" s="79"/>
      <c r="P703" s="79"/>
      <c r="Q703" s="79"/>
      <c r="R703" s="79"/>
      <c r="S703" s="79"/>
      <c r="T703" s="79"/>
      <c r="U703" s="79"/>
    </row>
    <row r="704" spans="1:21" x14ac:dyDescent="0.2">
      <c r="A704" s="79"/>
      <c r="B704" s="79"/>
      <c r="C704" s="79"/>
      <c r="D704" s="79"/>
      <c r="E704" s="86"/>
      <c r="F704" s="87"/>
      <c r="G704" s="79"/>
      <c r="H704" s="87"/>
      <c r="I704" s="87"/>
      <c r="J704" s="87"/>
      <c r="K704" s="87"/>
      <c r="L704" s="79"/>
      <c r="M704" s="79"/>
      <c r="N704" s="79"/>
      <c r="O704" s="79"/>
      <c r="P704" s="79"/>
      <c r="Q704" s="79"/>
      <c r="R704" s="79"/>
      <c r="S704" s="79"/>
      <c r="T704" s="79"/>
      <c r="U704" s="79"/>
    </row>
    <row r="705" spans="1:21" x14ac:dyDescent="0.2">
      <c r="A705" s="79"/>
      <c r="B705" s="79"/>
      <c r="C705" s="79"/>
      <c r="D705" s="79"/>
      <c r="E705" s="86"/>
      <c r="F705" s="87"/>
      <c r="G705" s="79"/>
      <c r="H705" s="87"/>
      <c r="I705" s="87"/>
      <c r="J705" s="87"/>
      <c r="K705" s="87"/>
      <c r="L705" s="79"/>
      <c r="M705" s="79"/>
      <c r="N705" s="79"/>
      <c r="O705" s="79"/>
      <c r="P705" s="79"/>
      <c r="Q705" s="79"/>
      <c r="R705" s="79"/>
      <c r="S705" s="79"/>
      <c r="T705" s="79"/>
      <c r="U705" s="79"/>
    </row>
    <row r="706" spans="1:21" x14ac:dyDescent="0.2">
      <c r="A706" s="79"/>
      <c r="B706" s="79"/>
      <c r="C706" s="79"/>
      <c r="D706" s="79"/>
      <c r="E706" s="86"/>
      <c r="F706" s="87"/>
      <c r="G706" s="79"/>
      <c r="H706" s="87"/>
      <c r="I706" s="87"/>
      <c r="J706" s="87"/>
      <c r="K706" s="87"/>
      <c r="L706" s="79"/>
      <c r="M706" s="79"/>
      <c r="N706" s="79"/>
      <c r="O706" s="79"/>
      <c r="P706" s="79"/>
      <c r="Q706" s="79"/>
      <c r="R706" s="79"/>
      <c r="S706" s="79"/>
      <c r="T706" s="79"/>
      <c r="U706" s="79"/>
    </row>
    <row r="707" spans="1:21" x14ac:dyDescent="0.2">
      <c r="A707" s="79"/>
      <c r="B707" s="79"/>
      <c r="C707" s="79"/>
      <c r="D707" s="79"/>
      <c r="E707" s="86"/>
      <c r="F707" s="87"/>
      <c r="G707" s="79"/>
      <c r="H707" s="87"/>
      <c r="I707" s="87"/>
      <c r="J707" s="87"/>
      <c r="K707" s="87"/>
      <c r="L707" s="79"/>
      <c r="M707" s="79"/>
      <c r="N707" s="79"/>
      <c r="O707" s="79"/>
      <c r="P707" s="79"/>
      <c r="Q707" s="79"/>
      <c r="R707" s="79"/>
      <c r="S707" s="79"/>
      <c r="T707" s="79"/>
      <c r="U707" s="79"/>
    </row>
    <row r="708" spans="1:21" x14ac:dyDescent="0.2">
      <c r="A708" s="79"/>
      <c r="B708" s="79"/>
      <c r="C708" s="79"/>
      <c r="D708" s="79"/>
      <c r="E708" s="86"/>
      <c r="F708" s="87"/>
      <c r="G708" s="79"/>
      <c r="H708" s="87"/>
      <c r="I708" s="87"/>
      <c r="J708" s="87"/>
      <c r="K708" s="87"/>
      <c r="L708" s="79"/>
      <c r="M708" s="79"/>
      <c r="N708" s="79"/>
      <c r="O708" s="79"/>
      <c r="P708" s="79"/>
      <c r="Q708" s="79"/>
      <c r="R708" s="79"/>
      <c r="S708" s="79"/>
      <c r="T708" s="79"/>
      <c r="U708" s="79"/>
    </row>
    <row r="709" spans="1:21" x14ac:dyDescent="0.2">
      <c r="A709" s="79"/>
      <c r="B709" s="79"/>
      <c r="C709" s="79"/>
      <c r="D709" s="79"/>
      <c r="E709" s="86"/>
      <c r="F709" s="87"/>
      <c r="G709" s="79"/>
      <c r="H709" s="87"/>
      <c r="I709" s="87"/>
      <c r="J709" s="87"/>
      <c r="K709" s="87"/>
      <c r="L709" s="79"/>
      <c r="M709" s="79"/>
      <c r="N709" s="79"/>
      <c r="O709" s="79"/>
      <c r="P709" s="79"/>
      <c r="Q709" s="79"/>
      <c r="R709" s="79"/>
      <c r="S709" s="79"/>
      <c r="T709" s="79"/>
      <c r="U709" s="79"/>
    </row>
    <row r="710" spans="1:21" x14ac:dyDescent="0.2">
      <c r="A710" s="79"/>
      <c r="B710" s="79"/>
      <c r="C710" s="79"/>
      <c r="D710" s="79"/>
      <c r="E710" s="86"/>
      <c r="F710" s="87"/>
      <c r="G710" s="79"/>
      <c r="H710" s="87"/>
      <c r="I710" s="87"/>
      <c r="J710" s="87"/>
      <c r="K710" s="87"/>
      <c r="L710" s="79"/>
      <c r="M710" s="79"/>
      <c r="N710" s="79"/>
      <c r="O710" s="79"/>
      <c r="P710" s="79"/>
      <c r="Q710" s="79"/>
      <c r="R710" s="79"/>
      <c r="S710" s="79"/>
      <c r="T710" s="79"/>
      <c r="U710" s="79"/>
    </row>
    <row r="711" spans="1:21" x14ac:dyDescent="0.2">
      <c r="A711" s="79"/>
      <c r="B711" s="79"/>
      <c r="C711" s="79"/>
      <c r="D711" s="79"/>
      <c r="E711" s="86"/>
      <c r="F711" s="87"/>
      <c r="G711" s="79"/>
      <c r="H711" s="87"/>
      <c r="I711" s="87"/>
      <c r="J711" s="87"/>
      <c r="K711" s="87"/>
      <c r="L711" s="79"/>
      <c r="M711" s="79"/>
      <c r="N711" s="79"/>
      <c r="O711" s="79"/>
      <c r="P711" s="79"/>
      <c r="Q711" s="79"/>
      <c r="R711" s="79"/>
      <c r="S711" s="79"/>
      <c r="T711" s="79"/>
      <c r="U711" s="79"/>
    </row>
    <row r="712" spans="1:21" x14ac:dyDescent="0.2">
      <c r="A712" s="79"/>
      <c r="B712" s="79"/>
      <c r="C712" s="79"/>
      <c r="D712" s="79"/>
      <c r="E712" s="86"/>
      <c r="F712" s="87"/>
      <c r="G712" s="79"/>
      <c r="H712" s="87"/>
      <c r="I712" s="87"/>
      <c r="J712" s="87"/>
      <c r="K712" s="87"/>
      <c r="L712" s="79"/>
      <c r="M712" s="79"/>
      <c r="N712" s="79"/>
      <c r="O712" s="79"/>
      <c r="P712" s="79"/>
      <c r="Q712" s="79"/>
      <c r="R712" s="79"/>
      <c r="S712" s="79"/>
      <c r="T712" s="79"/>
      <c r="U712" s="79"/>
    </row>
    <row r="713" spans="1:21" x14ac:dyDescent="0.2">
      <c r="A713" s="79"/>
      <c r="B713" s="79"/>
      <c r="C713" s="79"/>
      <c r="D713" s="79"/>
      <c r="E713" s="86"/>
      <c r="F713" s="87"/>
      <c r="G713" s="79"/>
      <c r="H713" s="87"/>
      <c r="I713" s="87"/>
      <c r="J713" s="87"/>
      <c r="K713" s="87"/>
      <c r="L713" s="79"/>
      <c r="M713" s="79"/>
      <c r="N713" s="79"/>
      <c r="O713" s="79"/>
      <c r="P713" s="79"/>
      <c r="Q713" s="79"/>
      <c r="R713" s="79"/>
      <c r="S713" s="79"/>
      <c r="T713" s="79"/>
      <c r="U713" s="79"/>
    </row>
    <row r="714" spans="1:21" x14ac:dyDescent="0.2">
      <c r="A714" s="79"/>
      <c r="B714" s="79"/>
      <c r="C714" s="79"/>
      <c r="D714" s="79"/>
      <c r="E714" s="86"/>
      <c r="F714" s="87"/>
      <c r="G714" s="79"/>
      <c r="H714" s="87"/>
      <c r="I714" s="87"/>
      <c r="J714" s="87"/>
      <c r="K714" s="87"/>
      <c r="L714" s="79"/>
      <c r="M714" s="79"/>
      <c r="N714" s="79"/>
      <c r="O714" s="79"/>
      <c r="P714" s="79"/>
      <c r="Q714" s="79"/>
      <c r="R714" s="79"/>
      <c r="S714" s="79"/>
      <c r="T714" s="79"/>
      <c r="U714" s="79"/>
    </row>
    <row r="715" spans="1:21" x14ac:dyDescent="0.2">
      <c r="A715" s="79"/>
      <c r="B715" s="79"/>
      <c r="C715" s="79"/>
      <c r="D715" s="79"/>
      <c r="E715" s="86"/>
      <c r="F715" s="87"/>
      <c r="G715" s="79"/>
      <c r="H715" s="87"/>
      <c r="I715" s="87"/>
      <c r="J715" s="87"/>
      <c r="K715" s="87"/>
      <c r="L715" s="79"/>
      <c r="M715" s="79"/>
      <c r="N715" s="79"/>
      <c r="O715" s="79"/>
      <c r="P715" s="79"/>
      <c r="Q715" s="79"/>
      <c r="R715" s="79"/>
      <c r="S715" s="79"/>
      <c r="T715" s="79"/>
      <c r="U715" s="79"/>
    </row>
    <row r="716" spans="1:21" x14ac:dyDescent="0.2">
      <c r="A716" s="79"/>
      <c r="B716" s="79"/>
      <c r="C716" s="79"/>
      <c r="D716" s="79"/>
      <c r="E716" s="86"/>
      <c r="F716" s="87"/>
      <c r="G716" s="79"/>
      <c r="H716" s="87"/>
      <c r="I716" s="87"/>
      <c r="J716" s="87"/>
      <c r="K716" s="87"/>
      <c r="L716" s="79"/>
      <c r="M716" s="79"/>
      <c r="N716" s="79"/>
      <c r="O716" s="79"/>
      <c r="P716" s="79"/>
      <c r="Q716" s="79"/>
      <c r="R716" s="79"/>
      <c r="S716" s="79"/>
      <c r="T716" s="79"/>
      <c r="U716" s="79"/>
    </row>
    <row r="717" spans="1:21" x14ac:dyDescent="0.2">
      <c r="A717" s="79"/>
      <c r="B717" s="79"/>
      <c r="C717" s="79"/>
      <c r="D717" s="79"/>
      <c r="E717" s="86"/>
      <c r="F717" s="87"/>
      <c r="G717" s="79"/>
      <c r="H717" s="87"/>
      <c r="I717" s="87"/>
      <c r="J717" s="87"/>
      <c r="K717" s="87"/>
      <c r="L717" s="79"/>
      <c r="M717" s="79"/>
      <c r="N717" s="79"/>
      <c r="O717" s="79"/>
      <c r="P717" s="79"/>
      <c r="Q717" s="79"/>
      <c r="R717" s="79"/>
      <c r="S717" s="79"/>
      <c r="T717" s="79"/>
      <c r="U717" s="79"/>
    </row>
    <row r="718" spans="1:21" x14ac:dyDescent="0.2">
      <c r="A718" s="79"/>
      <c r="B718" s="79"/>
      <c r="C718" s="79"/>
      <c r="D718" s="79"/>
      <c r="E718" s="86"/>
      <c r="F718" s="87"/>
      <c r="G718" s="79"/>
      <c r="H718" s="87"/>
      <c r="I718" s="87"/>
      <c r="J718" s="87"/>
      <c r="K718" s="87"/>
      <c r="L718" s="79"/>
      <c r="M718" s="79"/>
      <c r="N718" s="79"/>
      <c r="O718" s="79"/>
      <c r="P718" s="79"/>
      <c r="Q718" s="79"/>
      <c r="R718" s="79"/>
      <c r="S718" s="79"/>
      <c r="T718" s="79"/>
      <c r="U718" s="79"/>
    </row>
    <row r="719" spans="1:21" x14ac:dyDescent="0.2">
      <c r="A719" s="79"/>
      <c r="B719" s="79"/>
      <c r="C719" s="79"/>
      <c r="D719" s="79"/>
      <c r="E719" s="86"/>
      <c r="F719" s="87"/>
      <c r="G719" s="79"/>
      <c r="H719" s="87"/>
      <c r="I719" s="87"/>
      <c r="J719" s="87"/>
      <c r="K719" s="87"/>
      <c r="L719" s="79"/>
      <c r="M719" s="79"/>
      <c r="N719" s="79"/>
      <c r="O719" s="79"/>
      <c r="P719" s="79"/>
      <c r="Q719" s="79"/>
      <c r="R719" s="79"/>
      <c r="S719" s="79"/>
      <c r="T719" s="79"/>
      <c r="U719" s="79"/>
    </row>
    <row r="720" spans="1:21" x14ac:dyDescent="0.2">
      <c r="A720" s="79"/>
      <c r="B720" s="79"/>
      <c r="C720" s="79"/>
      <c r="D720" s="79"/>
      <c r="E720" s="86"/>
      <c r="F720" s="87"/>
      <c r="G720" s="79"/>
      <c r="H720" s="87"/>
      <c r="I720" s="87"/>
      <c r="J720" s="87"/>
      <c r="K720" s="87"/>
      <c r="L720" s="79"/>
      <c r="M720" s="79"/>
      <c r="N720" s="79"/>
      <c r="O720" s="79"/>
      <c r="P720" s="79"/>
      <c r="Q720" s="79"/>
      <c r="R720" s="79"/>
      <c r="S720" s="79"/>
      <c r="T720" s="79"/>
      <c r="U720" s="79"/>
    </row>
    <row r="721" spans="1:21" x14ac:dyDescent="0.2">
      <c r="A721" s="79"/>
      <c r="B721" s="79"/>
      <c r="C721" s="79"/>
      <c r="D721" s="79"/>
      <c r="E721" s="86"/>
      <c r="F721" s="87"/>
      <c r="G721" s="79"/>
      <c r="H721" s="87"/>
      <c r="I721" s="87"/>
      <c r="J721" s="87"/>
      <c r="K721" s="87"/>
      <c r="L721" s="79"/>
      <c r="M721" s="79"/>
      <c r="N721" s="79"/>
      <c r="O721" s="79"/>
      <c r="P721" s="79"/>
      <c r="Q721" s="79"/>
      <c r="R721" s="79"/>
      <c r="S721" s="79"/>
      <c r="T721" s="79"/>
      <c r="U721" s="79"/>
    </row>
    <row r="722" spans="1:21" x14ac:dyDescent="0.2">
      <c r="A722" s="79"/>
      <c r="B722" s="79"/>
      <c r="C722" s="79"/>
      <c r="D722" s="79"/>
      <c r="E722" s="86"/>
      <c r="F722" s="87"/>
      <c r="G722" s="79"/>
      <c r="H722" s="87"/>
      <c r="I722" s="87"/>
      <c r="J722" s="87"/>
      <c r="K722" s="87"/>
      <c r="L722" s="79"/>
      <c r="M722" s="79"/>
      <c r="N722" s="79"/>
      <c r="O722" s="79"/>
      <c r="P722" s="79"/>
      <c r="Q722" s="79"/>
      <c r="R722" s="79"/>
      <c r="S722" s="79"/>
      <c r="T722" s="79"/>
      <c r="U722" s="79"/>
    </row>
    <row r="723" spans="1:21" x14ac:dyDescent="0.2">
      <c r="A723" s="79"/>
      <c r="B723" s="79"/>
      <c r="C723" s="79"/>
      <c r="D723" s="79"/>
      <c r="E723" s="86"/>
      <c r="F723" s="87"/>
      <c r="G723" s="79"/>
      <c r="H723" s="87"/>
      <c r="I723" s="87"/>
      <c r="J723" s="87"/>
      <c r="K723" s="87"/>
      <c r="L723" s="79"/>
      <c r="M723" s="79"/>
      <c r="N723" s="79"/>
      <c r="O723" s="79"/>
      <c r="P723" s="79"/>
      <c r="Q723" s="79"/>
      <c r="R723" s="79"/>
      <c r="S723" s="79"/>
      <c r="T723" s="79"/>
      <c r="U723" s="79"/>
    </row>
    <row r="724" spans="1:21" x14ac:dyDescent="0.2">
      <c r="A724" s="79"/>
      <c r="B724" s="79"/>
      <c r="C724" s="79"/>
      <c r="D724" s="79"/>
      <c r="E724" s="86"/>
      <c r="F724" s="87"/>
      <c r="G724" s="79"/>
      <c r="H724" s="87"/>
      <c r="I724" s="87"/>
      <c r="J724" s="87"/>
      <c r="K724" s="87"/>
      <c r="L724" s="79"/>
      <c r="M724" s="79"/>
      <c r="N724" s="79"/>
      <c r="O724" s="79"/>
      <c r="P724" s="79"/>
      <c r="Q724" s="79"/>
      <c r="R724" s="79"/>
      <c r="S724" s="79"/>
      <c r="T724" s="79"/>
      <c r="U724" s="79"/>
    </row>
    <row r="725" spans="1:21" x14ac:dyDescent="0.2">
      <c r="A725" s="79"/>
      <c r="B725" s="79"/>
      <c r="C725" s="79"/>
      <c r="D725" s="79"/>
      <c r="E725" s="86"/>
      <c r="F725" s="87"/>
      <c r="G725" s="79"/>
      <c r="H725" s="87"/>
      <c r="I725" s="87"/>
      <c r="J725" s="87"/>
      <c r="K725" s="87"/>
      <c r="L725" s="79"/>
      <c r="M725" s="79"/>
      <c r="N725" s="79"/>
      <c r="O725" s="79"/>
      <c r="P725" s="79"/>
      <c r="Q725" s="79"/>
      <c r="R725" s="79"/>
      <c r="S725" s="79"/>
      <c r="T725" s="79"/>
      <c r="U725" s="79"/>
    </row>
    <row r="726" spans="1:21" x14ac:dyDescent="0.2">
      <c r="A726" s="79"/>
      <c r="B726" s="79"/>
      <c r="C726" s="79"/>
      <c r="D726" s="79"/>
      <c r="E726" s="86"/>
      <c r="F726" s="87"/>
      <c r="G726" s="79"/>
      <c r="H726" s="87"/>
      <c r="I726" s="87"/>
      <c r="J726" s="87"/>
      <c r="K726" s="87"/>
      <c r="L726" s="79"/>
      <c r="M726" s="79"/>
      <c r="N726" s="79"/>
      <c r="O726" s="79"/>
      <c r="P726" s="79"/>
      <c r="Q726" s="79"/>
      <c r="R726" s="79"/>
      <c r="S726" s="79"/>
      <c r="T726" s="79"/>
      <c r="U726" s="79"/>
    </row>
    <row r="727" spans="1:21" x14ac:dyDescent="0.2">
      <c r="A727" s="79"/>
      <c r="B727" s="79"/>
      <c r="C727" s="79"/>
      <c r="D727" s="79"/>
      <c r="E727" s="86"/>
      <c r="F727" s="87"/>
      <c r="G727" s="79"/>
      <c r="H727" s="87"/>
      <c r="I727" s="87"/>
      <c r="J727" s="87"/>
      <c r="K727" s="87"/>
      <c r="L727" s="79"/>
      <c r="M727" s="79"/>
      <c r="N727" s="79"/>
      <c r="O727" s="79"/>
      <c r="P727" s="79"/>
      <c r="Q727" s="79"/>
      <c r="R727" s="79"/>
      <c r="S727" s="79"/>
      <c r="T727" s="79"/>
      <c r="U727" s="79"/>
    </row>
    <row r="728" spans="1:21" x14ac:dyDescent="0.2">
      <c r="A728" s="79"/>
      <c r="B728" s="79"/>
      <c r="C728" s="79"/>
      <c r="D728" s="79"/>
      <c r="E728" s="86"/>
      <c r="F728" s="87"/>
      <c r="G728" s="79"/>
      <c r="H728" s="87"/>
      <c r="I728" s="87"/>
      <c r="J728" s="87"/>
      <c r="K728" s="87"/>
      <c r="L728" s="79"/>
      <c r="M728" s="79"/>
      <c r="N728" s="79"/>
      <c r="O728" s="79"/>
      <c r="P728" s="79"/>
      <c r="Q728" s="79"/>
      <c r="R728" s="79"/>
      <c r="S728" s="79"/>
      <c r="T728" s="79"/>
      <c r="U728" s="79"/>
    </row>
    <row r="729" spans="1:21" x14ac:dyDescent="0.2">
      <c r="A729" s="79"/>
      <c r="B729" s="79"/>
      <c r="C729" s="79"/>
      <c r="D729" s="79"/>
      <c r="E729" s="86"/>
      <c r="F729" s="87"/>
      <c r="G729" s="79"/>
      <c r="H729" s="87"/>
      <c r="I729" s="87"/>
      <c r="J729" s="87"/>
      <c r="K729" s="87"/>
      <c r="L729" s="79"/>
      <c r="M729" s="79"/>
      <c r="N729" s="79"/>
      <c r="O729" s="79"/>
      <c r="P729" s="79"/>
      <c r="Q729" s="79"/>
      <c r="R729" s="79"/>
      <c r="S729" s="79"/>
      <c r="T729" s="79"/>
      <c r="U729" s="79"/>
    </row>
    <row r="730" spans="1:21" x14ac:dyDescent="0.2">
      <c r="A730" s="79"/>
      <c r="B730" s="79"/>
      <c r="C730" s="79"/>
      <c r="D730" s="79"/>
      <c r="E730" s="86"/>
      <c r="F730" s="87"/>
      <c r="G730" s="79"/>
      <c r="H730" s="87"/>
      <c r="I730" s="87"/>
      <c r="J730" s="87"/>
      <c r="K730" s="87"/>
      <c r="L730" s="79"/>
      <c r="M730" s="79"/>
      <c r="N730" s="79"/>
      <c r="O730" s="79"/>
      <c r="P730" s="79"/>
      <c r="Q730" s="79"/>
      <c r="R730" s="79"/>
      <c r="S730" s="79"/>
      <c r="T730" s="79"/>
      <c r="U730" s="79"/>
    </row>
    <row r="731" spans="1:21" x14ac:dyDescent="0.2">
      <c r="A731" s="79"/>
      <c r="B731" s="79"/>
      <c r="C731" s="79"/>
      <c r="D731" s="79"/>
      <c r="E731" s="86"/>
      <c r="F731" s="87"/>
      <c r="G731" s="79"/>
      <c r="H731" s="87"/>
      <c r="I731" s="87"/>
      <c r="J731" s="87"/>
      <c r="K731" s="87"/>
      <c r="L731" s="79"/>
      <c r="M731" s="79"/>
      <c r="N731" s="79"/>
      <c r="O731" s="79"/>
      <c r="P731" s="79"/>
      <c r="Q731" s="79"/>
      <c r="R731" s="79"/>
      <c r="S731" s="79"/>
      <c r="T731" s="79"/>
      <c r="U731" s="79"/>
    </row>
    <row r="732" spans="1:21" x14ac:dyDescent="0.2">
      <c r="A732" s="79"/>
      <c r="B732" s="79"/>
      <c r="C732" s="79"/>
      <c r="D732" s="79"/>
      <c r="E732" s="86"/>
      <c r="F732" s="87"/>
      <c r="G732" s="79"/>
      <c r="H732" s="87"/>
      <c r="I732" s="87"/>
      <c r="J732" s="87"/>
      <c r="K732" s="87"/>
      <c r="L732" s="79"/>
      <c r="M732" s="79"/>
      <c r="N732" s="79"/>
      <c r="O732" s="79"/>
      <c r="P732" s="79"/>
      <c r="Q732" s="79"/>
      <c r="R732" s="79"/>
      <c r="S732" s="79"/>
      <c r="T732" s="79"/>
      <c r="U732" s="79"/>
    </row>
    <row r="733" spans="1:21" x14ac:dyDescent="0.2">
      <c r="A733" s="79"/>
      <c r="B733" s="79"/>
      <c r="C733" s="79"/>
      <c r="D733" s="79"/>
      <c r="E733" s="86"/>
      <c r="F733" s="87"/>
      <c r="G733" s="79"/>
      <c r="H733" s="87"/>
      <c r="I733" s="87"/>
      <c r="J733" s="87"/>
      <c r="K733" s="87"/>
      <c r="L733" s="79"/>
      <c r="M733" s="79"/>
      <c r="N733" s="79"/>
      <c r="O733" s="79"/>
      <c r="P733" s="79"/>
      <c r="Q733" s="79"/>
      <c r="R733" s="79"/>
      <c r="S733" s="79"/>
      <c r="T733" s="79"/>
      <c r="U733" s="79"/>
    </row>
    <row r="734" spans="1:21" x14ac:dyDescent="0.2">
      <c r="A734" s="79"/>
      <c r="B734" s="79"/>
      <c r="C734" s="79"/>
      <c r="D734" s="79"/>
      <c r="E734" s="86"/>
      <c r="F734" s="87"/>
      <c r="G734" s="79"/>
      <c r="H734" s="87"/>
      <c r="I734" s="87"/>
      <c r="J734" s="87"/>
      <c r="K734" s="87"/>
      <c r="L734" s="79"/>
      <c r="M734" s="79"/>
      <c r="N734" s="79"/>
      <c r="O734" s="79"/>
      <c r="P734" s="79"/>
      <c r="Q734" s="79"/>
      <c r="R734" s="79"/>
      <c r="S734" s="79"/>
      <c r="T734" s="79"/>
      <c r="U734" s="79"/>
    </row>
    <row r="735" spans="1:21" x14ac:dyDescent="0.2">
      <c r="A735" s="79"/>
      <c r="B735" s="79"/>
      <c r="C735" s="79"/>
      <c r="D735" s="79"/>
      <c r="E735" s="86"/>
      <c r="F735" s="87"/>
      <c r="G735" s="79"/>
      <c r="H735" s="87"/>
      <c r="I735" s="87"/>
      <c r="J735" s="87"/>
      <c r="K735" s="87"/>
      <c r="L735" s="79"/>
      <c r="M735" s="79"/>
      <c r="N735" s="79"/>
      <c r="O735" s="79"/>
      <c r="P735" s="79"/>
      <c r="Q735" s="79"/>
      <c r="R735" s="79"/>
      <c r="S735" s="79"/>
      <c r="T735" s="79"/>
      <c r="U735" s="79"/>
    </row>
    <row r="736" spans="1:21" x14ac:dyDescent="0.2">
      <c r="A736" s="79"/>
      <c r="B736" s="79"/>
      <c r="C736" s="79"/>
      <c r="D736" s="79"/>
      <c r="E736" s="86"/>
      <c r="F736" s="87"/>
      <c r="G736" s="79"/>
      <c r="H736" s="87"/>
      <c r="I736" s="87"/>
      <c r="J736" s="87"/>
      <c r="K736" s="87"/>
      <c r="L736" s="79"/>
      <c r="M736" s="79"/>
      <c r="N736" s="79"/>
      <c r="O736" s="79"/>
      <c r="P736" s="79"/>
      <c r="Q736" s="79"/>
      <c r="R736" s="79"/>
      <c r="S736" s="79"/>
      <c r="T736" s="79"/>
      <c r="U736" s="79"/>
    </row>
    <row r="737" spans="1:21" x14ac:dyDescent="0.2">
      <c r="A737" s="79"/>
      <c r="B737" s="79"/>
      <c r="C737" s="79"/>
      <c r="D737" s="79"/>
      <c r="E737" s="86"/>
      <c r="F737" s="87"/>
      <c r="G737" s="79"/>
      <c r="H737" s="87"/>
      <c r="I737" s="87"/>
      <c r="J737" s="87"/>
      <c r="K737" s="87"/>
      <c r="L737" s="79"/>
      <c r="M737" s="79"/>
      <c r="N737" s="79"/>
      <c r="O737" s="79"/>
      <c r="P737" s="79"/>
      <c r="Q737" s="79"/>
      <c r="R737" s="79"/>
      <c r="S737" s="79"/>
      <c r="T737" s="79"/>
      <c r="U737" s="79"/>
    </row>
    <row r="738" spans="1:21" x14ac:dyDescent="0.2">
      <c r="A738" s="79"/>
      <c r="B738" s="79"/>
      <c r="C738" s="79"/>
      <c r="D738" s="79"/>
      <c r="E738" s="86"/>
      <c r="F738" s="87"/>
      <c r="G738" s="79"/>
      <c r="H738" s="87"/>
      <c r="I738" s="87"/>
      <c r="J738" s="87"/>
      <c r="K738" s="87"/>
      <c r="L738" s="79"/>
      <c r="M738" s="79"/>
      <c r="N738" s="79"/>
      <c r="O738" s="79"/>
      <c r="P738" s="79"/>
      <c r="Q738" s="79"/>
      <c r="R738" s="79"/>
      <c r="S738" s="79"/>
      <c r="T738" s="79"/>
      <c r="U738" s="79"/>
    </row>
    <row r="739" spans="1:21" x14ac:dyDescent="0.2">
      <c r="A739" s="79"/>
      <c r="B739" s="79"/>
      <c r="C739" s="79"/>
      <c r="D739" s="79"/>
      <c r="E739" s="86"/>
      <c r="F739" s="87"/>
      <c r="G739" s="79"/>
      <c r="H739" s="87"/>
      <c r="I739" s="87"/>
      <c r="J739" s="87"/>
      <c r="K739" s="87"/>
      <c r="L739" s="79"/>
      <c r="M739" s="79"/>
      <c r="N739" s="79"/>
      <c r="O739" s="79"/>
      <c r="P739" s="79"/>
      <c r="Q739" s="79"/>
      <c r="R739" s="79"/>
      <c r="S739" s="79"/>
      <c r="T739" s="79"/>
      <c r="U739" s="79"/>
    </row>
    <row r="740" spans="1:21" x14ac:dyDescent="0.2">
      <c r="A740" s="79"/>
      <c r="B740" s="79"/>
      <c r="C740" s="79"/>
      <c r="D740" s="79"/>
      <c r="E740" s="86"/>
      <c r="F740" s="87"/>
      <c r="G740" s="79"/>
      <c r="H740" s="87"/>
      <c r="I740" s="87"/>
      <c r="J740" s="87"/>
      <c r="K740" s="87"/>
      <c r="L740" s="79"/>
      <c r="M740" s="79"/>
      <c r="N740" s="79"/>
      <c r="O740" s="79"/>
      <c r="P740" s="79"/>
      <c r="Q740" s="79"/>
      <c r="R740" s="79"/>
      <c r="S740" s="79"/>
      <c r="T740" s="79"/>
      <c r="U740" s="79"/>
    </row>
    <row r="741" spans="1:21" x14ac:dyDescent="0.2">
      <c r="A741" s="79"/>
      <c r="B741" s="79"/>
      <c r="C741" s="79"/>
      <c r="D741" s="79"/>
      <c r="E741" s="86"/>
      <c r="F741" s="87"/>
      <c r="G741" s="79"/>
      <c r="H741" s="87"/>
      <c r="I741" s="87"/>
      <c r="J741" s="87"/>
      <c r="K741" s="87"/>
      <c r="L741" s="79"/>
      <c r="M741" s="79"/>
      <c r="N741" s="79"/>
      <c r="O741" s="79"/>
      <c r="P741" s="79"/>
      <c r="Q741" s="79"/>
      <c r="R741" s="79"/>
      <c r="S741" s="79"/>
      <c r="T741" s="79"/>
      <c r="U741" s="79"/>
    </row>
    <row r="742" spans="1:21" x14ac:dyDescent="0.2">
      <c r="A742" s="79"/>
      <c r="B742" s="79"/>
      <c r="C742" s="79"/>
      <c r="D742" s="79"/>
      <c r="E742" s="86"/>
      <c r="F742" s="87"/>
      <c r="G742" s="79"/>
      <c r="H742" s="87"/>
      <c r="I742" s="87"/>
      <c r="J742" s="87"/>
      <c r="K742" s="87"/>
      <c r="L742" s="79"/>
      <c r="M742" s="79"/>
      <c r="N742" s="79"/>
      <c r="O742" s="79"/>
      <c r="P742" s="79"/>
      <c r="Q742" s="79"/>
      <c r="R742" s="79"/>
      <c r="S742" s="79"/>
      <c r="T742" s="79"/>
      <c r="U742" s="79"/>
    </row>
    <row r="743" spans="1:21" x14ac:dyDescent="0.2">
      <c r="A743" s="79"/>
      <c r="B743" s="79"/>
      <c r="C743" s="79"/>
      <c r="D743" s="79"/>
      <c r="E743" s="86"/>
      <c r="F743" s="87"/>
      <c r="G743" s="79"/>
      <c r="H743" s="87"/>
      <c r="I743" s="87"/>
      <c r="J743" s="87"/>
      <c r="K743" s="87"/>
      <c r="L743" s="79"/>
      <c r="M743" s="79"/>
      <c r="N743" s="79"/>
      <c r="O743" s="79"/>
      <c r="P743" s="79"/>
      <c r="Q743" s="79"/>
      <c r="R743" s="79"/>
      <c r="S743" s="79"/>
      <c r="T743" s="79"/>
      <c r="U743" s="79"/>
    </row>
    <row r="744" spans="1:21" x14ac:dyDescent="0.2">
      <c r="A744" s="79"/>
      <c r="B744" s="79"/>
      <c r="C744" s="79"/>
      <c r="D744" s="79"/>
      <c r="E744" s="86"/>
      <c r="F744" s="87"/>
      <c r="G744" s="79"/>
      <c r="H744" s="87"/>
      <c r="I744" s="87"/>
      <c r="J744" s="87"/>
      <c r="K744" s="87"/>
      <c r="L744" s="79"/>
      <c r="M744" s="79"/>
      <c r="N744" s="79"/>
      <c r="O744" s="79"/>
      <c r="P744" s="79"/>
      <c r="Q744" s="79"/>
      <c r="R744" s="79"/>
      <c r="S744" s="79"/>
      <c r="T744" s="79"/>
      <c r="U744" s="79"/>
    </row>
    <row r="745" spans="1:21" x14ac:dyDescent="0.2">
      <c r="A745" s="79"/>
      <c r="B745" s="79"/>
      <c r="C745" s="79"/>
      <c r="D745" s="79"/>
      <c r="E745" s="86"/>
      <c r="F745" s="87"/>
      <c r="G745" s="79"/>
      <c r="H745" s="87"/>
      <c r="I745" s="87"/>
      <c r="J745" s="87"/>
      <c r="K745" s="87"/>
      <c r="L745" s="79"/>
      <c r="M745" s="79"/>
      <c r="N745" s="79"/>
      <c r="O745" s="79"/>
      <c r="P745" s="79"/>
      <c r="Q745" s="79"/>
      <c r="R745" s="79"/>
      <c r="S745" s="79"/>
      <c r="T745" s="79"/>
      <c r="U745" s="79"/>
    </row>
    <row r="746" spans="1:21" x14ac:dyDescent="0.2">
      <c r="A746" s="79"/>
      <c r="B746" s="79"/>
      <c r="C746" s="79"/>
      <c r="D746" s="79"/>
      <c r="E746" s="86"/>
      <c r="F746" s="87"/>
      <c r="G746" s="79"/>
      <c r="H746" s="87"/>
      <c r="I746" s="87"/>
      <c r="J746" s="87"/>
      <c r="K746" s="87"/>
      <c r="L746" s="79"/>
      <c r="M746" s="79"/>
      <c r="N746" s="79"/>
      <c r="O746" s="79"/>
      <c r="P746" s="79"/>
      <c r="Q746" s="79"/>
      <c r="R746" s="79"/>
      <c r="S746" s="79"/>
      <c r="T746" s="79"/>
      <c r="U746" s="79"/>
    </row>
    <row r="747" spans="1:21" x14ac:dyDescent="0.2">
      <c r="A747" s="79"/>
      <c r="B747" s="79"/>
      <c r="C747" s="79"/>
      <c r="D747" s="79"/>
      <c r="E747" s="86"/>
      <c r="F747" s="87"/>
      <c r="G747" s="79"/>
      <c r="H747" s="87"/>
      <c r="I747" s="87"/>
      <c r="J747" s="87"/>
      <c r="K747" s="87"/>
      <c r="L747" s="79"/>
      <c r="M747" s="79"/>
      <c r="N747" s="79"/>
      <c r="O747" s="79"/>
      <c r="P747" s="79"/>
      <c r="Q747" s="79"/>
      <c r="R747" s="79"/>
      <c r="S747" s="79"/>
      <c r="T747" s="79"/>
      <c r="U747" s="79"/>
    </row>
    <row r="748" spans="1:21" x14ac:dyDescent="0.2">
      <c r="A748" s="79"/>
      <c r="B748" s="79"/>
      <c r="C748" s="79"/>
      <c r="D748" s="79"/>
      <c r="E748" s="86"/>
      <c r="F748" s="87"/>
      <c r="G748" s="79"/>
      <c r="H748" s="87"/>
      <c r="I748" s="87"/>
      <c r="J748" s="87"/>
      <c r="K748" s="87"/>
      <c r="L748" s="79"/>
      <c r="M748" s="79"/>
      <c r="N748" s="79"/>
      <c r="O748" s="79"/>
      <c r="P748" s="79"/>
      <c r="Q748" s="79"/>
      <c r="R748" s="79"/>
      <c r="S748" s="79"/>
      <c r="T748" s="79"/>
      <c r="U748" s="79"/>
    </row>
    <row r="749" spans="1:21" x14ac:dyDescent="0.2">
      <c r="A749" s="79"/>
      <c r="B749" s="79"/>
      <c r="C749" s="79"/>
      <c r="D749" s="79"/>
      <c r="E749" s="86"/>
      <c r="F749" s="87"/>
      <c r="G749" s="79"/>
      <c r="H749" s="87"/>
      <c r="I749" s="87"/>
      <c r="J749" s="87"/>
      <c r="K749" s="87"/>
      <c r="L749" s="79"/>
      <c r="M749" s="79"/>
      <c r="N749" s="79"/>
      <c r="O749" s="79"/>
      <c r="P749" s="79"/>
      <c r="Q749" s="79"/>
      <c r="R749" s="79"/>
      <c r="S749" s="79"/>
      <c r="T749" s="79"/>
      <c r="U749" s="79"/>
    </row>
    <row r="750" spans="1:21" x14ac:dyDescent="0.2">
      <c r="A750" s="79"/>
      <c r="B750" s="79"/>
      <c r="C750" s="79"/>
      <c r="D750" s="79"/>
      <c r="E750" s="86"/>
      <c r="F750" s="87"/>
      <c r="G750" s="79"/>
      <c r="H750" s="87"/>
      <c r="I750" s="87"/>
      <c r="J750" s="87"/>
      <c r="K750" s="87"/>
      <c r="L750" s="79"/>
      <c r="M750" s="79"/>
      <c r="N750" s="79"/>
      <c r="O750" s="79"/>
      <c r="P750" s="79"/>
      <c r="Q750" s="79"/>
      <c r="R750" s="79"/>
      <c r="S750" s="79"/>
      <c r="T750" s="79"/>
      <c r="U750" s="79"/>
    </row>
    <row r="751" spans="1:21" x14ac:dyDescent="0.2">
      <c r="A751" s="79"/>
      <c r="B751" s="79"/>
      <c r="C751" s="79"/>
      <c r="D751" s="79"/>
      <c r="E751" s="86"/>
      <c r="F751" s="87"/>
      <c r="G751" s="79"/>
      <c r="H751" s="87"/>
      <c r="I751" s="87"/>
      <c r="J751" s="87"/>
      <c r="K751" s="87"/>
      <c r="L751" s="79"/>
      <c r="M751" s="79"/>
      <c r="N751" s="79"/>
      <c r="O751" s="79"/>
      <c r="P751" s="79"/>
      <c r="Q751" s="79"/>
      <c r="R751" s="79"/>
      <c r="S751" s="79"/>
      <c r="T751" s="79"/>
      <c r="U751" s="79"/>
    </row>
    <row r="752" spans="1:21" x14ac:dyDescent="0.2">
      <c r="A752" s="79"/>
      <c r="B752" s="79"/>
      <c r="C752" s="79"/>
      <c r="D752" s="79"/>
      <c r="E752" s="86"/>
      <c r="F752" s="87"/>
      <c r="G752" s="79"/>
      <c r="H752" s="87"/>
      <c r="I752" s="87"/>
      <c r="J752" s="87"/>
      <c r="K752" s="87"/>
      <c r="L752" s="79"/>
      <c r="M752" s="79"/>
      <c r="N752" s="79"/>
      <c r="O752" s="79"/>
      <c r="P752" s="79"/>
      <c r="Q752" s="79"/>
      <c r="R752" s="79"/>
      <c r="S752" s="79"/>
      <c r="T752" s="79"/>
      <c r="U752" s="79"/>
    </row>
    <row r="753" spans="1:21" x14ac:dyDescent="0.2">
      <c r="A753" s="79"/>
      <c r="B753" s="79"/>
      <c r="C753" s="79"/>
      <c r="D753" s="79"/>
      <c r="E753" s="86"/>
      <c r="F753" s="87"/>
      <c r="G753" s="79"/>
      <c r="H753" s="87"/>
      <c r="I753" s="87"/>
      <c r="J753" s="87"/>
      <c r="K753" s="87"/>
      <c r="L753" s="79"/>
      <c r="M753" s="79"/>
      <c r="N753" s="79"/>
      <c r="O753" s="79"/>
      <c r="P753" s="79"/>
      <c r="Q753" s="79"/>
      <c r="R753" s="79"/>
      <c r="S753" s="79"/>
      <c r="T753" s="79"/>
      <c r="U753" s="79"/>
    </row>
    <row r="754" spans="1:21" x14ac:dyDescent="0.2">
      <c r="A754" s="79"/>
      <c r="B754" s="79"/>
      <c r="C754" s="79"/>
      <c r="D754" s="79"/>
      <c r="E754" s="86"/>
      <c r="F754" s="87"/>
      <c r="G754" s="79"/>
      <c r="H754" s="87"/>
      <c r="I754" s="87"/>
      <c r="J754" s="87"/>
      <c r="K754" s="87"/>
      <c r="L754" s="79"/>
      <c r="M754" s="79"/>
      <c r="N754" s="79"/>
      <c r="O754" s="79"/>
      <c r="P754" s="79"/>
      <c r="Q754" s="79"/>
      <c r="R754" s="79"/>
      <c r="S754" s="79"/>
      <c r="T754" s="79"/>
      <c r="U754" s="79"/>
    </row>
    <row r="755" spans="1:21" x14ac:dyDescent="0.2">
      <c r="A755" s="79"/>
      <c r="B755" s="79"/>
      <c r="C755" s="79"/>
      <c r="D755" s="79"/>
      <c r="E755" s="86"/>
      <c r="F755" s="87"/>
      <c r="G755" s="79"/>
      <c r="H755" s="87"/>
      <c r="I755" s="87"/>
      <c r="J755" s="87"/>
      <c r="K755" s="87"/>
      <c r="L755" s="79"/>
      <c r="M755" s="79"/>
      <c r="N755" s="79"/>
      <c r="O755" s="79"/>
      <c r="P755" s="79"/>
      <c r="Q755" s="79"/>
      <c r="R755" s="79"/>
      <c r="S755" s="79"/>
      <c r="T755" s="79"/>
      <c r="U755" s="79"/>
    </row>
    <row r="756" spans="1:21" x14ac:dyDescent="0.2">
      <c r="A756" s="79"/>
      <c r="B756" s="79"/>
      <c r="C756" s="79"/>
      <c r="D756" s="79"/>
      <c r="E756" s="86"/>
      <c r="F756" s="87"/>
      <c r="G756" s="79"/>
      <c r="H756" s="87"/>
      <c r="I756" s="87"/>
      <c r="J756" s="87"/>
      <c r="K756" s="87"/>
      <c r="L756" s="79"/>
      <c r="M756" s="79"/>
      <c r="N756" s="79"/>
      <c r="O756" s="79"/>
      <c r="P756" s="79"/>
      <c r="Q756" s="79"/>
      <c r="R756" s="79"/>
      <c r="S756" s="79"/>
      <c r="T756" s="79"/>
      <c r="U756" s="79"/>
    </row>
    <row r="757" spans="1:21" x14ac:dyDescent="0.2">
      <c r="A757" s="79"/>
      <c r="B757" s="79"/>
      <c r="C757" s="79"/>
      <c r="D757" s="79"/>
      <c r="E757" s="86"/>
      <c r="F757" s="87"/>
      <c r="G757" s="79"/>
      <c r="H757" s="87"/>
      <c r="I757" s="87"/>
      <c r="J757" s="87"/>
      <c r="K757" s="87"/>
      <c r="L757" s="79"/>
      <c r="M757" s="79"/>
      <c r="N757" s="79"/>
      <c r="O757" s="79"/>
      <c r="P757" s="79"/>
      <c r="Q757" s="79"/>
      <c r="R757" s="79"/>
      <c r="S757" s="79"/>
      <c r="T757" s="79"/>
      <c r="U757" s="79"/>
    </row>
    <row r="758" spans="1:21" x14ac:dyDescent="0.2">
      <c r="A758" s="79"/>
      <c r="B758" s="79"/>
      <c r="C758" s="79"/>
      <c r="D758" s="79"/>
      <c r="E758" s="86"/>
      <c r="F758" s="87"/>
      <c r="G758" s="79"/>
      <c r="H758" s="87"/>
      <c r="I758" s="87"/>
      <c r="J758" s="87"/>
      <c r="K758" s="87"/>
      <c r="L758" s="79"/>
      <c r="M758" s="79"/>
      <c r="N758" s="79"/>
      <c r="O758" s="79"/>
      <c r="P758" s="79"/>
      <c r="Q758" s="79"/>
      <c r="R758" s="79"/>
      <c r="S758" s="79"/>
      <c r="T758" s="79"/>
      <c r="U758" s="79"/>
    </row>
    <row r="759" spans="1:21" x14ac:dyDescent="0.2">
      <c r="A759" s="79"/>
      <c r="B759" s="79"/>
      <c r="C759" s="79"/>
      <c r="D759" s="79"/>
      <c r="E759" s="86"/>
      <c r="F759" s="87"/>
      <c r="G759" s="79"/>
      <c r="H759" s="87"/>
      <c r="I759" s="87"/>
      <c r="J759" s="87"/>
      <c r="K759" s="87"/>
      <c r="L759" s="79"/>
      <c r="M759" s="79"/>
      <c r="N759" s="79"/>
      <c r="O759" s="79"/>
      <c r="P759" s="79"/>
      <c r="Q759" s="79"/>
      <c r="R759" s="79"/>
      <c r="S759" s="79"/>
      <c r="T759" s="79"/>
      <c r="U759" s="79"/>
    </row>
    <row r="760" spans="1:21" x14ac:dyDescent="0.2">
      <c r="A760" s="79"/>
      <c r="B760" s="79"/>
      <c r="C760" s="79"/>
      <c r="D760" s="79"/>
      <c r="E760" s="86"/>
      <c r="F760" s="87"/>
      <c r="G760" s="79"/>
      <c r="H760" s="87"/>
      <c r="I760" s="87"/>
      <c r="J760" s="87"/>
      <c r="K760" s="87"/>
      <c r="L760" s="79"/>
      <c r="M760" s="79"/>
      <c r="N760" s="79"/>
      <c r="O760" s="79"/>
      <c r="P760" s="79"/>
      <c r="Q760" s="79"/>
      <c r="R760" s="79"/>
      <c r="S760" s="79"/>
      <c r="T760" s="79"/>
      <c r="U760" s="79"/>
    </row>
    <row r="761" spans="1:21" x14ac:dyDescent="0.2">
      <c r="A761" s="79"/>
      <c r="B761" s="79"/>
      <c r="C761" s="79"/>
      <c r="D761" s="79"/>
      <c r="E761" s="86"/>
      <c r="F761" s="87"/>
      <c r="G761" s="79"/>
      <c r="H761" s="87"/>
      <c r="I761" s="87"/>
      <c r="J761" s="87"/>
      <c r="K761" s="87"/>
      <c r="L761" s="79"/>
      <c r="M761" s="79"/>
      <c r="N761" s="79"/>
      <c r="O761" s="79"/>
      <c r="P761" s="79"/>
      <c r="Q761" s="79"/>
      <c r="R761" s="79"/>
      <c r="S761" s="79"/>
      <c r="T761" s="79"/>
      <c r="U761" s="79"/>
    </row>
    <row r="762" spans="1:21" x14ac:dyDescent="0.2">
      <c r="A762" s="79"/>
      <c r="B762" s="79"/>
      <c r="C762" s="79"/>
      <c r="D762" s="79"/>
      <c r="E762" s="86"/>
      <c r="F762" s="87"/>
      <c r="G762" s="79"/>
      <c r="H762" s="87"/>
      <c r="I762" s="87"/>
      <c r="J762" s="87"/>
      <c r="K762" s="87"/>
      <c r="L762" s="79"/>
      <c r="M762" s="79"/>
      <c r="N762" s="79"/>
      <c r="O762" s="79"/>
      <c r="P762" s="79"/>
      <c r="Q762" s="79"/>
      <c r="R762" s="79"/>
      <c r="S762" s="79"/>
      <c r="T762" s="79"/>
      <c r="U762" s="79"/>
    </row>
    <row r="763" spans="1:21" x14ac:dyDescent="0.2">
      <c r="A763" s="79"/>
      <c r="B763" s="79"/>
      <c r="C763" s="79"/>
      <c r="D763" s="79"/>
      <c r="E763" s="86"/>
      <c r="F763" s="87"/>
      <c r="G763" s="79"/>
      <c r="H763" s="87"/>
      <c r="I763" s="87"/>
      <c r="J763" s="87"/>
      <c r="K763" s="87"/>
      <c r="L763" s="79"/>
      <c r="M763" s="79"/>
      <c r="N763" s="79"/>
      <c r="O763" s="79"/>
      <c r="P763" s="79"/>
      <c r="Q763" s="79"/>
      <c r="R763" s="79"/>
      <c r="S763" s="79"/>
      <c r="T763" s="79"/>
      <c r="U763" s="79"/>
    </row>
    <row r="764" spans="1:21" x14ac:dyDescent="0.2">
      <c r="A764" s="79"/>
      <c r="B764" s="79"/>
      <c r="C764" s="79"/>
      <c r="D764" s="79"/>
      <c r="E764" s="86"/>
      <c r="F764" s="87"/>
      <c r="G764" s="79"/>
      <c r="H764" s="87"/>
      <c r="I764" s="87"/>
      <c r="J764" s="87"/>
      <c r="K764" s="87"/>
      <c r="L764" s="79"/>
      <c r="M764" s="79"/>
      <c r="N764" s="79"/>
      <c r="O764" s="79"/>
      <c r="P764" s="79"/>
      <c r="Q764" s="79"/>
      <c r="R764" s="79"/>
      <c r="S764" s="79"/>
      <c r="T764" s="79"/>
      <c r="U764" s="79"/>
    </row>
    <row r="765" spans="1:21" x14ac:dyDescent="0.2">
      <c r="A765" s="79"/>
      <c r="B765" s="79"/>
      <c r="C765" s="79"/>
      <c r="D765" s="79"/>
      <c r="E765" s="86"/>
      <c r="F765" s="87"/>
      <c r="G765" s="79"/>
      <c r="H765" s="87"/>
      <c r="I765" s="87"/>
      <c r="J765" s="87"/>
      <c r="K765" s="87"/>
      <c r="L765" s="79"/>
      <c r="M765" s="79"/>
      <c r="N765" s="79"/>
      <c r="O765" s="79"/>
      <c r="P765" s="79"/>
      <c r="Q765" s="79"/>
      <c r="R765" s="79"/>
      <c r="S765" s="79"/>
      <c r="T765" s="79"/>
      <c r="U765" s="79"/>
    </row>
    <row r="766" spans="1:21" x14ac:dyDescent="0.2">
      <c r="A766" s="79"/>
      <c r="B766" s="79"/>
      <c r="C766" s="79"/>
      <c r="D766" s="79"/>
      <c r="E766" s="86"/>
      <c r="F766" s="87"/>
      <c r="G766" s="79"/>
      <c r="H766" s="87"/>
      <c r="I766" s="87"/>
      <c r="J766" s="87"/>
      <c r="K766" s="87"/>
      <c r="L766" s="79"/>
      <c r="M766" s="79"/>
      <c r="N766" s="79"/>
      <c r="O766" s="79"/>
      <c r="P766" s="79"/>
      <c r="Q766" s="79"/>
      <c r="R766" s="79"/>
      <c r="S766" s="79"/>
      <c r="T766" s="79"/>
      <c r="U766" s="79"/>
    </row>
    <row r="767" spans="1:21" x14ac:dyDescent="0.2">
      <c r="A767" s="79"/>
      <c r="B767" s="79"/>
      <c r="C767" s="79"/>
      <c r="D767" s="79"/>
      <c r="E767" s="86"/>
      <c r="F767" s="87"/>
      <c r="G767" s="79"/>
      <c r="H767" s="87"/>
      <c r="I767" s="87"/>
      <c r="J767" s="87"/>
      <c r="K767" s="87"/>
      <c r="L767" s="79"/>
      <c r="M767" s="79"/>
      <c r="N767" s="79"/>
      <c r="O767" s="79"/>
      <c r="P767" s="79"/>
      <c r="Q767" s="79"/>
      <c r="R767" s="79"/>
      <c r="S767" s="79"/>
      <c r="T767" s="79"/>
      <c r="U767" s="79"/>
    </row>
    <row r="768" spans="1:21" x14ac:dyDescent="0.2">
      <c r="A768" s="79"/>
      <c r="B768" s="79"/>
      <c r="C768" s="79"/>
      <c r="D768" s="79"/>
      <c r="E768" s="86"/>
      <c r="F768" s="87"/>
      <c r="G768" s="79"/>
      <c r="H768" s="87"/>
      <c r="I768" s="87"/>
      <c r="J768" s="87"/>
      <c r="K768" s="87"/>
      <c r="L768" s="79"/>
      <c r="M768" s="79"/>
      <c r="N768" s="79"/>
      <c r="O768" s="79"/>
      <c r="P768" s="79"/>
      <c r="Q768" s="79"/>
      <c r="R768" s="79"/>
      <c r="S768" s="79"/>
      <c r="T768" s="79"/>
      <c r="U768" s="79"/>
    </row>
    <row r="769" spans="1:21" x14ac:dyDescent="0.2">
      <c r="A769" s="79"/>
      <c r="B769" s="79"/>
      <c r="C769" s="79"/>
      <c r="D769" s="79"/>
      <c r="E769" s="86"/>
      <c r="F769" s="87"/>
      <c r="G769" s="79"/>
      <c r="H769" s="87"/>
      <c r="I769" s="87"/>
      <c r="J769" s="87"/>
      <c r="K769" s="87"/>
      <c r="L769" s="79"/>
      <c r="M769" s="79"/>
      <c r="N769" s="79"/>
      <c r="O769" s="79"/>
      <c r="P769" s="79"/>
      <c r="Q769" s="79"/>
      <c r="R769" s="79"/>
      <c r="S769" s="79"/>
      <c r="T769" s="79"/>
      <c r="U769" s="79"/>
    </row>
    <row r="770" spans="1:21" x14ac:dyDescent="0.2">
      <c r="A770" s="79"/>
      <c r="B770" s="79"/>
      <c r="C770" s="79"/>
      <c r="D770" s="79"/>
      <c r="E770" s="86"/>
      <c r="F770" s="87"/>
      <c r="G770" s="79"/>
      <c r="H770" s="87"/>
      <c r="I770" s="87"/>
      <c r="J770" s="87"/>
      <c r="K770" s="87"/>
      <c r="L770" s="79"/>
      <c r="M770" s="79"/>
      <c r="N770" s="79"/>
      <c r="O770" s="79"/>
      <c r="P770" s="79"/>
      <c r="Q770" s="79"/>
      <c r="R770" s="79"/>
      <c r="S770" s="79"/>
      <c r="T770" s="79"/>
      <c r="U770" s="79"/>
    </row>
    <row r="771" spans="1:21" x14ac:dyDescent="0.2">
      <c r="A771" s="79"/>
      <c r="B771" s="79"/>
      <c r="C771" s="79"/>
      <c r="D771" s="79"/>
      <c r="E771" s="86"/>
      <c r="F771" s="87"/>
      <c r="G771" s="79"/>
      <c r="H771" s="87"/>
      <c r="I771" s="87"/>
      <c r="J771" s="87"/>
      <c r="K771" s="87"/>
      <c r="L771" s="79"/>
      <c r="M771" s="79"/>
      <c r="N771" s="79"/>
      <c r="O771" s="79"/>
      <c r="P771" s="79"/>
      <c r="Q771" s="79"/>
      <c r="R771" s="79"/>
      <c r="S771" s="79"/>
      <c r="T771" s="79"/>
      <c r="U771" s="79"/>
    </row>
    <row r="772" spans="1:21" x14ac:dyDescent="0.2">
      <c r="A772" s="79"/>
      <c r="B772" s="79"/>
      <c r="C772" s="79"/>
      <c r="D772" s="79"/>
      <c r="E772" s="86"/>
      <c r="F772" s="87"/>
      <c r="G772" s="79"/>
      <c r="H772" s="87"/>
      <c r="I772" s="87"/>
      <c r="J772" s="87"/>
      <c r="K772" s="87"/>
      <c r="L772" s="79"/>
      <c r="M772" s="79"/>
      <c r="N772" s="79"/>
      <c r="O772" s="79"/>
      <c r="P772" s="79"/>
      <c r="Q772" s="79"/>
      <c r="R772" s="79"/>
      <c r="S772" s="79"/>
      <c r="T772" s="79"/>
      <c r="U772" s="79"/>
    </row>
    <row r="773" spans="1:21" x14ac:dyDescent="0.2">
      <c r="A773" s="79"/>
      <c r="B773" s="79"/>
      <c r="C773" s="79"/>
      <c r="D773" s="79"/>
      <c r="E773" s="86"/>
      <c r="F773" s="87"/>
      <c r="G773" s="79"/>
      <c r="H773" s="87"/>
      <c r="I773" s="87"/>
      <c r="J773" s="87"/>
      <c r="K773" s="87"/>
      <c r="L773" s="79"/>
      <c r="M773" s="79"/>
      <c r="N773" s="79"/>
      <c r="O773" s="79"/>
      <c r="P773" s="79"/>
      <c r="Q773" s="79"/>
      <c r="R773" s="79"/>
      <c r="S773" s="79"/>
      <c r="T773" s="79"/>
      <c r="U773" s="79"/>
    </row>
    <row r="774" spans="1:21" x14ac:dyDescent="0.2">
      <c r="A774" s="79"/>
      <c r="B774" s="79"/>
      <c r="C774" s="79"/>
      <c r="D774" s="79"/>
      <c r="E774" s="86"/>
      <c r="F774" s="87"/>
      <c r="G774" s="79"/>
      <c r="H774" s="87"/>
      <c r="I774" s="87"/>
      <c r="J774" s="87"/>
      <c r="K774" s="87"/>
      <c r="L774" s="79"/>
      <c r="M774" s="79"/>
      <c r="N774" s="79"/>
      <c r="O774" s="79"/>
      <c r="P774" s="79"/>
      <c r="Q774" s="79"/>
      <c r="R774" s="79"/>
      <c r="S774" s="79"/>
      <c r="T774" s="79"/>
      <c r="U774" s="79"/>
    </row>
    <row r="775" spans="1:21" x14ac:dyDescent="0.2">
      <c r="A775" s="79"/>
      <c r="B775" s="79"/>
      <c r="C775" s="79"/>
      <c r="D775" s="79"/>
      <c r="E775" s="86"/>
      <c r="F775" s="87"/>
      <c r="G775" s="79"/>
      <c r="H775" s="87"/>
      <c r="I775" s="87"/>
      <c r="J775" s="87"/>
      <c r="K775" s="87"/>
      <c r="L775" s="79"/>
      <c r="M775" s="79"/>
      <c r="N775" s="79"/>
      <c r="O775" s="79"/>
      <c r="P775" s="79"/>
      <c r="Q775" s="79"/>
      <c r="R775" s="79"/>
      <c r="S775" s="79"/>
      <c r="T775" s="79"/>
      <c r="U775" s="79"/>
    </row>
    <row r="776" spans="1:21" x14ac:dyDescent="0.2">
      <c r="A776" s="79"/>
      <c r="B776" s="79"/>
      <c r="C776" s="79"/>
      <c r="D776" s="79"/>
      <c r="E776" s="86"/>
      <c r="F776" s="87"/>
      <c r="G776" s="79"/>
      <c r="H776" s="87"/>
      <c r="I776" s="87"/>
      <c r="J776" s="87"/>
      <c r="K776" s="87"/>
      <c r="L776" s="79"/>
      <c r="M776" s="79"/>
      <c r="N776" s="79"/>
      <c r="O776" s="79"/>
      <c r="P776" s="79"/>
      <c r="Q776" s="79"/>
      <c r="R776" s="79"/>
      <c r="S776" s="79"/>
      <c r="T776" s="79"/>
      <c r="U776" s="79"/>
    </row>
    <row r="777" spans="1:21" x14ac:dyDescent="0.2">
      <c r="A777" s="79"/>
      <c r="B777" s="79"/>
      <c r="C777" s="79"/>
      <c r="D777" s="79"/>
      <c r="E777" s="86"/>
      <c r="F777" s="87"/>
      <c r="G777" s="79"/>
      <c r="H777" s="87"/>
      <c r="I777" s="87"/>
      <c r="J777" s="87"/>
      <c r="K777" s="87"/>
      <c r="L777" s="79"/>
      <c r="M777" s="79"/>
      <c r="N777" s="79"/>
      <c r="O777" s="79"/>
      <c r="P777" s="79"/>
      <c r="Q777" s="79"/>
      <c r="R777" s="79"/>
      <c r="S777" s="79"/>
      <c r="T777" s="79"/>
      <c r="U777" s="79"/>
    </row>
    <row r="778" spans="1:21" x14ac:dyDescent="0.2">
      <c r="A778" s="79"/>
      <c r="B778" s="79"/>
      <c r="C778" s="79"/>
      <c r="D778" s="79"/>
      <c r="E778" s="86"/>
      <c r="F778" s="87"/>
      <c r="G778" s="79"/>
      <c r="H778" s="87"/>
      <c r="I778" s="87"/>
      <c r="J778" s="87"/>
      <c r="K778" s="87"/>
      <c r="L778" s="79"/>
      <c r="M778" s="79"/>
      <c r="N778" s="79"/>
      <c r="O778" s="79"/>
      <c r="P778" s="79"/>
      <c r="Q778" s="79"/>
      <c r="R778" s="79"/>
      <c r="S778" s="79"/>
      <c r="T778" s="79"/>
      <c r="U778" s="79"/>
    </row>
    <row r="779" spans="1:21" x14ac:dyDescent="0.2">
      <c r="A779" s="79"/>
      <c r="B779" s="79"/>
      <c r="C779" s="79"/>
      <c r="D779" s="79"/>
      <c r="E779" s="86"/>
      <c r="F779" s="87"/>
      <c r="G779" s="79"/>
      <c r="H779" s="87"/>
      <c r="I779" s="87"/>
      <c r="J779" s="87"/>
      <c r="K779" s="87"/>
      <c r="L779" s="79"/>
      <c r="M779" s="79"/>
      <c r="N779" s="79"/>
      <c r="O779" s="79"/>
      <c r="P779" s="79"/>
      <c r="Q779" s="79"/>
      <c r="R779" s="79"/>
      <c r="S779" s="79"/>
      <c r="T779" s="79"/>
      <c r="U779" s="79"/>
    </row>
    <row r="780" spans="1:21" x14ac:dyDescent="0.2">
      <c r="A780" s="79"/>
      <c r="B780" s="79"/>
      <c r="C780" s="79"/>
      <c r="D780" s="79"/>
      <c r="E780" s="86"/>
      <c r="F780" s="87"/>
      <c r="G780" s="79"/>
      <c r="H780" s="87"/>
      <c r="I780" s="87"/>
      <c r="J780" s="87"/>
      <c r="K780" s="87"/>
      <c r="L780" s="79"/>
      <c r="M780" s="79"/>
      <c r="N780" s="79"/>
      <c r="O780" s="79"/>
      <c r="P780" s="79"/>
      <c r="Q780" s="79"/>
      <c r="R780" s="79"/>
      <c r="S780" s="79"/>
      <c r="T780" s="79"/>
      <c r="U780" s="79"/>
    </row>
    <row r="781" spans="1:21" x14ac:dyDescent="0.2">
      <c r="A781" s="79"/>
      <c r="B781" s="79"/>
      <c r="C781" s="79"/>
      <c r="D781" s="79"/>
      <c r="E781" s="86"/>
      <c r="F781" s="87"/>
      <c r="G781" s="79"/>
      <c r="H781" s="87"/>
      <c r="I781" s="87"/>
      <c r="J781" s="87"/>
      <c r="K781" s="87"/>
      <c r="L781" s="79"/>
      <c r="M781" s="79"/>
      <c r="N781" s="79"/>
      <c r="O781" s="79"/>
      <c r="P781" s="79"/>
      <c r="Q781" s="79"/>
      <c r="R781" s="79"/>
      <c r="S781" s="79"/>
      <c r="T781" s="79"/>
      <c r="U781" s="79"/>
    </row>
    <row r="782" spans="1:21" x14ac:dyDescent="0.2">
      <c r="A782" s="79"/>
      <c r="B782" s="79"/>
      <c r="C782" s="79"/>
      <c r="D782" s="79"/>
      <c r="E782" s="86"/>
      <c r="F782" s="87"/>
      <c r="G782" s="79"/>
      <c r="H782" s="87"/>
      <c r="I782" s="87"/>
      <c r="J782" s="87"/>
      <c r="K782" s="87"/>
      <c r="L782" s="79"/>
      <c r="M782" s="79"/>
      <c r="N782" s="79"/>
      <c r="O782" s="79"/>
      <c r="P782" s="79"/>
      <c r="Q782" s="79"/>
      <c r="R782" s="79"/>
      <c r="S782" s="79"/>
      <c r="T782" s="79"/>
      <c r="U782" s="79"/>
    </row>
    <row r="783" spans="1:21" x14ac:dyDescent="0.2">
      <c r="A783" s="79"/>
      <c r="B783" s="79"/>
      <c r="C783" s="79"/>
      <c r="D783" s="79"/>
      <c r="E783" s="86"/>
      <c r="F783" s="87"/>
      <c r="G783" s="79"/>
      <c r="H783" s="87"/>
      <c r="I783" s="87"/>
      <c r="J783" s="87"/>
      <c r="K783" s="87"/>
      <c r="L783" s="79"/>
      <c r="M783" s="79"/>
      <c r="N783" s="79"/>
      <c r="O783" s="79"/>
      <c r="P783" s="79"/>
      <c r="Q783" s="79"/>
      <c r="R783" s="79"/>
      <c r="S783" s="79"/>
      <c r="T783" s="79"/>
      <c r="U783" s="79"/>
    </row>
    <row r="784" spans="1:21" x14ac:dyDescent="0.2">
      <c r="A784" s="79"/>
      <c r="B784" s="79"/>
      <c r="C784" s="79"/>
      <c r="D784" s="79"/>
      <c r="E784" s="86"/>
      <c r="F784" s="87"/>
      <c r="G784" s="79"/>
      <c r="H784" s="87"/>
      <c r="I784" s="87"/>
      <c r="J784" s="87"/>
      <c r="K784" s="87"/>
      <c r="L784" s="79"/>
      <c r="M784" s="79"/>
      <c r="N784" s="79"/>
      <c r="O784" s="79"/>
      <c r="P784" s="79"/>
      <c r="Q784" s="79"/>
      <c r="R784" s="79"/>
      <c r="S784" s="79"/>
      <c r="T784" s="79"/>
      <c r="U784" s="79"/>
    </row>
    <row r="785" spans="1:21" x14ac:dyDescent="0.2">
      <c r="A785" s="79"/>
      <c r="B785" s="79"/>
      <c r="C785" s="79"/>
      <c r="D785" s="79"/>
      <c r="E785" s="86"/>
      <c r="F785" s="87"/>
      <c r="G785" s="79"/>
      <c r="H785" s="87"/>
      <c r="I785" s="87"/>
      <c r="J785" s="87"/>
      <c r="K785" s="87"/>
      <c r="L785" s="79"/>
      <c r="M785" s="79"/>
      <c r="N785" s="79"/>
      <c r="O785" s="79"/>
      <c r="P785" s="79"/>
      <c r="Q785" s="79"/>
      <c r="R785" s="79"/>
      <c r="S785" s="79"/>
      <c r="T785" s="79"/>
      <c r="U785" s="79"/>
    </row>
    <row r="786" spans="1:21" x14ac:dyDescent="0.2">
      <c r="A786" s="79"/>
      <c r="B786" s="79"/>
      <c r="C786" s="79"/>
      <c r="D786" s="79"/>
      <c r="E786" s="86"/>
      <c r="F786" s="87"/>
      <c r="G786" s="79"/>
      <c r="H786" s="87"/>
      <c r="I786" s="87"/>
      <c r="J786" s="87"/>
      <c r="K786" s="87"/>
      <c r="L786" s="79"/>
      <c r="M786" s="79"/>
      <c r="N786" s="79"/>
      <c r="O786" s="79"/>
      <c r="P786" s="79"/>
      <c r="Q786" s="79"/>
      <c r="R786" s="79"/>
      <c r="S786" s="79"/>
      <c r="T786" s="79"/>
      <c r="U786" s="79"/>
    </row>
    <row r="787" spans="1:21" x14ac:dyDescent="0.2">
      <c r="A787" s="79"/>
      <c r="B787" s="79"/>
      <c r="C787" s="79"/>
      <c r="D787" s="79"/>
      <c r="E787" s="86"/>
      <c r="F787" s="87"/>
      <c r="G787" s="79"/>
      <c r="H787" s="87"/>
      <c r="I787" s="87"/>
      <c r="J787" s="87"/>
      <c r="K787" s="87"/>
      <c r="L787" s="79"/>
      <c r="M787" s="79"/>
      <c r="N787" s="79"/>
      <c r="O787" s="79"/>
      <c r="P787" s="79"/>
      <c r="Q787" s="79"/>
      <c r="R787" s="79"/>
      <c r="S787" s="79"/>
      <c r="T787" s="79"/>
      <c r="U787" s="79"/>
    </row>
    <row r="788" spans="1:21" x14ac:dyDescent="0.2">
      <c r="A788" s="79"/>
      <c r="B788" s="79"/>
      <c r="C788" s="79"/>
      <c r="D788" s="79"/>
      <c r="E788" s="86"/>
      <c r="F788" s="87"/>
      <c r="G788" s="79"/>
      <c r="H788" s="87"/>
      <c r="I788" s="87"/>
      <c r="J788" s="87"/>
      <c r="K788" s="87"/>
      <c r="L788" s="79"/>
      <c r="M788" s="79"/>
      <c r="N788" s="79"/>
      <c r="O788" s="79"/>
      <c r="P788" s="79"/>
      <c r="Q788" s="79"/>
      <c r="R788" s="79"/>
      <c r="S788" s="79"/>
      <c r="T788" s="79"/>
      <c r="U788" s="79"/>
    </row>
    <row r="789" spans="1:21" x14ac:dyDescent="0.2">
      <c r="A789" s="79"/>
      <c r="B789" s="79"/>
      <c r="C789" s="79"/>
      <c r="D789" s="79"/>
      <c r="E789" s="86"/>
      <c r="F789" s="87"/>
      <c r="G789" s="79"/>
      <c r="H789" s="87"/>
      <c r="I789" s="87"/>
      <c r="J789" s="87"/>
      <c r="K789" s="87"/>
      <c r="L789" s="79"/>
      <c r="M789" s="79"/>
      <c r="N789" s="79"/>
      <c r="O789" s="79"/>
      <c r="P789" s="79"/>
      <c r="Q789" s="79"/>
      <c r="R789" s="79"/>
      <c r="S789" s="79"/>
      <c r="T789" s="79"/>
      <c r="U789" s="79"/>
    </row>
    <row r="790" spans="1:21" x14ac:dyDescent="0.2">
      <c r="A790" s="79"/>
      <c r="B790" s="79"/>
      <c r="C790" s="79"/>
      <c r="D790" s="79"/>
      <c r="E790" s="86"/>
      <c r="F790" s="87"/>
      <c r="G790" s="79"/>
      <c r="H790" s="87"/>
      <c r="I790" s="87"/>
      <c r="J790" s="87"/>
      <c r="K790" s="87"/>
      <c r="L790" s="79"/>
      <c r="M790" s="79"/>
      <c r="N790" s="79"/>
      <c r="O790" s="79"/>
      <c r="P790" s="79"/>
      <c r="Q790" s="79"/>
      <c r="R790" s="79"/>
      <c r="S790" s="79"/>
      <c r="T790" s="79"/>
      <c r="U790" s="79"/>
    </row>
    <row r="791" spans="1:21" x14ac:dyDescent="0.2">
      <c r="A791" s="79"/>
      <c r="B791" s="79"/>
      <c r="C791" s="79"/>
      <c r="D791" s="79"/>
      <c r="E791" s="86"/>
      <c r="F791" s="87"/>
      <c r="G791" s="79"/>
      <c r="H791" s="87"/>
      <c r="I791" s="87"/>
      <c r="J791" s="87"/>
      <c r="K791" s="87"/>
      <c r="L791" s="79"/>
      <c r="M791" s="79"/>
      <c r="N791" s="79"/>
      <c r="O791" s="79"/>
      <c r="P791" s="79"/>
      <c r="Q791" s="79"/>
      <c r="R791" s="79"/>
      <c r="S791" s="79"/>
      <c r="T791" s="79"/>
      <c r="U791" s="79"/>
    </row>
    <row r="792" spans="1:21" x14ac:dyDescent="0.2">
      <c r="A792" s="79"/>
      <c r="B792" s="79"/>
      <c r="C792" s="79"/>
      <c r="D792" s="79"/>
      <c r="E792" s="86"/>
      <c r="F792" s="87"/>
      <c r="G792" s="79"/>
      <c r="H792" s="87"/>
      <c r="I792" s="87"/>
      <c r="J792" s="87"/>
      <c r="K792" s="87"/>
      <c r="L792" s="79"/>
      <c r="M792" s="79"/>
      <c r="N792" s="79"/>
      <c r="O792" s="79"/>
      <c r="P792" s="79"/>
      <c r="Q792" s="79"/>
      <c r="R792" s="79"/>
      <c r="S792" s="79"/>
      <c r="T792" s="79"/>
      <c r="U792" s="79"/>
    </row>
    <row r="793" spans="1:21" x14ac:dyDescent="0.2">
      <c r="A793" s="79"/>
      <c r="B793" s="79"/>
      <c r="C793" s="79"/>
      <c r="D793" s="79"/>
      <c r="E793" s="86"/>
      <c r="F793" s="87"/>
      <c r="G793" s="79"/>
      <c r="H793" s="87"/>
      <c r="I793" s="87"/>
      <c r="J793" s="87"/>
      <c r="K793" s="87"/>
      <c r="L793" s="79"/>
      <c r="M793" s="79"/>
      <c r="N793" s="79"/>
      <c r="O793" s="79"/>
      <c r="P793" s="79"/>
      <c r="Q793" s="79"/>
      <c r="R793" s="79"/>
      <c r="S793" s="79"/>
      <c r="T793" s="79"/>
      <c r="U793" s="79"/>
    </row>
    <row r="794" spans="1:21" x14ac:dyDescent="0.2">
      <c r="A794" s="79"/>
      <c r="B794" s="79"/>
      <c r="C794" s="79"/>
      <c r="D794" s="79"/>
      <c r="E794" s="86"/>
      <c r="F794" s="87"/>
      <c r="G794" s="79"/>
      <c r="H794" s="87"/>
      <c r="I794" s="87"/>
      <c r="J794" s="87"/>
      <c r="K794" s="87"/>
      <c r="L794" s="79"/>
      <c r="M794" s="79"/>
      <c r="N794" s="79"/>
      <c r="O794" s="79"/>
      <c r="P794" s="79"/>
      <c r="Q794" s="79"/>
      <c r="R794" s="79"/>
      <c r="S794" s="79"/>
      <c r="T794" s="79"/>
      <c r="U794" s="79"/>
    </row>
    <row r="795" spans="1:21" x14ac:dyDescent="0.2">
      <c r="A795" s="79"/>
      <c r="B795" s="79"/>
      <c r="C795" s="79"/>
      <c r="D795" s="79"/>
      <c r="E795" s="86"/>
      <c r="F795" s="87"/>
      <c r="G795" s="79"/>
      <c r="H795" s="87"/>
      <c r="I795" s="87"/>
      <c r="J795" s="87"/>
      <c r="K795" s="87"/>
      <c r="L795" s="79"/>
      <c r="M795" s="79"/>
      <c r="N795" s="79"/>
      <c r="O795" s="79"/>
      <c r="P795" s="79"/>
      <c r="Q795" s="79"/>
      <c r="R795" s="79"/>
      <c r="S795" s="79"/>
      <c r="T795" s="79"/>
      <c r="U795" s="79"/>
    </row>
    <row r="796" spans="1:21" x14ac:dyDescent="0.2">
      <c r="A796" s="79"/>
      <c r="B796" s="79"/>
      <c r="C796" s="79"/>
      <c r="D796" s="79"/>
      <c r="E796" s="86"/>
      <c r="F796" s="87"/>
      <c r="G796" s="79"/>
      <c r="H796" s="87"/>
      <c r="I796" s="87"/>
      <c r="J796" s="87"/>
      <c r="K796" s="87"/>
      <c r="L796" s="79"/>
      <c r="M796" s="79"/>
      <c r="N796" s="79"/>
      <c r="O796" s="79"/>
      <c r="P796" s="79"/>
      <c r="Q796" s="79"/>
      <c r="R796" s="79"/>
      <c r="S796" s="79"/>
      <c r="T796" s="79"/>
      <c r="U796" s="79"/>
    </row>
    <row r="797" spans="1:21" x14ac:dyDescent="0.2">
      <c r="A797" s="79"/>
      <c r="B797" s="79"/>
      <c r="C797" s="79"/>
      <c r="D797" s="79"/>
      <c r="E797" s="86"/>
      <c r="F797" s="87"/>
      <c r="G797" s="79"/>
      <c r="H797" s="87"/>
      <c r="I797" s="87"/>
      <c r="J797" s="87"/>
      <c r="K797" s="87"/>
      <c r="L797" s="79"/>
      <c r="M797" s="79"/>
      <c r="N797" s="79"/>
      <c r="O797" s="79"/>
      <c r="P797" s="79"/>
      <c r="Q797" s="79"/>
      <c r="R797" s="79"/>
      <c r="S797" s="79"/>
      <c r="T797" s="79"/>
      <c r="U797" s="79"/>
    </row>
    <row r="798" spans="1:21" x14ac:dyDescent="0.2">
      <c r="A798" s="79"/>
      <c r="B798" s="79"/>
      <c r="C798" s="79"/>
      <c r="D798" s="79"/>
      <c r="E798" s="86"/>
      <c r="F798" s="87"/>
      <c r="G798" s="79"/>
      <c r="H798" s="87"/>
      <c r="I798" s="87"/>
      <c r="J798" s="87"/>
      <c r="K798" s="87"/>
      <c r="L798" s="79"/>
      <c r="M798" s="79"/>
      <c r="N798" s="79"/>
      <c r="O798" s="79"/>
      <c r="P798" s="79"/>
      <c r="Q798" s="79"/>
      <c r="R798" s="79"/>
      <c r="S798" s="79"/>
      <c r="T798" s="79"/>
      <c r="U798" s="79"/>
    </row>
    <row r="799" spans="1:21" x14ac:dyDescent="0.2">
      <c r="A799" s="79"/>
      <c r="B799" s="79"/>
      <c r="C799" s="79"/>
      <c r="D799" s="79"/>
      <c r="E799" s="86"/>
      <c r="F799" s="87"/>
      <c r="G799" s="79"/>
      <c r="H799" s="87"/>
      <c r="I799" s="87"/>
      <c r="J799" s="87"/>
      <c r="K799" s="87"/>
      <c r="L799" s="79"/>
      <c r="M799" s="79"/>
      <c r="N799" s="79"/>
      <c r="O799" s="79"/>
      <c r="P799" s="79"/>
      <c r="Q799" s="79"/>
      <c r="R799" s="79"/>
      <c r="S799" s="79"/>
      <c r="T799" s="79"/>
      <c r="U799" s="79"/>
    </row>
    <row r="800" spans="1:21" x14ac:dyDescent="0.2">
      <c r="A800" s="79"/>
      <c r="B800" s="79"/>
      <c r="C800" s="79"/>
      <c r="D800" s="79"/>
      <c r="E800" s="86"/>
      <c r="F800" s="87"/>
      <c r="G800" s="79"/>
      <c r="H800" s="87"/>
      <c r="I800" s="87"/>
      <c r="J800" s="87"/>
      <c r="K800" s="87"/>
      <c r="L800" s="79"/>
      <c r="M800" s="79"/>
      <c r="N800" s="79"/>
      <c r="O800" s="79"/>
      <c r="P800" s="79"/>
      <c r="Q800" s="79"/>
      <c r="R800" s="79"/>
      <c r="S800" s="79"/>
      <c r="T800" s="79"/>
      <c r="U800" s="79"/>
    </row>
    <row r="801" spans="1:21" x14ac:dyDescent="0.2">
      <c r="A801" s="79"/>
      <c r="B801" s="79"/>
      <c r="C801" s="79"/>
      <c r="D801" s="79"/>
      <c r="E801" s="86"/>
      <c r="F801" s="87"/>
      <c r="G801" s="79"/>
      <c r="H801" s="87"/>
      <c r="I801" s="87"/>
      <c r="J801" s="87"/>
      <c r="K801" s="87"/>
      <c r="L801" s="79"/>
      <c r="M801" s="79"/>
      <c r="N801" s="79"/>
      <c r="O801" s="79"/>
      <c r="P801" s="79"/>
      <c r="Q801" s="79"/>
      <c r="R801" s="79"/>
      <c r="S801" s="79"/>
      <c r="T801" s="79"/>
      <c r="U801" s="79"/>
    </row>
    <row r="802" spans="1:21" x14ac:dyDescent="0.2">
      <c r="A802" s="79"/>
      <c r="B802" s="79"/>
      <c r="C802" s="79"/>
      <c r="D802" s="79"/>
      <c r="E802" s="86"/>
      <c r="F802" s="87"/>
      <c r="G802" s="79"/>
      <c r="H802" s="87"/>
      <c r="I802" s="87"/>
      <c r="J802" s="87"/>
      <c r="K802" s="87"/>
      <c r="L802" s="79"/>
      <c r="M802" s="79"/>
      <c r="N802" s="79"/>
      <c r="O802" s="79"/>
      <c r="P802" s="79"/>
      <c r="Q802" s="79"/>
      <c r="R802" s="79"/>
      <c r="S802" s="79"/>
      <c r="T802" s="79"/>
      <c r="U802" s="79"/>
    </row>
    <row r="803" spans="1:21" x14ac:dyDescent="0.2">
      <c r="A803" s="79"/>
      <c r="B803" s="79"/>
      <c r="C803" s="79"/>
      <c r="D803" s="79"/>
      <c r="E803" s="86"/>
      <c r="F803" s="87"/>
      <c r="G803" s="79"/>
      <c r="H803" s="87"/>
      <c r="I803" s="87"/>
      <c r="J803" s="87"/>
      <c r="K803" s="87"/>
      <c r="L803" s="79"/>
      <c r="M803" s="79"/>
      <c r="N803" s="79"/>
      <c r="O803" s="79"/>
      <c r="P803" s="79"/>
      <c r="Q803" s="79"/>
      <c r="R803" s="79"/>
      <c r="S803" s="79"/>
      <c r="T803" s="79"/>
      <c r="U803" s="79"/>
    </row>
    <row r="804" spans="1:21" x14ac:dyDescent="0.2">
      <c r="A804" s="79"/>
      <c r="B804" s="79"/>
      <c r="C804" s="79"/>
      <c r="D804" s="79"/>
      <c r="E804" s="86"/>
      <c r="F804" s="87"/>
      <c r="G804" s="79"/>
      <c r="H804" s="87"/>
      <c r="I804" s="87"/>
      <c r="J804" s="87"/>
      <c r="K804" s="87"/>
      <c r="L804" s="79"/>
      <c r="M804" s="79"/>
      <c r="N804" s="79"/>
      <c r="O804" s="79"/>
      <c r="P804" s="79"/>
      <c r="Q804" s="79"/>
      <c r="R804" s="79"/>
      <c r="S804" s="79"/>
      <c r="T804" s="79"/>
      <c r="U804" s="79"/>
    </row>
    <row r="805" spans="1:21" x14ac:dyDescent="0.2">
      <c r="A805" s="79"/>
      <c r="B805" s="79"/>
      <c r="C805" s="79"/>
      <c r="D805" s="79"/>
      <c r="E805" s="86"/>
      <c r="F805" s="87"/>
      <c r="G805" s="79"/>
      <c r="H805" s="87"/>
      <c r="I805" s="87"/>
      <c r="J805" s="87"/>
      <c r="K805" s="87"/>
      <c r="L805" s="79"/>
      <c r="M805" s="79"/>
      <c r="N805" s="79"/>
      <c r="O805" s="79"/>
      <c r="P805" s="79"/>
      <c r="Q805" s="79"/>
      <c r="R805" s="79"/>
      <c r="S805" s="79"/>
      <c r="T805" s="79"/>
      <c r="U805" s="79"/>
    </row>
    <row r="806" spans="1:21" x14ac:dyDescent="0.2">
      <c r="A806" s="79"/>
      <c r="B806" s="79"/>
      <c r="C806" s="79"/>
      <c r="D806" s="79"/>
      <c r="E806" s="86"/>
      <c r="F806" s="87"/>
      <c r="G806" s="79"/>
      <c r="H806" s="87"/>
      <c r="I806" s="87"/>
      <c r="J806" s="87"/>
      <c r="K806" s="87"/>
      <c r="L806" s="79"/>
      <c r="M806" s="79"/>
      <c r="N806" s="79"/>
      <c r="O806" s="79"/>
      <c r="P806" s="79"/>
      <c r="Q806" s="79"/>
      <c r="R806" s="79"/>
      <c r="S806" s="79"/>
      <c r="T806" s="79"/>
      <c r="U806" s="79"/>
    </row>
    <row r="807" spans="1:21" x14ac:dyDescent="0.2">
      <c r="A807" s="79"/>
      <c r="B807" s="79"/>
      <c r="C807" s="79"/>
      <c r="D807" s="79"/>
      <c r="E807" s="86"/>
      <c r="F807" s="87"/>
      <c r="G807" s="79"/>
      <c r="H807" s="87"/>
      <c r="I807" s="87"/>
      <c r="J807" s="87"/>
      <c r="K807" s="87"/>
      <c r="L807" s="79"/>
      <c r="M807" s="79"/>
      <c r="N807" s="79"/>
      <c r="O807" s="79"/>
      <c r="P807" s="79"/>
      <c r="Q807" s="79"/>
      <c r="R807" s="79"/>
      <c r="S807" s="79"/>
      <c r="T807" s="79"/>
      <c r="U807" s="79"/>
    </row>
    <row r="808" spans="1:21" x14ac:dyDescent="0.2">
      <c r="A808" s="79"/>
      <c r="B808" s="79"/>
      <c r="C808" s="79"/>
      <c r="D808" s="79"/>
      <c r="E808" s="86"/>
      <c r="F808" s="87"/>
      <c r="G808" s="79"/>
      <c r="H808" s="87"/>
      <c r="I808" s="87"/>
      <c r="J808" s="87"/>
      <c r="K808" s="87"/>
      <c r="L808" s="79"/>
      <c r="M808" s="79"/>
      <c r="N808" s="79"/>
      <c r="O808" s="79"/>
      <c r="P808" s="79"/>
      <c r="Q808" s="79"/>
      <c r="R808" s="79"/>
      <c r="S808" s="79"/>
      <c r="T808" s="79"/>
      <c r="U808" s="79"/>
    </row>
    <row r="809" spans="1:21" x14ac:dyDescent="0.2">
      <c r="A809" s="79"/>
      <c r="B809" s="79"/>
      <c r="C809" s="79"/>
      <c r="D809" s="79"/>
      <c r="E809" s="86"/>
      <c r="F809" s="87"/>
      <c r="G809" s="79"/>
      <c r="H809" s="87"/>
      <c r="I809" s="87"/>
      <c r="J809" s="87"/>
      <c r="K809" s="87"/>
      <c r="L809" s="79"/>
      <c r="M809" s="79"/>
      <c r="N809" s="79"/>
      <c r="O809" s="79"/>
      <c r="P809" s="79"/>
      <c r="Q809" s="79"/>
      <c r="R809" s="79"/>
      <c r="S809" s="79"/>
      <c r="T809" s="79"/>
      <c r="U809" s="79"/>
    </row>
    <row r="810" spans="1:21" x14ac:dyDescent="0.2">
      <c r="A810" s="79"/>
      <c r="B810" s="79"/>
      <c r="C810" s="79"/>
      <c r="D810" s="79"/>
      <c r="E810" s="86"/>
      <c r="F810" s="87"/>
      <c r="G810" s="79"/>
      <c r="H810" s="87"/>
      <c r="I810" s="87"/>
      <c r="J810" s="87"/>
      <c r="K810" s="87"/>
      <c r="L810" s="79"/>
      <c r="M810" s="79"/>
      <c r="N810" s="79"/>
      <c r="O810" s="79"/>
      <c r="P810" s="79"/>
      <c r="Q810" s="79"/>
      <c r="R810" s="79"/>
      <c r="S810" s="79"/>
      <c r="T810" s="79"/>
      <c r="U810" s="79"/>
    </row>
    <row r="811" spans="1:21" x14ac:dyDescent="0.2">
      <c r="A811" s="79"/>
      <c r="B811" s="79"/>
      <c r="C811" s="79"/>
      <c r="D811" s="79"/>
      <c r="E811" s="86"/>
      <c r="F811" s="87"/>
      <c r="G811" s="79"/>
      <c r="H811" s="87"/>
      <c r="I811" s="87"/>
      <c r="J811" s="87"/>
      <c r="K811" s="87"/>
      <c r="L811" s="79"/>
      <c r="M811" s="79"/>
      <c r="N811" s="79"/>
      <c r="O811" s="79"/>
      <c r="P811" s="79"/>
      <c r="Q811" s="79"/>
      <c r="R811" s="79"/>
      <c r="S811" s="79"/>
      <c r="T811" s="79"/>
      <c r="U811" s="79"/>
    </row>
    <row r="812" spans="1:21" x14ac:dyDescent="0.2">
      <c r="A812" s="79"/>
      <c r="B812" s="79"/>
      <c r="C812" s="79"/>
      <c r="D812" s="79"/>
      <c r="E812" s="86"/>
      <c r="F812" s="87"/>
      <c r="G812" s="79"/>
      <c r="H812" s="87"/>
      <c r="I812" s="87"/>
      <c r="J812" s="87"/>
      <c r="K812" s="87"/>
      <c r="L812" s="79"/>
      <c r="M812" s="79"/>
      <c r="N812" s="79"/>
      <c r="O812" s="79"/>
      <c r="P812" s="79"/>
      <c r="Q812" s="79"/>
      <c r="R812" s="79"/>
      <c r="S812" s="79"/>
      <c r="T812" s="79"/>
      <c r="U812" s="79"/>
    </row>
    <row r="813" spans="1:21" x14ac:dyDescent="0.2">
      <c r="A813" s="79"/>
      <c r="B813" s="79"/>
      <c r="C813" s="79"/>
      <c r="D813" s="79"/>
      <c r="E813" s="86"/>
      <c r="F813" s="87"/>
      <c r="G813" s="79"/>
      <c r="H813" s="87"/>
      <c r="I813" s="87"/>
      <c r="J813" s="87"/>
      <c r="K813" s="87"/>
      <c r="L813" s="79"/>
      <c r="M813" s="79"/>
      <c r="N813" s="79"/>
      <c r="O813" s="79"/>
      <c r="P813" s="79"/>
      <c r="Q813" s="79"/>
      <c r="R813" s="79"/>
      <c r="S813" s="79"/>
      <c r="T813" s="79"/>
      <c r="U813" s="79"/>
    </row>
    <row r="814" spans="1:21" x14ac:dyDescent="0.2">
      <c r="A814" s="79"/>
      <c r="B814" s="79"/>
      <c r="C814" s="79"/>
      <c r="D814" s="79"/>
      <c r="E814" s="86"/>
      <c r="F814" s="87"/>
      <c r="G814" s="79"/>
      <c r="H814" s="87"/>
      <c r="I814" s="87"/>
      <c r="J814" s="87"/>
      <c r="K814" s="87"/>
      <c r="L814" s="79"/>
      <c r="M814" s="79"/>
      <c r="N814" s="79"/>
      <c r="O814" s="79"/>
      <c r="P814" s="79"/>
      <c r="Q814" s="79"/>
      <c r="R814" s="79"/>
      <c r="S814" s="79"/>
      <c r="T814" s="79"/>
      <c r="U814" s="79"/>
    </row>
    <row r="815" spans="1:21" x14ac:dyDescent="0.2">
      <c r="A815" s="79"/>
      <c r="B815" s="79"/>
      <c r="C815" s="79"/>
      <c r="D815" s="79"/>
      <c r="E815" s="86"/>
      <c r="F815" s="87"/>
      <c r="G815" s="79"/>
      <c r="H815" s="87"/>
      <c r="I815" s="87"/>
      <c r="J815" s="87"/>
      <c r="K815" s="87"/>
      <c r="L815" s="79"/>
      <c r="M815" s="79"/>
      <c r="N815" s="79"/>
      <c r="O815" s="79"/>
      <c r="P815" s="79"/>
      <c r="Q815" s="79"/>
      <c r="R815" s="79"/>
      <c r="S815" s="79"/>
      <c r="T815" s="79"/>
      <c r="U815" s="79"/>
    </row>
    <row r="816" spans="1:21" x14ac:dyDescent="0.2">
      <c r="A816" s="79"/>
      <c r="B816" s="79"/>
      <c r="C816" s="79"/>
      <c r="D816" s="79"/>
      <c r="E816" s="86"/>
      <c r="F816" s="87"/>
      <c r="G816" s="79"/>
      <c r="H816" s="87"/>
      <c r="I816" s="87"/>
      <c r="J816" s="87"/>
      <c r="K816" s="87"/>
      <c r="L816" s="79"/>
      <c r="M816" s="79"/>
      <c r="N816" s="79"/>
      <c r="O816" s="79"/>
      <c r="P816" s="79"/>
      <c r="Q816" s="79"/>
      <c r="R816" s="79"/>
      <c r="S816" s="79"/>
      <c r="T816" s="79"/>
      <c r="U816" s="79"/>
    </row>
    <row r="817" spans="1:21" x14ac:dyDescent="0.2">
      <c r="A817" s="79"/>
      <c r="B817" s="79"/>
      <c r="C817" s="79"/>
      <c r="D817" s="79"/>
      <c r="E817" s="86"/>
      <c r="F817" s="87"/>
      <c r="G817" s="79"/>
      <c r="H817" s="87"/>
      <c r="I817" s="87"/>
      <c r="J817" s="87"/>
      <c r="K817" s="87"/>
      <c r="L817" s="79"/>
      <c r="M817" s="79"/>
      <c r="N817" s="79"/>
      <c r="O817" s="79"/>
      <c r="P817" s="79"/>
      <c r="Q817" s="79"/>
      <c r="R817" s="79"/>
      <c r="S817" s="79"/>
      <c r="T817" s="79"/>
      <c r="U817" s="79"/>
    </row>
    <row r="818" spans="1:21" x14ac:dyDescent="0.2">
      <c r="A818" s="79"/>
      <c r="B818" s="79"/>
      <c r="C818" s="79"/>
      <c r="D818" s="79"/>
      <c r="E818" s="86"/>
      <c r="F818" s="87"/>
      <c r="G818" s="79"/>
      <c r="H818" s="87"/>
      <c r="I818" s="87"/>
      <c r="J818" s="87"/>
      <c r="K818" s="87"/>
      <c r="L818" s="79"/>
      <c r="M818" s="79"/>
      <c r="N818" s="79"/>
      <c r="O818" s="79"/>
      <c r="P818" s="79"/>
      <c r="Q818" s="79"/>
      <c r="R818" s="79"/>
      <c r="S818" s="79"/>
      <c r="T818" s="79"/>
      <c r="U818" s="79"/>
    </row>
    <row r="819" spans="1:21" x14ac:dyDescent="0.2">
      <c r="A819" s="79"/>
      <c r="B819" s="79"/>
      <c r="C819" s="79"/>
      <c r="D819" s="79"/>
      <c r="E819" s="86"/>
      <c r="F819" s="87"/>
      <c r="G819" s="79"/>
      <c r="H819" s="87"/>
      <c r="I819" s="87"/>
      <c r="J819" s="87"/>
      <c r="K819" s="87"/>
      <c r="L819" s="79"/>
      <c r="M819" s="79"/>
      <c r="N819" s="79"/>
      <c r="O819" s="79"/>
      <c r="P819" s="79"/>
      <c r="Q819" s="79"/>
      <c r="R819" s="79"/>
      <c r="S819" s="79"/>
      <c r="T819" s="79"/>
      <c r="U819" s="79"/>
    </row>
    <row r="820" spans="1:21" x14ac:dyDescent="0.2">
      <c r="A820" s="79"/>
      <c r="B820" s="79"/>
      <c r="C820" s="79"/>
      <c r="D820" s="79"/>
      <c r="E820" s="86"/>
      <c r="F820" s="87"/>
      <c r="G820" s="79"/>
      <c r="H820" s="87"/>
      <c r="I820" s="87"/>
      <c r="J820" s="87"/>
      <c r="K820" s="87"/>
      <c r="L820" s="79"/>
      <c r="M820" s="79"/>
      <c r="N820" s="79"/>
      <c r="O820" s="79"/>
      <c r="P820" s="79"/>
      <c r="Q820" s="79"/>
      <c r="R820" s="79"/>
      <c r="S820" s="79"/>
      <c r="T820" s="79"/>
      <c r="U820" s="79"/>
    </row>
    <row r="821" spans="1:21" x14ac:dyDescent="0.2">
      <c r="A821" s="79"/>
      <c r="B821" s="79"/>
      <c r="C821" s="79"/>
      <c r="D821" s="79"/>
      <c r="E821" s="86"/>
      <c r="F821" s="87"/>
      <c r="G821" s="79"/>
      <c r="H821" s="87"/>
      <c r="I821" s="87"/>
      <c r="J821" s="87"/>
      <c r="K821" s="87"/>
      <c r="L821" s="79"/>
      <c r="M821" s="79"/>
      <c r="N821" s="79"/>
      <c r="O821" s="79"/>
      <c r="P821" s="79"/>
      <c r="Q821" s="79"/>
      <c r="R821" s="79"/>
      <c r="S821" s="79"/>
      <c r="T821" s="79"/>
      <c r="U821" s="79"/>
    </row>
    <row r="822" spans="1:21" x14ac:dyDescent="0.2">
      <c r="A822" s="79"/>
      <c r="B822" s="79"/>
      <c r="C822" s="79"/>
      <c r="D822" s="79"/>
      <c r="E822" s="86"/>
      <c r="F822" s="87"/>
      <c r="G822" s="79"/>
      <c r="H822" s="87"/>
      <c r="I822" s="87"/>
      <c r="J822" s="87"/>
      <c r="K822" s="87"/>
      <c r="L822" s="79"/>
      <c r="M822" s="79"/>
      <c r="N822" s="79"/>
      <c r="O822" s="79"/>
      <c r="P822" s="79"/>
      <c r="Q822" s="79"/>
      <c r="R822" s="79"/>
      <c r="S822" s="79"/>
      <c r="T822" s="79"/>
      <c r="U822" s="79"/>
    </row>
    <row r="823" spans="1:21" x14ac:dyDescent="0.2">
      <c r="A823" s="79"/>
      <c r="B823" s="79"/>
      <c r="C823" s="79"/>
      <c r="D823" s="79"/>
      <c r="E823" s="86"/>
      <c r="F823" s="87"/>
      <c r="G823" s="79"/>
      <c r="H823" s="87"/>
      <c r="I823" s="87"/>
      <c r="J823" s="87"/>
      <c r="K823" s="87"/>
      <c r="L823" s="79"/>
      <c r="M823" s="79"/>
      <c r="N823" s="79"/>
      <c r="O823" s="79"/>
      <c r="P823" s="79"/>
      <c r="Q823" s="79"/>
      <c r="R823" s="79"/>
      <c r="S823" s="79"/>
      <c r="T823" s="79"/>
      <c r="U823" s="79"/>
    </row>
    <row r="824" spans="1:21" x14ac:dyDescent="0.2">
      <c r="A824" s="79"/>
      <c r="B824" s="79"/>
      <c r="C824" s="79"/>
      <c r="D824" s="79"/>
      <c r="E824" s="86"/>
      <c r="F824" s="87"/>
      <c r="G824" s="79"/>
      <c r="H824" s="87"/>
      <c r="I824" s="87"/>
      <c r="J824" s="87"/>
      <c r="K824" s="87"/>
      <c r="L824" s="79"/>
      <c r="M824" s="79"/>
      <c r="N824" s="79"/>
      <c r="O824" s="79"/>
      <c r="P824" s="79"/>
      <c r="Q824" s="79"/>
      <c r="R824" s="79"/>
      <c r="S824" s="79"/>
      <c r="T824" s="79"/>
      <c r="U824" s="79"/>
    </row>
    <row r="825" spans="1:21" x14ac:dyDescent="0.2">
      <c r="A825" s="79"/>
      <c r="B825" s="79"/>
      <c r="C825" s="79"/>
      <c r="D825" s="79"/>
      <c r="E825" s="86"/>
      <c r="F825" s="87"/>
      <c r="G825" s="79"/>
      <c r="H825" s="87"/>
      <c r="I825" s="87"/>
      <c r="J825" s="87"/>
      <c r="K825" s="87"/>
      <c r="L825" s="79"/>
      <c r="M825" s="79"/>
      <c r="N825" s="79"/>
      <c r="O825" s="79"/>
      <c r="P825" s="79"/>
      <c r="Q825" s="79"/>
      <c r="R825" s="79"/>
      <c r="S825" s="79"/>
      <c r="T825" s="79"/>
      <c r="U825" s="79"/>
    </row>
    <row r="826" spans="1:21" x14ac:dyDescent="0.2">
      <c r="A826" s="79"/>
      <c r="B826" s="79"/>
      <c r="C826" s="79"/>
      <c r="D826" s="79"/>
      <c r="E826" s="86"/>
      <c r="F826" s="87"/>
      <c r="G826" s="79"/>
      <c r="H826" s="87"/>
      <c r="I826" s="87"/>
      <c r="J826" s="87"/>
      <c r="K826" s="87"/>
      <c r="L826" s="79"/>
      <c r="M826" s="79"/>
      <c r="N826" s="79"/>
      <c r="O826" s="79"/>
      <c r="P826" s="79"/>
      <c r="Q826" s="79"/>
      <c r="R826" s="79"/>
      <c r="S826" s="79"/>
      <c r="T826" s="79"/>
      <c r="U826" s="79"/>
    </row>
    <row r="827" spans="1:21" x14ac:dyDescent="0.2">
      <c r="A827" s="79"/>
      <c r="B827" s="79"/>
      <c r="C827" s="79"/>
      <c r="D827" s="79"/>
      <c r="E827" s="86"/>
      <c r="F827" s="87"/>
      <c r="G827" s="79"/>
      <c r="H827" s="87"/>
      <c r="I827" s="87"/>
      <c r="J827" s="87"/>
      <c r="K827" s="87"/>
      <c r="L827" s="79"/>
      <c r="M827" s="79"/>
      <c r="N827" s="79"/>
      <c r="O827" s="79"/>
      <c r="P827" s="79"/>
      <c r="Q827" s="79"/>
      <c r="R827" s="79"/>
      <c r="S827" s="79"/>
      <c r="T827" s="79"/>
      <c r="U827" s="79"/>
    </row>
    <row r="828" spans="1:21" x14ac:dyDescent="0.2">
      <c r="A828" s="79"/>
      <c r="B828" s="79"/>
      <c r="C828" s="79"/>
      <c r="D828" s="79"/>
      <c r="E828" s="86"/>
      <c r="F828" s="87"/>
      <c r="G828" s="79"/>
      <c r="H828" s="87"/>
      <c r="I828" s="87"/>
      <c r="J828" s="87"/>
      <c r="K828" s="87"/>
      <c r="L828" s="79"/>
      <c r="M828" s="79"/>
      <c r="N828" s="79"/>
      <c r="O828" s="79"/>
      <c r="P828" s="79"/>
      <c r="Q828" s="79"/>
      <c r="R828" s="79"/>
      <c r="S828" s="79"/>
      <c r="T828" s="79"/>
      <c r="U828" s="79"/>
    </row>
    <row r="829" spans="1:21" x14ac:dyDescent="0.2">
      <c r="A829" s="79"/>
      <c r="B829" s="79"/>
      <c r="C829" s="79"/>
      <c r="D829" s="79"/>
      <c r="E829" s="86"/>
      <c r="F829" s="87"/>
      <c r="G829" s="79"/>
      <c r="H829" s="87"/>
      <c r="I829" s="87"/>
      <c r="J829" s="87"/>
      <c r="K829" s="87"/>
      <c r="L829" s="79"/>
      <c r="M829" s="79"/>
      <c r="N829" s="79"/>
      <c r="O829" s="79"/>
      <c r="P829" s="79"/>
      <c r="Q829" s="79"/>
      <c r="R829" s="79"/>
      <c r="S829" s="79"/>
      <c r="T829" s="79"/>
      <c r="U829" s="79"/>
    </row>
    <row r="830" spans="1:21" x14ac:dyDescent="0.2">
      <c r="A830" s="79"/>
      <c r="B830" s="79"/>
      <c r="C830" s="79"/>
      <c r="D830" s="79"/>
      <c r="E830" s="86"/>
      <c r="F830" s="87"/>
      <c r="G830" s="79"/>
      <c r="H830" s="87"/>
      <c r="I830" s="87"/>
      <c r="J830" s="87"/>
      <c r="K830" s="87"/>
      <c r="L830" s="79"/>
      <c r="M830" s="79"/>
      <c r="N830" s="79"/>
      <c r="O830" s="79"/>
      <c r="P830" s="79"/>
      <c r="Q830" s="79"/>
      <c r="R830" s="79"/>
      <c r="S830" s="79"/>
      <c r="T830" s="79"/>
      <c r="U830" s="79"/>
    </row>
    <row r="831" spans="1:21" x14ac:dyDescent="0.2">
      <c r="A831" s="79"/>
      <c r="B831" s="79"/>
      <c r="C831" s="79"/>
      <c r="D831" s="79"/>
      <c r="E831" s="86"/>
      <c r="F831" s="87"/>
      <c r="G831" s="79"/>
      <c r="H831" s="87"/>
      <c r="I831" s="87"/>
      <c r="J831" s="87"/>
      <c r="K831" s="87"/>
      <c r="L831" s="79"/>
      <c r="M831" s="79"/>
      <c r="N831" s="79"/>
      <c r="O831" s="79"/>
      <c r="P831" s="79"/>
      <c r="Q831" s="79"/>
      <c r="R831" s="79"/>
      <c r="S831" s="79"/>
      <c r="T831" s="79"/>
      <c r="U831" s="79"/>
    </row>
    <row r="832" spans="1:21" x14ac:dyDescent="0.2">
      <c r="A832" s="79"/>
      <c r="B832" s="79"/>
      <c r="C832" s="79"/>
      <c r="D832" s="79"/>
      <c r="E832" s="86"/>
      <c r="F832" s="87"/>
      <c r="G832" s="79"/>
      <c r="H832" s="87"/>
      <c r="I832" s="87"/>
      <c r="J832" s="87"/>
      <c r="K832" s="87"/>
      <c r="L832" s="79"/>
      <c r="M832" s="79"/>
      <c r="N832" s="79"/>
      <c r="O832" s="79"/>
      <c r="P832" s="79"/>
      <c r="Q832" s="79"/>
      <c r="R832" s="79"/>
      <c r="S832" s="79"/>
      <c r="T832" s="79"/>
      <c r="U832" s="79"/>
    </row>
    <row r="833" spans="1:21" x14ac:dyDescent="0.2">
      <c r="A833" s="79"/>
      <c r="B833" s="79"/>
      <c r="C833" s="79"/>
      <c r="D833" s="79"/>
      <c r="E833" s="86"/>
      <c r="F833" s="87"/>
      <c r="G833" s="79"/>
      <c r="H833" s="87"/>
      <c r="I833" s="87"/>
      <c r="J833" s="87"/>
      <c r="K833" s="87"/>
      <c r="L833" s="79"/>
      <c r="M833" s="79"/>
      <c r="N833" s="79"/>
      <c r="O833" s="79"/>
      <c r="P833" s="79"/>
      <c r="Q833" s="79"/>
      <c r="R833" s="79"/>
      <c r="S833" s="79"/>
      <c r="T833" s="79"/>
      <c r="U833" s="79"/>
    </row>
    <row r="834" spans="1:21" x14ac:dyDescent="0.2">
      <c r="A834" s="79"/>
      <c r="B834" s="79"/>
      <c r="C834" s="79"/>
      <c r="D834" s="79"/>
      <c r="E834" s="86"/>
      <c r="F834" s="87"/>
      <c r="G834" s="79"/>
      <c r="H834" s="87"/>
      <c r="I834" s="87"/>
      <c r="J834" s="87"/>
      <c r="K834" s="87"/>
      <c r="L834" s="79"/>
      <c r="M834" s="79"/>
      <c r="N834" s="79"/>
      <c r="O834" s="79"/>
      <c r="P834" s="79"/>
      <c r="Q834" s="79"/>
      <c r="R834" s="79"/>
      <c r="S834" s="79"/>
      <c r="T834" s="79"/>
      <c r="U834" s="79"/>
    </row>
    <row r="835" spans="1:21" x14ac:dyDescent="0.2">
      <c r="A835" s="79"/>
      <c r="B835" s="79"/>
      <c r="C835" s="79"/>
      <c r="D835" s="79"/>
      <c r="E835" s="86"/>
      <c r="F835" s="87"/>
      <c r="G835" s="79"/>
      <c r="H835" s="87"/>
      <c r="I835" s="87"/>
      <c r="J835" s="87"/>
      <c r="K835" s="87"/>
      <c r="L835" s="79"/>
      <c r="M835" s="79"/>
      <c r="N835" s="79"/>
      <c r="O835" s="79"/>
      <c r="P835" s="79"/>
      <c r="Q835" s="79"/>
      <c r="R835" s="79"/>
      <c r="S835" s="79"/>
      <c r="T835" s="79"/>
      <c r="U835" s="79"/>
    </row>
    <row r="836" spans="1:21" x14ac:dyDescent="0.2">
      <c r="A836" s="79"/>
      <c r="B836" s="79"/>
      <c r="C836" s="79"/>
      <c r="D836" s="79"/>
      <c r="E836" s="86"/>
      <c r="F836" s="87"/>
      <c r="G836" s="79"/>
      <c r="H836" s="87"/>
      <c r="I836" s="87"/>
      <c r="J836" s="87"/>
      <c r="K836" s="87"/>
      <c r="L836" s="79"/>
      <c r="M836" s="79"/>
      <c r="N836" s="79"/>
      <c r="O836" s="79"/>
      <c r="P836" s="79"/>
      <c r="Q836" s="79"/>
      <c r="R836" s="79"/>
      <c r="S836" s="79"/>
      <c r="T836" s="79"/>
      <c r="U836" s="79"/>
    </row>
    <row r="837" spans="1:21" x14ac:dyDescent="0.2">
      <c r="A837" s="79"/>
      <c r="B837" s="79"/>
      <c r="C837" s="79"/>
      <c r="D837" s="79"/>
      <c r="E837" s="86"/>
      <c r="F837" s="87"/>
      <c r="G837" s="79"/>
      <c r="H837" s="87"/>
      <c r="I837" s="87"/>
      <c r="J837" s="87"/>
      <c r="K837" s="87"/>
      <c r="L837" s="79"/>
      <c r="M837" s="79"/>
      <c r="N837" s="79"/>
      <c r="O837" s="79"/>
      <c r="P837" s="79"/>
      <c r="Q837" s="79"/>
      <c r="R837" s="79"/>
      <c r="S837" s="79"/>
      <c r="T837" s="79"/>
      <c r="U837" s="79"/>
    </row>
    <row r="838" spans="1:21" x14ac:dyDescent="0.2">
      <c r="A838" s="79"/>
      <c r="B838" s="79"/>
      <c r="C838" s="79"/>
      <c r="D838" s="79"/>
      <c r="E838" s="86"/>
      <c r="F838" s="87"/>
      <c r="G838" s="79"/>
      <c r="H838" s="87"/>
      <c r="I838" s="87"/>
      <c r="J838" s="87"/>
      <c r="K838" s="87"/>
      <c r="L838" s="79"/>
      <c r="M838" s="79"/>
      <c r="N838" s="79"/>
      <c r="O838" s="79"/>
      <c r="P838" s="79"/>
      <c r="Q838" s="79"/>
      <c r="R838" s="79"/>
      <c r="S838" s="79"/>
      <c r="T838" s="79"/>
      <c r="U838" s="79"/>
    </row>
    <row r="839" spans="1:21" x14ac:dyDescent="0.2">
      <c r="A839" s="79"/>
      <c r="B839" s="79"/>
      <c r="C839" s="79"/>
      <c r="D839" s="79"/>
      <c r="E839" s="86"/>
      <c r="F839" s="87"/>
      <c r="G839" s="79"/>
      <c r="H839" s="87"/>
      <c r="I839" s="87"/>
      <c r="J839" s="87"/>
      <c r="K839" s="87"/>
      <c r="L839" s="79"/>
      <c r="M839" s="79"/>
      <c r="N839" s="79"/>
      <c r="O839" s="79"/>
      <c r="P839" s="79"/>
      <c r="Q839" s="79"/>
      <c r="R839" s="79"/>
      <c r="S839" s="79"/>
      <c r="T839" s="79"/>
      <c r="U839" s="79"/>
    </row>
    <row r="840" spans="1:21" x14ac:dyDescent="0.2">
      <c r="A840" s="79"/>
      <c r="B840" s="79"/>
      <c r="C840" s="79"/>
      <c r="D840" s="79"/>
      <c r="E840" s="86"/>
      <c r="F840" s="87"/>
      <c r="G840" s="79"/>
      <c r="H840" s="87"/>
      <c r="I840" s="87"/>
      <c r="J840" s="87"/>
      <c r="K840" s="87"/>
      <c r="L840" s="79"/>
      <c r="M840" s="79"/>
      <c r="N840" s="79"/>
      <c r="O840" s="79"/>
      <c r="P840" s="79"/>
      <c r="Q840" s="79"/>
      <c r="R840" s="79"/>
      <c r="S840" s="79"/>
      <c r="T840" s="79"/>
      <c r="U840" s="79"/>
    </row>
    <row r="841" spans="1:21" x14ac:dyDescent="0.2">
      <c r="A841" s="79"/>
      <c r="B841" s="79"/>
      <c r="C841" s="79"/>
      <c r="D841" s="79"/>
      <c r="E841" s="86"/>
      <c r="F841" s="87"/>
      <c r="G841" s="79"/>
      <c r="H841" s="87"/>
      <c r="I841" s="87"/>
      <c r="J841" s="87"/>
      <c r="K841" s="87"/>
      <c r="L841" s="79"/>
      <c r="M841" s="79"/>
      <c r="N841" s="79"/>
      <c r="O841" s="79"/>
      <c r="P841" s="79"/>
      <c r="Q841" s="79"/>
      <c r="R841" s="79"/>
      <c r="S841" s="79"/>
      <c r="T841" s="79"/>
      <c r="U841" s="79"/>
    </row>
    <row r="842" spans="1:21" x14ac:dyDescent="0.2">
      <c r="A842" s="79"/>
      <c r="B842" s="79"/>
      <c r="C842" s="79"/>
      <c r="D842" s="79"/>
      <c r="E842" s="86"/>
      <c r="F842" s="87"/>
      <c r="G842" s="79"/>
      <c r="H842" s="87"/>
      <c r="I842" s="87"/>
      <c r="J842" s="87"/>
      <c r="K842" s="87"/>
      <c r="L842" s="79"/>
      <c r="M842" s="79"/>
      <c r="N842" s="79"/>
      <c r="O842" s="79"/>
      <c r="P842" s="79"/>
      <c r="Q842" s="79"/>
      <c r="R842" s="79"/>
      <c r="S842" s="79"/>
      <c r="T842" s="79"/>
      <c r="U842" s="79"/>
    </row>
    <row r="843" spans="1:21" x14ac:dyDescent="0.2">
      <c r="A843" s="79"/>
      <c r="B843" s="79"/>
      <c r="C843" s="79"/>
      <c r="D843" s="79"/>
      <c r="E843" s="86"/>
      <c r="F843" s="87"/>
      <c r="G843" s="79"/>
      <c r="H843" s="87"/>
      <c r="I843" s="87"/>
      <c r="J843" s="87"/>
      <c r="K843" s="87"/>
      <c r="L843" s="79"/>
      <c r="M843" s="79"/>
      <c r="N843" s="79"/>
      <c r="O843" s="79"/>
      <c r="P843" s="79"/>
      <c r="Q843" s="79"/>
      <c r="R843" s="79"/>
      <c r="S843" s="79"/>
      <c r="T843" s="79"/>
      <c r="U843" s="79"/>
    </row>
    <row r="844" spans="1:21" x14ac:dyDescent="0.2">
      <c r="A844" s="79"/>
      <c r="B844" s="79"/>
      <c r="C844" s="79"/>
      <c r="D844" s="79"/>
      <c r="E844" s="86"/>
      <c r="F844" s="87"/>
      <c r="G844" s="79"/>
      <c r="H844" s="87"/>
      <c r="I844" s="87"/>
      <c r="J844" s="87"/>
      <c r="K844" s="87"/>
      <c r="L844" s="79"/>
      <c r="M844" s="79"/>
      <c r="N844" s="79"/>
      <c r="O844" s="79"/>
      <c r="P844" s="79"/>
      <c r="Q844" s="79"/>
      <c r="R844" s="79"/>
      <c r="S844" s="79"/>
      <c r="T844" s="79"/>
      <c r="U844" s="79"/>
    </row>
    <row r="845" spans="1:21" x14ac:dyDescent="0.2">
      <c r="A845" s="79"/>
      <c r="B845" s="79"/>
      <c r="C845" s="79"/>
      <c r="D845" s="79"/>
      <c r="E845" s="86"/>
      <c r="F845" s="87"/>
      <c r="G845" s="79"/>
      <c r="H845" s="87"/>
      <c r="I845" s="87"/>
      <c r="J845" s="87"/>
      <c r="K845" s="87"/>
      <c r="L845" s="79"/>
      <c r="M845" s="79"/>
      <c r="N845" s="79"/>
      <c r="O845" s="79"/>
      <c r="P845" s="79"/>
      <c r="Q845" s="79"/>
      <c r="R845" s="79"/>
      <c r="S845" s="79"/>
      <c r="T845" s="79"/>
      <c r="U845" s="79"/>
    </row>
    <row r="846" spans="1:21" x14ac:dyDescent="0.2">
      <c r="A846" s="79"/>
      <c r="B846" s="79"/>
      <c r="C846" s="79"/>
      <c r="D846" s="79"/>
      <c r="E846" s="86"/>
      <c r="F846" s="87"/>
      <c r="G846" s="79"/>
      <c r="H846" s="87"/>
      <c r="I846" s="87"/>
      <c r="J846" s="87"/>
      <c r="K846" s="87"/>
      <c r="L846" s="79"/>
      <c r="M846" s="79"/>
      <c r="N846" s="79"/>
      <c r="O846" s="79"/>
      <c r="P846" s="79"/>
      <c r="Q846" s="79"/>
      <c r="R846" s="79"/>
      <c r="S846" s="79"/>
      <c r="T846" s="79"/>
      <c r="U846" s="79"/>
    </row>
    <row r="847" spans="1:21" x14ac:dyDescent="0.2">
      <c r="A847" s="79"/>
      <c r="B847" s="79"/>
      <c r="C847" s="79"/>
      <c r="D847" s="79"/>
      <c r="E847" s="86"/>
      <c r="F847" s="87"/>
      <c r="G847" s="79"/>
      <c r="H847" s="87"/>
      <c r="I847" s="87"/>
      <c r="J847" s="87"/>
      <c r="K847" s="87"/>
      <c r="L847" s="79"/>
      <c r="M847" s="79"/>
      <c r="N847" s="79"/>
      <c r="O847" s="79"/>
      <c r="P847" s="79"/>
      <c r="Q847" s="79"/>
      <c r="R847" s="79"/>
      <c r="S847" s="79"/>
      <c r="T847" s="79"/>
      <c r="U847" s="79"/>
    </row>
    <row r="848" spans="1:21" x14ac:dyDescent="0.2">
      <c r="A848" s="79"/>
      <c r="B848" s="79"/>
      <c r="C848" s="79"/>
      <c r="D848" s="79"/>
      <c r="E848" s="86"/>
      <c r="F848" s="87"/>
      <c r="G848" s="79"/>
      <c r="H848" s="87"/>
      <c r="I848" s="87"/>
      <c r="J848" s="87"/>
      <c r="K848" s="87"/>
      <c r="L848" s="79"/>
      <c r="M848" s="79"/>
      <c r="N848" s="79"/>
      <c r="O848" s="79"/>
      <c r="P848" s="79"/>
      <c r="Q848" s="79"/>
      <c r="R848" s="79"/>
      <c r="S848" s="79"/>
      <c r="T848" s="79"/>
      <c r="U848" s="79"/>
    </row>
    <row r="849" spans="1:21" x14ac:dyDescent="0.2">
      <c r="A849" s="79"/>
      <c r="B849" s="79"/>
      <c r="C849" s="79"/>
      <c r="D849" s="79"/>
      <c r="E849" s="86"/>
      <c r="F849" s="87"/>
      <c r="G849" s="79"/>
      <c r="H849" s="87"/>
      <c r="I849" s="87"/>
      <c r="J849" s="87"/>
      <c r="K849" s="87"/>
      <c r="L849" s="79"/>
      <c r="M849" s="79"/>
      <c r="N849" s="79"/>
      <c r="O849" s="79"/>
      <c r="P849" s="79"/>
      <c r="Q849" s="79"/>
      <c r="R849" s="79"/>
      <c r="S849" s="79"/>
      <c r="T849" s="79"/>
      <c r="U849" s="79"/>
    </row>
    <row r="850" spans="1:21" x14ac:dyDescent="0.2">
      <c r="A850" s="79"/>
      <c r="B850" s="79"/>
      <c r="C850" s="79"/>
      <c r="D850" s="79"/>
      <c r="E850" s="86"/>
      <c r="F850" s="87"/>
      <c r="G850" s="79"/>
      <c r="H850" s="87"/>
      <c r="I850" s="87"/>
      <c r="J850" s="87"/>
      <c r="K850" s="87"/>
      <c r="L850" s="79"/>
      <c r="M850" s="79"/>
      <c r="N850" s="79"/>
      <c r="O850" s="79"/>
      <c r="P850" s="79"/>
      <c r="Q850" s="79"/>
      <c r="R850" s="79"/>
      <c r="S850" s="79"/>
      <c r="T850" s="79"/>
      <c r="U850" s="79"/>
    </row>
    <row r="851" spans="1:21" x14ac:dyDescent="0.2">
      <c r="A851" s="79"/>
      <c r="B851" s="79"/>
      <c r="C851" s="79"/>
      <c r="D851" s="79"/>
      <c r="E851" s="86"/>
      <c r="F851" s="87"/>
      <c r="G851" s="79"/>
      <c r="H851" s="87"/>
      <c r="I851" s="87"/>
      <c r="J851" s="87"/>
      <c r="K851" s="87"/>
      <c r="L851" s="79"/>
      <c r="M851" s="79"/>
      <c r="N851" s="79"/>
      <c r="O851" s="79"/>
      <c r="P851" s="79"/>
      <c r="Q851" s="79"/>
      <c r="R851" s="79"/>
      <c r="S851" s="79"/>
      <c r="T851" s="79"/>
      <c r="U851" s="79"/>
    </row>
    <row r="852" spans="1:21" x14ac:dyDescent="0.2">
      <c r="A852" s="79"/>
      <c r="B852" s="79"/>
      <c r="C852" s="79"/>
      <c r="D852" s="79"/>
      <c r="E852" s="86"/>
      <c r="F852" s="87"/>
      <c r="G852" s="79"/>
      <c r="H852" s="87"/>
      <c r="I852" s="87"/>
      <c r="J852" s="87"/>
      <c r="K852" s="87"/>
      <c r="L852" s="79"/>
      <c r="M852" s="79"/>
      <c r="N852" s="79"/>
      <c r="O852" s="79"/>
      <c r="P852" s="79"/>
      <c r="Q852" s="79"/>
      <c r="R852" s="79"/>
      <c r="S852" s="79"/>
      <c r="T852" s="79"/>
      <c r="U852" s="79"/>
    </row>
    <row r="853" spans="1:21" x14ac:dyDescent="0.2">
      <c r="A853" s="79"/>
      <c r="B853" s="79"/>
      <c r="C853" s="79"/>
      <c r="D853" s="79"/>
      <c r="E853" s="86"/>
      <c r="F853" s="87"/>
      <c r="G853" s="79"/>
      <c r="H853" s="87"/>
      <c r="I853" s="87"/>
      <c r="J853" s="87"/>
      <c r="K853" s="87"/>
      <c r="L853" s="79"/>
      <c r="M853" s="79"/>
      <c r="N853" s="79"/>
      <c r="O853" s="79"/>
      <c r="P853" s="79"/>
      <c r="Q853" s="79"/>
      <c r="R853" s="79"/>
      <c r="S853" s="79"/>
      <c r="T853" s="79"/>
      <c r="U853" s="79"/>
    </row>
    <row r="854" spans="1:21" x14ac:dyDescent="0.2">
      <c r="A854" s="79"/>
      <c r="B854" s="79"/>
      <c r="C854" s="79"/>
      <c r="D854" s="79"/>
      <c r="E854" s="86"/>
      <c r="F854" s="87"/>
      <c r="G854" s="79"/>
      <c r="H854" s="87"/>
      <c r="I854" s="87"/>
      <c r="J854" s="87"/>
      <c r="K854" s="87"/>
      <c r="L854" s="79"/>
      <c r="M854" s="79"/>
      <c r="N854" s="79"/>
      <c r="O854" s="79"/>
      <c r="P854" s="79"/>
      <c r="Q854" s="79"/>
      <c r="R854" s="79"/>
      <c r="S854" s="79"/>
      <c r="T854" s="79"/>
      <c r="U854" s="79"/>
    </row>
    <row r="855" spans="1:21" x14ac:dyDescent="0.2">
      <c r="A855" s="79"/>
      <c r="B855" s="79"/>
      <c r="C855" s="79"/>
      <c r="D855" s="79"/>
      <c r="E855" s="86"/>
      <c r="F855" s="87"/>
      <c r="G855" s="79"/>
      <c r="H855" s="87"/>
      <c r="I855" s="87"/>
      <c r="J855" s="87"/>
      <c r="K855" s="87"/>
      <c r="L855" s="79"/>
      <c r="M855" s="79"/>
      <c r="N855" s="79"/>
      <c r="O855" s="79"/>
      <c r="P855" s="79"/>
      <c r="Q855" s="79"/>
      <c r="R855" s="79"/>
      <c r="S855" s="79"/>
      <c r="T855" s="79"/>
      <c r="U855" s="79"/>
    </row>
    <row r="856" spans="1:21" x14ac:dyDescent="0.2">
      <c r="A856" s="79"/>
      <c r="B856" s="79"/>
      <c r="C856" s="79"/>
      <c r="D856" s="79"/>
      <c r="E856" s="86"/>
      <c r="F856" s="87"/>
      <c r="G856" s="79"/>
      <c r="H856" s="87"/>
      <c r="I856" s="87"/>
      <c r="J856" s="87"/>
      <c r="K856" s="87"/>
      <c r="L856" s="79"/>
      <c r="M856" s="79"/>
      <c r="N856" s="79"/>
      <c r="O856" s="79"/>
      <c r="P856" s="79"/>
      <c r="Q856" s="79"/>
      <c r="R856" s="79"/>
      <c r="S856" s="79"/>
      <c r="T856" s="79"/>
      <c r="U856" s="79"/>
    </row>
    <row r="857" spans="1:21" x14ac:dyDescent="0.2">
      <c r="A857" s="79"/>
      <c r="B857" s="79"/>
      <c r="C857" s="79"/>
      <c r="D857" s="79"/>
      <c r="E857" s="86"/>
      <c r="F857" s="87"/>
      <c r="G857" s="79"/>
      <c r="H857" s="87"/>
      <c r="I857" s="87"/>
      <c r="J857" s="87"/>
      <c r="K857" s="87"/>
      <c r="L857" s="79"/>
      <c r="M857" s="79"/>
      <c r="N857" s="79"/>
      <c r="O857" s="79"/>
      <c r="P857" s="79"/>
      <c r="Q857" s="79"/>
      <c r="R857" s="79"/>
      <c r="S857" s="79"/>
      <c r="T857" s="79"/>
      <c r="U857" s="79"/>
    </row>
    <row r="858" spans="1:21" x14ac:dyDescent="0.2">
      <c r="A858" s="79"/>
      <c r="B858" s="79"/>
      <c r="C858" s="79"/>
      <c r="D858" s="79"/>
      <c r="E858" s="86"/>
      <c r="F858" s="87"/>
      <c r="G858" s="79"/>
      <c r="H858" s="87"/>
      <c r="I858" s="87"/>
      <c r="J858" s="87"/>
      <c r="K858" s="87"/>
      <c r="L858" s="79"/>
      <c r="M858" s="79"/>
      <c r="N858" s="79"/>
      <c r="O858" s="79"/>
      <c r="P858" s="79"/>
      <c r="Q858" s="79"/>
      <c r="R858" s="79"/>
      <c r="S858" s="79"/>
      <c r="T858" s="79"/>
      <c r="U858" s="79"/>
    </row>
    <row r="859" spans="1:21" x14ac:dyDescent="0.2">
      <c r="A859" s="79"/>
      <c r="B859" s="79"/>
      <c r="C859" s="79"/>
      <c r="D859" s="79"/>
      <c r="E859" s="86"/>
      <c r="F859" s="87"/>
      <c r="G859" s="79"/>
      <c r="H859" s="87"/>
      <c r="I859" s="87"/>
      <c r="J859" s="87"/>
      <c r="K859" s="87"/>
      <c r="L859" s="79"/>
      <c r="M859" s="79"/>
      <c r="N859" s="79"/>
      <c r="O859" s="79"/>
      <c r="P859" s="79"/>
      <c r="Q859" s="79"/>
      <c r="R859" s="79"/>
      <c r="S859" s="79"/>
      <c r="T859" s="79"/>
      <c r="U859" s="79"/>
    </row>
    <row r="860" spans="1:21" x14ac:dyDescent="0.2">
      <c r="A860" s="79"/>
      <c r="B860" s="79"/>
      <c r="C860" s="79"/>
      <c r="D860" s="79"/>
      <c r="E860" s="86"/>
      <c r="F860" s="87"/>
      <c r="G860" s="79"/>
      <c r="H860" s="87"/>
      <c r="I860" s="87"/>
      <c r="J860" s="87"/>
      <c r="K860" s="87"/>
      <c r="L860" s="79"/>
      <c r="M860" s="79"/>
      <c r="N860" s="79"/>
      <c r="O860" s="79"/>
      <c r="P860" s="79"/>
      <c r="Q860" s="79"/>
      <c r="R860" s="79"/>
      <c r="S860" s="79"/>
      <c r="T860" s="79"/>
      <c r="U860" s="79"/>
    </row>
    <row r="861" spans="1:21" x14ac:dyDescent="0.2">
      <c r="A861" s="79"/>
      <c r="B861" s="79"/>
      <c r="C861" s="79"/>
      <c r="D861" s="79"/>
      <c r="E861" s="86"/>
      <c r="F861" s="87"/>
      <c r="G861" s="79"/>
      <c r="H861" s="87"/>
      <c r="I861" s="87"/>
      <c r="J861" s="87"/>
      <c r="K861" s="87"/>
      <c r="L861" s="79"/>
      <c r="M861" s="79"/>
      <c r="N861" s="79"/>
      <c r="O861" s="79"/>
      <c r="P861" s="79"/>
      <c r="Q861" s="79"/>
      <c r="R861" s="79"/>
      <c r="S861" s="79"/>
      <c r="T861" s="79"/>
      <c r="U861" s="79"/>
    </row>
    <row r="862" spans="1:21" x14ac:dyDescent="0.2">
      <c r="A862" s="79"/>
      <c r="B862" s="79"/>
      <c r="C862" s="79"/>
      <c r="D862" s="79"/>
      <c r="E862" s="86"/>
      <c r="F862" s="87"/>
      <c r="G862" s="79"/>
      <c r="H862" s="87"/>
      <c r="I862" s="87"/>
      <c r="J862" s="87"/>
      <c r="K862" s="87"/>
      <c r="L862" s="79"/>
      <c r="M862" s="79"/>
      <c r="N862" s="79"/>
      <c r="O862" s="79"/>
      <c r="P862" s="79"/>
      <c r="Q862" s="79"/>
      <c r="R862" s="79"/>
      <c r="S862" s="79"/>
      <c r="T862" s="79"/>
      <c r="U862" s="79"/>
    </row>
    <row r="863" spans="1:21" x14ac:dyDescent="0.2">
      <c r="A863" s="79"/>
      <c r="B863" s="79"/>
      <c r="C863" s="79"/>
      <c r="D863" s="79"/>
      <c r="E863" s="86"/>
      <c r="F863" s="87"/>
      <c r="G863" s="79"/>
      <c r="H863" s="87"/>
      <c r="I863" s="87"/>
      <c r="J863" s="87"/>
      <c r="K863" s="87"/>
      <c r="L863" s="79"/>
      <c r="M863" s="79"/>
      <c r="N863" s="79"/>
      <c r="O863" s="79"/>
      <c r="P863" s="79"/>
      <c r="Q863" s="79"/>
      <c r="R863" s="79"/>
      <c r="S863" s="79"/>
      <c r="T863" s="79"/>
      <c r="U863" s="79"/>
    </row>
    <row r="864" spans="1:21" x14ac:dyDescent="0.2">
      <c r="A864" s="79"/>
      <c r="B864" s="79"/>
      <c r="C864" s="79"/>
      <c r="D864" s="79"/>
      <c r="E864" s="86"/>
      <c r="F864" s="87"/>
      <c r="G864" s="79"/>
      <c r="H864" s="87"/>
      <c r="I864" s="87"/>
      <c r="J864" s="87"/>
      <c r="K864" s="87"/>
      <c r="L864" s="79"/>
      <c r="M864" s="79"/>
      <c r="N864" s="79"/>
      <c r="O864" s="79"/>
      <c r="P864" s="79"/>
      <c r="Q864" s="79"/>
      <c r="R864" s="79"/>
      <c r="S864" s="79"/>
      <c r="T864" s="79"/>
      <c r="U864" s="79"/>
    </row>
    <row r="865" spans="1:21" x14ac:dyDescent="0.2">
      <c r="A865" s="79"/>
      <c r="B865" s="79"/>
      <c r="C865" s="79"/>
      <c r="D865" s="79"/>
      <c r="E865" s="86"/>
      <c r="F865" s="87"/>
      <c r="G865" s="79"/>
      <c r="H865" s="87"/>
      <c r="I865" s="87"/>
      <c r="J865" s="87"/>
      <c r="K865" s="87"/>
      <c r="L865" s="79"/>
      <c r="M865" s="79"/>
      <c r="N865" s="79"/>
      <c r="O865" s="79"/>
      <c r="P865" s="79"/>
      <c r="Q865" s="79"/>
      <c r="R865" s="79"/>
      <c r="S865" s="79"/>
      <c r="T865" s="79"/>
      <c r="U865" s="79"/>
    </row>
    <row r="866" spans="1:21" x14ac:dyDescent="0.2">
      <c r="A866" s="79"/>
      <c r="B866" s="79"/>
      <c r="C866" s="79"/>
      <c r="D866" s="79"/>
      <c r="E866" s="86"/>
      <c r="F866" s="87"/>
      <c r="G866" s="79"/>
      <c r="H866" s="87"/>
      <c r="I866" s="87"/>
      <c r="J866" s="87"/>
      <c r="K866" s="87"/>
      <c r="L866" s="79"/>
      <c r="M866" s="79"/>
      <c r="N866" s="79"/>
      <c r="O866" s="79"/>
      <c r="P866" s="79"/>
      <c r="Q866" s="79"/>
      <c r="R866" s="79"/>
      <c r="S866" s="79"/>
      <c r="T866" s="79"/>
      <c r="U866" s="79"/>
    </row>
    <row r="867" spans="1:21" x14ac:dyDescent="0.2">
      <c r="A867" s="79"/>
      <c r="B867" s="79"/>
      <c r="C867" s="79"/>
      <c r="D867" s="79"/>
      <c r="E867" s="86"/>
      <c r="F867" s="87"/>
      <c r="G867" s="79"/>
      <c r="H867" s="87"/>
      <c r="I867" s="87"/>
      <c r="J867" s="87"/>
      <c r="K867" s="87"/>
      <c r="L867" s="79"/>
      <c r="M867" s="79"/>
      <c r="N867" s="79"/>
      <c r="O867" s="79"/>
      <c r="P867" s="79"/>
      <c r="Q867" s="79"/>
      <c r="R867" s="79"/>
      <c r="S867" s="79"/>
      <c r="T867" s="79"/>
      <c r="U867" s="79"/>
    </row>
    <row r="868" spans="1:21" x14ac:dyDescent="0.2">
      <c r="A868" s="79"/>
      <c r="B868" s="79"/>
      <c r="C868" s="79"/>
      <c r="D868" s="79"/>
      <c r="E868" s="86"/>
      <c r="F868" s="87"/>
      <c r="G868" s="79"/>
      <c r="H868" s="87"/>
      <c r="I868" s="87"/>
      <c r="J868" s="87"/>
      <c r="K868" s="87"/>
      <c r="L868" s="79"/>
      <c r="M868" s="79"/>
      <c r="N868" s="79"/>
      <c r="O868" s="79"/>
      <c r="P868" s="79"/>
      <c r="Q868" s="79"/>
      <c r="R868" s="79"/>
      <c r="S868" s="79"/>
      <c r="T868" s="79"/>
      <c r="U868" s="79"/>
    </row>
    <row r="869" spans="1:21" x14ac:dyDescent="0.2">
      <c r="A869" s="79"/>
      <c r="B869" s="79"/>
      <c r="C869" s="79"/>
      <c r="D869" s="79"/>
      <c r="E869" s="86"/>
      <c r="F869" s="87"/>
      <c r="G869" s="79"/>
      <c r="H869" s="87"/>
      <c r="I869" s="87"/>
      <c r="J869" s="87"/>
      <c r="K869" s="87"/>
      <c r="L869" s="79"/>
      <c r="M869" s="79"/>
      <c r="N869" s="79"/>
      <c r="O869" s="79"/>
      <c r="P869" s="79"/>
      <c r="Q869" s="79"/>
      <c r="R869" s="79"/>
      <c r="S869" s="79"/>
      <c r="T869" s="79"/>
      <c r="U869" s="79"/>
    </row>
    <row r="870" spans="1:21" x14ac:dyDescent="0.2">
      <c r="A870" s="79"/>
      <c r="B870" s="79"/>
      <c r="C870" s="79"/>
      <c r="D870" s="79"/>
      <c r="E870" s="86"/>
      <c r="F870" s="87"/>
      <c r="G870" s="79"/>
      <c r="H870" s="87"/>
      <c r="I870" s="87"/>
      <c r="J870" s="87"/>
      <c r="K870" s="87"/>
      <c r="L870" s="79"/>
      <c r="M870" s="79"/>
      <c r="N870" s="79"/>
      <c r="O870" s="79"/>
      <c r="P870" s="79"/>
      <c r="Q870" s="79"/>
      <c r="R870" s="79"/>
      <c r="S870" s="79"/>
      <c r="T870" s="79"/>
      <c r="U870" s="79"/>
    </row>
    <row r="871" spans="1:21" x14ac:dyDescent="0.2">
      <c r="A871" s="79"/>
      <c r="B871" s="79"/>
      <c r="C871" s="79"/>
      <c r="D871" s="79"/>
      <c r="E871" s="86"/>
      <c r="F871" s="87"/>
      <c r="G871" s="79"/>
      <c r="H871" s="87"/>
      <c r="I871" s="87"/>
      <c r="J871" s="87"/>
      <c r="K871" s="87"/>
      <c r="L871" s="79"/>
      <c r="M871" s="79"/>
      <c r="N871" s="79"/>
      <c r="O871" s="79"/>
      <c r="P871" s="79"/>
      <c r="Q871" s="79"/>
      <c r="R871" s="79"/>
      <c r="S871" s="79"/>
      <c r="T871" s="79"/>
      <c r="U871" s="79"/>
    </row>
    <row r="872" spans="1:21" x14ac:dyDescent="0.2">
      <c r="A872" s="79"/>
      <c r="B872" s="79"/>
      <c r="C872" s="79"/>
      <c r="D872" s="79"/>
      <c r="E872" s="86"/>
      <c r="F872" s="87"/>
      <c r="G872" s="79"/>
      <c r="H872" s="87"/>
      <c r="I872" s="87"/>
      <c r="J872" s="87"/>
      <c r="K872" s="87"/>
      <c r="L872" s="79"/>
      <c r="M872" s="79"/>
      <c r="N872" s="79"/>
      <c r="O872" s="79"/>
      <c r="P872" s="79"/>
      <c r="Q872" s="79"/>
      <c r="R872" s="79"/>
      <c r="S872" s="79"/>
      <c r="T872" s="79"/>
      <c r="U872" s="79"/>
    </row>
    <row r="873" spans="1:21" x14ac:dyDescent="0.2">
      <c r="A873" s="79"/>
      <c r="B873" s="79"/>
      <c r="C873" s="79"/>
      <c r="D873" s="79"/>
      <c r="E873" s="86"/>
      <c r="F873" s="87"/>
      <c r="G873" s="79"/>
      <c r="H873" s="87"/>
      <c r="I873" s="87"/>
      <c r="J873" s="87"/>
      <c r="K873" s="87"/>
      <c r="L873" s="79"/>
      <c r="M873" s="79"/>
      <c r="N873" s="79"/>
      <c r="O873" s="79"/>
      <c r="P873" s="79"/>
      <c r="Q873" s="79"/>
      <c r="R873" s="79"/>
      <c r="S873" s="79"/>
      <c r="T873" s="79"/>
      <c r="U873" s="79"/>
    </row>
    <row r="874" spans="1:21" x14ac:dyDescent="0.2">
      <c r="A874" s="79"/>
      <c r="B874" s="79"/>
      <c r="C874" s="79"/>
      <c r="D874" s="79"/>
      <c r="E874" s="86"/>
      <c r="F874" s="87"/>
      <c r="G874" s="79"/>
      <c r="H874" s="87"/>
      <c r="I874" s="87"/>
      <c r="J874" s="87"/>
      <c r="K874" s="87"/>
      <c r="L874" s="79"/>
      <c r="M874" s="79"/>
      <c r="N874" s="79"/>
      <c r="O874" s="79"/>
      <c r="P874" s="79"/>
      <c r="Q874" s="79"/>
      <c r="R874" s="79"/>
      <c r="S874" s="79"/>
      <c r="T874" s="79"/>
      <c r="U874" s="79"/>
    </row>
    <row r="875" spans="1:21" x14ac:dyDescent="0.2">
      <c r="A875" s="79"/>
      <c r="B875" s="79"/>
      <c r="C875" s="79"/>
      <c r="D875" s="79"/>
      <c r="E875" s="86"/>
      <c r="F875" s="87"/>
      <c r="G875" s="79"/>
      <c r="H875" s="87"/>
      <c r="I875" s="87"/>
      <c r="J875" s="87"/>
      <c r="K875" s="87"/>
      <c r="L875" s="79"/>
      <c r="M875" s="79"/>
      <c r="N875" s="79"/>
      <c r="O875" s="79"/>
      <c r="P875" s="79"/>
      <c r="Q875" s="79"/>
      <c r="R875" s="79"/>
      <c r="S875" s="79"/>
      <c r="T875" s="79"/>
      <c r="U875" s="79"/>
    </row>
    <row r="876" spans="1:21" x14ac:dyDescent="0.2">
      <c r="A876" s="79"/>
      <c r="B876" s="79"/>
      <c r="C876" s="79"/>
      <c r="D876" s="79"/>
      <c r="E876" s="86"/>
      <c r="F876" s="87"/>
      <c r="G876" s="79"/>
      <c r="H876" s="87"/>
      <c r="I876" s="87"/>
      <c r="J876" s="87"/>
      <c r="K876" s="87"/>
      <c r="L876" s="79"/>
      <c r="M876" s="79"/>
      <c r="N876" s="79"/>
      <c r="O876" s="79"/>
      <c r="P876" s="79"/>
      <c r="Q876" s="79"/>
      <c r="R876" s="79"/>
      <c r="S876" s="79"/>
      <c r="T876" s="79"/>
      <c r="U876" s="79"/>
    </row>
    <row r="877" spans="1:21" x14ac:dyDescent="0.2">
      <c r="A877" s="79"/>
      <c r="B877" s="79"/>
      <c r="C877" s="79"/>
      <c r="D877" s="79"/>
      <c r="E877" s="86"/>
      <c r="F877" s="87"/>
      <c r="G877" s="79"/>
      <c r="H877" s="87"/>
      <c r="I877" s="87"/>
      <c r="J877" s="87"/>
      <c r="K877" s="87"/>
      <c r="L877" s="79"/>
      <c r="M877" s="79"/>
      <c r="N877" s="79"/>
      <c r="O877" s="79"/>
      <c r="P877" s="79"/>
      <c r="Q877" s="79"/>
      <c r="R877" s="79"/>
      <c r="S877" s="79"/>
      <c r="T877" s="79"/>
      <c r="U877" s="79"/>
    </row>
    <row r="878" spans="1:21" x14ac:dyDescent="0.2">
      <c r="A878" s="79"/>
      <c r="B878" s="79"/>
      <c r="C878" s="79"/>
      <c r="D878" s="79"/>
      <c r="E878" s="86"/>
      <c r="F878" s="87"/>
      <c r="G878" s="79"/>
      <c r="H878" s="87"/>
      <c r="I878" s="87"/>
      <c r="J878" s="87"/>
      <c r="K878" s="87"/>
      <c r="L878" s="79"/>
      <c r="M878" s="79"/>
      <c r="N878" s="79"/>
      <c r="O878" s="79"/>
      <c r="P878" s="79"/>
      <c r="Q878" s="79"/>
      <c r="R878" s="79"/>
      <c r="S878" s="79"/>
      <c r="T878" s="79"/>
      <c r="U878" s="79"/>
    </row>
    <row r="879" spans="1:21" x14ac:dyDescent="0.2">
      <c r="A879" s="79"/>
      <c r="B879" s="79"/>
      <c r="C879" s="79"/>
      <c r="D879" s="79"/>
      <c r="E879" s="86"/>
      <c r="F879" s="87"/>
      <c r="G879" s="79"/>
      <c r="H879" s="87"/>
      <c r="I879" s="87"/>
      <c r="J879" s="87"/>
      <c r="K879" s="87"/>
      <c r="L879" s="79"/>
      <c r="M879" s="79"/>
      <c r="N879" s="79"/>
      <c r="O879" s="79"/>
      <c r="P879" s="79"/>
      <c r="Q879" s="79"/>
      <c r="R879" s="79"/>
      <c r="S879" s="79"/>
      <c r="T879" s="79"/>
      <c r="U879" s="79"/>
    </row>
    <row r="880" spans="1:21" x14ac:dyDescent="0.2">
      <c r="A880" s="79"/>
      <c r="B880" s="79"/>
      <c r="C880" s="79"/>
      <c r="D880" s="79"/>
      <c r="E880" s="86"/>
      <c r="F880" s="87"/>
      <c r="G880" s="79"/>
      <c r="H880" s="87"/>
      <c r="I880" s="87"/>
      <c r="J880" s="87"/>
      <c r="K880" s="87"/>
      <c r="L880" s="79"/>
      <c r="M880" s="79"/>
      <c r="N880" s="79"/>
      <c r="O880" s="79"/>
      <c r="P880" s="79"/>
      <c r="Q880" s="79"/>
      <c r="R880" s="79"/>
      <c r="S880" s="79"/>
      <c r="T880" s="79"/>
      <c r="U880" s="79"/>
    </row>
    <row r="881" spans="1:21" x14ac:dyDescent="0.2">
      <c r="A881" s="79"/>
      <c r="B881" s="79"/>
      <c r="C881" s="79"/>
      <c r="D881" s="79"/>
      <c r="E881" s="86"/>
      <c r="F881" s="87"/>
      <c r="G881" s="79"/>
      <c r="H881" s="87"/>
      <c r="I881" s="87"/>
      <c r="J881" s="87"/>
      <c r="K881" s="87"/>
      <c r="L881" s="79"/>
      <c r="M881" s="79"/>
      <c r="N881" s="79"/>
      <c r="O881" s="79"/>
      <c r="P881" s="79"/>
      <c r="Q881" s="79"/>
      <c r="R881" s="79"/>
      <c r="S881" s="79"/>
      <c r="T881" s="79"/>
      <c r="U881" s="79"/>
    </row>
    <row r="882" spans="1:21" x14ac:dyDescent="0.2">
      <c r="A882" s="79"/>
      <c r="B882" s="79"/>
      <c r="C882" s="79"/>
      <c r="D882" s="79"/>
      <c r="E882" s="86"/>
      <c r="F882" s="87"/>
      <c r="G882" s="79"/>
      <c r="H882" s="87"/>
      <c r="I882" s="87"/>
      <c r="J882" s="87"/>
      <c r="K882" s="87"/>
      <c r="L882" s="79"/>
      <c r="M882" s="79"/>
      <c r="N882" s="79"/>
      <c r="O882" s="79"/>
      <c r="P882" s="79"/>
      <c r="Q882" s="79"/>
      <c r="R882" s="79"/>
      <c r="S882" s="79"/>
      <c r="T882" s="79"/>
      <c r="U882" s="79"/>
    </row>
    <row r="883" spans="1:21" x14ac:dyDescent="0.2">
      <c r="A883" s="79"/>
      <c r="B883" s="79"/>
      <c r="C883" s="79"/>
      <c r="D883" s="79"/>
      <c r="E883" s="86"/>
      <c r="F883" s="87"/>
      <c r="G883" s="79"/>
      <c r="H883" s="87"/>
      <c r="I883" s="87"/>
      <c r="J883" s="87"/>
      <c r="K883" s="87"/>
      <c r="L883" s="79"/>
      <c r="M883" s="79"/>
      <c r="N883" s="79"/>
      <c r="O883" s="79"/>
      <c r="P883" s="79"/>
      <c r="Q883" s="79"/>
      <c r="R883" s="79"/>
      <c r="S883" s="79"/>
      <c r="T883" s="79"/>
      <c r="U883" s="79"/>
    </row>
    <row r="884" spans="1:21" x14ac:dyDescent="0.2">
      <c r="A884" s="79"/>
      <c r="B884" s="79"/>
      <c r="C884" s="79"/>
      <c r="D884" s="79"/>
      <c r="E884" s="86"/>
      <c r="F884" s="87"/>
      <c r="G884" s="79"/>
      <c r="H884" s="87"/>
      <c r="I884" s="87"/>
      <c r="J884" s="87"/>
      <c r="K884" s="87"/>
      <c r="L884" s="79"/>
      <c r="M884" s="79"/>
      <c r="N884" s="79"/>
      <c r="O884" s="79"/>
      <c r="P884" s="79"/>
      <c r="Q884" s="79"/>
      <c r="R884" s="79"/>
      <c r="S884" s="79"/>
      <c r="T884" s="79"/>
      <c r="U884" s="79"/>
    </row>
    <row r="885" spans="1:21" x14ac:dyDescent="0.2">
      <c r="A885" s="79"/>
      <c r="B885" s="79"/>
      <c r="C885" s="79"/>
      <c r="D885" s="79"/>
      <c r="E885" s="86"/>
      <c r="F885" s="87"/>
      <c r="G885" s="79"/>
      <c r="H885" s="87"/>
      <c r="I885" s="87"/>
      <c r="J885" s="87"/>
      <c r="K885" s="87"/>
      <c r="L885" s="79"/>
      <c r="M885" s="79"/>
      <c r="N885" s="79"/>
      <c r="O885" s="79"/>
      <c r="P885" s="79"/>
      <c r="Q885" s="79"/>
      <c r="R885" s="79"/>
      <c r="S885" s="79"/>
      <c r="T885" s="79"/>
      <c r="U885" s="79"/>
    </row>
    <row r="886" spans="1:21" x14ac:dyDescent="0.2">
      <c r="A886" s="79"/>
      <c r="B886" s="79"/>
      <c r="C886" s="79"/>
      <c r="D886" s="79"/>
      <c r="E886" s="86"/>
      <c r="F886" s="87"/>
      <c r="G886" s="79"/>
      <c r="H886" s="87"/>
      <c r="I886" s="87"/>
      <c r="J886" s="87"/>
      <c r="K886" s="87"/>
      <c r="L886" s="79"/>
      <c r="M886" s="79"/>
      <c r="N886" s="79"/>
      <c r="O886" s="79"/>
      <c r="P886" s="79"/>
      <c r="Q886" s="79"/>
      <c r="R886" s="79"/>
      <c r="S886" s="79"/>
      <c r="T886" s="79"/>
      <c r="U886" s="79"/>
    </row>
    <row r="887" spans="1:21" x14ac:dyDescent="0.2">
      <c r="A887" s="79"/>
      <c r="B887" s="79"/>
      <c r="C887" s="79"/>
      <c r="D887" s="79"/>
      <c r="E887" s="86"/>
      <c r="F887" s="87"/>
      <c r="G887" s="79"/>
      <c r="H887" s="87"/>
      <c r="I887" s="87"/>
      <c r="J887" s="87"/>
      <c r="K887" s="87"/>
      <c r="L887" s="79"/>
      <c r="M887" s="79"/>
      <c r="N887" s="79"/>
      <c r="O887" s="79"/>
      <c r="P887" s="79"/>
      <c r="Q887" s="79"/>
      <c r="R887" s="79"/>
      <c r="S887" s="79"/>
      <c r="T887" s="79"/>
      <c r="U887" s="79"/>
    </row>
    <row r="888" spans="1:21" x14ac:dyDescent="0.2">
      <c r="A888" s="79"/>
      <c r="B888" s="79"/>
      <c r="C888" s="79"/>
      <c r="D888" s="79"/>
      <c r="E888" s="86"/>
      <c r="F888" s="87"/>
      <c r="G888" s="79"/>
      <c r="H888" s="87"/>
      <c r="I888" s="87"/>
      <c r="J888" s="87"/>
      <c r="K888" s="87"/>
      <c r="L888" s="79"/>
      <c r="M888" s="79"/>
      <c r="N888" s="79"/>
      <c r="O888" s="79"/>
      <c r="P888" s="79"/>
      <c r="Q888" s="79"/>
      <c r="R888" s="79"/>
      <c r="S888" s="79"/>
      <c r="T888" s="79"/>
      <c r="U888" s="79"/>
    </row>
    <row r="889" spans="1:21" x14ac:dyDescent="0.2">
      <c r="A889" s="79"/>
      <c r="B889" s="79"/>
      <c r="C889" s="79"/>
      <c r="D889" s="79"/>
      <c r="E889" s="86"/>
      <c r="F889" s="87"/>
      <c r="G889" s="79"/>
      <c r="H889" s="87"/>
      <c r="I889" s="87"/>
      <c r="J889" s="87"/>
      <c r="K889" s="87"/>
      <c r="L889" s="79"/>
      <c r="M889" s="79"/>
      <c r="N889" s="79"/>
      <c r="O889" s="79"/>
      <c r="P889" s="79"/>
      <c r="Q889" s="79"/>
      <c r="R889" s="79"/>
      <c r="S889" s="79"/>
      <c r="T889" s="79"/>
      <c r="U889" s="79"/>
    </row>
    <row r="890" spans="1:21" x14ac:dyDescent="0.2">
      <c r="A890" s="79"/>
      <c r="B890" s="79"/>
      <c r="C890" s="79"/>
      <c r="D890" s="79"/>
      <c r="E890" s="86"/>
      <c r="F890" s="87"/>
      <c r="G890" s="79"/>
      <c r="H890" s="87"/>
      <c r="I890" s="87"/>
      <c r="J890" s="87"/>
      <c r="K890" s="87"/>
      <c r="L890" s="79"/>
      <c r="M890" s="79"/>
      <c r="N890" s="79"/>
      <c r="O890" s="79"/>
      <c r="P890" s="79"/>
      <c r="Q890" s="79"/>
      <c r="R890" s="79"/>
      <c r="S890" s="79"/>
      <c r="T890" s="79"/>
      <c r="U890" s="79"/>
    </row>
    <row r="891" spans="1:21" x14ac:dyDescent="0.2">
      <c r="A891" s="79"/>
      <c r="B891" s="79"/>
      <c r="C891" s="79"/>
      <c r="D891" s="79"/>
      <c r="E891" s="86"/>
      <c r="F891" s="87"/>
      <c r="G891" s="79"/>
      <c r="H891" s="87"/>
      <c r="I891" s="87"/>
      <c r="J891" s="87"/>
      <c r="K891" s="87"/>
      <c r="L891" s="79"/>
      <c r="M891" s="79"/>
      <c r="N891" s="79"/>
      <c r="O891" s="79"/>
      <c r="P891" s="79"/>
      <c r="Q891" s="79"/>
      <c r="R891" s="79"/>
      <c r="S891" s="79"/>
      <c r="T891" s="79"/>
      <c r="U891" s="79"/>
    </row>
    <row r="892" spans="1:21" x14ac:dyDescent="0.2">
      <c r="A892" s="79"/>
      <c r="B892" s="79"/>
      <c r="C892" s="79"/>
      <c r="D892" s="79"/>
      <c r="E892" s="86"/>
      <c r="F892" s="87"/>
      <c r="G892" s="79"/>
      <c r="H892" s="87"/>
      <c r="I892" s="87"/>
      <c r="J892" s="87"/>
      <c r="K892" s="87"/>
      <c r="L892" s="79"/>
      <c r="M892" s="79"/>
      <c r="N892" s="79"/>
      <c r="O892" s="79"/>
      <c r="P892" s="79"/>
      <c r="Q892" s="79"/>
      <c r="R892" s="79"/>
      <c r="S892" s="79"/>
      <c r="T892" s="79"/>
      <c r="U892" s="79"/>
    </row>
    <row r="893" spans="1:21" x14ac:dyDescent="0.2">
      <c r="A893" s="79"/>
      <c r="B893" s="79"/>
      <c r="C893" s="79"/>
      <c r="D893" s="79"/>
      <c r="E893" s="86"/>
      <c r="F893" s="87"/>
      <c r="G893" s="79"/>
      <c r="H893" s="87"/>
      <c r="I893" s="87"/>
      <c r="J893" s="87"/>
      <c r="K893" s="87"/>
      <c r="L893" s="79"/>
      <c r="M893" s="79"/>
      <c r="N893" s="79"/>
      <c r="O893" s="79"/>
      <c r="P893" s="79"/>
      <c r="Q893" s="79"/>
      <c r="R893" s="79"/>
      <c r="S893" s="79"/>
      <c r="T893" s="79"/>
      <c r="U893" s="79"/>
    </row>
    <row r="894" spans="1:21" x14ac:dyDescent="0.2">
      <c r="A894" s="79"/>
      <c r="B894" s="79"/>
      <c r="C894" s="79"/>
      <c r="D894" s="79"/>
      <c r="E894" s="86"/>
      <c r="F894" s="87"/>
      <c r="G894" s="79"/>
      <c r="H894" s="87"/>
      <c r="I894" s="87"/>
      <c r="J894" s="87"/>
      <c r="K894" s="87"/>
      <c r="L894" s="79"/>
      <c r="M894" s="79"/>
      <c r="N894" s="79"/>
      <c r="O894" s="79"/>
      <c r="P894" s="79"/>
      <c r="Q894" s="79"/>
      <c r="R894" s="79"/>
      <c r="S894" s="79"/>
      <c r="T894" s="79"/>
      <c r="U894" s="79"/>
    </row>
    <row r="895" spans="1:21" x14ac:dyDescent="0.2">
      <c r="A895" s="79"/>
      <c r="B895" s="79"/>
      <c r="C895" s="79"/>
      <c r="D895" s="79"/>
      <c r="E895" s="86"/>
      <c r="F895" s="87"/>
      <c r="G895" s="79"/>
      <c r="H895" s="87"/>
      <c r="I895" s="87"/>
      <c r="J895" s="87"/>
      <c r="K895" s="87"/>
      <c r="L895" s="79"/>
      <c r="M895" s="79"/>
      <c r="N895" s="79"/>
      <c r="O895" s="79"/>
      <c r="P895" s="79"/>
      <c r="Q895" s="79"/>
      <c r="R895" s="79"/>
      <c r="S895" s="79"/>
      <c r="T895" s="79"/>
      <c r="U895" s="79"/>
    </row>
    <row r="896" spans="1:21" x14ac:dyDescent="0.2">
      <c r="A896" s="79"/>
      <c r="B896" s="79"/>
      <c r="C896" s="79"/>
      <c r="D896" s="79"/>
      <c r="E896" s="86"/>
      <c r="F896" s="87"/>
      <c r="G896" s="79"/>
      <c r="H896" s="87"/>
      <c r="I896" s="87"/>
      <c r="J896" s="87"/>
      <c r="K896" s="87"/>
      <c r="L896" s="79"/>
      <c r="M896" s="79"/>
      <c r="N896" s="79"/>
      <c r="O896" s="79"/>
      <c r="P896" s="79"/>
      <c r="Q896" s="79"/>
      <c r="R896" s="79"/>
      <c r="S896" s="79"/>
      <c r="T896" s="79"/>
      <c r="U896" s="79"/>
    </row>
    <row r="897" spans="1:21" x14ac:dyDescent="0.2">
      <c r="A897" s="79"/>
      <c r="B897" s="79"/>
      <c r="C897" s="79"/>
      <c r="D897" s="79"/>
      <c r="E897" s="86"/>
      <c r="F897" s="87"/>
      <c r="G897" s="79"/>
      <c r="H897" s="87"/>
      <c r="I897" s="87"/>
      <c r="J897" s="87"/>
      <c r="K897" s="87"/>
      <c r="L897" s="79"/>
      <c r="M897" s="79"/>
      <c r="N897" s="79"/>
      <c r="O897" s="79"/>
      <c r="P897" s="79"/>
      <c r="Q897" s="79"/>
      <c r="R897" s="79"/>
      <c r="S897" s="79"/>
      <c r="T897" s="79"/>
      <c r="U897" s="79"/>
    </row>
    <row r="898" spans="1:21" x14ac:dyDescent="0.2">
      <c r="A898" s="79"/>
      <c r="B898" s="79"/>
      <c r="C898" s="79"/>
      <c r="D898" s="79"/>
      <c r="E898" s="86"/>
      <c r="F898" s="87"/>
      <c r="G898" s="79"/>
      <c r="H898" s="87"/>
      <c r="I898" s="87"/>
      <c r="J898" s="87"/>
      <c r="K898" s="87"/>
      <c r="L898" s="79"/>
      <c r="M898" s="79"/>
      <c r="N898" s="79"/>
      <c r="O898" s="79"/>
      <c r="P898" s="79"/>
      <c r="Q898" s="79"/>
      <c r="R898" s="79"/>
      <c r="S898" s="79"/>
      <c r="T898" s="79"/>
      <c r="U898" s="79"/>
    </row>
    <row r="899" spans="1:21" x14ac:dyDescent="0.2">
      <c r="A899" s="79"/>
      <c r="B899" s="79"/>
      <c r="C899" s="79"/>
      <c r="D899" s="79"/>
      <c r="E899" s="86"/>
      <c r="F899" s="87"/>
      <c r="G899" s="79"/>
      <c r="H899" s="87"/>
      <c r="I899" s="87"/>
      <c r="J899" s="87"/>
      <c r="K899" s="87"/>
      <c r="L899" s="79"/>
      <c r="M899" s="79"/>
      <c r="N899" s="79"/>
      <c r="O899" s="79"/>
      <c r="P899" s="79"/>
      <c r="Q899" s="79"/>
      <c r="R899" s="79"/>
      <c r="S899" s="79"/>
      <c r="T899" s="79"/>
      <c r="U899" s="79"/>
    </row>
    <row r="900" spans="1:21" x14ac:dyDescent="0.2">
      <c r="A900" s="79"/>
      <c r="B900" s="79"/>
      <c r="C900" s="79"/>
      <c r="D900" s="79"/>
      <c r="E900" s="86"/>
      <c r="F900" s="87"/>
      <c r="G900" s="79"/>
      <c r="H900" s="87"/>
      <c r="I900" s="87"/>
      <c r="J900" s="87"/>
      <c r="K900" s="87"/>
      <c r="L900" s="79"/>
      <c r="M900" s="79"/>
      <c r="N900" s="79"/>
      <c r="O900" s="79"/>
      <c r="P900" s="79"/>
      <c r="Q900" s="79"/>
      <c r="R900" s="79"/>
      <c r="S900" s="79"/>
      <c r="T900" s="79"/>
      <c r="U900" s="79"/>
    </row>
    <row r="901" spans="1:21" x14ac:dyDescent="0.2">
      <c r="A901" s="79"/>
      <c r="B901" s="79"/>
      <c r="C901" s="79"/>
      <c r="D901" s="79"/>
      <c r="E901" s="86"/>
      <c r="F901" s="87"/>
      <c r="G901" s="79"/>
      <c r="H901" s="87"/>
      <c r="I901" s="87"/>
      <c r="J901" s="87"/>
      <c r="K901" s="87"/>
      <c r="L901" s="79"/>
      <c r="M901" s="79"/>
      <c r="N901" s="79"/>
      <c r="O901" s="79"/>
      <c r="P901" s="79"/>
      <c r="Q901" s="79"/>
      <c r="R901" s="79"/>
      <c r="S901" s="79"/>
      <c r="T901" s="79"/>
      <c r="U901" s="79"/>
    </row>
    <row r="902" spans="1:21" x14ac:dyDescent="0.2">
      <c r="A902" s="79"/>
      <c r="B902" s="79"/>
      <c r="C902" s="79"/>
      <c r="D902" s="79"/>
      <c r="E902" s="86"/>
      <c r="F902" s="87"/>
      <c r="G902" s="79"/>
      <c r="H902" s="87"/>
      <c r="I902" s="87"/>
      <c r="J902" s="87"/>
      <c r="K902" s="87"/>
      <c r="L902" s="79"/>
      <c r="M902" s="79"/>
      <c r="N902" s="79"/>
      <c r="O902" s="79"/>
      <c r="P902" s="79"/>
      <c r="Q902" s="79"/>
      <c r="R902" s="79"/>
      <c r="S902" s="79"/>
      <c r="T902" s="79"/>
      <c r="U902" s="79"/>
    </row>
    <row r="903" spans="1:21" x14ac:dyDescent="0.2">
      <c r="A903" s="79"/>
      <c r="B903" s="79"/>
      <c r="C903" s="79"/>
      <c r="D903" s="79"/>
      <c r="E903" s="86"/>
      <c r="F903" s="87"/>
      <c r="G903" s="79"/>
      <c r="H903" s="87"/>
      <c r="I903" s="87"/>
      <c r="J903" s="87"/>
      <c r="K903" s="87"/>
      <c r="L903" s="79"/>
      <c r="M903" s="79"/>
      <c r="N903" s="79"/>
      <c r="O903" s="79"/>
      <c r="P903" s="79"/>
      <c r="Q903" s="79"/>
      <c r="R903" s="79"/>
      <c r="S903" s="79"/>
      <c r="T903" s="79"/>
      <c r="U903" s="79"/>
    </row>
    <row r="904" spans="1:21" x14ac:dyDescent="0.2">
      <c r="A904" s="79"/>
      <c r="B904" s="79"/>
      <c r="C904" s="79"/>
      <c r="D904" s="79"/>
      <c r="E904" s="86"/>
      <c r="F904" s="87"/>
      <c r="G904" s="79"/>
      <c r="H904" s="87"/>
      <c r="I904" s="87"/>
      <c r="J904" s="87"/>
      <c r="K904" s="87"/>
      <c r="L904" s="79"/>
      <c r="M904" s="79"/>
      <c r="N904" s="79"/>
      <c r="O904" s="79"/>
      <c r="P904" s="79"/>
      <c r="Q904" s="79"/>
      <c r="R904" s="79"/>
      <c r="S904" s="79"/>
      <c r="T904" s="79"/>
      <c r="U904" s="79"/>
    </row>
    <row r="905" spans="1:21" x14ac:dyDescent="0.2">
      <c r="A905" s="79"/>
      <c r="B905" s="79"/>
      <c r="C905" s="79"/>
      <c r="D905" s="79"/>
      <c r="E905" s="86"/>
      <c r="F905" s="87"/>
      <c r="G905" s="79"/>
      <c r="H905" s="87"/>
      <c r="I905" s="87"/>
      <c r="J905" s="87"/>
      <c r="K905" s="87"/>
      <c r="L905" s="79"/>
      <c r="M905" s="79"/>
      <c r="N905" s="79"/>
      <c r="O905" s="79"/>
      <c r="P905" s="79"/>
      <c r="Q905" s="79"/>
      <c r="R905" s="79"/>
      <c r="S905" s="79"/>
      <c r="T905" s="79"/>
      <c r="U905" s="79"/>
    </row>
    <row r="906" spans="1:21" x14ac:dyDescent="0.2">
      <c r="A906" s="79"/>
      <c r="B906" s="79"/>
      <c r="C906" s="79"/>
      <c r="D906" s="79"/>
      <c r="E906" s="86"/>
      <c r="F906" s="87"/>
      <c r="G906" s="79"/>
      <c r="H906" s="87"/>
      <c r="I906" s="87"/>
      <c r="J906" s="87"/>
      <c r="K906" s="87"/>
      <c r="L906" s="79"/>
      <c r="M906" s="79"/>
      <c r="N906" s="79"/>
      <c r="O906" s="79"/>
      <c r="P906" s="79"/>
      <c r="Q906" s="79"/>
      <c r="R906" s="79"/>
      <c r="S906" s="79"/>
      <c r="T906" s="79"/>
      <c r="U906" s="79"/>
    </row>
    <row r="907" spans="1:21" x14ac:dyDescent="0.2">
      <c r="A907" s="79"/>
      <c r="B907" s="79"/>
      <c r="C907" s="79"/>
      <c r="D907" s="79"/>
      <c r="E907" s="86"/>
      <c r="F907" s="87"/>
      <c r="G907" s="79"/>
      <c r="H907" s="87"/>
      <c r="I907" s="87"/>
      <c r="J907" s="87"/>
      <c r="K907" s="87"/>
      <c r="L907" s="79"/>
      <c r="M907" s="79"/>
      <c r="N907" s="79"/>
      <c r="O907" s="79"/>
      <c r="P907" s="79"/>
      <c r="Q907" s="79"/>
      <c r="R907" s="79"/>
      <c r="S907" s="79"/>
      <c r="T907" s="79"/>
      <c r="U907" s="79"/>
    </row>
    <row r="908" spans="1:21" x14ac:dyDescent="0.2">
      <c r="A908" s="79"/>
      <c r="B908" s="79"/>
      <c r="C908" s="79"/>
      <c r="D908" s="79"/>
      <c r="E908" s="86"/>
      <c r="F908" s="87"/>
      <c r="G908" s="79"/>
      <c r="H908" s="87"/>
      <c r="I908" s="87"/>
      <c r="J908" s="87"/>
      <c r="K908" s="87"/>
      <c r="L908" s="79"/>
      <c r="M908" s="79"/>
      <c r="N908" s="79"/>
      <c r="O908" s="79"/>
      <c r="P908" s="79"/>
      <c r="Q908" s="79"/>
      <c r="R908" s="79"/>
      <c r="S908" s="79"/>
      <c r="T908" s="79"/>
      <c r="U908" s="79"/>
    </row>
    <row r="909" spans="1:21" x14ac:dyDescent="0.2">
      <c r="A909" s="79"/>
      <c r="B909" s="79"/>
      <c r="C909" s="79"/>
      <c r="D909" s="79"/>
      <c r="E909" s="86"/>
      <c r="F909" s="87"/>
      <c r="G909" s="79"/>
      <c r="H909" s="87"/>
      <c r="I909" s="87"/>
      <c r="J909" s="87"/>
      <c r="K909" s="87"/>
      <c r="L909" s="79"/>
      <c r="M909" s="79"/>
      <c r="N909" s="79"/>
      <c r="O909" s="79"/>
      <c r="P909" s="79"/>
      <c r="Q909" s="79"/>
      <c r="R909" s="79"/>
      <c r="S909" s="79"/>
      <c r="T909" s="79"/>
      <c r="U909" s="79"/>
    </row>
    <row r="910" spans="1:21" x14ac:dyDescent="0.2">
      <c r="A910" s="79"/>
      <c r="B910" s="79"/>
      <c r="C910" s="79"/>
      <c r="D910" s="79"/>
      <c r="E910" s="86"/>
      <c r="F910" s="87"/>
      <c r="G910" s="79"/>
      <c r="H910" s="87"/>
      <c r="I910" s="87"/>
      <c r="J910" s="87"/>
      <c r="K910" s="87"/>
      <c r="L910" s="79"/>
      <c r="M910" s="79"/>
      <c r="N910" s="79"/>
      <c r="O910" s="79"/>
      <c r="P910" s="79"/>
      <c r="Q910" s="79"/>
      <c r="R910" s="79"/>
      <c r="S910" s="79"/>
      <c r="T910" s="79"/>
      <c r="U910" s="79"/>
    </row>
    <row r="911" spans="1:21" x14ac:dyDescent="0.2">
      <c r="A911" s="79"/>
      <c r="B911" s="79"/>
      <c r="C911" s="79"/>
      <c r="D911" s="79"/>
      <c r="E911" s="86"/>
      <c r="F911" s="87"/>
      <c r="G911" s="79"/>
      <c r="H911" s="87"/>
      <c r="I911" s="87"/>
      <c r="J911" s="87"/>
      <c r="K911" s="87"/>
      <c r="L911" s="79"/>
      <c r="M911" s="79"/>
      <c r="N911" s="79"/>
      <c r="O911" s="79"/>
      <c r="P911" s="79"/>
      <c r="Q911" s="79"/>
      <c r="R911" s="79"/>
      <c r="S911" s="79"/>
      <c r="T911" s="79"/>
      <c r="U911" s="79"/>
    </row>
    <row r="912" spans="1:21" x14ac:dyDescent="0.2">
      <c r="A912" s="79"/>
      <c r="B912" s="79"/>
      <c r="C912" s="79"/>
      <c r="D912" s="79"/>
      <c r="E912" s="86"/>
      <c r="F912" s="87"/>
      <c r="G912" s="79"/>
      <c r="H912" s="87"/>
      <c r="I912" s="87"/>
      <c r="J912" s="87"/>
      <c r="K912" s="87"/>
      <c r="L912" s="79"/>
      <c r="M912" s="79"/>
      <c r="N912" s="79"/>
      <c r="O912" s="79"/>
      <c r="P912" s="79"/>
      <c r="Q912" s="79"/>
      <c r="R912" s="79"/>
      <c r="S912" s="79"/>
      <c r="T912" s="79"/>
      <c r="U912" s="79"/>
    </row>
    <row r="913" spans="1:21" x14ac:dyDescent="0.2">
      <c r="A913" s="79"/>
      <c r="B913" s="79"/>
      <c r="C913" s="79"/>
      <c r="D913" s="79"/>
      <c r="E913" s="86"/>
      <c r="F913" s="87"/>
      <c r="G913" s="79"/>
      <c r="H913" s="87"/>
      <c r="I913" s="87"/>
      <c r="J913" s="87"/>
      <c r="K913" s="87"/>
      <c r="L913" s="79"/>
      <c r="M913" s="79"/>
      <c r="N913" s="79"/>
      <c r="O913" s="79"/>
      <c r="P913" s="79"/>
      <c r="Q913" s="79"/>
      <c r="R913" s="79"/>
      <c r="S913" s="79"/>
      <c r="T913" s="79"/>
      <c r="U913" s="79"/>
    </row>
    <row r="914" spans="1:21" x14ac:dyDescent="0.2">
      <c r="A914" s="79"/>
      <c r="B914" s="79"/>
      <c r="C914" s="79"/>
      <c r="D914" s="79"/>
      <c r="E914" s="86"/>
      <c r="F914" s="87"/>
      <c r="G914" s="79"/>
      <c r="H914" s="87"/>
      <c r="I914" s="87"/>
      <c r="J914" s="87"/>
      <c r="K914" s="87"/>
      <c r="L914" s="79"/>
      <c r="M914" s="79"/>
      <c r="N914" s="79"/>
      <c r="O914" s="79"/>
      <c r="P914" s="79"/>
      <c r="Q914" s="79"/>
      <c r="R914" s="79"/>
      <c r="S914" s="79"/>
      <c r="T914" s="79"/>
      <c r="U914" s="79"/>
    </row>
    <row r="915" spans="1:21" x14ac:dyDescent="0.2">
      <c r="A915" s="79"/>
      <c r="B915" s="79"/>
      <c r="C915" s="79"/>
      <c r="D915" s="79"/>
      <c r="E915" s="86"/>
      <c r="F915" s="87"/>
      <c r="G915" s="79"/>
      <c r="H915" s="87"/>
      <c r="I915" s="87"/>
      <c r="J915" s="87"/>
      <c r="K915" s="87"/>
      <c r="L915" s="79"/>
      <c r="M915" s="79"/>
      <c r="N915" s="79"/>
      <c r="O915" s="79"/>
      <c r="P915" s="79"/>
      <c r="Q915" s="79"/>
      <c r="R915" s="79"/>
      <c r="S915" s="79"/>
      <c r="T915" s="79"/>
      <c r="U915" s="79"/>
    </row>
    <row r="916" spans="1:21" x14ac:dyDescent="0.2">
      <c r="A916" s="79"/>
      <c r="B916" s="79"/>
      <c r="C916" s="79"/>
      <c r="D916" s="79"/>
      <c r="E916" s="86"/>
      <c r="F916" s="87"/>
      <c r="G916" s="79"/>
      <c r="H916" s="87"/>
      <c r="I916" s="87"/>
      <c r="J916" s="87"/>
      <c r="K916" s="87"/>
      <c r="L916" s="79"/>
      <c r="M916" s="79"/>
      <c r="N916" s="79"/>
      <c r="O916" s="79"/>
      <c r="P916" s="79"/>
      <c r="Q916" s="79"/>
      <c r="R916" s="79"/>
      <c r="S916" s="79"/>
      <c r="T916" s="79"/>
      <c r="U916" s="79"/>
    </row>
    <row r="917" spans="1:21" x14ac:dyDescent="0.2">
      <c r="A917" s="79"/>
      <c r="B917" s="79"/>
      <c r="C917" s="79"/>
      <c r="D917" s="79"/>
      <c r="E917" s="86"/>
      <c r="F917" s="87"/>
      <c r="G917" s="79"/>
      <c r="H917" s="87"/>
      <c r="I917" s="87"/>
      <c r="J917" s="87"/>
      <c r="K917" s="87"/>
      <c r="L917" s="79"/>
      <c r="M917" s="79"/>
      <c r="N917" s="79"/>
      <c r="O917" s="79"/>
      <c r="P917" s="79"/>
      <c r="Q917" s="79"/>
      <c r="R917" s="79"/>
      <c r="S917" s="79"/>
      <c r="T917" s="79"/>
      <c r="U917" s="79"/>
    </row>
    <row r="918" spans="1:21" x14ac:dyDescent="0.2">
      <c r="A918" s="79"/>
      <c r="B918" s="79"/>
      <c r="C918" s="79"/>
      <c r="D918" s="79"/>
      <c r="E918" s="86"/>
      <c r="F918" s="87"/>
      <c r="G918" s="79"/>
      <c r="H918" s="87"/>
      <c r="I918" s="87"/>
      <c r="J918" s="87"/>
      <c r="K918" s="87"/>
      <c r="L918" s="79"/>
      <c r="M918" s="79"/>
      <c r="N918" s="79"/>
      <c r="O918" s="79"/>
      <c r="P918" s="79"/>
      <c r="Q918" s="79"/>
      <c r="R918" s="79"/>
      <c r="S918" s="79"/>
      <c r="T918" s="79"/>
      <c r="U918" s="79"/>
    </row>
    <row r="919" spans="1:21" x14ac:dyDescent="0.2">
      <c r="A919" s="79"/>
      <c r="B919" s="79"/>
      <c r="C919" s="79"/>
      <c r="D919" s="79"/>
      <c r="E919" s="86"/>
      <c r="F919" s="87"/>
      <c r="G919" s="79"/>
      <c r="H919" s="87"/>
      <c r="I919" s="87"/>
      <c r="J919" s="87"/>
      <c r="K919" s="87"/>
      <c r="L919" s="79"/>
      <c r="M919" s="79"/>
      <c r="N919" s="79"/>
      <c r="O919" s="79"/>
      <c r="P919" s="79"/>
      <c r="Q919" s="79"/>
      <c r="R919" s="79"/>
      <c r="S919" s="79"/>
      <c r="T919" s="79"/>
      <c r="U919" s="79"/>
    </row>
    <row r="920" spans="1:21" x14ac:dyDescent="0.2">
      <c r="A920" s="79"/>
      <c r="B920" s="79"/>
      <c r="C920" s="79"/>
      <c r="D920" s="79"/>
      <c r="E920" s="86"/>
      <c r="F920" s="87"/>
      <c r="G920" s="79"/>
      <c r="H920" s="87"/>
      <c r="I920" s="87"/>
      <c r="J920" s="87"/>
      <c r="K920" s="87"/>
      <c r="L920" s="79"/>
      <c r="M920" s="79"/>
      <c r="N920" s="79"/>
      <c r="O920" s="79"/>
      <c r="P920" s="79"/>
      <c r="Q920" s="79"/>
      <c r="R920" s="79"/>
      <c r="S920" s="79"/>
      <c r="T920" s="79"/>
      <c r="U920" s="79"/>
    </row>
    <row r="921" spans="1:21" x14ac:dyDescent="0.2">
      <c r="A921" s="79"/>
      <c r="B921" s="79"/>
      <c r="C921" s="79"/>
      <c r="D921" s="79"/>
      <c r="E921" s="86"/>
      <c r="F921" s="87"/>
      <c r="G921" s="79"/>
      <c r="H921" s="87"/>
      <c r="I921" s="87"/>
      <c r="J921" s="87"/>
      <c r="K921" s="87"/>
      <c r="L921" s="79"/>
      <c r="M921" s="79"/>
      <c r="N921" s="79"/>
      <c r="O921" s="79"/>
      <c r="P921" s="79"/>
      <c r="Q921" s="79"/>
      <c r="R921" s="79"/>
      <c r="S921" s="79"/>
      <c r="T921" s="79"/>
      <c r="U921" s="79"/>
    </row>
    <row r="922" spans="1:21" x14ac:dyDescent="0.2">
      <c r="A922" s="79"/>
      <c r="B922" s="79"/>
      <c r="C922" s="79"/>
      <c r="D922" s="79"/>
      <c r="E922" s="86"/>
      <c r="F922" s="87"/>
      <c r="G922" s="79"/>
      <c r="H922" s="87"/>
      <c r="I922" s="87"/>
      <c r="J922" s="87"/>
      <c r="K922" s="87"/>
      <c r="L922" s="79"/>
      <c r="M922" s="79"/>
      <c r="N922" s="79"/>
      <c r="O922" s="79"/>
      <c r="P922" s="79"/>
      <c r="Q922" s="79"/>
      <c r="R922" s="79"/>
      <c r="S922" s="79"/>
      <c r="T922" s="79"/>
      <c r="U922" s="79"/>
    </row>
    <row r="923" spans="1:21" x14ac:dyDescent="0.2">
      <c r="A923" s="79"/>
      <c r="B923" s="79"/>
      <c r="C923" s="79"/>
      <c r="D923" s="79"/>
      <c r="E923" s="86"/>
      <c r="F923" s="87"/>
      <c r="G923" s="79"/>
      <c r="H923" s="87"/>
      <c r="I923" s="87"/>
      <c r="J923" s="87"/>
      <c r="K923" s="87"/>
      <c r="L923" s="79"/>
      <c r="M923" s="79"/>
      <c r="N923" s="79"/>
      <c r="O923" s="79"/>
      <c r="P923" s="79"/>
      <c r="Q923" s="79"/>
      <c r="R923" s="79"/>
      <c r="S923" s="79"/>
      <c r="T923" s="79"/>
      <c r="U923" s="79"/>
    </row>
    <row r="924" spans="1:21" x14ac:dyDescent="0.2">
      <c r="A924" s="79"/>
      <c r="B924" s="79"/>
      <c r="C924" s="79"/>
      <c r="D924" s="79"/>
      <c r="E924" s="86"/>
      <c r="F924" s="87"/>
      <c r="G924" s="79"/>
      <c r="H924" s="87"/>
      <c r="I924" s="87"/>
      <c r="J924" s="87"/>
      <c r="K924" s="87"/>
      <c r="L924" s="79"/>
      <c r="M924" s="79"/>
      <c r="N924" s="79"/>
      <c r="O924" s="79"/>
      <c r="P924" s="79"/>
      <c r="Q924" s="79"/>
      <c r="R924" s="79"/>
      <c r="S924" s="79"/>
      <c r="T924" s="79"/>
      <c r="U924" s="79"/>
    </row>
    <row r="925" spans="1:21" x14ac:dyDescent="0.2">
      <c r="A925" s="79"/>
      <c r="B925" s="79"/>
      <c r="C925" s="79"/>
      <c r="D925" s="79"/>
      <c r="E925" s="86"/>
      <c r="F925" s="87"/>
      <c r="G925" s="79"/>
      <c r="H925" s="87"/>
      <c r="I925" s="87"/>
      <c r="J925" s="87"/>
      <c r="K925" s="87"/>
      <c r="L925" s="79"/>
      <c r="M925" s="79"/>
      <c r="N925" s="79"/>
      <c r="O925" s="79"/>
      <c r="P925" s="79"/>
      <c r="Q925" s="79"/>
      <c r="R925" s="79"/>
      <c r="S925" s="79"/>
      <c r="T925" s="79"/>
      <c r="U925" s="79"/>
    </row>
    <row r="926" spans="1:21" x14ac:dyDescent="0.2">
      <c r="A926" s="79"/>
      <c r="B926" s="79"/>
      <c r="C926" s="79"/>
      <c r="D926" s="79"/>
      <c r="E926" s="86"/>
      <c r="F926" s="87"/>
      <c r="G926" s="79"/>
      <c r="H926" s="87"/>
      <c r="I926" s="87"/>
      <c r="J926" s="87"/>
      <c r="K926" s="87"/>
      <c r="L926" s="79"/>
      <c r="M926" s="79"/>
      <c r="N926" s="79"/>
      <c r="O926" s="79"/>
      <c r="P926" s="79"/>
      <c r="Q926" s="79"/>
      <c r="R926" s="79"/>
      <c r="S926" s="79"/>
      <c r="T926" s="79"/>
      <c r="U926" s="79"/>
    </row>
    <row r="927" spans="1:21" x14ac:dyDescent="0.2">
      <c r="A927" s="79"/>
      <c r="B927" s="79"/>
      <c r="C927" s="79"/>
      <c r="D927" s="79"/>
      <c r="E927" s="86"/>
      <c r="F927" s="87"/>
      <c r="G927" s="79"/>
      <c r="H927" s="87"/>
      <c r="I927" s="87"/>
      <c r="J927" s="87"/>
      <c r="K927" s="87"/>
      <c r="L927" s="79"/>
      <c r="M927" s="79"/>
      <c r="N927" s="79"/>
      <c r="O927" s="79"/>
      <c r="P927" s="79"/>
      <c r="Q927" s="79"/>
      <c r="R927" s="79"/>
      <c r="S927" s="79"/>
      <c r="T927" s="79"/>
      <c r="U927" s="79"/>
    </row>
    <row r="928" spans="1:21" x14ac:dyDescent="0.2">
      <c r="A928" s="79"/>
      <c r="B928" s="79"/>
      <c r="C928" s="79"/>
      <c r="D928" s="79"/>
      <c r="E928" s="86"/>
      <c r="F928" s="87"/>
      <c r="G928" s="79"/>
      <c r="H928" s="87"/>
      <c r="I928" s="87"/>
      <c r="J928" s="87"/>
      <c r="K928" s="87"/>
      <c r="L928" s="79"/>
      <c r="M928" s="79"/>
      <c r="N928" s="79"/>
      <c r="O928" s="79"/>
      <c r="P928" s="79"/>
      <c r="Q928" s="79"/>
      <c r="R928" s="79"/>
      <c r="S928" s="79"/>
      <c r="T928" s="79"/>
      <c r="U928" s="79"/>
    </row>
    <row r="929" spans="1:21" x14ac:dyDescent="0.2">
      <c r="A929" s="79"/>
      <c r="B929" s="79"/>
      <c r="C929" s="79"/>
      <c r="D929" s="79"/>
      <c r="E929" s="86"/>
      <c r="F929" s="87"/>
      <c r="G929" s="79"/>
      <c r="H929" s="87"/>
      <c r="I929" s="87"/>
      <c r="J929" s="87"/>
      <c r="K929" s="87"/>
      <c r="L929" s="79"/>
      <c r="M929" s="79"/>
      <c r="N929" s="79"/>
      <c r="O929" s="79"/>
      <c r="P929" s="79"/>
      <c r="Q929" s="79"/>
      <c r="R929" s="79"/>
      <c r="S929" s="79"/>
      <c r="T929" s="79"/>
      <c r="U929" s="79"/>
    </row>
    <row r="930" spans="1:21" x14ac:dyDescent="0.2">
      <c r="A930" s="79"/>
      <c r="B930" s="79"/>
      <c r="C930" s="79"/>
      <c r="D930" s="79"/>
      <c r="E930" s="86"/>
      <c r="F930" s="87"/>
      <c r="G930" s="79"/>
      <c r="H930" s="87"/>
      <c r="I930" s="87"/>
      <c r="J930" s="87"/>
      <c r="K930" s="87"/>
      <c r="L930" s="79"/>
      <c r="M930" s="79"/>
      <c r="N930" s="79"/>
      <c r="O930" s="79"/>
      <c r="P930" s="79"/>
      <c r="Q930" s="79"/>
      <c r="R930" s="79"/>
      <c r="S930" s="79"/>
      <c r="T930" s="79"/>
      <c r="U930" s="79"/>
    </row>
    <row r="931" spans="1:21" x14ac:dyDescent="0.2">
      <c r="A931" s="79"/>
      <c r="B931" s="79"/>
      <c r="C931" s="79"/>
      <c r="D931" s="79"/>
      <c r="E931" s="86"/>
      <c r="F931" s="87"/>
      <c r="G931" s="79"/>
      <c r="H931" s="87"/>
      <c r="I931" s="87"/>
      <c r="J931" s="87"/>
      <c r="K931" s="87"/>
      <c r="L931" s="79"/>
      <c r="M931" s="79"/>
      <c r="N931" s="79"/>
      <c r="O931" s="79"/>
      <c r="P931" s="79"/>
      <c r="Q931" s="79"/>
      <c r="R931" s="79"/>
      <c r="S931" s="79"/>
      <c r="T931" s="79"/>
      <c r="U931" s="79"/>
    </row>
    <row r="932" spans="1:21" x14ac:dyDescent="0.2">
      <c r="A932" s="79"/>
      <c r="B932" s="79"/>
      <c r="C932" s="79"/>
      <c r="D932" s="79"/>
      <c r="E932" s="86"/>
      <c r="F932" s="87"/>
      <c r="G932" s="79"/>
      <c r="H932" s="87"/>
      <c r="I932" s="87"/>
      <c r="J932" s="87"/>
      <c r="K932" s="87"/>
      <c r="L932" s="79"/>
      <c r="M932" s="79"/>
      <c r="N932" s="79"/>
      <c r="O932" s="79"/>
      <c r="P932" s="79"/>
      <c r="Q932" s="79"/>
      <c r="R932" s="79"/>
      <c r="S932" s="79"/>
      <c r="T932" s="79"/>
      <c r="U932" s="79"/>
    </row>
    <row r="933" spans="1:21" x14ac:dyDescent="0.2">
      <c r="A933" s="79"/>
      <c r="B933" s="79"/>
      <c r="C933" s="79"/>
      <c r="D933" s="79"/>
      <c r="E933" s="86"/>
      <c r="F933" s="87"/>
      <c r="G933" s="79"/>
      <c r="H933" s="87"/>
      <c r="I933" s="87"/>
      <c r="J933" s="87"/>
      <c r="K933" s="87"/>
      <c r="L933" s="79"/>
      <c r="M933" s="79"/>
      <c r="N933" s="79"/>
      <c r="O933" s="79"/>
      <c r="P933" s="79"/>
      <c r="Q933" s="79"/>
      <c r="R933" s="79"/>
      <c r="S933" s="79"/>
      <c r="T933" s="79"/>
      <c r="U933" s="79"/>
    </row>
    <row r="934" spans="1:21" x14ac:dyDescent="0.2">
      <c r="A934" s="79"/>
      <c r="B934" s="79"/>
      <c r="C934" s="79"/>
      <c r="D934" s="79"/>
      <c r="E934" s="86"/>
      <c r="F934" s="87"/>
      <c r="G934" s="79"/>
      <c r="H934" s="87"/>
      <c r="I934" s="87"/>
      <c r="J934" s="87"/>
      <c r="K934" s="87"/>
      <c r="L934" s="79"/>
      <c r="M934" s="79"/>
      <c r="N934" s="79"/>
      <c r="O934" s="79"/>
      <c r="P934" s="79"/>
      <c r="Q934" s="79"/>
      <c r="R934" s="79"/>
      <c r="S934" s="79"/>
      <c r="T934" s="79"/>
      <c r="U934" s="79"/>
    </row>
    <row r="935" spans="1:21" x14ac:dyDescent="0.2">
      <c r="A935" s="79"/>
      <c r="B935" s="79"/>
      <c r="C935" s="79"/>
      <c r="D935" s="79"/>
      <c r="E935" s="86"/>
      <c r="F935" s="87"/>
      <c r="G935" s="79"/>
      <c r="H935" s="87"/>
      <c r="I935" s="87"/>
      <c r="J935" s="87"/>
      <c r="K935" s="87"/>
      <c r="L935" s="79"/>
      <c r="M935" s="79"/>
      <c r="N935" s="79"/>
      <c r="O935" s="79"/>
      <c r="P935" s="79"/>
      <c r="Q935" s="79"/>
      <c r="R935" s="79"/>
      <c r="S935" s="79"/>
      <c r="T935" s="79"/>
      <c r="U935" s="79"/>
    </row>
    <row r="936" spans="1:21" x14ac:dyDescent="0.2">
      <c r="A936" s="79"/>
      <c r="B936" s="79"/>
      <c r="C936" s="79"/>
      <c r="D936" s="79"/>
      <c r="E936" s="86"/>
      <c r="F936" s="87"/>
      <c r="G936" s="79"/>
      <c r="H936" s="87"/>
      <c r="I936" s="87"/>
      <c r="J936" s="87"/>
      <c r="K936" s="87"/>
      <c r="L936" s="79"/>
      <c r="M936" s="79"/>
      <c r="N936" s="79"/>
      <c r="O936" s="79"/>
      <c r="P936" s="79"/>
      <c r="Q936" s="79"/>
      <c r="R936" s="79"/>
      <c r="S936" s="79"/>
      <c r="T936" s="79"/>
      <c r="U936" s="79"/>
    </row>
    <row r="937" spans="1:21" x14ac:dyDescent="0.2">
      <c r="A937" s="79"/>
      <c r="B937" s="79"/>
      <c r="C937" s="79"/>
      <c r="D937" s="79"/>
      <c r="E937" s="86"/>
      <c r="F937" s="87"/>
      <c r="G937" s="79"/>
      <c r="H937" s="87"/>
      <c r="I937" s="87"/>
      <c r="J937" s="87"/>
      <c r="K937" s="87"/>
      <c r="L937" s="79"/>
      <c r="M937" s="79"/>
      <c r="N937" s="79"/>
      <c r="O937" s="79"/>
      <c r="P937" s="79"/>
      <c r="Q937" s="79"/>
      <c r="R937" s="79"/>
      <c r="S937" s="79"/>
      <c r="T937" s="79"/>
      <c r="U937" s="79"/>
    </row>
    <row r="938" spans="1:21" x14ac:dyDescent="0.2">
      <c r="A938" s="79"/>
      <c r="B938" s="79"/>
      <c r="C938" s="79"/>
      <c r="D938" s="79"/>
      <c r="E938" s="86"/>
      <c r="F938" s="87"/>
      <c r="G938" s="79"/>
      <c r="H938" s="87"/>
      <c r="I938" s="87"/>
      <c r="J938" s="87"/>
      <c r="K938" s="87"/>
      <c r="L938" s="79"/>
      <c r="M938" s="79"/>
      <c r="N938" s="79"/>
      <c r="O938" s="79"/>
      <c r="P938" s="79"/>
      <c r="Q938" s="79"/>
      <c r="R938" s="79"/>
      <c r="S938" s="79"/>
      <c r="T938" s="79"/>
      <c r="U938" s="79"/>
    </row>
    <row r="939" spans="1:21" x14ac:dyDescent="0.2">
      <c r="A939" s="79"/>
      <c r="B939" s="79"/>
      <c r="C939" s="79"/>
      <c r="D939" s="79"/>
      <c r="E939" s="86"/>
      <c r="F939" s="87"/>
      <c r="G939" s="79"/>
      <c r="H939" s="87"/>
      <c r="I939" s="87"/>
      <c r="J939" s="87"/>
      <c r="K939" s="87"/>
      <c r="L939" s="79"/>
      <c r="M939" s="79"/>
      <c r="N939" s="79"/>
      <c r="O939" s="79"/>
      <c r="P939" s="79"/>
      <c r="Q939" s="79"/>
      <c r="R939" s="79"/>
      <c r="S939" s="79"/>
      <c r="T939" s="79"/>
      <c r="U939" s="79"/>
    </row>
    <row r="940" spans="1:21" x14ac:dyDescent="0.2">
      <c r="A940" s="79"/>
      <c r="B940" s="79"/>
      <c r="C940" s="79"/>
      <c r="D940" s="79"/>
      <c r="E940" s="86"/>
      <c r="F940" s="87"/>
      <c r="G940" s="79"/>
      <c r="H940" s="87"/>
      <c r="I940" s="87"/>
      <c r="J940" s="87"/>
      <c r="K940" s="87"/>
      <c r="L940" s="79"/>
      <c r="M940" s="79"/>
      <c r="N940" s="79"/>
      <c r="O940" s="79"/>
      <c r="P940" s="79"/>
      <c r="Q940" s="79"/>
      <c r="R940" s="79"/>
      <c r="S940" s="79"/>
      <c r="T940" s="79"/>
      <c r="U940" s="79"/>
    </row>
    <row r="941" spans="1:21" x14ac:dyDescent="0.2">
      <c r="A941" s="79"/>
      <c r="B941" s="79"/>
      <c r="C941" s="79"/>
      <c r="D941" s="79"/>
      <c r="E941" s="86"/>
      <c r="F941" s="87"/>
      <c r="G941" s="79"/>
      <c r="H941" s="87"/>
      <c r="I941" s="87"/>
      <c r="J941" s="87"/>
      <c r="K941" s="87"/>
      <c r="L941" s="79"/>
      <c r="M941" s="79"/>
      <c r="N941" s="79"/>
      <c r="O941" s="79"/>
      <c r="P941" s="79"/>
      <c r="Q941" s="79"/>
      <c r="R941" s="79"/>
      <c r="S941" s="79"/>
      <c r="T941" s="79"/>
      <c r="U941" s="79"/>
    </row>
    <row r="942" spans="1:21" x14ac:dyDescent="0.2">
      <c r="A942" s="79"/>
      <c r="B942" s="79"/>
      <c r="C942" s="79"/>
      <c r="D942" s="79"/>
      <c r="E942" s="86"/>
      <c r="F942" s="87"/>
      <c r="G942" s="79"/>
      <c r="H942" s="87"/>
      <c r="I942" s="87"/>
      <c r="J942" s="87"/>
      <c r="K942" s="87"/>
      <c r="L942" s="79"/>
      <c r="M942" s="79"/>
      <c r="N942" s="79"/>
      <c r="O942" s="79"/>
      <c r="P942" s="79"/>
      <c r="Q942" s="79"/>
      <c r="R942" s="79"/>
      <c r="S942" s="79"/>
      <c r="T942" s="79"/>
      <c r="U942" s="79"/>
    </row>
    <row r="943" spans="1:21" x14ac:dyDescent="0.2">
      <c r="A943" s="79"/>
      <c r="B943" s="79"/>
      <c r="C943" s="79"/>
      <c r="D943" s="79"/>
      <c r="E943" s="86"/>
      <c r="F943" s="87"/>
      <c r="G943" s="79"/>
      <c r="H943" s="87"/>
      <c r="I943" s="87"/>
      <c r="J943" s="87"/>
      <c r="K943" s="87"/>
      <c r="L943" s="79"/>
      <c r="M943" s="79"/>
      <c r="N943" s="79"/>
      <c r="O943" s="79"/>
      <c r="P943" s="79"/>
      <c r="Q943" s="79"/>
      <c r="R943" s="79"/>
      <c r="S943" s="79"/>
      <c r="T943" s="79"/>
      <c r="U943" s="79"/>
    </row>
    <row r="944" spans="1:21" x14ac:dyDescent="0.2">
      <c r="A944" s="79"/>
      <c r="B944" s="79"/>
      <c r="C944" s="79"/>
      <c r="D944" s="79"/>
      <c r="E944" s="86"/>
      <c r="F944" s="87"/>
      <c r="G944" s="79"/>
      <c r="H944" s="87"/>
      <c r="I944" s="87"/>
      <c r="J944" s="87"/>
      <c r="K944" s="87"/>
      <c r="L944" s="79"/>
      <c r="M944" s="79"/>
      <c r="N944" s="79"/>
      <c r="O944" s="79"/>
      <c r="P944" s="79"/>
      <c r="Q944" s="79"/>
      <c r="R944" s="79"/>
      <c r="S944" s="79"/>
      <c r="T944" s="79"/>
      <c r="U944" s="79"/>
    </row>
    <row r="945" spans="1:21" x14ac:dyDescent="0.2">
      <c r="A945" s="79"/>
      <c r="B945" s="79"/>
      <c r="C945" s="79"/>
      <c r="D945" s="79"/>
      <c r="E945" s="86"/>
      <c r="F945" s="87"/>
      <c r="G945" s="79"/>
      <c r="H945" s="87"/>
      <c r="I945" s="87"/>
      <c r="J945" s="87"/>
      <c r="K945" s="87"/>
      <c r="L945" s="79"/>
      <c r="M945" s="79"/>
      <c r="N945" s="79"/>
      <c r="O945" s="79"/>
      <c r="P945" s="79"/>
      <c r="Q945" s="79"/>
      <c r="R945" s="79"/>
      <c r="S945" s="79"/>
      <c r="T945" s="79"/>
      <c r="U945" s="79"/>
    </row>
    <row r="946" spans="1:21" x14ac:dyDescent="0.2">
      <c r="A946" s="79"/>
      <c r="B946" s="79"/>
      <c r="C946" s="79"/>
      <c r="D946" s="79"/>
      <c r="E946" s="86"/>
      <c r="F946" s="87"/>
      <c r="G946" s="79"/>
      <c r="H946" s="87"/>
      <c r="I946" s="87"/>
      <c r="J946" s="87"/>
      <c r="K946" s="87"/>
      <c r="L946" s="79"/>
      <c r="M946" s="79"/>
      <c r="N946" s="79"/>
      <c r="O946" s="79"/>
      <c r="P946" s="79"/>
      <c r="Q946" s="79"/>
      <c r="R946" s="79"/>
      <c r="S946" s="79"/>
      <c r="T946" s="79"/>
      <c r="U946" s="79"/>
    </row>
    <row r="947" spans="1:21" x14ac:dyDescent="0.2">
      <c r="A947" s="79"/>
      <c r="B947" s="79"/>
      <c r="C947" s="79"/>
      <c r="D947" s="79"/>
      <c r="E947" s="86"/>
      <c r="F947" s="87"/>
      <c r="G947" s="79"/>
      <c r="H947" s="87"/>
      <c r="I947" s="87"/>
      <c r="J947" s="87"/>
      <c r="K947" s="87"/>
      <c r="L947" s="79"/>
      <c r="M947" s="79"/>
      <c r="N947" s="79"/>
      <c r="O947" s="79"/>
      <c r="P947" s="79"/>
      <c r="Q947" s="79"/>
      <c r="R947" s="79"/>
      <c r="S947" s="79"/>
      <c r="T947" s="79"/>
      <c r="U947" s="79"/>
    </row>
    <row r="948" spans="1:21" x14ac:dyDescent="0.2">
      <c r="A948" s="79"/>
      <c r="B948" s="79"/>
      <c r="C948" s="79"/>
      <c r="D948" s="79"/>
      <c r="E948" s="86"/>
      <c r="F948" s="87"/>
      <c r="G948" s="79"/>
      <c r="H948" s="87"/>
      <c r="I948" s="87"/>
      <c r="J948" s="87"/>
      <c r="K948" s="87"/>
      <c r="L948" s="79"/>
      <c r="M948" s="79"/>
      <c r="N948" s="79"/>
      <c r="O948" s="79"/>
      <c r="P948" s="79"/>
      <c r="Q948" s="79"/>
      <c r="R948" s="79"/>
      <c r="S948" s="79"/>
      <c r="T948" s="79"/>
      <c r="U948" s="79"/>
    </row>
    <row r="949" spans="1:21" x14ac:dyDescent="0.2">
      <c r="A949" s="79"/>
      <c r="B949" s="79"/>
      <c r="C949" s="79"/>
      <c r="D949" s="79"/>
      <c r="E949" s="86"/>
      <c r="F949" s="87"/>
      <c r="G949" s="79"/>
      <c r="H949" s="87"/>
      <c r="I949" s="87"/>
      <c r="J949" s="87"/>
      <c r="K949" s="87"/>
      <c r="L949" s="79"/>
      <c r="M949" s="79"/>
      <c r="N949" s="79"/>
      <c r="O949" s="79"/>
      <c r="P949" s="79"/>
      <c r="Q949" s="79"/>
      <c r="R949" s="79"/>
      <c r="S949" s="79"/>
      <c r="T949" s="79"/>
      <c r="U949" s="79"/>
    </row>
    <row r="950" spans="1:21" x14ac:dyDescent="0.2">
      <c r="A950" s="79"/>
      <c r="B950" s="79"/>
      <c r="C950" s="79"/>
      <c r="D950" s="79"/>
      <c r="E950" s="86"/>
      <c r="F950" s="87"/>
      <c r="G950" s="79"/>
      <c r="H950" s="87"/>
      <c r="I950" s="87"/>
      <c r="J950" s="87"/>
      <c r="K950" s="87"/>
      <c r="L950" s="79"/>
      <c r="M950" s="79"/>
      <c r="N950" s="79"/>
      <c r="O950" s="79"/>
      <c r="P950" s="79"/>
      <c r="Q950" s="79"/>
      <c r="R950" s="79"/>
      <c r="S950" s="79"/>
      <c r="T950" s="79"/>
      <c r="U950" s="79"/>
    </row>
    <row r="951" spans="1:21" x14ac:dyDescent="0.2">
      <c r="A951" s="79"/>
      <c r="B951" s="79"/>
      <c r="C951" s="79"/>
      <c r="D951" s="79"/>
      <c r="E951" s="86"/>
      <c r="F951" s="87"/>
      <c r="G951" s="79"/>
      <c r="H951" s="87"/>
      <c r="I951" s="87"/>
      <c r="J951" s="87"/>
      <c r="K951" s="87"/>
      <c r="L951" s="79"/>
      <c r="M951" s="79"/>
      <c r="N951" s="79"/>
      <c r="O951" s="79"/>
      <c r="P951" s="79"/>
      <c r="Q951" s="79"/>
      <c r="R951" s="79"/>
      <c r="S951" s="79"/>
      <c r="T951" s="79"/>
      <c r="U951" s="79"/>
    </row>
    <row r="952" spans="1:21" x14ac:dyDescent="0.2">
      <c r="A952" s="79"/>
      <c r="B952" s="79"/>
      <c r="C952" s="79"/>
      <c r="D952" s="79"/>
      <c r="E952" s="86"/>
      <c r="F952" s="87"/>
      <c r="G952" s="79"/>
      <c r="H952" s="87"/>
      <c r="I952" s="87"/>
      <c r="J952" s="87"/>
      <c r="K952" s="87"/>
      <c r="L952" s="79"/>
      <c r="M952" s="79"/>
      <c r="N952" s="79"/>
      <c r="O952" s="79"/>
      <c r="P952" s="79"/>
      <c r="Q952" s="79"/>
      <c r="R952" s="79"/>
      <c r="S952" s="79"/>
      <c r="T952" s="79"/>
      <c r="U952" s="79"/>
    </row>
    <row r="953" spans="1:21" x14ac:dyDescent="0.2">
      <c r="A953" s="79"/>
      <c r="B953" s="79"/>
      <c r="C953" s="79"/>
      <c r="D953" s="79"/>
      <c r="E953" s="86"/>
      <c r="F953" s="87"/>
      <c r="G953" s="79"/>
      <c r="H953" s="87"/>
      <c r="I953" s="87"/>
      <c r="J953" s="87"/>
      <c r="K953" s="87"/>
      <c r="L953" s="79"/>
      <c r="M953" s="79"/>
      <c r="N953" s="79"/>
      <c r="O953" s="79"/>
      <c r="P953" s="79"/>
      <c r="Q953" s="79"/>
      <c r="R953" s="79"/>
      <c r="S953" s="79"/>
      <c r="T953" s="79"/>
      <c r="U953" s="79"/>
    </row>
    <row r="954" spans="1:21" x14ac:dyDescent="0.2">
      <c r="A954" s="79"/>
      <c r="B954" s="79"/>
      <c r="C954" s="79"/>
      <c r="D954" s="79"/>
      <c r="E954" s="86"/>
      <c r="F954" s="87"/>
      <c r="G954" s="79"/>
      <c r="H954" s="87"/>
      <c r="I954" s="87"/>
      <c r="J954" s="87"/>
      <c r="K954" s="87"/>
      <c r="L954" s="79"/>
      <c r="M954" s="79"/>
      <c r="N954" s="79"/>
      <c r="O954" s="79"/>
      <c r="P954" s="79"/>
      <c r="Q954" s="79"/>
      <c r="R954" s="79"/>
      <c r="S954" s="79"/>
      <c r="T954" s="79"/>
      <c r="U954" s="79"/>
    </row>
    <row r="955" spans="1:21" x14ac:dyDescent="0.2">
      <c r="A955" s="79"/>
      <c r="B955" s="79"/>
      <c r="C955" s="79"/>
      <c r="D955" s="79"/>
      <c r="E955" s="86"/>
      <c r="F955" s="87"/>
      <c r="G955" s="79"/>
      <c r="H955" s="87"/>
      <c r="I955" s="87"/>
      <c r="J955" s="87"/>
      <c r="K955" s="87"/>
      <c r="L955" s="79"/>
      <c r="M955" s="79"/>
      <c r="N955" s="79"/>
      <c r="O955" s="79"/>
      <c r="P955" s="79"/>
      <c r="Q955" s="79"/>
      <c r="R955" s="79"/>
      <c r="S955" s="79"/>
      <c r="T955" s="79"/>
      <c r="U955" s="79"/>
    </row>
    <row r="956" spans="1:21" x14ac:dyDescent="0.2">
      <c r="A956" s="79"/>
      <c r="B956" s="79"/>
      <c r="C956" s="79"/>
      <c r="D956" s="79"/>
      <c r="E956" s="86"/>
      <c r="F956" s="87"/>
      <c r="G956" s="79"/>
      <c r="H956" s="87"/>
      <c r="I956" s="87"/>
      <c r="J956" s="87"/>
      <c r="K956" s="87"/>
      <c r="L956" s="79"/>
      <c r="M956" s="79"/>
      <c r="N956" s="79"/>
      <c r="O956" s="79"/>
      <c r="P956" s="79"/>
      <c r="Q956" s="79"/>
      <c r="R956" s="79"/>
      <c r="S956" s="79"/>
      <c r="T956" s="79"/>
      <c r="U956" s="79"/>
    </row>
    <row r="957" spans="1:21" x14ac:dyDescent="0.2">
      <c r="A957" s="79"/>
      <c r="B957" s="79"/>
      <c r="C957" s="79"/>
      <c r="D957" s="79"/>
      <c r="E957" s="86"/>
      <c r="F957" s="87"/>
      <c r="G957" s="79"/>
      <c r="H957" s="87"/>
      <c r="I957" s="87"/>
      <c r="J957" s="87"/>
      <c r="K957" s="87"/>
      <c r="L957" s="79"/>
      <c r="M957" s="79"/>
      <c r="N957" s="79"/>
      <c r="O957" s="79"/>
      <c r="P957" s="79"/>
      <c r="Q957" s="79"/>
      <c r="R957" s="79"/>
      <c r="S957" s="79"/>
      <c r="T957" s="79"/>
      <c r="U957" s="79"/>
    </row>
    <row r="958" spans="1:21" x14ac:dyDescent="0.2">
      <c r="A958" s="79"/>
      <c r="B958" s="79"/>
      <c r="C958" s="79"/>
      <c r="D958" s="79"/>
      <c r="E958" s="86"/>
      <c r="F958" s="87"/>
      <c r="G958" s="79"/>
      <c r="H958" s="87"/>
      <c r="I958" s="87"/>
      <c r="J958" s="87"/>
      <c r="K958" s="87"/>
      <c r="L958" s="79"/>
      <c r="M958" s="79"/>
      <c r="N958" s="79"/>
      <c r="O958" s="79"/>
      <c r="P958" s="79"/>
      <c r="Q958" s="79"/>
      <c r="R958" s="79"/>
      <c r="S958" s="79"/>
      <c r="T958" s="79"/>
      <c r="U958" s="79"/>
    </row>
    <row r="959" spans="1:21" x14ac:dyDescent="0.2">
      <c r="A959" s="79"/>
      <c r="B959" s="79"/>
      <c r="C959" s="79"/>
      <c r="D959" s="79"/>
      <c r="E959" s="86"/>
      <c r="F959" s="87"/>
      <c r="G959" s="79"/>
      <c r="H959" s="87"/>
      <c r="I959" s="87"/>
      <c r="J959" s="87"/>
      <c r="K959" s="87"/>
      <c r="L959" s="79"/>
      <c r="M959" s="79"/>
      <c r="N959" s="79"/>
      <c r="O959" s="79"/>
      <c r="P959" s="79"/>
      <c r="Q959" s="79"/>
      <c r="R959" s="79"/>
      <c r="S959" s="79"/>
      <c r="T959" s="79"/>
      <c r="U959" s="79"/>
    </row>
    <row r="960" spans="1:21" x14ac:dyDescent="0.2">
      <c r="A960" s="79"/>
      <c r="B960" s="79"/>
      <c r="C960" s="79"/>
      <c r="D960" s="79"/>
      <c r="E960" s="86"/>
      <c r="F960" s="87"/>
      <c r="G960" s="79"/>
      <c r="H960" s="87"/>
      <c r="I960" s="87"/>
      <c r="J960" s="87"/>
      <c r="K960" s="87"/>
      <c r="L960" s="79"/>
      <c r="M960" s="79"/>
      <c r="N960" s="79"/>
      <c r="O960" s="79"/>
      <c r="P960" s="79"/>
      <c r="Q960" s="79"/>
      <c r="R960" s="79"/>
      <c r="S960" s="79"/>
      <c r="T960" s="79"/>
      <c r="U960" s="79"/>
    </row>
    <row r="961" spans="1:21" x14ac:dyDescent="0.2">
      <c r="A961" s="79"/>
      <c r="B961" s="79"/>
      <c r="C961" s="79"/>
      <c r="D961" s="79"/>
      <c r="E961" s="86"/>
      <c r="F961" s="87"/>
      <c r="G961" s="79"/>
      <c r="H961" s="87"/>
      <c r="I961" s="87"/>
      <c r="J961" s="87"/>
      <c r="K961" s="87"/>
      <c r="L961" s="79"/>
      <c r="M961" s="79"/>
      <c r="N961" s="79"/>
      <c r="O961" s="79"/>
      <c r="P961" s="79"/>
      <c r="Q961" s="79"/>
      <c r="R961" s="79"/>
      <c r="S961" s="79"/>
      <c r="T961" s="79"/>
      <c r="U961" s="79"/>
    </row>
    <row r="962" spans="1:21" x14ac:dyDescent="0.2">
      <c r="A962" s="79"/>
      <c r="B962" s="79"/>
      <c r="C962" s="79"/>
      <c r="D962" s="79"/>
      <c r="E962" s="86"/>
      <c r="F962" s="87"/>
      <c r="G962" s="79"/>
      <c r="H962" s="87"/>
      <c r="I962" s="87"/>
      <c r="J962" s="87"/>
      <c r="K962" s="87"/>
      <c r="L962" s="79"/>
      <c r="M962" s="79"/>
      <c r="N962" s="79"/>
      <c r="O962" s="79"/>
      <c r="P962" s="79"/>
      <c r="Q962" s="79"/>
      <c r="R962" s="79"/>
      <c r="S962" s="79"/>
      <c r="T962" s="79"/>
      <c r="U962" s="79"/>
    </row>
    <row r="963" spans="1:21" x14ac:dyDescent="0.2">
      <c r="A963" s="79"/>
      <c r="B963" s="79"/>
      <c r="C963" s="79"/>
      <c r="D963" s="79"/>
      <c r="E963" s="86"/>
      <c r="F963" s="87"/>
      <c r="G963" s="79"/>
      <c r="H963" s="87"/>
      <c r="I963" s="87"/>
      <c r="J963" s="87"/>
      <c r="K963" s="87"/>
      <c r="L963" s="79"/>
      <c r="M963" s="79"/>
      <c r="N963" s="79"/>
      <c r="O963" s="79"/>
      <c r="P963" s="79"/>
      <c r="Q963" s="79"/>
      <c r="R963" s="79"/>
      <c r="S963" s="79"/>
      <c r="T963" s="79"/>
      <c r="U963" s="79"/>
    </row>
    <row r="964" spans="1:21" x14ac:dyDescent="0.2">
      <c r="A964" s="79"/>
      <c r="B964" s="79"/>
      <c r="C964" s="79"/>
      <c r="D964" s="79"/>
      <c r="E964" s="86"/>
      <c r="F964" s="87"/>
      <c r="G964" s="79"/>
      <c r="H964" s="87"/>
      <c r="I964" s="87"/>
      <c r="J964" s="87"/>
      <c r="K964" s="87"/>
      <c r="L964" s="79"/>
      <c r="M964" s="79"/>
      <c r="N964" s="79"/>
      <c r="O964" s="79"/>
      <c r="P964" s="79"/>
      <c r="Q964" s="79"/>
      <c r="R964" s="79"/>
      <c r="S964" s="79"/>
      <c r="T964" s="79"/>
      <c r="U964" s="79"/>
    </row>
    <row r="965" spans="1:21" x14ac:dyDescent="0.2">
      <c r="A965" s="79"/>
      <c r="B965" s="79"/>
      <c r="C965" s="79"/>
      <c r="D965" s="79"/>
      <c r="E965" s="86"/>
      <c r="F965" s="87"/>
      <c r="G965" s="79"/>
      <c r="H965" s="87"/>
      <c r="I965" s="87"/>
      <c r="J965" s="87"/>
      <c r="K965" s="87"/>
      <c r="L965" s="79"/>
      <c r="M965" s="79"/>
      <c r="N965" s="79"/>
      <c r="O965" s="79"/>
      <c r="P965" s="79"/>
      <c r="Q965" s="79"/>
      <c r="R965" s="79"/>
      <c r="S965" s="79"/>
      <c r="T965" s="79"/>
      <c r="U965" s="79"/>
    </row>
    <row r="966" spans="1:21" x14ac:dyDescent="0.2">
      <c r="A966" s="79"/>
      <c r="B966" s="79"/>
      <c r="C966" s="79"/>
      <c r="D966" s="79"/>
      <c r="E966" s="86"/>
      <c r="F966" s="87"/>
      <c r="G966" s="79"/>
      <c r="H966" s="87"/>
      <c r="I966" s="87"/>
      <c r="J966" s="87"/>
      <c r="K966" s="87"/>
      <c r="L966" s="79"/>
      <c r="M966" s="79"/>
      <c r="N966" s="79"/>
      <c r="O966" s="79"/>
      <c r="P966" s="79"/>
      <c r="Q966" s="79"/>
      <c r="R966" s="79"/>
      <c r="S966" s="79"/>
      <c r="T966" s="79"/>
      <c r="U966" s="79"/>
    </row>
    <row r="967" spans="1:21" x14ac:dyDescent="0.2">
      <c r="A967" s="79"/>
      <c r="B967" s="79"/>
      <c r="C967" s="79"/>
      <c r="D967" s="79"/>
      <c r="E967" s="86"/>
      <c r="F967" s="87"/>
      <c r="G967" s="79"/>
      <c r="H967" s="87"/>
      <c r="I967" s="87"/>
      <c r="J967" s="87"/>
      <c r="K967" s="87"/>
      <c r="L967" s="79"/>
      <c r="M967" s="79"/>
      <c r="N967" s="79"/>
      <c r="O967" s="79"/>
      <c r="P967" s="79"/>
      <c r="Q967" s="79"/>
      <c r="R967" s="79"/>
      <c r="S967" s="79"/>
      <c r="T967" s="79"/>
      <c r="U967" s="79"/>
    </row>
    <row r="968" spans="1:21" x14ac:dyDescent="0.2">
      <c r="A968" s="79"/>
      <c r="B968" s="79"/>
      <c r="C968" s="79"/>
      <c r="D968" s="79"/>
      <c r="E968" s="86"/>
      <c r="F968" s="87"/>
      <c r="G968" s="79"/>
      <c r="H968" s="87"/>
      <c r="I968" s="87"/>
      <c r="J968" s="87"/>
      <c r="K968" s="87"/>
      <c r="L968" s="79"/>
      <c r="M968" s="79"/>
      <c r="N968" s="79"/>
      <c r="O968" s="79"/>
      <c r="P968" s="79"/>
      <c r="Q968" s="79"/>
      <c r="R968" s="79"/>
      <c r="S968" s="79"/>
      <c r="T968" s="79"/>
      <c r="U968" s="79"/>
    </row>
    <row r="969" spans="1:21" x14ac:dyDescent="0.2">
      <c r="A969" s="79"/>
      <c r="B969" s="79"/>
      <c r="C969" s="79"/>
      <c r="D969" s="79"/>
      <c r="E969" s="86"/>
      <c r="F969" s="87"/>
      <c r="G969" s="79"/>
      <c r="H969" s="87"/>
      <c r="I969" s="87"/>
      <c r="J969" s="87"/>
      <c r="K969" s="87"/>
      <c r="L969" s="79"/>
      <c r="M969" s="79"/>
      <c r="N969" s="79"/>
      <c r="O969" s="79"/>
      <c r="P969" s="79"/>
      <c r="Q969" s="79"/>
      <c r="R969" s="79"/>
      <c r="S969" s="79"/>
      <c r="T969" s="79"/>
      <c r="U969" s="79"/>
    </row>
    <row r="970" spans="1:21" x14ac:dyDescent="0.2">
      <c r="A970" s="79"/>
      <c r="B970" s="79"/>
      <c r="C970" s="79"/>
      <c r="D970" s="79"/>
      <c r="E970" s="86"/>
      <c r="F970" s="87"/>
      <c r="G970" s="79"/>
      <c r="H970" s="87"/>
      <c r="I970" s="87"/>
      <c r="J970" s="87"/>
      <c r="K970" s="87"/>
      <c r="L970" s="79"/>
      <c r="M970" s="79"/>
      <c r="N970" s="79"/>
      <c r="O970" s="79"/>
      <c r="P970" s="79"/>
      <c r="Q970" s="79"/>
      <c r="R970" s="79"/>
      <c r="S970" s="79"/>
      <c r="T970" s="79"/>
      <c r="U970" s="79"/>
    </row>
    <row r="971" spans="1:21" x14ac:dyDescent="0.2">
      <c r="A971" s="79"/>
      <c r="B971" s="79"/>
      <c r="C971" s="79"/>
      <c r="D971" s="79"/>
      <c r="E971" s="86"/>
      <c r="F971" s="87"/>
      <c r="G971" s="79"/>
      <c r="H971" s="87"/>
      <c r="I971" s="87"/>
      <c r="J971" s="87"/>
      <c r="K971" s="87"/>
      <c r="L971" s="79"/>
      <c r="M971" s="79"/>
      <c r="N971" s="79"/>
      <c r="O971" s="79"/>
      <c r="P971" s="79"/>
      <c r="Q971" s="79"/>
      <c r="R971" s="79"/>
      <c r="S971" s="79"/>
      <c r="T971" s="79"/>
      <c r="U971" s="79"/>
    </row>
    <row r="972" spans="1:21" x14ac:dyDescent="0.2">
      <c r="A972" s="79"/>
      <c r="B972" s="79"/>
      <c r="C972" s="79"/>
      <c r="D972" s="79"/>
      <c r="E972" s="86"/>
      <c r="F972" s="87"/>
      <c r="G972" s="79"/>
      <c r="H972" s="87"/>
      <c r="I972" s="87"/>
      <c r="J972" s="87"/>
      <c r="K972" s="87"/>
      <c r="L972" s="79"/>
      <c r="M972" s="79"/>
      <c r="N972" s="79"/>
      <c r="O972" s="79"/>
      <c r="P972" s="79"/>
      <c r="Q972" s="79"/>
      <c r="R972" s="79"/>
      <c r="S972" s="79"/>
      <c r="T972" s="79"/>
      <c r="U972" s="79"/>
    </row>
    <row r="973" spans="1:21" x14ac:dyDescent="0.2">
      <c r="A973" s="79"/>
      <c r="B973" s="79"/>
      <c r="C973" s="79"/>
      <c r="D973" s="79"/>
      <c r="E973" s="86"/>
      <c r="F973" s="87"/>
      <c r="G973" s="79"/>
      <c r="H973" s="87"/>
      <c r="I973" s="87"/>
      <c r="J973" s="87"/>
      <c r="K973" s="87"/>
      <c r="L973" s="79"/>
      <c r="M973" s="79"/>
      <c r="N973" s="79"/>
      <c r="O973" s="79"/>
      <c r="P973" s="79"/>
      <c r="Q973" s="79"/>
      <c r="R973" s="79"/>
      <c r="S973" s="79"/>
      <c r="T973" s="79"/>
      <c r="U973" s="79"/>
    </row>
    <row r="974" spans="1:21" x14ac:dyDescent="0.2">
      <c r="A974" s="79"/>
      <c r="B974" s="79"/>
      <c r="C974" s="79"/>
      <c r="D974" s="79"/>
      <c r="E974" s="86"/>
      <c r="F974" s="87"/>
      <c r="G974" s="79"/>
      <c r="H974" s="87"/>
      <c r="I974" s="87"/>
      <c r="J974" s="87"/>
      <c r="K974" s="87"/>
      <c r="L974" s="79"/>
      <c r="M974" s="79"/>
      <c r="N974" s="79"/>
      <c r="O974" s="79"/>
      <c r="P974" s="79"/>
      <c r="Q974" s="79"/>
      <c r="R974" s="79"/>
      <c r="S974" s="79"/>
      <c r="T974" s="79"/>
      <c r="U974" s="79"/>
    </row>
    <row r="975" spans="1:21" x14ac:dyDescent="0.2">
      <c r="A975" s="79"/>
      <c r="B975" s="79"/>
      <c r="C975" s="79"/>
      <c r="D975" s="79"/>
      <c r="E975" s="86"/>
      <c r="F975" s="87"/>
      <c r="G975" s="79"/>
      <c r="H975" s="87"/>
      <c r="I975" s="87"/>
      <c r="J975" s="87"/>
      <c r="K975" s="87"/>
      <c r="L975" s="79"/>
      <c r="M975" s="79"/>
      <c r="N975" s="79"/>
      <c r="O975" s="79"/>
      <c r="P975" s="79"/>
      <c r="Q975" s="79"/>
      <c r="R975" s="79"/>
      <c r="S975" s="79"/>
      <c r="T975" s="79"/>
      <c r="U975" s="79"/>
    </row>
    <row r="976" spans="1:21" x14ac:dyDescent="0.2">
      <c r="A976" s="79"/>
      <c r="B976" s="79"/>
      <c r="C976" s="79"/>
      <c r="D976" s="79"/>
      <c r="E976" s="86"/>
      <c r="F976" s="87"/>
      <c r="G976" s="79"/>
      <c r="H976" s="87"/>
      <c r="I976" s="87"/>
      <c r="J976" s="87"/>
      <c r="K976" s="87"/>
      <c r="L976" s="79"/>
      <c r="M976" s="79"/>
      <c r="N976" s="79"/>
      <c r="O976" s="79"/>
      <c r="P976" s="79"/>
      <c r="Q976" s="79"/>
      <c r="R976" s="79"/>
      <c r="S976" s="79"/>
      <c r="T976" s="79"/>
      <c r="U976" s="79"/>
    </row>
    <row r="977" spans="1:21" x14ac:dyDescent="0.2">
      <c r="A977" s="79"/>
      <c r="B977" s="79"/>
      <c r="C977" s="79"/>
      <c r="D977" s="79"/>
      <c r="E977" s="86"/>
      <c r="F977" s="87"/>
      <c r="G977" s="79"/>
      <c r="H977" s="87"/>
      <c r="I977" s="87"/>
      <c r="J977" s="87"/>
      <c r="K977" s="87"/>
      <c r="L977" s="79"/>
      <c r="M977" s="79"/>
      <c r="N977" s="79"/>
      <c r="O977" s="79"/>
      <c r="P977" s="79"/>
      <c r="Q977" s="79"/>
      <c r="R977" s="79"/>
      <c r="S977" s="79"/>
      <c r="T977" s="79"/>
      <c r="U977" s="79"/>
    </row>
    <row r="978" spans="1:21" x14ac:dyDescent="0.2">
      <c r="A978" s="79"/>
      <c r="B978" s="79"/>
      <c r="C978" s="79"/>
      <c r="D978" s="79"/>
      <c r="E978" s="86"/>
      <c r="F978" s="87"/>
      <c r="G978" s="79"/>
      <c r="H978" s="87"/>
      <c r="I978" s="87"/>
      <c r="J978" s="87"/>
      <c r="K978" s="87"/>
      <c r="L978" s="79"/>
      <c r="M978" s="79"/>
      <c r="N978" s="79"/>
      <c r="O978" s="79"/>
      <c r="P978" s="79"/>
      <c r="Q978" s="79"/>
      <c r="R978" s="79"/>
      <c r="S978" s="79"/>
      <c r="T978" s="79"/>
      <c r="U978" s="79"/>
    </row>
    <row r="979" spans="1:21" x14ac:dyDescent="0.2">
      <c r="A979" s="79"/>
      <c r="B979" s="79"/>
      <c r="C979" s="79"/>
      <c r="D979" s="79"/>
      <c r="E979" s="86"/>
      <c r="F979" s="87"/>
      <c r="G979" s="79"/>
      <c r="H979" s="87"/>
      <c r="I979" s="87"/>
      <c r="J979" s="87"/>
      <c r="K979" s="87"/>
      <c r="L979" s="79"/>
      <c r="M979" s="79"/>
      <c r="N979" s="79"/>
      <c r="O979" s="79"/>
      <c r="P979" s="79"/>
      <c r="Q979" s="79"/>
      <c r="R979" s="79"/>
      <c r="S979" s="79"/>
      <c r="T979" s="79"/>
      <c r="U979" s="79"/>
    </row>
    <row r="980" spans="1:21" x14ac:dyDescent="0.2">
      <c r="A980" s="79"/>
      <c r="B980" s="79"/>
      <c r="C980" s="79"/>
      <c r="D980" s="79"/>
      <c r="E980" s="86"/>
      <c r="F980" s="87"/>
      <c r="G980" s="79"/>
      <c r="H980" s="87"/>
      <c r="I980" s="87"/>
      <c r="J980" s="87"/>
      <c r="K980" s="87"/>
      <c r="L980" s="79"/>
      <c r="M980" s="79"/>
      <c r="N980" s="79"/>
      <c r="O980" s="79"/>
      <c r="P980" s="79"/>
      <c r="Q980" s="79"/>
      <c r="R980" s="79"/>
      <c r="S980" s="79"/>
      <c r="T980" s="79"/>
      <c r="U980" s="79"/>
    </row>
    <row r="981" spans="1:21" x14ac:dyDescent="0.2">
      <c r="A981" s="79"/>
      <c r="B981" s="79"/>
      <c r="C981" s="79"/>
      <c r="D981" s="79"/>
      <c r="E981" s="86"/>
      <c r="F981" s="87"/>
      <c r="G981" s="79"/>
      <c r="H981" s="87"/>
      <c r="I981" s="87"/>
      <c r="J981" s="87"/>
      <c r="K981" s="87"/>
      <c r="L981" s="79"/>
      <c r="M981" s="79"/>
      <c r="N981" s="79"/>
      <c r="O981" s="79"/>
      <c r="P981" s="79"/>
      <c r="Q981" s="79"/>
      <c r="R981" s="79"/>
      <c r="S981" s="79"/>
      <c r="T981" s="79"/>
      <c r="U981" s="79"/>
    </row>
  </sheetData>
  <mergeCells count="5">
    <mergeCell ref="B3:I3"/>
    <mergeCell ref="B4:I4"/>
    <mergeCell ref="A59:J59"/>
    <mergeCell ref="A1:K1"/>
    <mergeCell ref="B2:I2"/>
  </mergeCells>
  <phoneticPr fontId="3" type="noConversion"/>
  <printOptions horizontalCentered="1"/>
  <pageMargins left="0.39370078740157483" right="0.39370078740157483" top="0.39370078740157483" bottom="0.78740157480314965" header="0.19685039370078741" footer="0.39370078740157483"/>
  <pageSetup paperSize="9" scale="79" orientation="landscape" r:id="rId1"/>
  <headerFooter>
    <oddFooter>&amp;C&amp;P /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FB93D3-7A4D-4937-B854-6C3D27F298BF}">
  <dimension ref="A1:AB600"/>
  <sheetViews>
    <sheetView showGridLines="0" topLeftCell="A48" zoomScaleNormal="100" zoomScaleSheetLayoutView="100" workbookViewId="0">
      <selection activeCell="I81" sqref="I81"/>
    </sheetView>
  </sheetViews>
  <sheetFormatPr defaultColWidth="14.42578125" defaultRowHeight="11.25" x14ac:dyDescent="0.2"/>
  <cols>
    <col min="1" max="1" width="7.28515625" style="123" bestFit="1" customWidth="1"/>
    <col min="2" max="2" width="10.5703125" style="4" customWidth="1"/>
    <col min="3" max="3" width="9.5703125" style="4" customWidth="1"/>
    <col min="4" max="4" width="44.7109375" style="142" customWidth="1"/>
    <col min="5" max="5" width="8.42578125" style="4" customWidth="1"/>
    <col min="6" max="6" width="7.7109375" style="4" customWidth="1"/>
    <col min="7" max="7" width="8.140625" style="4" customWidth="1"/>
    <col min="8" max="8" width="11.140625" style="123" bestFit="1" customWidth="1"/>
    <col min="9" max="9" width="10" style="4" bestFit="1" customWidth="1"/>
    <col min="10" max="10" width="6.140625" style="4" bestFit="1" customWidth="1"/>
    <col min="11" max="11" width="15.28515625" style="4" customWidth="1"/>
    <col min="12" max="12" width="27.140625" style="4" customWidth="1"/>
    <col min="13" max="13" width="11" style="4" customWidth="1"/>
    <col min="14" max="14" width="9.140625" style="4" customWidth="1"/>
    <col min="15" max="15" width="13.7109375" style="4" bestFit="1" customWidth="1"/>
    <col min="16" max="17" width="9.140625" style="4" customWidth="1"/>
    <col min="18" max="18" width="9.28515625" style="4" customWidth="1"/>
    <col min="19" max="28" width="8" style="4" customWidth="1"/>
    <col min="29" max="256" width="14.42578125" style="4"/>
    <col min="257" max="257" width="6.85546875" style="4" customWidth="1"/>
    <col min="258" max="258" width="8.42578125" style="4" bestFit="1" customWidth="1"/>
    <col min="259" max="259" width="7" style="4" customWidth="1"/>
    <col min="260" max="260" width="30.85546875" style="4" customWidth="1"/>
    <col min="261" max="261" width="5.7109375" style="4" bestFit="1" customWidth="1"/>
    <col min="262" max="262" width="6.28515625" style="4" bestFit="1" customWidth="1"/>
    <col min="263" max="263" width="7" style="4" bestFit="1" customWidth="1"/>
    <col min="264" max="264" width="9.7109375" style="4" bestFit="1" customWidth="1"/>
    <col min="265" max="265" width="6.140625" style="4" bestFit="1" customWidth="1"/>
    <col min="266" max="266" width="5" style="4" bestFit="1" customWidth="1"/>
    <col min="267" max="267" width="15.28515625" style="4" customWidth="1"/>
    <col min="268" max="268" width="27.140625" style="4" customWidth="1"/>
    <col min="269" max="269" width="11" style="4" customWidth="1"/>
    <col min="270" max="273" width="9.140625" style="4" customWidth="1"/>
    <col min="274" max="274" width="9.28515625" style="4" customWidth="1"/>
    <col min="275" max="284" width="8" style="4" customWidth="1"/>
    <col min="285" max="512" width="14.42578125" style="4"/>
    <col min="513" max="513" width="6.85546875" style="4" customWidth="1"/>
    <col min="514" max="514" width="8.42578125" style="4" bestFit="1" customWidth="1"/>
    <col min="515" max="515" width="7" style="4" customWidth="1"/>
    <col min="516" max="516" width="30.85546875" style="4" customWidth="1"/>
    <col min="517" max="517" width="5.7109375" style="4" bestFit="1" customWidth="1"/>
    <col min="518" max="518" width="6.28515625" style="4" bestFit="1" customWidth="1"/>
    <col min="519" max="519" width="7" style="4" bestFit="1" customWidth="1"/>
    <col min="520" max="520" width="9.7109375" style="4" bestFit="1" customWidth="1"/>
    <col min="521" max="521" width="6.140625" style="4" bestFit="1" customWidth="1"/>
    <col min="522" max="522" width="5" style="4" bestFit="1" customWidth="1"/>
    <col min="523" max="523" width="15.28515625" style="4" customWidth="1"/>
    <col min="524" max="524" width="27.140625" style="4" customWidth="1"/>
    <col min="525" max="525" width="11" style="4" customWidth="1"/>
    <col min="526" max="529" width="9.140625" style="4" customWidth="1"/>
    <col min="530" max="530" width="9.28515625" style="4" customWidth="1"/>
    <col min="531" max="540" width="8" style="4" customWidth="1"/>
    <col min="541" max="768" width="14.42578125" style="4"/>
    <col min="769" max="769" width="6.85546875" style="4" customWidth="1"/>
    <col min="770" max="770" width="8.42578125" style="4" bestFit="1" customWidth="1"/>
    <col min="771" max="771" width="7" style="4" customWidth="1"/>
    <col min="772" max="772" width="30.85546875" style="4" customWidth="1"/>
    <col min="773" max="773" width="5.7109375" style="4" bestFit="1" customWidth="1"/>
    <col min="774" max="774" width="6.28515625" style="4" bestFit="1" customWidth="1"/>
    <col min="775" max="775" width="7" style="4" bestFit="1" customWidth="1"/>
    <col min="776" max="776" width="9.7109375" style="4" bestFit="1" customWidth="1"/>
    <col min="777" max="777" width="6.140625" style="4" bestFit="1" customWidth="1"/>
    <col min="778" max="778" width="5" style="4" bestFit="1" customWidth="1"/>
    <col min="779" max="779" width="15.28515625" style="4" customWidth="1"/>
    <col min="780" max="780" width="27.140625" style="4" customWidth="1"/>
    <col min="781" max="781" width="11" style="4" customWidth="1"/>
    <col min="782" max="785" width="9.140625" style="4" customWidth="1"/>
    <col min="786" max="786" width="9.28515625" style="4" customWidth="1"/>
    <col min="787" max="796" width="8" style="4" customWidth="1"/>
    <col min="797" max="1024" width="14.42578125" style="4"/>
    <col min="1025" max="1025" width="6.85546875" style="4" customWidth="1"/>
    <col min="1026" max="1026" width="8.42578125" style="4" bestFit="1" customWidth="1"/>
    <col min="1027" max="1027" width="7" style="4" customWidth="1"/>
    <col min="1028" max="1028" width="30.85546875" style="4" customWidth="1"/>
    <col min="1029" max="1029" width="5.7109375" style="4" bestFit="1" customWidth="1"/>
    <col min="1030" max="1030" width="6.28515625" style="4" bestFit="1" customWidth="1"/>
    <col min="1031" max="1031" width="7" style="4" bestFit="1" customWidth="1"/>
    <col min="1032" max="1032" width="9.7109375" style="4" bestFit="1" customWidth="1"/>
    <col min="1033" max="1033" width="6.140625" style="4" bestFit="1" customWidth="1"/>
    <col min="1034" max="1034" width="5" style="4" bestFit="1" customWidth="1"/>
    <col min="1035" max="1035" width="15.28515625" style="4" customWidth="1"/>
    <col min="1036" max="1036" width="27.140625" style="4" customWidth="1"/>
    <col min="1037" max="1037" width="11" style="4" customWidth="1"/>
    <col min="1038" max="1041" width="9.140625" style="4" customWidth="1"/>
    <col min="1042" max="1042" width="9.28515625" style="4" customWidth="1"/>
    <col min="1043" max="1052" width="8" style="4" customWidth="1"/>
    <col min="1053" max="1280" width="14.42578125" style="4"/>
    <col min="1281" max="1281" width="6.85546875" style="4" customWidth="1"/>
    <col min="1282" max="1282" width="8.42578125" style="4" bestFit="1" customWidth="1"/>
    <col min="1283" max="1283" width="7" style="4" customWidth="1"/>
    <col min="1284" max="1284" width="30.85546875" style="4" customWidth="1"/>
    <col min="1285" max="1285" width="5.7109375" style="4" bestFit="1" customWidth="1"/>
    <col min="1286" max="1286" width="6.28515625" style="4" bestFit="1" customWidth="1"/>
    <col min="1287" max="1287" width="7" style="4" bestFit="1" customWidth="1"/>
    <col min="1288" max="1288" width="9.7109375" style="4" bestFit="1" customWidth="1"/>
    <col min="1289" max="1289" width="6.140625" style="4" bestFit="1" customWidth="1"/>
    <col min="1290" max="1290" width="5" style="4" bestFit="1" customWidth="1"/>
    <col min="1291" max="1291" width="15.28515625" style="4" customWidth="1"/>
    <col min="1292" max="1292" width="27.140625" style="4" customWidth="1"/>
    <col min="1293" max="1293" width="11" style="4" customWidth="1"/>
    <col min="1294" max="1297" width="9.140625" style="4" customWidth="1"/>
    <col min="1298" max="1298" width="9.28515625" style="4" customWidth="1"/>
    <col min="1299" max="1308" width="8" style="4" customWidth="1"/>
    <col min="1309" max="1536" width="14.42578125" style="4"/>
    <col min="1537" max="1537" width="6.85546875" style="4" customWidth="1"/>
    <col min="1538" max="1538" width="8.42578125" style="4" bestFit="1" customWidth="1"/>
    <col min="1539" max="1539" width="7" style="4" customWidth="1"/>
    <col min="1540" max="1540" width="30.85546875" style="4" customWidth="1"/>
    <col min="1541" max="1541" width="5.7109375" style="4" bestFit="1" customWidth="1"/>
    <col min="1542" max="1542" width="6.28515625" style="4" bestFit="1" customWidth="1"/>
    <col min="1543" max="1543" width="7" style="4" bestFit="1" customWidth="1"/>
    <col min="1544" max="1544" width="9.7109375" style="4" bestFit="1" customWidth="1"/>
    <col min="1545" max="1545" width="6.140625" style="4" bestFit="1" customWidth="1"/>
    <col min="1546" max="1546" width="5" style="4" bestFit="1" customWidth="1"/>
    <col min="1547" max="1547" width="15.28515625" style="4" customWidth="1"/>
    <col min="1548" max="1548" width="27.140625" style="4" customWidth="1"/>
    <col min="1549" max="1549" width="11" style="4" customWidth="1"/>
    <col min="1550" max="1553" width="9.140625" style="4" customWidth="1"/>
    <col min="1554" max="1554" width="9.28515625" style="4" customWidth="1"/>
    <col min="1555" max="1564" width="8" style="4" customWidth="1"/>
    <col min="1565" max="1792" width="14.42578125" style="4"/>
    <col min="1793" max="1793" width="6.85546875" style="4" customWidth="1"/>
    <col min="1794" max="1794" width="8.42578125" style="4" bestFit="1" customWidth="1"/>
    <col min="1795" max="1795" width="7" style="4" customWidth="1"/>
    <col min="1796" max="1796" width="30.85546875" style="4" customWidth="1"/>
    <col min="1797" max="1797" width="5.7109375" style="4" bestFit="1" customWidth="1"/>
    <col min="1798" max="1798" width="6.28515625" style="4" bestFit="1" customWidth="1"/>
    <col min="1799" max="1799" width="7" style="4" bestFit="1" customWidth="1"/>
    <col min="1800" max="1800" width="9.7109375" style="4" bestFit="1" customWidth="1"/>
    <col min="1801" max="1801" width="6.140625" style="4" bestFit="1" customWidth="1"/>
    <col min="1802" max="1802" width="5" style="4" bestFit="1" customWidth="1"/>
    <col min="1803" max="1803" width="15.28515625" style="4" customWidth="1"/>
    <col min="1804" max="1804" width="27.140625" style="4" customWidth="1"/>
    <col min="1805" max="1805" width="11" style="4" customWidth="1"/>
    <col min="1806" max="1809" width="9.140625" style="4" customWidth="1"/>
    <col min="1810" max="1810" width="9.28515625" style="4" customWidth="1"/>
    <col min="1811" max="1820" width="8" style="4" customWidth="1"/>
    <col min="1821" max="2048" width="14.42578125" style="4"/>
    <col min="2049" max="2049" width="6.85546875" style="4" customWidth="1"/>
    <col min="2050" max="2050" width="8.42578125" style="4" bestFit="1" customWidth="1"/>
    <col min="2051" max="2051" width="7" style="4" customWidth="1"/>
    <col min="2052" max="2052" width="30.85546875" style="4" customWidth="1"/>
    <col min="2053" max="2053" width="5.7109375" style="4" bestFit="1" customWidth="1"/>
    <col min="2054" max="2054" width="6.28515625" style="4" bestFit="1" customWidth="1"/>
    <col min="2055" max="2055" width="7" style="4" bestFit="1" customWidth="1"/>
    <col min="2056" max="2056" width="9.7109375" style="4" bestFit="1" customWidth="1"/>
    <col min="2057" max="2057" width="6.140625" style="4" bestFit="1" customWidth="1"/>
    <col min="2058" max="2058" width="5" style="4" bestFit="1" customWidth="1"/>
    <col min="2059" max="2059" width="15.28515625" style="4" customWidth="1"/>
    <col min="2060" max="2060" width="27.140625" style="4" customWidth="1"/>
    <col min="2061" max="2061" width="11" style="4" customWidth="1"/>
    <col min="2062" max="2065" width="9.140625" style="4" customWidth="1"/>
    <col min="2066" max="2066" width="9.28515625" style="4" customWidth="1"/>
    <col min="2067" max="2076" width="8" style="4" customWidth="1"/>
    <col min="2077" max="2304" width="14.42578125" style="4"/>
    <col min="2305" max="2305" width="6.85546875" style="4" customWidth="1"/>
    <col min="2306" max="2306" width="8.42578125" style="4" bestFit="1" customWidth="1"/>
    <col min="2307" max="2307" width="7" style="4" customWidth="1"/>
    <col min="2308" max="2308" width="30.85546875" style="4" customWidth="1"/>
    <col min="2309" max="2309" width="5.7109375" style="4" bestFit="1" customWidth="1"/>
    <col min="2310" max="2310" width="6.28515625" style="4" bestFit="1" customWidth="1"/>
    <col min="2311" max="2311" width="7" style="4" bestFit="1" customWidth="1"/>
    <col min="2312" max="2312" width="9.7109375" style="4" bestFit="1" customWidth="1"/>
    <col min="2313" max="2313" width="6.140625" style="4" bestFit="1" customWidth="1"/>
    <col min="2314" max="2314" width="5" style="4" bestFit="1" customWidth="1"/>
    <col min="2315" max="2315" width="15.28515625" style="4" customWidth="1"/>
    <col min="2316" max="2316" width="27.140625" style="4" customWidth="1"/>
    <col min="2317" max="2317" width="11" style="4" customWidth="1"/>
    <col min="2318" max="2321" width="9.140625" style="4" customWidth="1"/>
    <col min="2322" max="2322" width="9.28515625" style="4" customWidth="1"/>
    <col min="2323" max="2332" width="8" style="4" customWidth="1"/>
    <col min="2333" max="2560" width="14.42578125" style="4"/>
    <col min="2561" max="2561" width="6.85546875" style="4" customWidth="1"/>
    <col min="2562" max="2562" width="8.42578125" style="4" bestFit="1" customWidth="1"/>
    <col min="2563" max="2563" width="7" style="4" customWidth="1"/>
    <col min="2564" max="2564" width="30.85546875" style="4" customWidth="1"/>
    <col min="2565" max="2565" width="5.7109375" style="4" bestFit="1" customWidth="1"/>
    <col min="2566" max="2566" width="6.28515625" style="4" bestFit="1" customWidth="1"/>
    <col min="2567" max="2567" width="7" style="4" bestFit="1" customWidth="1"/>
    <col min="2568" max="2568" width="9.7109375" style="4" bestFit="1" customWidth="1"/>
    <col min="2569" max="2569" width="6.140625" style="4" bestFit="1" customWidth="1"/>
    <col min="2570" max="2570" width="5" style="4" bestFit="1" customWidth="1"/>
    <col min="2571" max="2571" width="15.28515625" style="4" customWidth="1"/>
    <col min="2572" max="2572" width="27.140625" style="4" customWidth="1"/>
    <col min="2573" max="2573" width="11" style="4" customWidth="1"/>
    <col min="2574" max="2577" width="9.140625" style="4" customWidth="1"/>
    <col min="2578" max="2578" width="9.28515625" style="4" customWidth="1"/>
    <col min="2579" max="2588" width="8" style="4" customWidth="1"/>
    <col min="2589" max="2816" width="14.42578125" style="4"/>
    <col min="2817" max="2817" width="6.85546875" style="4" customWidth="1"/>
    <col min="2818" max="2818" width="8.42578125" style="4" bestFit="1" customWidth="1"/>
    <col min="2819" max="2819" width="7" style="4" customWidth="1"/>
    <col min="2820" max="2820" width="30.85546875" style="4" customWidth="1"/>
    <col min="2821" max="2821" width="5.7109375" style="4" bestFit="1" customWidth="1"/>
    <col min="2822" max="2822" width="6.28515625" style="4" bestFit="1" customWidth="1"/>
    <col min="2823" max="2823" width="7" style="4" bestFit="1" customWidth="1"/>
    <col min="2824" max="2824" width="9.7109375" style="4" bestFit="1" customWidth="1"/>
    <col min="2825" max="2825" width="6.140625" style="4" bestFit="1" customWidth="1"/>
    <col min="2826" max="2826" width="5" style="4" bestFit="1" customWidth="1"/>
    <col min="2827" max="2827" width="15.28515625" style="4" customWidth="1"/>
    <col min="2828" max="2828" width="27.140625" style="4" customWidth="1"/>
    <col min="2829" max="2829" width="11" style="4" customWidth="1"/>
    <col min="2830" max="2833" width="9.140625" style="4" customWidth="1"/>
    <col min="2834" max="2834" width="9.28515625" style="4" customWidth="1"/>
    <col min="2835" max="2844" width="8" style="4" customWidth="1"/>
    <col min="2845" max="3072" width="14.42578125" style="4"/>
    <col min="3073" max="3073" width="6.85546875" style="4" customWidth="1"/>
    <col min="3074" max="3074" width="8.42578125" style="4" bestFit="1" customWidth="1"/>
    <col min="3075" max="3075" width="7" style="4" customWidth="1"/>
    <col min="3076" max="3076" width="30.85546875" style="4" customWidth="1"/>
    <col min="3077" max="3077" width="5.7109375" style="4" bestFit="1" customWidth="1"/>
    <col min="3078" max="3078" width="6.28515625" style="4" bestFit="1" customWidth="1"/>
    <col min="3079" max="3079" width="7" style="4" bestFit="1" customWidth="1"/>
    <col min="3080" max="3080" width="9.7109375" style="4" bestFit="1" customWidth="1"/>
    <col min="3081" max="3081" width="6.140625" style="4" bestFit="1" customWidth="1"/>
    <col min="3082" max="3082" width="5" style="4" bestFit="1" customWidth="1"/>
    <col min="3083" max="3083" width="15.28515625" style="4" customWidth="1"/>
    <col min="3084" max="3084" width="27.140625" style="4" customWidth="1"/>
    <col min="3085" max="3085" width="11" style="4" customWidth="1"/>
    <col min="3086" max="3089" width="9.140625" style="4" customWidth="1"/>
    <col min="3090" max="3090" width="9.28515625" style="4" customWidth="1"/>
    <col min="3091" max="3100" width="8" style="4" customWidth="1"/>
    <col min="3101" max="3328" width="14.42578125" style="4"/>
    <col min="3329" max="3329" width="6.85546875" style="4" customWidth="1"/>
    <col min="3330" max="3330" width="8.42578125" style="4" bestFit="1" customWidth="1"/>
    <col min="3331" max="3331" width="7" style="4" customWidth="1"/>
    <col min="3332" max="3332" width="30.85546875" style="4" customWidth="1"/>
    <col min="3333" max="3333" width="5.7109375" style="4" bestFit="1" customWidth="1"/>
    <col min="3334" max="3334" width="6.28515625" style="4" bestFit="1" customWidth="1"/>
    <col min="3335" max="3335" width="7" style="4" bestFit="1" customWidth="1"/>
    <col min="3336" max="3336" width="9.7109375" style="4" bestFit="1" customWidth="1"/>
    <col min="3337" max="3337" width="6.140625" style="4" bestFit="1" customWidth="1"/>
    <col min="3338" max="3338" width="5" style="4" bestFit="1" customWidth="1"/>
    <col min="3339" max="3339" width="15.28515625" style="4" customWidth="1"/>
    <col min="3340" max="3340" width="27.140625" style="4" customWidth="1"/>
    <col min="3341" max="3341" width="11" style="4" customWidth="1"/>
    <col min="3342" max="3345" width="9.140625" style="4" customWidth="1"/>
    <col min="3346" max="3346" width="9.28515625" style="4" customWidth="1"/>
    <col min="3347" max="3356" width="8" style="4" customWidth="1"/>
    <col min="3357" max="3584" width="14.42578125" style="4"/>
    <col min="3585" max="3585" width="6.85546875" style="4" customWidth="1"/>
    <col min="3586" max="3586" width="8.42578125" style="4" bestFit="1" customWidth="1"/>
    <col min="3587" max="3587" width="7" style="4" customWidth="1"/>
    <col min="3588" max="3588" width="30.85546875" style="4" customWidth="1"/>
    <col min="3589" max="3589" width="5.7109375" style="4" bestFit="1" customWidth="1"/>
    <col min="3590" max="3590" width="6.28515625" style="4" bestFit="1" customWidth="1"/>
    <col min="3591" max="3591" width="7" style="4" bestFit="1" customWidth="1"/>
    <col min="3592" max="3592" width="9.7109375" style="4" bestFit="1" customWidth="1"/>
    <col min="3593" max="3593" width="6.140625" style="4" bestFit="1" customWidth="1"/>
    <col min="3594" max="3594" width="5" style="4" bestFit="1" customWidth="1"/>
    <col min="3595" max="3595" width="15.28515625" style="4" customWidth="1"/>
    <col min="3596" max="3596" width="27.140625" style="4" customWidth="1"/>
    <col min="3597" max="3597" width="11" style="4" customWidth="1"/>
    <col min="3598" max="3601" width="9.140625" style="4" customWidth="1"/>
    <col min="3602" max="3602" width="9.28515625" style="4" customWidth="1"/>
    <col min="3603" max="3612" width="8" style="4" customWidth="1"/>
    <col min="3613" max="3840" width="14.42578125" style="4"/>
    <col min="3841" max="3841" width="6.85546875" style="4" customWidth="1"/>
    <col min="3842" max="3842" width="8.42578125" style="4" bestFit="1" customWidth="1"/>
    <col min="3843" max="3843" width="7" style="4" customWidth="1"/>
    <col min="3844" max="3844" width="30.85546875" style="4" customWidth="1"/>
    <col min="3845" max="3845" width="5.7109375" style="4" bestFit="1" customWidth="1"/>
    <col min="3846" max="3846" width="6.28515625" style="4" bestFit="1" customWidth="1"/>
    <col min="3847" max="3847" width="7" style="4" bestFit="1" customWidth="1"/>
    <col min="3848" max="3848" width="9.7109375" style="4" bestFit="1" customWidth="1"/>
    <col min="3849" max="3849" width="6.140625" style="4" bestFit="1" customWidth="1"/>
    <col min="3850" max="3850" width="5" style="4" bestFit="1" customWidth="1"/>
    <col min="3851" max="3851" width="15.28515625" style="4" customWidth="1"/>
    <col min="3852" max="3852" width="27.140625" style="4" customWidth="1"/>
    <col min="3853" max="3853" width="11" style="4" customWidth="1"/>
    <col min="3854" max="3857" width="9.140625" style="4" customWidth="1"/>
    <col min="3858" max="3858" width="9.28515625" style="4" customWidth="1"/>
    <col min="3859" max="3868" width="8" style="4" customWidth="1"/>
    <col min="3869" max="4096" width="14.42578125" style="4"/>
    <col min="4097" max="4097" width="6.85546875" style="4" customWidth="1"/>
    <col min="4098" max="4098" width="8.42578125" style="4" bestFit="1" customWidth="1"/>
    <col min="4099" max="4099" width="7" style="4" customWidth="1"/>
    <col min="4100" max="4100" width="30.85546875" style="4" customWidth="1"/>
    <col min="4101" max="4101" width="5.7109375" style="4" bestFit="1" customWidth="1"/>
    <col min="4102" max="4102" width="6.28515625" style="4" bestFit="1" customWidth="1"/>
    <col min="4103" max="4103" width="7" style="4" bestFit="1" customWidth="1"/>
    <col min="4104" max="4104" width="9.7109375" style="4" bestFit="1" customWidth="1"/>
    <col min="4105" max="4105" width="6.140625" style="4" bestFit="1" customWidth="1"/>
    <col min="4106" max="4106" width="5" style="4" bestFit="1" customWidth="1"/>
    <col min="4107" max="4107" width="15.28515625" style="4" customWidth="1"/>
    <col min="4108" max="4108" width="27.140625" style="4" customWidth="1"/>
    <col min="4109" max="4109" width="11" style="4" customWidth="1"/>
    <col min="4110" max="4113" width="9.140625" style="4" customWidth="1"/>
    <col min="4114" max="4114" width="9.28515625" style="4" customWidth="1"/>
    <col min="4115" max="4124" width="8" style="4" customWidth="1"/>
    <col min="4125" max="4352" width="14.42578125" style="4"/>
    <col min="4353" max="4353" width="6.85546875" style="4" customWidth="1"/>
    <col min="4354" max="4354" width="8.42578125" style="4" bestFit="1" customWidth="1"/>
    <col min="4355" max="4355" width="7" style="4" customWidth="1"/>
    <col min="4356" max="4356" width="30.85546875" style="4" customWidth="1"/>
    <col min="4357" max="4357" width="5.7109375" style="4" bestFit="1" customWidth="1"/>
    <col min="4358" max="4358" width="6.28515625" style="4" bestFit="1" customWidth="1"/>
    <col min="4359" max="4359" width="7" style="4" bestFit="1" customWidth="1"/>
    <col min="4360" max="4360" width="9.7109375" style="4" bestFit="1" customWidth="1"/>
    <col min="4361" max="4361" width="6.140625" style="4" bestFit="1" customWidth="1"/>
    <col min="4362" max="4362" width="5" style="4" bestFit="1" customWidth="1"/>
    <col min="4363" max="4363" width="15.28515625" style="4" customWidth="1"/>
    <col min="4364" max="4364" width="27.140625" style="4" customWidth="1"/>
    <col min="4365" max="4365" width="11" style="4" customWidth="1"/>
    <col min="4366" max="4369" width="9.140625" style="4" customWidth="1"/>
    <col min="4370" max="4370" width="9.28515625" style="4" customWidth="1"/>
    <col min="4371" max="4380" width="8" style="4" customWidth="1"/>
    <col min="4381" max="4608" width="14.42578125" style="4"/>
    <col min="4609" max="4609" width="6.85546875" style="4" customWidth="1"/>
    <col min="4610" max="4610" width="8.42578125" style="4" bestFit="1" customWidth="1"/>
    <col min="4611" max="4611" width="7" style="4" customWidth="1"/>
    <col min="4612" max="4612" width="30.85546875" style="4" customWidth="1"/>
    <col min="4613" max="4613" width="5.7109375" style="4" bestFit="1" customWidth="1"/>
    <col min="4614" max="4614" width="6.28515625" style="4" bestFit="1" customWidth="1"/>
    <col min="4615" max="4615" width="7" style="4" bestFit="1" customWidth="1"/>
    <col min="4616" max="4616" width="9.7109375" style="4" bestFit="1" customWidth="1"/>
    <col min="4617" max="4617" width="6.140625" style="4" bestFit="1" customWidth="1"/>
    <col min="4618" max="4618" width="5" style="4" bestFit="1" customWidth="1"/>
    <col min="4619" max="4619" width="15.28515625" style="4" customWidth="1"/>
    <col min="4620" max="4620" width="27.140625" style="4" customWidth="1"/>
    <col min="4621" max="4621" width="11" style="4" customWidth="1"/>
    <col min="4622" max="4625" width="9.140625" style="4" customWidth="1"/>
    <col min="4626" max="4626" width="9.28515625" style="4" customWidth="1"/>
    <col min="4627" max="4636" width="8" style="4" customWidth="1"/>
    <col min="4637" max="4864" width="14.42578125" style="4"/>
    <col min="4865" max="4865" width="6.85546875" style="4" customWidth="1"/>
    <col min="4866" max="4866" width="8.42578125" style="4" bestFit="1" customWidth="1"/>
    <col min="4867" max="4867" width="7" style="4" customWidth="1"/>
    <col min="4868" max="4868" width="30.85546875" style="4" customWidth="1"/>
    <col min="4869" max="4869" width="5.7109375" style="4" bestFit="1" customWidth="1"/>
    <col min="4870" max="4870" width="6.28515625" style="4" bestFit="1" customWidth="1"/>
    <col min="4871" max="4871" width="7" style="4" bestFit="1" customWidth="1"/>
    <col min="4872" max="4872" width="9.7109375" style="4" bestFit="1" customWidth="1"/>
    <col min="4873" max="4873" width="6.140625" style="4" bestFit="1" customWidth="1"/>
    <col min="4874" max="4874" width="5" style="4" bestFit="1" customWidth="1"/>
    <col min="4875" max="4875" width="15.28515625" style="4" customWidth="1"/>
    <col min="4876" max="4876" width="27.140625" style="4" customWidth="1"/>
    <col min="4877" max="4877" width="11" style="4" customWidth="1"/>
    <col min="4878" max="4881" width="9.140625" style="4" customWidth="1"/>
    <col min="4882" max="4882" width="9.28515625" style="4" customWidth="1"/>
    <col min="4883" max="4892" width="8" style="4" customWidth="1"/>
    <col min="4893" max="5120" width="14.42578125" style="4"/>
    <col min="5121" max="5121" width="6.85546875" style="4" customWidth="1"/>
    <col min="5122" max="5122" width="8.42578125" style="4" bestFit="1" customWidth="1"/>
    <col min="5123" max="5123" width="7" style="4" customWidth="1"/>
    <col min="5124" max="5124" width="30.85546875" style="4" customWidth="1"/>
    <col min="5125" max="5125" width="5.7109375" style="4" bestFit="1" customWidth="1"/>
    <col min="5126" max="5126" width="6.28515625" style="4" bestFit="1" customWidth="1"/>
    <col min="5127" max="5127" width="7" style="4" bestFit="1" customWidth="1"/>
    <col min="5128" max="5128" width="9.7109375" style="4" bestFit="1" customWidth="1"/>
    <col min="5129" max="5129" width="6.140625" style="4" bestFit="1" customWidth="1"/>
    <col min="5130" max="5130" width="5" style="4" bestFit="1" customWidth="1"/>
    <col min="5131" max="5131" width="15.28515625" style="4" customWidth="1"/>
    <col min="5132" max="5132" width="27.140625" style="4" customWidth="1"/>
    <col min="5133" max="5133" width="11" style="4" customWidth="1"/>
    <col min="5134" max="5137" width="9.140625" style="4" customWidth="1"/>
    <col min="5138" max="5138" width="9.28515625" style="4" customWidth="1"/>
    <col min="5139" max="5148" width="8" style="4" customWidth="1"/>
    <col min="5149" max="5376" width="14.42578125" style="4"/>
    <col min="5377" max="5377" width="6.85546875" style="4" customWidth="1"/>
    <col min="5378" max="5378" width="8.42578125" style="4" bestFit="1" customWidth="1"/>
    <col min="5379" max="5379" width="7" style="4" customWidth="1"/>
    <col min="5380" max="5380" width="30.85546875" style="4" customWidth="1"/>
    <col min="5381" max="5381" width="5.7109375" style="4" bestFit="1" customWidth="1"/>
    <col min="5382" max="5382" width="6.28515625" style="4" bestFit="1" customWidth="1"/>
    <col min="5383" max="5383" width="7" style="4" bestFit="1" customWidth="1"/>
    <col min="5384" max="5384" width="9.7109375" style="4" bestFit="1" customWidth="1"/>
    <col min="5385" max="5385" width="6.140625" style="4" bestFit="1" customWidth="1"/>
    <col min="5386" max="5386" width="5" style="4" bestFit="1" customWidth="1"/>
    <col min="5387" max="5387" width="15.28515625" style="4" customWidth="1"/>
    <col min="5388" max="5388" width="27.140625" style="4" customWidth="1"/>
    <col min="5389" max="5389" width="11" style="4" customWidth="1"/>
    <col min="5390" max="5393" width="9.140625" style="4" customWidth="1"/>
    <col min="5394" max="5394" width="9.28515625" style="4" customWidth="1"/>
    <col min="5395" max="5404" width="8" style="4" customWidth="1"/>
    <col min="5405" max="5632" width="14.42578125" style="4"/>
    <col min="5633" max="5633" width="6.85546875" style="4" customWidth="1"/>
    <col min="5634" max="5634" width="8.42578125" style="4" bestFit="1" customWidth="1"/>
    <col min="5635" max="5635" width="7" style="4" customWidth="1"/>
    <col min="5636" max="5636" width="30.85546875" style="4" customWidth="1"/>
    <col min="5637" max="5637" width="5.7109375" style="4" bestFit="1" customWidth="1"/>
    <col min="5638" max="5638" width="6.28515625" style="4" bestFit="1" customWidth="1"/>
    <col min="5639" max="5639" width="7" style="4" bestFit="1" customWidth="1"/>
    <col min="5640" max="5640" width="9.7109375" style="4" bestFit="1" customWidth="1"/>
    <col min="5641" max="5641" width="6.140625" style="4" bestFit="1" customWidth="1"/>
    <col min="5642" max="5642" width="5" style="4" bestFit="1" customWidth="1"/>
    <col min="5643" max="5643" width="15.28515625" style="4" customWidth="1"/>
    <col min="5644" max="5644" width="27.140625" style="4" customWidth="1"/>
    <col min="5645" max="5645" width="11" style="4" customWidth="1"/>
    <col min="5646" max="5649" width="9.140625" style="4" customWidth="1"/>
    <col min="5650" max="5650" width="9.28515625" style="4" customWidth="1"/>
    <col min="5651" max="5660" width="8" style="4" customWidth="1"/>
    <col min="5661" max="5888" width="14.42578125" style="4"/>
    <col min="5889" max="5889" width="6.85546875" style="4" customWidth="1"/>
    <col min="5890" max="5890" width="8.42578125" style="4" bestFit="1" customWidth="1"/>
    <col min="5891" max="5891" width="7" style="4" customWidth="1"/>
    <col min="5892" max="5892" width="30.85546875" style="4" customWidth="1"/>
    <col min="5893" max="5893" width="5.7109375" style="4" bestFit="1" customWidth="1"/>
    <col min="5894" max="5894" width="6.28515625" style="4" bestFit="1" customWidth="1"/>
    <col min="5895" max="5895" width="7" style="4" bestFit="1" customWidth="1"/>
    <col min="5896" max="5896" width="9.7109375" style="4" bestFit="1" customWidth="1"/>
    <col min="5897" max="5897" width="6.140625" style="4" bestFit="1" customWidth="1"/>
    <col min="5898" max="5898" width="5" style="4" bestFit="1" customWidth="1"/>
    <col min="5899" max="5899" width="15.28515625" style="4" customWidth="1"/>
    <col min="5900" max="5900" width="27.140625" style="4" customWidth="1"/>
    <col min="5901" max="5901" width="11" style="4" customWidth="1"/>
    <col min="5902" max="5905" width="9.140625" style="4" customWidth="1"/>
    <col min="5906" max="5906" width="9.28515625" style="4" customWidth="1"/>
    <col min="5907" max="5916" width="8" style="4" customWidth="1"/>
    <col min="5917" max="6144" width="14.42578125" style="4"/>
    <col min="6145" max="6145" width="6.85546875" style="4" customWidth="1"/>
    <col min="6146" max="6146" width="8.42578125" style="4" bestFit="1" customWidth="1"/>
    <col min="6147" max="6147" width="7" style="4" customWidth="1"/>
    <col min="6148" max="6148" width="30.85546875" style="4" customWidth="1"/>
    <col min="6149" max="6149" width="5.7109375" style="4" bestFit="1" customWidth="1"/>
    <col min="6150" max="6150" width="6.28515625" style="4" bestFit="1" customWidth="1"/>
    <col min="6151" max="6151" width="7" style="4" bestFit="1" customWidth="1"/>
    <col min="6152" max="6152" width="9.7109375" style="4" bestFit="1" customWidth="1"/>
    <col min="6153" max="6153" width="6.140625" style="4" bestFit="1" customWidth="1"/>
    <col min="6154" max="6154" width="5" style="4" bestFit="1" customWidth="1"/>
    <col min="6155" max="6155" width="15.28515625" style="4" customWidth="1"/>
    <col min="6156" max="6156" width="27.140625" style="4" customWidth="1"/>
    <col min="6157" max="6157" width="11" style="4" customWidth="1"/>
    <col min="6158" max="6161" width="9.140625" style="4" customWidth="1"/>
    <col min="6162" max="6162" width="9.28515625" style="4" customWidth="1"/>
    <col min="6163" max="6172" width="8" style="4" customWidth="1"/>
    <col min="6173" max="6400" width="14.42578125" style="4"/>
    <col min="6401" max="6401" width="6.85546875" style="4" customWidth="1"/>
    <col min="6402" max="6402" width="8.42578125" style="4" bestFit="1" customWidth="1"/>
    <col min="6403" max="6403" width="7" style="4" customWidth="1"/>
    <col min="6404" max="6404" width="30.85546875" style="4" customWidth="1"/>
    <col min="6405" max="6405" width="5.7109375" style="4" bestFit="1" customWidth="1"/>
    <col min="6406" max="6406" width="6.28515625" style="4" bestFit="1" customWidth="1"/>
    <col min="6407" max="6407" width="7" style="4" bestFit="1" customWidth="1"/>
    <col min="6408" max="6408" width="9.7109375" style="4" bestFit="1" customWidth="1"/>
    <col min="6409" max="6409" width="6.140625" style="4" bestFit="1" customWidth="1"/>
    <col min="6410" max="6410" width="5" style="4" bestFit="1" customWidth="1"/>
    <col min="6411" max="6411" width="15.28515625" style="4" customWidth="1"/>
    <col min="6412" max="6412" width="27.140625" style="4" customWidth="1"/>
    <col min="6413" max="6413" width="11" style="4" customWidth="1"/>
    <col min="6414" max="6417" width="9.140625" style="4" customWidth="1"/>
    <col min="6418" max="6418" width="9.28515625" style="4" customWidth="1"/>
    <col min="6419" max="6428" width="8" style="4" customWidth="1"/>
    <col min="6429" max="6656" width="14.42578125" style="4"/>
    <col min="6657" max="6657" width="6.85546875" style="4" customWidth="1"/>
    <col min="6658" max="6658" width="8.42578125" style="4" bestFit="1" customWidth="1"/>
    <col min="6659" max="6659" width="7" style="4" customWidth="1"/>
    <col min="6660" max="6660" width="30.85546875" style="4" customWidth="1"/>
    <col min="6661" max="6661" width="5.7109375" style="4" bestFit="1" customWidth="1"/>
    <col min="6662" max="6662" width="6.28515625" style="4" bestFit="1" customWidth="1"/>
    <col min="6663" max="6663" width="7" style="4" bestFit="1" customWidth="1"/>
    <col min="6664" max="6664" width="9.7109375" style="4" bestFit="1" customWidth="1"/>
    <col min="6665" max="6665" width="6.140625" style="4" bestFit="1" customWidth="1"/>
    <col min="6666" max="6666" width="5" style="4" bestFit="1" customWidth="1"/>
    <col min="6667" max="6667" width="15.28515625" style="4" customWidth="1"/>
    <col min="6668" max="6668" width="27.140625" style="4" customWidth="1"/>
    <col min="6669" max="6669" width="11" style="4" customWidth="1"/>
    <col min="6670" max="6673" width="9.140625" style="4" customWidth="1"/>
    <col min="6674" max="6674" width="9.28515625" style="4" customWidth="1"/>
    <col min="6675" max="6684" width="8" style="4" customWidth="1"/>
    <col min="6685" max="6912" width="14.42578125" style="4"/>
    <col min="6913" max="6913" width="6.85546875" style="4" customWidth="1"/>
    <col min="6914" max="6914" width="8.42578125" style="4" bestFit="1" customWidth="1"/>
    <col min="6915" max="6915" width="7" style="4" customWidth="1"/>
    <col min="6916" max="6916" width="30.85546875" style="4" customWidth="1"/>
    <col min="6917" max="6917" width="5.7109375" style="4" bestFit="1" customWidth="1"/>
    <col min="6918" max="6918" width="6.28515625" style="4" bestFit="1" customWidth="1"/>
    <col min="6919" max="6919" width="7" style="4" bestFit="1" customWidth="1"/>
    <col min="6920" max="6920" width="9.7109375" style="4" bestFit="1" customWidth="1"/>
    <col min="6921" max="6921" width="6.140625" style="4" bestFit="1" customWidth="1"/>
    <col min="6922" max="6922" width="5" style="4" bestFit="1" customWidth="1"/>
    <col min="6923" max="6923" width="15.28515625" style="4" customWidth="1"/>
    <col min="6924" max="6924" width="27.140625" style="4" customWidth="1"/>
    <col min="6925" max="6925" width="11" style="4" customWidth="1"/>
    <col min="6926" max="6929" width="9.140625" style="4" customWidth="1"/>
    <col min="6930" max="6930" width="9.28515625" style="4" customWidth="1"/>
    <col min="6931" max="6940" width="8" style="4" customWidth="1"/>
    <col min="6941" max="7168" width="14.42578125" style="4"/>
    <col min="7169" max="7169" width="6.85546875" style="4" customWidth="1"/>
    <col min="7170" max="7170" width="8.42578125" style="4" bestFit="1" customWidth="1"/>
    <col min="7171" max="7171" width="7" style="4" customWidth="1"/>
    <col min="7172" max="7172" width="30.85546875" style="4" customWidth="1"/>
    <col min="7173" max="7173" width="5.7109375" style="4" bestFit="1" customWidth="1"/>
    <col min="7174" max="7174" width="6.28515625" style="4" bestFit="1" customWidth="1"/>
    <col min="7175" max="7175" width="7" style="4" bestFit="1" customWidth="1"/>
    <col min="7176" max="7176" width="9.7109375" style="4" bestFit="1" customWidth="1"/>
    <col min="7177" max="7177" width="6.140625" style="4" bestFit="1" customWidth="1"/>
    <col min="7178" max="7178" width="5" style="4" bestFit="1" customWidth="1"/>
    <col min="7179" max="7179" width="15.28515625" style="4" customWidth="1"/>
    <col min="7180" max="7180" width="27.140625" style="4" customWidth="1"/>
    <col min="7181" max="7181" width="11" style="4" customWidth="1"/>
    <col min="7182" max="7185" width="9.140625" style="4" customWidth="1"/>
    <col min="7186" max="7186" width="9.28515625" style="4" customWidth="1"/>
    <col min="7187" max="7196" width="8" style="4" customWidth="1"/>
    <col min="7197" max="7424" width="14.42578125" style="4"/>
    <col min="7425" max="7425" width="6.85546875" style="4" customWidth="1"/>
    <col min="7426" max="7426" width="8.42578125" style="4" bestFit="1" customWidth="1"/>
    <col min="7427" max="7427" width="7" style="4" customWidth="1"/>
    <col min="7428" max="7428" width="30.85546875" style="4" customWidth="1"/>
    <col min="7429" max="7429" width="5.7109375" style="4" bestFit="1" customWidth="1"/>
    <col min="7430" max="7430" width="6.28515625" style="4" bestFit="1" customWidth="1"/>
    <col min="7431" max="7431" width="7" style="4" bestFit="1" customWidth="1"/>
    <col min="7432" max="7432" width="9.7109375" style="4" bestFit="1" customWidth="1"/>
    <col min="7433" max="7433" width="6.140625" style="4" bestFit="1" customWidth="1"/>
    <col min="7434" max="7434" width="5" style="4" bestFit="1" customWidth="1"/>
    <col min="7435" max="7435" width="15.28515625" style="4" customWidth="1"/>
    <col min="7436" max="7436" width="27.140625" style="4" customWidth="1"/>
    <col min="7437" max="7437" width="11" style="4" customWidth="1"/>
    <col min="7438" max="7441" width="9.140625" style="4" customWidth="1"/>
    <col min="7442" max="7442" width="9.28515625" style="4" customWidth="1"/>
    <col min="7443" max="7452" width="8" style="4" customWidth="1"/>
    <col min="7453" max="7680" width="14.42578125" style="4"/>
    <col min="7681" max="7681" width="6.85546875" style="4" customWidth="1"/>
    <col min="7682" max="7682" width="8.42578125" style="4" bestFit="1" customWidth="1"/>
    <col min="7683" max="7683" width="7" style="4" customWidth="1"/>
    <col min="7684" max="7684" width="30.85546875" style="4" customWidth="1"/>
    <col min="7685" max="7685" width="5.7109375" style="4" bestFit="1" customWidth="1"/>
    <col min="7686" max="7686" width="6.28515625" style="4" bestFit="1" customWidth="1"/>
    <col min="7687" max="7687" width="7" style="4" bestFit="1" customWidth="1"/>
    <col min="7688" max="7688" width="9.7109375" style="4" bestFit="1" customWidth="1"/>
    <col min="7689" max="7689" width="6.140625" style="4" bestFit="1" customWidth="1"/>
    <col min="7690" max="7690" width="5" style="4" bestFit="1" customWidth="1"/>
    <col min="7691" max="7691" width="15.28515625" style="4" customWidth="1"/>
    <col min="7692" max="7692" width="27.140625" style="4" customWidth="1"/>
    <col min="7693" max="7693" width="11" style="4" customWidth="1"/>
    <col min="7694" max="7697" width="9.140625" style="4" customWidth="1"/>
    <col min="7698" max="7698" width="9.28515625" style="4" customWidth="1"/>
    <col min="7699" max="7708" width="8" style="4" customWidth="1"/>
    <col min="7709" max="7936" width="14.42578125" style="4"/>
    <col min="7937" max="7937" width="6.85546875" style="4" customWidth="1"/>
    <col min="7938" max="7938" width="8.42578125" style="4" bestFit="1" customWidth="1"/>
    <col min="7939" max="7939" width="7" style="4" customWidth="1"/>
    <col min="7940" max="7940" width="30.85546875" style="4" customWidth="1"/>
    <col min="7941" max="7941" width="5.7109375" style="4" bestFit="1" customWidth="1"/>
    <col min="7942" max="7942" width="6.28515625" style="4" bestFit="1" customWidth="1"/>
    <col min="7943" max="7943" width="7" style="4" bestFit="1" customWidth="1"/>
    <col min="7944" max="7944" width="9.7109375" style="4" bestFit="1" customWidth="1"/>
    <col min="7945" max="7945" width="6.140625" style="4" bestFit="1" customWidth="1"/>
    <col min="7946" max="7946" width="5" style="4" bestFit="1" customWidth="1"/>
    <col min="7947" max="7947" width="15.28515625" style="4" customWidth="1"/>
    <col min="7948" max="7948" width="27.140625" style="4" customWidth="1"/>
    <col min="7949" max="7949" width="11" style="4" customWidth="1"/>
    <col min="7950" max="7953" width="9.140625" style="4" customWidth="1"/>
    <col min="7954" max="7954" width="9.28515625" style="4" customWidth="1"/>
    <col min="7955" max="7964" width="8" style="4" customWidth="1"/>
    <col min="7965" max="8192" width="14.42578125" style="4"/>
    <col min="8193" max="8193" width="6.85546875" style="4" customWidth="1"/>
    <col min="8194" max="8194" width="8.42578125" style="4" bestFit="1" customWidth="1"/>
    <col min="8195" max="8195" width="7" style="4" customWidth="1"/>
    <col min="8196" max="8196" width="30.85546875" style="4" customWidth="1"/>
    <col min="8197" max="8197" width="5.7109375" style="4" bestFit="1" customWidth="1"/>
    <col min="8198" max="8198" width="6.28515625" style="4" bestFit="1" customWidth="1"/>
    <col min="8199" max="8199" width="7" style="4" bestFit="1" customWidth="1"/>
    <col min="8200" max="8200" width="9.7109375" style="4" bestFit="1" customWidth="1"/>
    <col min="8201" max="8201" width="6.140625" style="4" bestFit="1" customWidth="1"/>
    <col min="8202" max="8202" width="5" style="4" bestFit="1" customWidth="1"/>
    <col min="8203" max="8203" width="15.28515625" style="4" customWidth="1"/>
    <col min="8204" max="8204" width="27.140625" style="4" customWidth="1"/>
    <col min="8205" max="8205" width="11" style="4" customWidth="1"/>
    <col min="8206" max="8209" width="9.140625" style="4" customWidth="1"/>
    <col min="8210" max="8210" width="9.28515625" style="4" customWidth="1"/>
    <col min="8211" max="8220" width="8" style="4" customWidth="1"/>
    <col min="8221" max="8448" width="14.42578125" style="4"/>
    <col min="8449" max="8449" width="6.85546875" style="4" customWidth="1"/>
    <col min="8450" max="8450" width="8.42578125" style="4" bestFit="1" customWidth="1"/>
    <col min="8451" max="8451" width="7" style="4" customWidth="1"/>
    <col min="8452" max="8452" width="30.85546875" style="4" customWidth="1"/>
    <col min="8453" max="8453" width="5.7109375" style="4" bestFit="1" customWidth="1"/>
    <col min="8454" max="8454" width="6.28515625" style="4" bestFit="1" customWidth="1"/>
    <col min="8455" max="8455" width="7" style="4" bestFit="1" customWidth="1"/>
    <col min="8456" max="8456" width="9.7109375" style="4" bestFit="1" customWidth="1"/>
    <col min="8457" max="8457" width="6.140625" style="4" bestFit="1" customWidth="1"/>
    <col min="8458" max="8458" width="5" style="4" bestFit="1" customWidth="1"/>
    <col min="8459" max="8459" width="15.28515625" style="4" customWidth="1"/>
    <col min="8460" max="8460" width="27.140625" style="4" customWidth="1"/>
    <col min="8461" max="8461" width="11" style="4" customWidth="1"/>
    <col min="8462" max="8465" width="9.140625" style="4" customWidth="1"/>
    <col min="8466" max="8466" width="9.28515625" style="4" customWidth="1"/>
    <col min="8467" max="8476" width="8" style="4" customWidth="1"/>
    <col min="8477" max="8704" width="14.42578125" style="4"/>
    <col min="8705" max="8705" width="6.85546875" style="4" customWidth="1"/>
    <col min="8706" max="8706" width="8.42578125" style="4" bestFit="1" customWidth="1"/>
    <col min="8707" max="8707" width="7" style="4" customWidth="1"/>
    <col min="8708" max="8708" width="30.85546875" style="4" customWidth="1"/>
    <col min="8709" max="8709" width="5.7109375" style="4" bestFit="1" customWidth="1"/>
    <col min="8710" max="8710" width="6.28515625" style="4" bestFit="1" customWidth="1"/>
    <col min="8711" max="8711" width="7" style="4" bestFit="1" customWidth="1"/>
    <col min="8712" max="8712" width="9.7109375" style="4" bestFit="1" customWidth="1"/>
    <col min="8713" max="8713" width="6.140625" style="4" bestFit="1" customWidth="1"/>
    <col min="8714" max="8714" width="5" style="4" bestFit="1" customWidth="1"/>
    <col min="8715" max="8715" width="15.28515625" style="4" customWidth="1"/>
    <col min="8716" max="8716" width="27.140625" style="4" customWidth="1"/>
    <col min="8717" max="8717" width="11" style="4" customWidth="1"/>
    <col min="8718" max="8721" width="9.140625" style="4" customWidth="1"/>
    <col min="8722" max="8722" width="9.28515625" style="4" customWidth="1"/>
    <col min="8723" max="8732" width="8" style="4" customWidth="1"/>
    <col min="8733" max="8960" width="14.42578125" style="4"/>
    <col min="8961" max="8961" width="6.85546875" style="4" customWidth="1"/>
    <col min="8962" max="8962" width="8.42578125" style="4" bestFit="1" customWidth="1"/>
    <col min="8963" max="8963" width="7" style="4" customWidth="1"/>
    <col min="8964" max="8964" width="30.85546875" style="4" customWidth="1"/>
    <col min="8965" max="8965" width="5.7109375" style="4" bestFit="1" customWidth="1"/>
    <col min="8966" max="8966" width="6.28515625" style="4" bestFit="1" customWidth="1"/>
    <col min="8967" max="8967" width="7" style="4" bestFit="1" customWidth="1"/>
    <col min="8968" max="8968" width="9.7109375" style="4" bestFit="1" customWidth="1"/>
    <col min="8969" max="8969" width="6.140625" style="4" bestFit="1" customWidth="1"/>
    <col min="8970" max="8970" width="5" style="4" bestFit="1" customWidth="1"/>
    <col min="8971" max="8971" width="15.28515625" style="4" customWidth="1"/>
    <col min="8972" max="8972" width="27.140625" style="4" customWidth="1"/>
    <col min="8973" max="8973" width="11" style="4" customWidth="1"/>
    <col min="8974" max="8977" width="9.140625" style="4" customWidth="1"/>
    <col min="8978" max="8978" width="9.28515625" style="4" customWidth="1"/>
    <col min="8979" max="8988" width="8" style="4" customWidth="1"/>
    <col min="8989" max="9216" width="14.42578125" style="4"/>
    <col min="9217" max="9217" width="6.85546875" style="4" customWidth="1"/>
    <col min="9218" max="9218" width="8.42578125" style="4" bestFit="1" customWidth="1"/>
    <col min="9219" max="9219" width="7" style="4" customWidth="1"/>
    <col min="9220" max="9220" width="30.85546875" style="4" customWidth="1"/>
    <col min="9221" max="9221" width="5.7109375" style="4" bestFit="1" customWidth="1"/>
    <col min="9222" max="9222" width="6.28515625" style="4" bestFit="1" customWidth="1"/>
    <col min="9223" max="9223" width="7" style="4" bestFit="1" customWidth="1"/>
    <col min="9224" max="9224" width="9.7109375" style="4" bestFit="1" customWidth="1"/>
    <col min="9225" max="9225" width="6.140625" style="4" bestFit="1" customWidth="1"/>
    <col min="9226" max="9226" width="5" style="4" bestFit="1" customWidth="1"/>
    <col min="9227" max="9227" width="15.28515625" style="4" customWidth="1"/>
    <col min="9228" max="9228" width="27.140625" style="4" customWidth="1"/>
    <col min="9229" max="9229" width="11" style="4" customWidth="1"/>
    <col min="9230" max="9233" width="9.140625" style="4" customWidth="1"/>
    <col min="9234" max="9234" width="9.28515625" style="4" customWidth="1"/>
    <col min="9235" max="9244" width="8" style="4" customWidth="1"/>
    <col min="9245" max="9472" width="14.42578125" style="4"/>
    <col min="9473" max="9473" width="6.85546875" style="4" customWidth="1"/>
    <col min="9474" max="9474" width="8.42578125" style="4" bestFit="1" customWidth="1"/>
    <col min="9475" max="9475" width="7" style="4" customWidth="1"/>
    <col min="9476" max="9476" width="30.85546875" style="4" customWidth="1"/>
    <col min="9477" max="9477" width="5.7109375" style="4" bestFit="1" customWidth="1"/>
    <col min="9478" max="9478" width="6.28515625" style="4" bestFit="1" customWidth="1"/>
    <col min="9479" max="9479" width="7" style="4" bestFit="1" customWidth="1"/>
    <col min="9480" max="9480" width="9.7109375" style="4" bestFit="1" customWidth="1"/>
    <col min="9481" max="9481" width="6.140625" style="4" bestFit="1" customWidth="1"/>
    <col min="9482" max="9482" width="5" style="4" bestFit="1" customWidth="1"/>
    <col min="9483" max="9483" width="15.28515625" style="4" customWidth="1"/>
    <col min="9484" max="9484" width="27.140625" style="4" customWidth="1"/>
    <col min="9485" max="9485" width="11" style="4" customWidth="1"/>
    <col min="9486" max="9489" width="9.140625" style="4" customWidth="1"/>
    <col min="9490" max="9490" width="9.28515625" style="4" customWidth="1"/>
    <col min="9491" max="9500" width="8" style="4" customWidth="1"/>
    <col min="9501" max="9728" width="14.42578125" style="4"/>
    <col min="9729" max="9729" width="6.85546875" style="4" customWidth="1"/>
    <col min="9730" max="9730" width="8.42578125" style="4" bestFit="1" customWidth="1"/>
    <col min="9731" max="9731" width="7" style="4" customWidth="1"/>
    <col min="9732" max="9732" width="30.85546875" style="4" customWidth="1"/>
    <col min="9733" max="9733" width="5.7109375" style="4" bestFit="1" customWidth="1"/>
    <col min="9734" max="9734" width="6.28515625" style="4" bestFit="1" customWidth="1"/>
    <col min="9735" max="9735" width="7" style="4" bestFit="1" customWidth="1"/>
    <col min="9736" max="9736" width="9.7109375" style="4" bestFit="1" customWidth="1"/>
    <col min="9737" max="9737" width="6.140625" style="4" bestFit="1" customWidth="1"/>
    <col min="9738" max="9738" width="5" style="4" bestFit="1" customWidth="1"/>
    <col min="9739" max="9739" width="15.28515625" style="4" customWidth="1"/>
    <col min="9740" max="9740" width="27.140625" style="4" customWidth="1"/>
    <col min="9741" max="9741" width="11" style="4" customWidth="1"/>
    <col min="9742" max="9745" width="9.140625" style="4" customWidth="1"/>
    <col min="9746" max="9746" width="9.28515625" style="4" customWidth="1"/>
    <col min="9747" max="9756" width="8" style="4" customWidth="1"/>
    <col min="9757" max="9984" width="14.42578125" style="4"/>
    <col min="9985" max="9985" width="6.85546875" style="4" customWidth="1"/>
    <col min="9986" max="9986" width="8.42578125" style="4" bestFit="1" customWidth="1"/>
    <col min="9987" max="9987" width="7" style="4" customWidth="1"/>
    <col min="9988" max="9988" width="30.85546875" style="4" customWidth="1"/>
    <col min="9989" max="9989" width="5.7109375" style="4" bestFit="1" customWidth="1"/>
    <col min="9990" max="9990" width="6.28515625" style="4" bestFit="1" customWidth="1"/>
    <col min="9991" max="9991" width="7" style="4" bestFit="1" customWidth="1"/>
    <col min="9992" max="9992" width="9.7109375" style="4" bestFit="1" customWidth="1"/>
    <col min="9993" max="9993" width="6.140625" style="4" bestFit="1" customWidth="1"/>
    <col min="9994" max="9994" width="5" style="4" bestFit="1" customWidth="1"/>
    <col min="9995" max="9995" width="15.28515625" style="4" customWidth="1"/>
    <col min="9996" max="9996" width="27.140625" style="4" customWidth="1"/>
    <col min="9997" max="9997" width="11" style="4" customWidth="1"/>
    <col min="9998" max="10001" width="9.140625" style="4" customWidth="1"/>
    <col min="10002" max="10002" width="9.28515625" style="4" customWidth="1"/>
    <col min="10003" max="10012" width="8" style="4" customWidth="1"/>
    <col min="10013" max="10240" width="14.42578125" style="4"/>
    <col min="10241" max="10241" width="6.85546875" style="4" customWidth="1"/>
    <col min="10242" max="10242" width="8.42578125" style="4" bestFit="1" customWidth="1"/>
    <col min="10243" max="10243" width="7" style="4" customWidth="1"/>
    <col min="10244" max="10244" width="30.85546875" style="4" customWidth="1"/>
    <col min="10245" max="10245" width="5.7109375" style="4" bestFit="1" customWidth="1"/>
    <col min="10246" max="10246" width="6.28515625" style="4" bestFit="1" customWidth="1"/>
    <col min="10247" max="10247" width="7" style="4" bestFit="1" customWidth="1"/>
    <col min="10248" max="10248" width="9.7109375" style="4" bestFit="1" customWidth="1"/>
    <col min="10249" max="10249" width="6.140625" style="4" bestFit="1" customWidth="1"/>
    <col min="10250" max="10250" width="5" style="4" bestFit="1" customWidth="1"/>
    <col min="10251" max="10251" width="15.28515625" style="4" customWidth="1"/>
    <col min="10252" max="10252" width="27.140625" style="4" customWidth="1"/>
    <col min="10253" max="10253" width="11" style="4" customWidth="1"/>
    <col min="10254" max="10257" width="9.140625" style="4" customWidth="1"/>
    <col min="10258" max="10258" width="9.28515625" style="4" customWidth="1"/>
    <col min="10259" max="10268" width="8" style="4" customWidth="1"/>
    <col min="10269" max="10496" width="14.42578125" style="4"/>
    <col min="10497" max="10497" width="6.85546875" style="4" customWidth="1"/>
    <col min="10498" max="10498" width="8.42578125" style="4" bestFit="1" customWidth="1"/>
    <col min="10499" max="10499" width="7" style="4" customWidth="1"/>
    <col min="10500" max="10500" width="30.85546875" style="4" customWidth="1"/>
    <col min="10501" max="10501" width="5.7109375" style="4" bestFit="1" customWidth="1"/>
    <col min="10502" max="10502" width="6.28515625" style="4" bestFit="1" customWidth="1"/>
    <col min="10503" max="10503" width="7" style="4" bestFit="1" customWidth="1"/>
    <col min="10504" max="10504" width="9.7109375" style="4" bestFit="1" customWidth="1"/>
    <col min="10505" max="10505" width="6.140625" style="4" bestFit="1" customWidth="1"/>
    <col min="10506" max="10506" width="5" style="4" bestFit="1" customWidth="1"/>
    <col min="10507" max="10507" width="15.28515625" style="4" customWidth="1"/>
    <col min="10508" max="10508" width="27.140625" style="4" customWidth="1"/>
    <col min="10509" max="10509" width="11" style="4" customWidth="1"/>
    <col min="10510" max="10513" width="9.140625" style="4" customWidth="1"/>
    <col min="10514" max="10514" width="9.28515625" style="4" customWidth="1"/>
    <col min="10515" max="10524" width="8" style="4" customWidth="1"/>
    <col min="10525" max="10752" width="14.42578125" style="4"/>
    <col min="10753" max="10753" width="6.85546875" style="4" customWidth="1"/>
    <col min="10754" max="10754" width="8.42578125" style="4" bestFit="1" customWidth="1"/>
    <col min="10755" max="10755" width="7" style="4" customWidth="1"/>
    <col min="10756" max="10756" width="30.85546875" style="4" customWidth="1"/>
    <col min="10757" max="10757" width="5.7109375" style="4" bestFit="1" customWidth="1"/>
    <col min="10758" max="10758" width="6.28515625" style="4" bestFit="1" customWidth="1"/>
    <col min="10759" max="10759" width="7" style="4" bestFit="1" customWidth="1"/>
    <col min="10760" max="10760" width="9.7109375" style="4" bestFit="1" customWidth="1"/>
    <col min="10761" max="10761" width="6.140625" style="4" bestFit="1" customWidth="1"/>
    <col min="10762" max="10762" width="5" style="4" bestFit="1" customWidth="1"/>
    <col min="10763" max="10763" width="15.28515625" style="4" customWidth="1"/>
    <col min="10764" max="10764" width="27.140625" style="4" customWidth="1"/>
    <col min="10765" max="10765" width="11" style="4" customWidth="1"/>
    <col min="10766" max="10769" width="9.140625" style="4" customWidth="1"/>
    <col min="10770" max="10770" width="9.28515625" style="4" customWidth="1"/>
    <col min="10771" max="10780" width="8" style="4" customWidth="1"/>
    <col min="10781" max="11008" width="14.42578125" style="4"/>
    <col min="11009" max="11009" width="6.85546875" style="4" customWidth="1"/>
    <col min="11010" max="11010" width="8.42578125" style="4" bestFit="1" customWidth="1"/>
    <col min="11011" max="11011" width="7" style="4" customWidth="1"/>
    <col min="11012" max="11012" width="30.85546875" style="4" customWidth="1"/>
    <col min="11013" max="11013" width="5.7109375" style="4" bestFit="1" customWidth="1"/>
    <col min="11014" max="11014" width="6.28515625" style="4" bestFit="1" customWidth="1"/>
    <col min="11015" max="11015" width="7" style="4" bestFit="1" customWidth="1"/>
    <col min="11016" max="11016" width="9.7109375" style="4" bestFit="1" customWidth="1"/>
    <col min="11017" max="11017" width="6.140625" style="4" bestFit="1" customWidth="1"/>
    <col min="11018" max="11018" width="5" style="4" bestFit="1" customWidth="1"/>
    <col min="11019" max="11019" width="15.28515625" style="4" customWidth="1"/>
    <col min="11020" max="11020" width="27.140625" style="4" customWidth="1"/>
    <col min="11021" max="11021" width="11" style="4" customWidth="1"/>
    <col min="11022" max="11025" width="9.140625" style="4" customWidth="1"/>
    <col min="11026" max="11026" width="9.28515625" style="4" customWidth="1"/>
    <col min="11027" max="11036" width="8" style="4" customWidth="1"/>
    <col min="11037" max="11264" width="14.42578125" style="4"/>
    <col min="11265" max="11265" width="6.85546875" style="4" customWidth="1"/>
    <col min="11266" max="11266" width="8.42578125" style="4" bestFit="1" customWidth="1"/>
    <col min="11267" max="11267" width="7" style="4" customWidth="1"/>
    <col min="11268" max="11268" width="30.85546875" style="4" customWidth="1"/>
    <col min="11269" max="11269" width="5.7109375" style="4" bestFit="1" customWidth="1"/>
    <col min="11270" max="11270" width="6.28515625" style="4" bestFit="1" customWidth="1"/>
    <col min="11271" max="11271" width="7" style="4" bestFit="1" customWidth="1"/>
    <col min="11272" max="11272" width="9.7109375" style="4" bestFit="1" customWidth="1"/>
    <col min="11273" max="11273" width="6.140625" style="4" bestFit="1" customWidth="1"/>
    <col min="11274" max="11274" width="5" style="4" bestFit="1" customWidth="1"/>
    <col min="11275" max="11275" width="15.28515625" style="4" customWidth="1"/>
    <col min="11276" max="11276" width="27.140625" style="4" customWidth="1"/>
    <col min="11277" max="11277" width="11" style="4" customWidth="1"/>
    <col min="11278" max="11281" width="9.140625" style="4" customWidth="1"/>
    <col min="11282" max="11282" width="9.28515625" style="4" customWidth="1"/>
    <col min="11283" max="11292" width="8" style="4" customWidth="1"/>
    <col min="11293" max="11520" width="14.42578125" style="4"/>
    <col min="11521" max="11521" width="6.85546875" style="4" customWidth="1"/>
    <col min="11522" max="11522" width="8.42578125" style="4" bestFit="1" customWidth="1"/>
    <col min="11523" max="11523" width="7" style="4" customWidth="1"/>
    <col min="11524" max="11524" width="30.85546875" style="4" customWidth="1"/>
    <col min="11525" max="11525" width="5.7109375" style="4" bestFit="1" customWidth="1"/>
    <col min="11526" max="11526" width="6.28515625" style="4" bestFit="1" customWidth="1"/>
    <col min="11527" max="11527" width="7" style="4" bestFit="1" customWidth="1"/>
    <col min="11528" max="11528" width="9.7109375" style="4" bestFit="1" customWidth="1"/>
    <col min="11529" max="11529" width="6.140625" style="4" bestFit="1" customWidth="1"/>
    <col min="11530" max="11530" width="5" style="4" bestFit="1" customWidth="1"/>
    <col min="11531" max="11531" width="15.28515625" style="4" customWidth="1"/>
    <col min="11532" max="11532" width="27.140625" style="4" customWidth="1"/>
    <col min="11533" max="11533" width="11" style="4" customWidth="1"/>
    <col min="11534" max="11537" width="9.140625" style="4" customWidth="1"/>
    <col min="11538" max="11538" width="9.28515625" style="4" customWidth="1"/>
    <col min="11539" max="11548" width="8" style="4" customWidth="1"/>
    <col min="11549" max="11776" width="14.42578125" style="4"/>
    <col min="11777" max="11777" width="6.85546875" style="4" customWidth="1"/>
    <col min="11778" max="11778" width="8.42578125" style="4" bestFit="1" customWidth="1"/>
    <col min="11779" max="11779" width="7" style="4" customWidth="1"/>
    <col min="11780" max="11780" width="30.85546875" style="4" customWidth="1"/>
    <col min="11781" max="11781" width="5.7109375" style="4" bestFit="1" customWidth="1"/>
    <col min="11782" max="11782" width="6.28515625" style="4" bestFit="1" customWidth="1"/>
    <col min="11783" max="11783" width="7" style="4" bestFit="1" customWidth="1"/>
    <col min="11784" max="11784" width="9.7109375" style="4" bestFit="1" customWidth="1"/>
    <col min="11785" max="11785" width="6.140625" style="4" bestFit="1" customWidth="1"/>
    <col min="11786" max="11786" width="5" style="4" bestFit="1" customWidth="1"/>
    <col min="11787" max="11787" width="15.28515625" style="4" customWidth="1"/>
    <col min="11788" max="11788" width="27.140625" style="4" customWidth="1"/>
    <col min="11789" max="11789" width="11" style="4" customWidth="1"/>
    <col min="11790" max="11793" width="9.140625" style="4" customWidth="1"/>
    <col min="11794" max="11794" width="9.28515625" style="4" customWidth="1"/>
    <col min="11795" max="11804" width="8" style="4" customWidth="1"/>
    <col min="11805" max="12032" width="14.42578125" style="4"/>
    <col min="12033" max="12033" width="6.85546875" style="4" customWidth="1"/>
    <col min="12034" max="12034" width="8.42578125" style="4" bestFit="1" customWidth="1"/>
    <col min="12035" max="12035" width="7" style="4" customWidth="1"/>
    <col min="12036" max="12036" width="30.85546875" style="4" customWidth="1"/>
    <col min="12037" max="12037" width="5.7109375" style="4" bestFit="1" customWidth="1"/>
    <col min="12038" max="12038" width="6.28515625" style="4" bestFit="1" customWidth="1"/>
    <col min="12039" max="12039" width="7" style="4" bestFit="1" customWidth="1"/>
    <col min="12040" max="12040" width="9.7109375" style="4" bestFit="1" customWidth="1"/>
    <col min="12041" max="12041" width="6.140625" style="4" bestFit="1" customWidth="1"/>
    <col min="12042" max="12042" width="5" style="4" bestFit="1" customWidth="1"/>
    <col min="12043" max="12043" width="15.28515625" style="4" customWidth="1"/>
    <col min="12044" max="12044" width="27.140625" style="4" customWidth="1"/>
    <col min="12045" max="12045" width="11" style="4" customWidth="1"/>
    <col min="12046" max="12049" width="9.140625" style="4" customWidth="1"/>
    <col min="12050" max="12050" width="9.28515625" style="4" customWidth="1"/>
    <col min="12051" max="12060" width="8" style="4" customWidth="1"/>
    <col min="12061" max="12288" width="14.42578125" style="4"/>
    <col min="12289" max="12289" width="6.85546875" style="4" customWidth="1"/>
    <col min="12290" max="12290" width="8.42578125" style="4" bestFit="1" customWidth="1"/>
    <col min="12291" max="12291" width="7" style="4" customWidth="1"/>
    <col min="12292" max="12292" width="30.85546875" style="4" customWidth="1"/>
    <col min="12293" max="12293" width="5.7109375" style="4" bestFit="1" customWidth="1"/>
    <col min="12294" max="12294" width="6.28515625" style="4" bestFit="1" customWidth="1"/>
    <col min="12295" max="12295" width="7" style="4" bestFit="1" customWidth="1"/>
    <col min="12296" max="12296" width="9.7109375" style="4" bestFit="1" customWidth="1"/>
    <col min="12297" max="12297" width="6.140625" style="4" bestFit="1" customWidth="1"/>
    <col min="12298" max="12298" width="5" style="4" bestFit="1" customWidth="1"/>
    <col min="12299" max="12299" width="15.28515625" style="4" customWidth="1"/>
    <col min="12300" max="12300" width="27.140625" style="4" customWidth="1"/>
    <col min="12301" max="12301" width="11" style="4" customWidth="1"/>
    <col min="12302" max="12305" width="9.140625" style="4" customWidth="1"/>
    <col min="12306" max="12306" width="9.28515625" style="4" customWidth="1"/>
    <col min="12307" max="12316" width="8" style="4" customWidth="1"/>
    <col min="12317" max="12544" width="14.42578125" style="4"/>
    <col min="12545" max="12545" width="6.85546875" style="4" customWidth="1"/>
    <col min="12546" max="12546" width="8.42578125" style="4" bestFit="1" customWidth="1"/>
    <col min="12547" max="12547" width="7" style="4" customWidth="1"/>
    <col min="12548" max="12548" width="30.85546875" style="4" customWidth="1"/>
    <col min="12549" max="12549" width="5.7109375" style="4" bestFit="1" customWidth="1"/>
    <col min="12550" max="12550" width="6.28515625" style="4" bestFit="1" customWidth="1"/>
    <col min="12551" max="12551" width="7" style="4" bestFit="1" customWidth="1"/>
    <col min="12552" max="12552" width="9.7109375" style="4" bestFit="1" customWidth="1"/>
    <col min="12553" max="12553" width="6.140625" style="4" bestFit="1" customWidth="1"/>
    <col min="12554" max="12554" width="5" style="4" bestFit="1" customWidth="1"/>
    <col min="12555" max="12555" width="15.28515625" style="4" customWidth="1"/>
    <col min="12556" max="12556" width="27.140625" style="4" customWidth="1"/>
    <col min="12557" max="12557" width="11" style="4" customWidth="1"/>
    <col min="12558" max="12561" width="9.140625" style="4" customWidth="1"/>
    <col min="12562" max="12562" width="9.28515625" style="4" customWidth="1"/>
    <col min="12563" max="12572" width="8" style="4" customWidth="1"/>
    <col min="12573" max="12800" width="14.42578125" style="4"/>
    <col min="12801" max="12801" width="6.85546875" style="4" customWidth="1"/>
    <col min="12802" max="12802" width="8.42578125" style="4" bestFit="1" customWidth="1"/>
    <col min="12803" max="12803" width="7" style="4" customWidth="1"/>
    <col min="12804" max="12804" width="30.85546875" style="4" customWidth="1"/>
    <col min="12805" max="12805" width="5.7109375" style="4" bestFit="1" customWidth="1"/>
    <col min="12806" max="12806" width="6.28515625" style="4" bestFit="1" customWidth="1"/>
    <col min="12807" max="12807" width="7" style="4" bestFit="1" customWidth="1"/>
    <col min="12808" max="12808" width="9.7109375" style="4" bestFit="1" customWidth="1"/>
    <col min="12809" max="12809" width="6.140625" style="4" bestFit="1" customWidth="1"/>
    <col min="12810" max="12810" width="5" style="4" bestFit="1" customWidth="1"/>
    <col min="12811" max="12811" width="15.28515625" style="4" customWidth="1"/>
    <col min="12812" max="12812" width="27.140625" style="4" customWidth="1"/>
    <col min="12813" max="12813" width="11" style="4" customWidth="1"/>
    <col min="12814" max="12817" width="9.140625" style="4" customWidth="1"/>
    <col min="12818" max="12818" width="9.28515625" style="4" customWidth="1"/>
    <col min="12819" max="12828" width="8" style="4" customWidth="1"/>
    <col min="12829" max="13056" width="14.42578125" style="4"/>
    <col min="13057" max="13057" width="6.85546875" style="4" customWidth="1"/>
    <col min="13058" max="13058" width="8.42578125" style="4" bestFit="1" customWidth="1"/>
    <col min="13059" max="13059" width="7" style="4" customWidth="1"/>
    <col min="13060" max="13060" width="30.85546875" style="4" customWidth="1"/>
    <col min="13061" max="13061" width="5.7109375" style="4" bestFit="1" customWidth="1"/>
    <col min="13062" max="13062" width="6.28515625" style="4" bestFit="1" customWidth="1"/>
    <col min="13063" max="13063" width="7" style="4" bestFit="1" customWidth="1"/>
    <col min="13064" max="13064" width="9.7109375" style="4" bestFit="1" customWidth="1"/>
    <col min="13065" max="13065" width="6.140625" style="4" bestFit="1" customWidth="1"/>
    <col min="13066" max="13066" width="5" style="4" bestFit="1" customWidth="1"/>
    <col min="13067" max="13067" width="15.28515625" style="4" customWidth="1"/>
    <col min="13068" max="13068" width="27.140625" style="4" customWidth="1"/>
    <col min="13069" max="13069" width="11" style="4" customWidth="1"/>
    <col min="13070" max="13073" width="9.140625" style="4" customWidth="1"/>
    <col min="13074" max="13074" width="9.28515625" style="4" customWidth="1"/>
    <col min="13075" max="13084" width="8" style="4" customWidth="1"/>
    <col min="13085" max="13312" width="14.42578125" style="4"/>
    <col min="13313" max="13313" width="6.85546875" style="4" customWidth="1"/>
    <col min="13314" max="13314" width="8.42578125" style="4" bestFit="1" customWidth="1"/>
    <col min="13315" max="13315" width="7" style="4" customWidth="1"/>
    <col min="13316" max="13316" width="30.85546875" style="4" customWidth="1"/>
    <col min="13317" max="13317" width="5.7109375" style="4" bestFit="1" customWidth="1"/>
    <col min="13318" max="13318" width="6.28515625" style="4" bestFit="1" customWidth="1"/>
    <col min="13319" max="13319" width="7" style="4" bestFit="1" customWidth="1"/>
    <col min="13320" max="13320" width="9.7109375" style="4" bestFit="1" customWidth="1"/>
    <col min="13321" max="13321" width="6.140625" style="4" bestFit="1" customWidth="1"/>
    <col min="13322" max="13322" width="5" style="4" bestFit="1" customWidth="1"/>
    <col min="13323" max="13323" width="15.28515625" style="4" customWidth="1"/>
    <col min="13324" max="13324" width="27.140625" style="4" customWidth="1"/>
    <col min="13325" max="13325" width="11" style="4" customWidth="1"/>
    <col min="13326" max="13329" width="9.140625" style="4" customWidth="1"/>
    <col min="13330" max="13330" width="9.28515625" style="4" customWidth="1"/>
    <col min="13331" max="13340" width="8" style="4" customWidth="1"/>
    <col min="13341" max="13568" width="14.42578125" style="4"/>
    <col min="13569" max="13569" width="6.85546875" style="4" customWidth="1"/>
    <col min="13570" max="13570" width="8.42578125" style="4" bestFit="1" customWidth="1"/>
    <col min="13571" max="13571" width="7" style="4" customWidth="1"/>
    <col min="13572" max="13572" width="30.85546875" style="4" customWidth="1"/>
    <col min="13573" max="13573" width="5.7109375" style="4" bestFit="1" customWidth="1"/>
    <col min="13574" max="13574" width="6.28515625" style="4" bestFit="1" customWidth="1"/>
    <col min="13575" max="13575" width="7" style="4" bestFit="1" customWidth="1"/>
    <col min="13576" max="13576" width="9.7109375" style="4" bestFit="1" customWidth="1"/>
    <col min="13577" max="13577" width="6.140625" style="4" bestFit="1" customWidth="1"/>
    <col min="13578" max="13578" width="5" style="4" bestFit="1" customWidth="1"/>
    <col min="13579" max="13579" width="15.28515625" style="4" customWidth="1"/>
    <col min="13580" max="13580" width="27.140625" style="4" customWidth="1"/>
    <col min="13581" max="13581" width="11" style="4" customWidth="1"/>
    <col min="13582" max="13585" width="9.140625" style="4" customWidth="1"/>
    <col min="13586" max="13586" width="9.28515625" style="4" customWidth="1"/>
    <col min="13587" max="13596" width="8" style="4" customWidth="1"/>
    <col min="13597" max="13824" width="14.42578125" style="4"/>
    <col min="13825" max="13825" width="6.85546875" style="4" customWidth="1"/>
    <col min="13826" max="13826" width="8.42578125" style="4" bestFit="1" customWidth="1"/>
    <col min="13827" max="13827" width="7" style="4" customWidth="1"/>
    <col min="13828" max="13828" width="30.85546875" style="4" customWidth="1"/>
    <col min="13829" max="13829" width="5.7109375" style="4" bestFit="1" customWidth="1"/>
    <col min="13830" max="13830" width="6.28515625" style="4" bestFit="1" customWidth="1"/>
    <col min="13831" max="13831" width="7" style="4" bestFit="1" customWidth="1"/>
    <col min="13832" max="13832" width="9.7109375" style="4" bestFit="1" customWidth="1"/>
    <col min="13833" max="13833" width="6.140625" style="4" bestFit="1" customWidth="1"/>
    <col min="13834" max="13834" width="5" style="4" bestFit="1" customWidth="1"/>
    <col min="13835" max="13835" width="15.28515625" style="4" customWidth="1"/>
    <col min="13836" max="13836" width="27.140625" style="4" customWidth="1"/>
    <col min="13837" max="13837" width="11" style="4" customWidth="1"/>
    <col min="13838" max="13841" width="9.140625" style="4" customWidth="1"/>
    <col min="13842" max="13842" width="9.28515625" style="4" customWidth="1"/>
    <col min="13843" max="13852" width="8" style="4" customWidth="1"/>
    <col min="13853" max="14080" width="14.42578125" style="4"/>
    <col min="14081" max="14081" width="6.85546875" style="4" customWidth="1"/>
    <col min="14082" max="14082" width="8.42578125" style="4" bestFit="1" customWidth="1"/>
    <col min="14083" max="14083" width="7" style="4" customWidth="1"/>
    <col min="14084" max="14084" width="30.85546875" style="4" customWidth="1"/>
    <col min="14085" max="14085" width="5.7109375" style="4" bestFit="1" customWidth="1"/>
    <col min="14086" max="14086" width="6.28515625" style="4" bestFit="1" customWidth="1"/>
    <col min="14087" max="14087" width="7" style="4" bestFit="1" customWidth="1"/>
    <col min="14088" max="14088" width="9.7109375" style="4" bestFit="1" customWidth="1"/>
    <col min="14089" max="14089" width="6.140625" style="4" bestFit="1" customWidth="1"/>
    <col min="14090" max="14090" width="5" style="4" bestFit="1" customWidth="1"/>
    <col min="14091" max="14091" width="15.28515625" style="4" customWidth="1"/>
    <col min="14092" max="14092" width="27.140625" style="4" customWidth="1"/>
    <col min="14093" max="14093" width="11" style="4" customWidth="1"/>
    <col min="14094" max="14097" width="9.140625" style="4" customWidth="1"/>
    <col min="14098" max="14098" width="9.28515625" style="4" customWidth="1"/>
    <col min="14099" max="14108" width="8" style="4" customWidth="1"/>
    <col min="14109" max="14336" width="14.42578125" style="4"/>
    <col min="14337" max="14337" width="6.85546875" style="4" customWidth="1"/>
    <col min="14338" max="14338" width="8.42578125" style="4" bestFit="1" customWidth="1"/>
    <col min="14339" max="14339" width="7" style="4" customWidth="1"/>
    <col min="14340" max="14340" width="30.85546875" style="4" customWidth="1"/>
    <col min="14341" max="14341" width="5.7109375" style="4" bestFit="1" customWidth="1"/>
    <col min="14342" max="14342" width="6.28515625" style="4" bestFit="1" customWidth="1"/>
    <col min="14343" max="14343" width="7" style="4" bestFit="1" customWidth="1"/>
    <col min="14344" max="14344" width="9.7109375" style="4" bestFit="1" customWidth="1"/>
    <col min="14345" max="14345" width="6.140625" style="4" bestFit="1" customWidth="1"/>
    <col min="14346" max="14346" width="5" style="4" bestFit="1" customWidth="1"/>
    <col min="14347" max="14347" width="15.28515625" style="4" customWidth="1"/>
    <col min="14348" max="14348" width="27.140625" style="4" customWidth="1"/>
    <col min="14349" max="14349" width="11" style="4" customWidth="1"/>
    <col min="14350" max="14353" width="9.140625" style="4" customWidth="1"/>
    <col min="14354" max="14354" width="9.28515625" style="4" customWidth="1"/>
    <col min="14355" max="14364" width="8" style="4" customWidth="1"/>
    <col min="14365" max="14592" width="14.42578125" style="4"/>
    <col min="14593" max="14593" width="6.85546875" style="4" customWidth="1"/>
    <col min="14594" max="14594" width="8.42578125" style="4" bestFit="1" customWidth="1"/>
    <col min="14595" max="14595" width="7" style="4" customWidth="1"/>
    <col min="14596" max="14596" width="30.85546875" style="4" customWidth="1"/>
    <col min="14597" max="14597" width="5.7109375" style="4" bestFit="1" customWidth="1"/>
    <col min="14598" max="14598" width="6.28515625" style="4" bestFit="1" customWidth="1"/>
    <col min="14599" max="14599" width="7" style="4" bestFit="1" customWidth="1"/>
    <col min="14600" max="14600" width="9.7109375" style="4" bestFit="1" customWidth="1"/>
    <col min="14601" max="14601" width="6.140625" style="4" bestFit="1" customWidth="1"/>
    <col min="14602" max="14602" width="5" style="4" bestFit="1" customWidth="1"/>
    <col min="14603" max="14603" width="15.28515625" style="4" customWidth="1"/>
    <col min="14604" max="14604" width="27.140625" style="4" customWidth="1"/>
    <col min="14605" max="14605" width="11" style="4" customWidth="1"/>
    <col min="14606" max="14609" width="9.140625" style="4" customWidth="1"/>
    <col min="14610" max="14610" width="9.28515625" style="4" customWidth="1"/>
    <col min="14611" max="14620" width="8" style="4" customWidth="1"/>
    <col min="14621" max="14848" width="14.42578125" style="4"/>
    <col min="14849" max="14849" width="6.85546875" style="4" customWidth="1"/>
    <col min="14850" max="14850" width="8.42578125" style="4" bestFit="1" customWidth="1"/>
    <col min="14851" max="14851" width="7" style="4" customWidth="1"/>
    <col min="14852" max="14852" width="30.85546875" style="4" customWidth="1"/>
    <col min="14853" max="14853" width="5.7109375" style="4" bestFit="1" customWidth="1"/>
    <col min="14854" max="14854" width="6.28515625" style="4" bestFit="1" customWidth="1"/>
    <col min="14855" max="14855" width="7" style="4" bestFit="1" customWidth="1"/>
    <col min="14856" max="14856" width="9.7109375" style="4" bestFit="1" customWidth="1"/>
    <col min="14857" max="14857" width="6.140625" style="4" bestFit="1" customWidth="1"/>
    <col min="14858" max="14858" width="5" style="4" bestFit="1" customWidth="1"/>
    <col min="14859" max="14859" width="15.28515625" style="4" customWidth="1"/>
    <col min="14860" max="14860" width="27.140625" style="4" customWidth="1"/>
    <col min="14861" max="14861" width="11" style="4" customWidth="1"/>
    <col min="14862" max="14865" width="9.140625" style="4" customWidth="1"/>
    <col min="14866" max="14866" width="9.28515625" style="4" customWidth="1"/>
    <col min="14867" max="14876" width="8" style="4" customWidth="1"/>
    <col min="14877" max="15104" width="14.42578125" style="4"/>
    <col min="15105" max="15105" width="6.85546875" style="4" customWidth="1"/>
    <col min="15106" max="15106" width="8.42578125" style="4" bestFit="1" customWidth="1"/>
    <col min="15107" max="15107" width="7" style="4" customWidth="1"/>
    <col min="15108" max="15108" width="30.85546875" style="4" customWidth="1"/>
    <col min="15109" max="15109" width="5.7109375" style="4" bestFit="1" customWidth="1"/>
    <col min="15110" max="15110" width="6.28515625" style="4" bestFit="1" customWidth="1"/>
    <col min="15111" max="15111" width="7" style="4" bestFit="1" customWidth="1"/>
    <col min="15112" max="15112" width="9.7109375" style="4" bestFit="1" customWidth="1"/>
    <col min="15113" max="15113" width="6.140625" style="4" bestFit="1" customWidth="1"/>
    <col min="15114" max="15114" width="5" style="4" bestFit="1" customWidth="1"/>
    <col min="15115" max="15115" width="15.28515625" style="4" customWidth="1"/>
    <col min="15116" max="15116" width="27.140625" style="4" customWidth="1"/>
    <col min="15117" max="15117" width="11" style="4" customWidth="1"/>
    <col min="15118" max="15121" width="9.140625" style="4" customWidth="1"/>
    <col min="15122" max="15122" width="9.28515625" style="4" customWidth="1"/>
    <col min="15123" max="15132" width="8" style="4" customWidth="1"/>
    <col min="15133" max="15360" width="14.42578125" style="4"/>
    <col min="15361" max="15361" width="6.85546875" style="4" customWidth="1"/>
    <col min="15362" max="15362" width="8.42578125" style="4" bestFit="1" customWidth="1"/>
    <col min="15363" max="15363" width="7" style="4" customWidth="1"/>
    <col min="15364" max="15364" width="30.85546875" style="4" customWidth="1"/>
    <col min="15365" max="15365" width="5.7109375" style="4" bestFit="1" customWidth="1"/>
    <col min="15366" max="15366" width="6.28515625" style="4" bestFit="1" customWidth="1"/>
    <col min="15367" max="15367" width="7" style="4" bestFit="1" customWidth="1"/>
    <col min="15368" max="15368" width="9.7109375" style="4" bestFit="1" customWidth="1"/>
    <col min="15369" max="15369" width="6.140625" style="4" bestFit="1" customWidth="1"/>
    <col min="15370" max="15370" width="5" style="4" bestFit="1" customWidth="1"/>
    <col min="15371" max="15371" width="15.28515625" style="4" customWidth="1"/>
    <col min="15372" max="15372" width="27.140625" style="4" customWidth="1"/>
    <col min="15373" max="15373" width="11" style="4" customWidth="1"/>
    <col min="15374" max="15377" width="9.140625" style="4" customWidth="1"/>
    <col min="15378" max="15378" width="9.28515625" style="4" customWidth="1"/>
    <col min="15379" max="15388" width="8" style="4" customWidth="1"/>
    <col min="15389" max="15616" width="14.42578125" style="4"/>
    <col min="15617" max="15617" width="6.85546875" style="4" customWidth="1"/>
    <col min="15618" max="15618" width="8.42578125" style="4" bestFit="1" customWidth="1"/>
    <col min="15619" max="15619" width="7" style="4" customWidth="1"/>
    <col min="15620" max="15620" width="30.85546875" style="4" customWidth="1"/>
    <col min="15621" max="15621" width="5.7109375" style="4" bestFit="1" customWidth="1"/>
    <col min="15622" max="15622" width="6.28515625" style="4" bestFit="1" customWidth="1"/>
    <col min="15623" max="15623" width="7" style="4" bestFit="1" customWidth="1"/>
    <col min="15624" max="15624" width="9.7109375" style="4" bestFit="1" customWidth="1"/>
    <col min="15625" max="15625" width="6.140625" style="4" bestFit="1" customWidth="1"/>
    <col min="15626" max="15626" width="5" style="4" bestFit="1" customWidth="1"/>
    <col min="15627" max="15627" width="15.28515625" style="4" customWidth="1"/>
    <col min="15628" max="15628" width="27.140625" style="4" customWidth="1"/>
    <col min="15629" max="15629" width="11" style="4" customWidth="1"/>
    <col min="15630" max="15633" width="9.140625" style="4" customWidth="1"/>
    <col min="15634" max="15634" width="9.28515625" style="4" customWidth="1"/>
    <col min="15635" max="15644" width="8" style="4" customWidth="1"/>
    <col min="15645" max="15872" width="14.42578125" style="4"/>
    <col min="15873" max="15873" width="6.85546875" style="4" customWidth="1"/>
    <col min="15874" max="15874" width="8.42578125" style="4" bestFit="1" customWidth="1"/>
    <col min="15875" max="15875" width="7" style="4" customWidth="1"/>
    <col min="15876" max="15876" width="30.85546875" style="4" customWidth="1"/>
    <col min="15877" max="15877" width="5.7109375" style="4" bestFit="1" customWidth="1"/>
    <col min="15878" max="15878" width="6.28515625" style="4" bestFit="1" customWidth="1"/>
    <col min="15879" max="15879" width="7" style="4" bestFit="1" customWidth="1"/>
    <col min="15880" max="15880" width="9.7109375" style="4" bestFit="1" customWidth="1"/>
    <col min="15881" max="15881" width="6.140625" style="4" bestFit="1" customWidth="1"/>
    <col min="15882" max="15882" width="5" style="4" bestFit="1" customWidth="1"/>
    <col min="15883" max="15883" width="15.28515625" style="4" customWidth="1"/>
    <col min="15884" max="15884" width="27.140625" style="4" customWidth="1"/>
    <col min="15885" max="15885" width="11" style="4" customWidth="1"/>
    <col min="15886" max="15889" width="9.140625" style="4" customWidth="1"/>
    <col min="15890" max="15890" width="9.28515625" style="4" customWidth="1"/>
    <col min="15891" max="15900" width="8" style="4" customWidth="1"/>
    <col min="15901" max="16128" width="14.42578125" style="4"/>
    <col min="16129" max="16129" width="6.85546875" style="4" customWidth="1"/>
    <col min="16130" max="16130" width="8.42578125" style="4" bestFit="1" customWidth="1"/>
    <col min="16131" max="16131" width="7" style="4" customWidth="1"/>
    <col min="16132" max="16132" width="30.85546875" style="4" customWidth="1"/>
    <col min="16133" max="16133" width="5.7109375" style="4" bestFit="1" customWidth="1"/>
    <col min="16134" max="16134" width="6.28515625" style="4" bestFit="1" customWidth="1"/>
    <col min="16135" max="16135" width="7" style="4" bestFit="1" customWidth="1"/>
    <col min="16136" max="16136" width="9.7109375" style="4" bestFit="1" customWidth="1"/>
    <col min="16137" max="16137" width="6.140625" style="4" bestFit="1" customWidth="1"/>
    <col min="16138" max="16138" width="5" style="4" bestFit="1" customWidth="1"/>
    <col min="16139" max="16139" width="15.28515625" style="4" customWidth="1"/>
    <col min="16140" max="16140" width="27.140625" style="4" customWidth="1"/>
    <col min="16141" max="16141" width="11" style="4" customWidth="1"/>
    <col min="16142" max="16145" width="9.140625" style="4" customWidth="1"/>
    <col min="16146" max="16146" width="9.28515625" style="4" customWidth="1"/>
    <col min="16147" max="16156" width="8" style="4" customWidth="1"/>
    <col min="16157" max="16384" width="14.42578125" style="4"/>
  </cols>
  <sheetData>
    <row r="1" spans="1:28" ht="54" customHeight="1" thickBot="1" x14ac:dyDescent="0.25">
      <c r="A1" s="427" t="s">
        <v>3551</v>
      </c>
      <c r="B1" s="428"/>
      <c r="C1" s="428"/>
      <c r="D1" s="428"/>
      <c r="E1" s="428"/>
      <c r="F1" s="428"/>
      <c r="G1" s="428"/>
      <c r="H1" s="428"/>
      <c r="I1" s="428"/>
      <c r="J1" s="429"/>
      <c r="K1" s="122"/>
      <c r="L1" s="122"/>
      <c r="M1" s="122"/>
      <c r="N1" s="122"/>
      <c r="O1" s="122"/>
      <c r="P1" s="122"/>
    </row>
    <row r="2" spans="1:28" ht="14.25" customHeight="1" x14ac:dyDescent="0.2">
      <c r="A2" s="144" t="str">
        <f>SINTÉTICO!A2</f>
        <v>OBJETO:</v>
      </c>
      <c r="B2" s="421" t="str">
        <f>SINTÉTICO!B2:I2</f>
        <v>ELABORAÇÃO DO PROJETO EXECUTIVO DE ENGENHARIA PARA RESTAURAÇÃO DA RODOVIA VPE-140 COM EXTENSÃO DE 2,85 km</v>
      </c>
      <c r="C2" s="421"/>
      <c r="D2" s="421"/>
      <c r="E2" s="421"/>
      <c r="F2" s="421"/>
      <c r="G2" s="421"/>
      <c r="H2" s="421"/>
      <c r="I2" s="421"/>
      <c r="J2" s="421"/>
      <c r="K2" s="122"/>
      <c r="L2" s="122"/>
      <c r="M2" s="122"/>
      <c r="N2" s="122"/>
      <c r="O2" s="122"/>
      <c r="P2" s="122"/>
    </row>
    <row r="3" spans="1:28" ht="21" customHeight="1" x14ac:dyDescent="0.2">
      <c r="A3" s="143" t="str">
        <f>SINTÉTICO!A3</f>
        <v>TRECHO:</v>
      </c>
      <c r="B3" s="430" t="str">
        <f>SINTÉTICO!B3:I3</f>
        <v>RODOVIA	:VPE - 140
TRECHO	: Entr. PE-095 ao Povoado de Malhada de Pedra
EXTENSÃO	:2,85 Km</v>
      </c>
      <c r="C3" s="430"/>
      <c r="D3" s="430"/>
      <c r="E3" s="430"/>
      <c r="F3" s="430"/>
      <c r="G3" s="430"/>
      <c r="H3" s="430"/>
      <c r="I3" s="430"/>
      <c r="J3" s="430"/>
      <c r="K3" s="122"/>
      <c r="L3" s="122"/>
      <c r="M3" s="122"/>
      <c r="N3" s="122"/>
      <c r="O3" s="122"/>
      <c r="P3" s="122"/>
    </row>
    <row r="4" spans="1:28" ht="15.75" customHeight="1" thickBot="1" x14ac:dyDescent="0.25">
      <c r="A4" s="143" t="str">
        <f>SINTÉTICO!A4</f>
        <v>FONTES:</v>
      </c>
      <c r="B4" s="430" t="str">
        <f>SINTÉTICO!B4:I4</f>
        <v>SICRO JAN 2026, ANP FEV/2026, COTAÇÕES, SINAPI JAN/2026</v>
      </c>
      <c r="C4" s="430"/>
      <c r="D4" s="430"/>
      <c r="E4" s="430"/>
      <c r="F4" s="430"/>
      <c r="G4" s="430"/>
      <c r="H4" s="430"/>
      <c r="I4" s="430"/>
      <c r="J4" s="430"/>
      <c r="K4" s="122"/>
      <c r="L4" s="122"/>
      <c r="M4" s="122"/>
      <c r="N4" s="122"/>
      <c r="O4" s="122"/>
      <c r="P4" s="122"/>
    </row>
    <row r="5" spans="1:28" x14ac:dyDescent="0.2">
      <c r="A5" s="431" t="s">
        <v>0</v>
      </c>
      <c r="B5" s="433" t="s">
        <v>1</v>
      </c>
      <c r="C5" s="433" t="s">
        <v>2</v>
      </c>
      <c r="D5" s="422" t="s">
        <v>3</v>
      </c>
      <c r="E5" s="424" t="s">
        <v>4</v>
      </c>
      <c r="F5" s="425"/>
      <c r="G5" s="425"/>
      <c r="H5" s="425"/>
      <c r="I5" s="425"/>
      <c r="J5" s="426"/>
      <c r="K5" s="122"/>
      <c r="L5" s="122"/>
      <c r="M5" s="122"/>
      <c r="N5" s="122"/>
      <c r="O5" s="122"/>
      <c r="P5" s="122"/>
    </row>
    <row r="6" spans="1:28" ht="23.25" thickBot="1" x14ac:dyDescent="0.25">
      <c r="A6" s="432"/>
      <c r="B6" s="423"/>
      <c r="C6" s="423"/>
      <c r="D6" s="423"/>
      <c r="E6" s="145" t="s">
        <v>5</v>
      </c>
      <c r="F6" s="145" t="s">
        <v>6</v>
      </c>
      <c r="G6" s="145" t="s">
        <v>3545</v>
      </c>
      <c r="H6" s="145" t="s">
        <v>7</v>
      </c>
      <c r="I6" s="145" t="s">
        <v>8</v>
      </c>
      <c r="J6" s="146" t="s">
        <v>9</v>
      </c>
      <c r="K6" s="122"/>
      <c r="L6" s="122"/>
      <c r="M6" s="122"/>
      <c r="N6" s="122"/>
      <c r="O6" s="122"/>
      <c r="P6" s="122"/>
    </row>
    <row r="7" spans="1:28" s="127" customFormat="1" x14ac:dyDescent="0.2">
      <c r="A7" s="147" t="s">
        <v>10</v>
      </c>
      <c r="B7" s="148"/>
      <c r="C7" s="148"/>
      <c r="D7" s="149" t="s">
        <v>21694</v>
      </c>
      <c r="E7" s="150"/>
      <c r="F7" s="150"/>
      <c r="G7" s="150"/>
      <c r="H7" s="151"/>
      <c r="I7" s="151"/>
      <c r="J7" s="152"/>
      <c r="K7" s="124"/>
      <c r="L7" s="125"/>
      <c r="M7" s="125"/>
      <c r="N7" s="125"/>
      <c r="O7" s="126"/>
      <c r="P7" s="126"/>
    </row>
    <row r="8" spans="1:28" ht="22.5" x14ac:dyDescent="0.2">
      <c r="A8" s="128" t="s">
        <v>11</v>
      </c>
      <c r="B8" s="129" t="s">
        <v>26645</v>
      </c>
      <c r="C8" s="129" t="s">
        <v>18</v>
      </c>
      <c r="D8" s="130" t="str">
        <f>IFERROR(VLOOKUP(C8,BANCO,2,0),IFERROR(VLOOKUP(C8,SINAPI,2,0),IFERROR(VLOOKUP(C8,SICRO,2,0),)))</f>
        <v>CUSTO COM ADMINISTRAÇÃO LOCAL DE OBRA</v>
      </c>
      <c r="E8" s="131" t="s">
        <v>3547</v>
      </c>
      <c r="F8" s="132"/>
      <c r="G8" s="132"/>
      <c r="H8" s="131"/>
      <c r="I8" s="131">
        <f>ROUND(SUM(I9:I9),2)</f>
        <v>1</v>
      </c>
      <c r="J8" s="133" t="str">
        <f>IFERROR(VLOOKUP(C8,BANCO,3,0),IFERROR(VLOOKUP(C8,SINAPI,3,0),IFERROR(VLOOKUP(C8,SICRO,3,0),)))</f>
        <v>UN</v>
      </c>
      <c r="K8" s="122"/>
      <c r="L8" s="134"/>
      <c r="M8" s="134"/>
      <c r="N8" s="134"/>
      <c r="O8" s="134"/>
      <c r="P8" s="134"/>
      <c r="Q8" s="7"/>
      <c r="R8" s="7"/>
      <c r="S8" s="7"/>
      <c r="T8" s="7"/>
      <c r="U8" s="7"/>
      <c r="V8" s="7"/>
      <c r="W8" s="7"/>
      <c r="X8" s="7"/>
      <c r="Y8" s="7"/>
      <c r="Z8" s="7"/>
      <c r="AA8" s="7"/>
      <c r="AB8" s="7"/>
    </row>
    <row r="9" spans="1:28" x14ac:dyDescent="0.2">
      <c r="A9" s="128"/>
      <c r="B9" s="129"/>
      <c r="D9" s="130"/>
      <c r="E9" s="131">
        <v>1</v>
      </c>
      <c r="F9" s="132"/>
      <c r="G9" s="132"/>
      <c r="H9" s="135"/>
      <c r="I9" s="131">
        <f t="shared" ref="I9" si="0">PRODUCT(E9:H9)</f>
        <v>1</v>
      </c>
      <c r="J9" s="133"/>
      <c r="K9" s="122"/>
      <c r="L9" s="134"/>
      <c r="M9" s="134"/>
      <c r="N9" s="134"/>
      <c r="O9" s="134"/>
      <c r="P9" s="134"/>
      <c r="Q9" s="7"/>
      <c r="R9" s="7"/>
      <c r="S9" s="7"/>
      <c r="T9" s="7"/>
      <c r="U9" s="7"/>
      <c r="V9" s="7"/>
      <c r="W9" s="7"/>
      <c r="X9" s="7"/>
      <c r="Y9" s="7"/>
      <c r="Z9" s="7"/>
      <c r="AA9" s="7"/>
      <c r="AB9" s="7"/>
    </row>
    <row r="10" spans="1:28" ht="12" thickBot="1" x14ac:dyDescent="0.25">
      <c r="A10" s="128"/>
      <c r="B10" s="129"/>
      <c r="C10" s="129"/>
      <c r="D10" s="130"/>
      <c r="E10" s="131"/>
      <c r="F10" s="132"/>
      <c r="G10" s="132"/>
      <c r="H10" s="131"/>
      <c r="I10" s="131"/>
      <c r="J10" s="133"/>
      <c r="K10" s="122"/>
      <c r="L10" s="134"/>
      <c r="M10" s="134"/>
      <c r="N10" s="134"/>
      <c r="O10" s="134"/>
      <c r="P10" s="134"/>
      <c r="Q10" s="7"/>
      <c r="R10" s="7"/>
      <c r="S10" s="7"/>
      <c r="T10" s="7"/>
      <c r="U10" s="7"/>
      <c r="V10" s="7"/>
      <c r="W10" s="7"/>
      <c r="X10" s="7"/>
      <c r="Y10" s="7"/>
      <c r="Z10" s="7"/>
      <c r="AA10" s="7"/>
      <c r="AB10" s="7"/>
    </row>
    <row r="11" spans="1:28" s="127" customFormat="1" x14ac:dyDescent="0.2">
      <c r="A11" s="147" t="s">
        <v>16</v>
      </c>
      <c r="B11" s="148"/>
      <c r="C11" s="148"/>
      <c r="D11" s="149" t="s">
        <v>21695</v>
      </c>
      <c r="E11" s="150"/>
      <c r="F11" s="150"/>
      <c r="G11" s="150"/>
      <c r="H11" s="151"/>
      <c r="I11" s="151"/>
      <c r="J11" s="152"/>
      <c r="K11" s="124"/>
      <c r="L11" s="125"/>
      <c r="M11" s="125"/>
      <c r="N11" s="125"/>
      <c r="O11" s="126"/>
      <c r="P11" s="126"/>
    </row>
    <row r="12" spans="1:28" ht="22.5" x14ac:dyDescent="0.2">
      <c r="A12" s="128" t="s">
        <v>17</v>
      </c>
      <c r="B12" s="129" t="s">
        <v>26645</v>
      </c>
      <c r="C12" s="129" t="s">
        <v>3549</v>
      </c>
      <c r="D12" s="130" t="str">
        <f>IFERROR(VLOOKUP(C12,BANCO,2,0),IFERROR(VLOOKUP(C12,SINAPI,2,0),IFERROR(VLOOKUP(C12,SICRO,2,0),)))</f>
        <v>INSTALAÇÃO DO CANTEIRO DE OBRAS</v>
      </c>
      <c r="E12" s="131" t="s">
        <v>3547</v>
      </c>
      <c r="F12" s="132"/>
      <c r="G12" s="132"/>
      <c r="H12" s="131"/>
      <c r="I12" s="131">
        <f>ROUND(SUM(I13:I13),2)</f>
        <v>1</v>
      </c>
      <c r="J12" s="133" t="str">
        <f>IFERROR(VLOOKUP(C12,BANCO,3,0),IFERROR(VLOOKUP(C12,SINAPI,3,0),IFERROR(VLOOKUP(C12,SICRO,3,0),)))</f>
        <v>UN</v>
      </c>
      <c r="K12" s="122"/>
      <c r="L12" s="134"/>
      <c r="M12" s="134"/>
      <c r="N12" s="134"/>
      <c r="O12" s="134"/>
      <c r="P12" s="134"/>
      <c r="Q12" s="7"/>
      <c r="R12" s="7"/>
      <c r="S12" s="7"/>
      <c r="T12" s="7"/>
      <c r="U12" s="7"/>
      <c r="V12" s="7"/>
      <c r="W12" s="7"/>
      <c r="X12" s="7"/>
      <c r="Y12" s="7"/>
      <c r="Z12" s="7"/>
      <c r="AA12" s="7"/>
      <c r="AB12" s="7"/>
    </row>
    <row r="13" spans="1:28" x14ac:dyDescent="0.2">
      <c r="A13" s="128"/>
      <c r="B13" s="129"/>
      <c r="D13" s="130"/>
      <c r="E13" s="131">
        <v>1</v>
      </c>
      <c r="F13" s="132"/>
      <c r="G13" s="132"/>
      <c r="H13" s="135"/>
      <c r="I13" s="131">
        <f t="shared" ref="I13" si="1">PRODUCT(E13:H13)</f>
        <v>1</v>
      </c>
      <c r="J13" s="133"/>
      <c r="K13" s="122"/>
      <c r="L13" s="134"/>
      <c r="M13" s="134"/>
      <c r="N13" s="134"/>
      <c r="O13" s="134"/>
      <c r="P13" s="134"/>
      <c r="Q13" s="7"/>
      <c r="R13" s="7"/>
      <c r="S13" s="7"/>
      <c r="T13" s="7"/>
      <c r="U13" s="7"/>
      <c r="V13" s="7"/>
      <c r="W13" s="7"/>
      <c r="X13" s="7"/>
      <c r="Y13" s="7"/>
      <c r="Z13" s="7"/>
      <c r="AA13" s="7"/>
      <c r="AB13" s="7"/>
    </row>
    <row r="14" spans="1:28" x14ac:dyDescent="0.2">
      <c r="A14" s="128"/>
      <c r="B14" s="129"/>
      <c r="C14" s="129"/>
      <c r="D14" s="130"/>
      <c r="E14" s="131"/>
      <c r="F14" s="132"/>
      <c r="G14" s="132"/>
      <c r="H14" s="131"/>
      <c r="I14" s="131"/>
      <c r="J14" s="133"/>
      <c r="K14" s="122"/>
      <c r="L14" s="134"/>
      <c r="M14" s="134"/>
      <c r="N14" s="134"/>
      <c r="O14" s="134"/>
      <c r="P14" s="134"/>
      <c r="Q14" s="7"/>
      <c r="R14" s="7"/>
      <c r="S14" s="7"/>
      <c r="T14" s="7"/>
      <c r="U14" s="7"/>
      <c r="V14" s="7"/>
      <c r="W14" s="7"/>
      <c r="X14" s="7"/>
      <c r="Y14" s="7"/>
      <c r="Z14" s="7"/>
      <c r="AA14" s="7"/>
      <c r="AB14" s="7"/>
    </row>
    <row r="15" spans="1:28" ht="22.5" x14ac:dyDescent="0.2">
      <c r="A15" s="128" t="s">
        <v>26647</v>
      </c>
      <c r="B15" s="129" t="s">
        <v>26645</v>
      </c>
      <c r="C15" s="129" t="s">
        <v>26</v>
      </c>
      <c r="D15" s="130" t="str">
        <f>IFERROR(VLOOKUP(C15,BANCO,2,0),IFERROR(VLOOKUP(C15,SINAPI,2,0),IFERROR(VLOOKUP(C15,SICRO,2,0),)))</f>
        <v>PLACA DE OBRA EM CHAPA DE AÇO GALVANIZADO</v>
      </c>
      <c r="E15" s="131" t="s">
        <v>5</v>
      </c>
      <c r="F15" s="132" t="s">
        <v>26649</v>
      </c>
      <c r="G15" s="132"/>
      <c r="H15" s="131" t="s">
        <v>3547</v>
      </c>
      <c r="I15" s="131">
        <f>ROUND(SUM(I16:I16),2)</f>
        <v>24</v>
      </c>
      <c r="J15" s="133" t="str">
        <f>IFERROR(VLOOKUP(C15,BANCO,3,0),IFERROR(VLOOKUP(C15,SINAPI,3,0),IFERROR(VLOOKUP(C15,SICRO,3,0),)))</f>
        <v>M²</v>
      </c>
      <c r="K15" s="122"/>
      <c r="L15" s="134"/>
      <c r="M15" s="134"/>
      <c r="N15" s="134"/>
      <c r="O15" s="134"/>
      <c r="P15" s="134"/>
      <c r="Q15" s="7"/>
      <c r="R15" s="7"/>
      <c r="S15" s="7"/>
      <c r="T15" s="7"/>
      <c r="U15" s="7"/>
      <c r="V15" s="7"/>
      <c r="W15" s="7"/>
      <c r="X15" s="7"/>
      <c r="Y15" s="7"/>
      <c r="Z15" s="7"/>
      <c r="AA15" s="7"/>
      <c r="AB15" s="7"/>
    </row>
    <row r="16" spans="1:28" x14ac:dyDescent="0.2">
      <c r="A16" s="128"/>
      <c r="B16" s="129"/>
      <c r="D16" s="130"/>
      <c r="E16" s="131">
        <v>4</v>
      </c>
      <c r="F16" s="132">
        <v>3</v>
      </c>
      <c r="G16" s="132"/>
      <c r="H16" s="135">
        <v>2</v>
      </c>
      <c r="I16" s="131">
        <f t="shared" ref="I16" si="2">PRODUCT(E16:H16)</f>
        <v>24</v>
      </c>
      <c r="J16" s="133"/>
      <c r="K16" s="122"/>
      <c r="L16" s="134"/>
      <c r="M16" s="134"/>
      <c r="N16" s="134"/>
      <c r="O16" s="134"/>
      <c r="P16" s="134"/>
      <c r="Q16" s="7"/>
      <c r="R16" s="7"/>
      <c r="S16" s="7"/>
      <c r="T16" s="7"/>
      <c r="U16" s="7"/>
      <c r="V16" s="7"/>
      <c r="W16" s="7"/>
      <c r="X16" s="7"/>
      <c r="Y16" s="7"/>
      <c r="Z16" s="7"/>
      <c r="AA16" s="7"/>
      <c r="AB16" s="7"/>
    </row>
    <row r="17" spans="1:28" x14ac:dyDescent="0.2">
      <c r="A17" s="128"/>
      <c r="B17" s="129"/>
      <c r="C17" s="129"/>
      <c r="D17" s="130"/>
      <c r="E17" s="131"/>
      <c r="F17" s="132"/>
      <c r="G17" s="132"/>
      <c r="H17" s="131"/>
      <c r="I17" s="131"/>
      <c r="J17" s="133"/>
      <c r="K17" s="122"/>
      <c r="L17" s="134"/>
      <c r="M17" s="134"/>
      <c r="N17" s="134"/>
      <c r="O17" s="134"/>
      <c r="P17" s="134"/>
      <c r="Q17" s="7"/>
      <c r="R17" s="7"/>
      <c r="S17" s="7"/>
      <c r="T17" s="7"/>
      <c r="U17" s="7"/>
      <c r="V17" s="7"/>
      <c r="W17" s="7"/>
      <c r="X17" s="7"/>
      <c r="Y17" s="7"/>
      <c r="Z17" s="7"/>
      <c r="AA17" s="7"/>
      <c r="AB17" s="7"/>
    </row>
    <row r="18" spans="1:28" ht="22.5" x14ac:dyDescent="0.2">
      <c r="A18" s="128" t="s">
        <v>26648</v>
      </c>
      <c r="B18" s="129" t="s">
        <v>26645</v>
      </c>
      <c r="C18" s="129" t="s">
        <v>27</v>
      </c>
      <c r="D18" s="130" t="str">
        <f>IFERROR(VLOOKUP(C18,BANCO,2,0),IFERROR(VLOOKUP(C18,SINAPI,2,0),IFERROR(VLOOKUP(C18,SICRO,2,0),)))</f>
        <v>CANTEIRO ITINERANTE</v>
      </c>
      <c r="E18" s="131" t="s">
        <v>3547</v>
      </c>
      <c r="F18" s="132"/>
      <c r="G18" s="132"/>
      <c r="H18" s="131"/>
      <c r="I18" s="131">
        <f>ROUND(SUM(I19:I19),2)</f>
        <v>4</v>
      </c>
      <c r="J18" s="133" t="str">
        <f>IFERROR(VLOOKUP(C18,BANCO,3,0),IFERROR(VLOOKUP(C18,SINAPI,3,0),IFERROR(VLOOKUP(C18,SICRO,3,0),)))</f>
        <v>MÊS</v>
      </c>
      <c r="K18" s="122"/>
      <c r="L18" s="134"/>
      <c r="M18" s="134"/>
      <c r="N18" s="134"/>
      <c r="O18" s="134"/>
      <c r="P18" s="134"/>
      <c r="Q18" s="7"/>
      <c r="R18" s="7"/>
      <c r="S18" s="7"/>
      <c r="T18" s="7"/>
      <c r="U18" s="7"/>
      <c r="V18" s="7"/>
      <c r="W18" s="7"/>
      <c r="X18" s="7"/>
      <c r="Y18" s="7"/>
      <c r="Z18" s="7"/>
      <c r="AA18" s="7"/>
      <c r="AB18" s="7"/>
    </row>
    <row r="19" spans="1:28" x14ac:dyDescent="0.2">
      <c r="A19" s="128"/>
      <c r="B19" s="129"/>
      <c r="D19" s="130"/>
      <c r="E19" s="131">
        <v>4</v>
      </c>
      <c r="F19" s="132"/>
      <c r="G19" s="132"/>
      <c r="H19" s="135"/>
      <c r="I19" s="131">
        <f t="shared" ref="I19" si="3">PRODUCT(E19:H19)</f>
        <v>4</v>
      </c>
      <c r="J19" s="133"/>
      <c r="K19" s="122"/>
      <c r="L19" s="134"/>
      <c r="M19" s="134"/>
      <c r="N19" s="134"/>
      <c r="O19" s="134"/>
      <c r="P19" s="134"/>
      <c r="Q19" s="7"/>
      <c r="R19" s="7"/>
      <c r="S19" s="7"/>
      <c r="T19" s="7"/>
      <c r="U19" s="7"/>
      <c r="V19" s="7"/>
      <c r="W19" s="7"/>
      <c r="X19" s="7"/>
      <c r="Y19" s="7"/>
      <c r="Z19" s="7"/>
      <c r="AA19" s="7"/>
      <c r="AB19" s="7"/>
    </row>
    <row r="20" spans="1:28" ht="12" thickBot="1" x14ac:dyDescent="0.25">
      <c r="A20" s="128"/>
      <c r="B20" s="129"/>
      <c r="C20" s="129"/>
      <c r="D20" s="130"/>
      <c r="E20" s="131"/>
      <c r="F20" s="132"/>
      <c r="G20" s="132"/>
      <c r="H20" s="131"/>
      <c r="I20" s="131"/>
      <c r="J20" s="133"/>
      <c r="K20" s="122"/>
      <c r="L20" s="134"/>
      <c r="M20" s="134"/>
      <c r="N20" s="134"/>
      <c r="O20" s="134"/>
      <c r="P20" s="134"/>
      <c r="Q20" s="7"/>
      <c r="R20" s="7"/>
      <c r="S20" s="7"/>
      <c r="T20" s="7"/>
      <c r="U20" s="7"/>
      <c r="V20" s="7"/>
      <c r="W20" s="7"/>
      <c r="X20" s="7"/>
      <c r="Y20" s="7"/>
      <c r="Z20" s="7"/>
      <c r="AA20" s="7"/>
      <c r="AB20" s="7"/>
    </row>
    <row r="21" spans="1:28" s="127" customFormat="1" x14ac:dyDescent="0.2">
      <c r="A21" s="147" t="s">
        <v>23</v>
      </c>
      <c r="B21" s="148"/>
      <c r="C21" s="148"/>
      <c r="D21" s="149" t="s">
        <v>21696</v>
      </c>
      <c r="E21" s="150"/>
      <c r="F21" s="150"/>
      <c r="G21" s="150"/>
      <c r="H21" s="151"/>
      <c r="I21" s="151"/>
      <c r="J21" s="152"/>
      <c r="K21" s="124"/>
      <c r="L21" s="125"/>
      <c r="M21" s="125"/>
      <c r="N21" s="125"/>
      <c r="O21" s="126"/>
      <c r="P21" s="126"/>
    </row>
    <row r="22" spans="1:28" ht="33.75" x14ac:dyDescent="0.2">
      <c r="A22" s="128" t="s">
        <v>24</v>
      </c>
      <c r="B22" s="129" t="s">
        <v>26645</v>
      </c>
      <c r="C22" s="129" t="s">
        <v>26653</v>
      </c>
      <c r="D22" s="130" t="str">
        <f>IFERROR(VLOOKUP(C22,BANCO,2,0),IFERROR(VLOOKUP(C22,SINAPI,2,0),IFERROR(VLOOKUP(C22,SICRO,2,0),)))</f>
        <v>CUSTO DE MOBILIZAÇÃO E DESMOBILIZAÇÃO DE EQUIPAMENTOS (LEVES, MÉDIOS E PESADOS), MÁQUINAS, MOBILIÁRIOS E PESSOAL</v>
      </c>
      <c r="E22" s="131" t="s">
        <v>3547</v>
      </c>
      <c r="F22" s="132"/>
      <c r="G22" s="132"/>
      <c r="H22" s="131"/>
      <c r="I22" s="131">
        <f>ROUND(SUM(I23:I23),2)</f>
        <v>2</v>
      </c>
      <c r="J22" s="133" t="str">
        <f>IFERROR(VLOOKUP(C22,BANCO,3,0),IFERROR(VLOOKUP(C22,SINAPI,3,0),IFERROR(VLOOKUP(C22,SICRO,3,0),)))</f>
        <v>UN</v>
      </c>
      <c r="K22" s="122"/>
      <c r="L22" s="134"/>
      <c r="M22" s="134"/>
      <c r="N22" s="134"/>
      <c r="O22" s="134"/>
      <c r="P22" s="134"/>
      <c r="Q22" s="7"/>
      <c r="R22" s="7"/>
      <c r="S22" s="7"/>
      <c r="T22" s="7"/>
      <c r="U22" s="7"/>
      <c r="V22" s="7"/>
      <c r="W22" s="7"/>
      <c r="X22" s="7"/>
      <c r="Y22" s="7"/>
      <c r="Z22" s="7"/>
      <c r="AA22" s="7"/>
      <c r="AB22" s="7"/>
    </row>
    <row r="23" spans="1:28" x14ac:dyDescent="0.2">
      <c r="A23" s="128"/>
      <c r="B23" s="129"/>
      <c r="D23" s="130" t="s">
        <v>26654</v>
      </c>
      <c r="E23" s="131">
        <v>2</v>
      </c>
      <c r="F23" s="132"/>
      <c r="G23" s="132"/>
      <c r="H23" s="135"/>
      <c r="I23" s="131">
        <f t="shared" ref="I23" si="4">PRODUCT(E23:H23)</f>
        <v>2</v>
      </c>
      <c r="J23" s="133"/>
      <c r="K23" s="122"/>
      <c r="L23" s="134"/>
      <c r="M23" s="134"/>
      <c r="N23" s="134"/>
      <c r="O23" s="134"/>
      <c r="P23" s="134"/>
      <c r="Q23" s="7"/>
      <c r="R23" s="7"/>
      <c r="S23" s="7"/>
      <c r="T23" s="7"/>
      <c r="U23" s="7"/>
      <c r="V23" s="7"/>
      <c r="W23" s="7"/>
      <c r="X23" s="7"/>
      <c r="Y23" s="7"/>
      <c r="Z23" s="7"/>
      <c r="AA23" s="7"/>
      <c r="AB23" s="7"/>
    </row>
    <row r="24" spans="1:28" ht="12" thickBot="1" x14ac:dyDescent="0.25">
      <c r="A24" s="128"/>
      <c r="B24" s="129"/>
      <c r="C24" s="129"/>
      <c r="D24" s="130"/>
      <c r="E24" s="131"/>
      <c r="F24" s="132"/>
      <c r="G24" s="132"/>
      <c r="H24" s="131"/>
      <c r="I24" s="131"/>
      <c r="J24" s="133"/>
      <c r="K24" s="122"/>
      <c r="L24" s="134"/>
      <c r="M24" s="134"/>
      <c r="N24" s="134"/>
      <c r="O24" s="134"/>
      <c r="P24" s="134"/>
      <c r="Q24" s="7"/>
      <c r="R24" s="7"/>
      <c r="S24" s="7"/>
      <c r="T24" s="7"/>
      <c r="U24" s="7"/>
      <c r="V24" s="7"/>
      <c r="W24" s="7"/>
      <c r="X24" s="7"/>
      <c r="Y24" s="7"/>
      <c r="Z24" s="7"/>
      <c r="AA24" s="7"/>
      <c r="AB24" s="7"/>
    </row>
    <row r="25" spans="1:28" x14ac:dyDescent="0.2">
      <c r="A25" s="147" t="s">
        <v>21697</v>
      </c>
      <c r="B25" s="148"/>
      <c r="C25" s="148"/>
      <c r="D25" s="149" t="s">
        <v>13170</v>
      </c>
      <c r="E25" s="150"/>
      <c r="F25" s="150"/>
      <c r="G25" s="150"/>
      <c r="H25" s="151"/>
      <c r="I25" s="151"/>
      <c r="J25" s="152"/>
      <c r="K25" s="124"/>
      <c r="L25" s="125"/>
      <c r="M25" s="125"/>
      <c r="N25" s="125"/>
      <c r="O25" s="126"/>
      <c r="P25" s="122"/>
    </row>
    <row r="26" spans="1:28" ht="22.5" x14ac:dyDescent="0.2">
      <c r="A26" s="128" t="s">
        <v>21698</v>
      </c>
      <c r="B26" s="129" t="s">
        <v>13169</v>
      </c>
      <c r="C26" s="129">
        <v>2003373</v>
      </c>
      <c r="D26" s="130" t="str">
        <f>IFERROR(VLOOKUP(C26,BANCO,2,0),IFERROR(VLOOKUP(C26,SINAPI,2,0),IFERROR(VLOOKUP(C26,SICRO,2,0),)))</f>
        <v>Meio-fio de concreto - MFC 03 - areia e brita comerciais - fôrma de madeira</v>
      </c>
      <c r="E26" s="131" t="s">
        <v>21717</v>
      </c>
      <c r="F26" s="132"/>
      <c r="G26" s="132"/>
      <c r="H26" s="131"/>
      <c r="I26" s="131">
        <f>ROUND(SUM(I27:I27),2)</f>
        <v>371.28</v>
      </c>
      <c r="J26" s="133" t="str">
        <f>IFERROR(VLOOKUP(C26,BANCO,3,0),IFERROR(VLOOKUP(C26,SINAPI,3,0),IFERROR(VLOOKUP(C26,SICRO,3,0),)))</f>
        <v>m</v>
      </c>
      <c r="K26" s="136"/>
      <c r="L26" s="137"/>
      <c r="M26" s="137"/>
      <c r="N26" s="137"/>
      <c r="O26" s="122"/>
      <c r="P26" s="122"/>
    </row>
    <row r="27" spans="1:28" x14ac:dyDescent="0.2">
      <c r="A27" s="128"/>
      <c r="B27" s="129"/>
      <c r="D27" s="130"/>
      <c r="E27" s="131">
        <v>371.28</v>
      </c>
      <c r="F27" s="132"/>
      <c r="G27" s="132"/>
      <c r="H27" s="135"/>
      <c r="I27" s="131">
        <f t="shared" ref="I27" si="5">PRODUCT(E27:H27)</f>
        <v>371.28</v>
      </c>
      <c r="J27" s="133"/>
      <c r="K27" s="136"/>
      <c r="L27" s="137"/>
      <c r="M27" s="137"/>
      <c r="N27" s="137"/>
      <c r="O27" s="122"/>
      <c r="P27" s="122"/>
    </row>
    <row r="28" spans="1:28" x14ac:dyDescent="0.2">
      <c r="A28" s="128"/>
      <c r="B28" s="129"/>
      <c r="C28" s="129"/>
      <c r="D28" s="130"/>
      <c r="E28" s="131"/>
      <c r="F28" s="132"/>
      <c r="G28" s="132"/>
      <c r="H28" s="131"/>
      <c r="I28" s="131"/>
      <c r="J28" s="133"/>
      <c r="K28" s="136"/>
      <c r="L28" s="137"/>
      <c r="M28" s="137"/>
      <c r="N28" s="137"/>
      <c r="O28" s="122"/>
      <c r="P28" s="122"/>
    </row>
    <row r="29" spans="1:28" ht="22.5" x14ac:dyDescent="0.2">
      <c r="A29" s="128" t="s">
        <v>21699</v>
      </c>
      <c r="B29" s="129" t="s">
        <v>13169</v>
      </c>
      <c r="C29" s="129">
        <v>2003613</v>
      </c>
      <c r="D29" s="130" t="str">
        <f>IFERROR(VLOOKUP(C29,BANCO,2,0),IFERROR(VLOOKUP(C29,SINAPI,2,0),IFERROR(VLOOKUP(C29,SICRO,2,0),)))</f>
        <v>Boca de saída para dreno subsuperficial - BSD 03 - areia e brita comerciais</v>
      </c>
      <c r="E29" s="131" t="s">
        <v>3547</v>
      </c>
      <c r="F29" s="132"/>
      <c r="G29" s="132"/>
      <c r="H29" s="131"/>
      <c r="I29" s="131">
        <f>ROUND(SUM(I30:I30),2)</f>
        <v>21</v>
      </c>
      <c r="J29" s="133" t="str">
        <f>IFERROR(VLOOKUP(C29,BANCO,3,0),IFERROR(VLOOKUP(C29,SINAPI,3,0),IFERROR(VLOOKUP(C29,SICRO,3,0),)))</f>
        <v>un</v>
      </c>
      <c r="K29" s="136"/>
      <c r="L29" s="137"/>
      <c r="M29" s="137"/>
      <c r="N29" s="137"/>
      <c r="O29" s="122"/>
      <c r="P29" s="122"/>
    </row>
    <row r="30" spans="1:28" x14ac:dyDescent="0.2">
      <c r="A30" s="128"/>
      <c r="B30" s="129"/>
      <c r="D30" s="130"/>
      <c r="E30" s="131">
        <v>21</v>
      </c>
      <c r="F30" s="132"/>
      <c r="G30" s="132"/>
      <c r="H30" s="135"/>
      <c r="I30" s="131">
        <f t="shared" ref="I30" si="6">PRODUCT(E30:H30)</f>
        <v>21</v>
      </c>
      <c r="J30" s="133"/>
      <c r="K30" s="136"/>
      <c r="L30" s="137"/>
      <c r="M30" s="137"/>
      <c r="N30" s="137"/>
      <c r="O30" s="122"/>
      <c r="P30" s="122"/>
    </row>
    <row r="31" spans="1:28" x14ac:dyDescent="0.2">
      <c r="A31" s="128"/>
      <c r="B31" s="129"/>
      <c r="C31" s="129"/>
      <c r="D31" s="130"/>
      <c r="E31" s="131"/>
      <c r="F31" s="132"/>
      <c r="G31" s="132"/>
      <c r="H31" s="131"/>
      <c r="I31" s="131"/>
      <c r="J31" s="133"/>
      <c r="K31" s="136"/>
      <c r="L31" s="137"/>
      <c r="M31" s="137"/>
      <c r="N31" s="137"/>
      <c r="O31" s="122"/>
      <c r="P31" s="122"/>
    </row>
    <row r="32" spans="1:28" ht="22.5" x14ac:dyDescent="0.2">
      <c r="A32" s="128" t="s">
        <v>21700</v>
      </c>
      <c r="B32" s="129" t="s">
        <v>13169</v>
      </c>
      <c r="C32" s="129">
        <v>2003265</v>
      </c>
      <c r="D32" s="130" t="str">
        <f>IFERROR(VLOOKUP(C32,BANCO,2,0),IFERROR(VLOOKUP(C32,SINAPI,2,0),IFERROR(VLOOKUP(C32,SICRO,2,0),)))</f>
        <v>Sarjeta triangular de concreto - STC 88-20 - escavação mecânica - areia e brita comerciais</v>
      </c>
      <c r="E32" s="131" t="s">
        <v>21717</v>
      </c>
      <c r="F32" s="132"/>
      <c r="G32" s="132"/>
      <c r="H32" s="131"/>
      <c r="I32" s="131">
        <f>ROUND(SUM(I33:I33),2)</f>
        <v>2620</v>
      </c>
      <c r="J32" s="133" t="str">
        <f>IFERROR(VLOOKUP(C32,BANCO,3,0),IFERROR(VLOOKUP(C32,SINAPI,3,0),IFERROR(VLOOKUP(C32,SICRO,3,0),)))</f>
        <v>m</v>
      </c>
      <c r="K32" s="136"/>
      <c r="L32" s="137"/>
      <c r="M32" s="137"/>
      <c r="N32" s="137"/>
      <c r="O32" s="122"/>
      <c r="P32" s="122"/>
    </row>
    <row r="33" spans="1:16" x14ac:dyDescent="0.2">
      <c r="A33" s="128"/>
      <c r="B33" s="129"/>
      <c r="D33" s="130"/>
      <c r="E33" s="131">
        <v>2620</v>
      </c>
      <c r="F33" s="132"/>
      <c r="G33" s="132"/>
      <c r="H33" s="135"/>
      <c r="I33" s="131">
        <f t="shared" ref="I33" si="7">PRODUCT(E33:H33)</f>
        <v>2620</v>
      </c>
      <c r="J33" s="133"/>
      <c r="K33" s="136"/>
      <c r="L33" s="137"/>
      <c r="M33" s="137"/>
      <c r="N33" s="137"/>
      <c r="O33" s="122"/>
      <c r="P33" s="122"/>
    </row>
    <row r="34" spans="1:16" x14ac:dyDescent="0.2">
      <c r="A34" s="128"/>
      <c r="B34" s="129"/>
      <c r="C34" s="129"/>
      <c r="D34" s="130"/>
      <c r="E34" s="131"/>
      <c r="F34" s="132"/>
      <c r="G34" s="132"/>
      <c r="H34" s="131"/>
      <c r="I34" s="131"/>
      <c r="J34" s="133"/>
      <c r="K34" s="136"/>
      <c r="L34" s="137"/>
      <c r="M34" s="137"/>
      <c r="N34" s="137"/>
      <c r="O34" s="122"/>
      <c r="P34" s="122"/>
    </row>
    <row r="35" spans="1:16" x14ac:dyDescent="0.2">
      <c r="A35" s="128" t="s">
        <v>21701</v>
      </c>
      <c r="B35" s="129" t="s">
        <v>13169</v>
      </c>
      <c r="C35" s="129">
        <v>2003609</v>
      </c>
      <c r="D35" s="130" t="str">
        <f>IFERROR(VLOOKUP(C35,BANCO,2,0),IFERROR(VLOOKUP(C35,SINAPI,2,0),IFERROR(VLOOKUP(C35,SICRO,2,0),)))</f>
        <v>Dreno subsuperficial - DSS 03 - brita comercial</v>
      </c>
      <c r="E35" s="131" t="s">
        <v>21717</v>
      </c>
      <c r="F35" s="132"/>
      <c r="G35" s="132"/>
      <c r="H35" s="131"/>
      <c r="I35" s="131">
        <f>ROUND(SUM(I36:I36),2)</f>
        <v>36</v>
      </c>
      <c r="J35" s="133" t="str">
        <f>IFERROR(VLOOKUP(C35,BANCO,3,0),IFERROR(VLOOKUP(C35,SINAPI,3,0),IFERROR(VLOOKUP(C35,SICRO,3,0),)))</f>
        <v>m</v>
      </c>
      <c r="K35" s="136"/>
      <c r="L35" s="137"/>
      <c r="M35" s="137"/>
      <c r="N35" s="137"/>
      <c r="O35" s="122"/>
      <c r="P35" s="122"/>
    </row>
    <row r="36" spans="1:16" x14ac:dyDescent="0.2">
      <c r="A36" s="128"/>
      <c r="B36" s="129"/>
      <c r="D36" s="130"/>
      <c r="E36" s="131">
        <v>36</v>
      </c>
      <c r="F36" s="132"/>
      <c r="G36" s="132"/>
      <c r="H36" s="135"/>
      <c r="I36" s="131">
        <f t="shared" ref="I36" si="8">PRODUCT(E36:H36)</f>
        <v>36</v>
      </c>
      <c r="J36" s="133"/>
      <c r="K36" s="136"/>
      <c r="L36" s="137"/>
      <c r="M36" s="137"/>
      <c r="N36" s="137"/>
      <c r="O36" s="122"/>
      <c r="P36" s="122"/>
    </row>
    <row r="37" spans="1:16" x14ac:dyDescent="0.2">
      <c r="A37" s="128"/>
      <c r="B37" s="129"/>
      <c r="C37" s="129"/>
      <c r="D37" s="130"/>
      <c r="E37" s="131"/>
      <c r="F37" s="132"/>
      <c r="G37" s="132"/>
      <c r="H37" s="131"/>
      <c r="I37" s="131"/>
      <c r="J37" s="133"/>
      <c r="K37" s="136"/>
      <c r="L37" s="137"/>
      <c r="M37" s="137"/>
      <c r="N37" s="137"/>
      <c r="O37" s="122"/>
      <c r="P37" s="122"/>
    </row>
    <row r="38" spans="1:16" x14ac:dyDescent="0.2">
      <c r="A38" s="128" t="s">
        <v>21702</v>
      </c>
      <c r="B38" s="129" t="s">
        <v>13169</v>
      </c>
      <c r="C38" s="129">
        <v>2003611</v>
      </c>
      <c r="D38" s="130" t="str">
        <f>IFERROR(VLOOKUP(C38,BANCO,2,0),IFERROR(VLOOKUP(C38,SINAPI,2,0),IFERROR(VLOOKUP(C38,SICRO,2,0),)))</f>
        <v>Dreno subsuperficial - DSS 04 - tubo PEAD e brita comercial</v>
      </c>
      <c r="E38" s="131" t="s">
        <v>21717</v>
      </c>
      <c r="F38" s="132"/>
      <c r="G38" s="132"/>
      <c r="H38" s="131"/>
      <c r="I38" s="131">
        <f>ROUND(SUM(I39:I39),2)</f>
        <v>1100</v>
      </c>
      <c r="J38" s="133" t="str">
        <f>IFERROR(VLOOKUP(C38,BANCO,3,0),IFERROR(VLOOKUP(C38,SINAPI,3,0),IFERROR(VLOOKUP(C38,SICRO,3,0),)))</f>
        <v>m</v>
      </c>
      <c r="K38" s="136"/>
      <c r="L38" s="137"/>
      <c r="M38" s="137"/>
      <c r="N38" s="137"/>
      <c r="O38" s="122"/>
      <c r="P38" s="122"/>
    </row>
    <row r="39" spans="1:16" x14ac:dyDescent="0.2">
      <c r="A39" s="128"/>
      <c r="B39" s="129"/>
      <c r="D39" s="130"/>
      <c r="E39" s="131">
        <v>1100</v>
      </c>
      <c r="F39" s="132"/>
      <c r="G39" s="132"/>
      <c r="H39" s="135"/>
      <c r="I39" s="131">
        <f t="shared" ref="I39" si="9">PRODUCT(E39:H39)</f>
        <v>1100</v>
      </c>
      <c r="J39" s="133"/>
      <c r="K39" s="136"/>
      <c r="L39" s="137"/>
      <c r="M39" s="137"/>
      <c r="N39" s="137"/>
      <c r="O39" s="122"/>
      <c r="P39" s="122"/>
    </row>
    <row r="40" spans="1:16" x14ac:dyDescent="0.2">
      <c r="A40" s="128"/>
      <c r="B40" s="129"/>
      <c r="C40" s="129"/>
      <c r="D40" s="130"/>
      <c r="E40" s="131"/>
      <c r="F40" s="132"/>
      <c r="G40" s="132"/>
      <c r="H40" s="131"/>
      <c r="I40" s="131"/>
      <c r="J40" s="133"/>
      <c r="K40" s="136"/>
      <c r="L40" s="137"/>
      <c r="M40" s="137"/>
      <c r="N40" s="137"/>
      <c r="O40" s="122"/>
      <c r="P40" s="122"/>
    </row>
    <row r="41" spans="1:16" x14ac:dyDescent="0.2">
      <c r="A41" s="128" t="s">
        <v>21747</v>
      </c>
      <c r="B41" s="129" t="s">
        <v>13169</v>
      </c>
      <c r="C41" s="129">
        <v>4805757</v>
      </c>
      <c r="D41" s="130" t="str">
        <f>IFERROR(VLOOKUP(C41,BANCO,2,0),IFERROR(VLOOKUP(C41,SINAPI,2,0),IFERROR(VLOOKUP(C41,SICRO,2,0),)))</f>
        <v>Escavação mecânica de vala em material de 1ª categoria</v>
      </c>
      <c r="E41" s="131" t="s">
        <v>3548</v>
      </c>
      <c r="F41" s="131"/>
      <c r="G41" s="132"/>
      <c r="H41" s="131"/>
      <c r="I41" s="131">
        <f>ROUND(SUM(I42:I42),2)</f>
        <v>656.64</v>
      </c>
      <c r="J41" s="133" t="str">
        <f>IFERROR(VLOOKUP(C41,BANCO,3,0),IFERROR(VLOOKUP(C41,SINAPI,3,0),IFERROR(VLOOKUP(C41,SICRO,3,0),)))</f>
        <v>m³</v>
      </c>
      <c r="K41" s="136"/>
      <c r="L41" s="137"/>
      <c r="M41" s="137"/>
      <c r="N41" s="137"/>
      <c r="O41" s="122"/>
      <c r="P41" s="122"/>
    </row>
    <row r="42" spans="1:16" x14ac:dyDescent="0.2">
      <c r="A42" s="128"/>
      <c r="B42" s="129"/>
      <c r="D42" s="130"/>
      <c r="E42" s="131">
        <v>656.64</v>
      </c>
      <c r="F42" s="131"/>
      <c r="G42" s="132"/>
      <c r="H42" s="135"/>
      <c r="I42" s="131">
        <f t="shared" ref="I42" si="10">PRODUCT(E42:H42)</f>
        <v>656.64</v>
      </c>
      <c r="J42" s="133"/>
      <c r="K42" s="136"/>
      <c r="L42" s="137"/>
      <c r="M42" s="137"/>
      <c r="N42" s="137"/>
      <c r="O42" s="122"/>
      <c r="P42" s="122"/>
    </row>
    <row r="43" spans="1:16" x14ac:dyDescent="0.2">
      <c r="A43" s="128"/>
      <c r="B43" s="129"/>
      <c r="C43" s="129"/>
      <c r="D43" s="130"/>
      <c r="E43" s="131"/>
      <c r="F43" s="132"/>
      <c r="G43" s="132"/>
      <c r="H43" s="131"/>
      <c r="I43" s="131"/>
      <c r="J43" s="133"/>
      <c r="K43" s="136"/>
      <c r="L43" s="137"/>
      <c r="M43" s="137"/>
      <c r="N43" s="137"/>
      <c r="O43" s="122"/>
      <c r="P43" s="122"/>
    </row>
    <row r="44" spans="1:16" ht="33.75" x14ac:dyDescent="0.2">
      <c r="A44" s="128" t="s">
        <v>21748</v>
      </c>
      <c r="B44" s="129" t="s">
        <v>13169</v>
      </c>
      <c r="C44" s="129">
        <v>5914351</v>
      </c>
      <c r="D44" s="130" t="str">
        <f>IFERROR(VLOOKUP(C44,BANCO,2,0),IFERROR(VLOOKUP(C44,SINAPI,2,0),IFERROR(VLOOKUP(C44,SICRO,2,0),)))</f>
        <v>Carga, manobra e descarga de agregados ou solos em caminhão basculante de 14 m³ - carga com carregadeira de 3,40 m³ e descarga livre</v>
      </c>
      <c r="E44" s="131" t="s">
        <v>3548</v>
      </c>
      <c r="F44" s="131" t="s">
        <v>26699</v>
      </c>
      <c r="G44" s="131"/>
      <c r="H44" s="131" t="s">
        <v>26698</v>
      </c>
      <c r="I44" s="131">
        <f>ROUND(SUM(I45:I45),2)</f>
        <v>1477.44</v>
      </c>
      <c r="J44" s="133" t="str">
        <f>IFERROR(VLOOKUP(C44,BANCO,3,0),IFERROR(VLOOKUP(C44,SINAPI,3,0),IFERROR(VLOOKUP(C44,SICRO,3,0),)))</f>
        <v>t</v>
      </c>
      <c r="K44" s="136"/>
      <c r="L44" s="137"/>
      <c r="M44" s="137"/>
      <c r="N44" s="137"/>
      <c r="O44" s="122"/>
      <c r="P44" s="122"/>
    </row>
    <row r="45" spans="1:16" x14ac:dyDescent="0.2">
      <c r="A45" s="128"/>
      <c r="B45" s="129"/>
      <c r="D45" s="130" t="s">
        <v>26696</v>
      </c>
      <c r="E45" s="131">
        <f>I41</f>
        <v>656.64</v>
      </c>
      <c r="F45" s="131">
        <v>1.5</v>
      </c>
      <c r="G45" s="131"/>
      <c r="H45" s="131">
        <v>1.5</v>
      </c>
      <c r="I45" s="131">
        <f t="shared" ref="I45" si="11">PRODUCT(E45:H45)</f>
        <v>1477.44</v>
      </c>
      <c r="J45" s="133"/>
      <c r="K45" s="136"/>
      <c r="L45" s="137"/>
      <c r="M45" s="137"/>
      <c r="N45" s="137"/>
      <c r="O45" s="122"/>
      <c r="P45" s="122"/>
    </row>
    <row r="46" spans="1:16" x14ac:dyDescent="0.2">
      <c r="A46" s="128"/>
      <c r="B46" s="129"/>
      <c r="C46" s="129"/>
      <c r="D46" s="130"/>
      <c r="E46" s="131"/>
      <c r="F46" s="132"/>
      <c r="G46" s="132"/>
      <c r="H46" s="131"/>
      <c r="I46" s="131"/>
      <c r="J46" s="133"/>
      <c r="K46" s="136"/>
      <c r="L46" s="137"/>
      <c r="M46" s="137"/>
      <c r="N46" s="137"/>
      <c r="O46" s="122"/>
      <c r="P46" s="122"/>
    </row>
    <row r="47" spans="1:16" ht="22.5" x14ac:dyDescent="0.2">
      <c r="A47" s="128" t="s">
        <v>26695</v>
      </c>
      <c r="B47" s="129" t="s">
        <v>13169</v>
      </c>
      <c r="C47" s="129">
        <v>5915321</v>
      </c>
      <c r="D47" s="130" t="str">
        <f>IFERROR(VLOOKUP(C47,BANCO,2,0),IFERROR(VLOOKUP(C47,SINAPI,2,0),IFERROR(VLOOKUP(C47,SICRO,2,0),)))</f>
        <v>Transporte com caminhão basculante de 14 m³ - rodovia pavimentada</v>
      </c>
      <c r="E47" s="131" t="s">
        <v>3548</v>
      </c>
      <c r="F47" s="131"/>
      <c r="G47" s="132"/>
      <c r="H47" s="131" t="s">
        <v>26697</v>
      </c>
      <c r="I47" s="131">
        <f>ROUND(SUM(I48:I48),2)</f>
        <v>44323.199999999997</v>
      </c>
      <c r="J47" s="133" t="str">
        <f>IFERROR(VLOOKUP(C47,BANCO,3,0),IFERROR(VLOOKUP(C47,SINAPI,3,0),IFERROR(VLOOKUP(C47,SICRO,3,0),)))</f>
        <v>tkm</v>
      </c>
      <c r="K47" s="136"/>
      <c r="L47" s="137"/>
      <c r="M47" s="137"/>
      <c r="N47" s="137"/>
      <c r="O47" s="122"/>
      <c r="P47" s="122"/>
    </row>
    <row r="48" spans="1:16" x14ac:dyDescent="0.2">
      <c r="A48" s="128"/>
      <c r="B48" s="129"/>
      <c r="D48" s="130" t="s">
        <v>26696</v>
      </c>
      <c r="E48" s="131">
        <f>I44</f>
        <v>1477.44</v>
      </c>
      <c r="F48" s="370"/>
      <c r="G48" s="132"/>
      <c r="H48" s="135">
        <v>30</v>
      </c>
      <c r="I48" s="131">
        <f t="shared" ref="I48" si="12">PRODUCT(E48:H48)</f>
        <v>44323.200000000004</v>
      </c>
      <c r="J48" s="133"/>
      <c r="K48" s="136"/>
      <c r="L48" s="137"/>
      <c r="M48" s="137"/>
      <c r="N48" s="137"/>
      <c r="O48" s="122"/>
      <c r="P48" s="122"/>
    </row>
    <row r="49" spans="1:16" ht="12" thickBot="1" x14ac:dyDescent="0.25">
      <c r="A49" s="128"/>
      <c r="B49" s="129"/>
      <c r="C49" s="129"/>
      <c r="D49" s="130"/>
      <c r="E49" s="131"/>
      <c r="F49" s="132"/>
      <c r="G49" s="132"/>
      <c r="H49" s="131"/>
      <c r="I49" s="131"/>
      <c r="J49" s="133"/>
      <c r="K49" s="136"/>
      <c r="L49" s="137"/>
      <c r="M49" s="137"/>
      <c r="N49" s="137"/>
      <c r="O49" s="122"/>
      <c r="P49" s="122"/>
    </row>
    <row r="50" spans="1:16" x14ac:dyDescent="0.2">
      <c r="A50" s="147" t="s">
        <v>21703</v>
      </c>
      <c r="B50" s="148"/>
      <c r="C50" s="148"/>
      <c r="D50" s="149" t="s">
        <v>13171</v>
      </c>
      <c r="E50" s="150"/>
      <c r="F50" s="150"/>
      <c r="G50" s="150"/>
      <c r="H50" s="151"/>
      <c r="I50" s="151"/>
      <c r="J50" s="152"/>
      <c r="K50" s="122"/>
      <c r="L50" s="122"/>
      <c r="M50" s="122"/>
      <c r="N50" s="122"/>
      <c r="O50" s="122"/>
      <c r="P50" s="122"/>
    </row>
    <row r="51" spans="1:16" ht="22.5" x14ac:dyDescent="0.2">
      <c r="A51" s="128" t="s">
        <v>21704</v>
      </c>
      <c r="B51" s="129" t="s">
        <v>13169</v>
      </c>
      <c r="C51" s="129">
        <v>4011484</v>
      </c>
      <c r="D51" s="130" t="str">
        <f>IFERROR(VLOOKUP(C51,BANCO,2,0),IFERROR(VLOOKUP(C51,SINAPI,2,0),IFERROR(VLOOKUP(C51,SICRO,2,0),)))</f>
        <v>Reciclagem com incorporação do revestimento asfáltico à base e adição de brita comercial - 100% Proctor modificado</v>
      </c>
      <c r="E51" s="131" t="s">
        <v>3548</v>
      </c>
      <c r="F51" s="132"/>
      <c r="G51" s="132"/>
      <c r="H51" s="131"/>
      <c r="I51" s="131">
        <f>ROUND(SUM(I52:I52),2)</f>
        <v>4060.29</v>
      </c>
      <c r="J51" s="133" t="str">
        <f>IFERROR(VLOOKUP(C51,BANCO,3,0),IFERROR(VLOOKUP(C51,SINAPI,3,0),IFERROR(VLOOKUP(C51,SICRO,3,0),)))</f>
        <v>m³</v>
      </c>
      <c r="K51" s="122"/>
      <c r="L51" s="122"/>
      <c r="M51" s="122"/>
      <c r="N51" s="122"/>
      <c r="O51" s="122"/>
      <c r="P51" s="122"/>
    </row>
    <row r="52" spans="1:16" x14ac:dyDescent="0.2">
      <c r="A52" s="128"/>
      <c r="B52" s="129"/>
      <c r="D52" s="130"/>
      <c r="E52" s="131">
        <v>4060.29</v>
      </c>
      <c r="F52" s="132"/>
      <c r="G52" s="132"/>
      <c r="H52" s="135"/>
      <c r="I52" s="131">
        <f t="shared" ref="I52" si="13">PRODUCT(E52:H52)</f>
        <v>4060.29</v>
      </c>
      <c r="J52" s="133"/>
      <c r="K52" s="122"/>
      <c r="L52" s="122"/>
      <c r="M52" s="122"/>
      <c r="N52" s="122"/>
      <c r="O52" s="122"/>
      <c r="P52" s="122"/>
    </row>
    <row r="53" spans="1:16" x14ac:dyDescent="0.2">
      <c r="A53" s="128"/>
      <c r="B53" s="129"/>
      <c r="C53" s="129"/>
      <c r="D53" s="130"/>
      <c r="E53" s="131"/>
      <c r="F53" s="132"/>
      <c r="G53" s="132"/>
      <c r="H53" s="131"/>
      <c r="I53" s="131"/>
      <c r="J53" s="133"/>
      <c r="K53" s="122"/>
      <c r="L53" s="122"/>
      <c r="M53" s="122"/>
      <c r="N53" s="122"/>
      <c r="O53" s="122"/>
      <c r="P53" s="122"/>
    </row>
    <row r="54" spans="1:16" ht="22.5" x14ac:dyDescent="0.2">
      <c r="A54" s="128" t="s">
        <v>21705</v>
      </c>
      <c r="B54" s="129" t="s">
        <v>13169</v>
      </c>
      <c r="C54" s="129">
        <v>4011212</v>
      </c>
      <c r="D54" s="130" t="str">
        <f>IFERROR(VLOOKUP(C54,BANCO,2,0),IFERROR(VLOOKUP(C54,SINAPI,2,0),IFERROR(VLOOKUP(C54,SICRO,2,0),)))</f>
        <v>Varredura da superfície para execução de revestimento asfáltico</v>
      </c>
      <c r="E54" s="131" t="s">
        <v>3546</v>
      </c>
      <c r="F54" s="132"/>
      <c r="G54" s="132"/>
      <c r="H54" s="131"/>
      <c r="I54" s="131">
        <f>ROUND(SUM(I55:I55),2)</f>
        <v>19922</v>
      </c>
      <c r="J54" s="133" t="str">
        <f>IFERROR(VLOOKUP(C54,BANCO,3,0),IFERROR(VLOOKUP(C54,SINAPI,3,0),IFERROR(VLOOKUP(C54,SICRO,3,0),)))</f>
        <v>m²</v>
      </c>
      <c r="K54" s="122"/>
      <c r="L54" s="122"/>
      <c r="M54" s="122"/>
      <c r="N54" s="122"/>
      <c r="O54" s="122"/>
      <c r="P54" s="122"/>
    </row>
    <row r="55" spans="1:16" x14ac:dyDescent="0.2">
      <c r="A55" s="128"/>
      <c r="B55" s="129"/>
      <c r="D55" s="130"/>
      <c r="E55" s="131">
        <v>19922</v>
      </c>
      <c r="F55" s="132"/>
      <c r="G55" s="132"/>
      <c r="H55" s="135"/>
      <c r="I55" s="131">
        <f t="shared" ref="I55" si="14">PRODUCT(E55:H55)</f>
        <v>19922</v>
      </c>
      <c r="J55" s="133"/>
      <c r="K55" s="122"/>
      <c r="L55" s="122"/>
      <c r="M55" s="122"/>
      <c r="N55" s="122"/>
      <c r="O55" s="122"/>
      <c r="P55" s="122"/>
    </row>
    <row r="56" spans="1:16" x14ac:dyDescent="0.2">
      <c r="A56" s="128"/>
      <c r="B56" s="129"/>
      <c r="C56" s="129"/>
      <c r="D56" s="130"/>
      <c r="E56" s="131"/>
      <c r="F56" s="132"/>
      <c r="G56" s="132"/>
      <c r="H56" s="131"/>
      <c r="I56" s="131"/>
      <c r="J56" s="133"/>
      <c r="K56" s="122"/>
      <c r="L56" s="122"/>
      <c r="M56" s="122"/>
      <c r="N56" s="122"/>
      <c r="O56" s="122"/>
      <c r="P56" s="122"/>
    </row>
    <row r="57" spans="1:16" x14ac:dyDescent="0.2">
      <c r="A57" s="128" t="s">
        <v>21706</v>
      </c>
      <c r="B57" s="129" t="s">
        <v>13169</v>
      </c>
      <c r="C57" s="129">
        <v>4011352</v>
      </c>
      <c r="D57" s="130" t="str">
        <f>IFERROR(VLOOKUP(C57,BANCO,2,0),IFERROR(VLOOKUP(C57,SINAPI,2,0),IFERROR(VLOOKUP(C57,SICRO,2,0),)))</f>
        <v>Imprimação com emulsão asfáltica</v>
      </c>
      <c r="E57" s="131" t="s">
        <v>3546</v>
      </c>
      <c r="F57" s="132"/>
      <c r="G57" s="132"/>
      <c r="H57" s="131"/>
      <c r="I57" s="131">
        <f>ROUND(SUM(I58:I58),2)</f>
        <v>19922</v>
      </c>
      <c r="J57" s="133" t="str">
        <f>IFERROR(VLOOKUP(C57,BANCO,3,0),IFERROR(VLOOKUP(C57,SINAPI,3,0),IFERROR(VLOOKUP(C57,SICRO,3,0),)))</f>
        <v>m²</v>
      </c>
      <c r="K57" s="122"/>
      <c r="L57" s="122"/>
      <c r="M57" s="122"/>
      <c r="N57" s="122"/>
      <c r="O57" s="122"/>
      <c r="P57" s="122"/>
    </row>
    <row r="58" spans="1:16" x14ac:dyDescent="0.2">
      <c r="A58" s="128"/>
      <c r="B58" s="129"/>
      <c r="D58" s="130" t="s">
        <v>26774</v>
      </c>
      <c r="E58" s="131">
        <v>19922</v>
      </c>
      <c r="F58" s="132"/>
      <c r="G58" s="132"/>
      <c r="H58" s="135"/>
      <c r="I58" s="131">
        <f t="shared" ref="I58" si="15">PRODUCT(E58:H58)</f>
        <v>19922</v>
      </c>
      <c r="J58" s="133"/>
      <c r="K58" s="122"/>
      <c r="L58" s="122"/>
      <c r="M58" s="122"/>
      <c r="N58" s="122"/>
      <c r="O58" s="122"/>
      <c r="P58" s="122"/>
    </row>
    <row r="59" spans="1:16" x14ac:dyDescent="0.2">
      <c r="A59" s="128"/>
      <c r="B59" s="129"/>
      <c r="C59" s="129"/>
      <c r="D59" s="130"/>
      <c r="E59" s="131"/>
      <c r="F59" s="132"/>
      <c r="G59" s="132"/>
      <c r="H59" s="131"/>
      <c r="I59" s="131"/>
      <c r="J59" s="133"/>
      <c r="K59" s="122"/>
      <c r="L59" s="122"/>
      <c r="M59" s="122"/>
      <c r="N59" s="122"/>
      <c r="O59" s="122"/>
      <c r="P59" s="122"/>
    </row>
    <row r="60" spans="1:16" x14ac:dyDescent="0.2">
      <c r="A60" s="128" t="s">
        <v>21707</v>
      </c>
      <c r="B60" s="129" t="s">
        <v>13169</v>
      </c>
      <c r="C60" s="129">
        <v>4011353</v>
      </c>
      <c r="D60" s="130" t="str">
        <f>IFERROR(VLOOKUP(C60,BANCO,2,0),IFERROR(VLOOKUP(C60,SINAPI,2,0),IFERROR(VLOOKUP(C60,SICRO,2,0),)))</f>
        <v>Pintura de ligação</v>
      </c>
      <c r="E60" s="131" t="s">
        <v>3546</v>
      </c>
      <c r="F60" s="132"/>
      <c r="G60" s="132"/>
      <c r="H60" s="131"/>
      <c r="I60" s="131">
        <f>ROUND(SUM(I61:I61),2)</f>
        <v>19922</v>
      </c>
      <c r="J60" s="133" t="str">
        <f>IFERROR(VLOOKUP(C60,BANCO,3,0),IFERROR(VLOOKUP(C60,SINAPI,3,0),IFERROR(VLOOKUP(C60,SICRO,3,0),)))</f>
        <v>m²</v>
      </c>
      <c r="K60" s="122"/>
      <c r="L60" s="122"/>
      <c r="M60" s="122"/>
      <c r="N60" s="122"/>
      <c r="O60" s="122"/>
      <c r="P60" s="122"/>
    </row>
    <row r="61" spans="1:16" x14ac:dyDescent="0.2">
      <c r="A61" s="128"/>
      <c r="B61" s="129"/>
      <c r="D61" s="130" t="s">
        <v>26722</v>
      </c>
      <c r="E61" s="131">
        <v>19922</v>
      </c>
      <c r="F61" s="132"/>
      <c r="G61" s="132"/>
      <c r="H61" s="135"/>
      <c r="I61" s="131">
        <f t="shared" ref="I61" si="16">PRODUCT(E61:H61)</f>
        <v>19922</v>
      </c>
      <c r="J61" s="133"/>
      <c r="K61" s="122"/>
      <c r="L61" s="122"/>
      <c r="M61" s="122"/>
      <c r="N61" s="122"/>
      <c r="O61" s="122"/>
      <c r="P61" s="122"/>
    </row>
    <row r="62" spans="1:16" x14ac:dyDescent="0.2">
      <c r="A62" s="128"/>
      <c r="B62" s="129"/>
      <c r="C62" s="129"/>
      <c r="D62" s="130"/>
      <c r="E62" s="131"/>
      <c r="F62" s="132"/>
      <c r="G62" s="132"/>
      <c r="H62" s="131"/>
      <c r="I62" s="131"/>
      <c r="J62" s="133"/>
      <c r="K62" s="122"/>
      <c r="L62" s="122"/>
      <c r="M62" s="122"/>
      <c r="N62" s="122"/>
      <c r="O62" s="122"/>
      <c r="P62" s="122"/>
    </row>
    <row r="63" spans="1:16" x14ac:dyDescent="0.2">
      <c r="A63" s="128" t="s">
        <v>21708</v>
      </c>
      <c r="B63" s="129" t="s">
        <v>13169</v>
      </c>
      <c r="C63" s="129">
        <v>4011463</v>
      </c>
      <c r="D63" s="130" t="str">
        <f>IFERROR(VLOOKUP(C63,BANCO,2,0),IFERROR(VLOOKUP(C63,SINAPI,2,0),IFERROR(VLOOKUP(C63,SICRO,2,0),)))</f>
        <v>Concreto asfáltico - faixa C-12,5 - areia e brita comerciais</v>
      </c>
      <c r="E63" s="131" t="s">
        <v>21733</v>
      </c>
      <c r="F63" s="132"/>
      <c r="G63" s="132"/>
      <c r="H63" s="131"/>
      <c r="I63" s="131">
        <f>ROUND(SUM(I64:I64),2)</f>
        <v>2390.64</v>
      </c>
      <c r="J63" s="133" t="str">
        <f>IFERROR(VLOOKUP(C63,BANCO,3,0),IFERROR(VLOOKUP(C63,SINAPI,3,0),IFERROR(VLOOKUP(C63,SICRO,3,0),)))</f>
        <v>t</v>
      </c>
      <c r="K63" s="122"/>
      <c r="L63" s="122"/>
      <c r="M63" s="122"/>
      <c r="N63" s="122"/>
      <c r="O63" s="122"/>
      <c r="P63" s="122"/>
    </row>
    <row r="64" spans="1:16" x14ac:dyDescent="0.2">
      <c r="A64" s="128"/>
      <c r="B64" s="129"/>
      <c r="D64" s="130" t="s">
        <v>26723</v>
      </c>
      <c r="E64" s="131">
        <v>2390.64</v>
      </c>
      <c r="F64" s="132"/>
      <c r="G64" s="132"/>
      <c r="H64" s="135"/>
      <c r="I64" s="131">
        <f t="shared" ref="I64" si="17">PRODUCT(E64:H64)</f>
        <v>2390.64</v>
      </c>
      <c r="J64" s="133"/>
      <c r="K64" s="122"/>
      <c r="L64" s="122"/>
      <c r="M64" s="122"/>
      <c r="N64" s="122"/>
      <c r="O64" s="122"/>
      <c r="P64" s="122"/>
    </row>
    <row r="65" spans="1:16" x14ac:dyDescent="0.2">
      <c r="A65" s="160"/>
      <c r="B65" s="161"/>
      <c r="C65" s="161"/>
      <c r="D65" s="162"/>
      <c r="E65" s="163"/>
      <c r="F65" s="164"/>
      <c r="G65" s="164"/>
      <c r="H65" s="163"/>
      <c r="I65" s="163"/>
      <c r="J65" s="165"/>
      <c r="K65" s="122"/>
      <c r="L65" s="122"/>
      <c r="M65" s="122"/>
      <c r="N65" s="122"/>
      <c r="O65" s="122"/>
      <c r="P65" s="122"/>
    </row>
    <row r="66" spans="1:16" ht="11.25" customHeight="1" x14ac:dyDescent="0.2">
      <c r="A66" s="166"/>
      <c r="B66" s="166"/>
      <c r="C66" s="166"/>
      <c r="D66" s="166" t="s">
        <v>21720</v>
      </c>
      <c r="E66" s="166"/>
      <c r="F66" s="166"/>
      <c r="G66" s="166"/>
      <c r="H66" s="166"/>
      <c r="I66" s="166"/>
      <c r="J66" s="166"/>
      <c r="K66" s="122"/>
      <c r="L66" s="122"/>
      <c r="M66" s="122"/>
      <c r="N66" s="122"/>
      <c r="O66" s="122"/>
      <c r="P66" s="122"/>
    </row>
    <row r="67" spans="1:16" ht="22.5" x14ac:dyDescent="0.2">
      <c r="A67" s="154" t="s">
        <v>21718</v>
      </c>
      <c r="B67" s="155" t="s">
        <v>21721</v>
      </c>
      <c r="C67" s="155" t="s">
        <v>21722</v>
      </c>
      <c r="D67" s="156" t="s">
        <v>26775</v>
      </c>
      <c r="E67" s="157" t="s">
        <v>21733</v>
      </c>
      <c r="F67" s="158"/>
      <c r="G67" s="158"/>
      <c r="H67" s="157"/>
      <c r="I67" s="157">
        <f>ROUND(SUM(I68:I68),2)</f>
        <v>25.9</v>
      </c>
      <c r="J67" s="159" t="s">
        <v>33</v>
      </c>
      <c r="K67" s="122"/>
      <c r="L67" s="122"/>
      <c r="M67" s="122"/>
      <c r="N67" s="122"/>
      <c r="O67" s="122"/>
      <c r="P67" s="122"/>
    </row>
    <row r="68" spans="1:16" x14ac:dyDescent="0.2">
      <c r="A68" s="128"/>
      <c r="B68" s="129"/>
      <c r="D68" s="130"/>
      <c r="E68" s="387">
        <v>25.9</v>
      </c>
      <c r="F68" s="132"/>
      <c r="G68" s="132"/>
      <c r="H68" s="135"/>
      <c r="I68" s="131">
        <f t="shared" ref="I68" si="18">PRODUCT(E68:H68)</f>
        <v>25.9</v>
      </c>
      <c r="J68" s="133"/>
      <c r="K68" s="122"/>
      <c r="L68" s="122"/>
      <c r="M68" s="122"/>
      <c r="N68" s="122"/>
      <c r="O68" s="122"/>
      <c r="P68" s="122"/>
    </row>
    <row r="69" spans="1:16" x14ac:dyDescent="0.2">
      <c r="A69" s="128"/>
      <c r="B69" s="129"/>
      <c r="C69" s="129"/>
      <c r="D69" s="130"/>
      <c r="E69" s="131"/>
      <c r="F69" s="132"/>
      <c r="G69" s="132"/>
      <c r="H69" s="131"/>
      <c r="I69" s="131"/>
      <c r="J69" s="133"/>
      <c r="K69" s="122"/>
      <c r="L69" s="122"/>
      <c r="M69" s="122"/>
      <c r="N69" s="122"/>
      <c r="O69" s="122"/>
      <c r="P69" s="122"/>
    </row>
    <row r="70" spans="1:16" x14ac:dyDescent="0.2">
      <c r="A70" s="128" t="s">
        <v>21719</v>
      </c>
      <c r="B70" s="129" t="s">
        <v>21721</v>
      </c>
      <c r="C70" s="129" t="s">
        <v>21723</v>
      </c>
      <c r="D70" s="130" t="s">
        <v>21725</v>
      </c>
      <c r="E70" s="157" t="s">
        <v>21733</v>
      </c>
      <c r="F70" s="132"/>
      <c r="G70" s="132"/>
      <c r="H70" s="131"/>
      <c r="I70" s="131">
        <f>ROUND(SUM(I71:I71),2)</f>
        <v>8.9600000000000009</v>
      </c>
      <c r="J70" s="133" t="s">
        <v>33</v>
      </c>
      <c r="K70" s="122"/>
      <c r="L70" s="122"/>
      <c r="M70" s="122"/>
      <c r="N70" s="122"/>
      <c r="O70" s="122"/>
      <c r="P70" s="122"/>
    </row>
    <row r="71" spans="1:16" x14ac:dyDescent="0.2">
      <c r="A71" s="128"/>
      <c r="B71" s="129"/>
      <c r="D71" s="130" t="s">
        <v>26720</v>
      </c>
      <c r="E71" s="387">
        <v>8.9600000000000009</v>
      </c>
      <c r="F71" s="132"/>
      <c r="G71" s="132"/>
      <c r="H71" s="135"/>
      <c r="I71" s="131">
        <f t="shared" ref="I71" si="19">PRODUCT(E71:H71)</f>
        <v>8.9600000000000009</v>
      </c>
      <c r="J71" s="133"/>
      <c r="K71" s="122"/>
      <c r="L71" s="122"/>
      <c r="M71" s="122"/>
      <c r="N71" s="122"/>
      <c r="O71" s="122"/>
      <c r="P71" s="122"/>
    </row>
    <row r="72" spans="1:16" x14ac:dyDescent="0.2">
      <c r="A72" s="128"/>
      <c r="B72" s="129"/>
      <c r="C72" s="129"/>
      <c r="D72" s="130"/>
      <c r="E72" s="131"/>
      <c r="F72" s="132"/>
      <c r="G72" s="132"/>
      <c r="H72" s="131"/>
      <c r="I72" s="131"/>
      <c r="J72" s="133"/>
      <c r="K72" s="122"/>
      <c r="L72" s="122"/>
      <c r="M72" s="122"/>
      <c r="N72" s="122"/>
      <c r="O72" s="122"/>
      <c r="P72" s="122"/>
    </row>
    <row r="73" spans="1:16" x14ac:dyDescent="0.2">
      <c r="A73" s="128" t="s">
        <v>21749</v>
      </c>
      <c r="B73" s="129" t="s">
        <v>21721</v>
      </c>
      <c r="C73" s="129" t="s">
        <v>21724</v>
      </c>
      <c r="D73" s="130" t="s">
        <v>21726</v>
      </c>
      <c r="E73" s="157" t="s">
        <v>21733</v>
      </c>
      <c r="F73" s="131"/>
      <c r="G73" s="132"/>
      <c r="H73" s="131"/>
      <c r="I73" s="131">
        <f>ROUND(SUM(I74:I74),2)</f>
        <v>132.56</v>
      </c>
      <c r="J73" s="133" t="s">
        <v>33</v>
      </c>
      <c r="K73" s="122"/>
      <c r="L73" s="122"/>
      <c r="M73" s="122"/>
      <c r="N73" s="122"/>
      <c r="O73" s="122"/>
      <c r="P73" s="122"/>
    </row>
    <row r="74" spans="1:16" x14ac:dyDescent="0.2">
      <c r="A74" s="128"/>
      <c r="B74" s="129"/>
      <c r="D74" s="130" t="s">
        <v>26721</v>
      </c>
      <c r="E74" s="387">
        <v>132.56</v>
      </c>
      <c r="F74" s="371"/>
      <c r="G74" s="132"/>
      <c r="H74" s="135"/>
      <c r="I74" s="131">
        <f t="shared" ref="I74" si="20">PRODUCT(E74:H74)</f>
        <v>132.56</v>
      </c>
      <c r="J74" s="133"/>
      <c r="K74" s="122"/>
      <c r="L74" s="122"/>
      <c r="M74" s="122"/>
      <c r="N74" s="122"/>
      <c r="O74" s="122"/>
      <c r="P74" s="122"/>
    </row>
    <row r="75" spans="1:16" x14ac:dyDescent="0.2">
      <c r="A75" s="160"/>
      <c r="B75" s="161"/>
      <c r="C75" s="161"/>
      <c r="D75" s="162"/>
      <c r="E75" s="163"/>
      <c r="F75" s="163"/>
      <c r="G75" s="164"/>
      <c r="H75" s="163"/>
      <c r="I75" s="163"/>
      <c r="J75" s="165"/>
      <c r="K75" s="122"/>
      <c r="L75" s="122"/>
      <c r="M75" s="122"/>
      <c r="N75" s="122"/>
      <c r="O75" s="122"/>
      <c r="P75" s="122"/>
    </row>
    <row r="76" spans="1:16" ht="11.25" customHeight="1" x14ac:dyDescent="0.2">
      <c r="A76" s="166"/>
      <c r="B76" s="166"/>
      <c r="C76" s="166"/>
      <c r="D76" s="166" t="s">
        <v>21727</v>
      </c>
      <c r="E76" s="166"/>
      <c r="F76" s="372"/>
      <c r="G76" s="166"/>
      <c r="H76" s="166"/>
      <c r="I76" s="166"/>
      <c r="J76" s="166"/>
      <c r="K76" s="122"/>
      <c r="L76" s="122"/>
      <c r="M76" s="122"/>
      <c r="N76" s="122"/>
      <c r="O76" s="122"/>
      <c r="P76" s="122"/>
    </row>
    <row r="77" spans="1:16" ht="22.5" x14ac:dyDescent="0.2">
      <c r="A77" s="154" t="s">
        <v>21750</v>
      </c>
      <c r="B77" s="155" t="s">
        <v>21721</v>
      </c>
      <c r="C77" s="155" t="s">
        <v>21728</v>
      </c>
      <c r="D77" s="156" t="s">
        <v>26776</v>
      </c>
      <c r="E77" s="157" t="s">
        <v>21733</v>
      </c>
      <c r="F77" s="157"/>
      <c r="G77" s="158"/>
      <c r="H77" s="157"/>
      <c r="I77" s="157">
        <f>ROUND(SUM(I78:I78),2)</f>
        <v>25.9</v>
      </c>
      <c r="J77" s="159" t="s">
        <v>33</v>
      </c>
      <c r="K77" s="122"/>
      <c r="L77" s="122"/>
      <c r="M77" s="122"/>
      <c r="N77" s="122"/>
      <c r="O77" s="122"/>
      <c r="P77" s="122"/>
    </row>
    <row r="78" spans="1:16" x14ac:dyDescent="0.2">
      <c r="A78" s="128"/>
      <c r="B78" s="129"/>
      <c r="D78" s="130"/>
      <c r="E78" s="387">
        <f>E68</f>
        <v>25.9</v>
      </c>
      <c r="F78" s="131"/>
      <c r="G78" s="132"/>
      <c r="H78" s="135"/>
      <c r="I78" s="131">
        <f t="shared" ref="I78" si="21">PRODUCT(E78:H78)</f>
        <v>25.9</v>
      </c>
      <c r="J78" s="133"/>
      <c r="K78" s="122"/>
      <c r="L78" s="122"/>
      <c r="M78" s="122"/>
      <c r="N78" s="122"/>
      <c r="O78" s="122"/>
      <c r="P78" s="122"/>
    </row>
    <row r="79" spans="1:16" x14ac:dyDescent="0.2">
      <c r="A79" s="128"/>
      <c r="B79" s="129"/>
      <c r="C79" s="129"/>
      <c r="D79" s="130"/>
      <c r="E79" s="131"/>
      <c r="F79" s="131"/>
      <c r="G79" s="132"/>
      <c r="H79" s="131"/>
      <c r="I79" s="131"/>
      <c r="J79" s="133"/>
      <c r="K79" s="122"/>
      <c r="L79" s="122"/>
      <c r="M79" s="122"/>
      <c r="N79" s="122"/>
      <c r="O79" s="122"/>
      <c r="P79" s="122"/>
    </row>
    <row r="80" spans="1:16" x14ac:dyDescent="0.2">
      <c r="A80" s="128" t="s">
        <v>21751</v>
      </c>
      <c r="B80" s="155" t="s">
        <v>21721</v>
      </c>
      <c r="C80" s="129" t="s">
        <v>21729</v>
      </c>
      <c r="D80" s="130" t="s">
        <v>21731</v>
      </c>
      <c r="E80" s="157" t="s">
        <v>21733</v>
      </c>
      <c r="F80" s="131"/>
      <c r="G80" s="132"/>
      <c r="H80" s="131"/>
      <c r="I80" s="131">
        <f>ROUND(SUM(I81:I81),2)</f>
        <v>8.9600000000000009</v>
      </c>
      <c r="J80" s="133" t="s">
        <v>33</v>
      </c>
      <c r="K80" s="122"/>
      <c r="L80" s="122"/>
      <c r="M80" s="122"/>
      <c r="N80" s="122"/>
      <c r="O80" s="122"/>
      <c r="P80" s="122"/>
    </row>
    <row r="81" spans="1:16" x14ac:dyDescent="0.2">
      <c r="A81" s="128"/>
      <c r="B81" s="129"/>
      <c r="D81" s="130"/>
      <c r="E81" s="387">
        <f>E71</f>
        <v>8.9600000000000009</v>
      </c>
      <c r="F81" s="131"/>
      <c r="G81" s="132"/>
      <c r="H81" s="135"/>
      <c r="I81" s="131">
        <f t="shared" ref="I81" si="22">PRODUCT(E81:H81)</f>
        <v>8.9600000000000009</v>
      </c>
      <c r="J81" s="133"/>
      <c r="K81" s="122"/>
      <c r="L81" s="122"/>
      <c r="M81" s="122"/>
      <c r="N81" s="122"/>
      <c r="O81" s="122"/>
      <c r="P81" s="122"/>
    </row>
    <row r="82" spans="1:16" x14ac:dyDescent="0.2">
      <c r="A82" s="128"/>
      <c r="B82" s="129"/>
      <c r="C82" s="129"/>
      <c r="D82" s="130"/>
      <c r="E82" s="131"/>
      <c r="F82" s="131"/>
      <c r="G82" s="132"/>
      <c r="H82" s="131"/>
      <c r="I82" s="131"/>
      <c r="J82" s="133"/>
      <c r="K82" s="122"/>
      <c r="L82" s="122"/>
      <c r="M82" s="122"/>
      <c r="N82" s="122"/>
      <c r="O82" s="122"/>
      <c r="P82" s="122"/>
    </row>
    <row r="83" spans="1:16" x14ac:dyDescent="0.2">
      <c r="A83" s="128" t="s">
        <v>21752</v>
      </c>
      <c r="B83" s="155" t="s">
        <v>21721</v>
      </c>
      <c r="C83" s="129" t="s">
        <v>21730</v>
      </c>
      <c r="D83" s="130" t="s">
        <v>21732</v>
      </c>
      <c r="E83" s="157" t="s">
        <v>21733</v>
      </c>
      <c r="F83" s="131"/>
      <c r="G83" s="132"/>
      <c r="H83" s="131"/>
      <c r="I83" s="131">
        <f>ROUND(SUM(I84:I84),2)</f>
        <v>132.56</v>
      </c>
      <c r="J83" s="133" t="s">
        <v>33</v>
      </c>
      <c r="K83" s="122"/>
      <c r="L83" s="122"/>
      <c r="M83" s="122"/>
      <c r="N83" s="122"/>
      <c r="O83" s="122"/>
      <c r="P83" s="122"/>
    </row>
    <row r="84" spans="1:16" x14ac:dyDescent="0.2">
      <c r="A84" s="128"/>
      <c r="B84" s="129"/>
      <c r="D84" s="130"/>
      <c r="E84" s="387">
        <f>E74</f>
        <v>132.56</v>
      </c>
      <c r="F84" s="371"/>
      <c r="G84" s="132"/>
      <c r="H84" s="135"/>
      <c r="I84" s="131">
        <f t="shared" ref="I84" si="23">PRODUCT(E84:H84)</f>
        <v>132.56</v>
      </c>
      <c r="J84" s="133"/>
      <c r="K84" s="122"/>
      <c r="L84" s="122"/>
      <c r="M84" s="122"/>
      <c r="N84" s="122"/>
      <c r="O84" s="122"/>
      <c r="P84" s="122"/>
    </row>
    <row r="85" spans="1:16" ht="12" thickBot="1" x14ac:dyDescent="0.25">
      <c r="A85" s="128"/>
      <c r="B85" s="129"/>
      <c r="C85" s="129"/>
      <c r="D85" s="130"/>
      <c r="E85" s="131"/>
      <c r="F85" s="132"/>
      <c r="G85" s="132"/>
      <c r="H85" s="131"/>
      <c r="I85" s="131"/>
      <c r="J85" s="133"/>
      <c r="K85" s="122"/>
      <c r="L85" s="122"/>
      <c r="M85" s="122"/>
      <c r="N85" s="122"/>
      <c r="O85" s="122"/>
      <c r="P85" s="122"/>
    </row>
    <row r="86" spans="1:16" x14ac:dyDescent="0.2">
      <c r="A86" s="147" t="s">
        <v>21709</v>
      </c>
      <c r="B86" s="148"/>
      <c r="C86" s="148"/>
      <c r="D86" s="149" t="s">
        <v>21712</v>
      </c>
      <c r="E86" s="150"/>
      <c r="F86" s="150"/>
      <c r="G86" s="150"/>
      <c r="H86" s="151"/>
      <c r="I86" s="151"/>
      <c r="J86" s="152"/>
      <c r="K86" s="122"/>
      <c r="L86" s="122"/>
      <c r="M86" s="122"/>
      <c r="N86" s="122"/>
      <c r="O86" s="122"/>
      <c r="P86" s="122"/>
    </row>
    <row r="87" spans="1:16" ht="11.25" customHeight="1" x14ac:dyDescent="0.2">
      <c r="A87" s="166" t="s">
        <v>21710</v>
      </c>
      <c r="B87" s="166"/>
      <c r="C87" s="166"/>
      <c r="D87" s="166" t="s">
        <v>21734</v>
      </c>
      <c r="E87" s="166"/>
      <c r="F87" s="166"/>
      <c r="G87" s="166"/>
      <c r="H87" s="166"/>
      <c r="I87" s="166"/>
      <c r="J87" s="166"/>
      <c r="K87" s="122"/>
      <c r="L87" s="122"/>
      <c r="M87" s="122"/>
      <c r="N87" s="122"/>
      <c r="O87" s="122"/>
      <c r="P87" s="122"/>
    </row>
    <row r="88" spans="1:16" ht="22.5" x14ac:dyDescent="0.2">
      <c r="A88" s="128" t="s">
        <v>26742</v>
      </c>
      <c r="B88" s="129" t="s">
        <v>13169</v>
      </c>
      <c r="C88" s="161">
        <v>5213408</v>
      </c>
      <c r="D88" s="130" t="str">
        <f>IFERROR(VLOOKUP(C88,BANCO,2,0),IFERROR(VLOOKUP(C88,SINAPI,2,0),IFERROR(VLOOKUP(C88,SICRO,2,0),)))</f>
        <v>Pintura de faixa com termoplástico por aspersão - espessura de 1,5 mm</v>
      </c>
      <c r="E88" s="131" t="s">
        <v>3546</v>
      </c>
      <c r="F88" s="132"/>
      <c r="G88" s="132"/>
      <c r="H88" s="131"/>
      <c r="I88" s="131">
        <f>ROUND(SUM(I89:I92),2)</f>
        <v>645.65</v>
      </c>
      <c r="J88" s="133" t="str">
        <f>IFERROR(VLOOKUP(C88,BANCO,3,0),IFERROR(VLOOKUP(C88,SINAPI,3,0),IFERROR(VLOOKUP(C88,SICRO,3,0),)))</f>
        <v>m²</v>
      </c>
      <c r="K88" s="122"/>
      <c r="L88" s="122"/>
      <c r="M88" s="122"/>
      <c r="N88" s="122"/>
      <c r="O88" s="122"/>
      <c r="P88" s="122"/>
    </row>
    <row r="89" spans="1:16" x14ac:dyDescent="0.2">
      <c r="A89" s="128"/>
      <c r="B89" s="175"/>
      <c r="C89" s="177"/>
      <c r="D89" s="176" t="s">
        <v>21738</v>
      </c>
      <c r="E89" s="131">
        <v>2.5</v>
      </c>
      <c r="F89" s="132"/>
      <c r="G89" s="132"/>
      <c r="H89" s="135"/>
      <c r="I89" s="131">
        <f t="shared" ref="I89:I92" si="24">PRODUCT(E89:H89)</f>
        <v>2.5</v>
      </c>
      <c r="J89" s="133"/>
      <c r="K89" s="122"/>
      <c r="L89" s="122"/>
      <c r="M89" s="122"/>
      <c r="N89" s="122"/>
      <c r="O89" s="122"/>
      <c r="P89" s="122"/>
    </row>
    <row r="90" spans="1:16" x14ac:dyDescent="0.2">
      <c r="A90" s="128"/>
      <c r="B90" s="175"/>
      <c r="C90" s="177"/>
      <c r="D90" s="176" t="s">
        <v>21739</v>
      </c>
      <c r="E90" s="131">
        <v>102.59</v>
      </c>
      <c r="F90" s="132"/>
      <c r="G90" s="132"/>
      <c r="H90" s="135"/>
      <c r="I90" s="131">
        <f t="shared" si="24"/>
        <v>102.59</v>
      </c>
      <c r="J90" s="133"/>
      <c r="K90" s="122"/>
      <c r="L90" s="122"/>
      <c r="M90" s="122"/>
      <c r="N90" s="122"/>
      <c r="O90" s="122"/>
      <c r="P90" s="122"/>
    </row>
    <row r="91" spans="1:16" x14ac:dyDescent="0.2">
      <c r="A91" s="128"/>
      <c r="B91" s="175"/>
      <c r="C91" s="177"/>
      <c r="D91" s="176" t="s">
        <v>21740</v>
      </c>
      <c r="E91" s="131">
        <v>486.16</v>
      </c>
      <c r="F91" s="132"/>
      <c r="G91" s="132"/>
      <c r="H91" s="135"/>
      <c r="I91" s="131">
        <f t="shared" si="24"/>
        <v>486.16</v>
      </c>
      <c r="J91" s="133"/>
      <c r="K91" s="122"/>
      <c r="L91" s="122"/>
      <c r="M91" s="122"/>
      <c r="N91" s="122"/>
      <c r="O91" s="122"/>
      <c r="P91" s="122"/>
    </row>
    <row r="92" spans="1:16" x14ac:dyDescent="0.2">
      <c r="A92" s="128"/>
      <c r="B92" s="175"/>
      <c r="C92" s="177"/>
      <c r="D92" s="176" t="s">
        <v>26702</v>
      </c>
      <c r="E92" s="131">
        <v>54.4</v>
      </c>
      <c r="F92" s="132"/>
      <c r="G92" s="132"/>
      <c r="H92" s="135"/>
      <c r="I92" s="131">
        <f t="shared" si="24"/>
        <v>54.4</v>
      </c>
      <c r="J92" s="133"/>
      <c r="K92" s="122"/>
      <c r="L92" s="122"/>
      <c r="M92" s="122"/>
      <c r="N92" s="122"/>
      <c r="O92" s="122"/>
      <c r="P92" s="122"/>
    </row>
    <row r="93" spans="1:16" x14ac:dyDescent="0.2">
      <c r="A93" s="128"/>
      <c r="B93" s="129"/>
      <c r="C93" s="155"/>
      <c r="D93" s="130"/>
      <c r="E93" s="131"/>
      <c r="F93" s="132"/>
      <c r="G93" s="132"/>
      <c r="H93" s="131"/>
      <c r="I93" s="131"/>
      <c r="J93" s="133"/>
      <c r="K93" s="122"/>
      <c r="L93" s="122"/>
      <c r="M93" s="122"/>
      <c r="N93" s="122"/>
      <c r="O93" s="122"/>
      <c r="P93" s="122"/>
    </row>
    <row r="94" spans="1:16" ht="22.5" x14ac:dyDescent="0.2">
      <c r="A94" s="128" t="s">
        <v>26743</v>
      </c>
      <c r="B94" s="129" t="s">
        <v>13169</v>
      </c>
      <c r="C94" s="161">
        <v>5213362</v>
      </c>
      <c r="D94" s="130" t="str">
        <f>IFERROR(VLOOKUP(C94,BANCO,2,0),IFERROR(VLOOKUP(C94,SINAPI,2,0),IFERROR(VLOOKUP(C94,SICRO,2,0),)))</f>
        <v>Tachão refletivo em plástico injetado - bidirecional - fornecimento e colocação</v>
      </c>
      <c r="E94" s="131" t="s">
        <v>3547</v>
      </c>
      <c r="F94" s="132"/>
      <c r="G94" s="132"/>
      <c r="H94" s="131"/>
      <c r="I94" s="131">
        <f>ROUND(SUM(I95),2)</f>
        <v>48</v>
      </c>
      <c r="J94" s="133" t="str">
        <f>IFERROR(VLOOKUP(C94,BANCO,3,0),IFERROR(VLOOKUP(C94,SINAPI,3,0),IFERROR(VLOOKUP(C94,SICRO,3,0),)))</f>
        <v>un</v>
      </c>
      <c r="K94" s="122"/>
      <c r="L94" s="122"/>
      <c r="M94" s="122"/>
      <c r="N94" s="122"/>
      <c r="O94" s="122"/>
      <c r="P94" s="122"/>
    </row>
    <row r="95" spans="1:16" x14ac:dyDescent="0.2">
      <c r="A95" s="128"/>
      <c r="B95" s="175"/>
      <c r="C95" s="177"/>
      <c r="D95" s="176" t="s">
        <v>26724</v>
      </c>
      <c r="E95" s="131">
        <v>48</v>
      </c>
      <c r="F95" s="132"/>
      <c r="G95" s="132"/>
      <c r="H95" s="135"/>
      <c r="I95" s="131">
        <f t="shared" ref="I95" si="25">PRODUCT(E95:H95)</f>
        <v>48</v>
      </c>
      <c r="J95" s="133"/>
      <c r="K95" s="122"/>
      <c r="L95" s="122"/>
      <c r="M95" s="122"/>
      <c r="N95" s="122"/>
      <c r="O95" s="122"/>
      <c r="P95" s="122"/>
    </row>
    <row r="96" spans="1:16" x14ac:dyDescent="0.2">
      <c r="A96" s="128"/>
      <c r="B96" s="175"/>
      <c r="C96" s="177"/>
      <c r="D96" s="176"/>
      <c r="E96" s="131"/>
      <c r="F96" s="132"/>
      <c r="G96" s="132"/>
      <c r="H96" s="135"/>
      <c r="I96" s="131"/>
      <c r="J96" s="133"/>
      <c r="K96" s="122"/>
      <c r="L96" s="122"/>
      <c r="M96" s="122"/>
      <c r="N96" s="122"/>
      <c r="O96" s="122"/>
      <c r="P96" s="122"/>
    </row>
    <row r="97" spans="1:16" ht="22.5" x14ac:dyDescent="0.2">
      <c r="A97" s="128" t="s">
        <v>26744</v>
      </c>
      <c r="B97" s="129" t="s">
        <v>13169</v>
      </c>
      <c r="C97" s="161">
        <v>5213360</v>
      </c>
      <c r="D97" s="130" t="str">
        <f>IFERROR(VLOOKUP(C97,BANCO,2,0),IFERROR(VLOOKUP(C97,SINAPI,2,0),IFERROR(VLOOKUP(C97,SICRO,2,0),)))</f>
        <v>Tacha refletiva em plástico injetado - bidirecional tipo I - com um pino - fornecimento e colocação</v>
      </c>
      <c r="E97" s="131" t="s">
        <v>3547</v>
      </c>
      <c r="F97" s="132"/>
      <c r="G97" s="132"/>
      <c r="H97" s="131"/>
      <c r="I97" s="131">
        <f>ROUND(SUM(I98:I99),2)</f>
        <v>912</v>
      </c>
      <c r="J97" s="133" t="str">
        <f>IFERROR(VLOOKUP(C97,BANCO,3,0),IFERROR(VLOOKUP(C97,SINAPI,3,0),IFERROR(VLOOKUP(C97,SICRO,3,0),)))</f>
        <v>un</v>
      </c>
      <c r="K97" s="122"/>
      <c r="L97" s="122"/>
      <c r="M97" s="122"/>
      <c r="N97" s="122"/>
      <c r="O97" s="122"/>
      <c r="P97" s="122"/>
    </row>
    <row r="98" spans="1:16" x14ac:dyDescent="0.2">
      <c r="A98" s="128"/>
      <c r="B98" s="175"/>
      <c r="C98" s="177"/>
      <c r="D98" s="176" t="s">
        <v>21736</v>
      </c>
      <c r="E98" s="131">
        <v>636</v>
      </c>
      <c r="F98" s="132"/>
      <c r="G98" s="132"/>
      <c r="H98" s="135"/>
      <c r="I98" s="131">
        <f t="shared" ref="I98:I99" si="26">PRODUCT(E98:H98)</f>
        <v>636</v>
      </c>
      <c r="J98" s="133"/>
      <c r="K98" s="122"/>
      <c r="L98" s="122"/>
      <c r="M98" s="122"/>
      <c r="N98" s="122"/>
      <c r="O98" s="122"/>
      <c r="P98" s="122"/>
    </row>
    <row r="99" spans="1:16" x14ac:dyDescent="0.2">
      <c r="A99" s="128"/>
      <c r="B99" s="175"/>
      <c r="C99" s="177"/>
      <c r="D99" s="176" t="s">
        <v>21737</v>
      </c>
      <c r="E99" s="131">
        <v>276</v>
      </c>
      <c r="F99" s="132"/>
      <c r="G99" s="132"/>
      <c r="H99" s="135"/>
      <c r="I99" s="131">
        <f t="shared" si="26"/>
        <v>276</v>
      </c>
      <c r="J99" s="133"/>
      <c r="K99" s="122"/>
      <c r="L99" s="122"/>
      <c r="M99" s="122"/>
      <c r="N99" s="122"/>
      <c r="O99" s="122"/>
      <c r="P99" s="122"/>
    </row>
    <row r="100" spans="1:16" x14ac:dyDescent="0.2">
      <c r="A100" s="128"/>
      <c r="B100" s="129"/>
      <c r="C100" s="155"/>
      <c r="D100" s="130"/>
      <c r="E100" s="131"/>
      <c r="F100" s="132"/>
      <c r="G100" s="132"/>
      <c r="H100" s="131"/>
      <c r="I100" s="131"/>
      <c r="J100" s="133"/>
      <c r="K100" s="122"/>
      <c r="L100" s="122"/>
      <c r="M100" s="122"/>
      <c r="N100" s="122"/>
      <c r="O100" s="122"/>
      <c r="P100" s="122"/>
    </row>
    <row r="101" spans="1:16" ht="11.25" customHeight="1" x14ac:dyDescent="0.2">
      <c r="A101" s="166" t="s">
        <v>21711</v>
      </c>
      <c r="B101" s="166"/>
      <c r="C101" s="166"/>
      <c r="D101" s="166" t="s">
        <v>21735</v>
      </c>
      <c r="E101" s="166"/>
      <c r="F101" s="166"/>
      <c r="G101" s="166"/>
      <c r="H101" s="166"/>
      <c r="I101" s="166"/>
      <c r="J101" s="166"/>
      <c r="K101" s="122"/>
      <c r="L101" s="122"/>
      <c r="M101" s="122"/>
      <c r="N101" s="122"/>
      <c r="O101" s="122"/>
      <c r="P101" s="122"/>
    </row>
    <row r="102" spans="1:16" ht="22.5" x14ac:dyDescent="0.2">
      <c r="A102" s="128" t="s">
        <v>26745</v>
      </c>
      <c r="B102" s="129" t="s">
        <v>13169</v>
      </c>
      <c r="C102" s="161">
        <v>5213441</v>
      </c>
      <c r="D102" s="130" t="str">
        <f>IFERROR(VLOOKUP(C102,BANCO,2,0),IFERROR(VLOOKUP(C102,SINAPI,2,0),IFERROR(VLOOKUP(C102,SICRO,2,0),)))</f>
        <v>Placa de regulamentação em aço D = 0,80 m - película retrorrefletiva tipo I + SI - fornecimento e implantação</v>
      </c>
      <c r="E102" s="131" t="s">
        <v>3547</v>
      </c>
      <c r="F102" s="132"/>
      <c r="G102" s="132"/>
      <c r="H102" s="131"/>
      <c r="I102" s="131">
        <f>ROUND(SUM(I103:I103),2)</f>
        <v>10</v>
      </c>
      <c r="J102" s="133" t="str">
        <f>IFERROR(VLOOKUP(C102,BANCO,3,0),IFERROR(VLOOKUP(C102,SINAPI,3,0),IFERROR(VLOOKUP(C102,SICRO,3,0),)))</f>
        <v>un</v>
      </c>
      <c r="K102" s="122"/>
      <c r="L102" s="122"/>
      <c r="M102" s="122"/>
      <c r="N102" s="122"/>
      <c r="O102" s="122"/>
      <c r="P102" s="122"/>
    </row>
    <row r="103" spans="1:16" x14ac:dyDescent="0.2">
      <c r="A103" s="128"/>
      <c r="B103" s="175"/>
      <c r="C103" s="177"/>
      <c r="D103" s="176" t="s">
        <v>26725</v>
      </c>
      <c r="E103" s="131">
        <v>10</v>
      </c>
      <c r="F103" s="132"/>
      <c r="G103" s="132"/>
      <c r="H103" s="135"/>
      <c r="I103" s="131">
        <f t="shared" ref="I103" si="27">PRODUCT(E103:H103)</f>
        <v>10</v>
      </c>
      <c r="J103" s="133"/>
      <c r="K103" s="122"/>
      <c r="L103" s="122"/>
      <c r="M103" s="122"/>
      <c r="N103" s="122"/>
      <c r="O103" s="122"/>
      <c r="P103" s="122"/>
    </row>
    <row r="104" spans="1:16" x14ac:dyDescent="0.2">
      <c r="A104" s="128"/>
      <c r="B104" s="129"/>
      <c r="C104" s="155"/>
      <c r="D104" s="130"/>
      <c r="E104" s="131"/>
      <c r="F104" s="132"/>
      <c r="G104" s="132"/>
      <c r="H104" s="131"/>
      <c r="I104" s="131"/>
      <c r="J104" s="133"/>
      <c r="K104" s="122"/>
      <c r="L104" s="122"/>
      <c r="M104" s="122"/>
      <c r="N104" s="122"/>
      <c r="O104" s="122"/>
      <c r="P104" s="122"/>
    </row>
    <row r="105" spans="1:16" ht="22.5" x14ac:dyDescent="0.2">
      <c r="A105" s="128" t="s">
        <v>26746</v>
      </c>
      <c r="B105" s="129" t="s">
        <v>13169</v>
      </c>
      <c r="C105" s="129">
        <v>5213464</v>
      </c>
      <c r="D105" s="130" t="str">
        <f>IFERROR(VLOOKUP(C105,BANCO,2,0),IFERROR(VLOOKUP(C105,SINAPI,2,0),IFERROR(VLOOKUP(C105,SICRO,2,0),)))</f>
        <v>Placa de advertência em aço, lado de 0,60 m - película retrorrefletiva tipo I + SI - fornecimento e implantação</v>
      </c>
      <c r="E105" s="131" t="s">
        <v>3547</v>
      </c>
      <c r="F105" s="132"/>
      <c r="G105" s="132"/>
      <c r="H105" s="131"/>
      <c r="I105" s="131">
        <f>ROUND(SUM(I106:I106),2)</f>
        <v>6</v>
      </c>
      <c r="J105" s="133" t="str">
        <f>IFERROR(VLOOKUP(C105,BANCO,3,0),IFERROR(VLOOKUP(C105,SINAPI,3,0),IFERROR(VLOOKUP(C105,SICRO,3,0),)))</f>
        <v>un</v>
      </c>
      <c r="K105" s="122"/>
      <c r="L105" s="122"/>
      <c r="M105" s="122"/>
      <c r="N105" s="122"/>
      <c r="O105" s="122"/>
      <c r="P105" s="122"/>
    </row>
    <row r="106" spans="1:16" x14ac:dyDescent="0.2">
      <c r="A106" s="128"/>
      <c r="B106" s="129"/>
      <c r="D106" s="130" t="s">
        <v>21741</v>
      </c>
      <c r="E106" s="131">
        <v>6</v>
      </c>
      <c r="F106" s="132"/>
      <c r="G106" s="132"/>
      <c r="H106" s="135"/>
      <c r="I106" s="131">
        <f t="shared" ref="I106" si="28">PRODUCT(E106:H106)</f>
        <v>6</v>
      </c>
      <c r="J106" s="133"/>
      <c r="K106" s="122"/>
      <c r="L106" s="122"/>
      <c r="M106" s="122"/>
      <c r="N106" s="122"/>
      <c r="O106" s="122"/>
      <c r="P106" s="122"/>
    </row>
    <row r="107" spans="1:16" x14ac:dyDescent="0.2">
      <c r="A107" s="128"/>
      <c r="B107" s="129"/>
      <c r="C107" s="129"/>
      <c r="D107" s="130"/>
      <c r="E107" s="131"/>
      <c r="F107" s="132"/>
      <c r="G107" s="132"/>
      <c r="H107" s="131"/>
      <c r="I107" s="131"/>
      <c r="J107" s="133"/>
      <c r="K107" s="122"/>
      <c r="L107" s="122"/>
      <c r="M107" s="122"/>
      <c r="N107" s="122"/>
      <c r="O107" s="122"/>
      <c r="P107" s="122"/>
    </row>
    <row r="108" spans="1:16" ht="22.5" customHeight="1" x14ac:dyDescent="0.2">
      <c r="A108" s="128" t="s">
        <v>26747</v>
      </c>
      <c r="B108" s="129" t="s">
        <v>13169</v>
      </c>
      <c r="C108" s="161">
        <v>5213571</v>
      </c>
      <c r="D108" s="130" t="str">
        <f>IFERROR(VLOOKUP(C108,BANCO,2,0),IFERROR(VLOOKUP(C108,SINAPI,2,0),IFERROR(VLOOKUP(C108,SICRO,2,0),)))</f>
        <v>Placa em aço - película I + III - fornecimento e implantação</v>
      </c>
      <c r="E108" s="131" t="s">
        <v>3546</v>
      </c>
      <c r="F108" s="132"/>
      <c r="G108" s="132"/>
      <c r="H108" s="131"/>
      <c r="I108" s="131">
        <f>ROUND(SUM(I109:I114),2)</f>
        <v>22.68</v>
      </c>
      <c r="J108" s="133" t="str">
        <f>IFERROR(VLOOKUP(C108,BANCO,3,0),IFERROR(VLOOKUP(C108,SINAPI,3,0),IFERROR(VLOOKUP(C108,SICRO,3,0),)))</f>
        <v>m²</v>
      </c>
      <c r="K108" s="122"/>
      <c r="L108" s="122"/>
      <c r="M108" s="122"/>
      <c r="N108" s="122"/>
      <c r="O108" s="122"/>
      <c r="P108" s="122"/>
    </row>
    <row r="109" spans="1:16" x14ac:dyDescent="0.2">
      <c r="A109" s="128"/>
      <c r="B109" s="175"/>
      <c r="C109" s="177"/>
      <c r="D109" s="176" t="s">
        <v>26707</v>
      </c>
      <c r="E109" s="131">
        <v>0.8</v>
      </c>
      <c r="F109" s="132"/>
      <c r="G109" s="132"/>
      <c r="H109" s="135"/>
      <c r="I109" s="131">
        <f t="shared" ref="I109:I110" si="29">PRODUCT(E109:H109)</f>
        <v>0.8</v>
      </c>
      <c r="J109" s="133"/>
      <c r="K109" s="122"/>
      <c r="L109" s="122"/>
      <c r="M109" s="122"/>
      <c r="N109" s="122"/>
      <c r="O109" s="122"/>
      <c r="P109" s="122"/>
    </row>
    <row r="110" spans="1:16" x14ac:dyDescent="0.2">
      <c r="A110" s="128"/>
      <c r="B110" s="175"/>
      <c r="C110" s="177"/>
      <c r="D110" s="176" t="s">
        <v>21742</v>
      </c>
      <c r="E110" s="131">
        <v>2.5</v>
      </c>
      <c r="F110" s="132"/>
      <c r="G110" s="132"/>
      <c r="H110" s="135"/>
      <c r="I110" s="131">
        <f t="shared" si="29"/>
        <v>2.5</v>
      </c>
      <c r="J110" s="133"/>
      <c r="K110" s="122"/>
      <c r="L110" s="122"/>
      <c r="M110" s="122"/>
      <c r="N110" s="122"/>
      <c r="O110" s="122"/>
      <c r="P110" s="122"/>
    </row>
    <row r="111" spans="1:16" x14ac:dyDescent="0.2">
      <c r="A111" s="128"/>
      <c r="B111" s="175"/>
      <c r="C111" s="177"/>
      <c r="D111" s="176" t="s">
        <v>26726</v>
      </c>
      <c r="E111" s="131">
        <v>7.5</v>
      </c>
      <c r="F111" s="132"/>
      <c r="G111" s="132"/>
      <c r="H111" s="135"/>
      <c r="I111" s="131">
        <f t="shared" ref="I111" si="30">PRODUCT(E111:H111)</f>
        <v>7.5</v>
      </c>
      <c r="J111" s="133"/>
      <c r="K111" s="122"/>
      <c r="L111" s="122"/>
      <c r="M111" s="122"/>
      <c r="N111" s="122"/>
      <c r="O111" s="122"/>
      <c r="P111" s="122"/>
    </row>
    <row r="112" spans="1:16" x14ac:dyDescent="0.2">
      <c r="A112" s="128"/>
      <c r="B112" s="175"/>
      <c r="C112" s="177"/>
      <c r="D112" s="176" t="s">
        <v>21743</v>
      </c>
      <c r="E112" s="131">
        <v>6</v>
      </c>
      <c r="F112" s="132"/>
      <c r="G112" s="132"/>
      <c r="H112" s="135"/>
      <c r="I112" s="131">
        <f t="shared" ref="I112" si="31">PRODUCT(E112:H112)</f>
        <v>6</v>
      </c>
      <c r="J112" s="133"/>
      <c r="K112" s="122"/>
      <c r="L112" s="122"/>
      <c r="M112" s="122"/>
      <c r="N112" s="122"/>
      <c r="O112" s="122"/>
      <c r="P112" s="122"/>
    </row>
    <row r="113" spans="1:16" x14ac:dyDescent="0.2">
      <c r="A113" s="377"/>
      <c r="B113" s="379"/>
      <c r="C113" s="177"/>
      <c r="D113" s="380" t="s">
        <v>26708</v>
      </c>
      <c r="E113" s="378">
        <v>4.8</v>
      </c>
      <c r="F113" s="132"/>
      <c r="G113" s="132"/>
      <c r="H113" s="135"/>
      <c r="I113" s="131">
        <f t="shared" ref="I113:I114" si="32">PRODUCT(E113:H113)</f>
        <v>4.8</v>
      </c>
      <c r="J113" s="133"/>
      <c r="K113" s="122"/>
      <c r="L113" s="122"/>
      <c r="M113" s="122"/>
      <c r="N113" s="122"/>
      <c r="O113" s="122"/>
      <c r="P113" s="122"/>
    </row>
    <row r="114" spans="1:16" x14ac:dyDescent="0.2">
      <c r="A114" s="377"/>
      <c r="B114" s="379"/>
      <c r="C114" s="177"/>
      <c r="D114" s="380" t="s">
        <v>26727</v>
      </c>
      <c r="E114" s="378">
        <v>1.08</v>
      </c>
      <c r="F114" s="132"/>
      <c r="G114" s="132"/>
      <c r="H114" s="135"/>
      <c r="I114" s="131">
        <f t="shared" si="32"/>
        <v>1.08</v>
      </c>
      <c r="J114" s="133"/>
      <c r="K114" s="122"/>
      <c r="L114" s="122"/>
      <c r="M114" s="122"/>
      <c r="N114" s="122"/>
      <c r="O114" s="122"/>
      <c r="P114" s="122"/>
    </row>
    <row r="115" spans="1:16" x14ac:dyDescent="0.2">
      <c r="A115" s="128"/>
      <c r="B115" s="155"/>
      <c r="C115" s="155"/>
      <c r="D115" s="156"/>
      <c r="E115" s="131"/>
      <c r="F115" s="132"/>
      <c r="G115" s="132"/>
      <c r="H115" s="131"/>
      <c r="I115" s="131"/>
      <c r="J115" s="133"/>
      <c r="K115" s="122"/>
      <c r="L115" s="122"/>
      <c r="M115" s="122"/>
      <c r="N115" s="122"/>
      <c r="O115" s="122"/>
      <c r="P115" s="122"/>
    </row>
    <row r="116" spans="1:16" ht="22.5" x14ac:dyDescent="0.2">
      <c r="A116" s="128" t="s">
        <v>26748</v>
      </c>
      <c r="B116" s="129" t="s">
        <v>13169</v>
      </c>
      <c r="C116" s="129">
        <v>5213472</v>
      </c>
      <c r="D116" s="130" t="str">
        <f>IFERROR(VLOOKUP(C116,BANCO,2,0),IFERROR(VLOOKUP(C116,SINAPI,2,0),IFERROR(VLOOKUP(C116,SICRO,2,0),)))</f>
        <v>Placa de marco quilométrico em aço - 0,60 x 0,865 m - película retrorrefletiva tipo I + I - fornecimento e implantação</v>
      </c>
      <c r="E116" s="131" t="s">
        <v>3547</v>
      </c>
      <c r="F116" s="132"/>
      <c r="G116" s="132"/>
      <c r="H116" s="131"/>
      <c r="I116" s="131">
        <f>ROUND(SUM(I117:I117),2)</f>
        <v>2</v>
      </c>
      <c r="J116" s="133" t="str">
        <f>IFERROR(VLOOKUP(C116,BANCO,3,0),IFERROR(VLOOKUP(C116,SINAPI,3,0),IFERROR(VLOOKUP(C116,SICRO,3,0),)))</f>
        <v>un</v>
      </c>
      <c r="K116" s="122"/>
      <c r="L116" s="122"/>
      <c r="M116" s="122"/>
      <c r="N116" s="122"/>
      <c r="O116" s="122"/>
      <c r="P116" s="122"/>
    </row>
    <row r="117" spans="1:16" x14ac:dyDescent="0.2">
      <c r="A117" s="128"/>
      <c r="B117" s="129"/>
      <c r="D117" s="130" t="s">
        <v>21744</v>
      </c>
      <c r="E117" s="131">
        <v>2</v>
      </c>
      <c r="F117" s="132"/>
      <c r="G117" s="132"/>
      <c r="H117" s="135"/>
      <c r="I117" s="131">
        <f t="shared" ref="I117" si="33">PRODUCT(E117:H117)</f>
        <v>2</v>
      </c>
      <c r="J117" s="133"/>
      <c r="K117" s="122"/>
      <c r="L117" s="122"/>
      <c r="M117" s="122"/>
      <c r="N117" s="122"/>
      <c r="O117" s="122"/>
      <c r="P117" s="122"/>
    </row>
    <row r="118" spans="1:16" x14ac:dyDescent="0.2">
      <c r="A118" s="128"/>
      <c r="B118" s="129"/>
      <c r="C118" s="129"/>
      <c r="D118" s="130"/>
      <c r="E118" s="131"/>
      <c r="F118" s="132"/>
      <c r="G118" s="132"/>
      <c r="H118" s="131"/>
      <c r="I118" s="131"/>
      <c r="J118" s="133"/>
      <c r="K118" s="122"/>
      <c r="L118" s="122"/>
      <c r="M118" s="122"/>
      <c r="N118" s="122"/>
      <c r="O118" s="122"/>
      <c r="P118" s="122"/>
    </row>
    <row r="119" spans="1:16" ht="22.5" x14ac:dyDescent="0.2">
      <c r="A119" s="128" t="s">
        <v>26749</v>
      </c>
      <c r="B119" s="129" t="s">
        <v>13169</v>
      </c>
      <c r="C119" s="129">
        <v>5213552</v>
      </c>
      <c r="D119" s="130" t="str">
        <f>IFERROR(VLOOKUP(C119,BANCO,2,0),IFERROR(VLOOKUP(C119,SINAPI,2,0),IFERROR(VLOOKUP(C119,SICRO,2,0),)))</f>
        <v>Placa em aço, modulada - 2,00 x 1,00 m - película retrorrefletiva tipo I + III - fornecimento e implantação</v>
      </c>
      <c r="E119" s="131" t="s">
        <v>3547</v>
      </c>
      <c r="F119" s="132"/>
      <c r="G119" s="132"/>
      <c r="H119" s="131"/>
      <c r="I119" s="131">
        <f>ROUND(SUM(I120:I120),2)</f>
        <v>2</v>
      </c>
      <c r="J119" s="133" t="str">
        <f>IFERROR(VLOOKUP(C119,BANCO,3,0),IFERROR(VLOOKUP(C119,SINAPI,3,0),IFERROR(VLOOKUP(C119,SICRO,3,0),)))</f>
        <v>un</v>
      </c>
      <c r="K119" s="122"/>
      <c r="L119" s="122"/>
      <c r="M119" s="122"/>
      <c r="N119" s="122"/>
      <c r="O119" s="122"/>
      <c r="P119" s="122"/>
    </row>
    <row r="120" spans="1:16" x14ac:dyDescent="0.2">
      <c r="A120" s="128"/>
      <c r="B120" s="129"/>
      <c r="D120" s="130" t="s">
        <v>26703</v>
      </c>
      <c r="E120" s="131">
        <v>2</v>
      </c>
      <c r="F120" s="132"/>
      <c r="G120" s="132"/>
      <c r="H120" s="135"/>
      <c r="I120" s="131">
        <f t="shared" ref="I120" si="34">PRODUCT(E120:H120)</f>
        <v>2</v>
      </c>
      <c r="J120" s="133"/>
      <c r="K120" s="122"/>
      <c r="L120" s="122"/>
      <c r="M120" s="122"/>
      <c r="N120" s="122"/>
      <c r="O120" s="122"/>
      <c r="P120" s="122"/>
    </row>
    <row r="121" spans="1:16" x14ac:dyDescent="0.2">
      <c r="A121" s="128"/>
      <c r="B121" s="129"/>
      <c r="C121" s="129"/>
      <c r="D121" s="130"/>
      <c r="E121" s="131"/>
      <c r="F121" s="132"/>
      <c r="G121" s="132"/>
      <c r="H121" s="131"/>
      <c r="I121" s="131"/>
      <c r="J121" s="133"/>
      <c r="K121" s="122"/>
      <c r="L121" s="122"/>
      <c r="M121" s="122"/>
      <c r="N121" s="122"/>
      <c r="O121" s="122"/>
      <c r="P121" s="122"/>
    </row>
    <row r="122" spans="1:16" ht="22.5" x14ac:dyDescent="0.2">
      <c r="A122" s="128" t="s">
        <v>26750</v>
      </c>
      <c r="B122" s="129" t="s">
        <v>13169</v>
      </c>
      <c r="C122" s="161">
        <v>5213577</v>
      </c>
      <c r="D122" s="130" t="str">
        <f>IFERROR(VLOOKUP(C122,BANCO,2,0),IFERROR(VLOOKUP(C122,SINAPI,2,0),IFERROR(VLOOKUP(C122,SICRO,2,0),)))</f>
        <v>Placa em aço, modulada - acima de 2 m² - película I + III - fornecimento e implantação</v>
      </c>
      <c r="E122" s="131" t="s">
        <v>3546</v>
      </c>
      <c r="F122" s="132"/>
      <c r="G122" s="132"/>
      <c r="H122" s="131"/>
      <c r="I122" s="131">
        <f>ROUND(SUM(I123:I125),2)</f>
        <v>24.75</v>
      </c>
      <c r="J122" s="133" t="str">
        <f>IFERROR(VLOOKUP(C122,BANCO,3,0),IFERROR(VLOOKUP(C122,SINAPI,3,0),IFERROR(VLOOKUP(C122,SICRO,3,0),)))</f>
        <v>m²</v>
      </c>
      <c r="K122" s="122"/>
      <c r="L122" s="122"/>
      <c r="M122" s="122"/>
      <c r="N122" s="122"/>
      <c r="O122" s="122"/>
      <c r="P122" s="122"/>
    </row>
    <row r="123" spans="1:16" x14ac:dyDescent="0.2">
      <c r="A123" s="128"/>
      <c r="B123" s="175"/>
      <c r="C123" s="177"/>
      <c r="D123" s="176" t="s">
        <v>26704</v>
      </c>
      <c r="E123" s="131">
        <v>3</v>
      </c>
      <c r="F123" s="132"/>
      <c r="G123" s="132"/>
      <c r="H123" s="135"/>
      <c r="I123" s="131">
        <f t="shared" ref="I123:I125" si="35">PRODUCT(E123:H123)</f>
        <v>3</v>
      </c>
      <c r="J123" s="133"/>
      <c r="K123" s="122"/>
      <c r="L123" s="122"/>
      <c r="M123" s="122"/>
      <c r="N123" s="122"/>
      <c r="O123" s="122"/>
      <c r="P123" s="122"/>
    </row>
    <row r="124" spans="1:16" x14ac:dyDescent="0.2">
      <c r="A124" s="128"/>
      <c r="B124" s="175"/>
      <c r="C124" s="177"/>
      <c r="D124" s="176" t="s">
        <v>26705</v>
      </c>
      <c r="E124" s="131">
        <v>6</v>
      </c>
      <c r="F124" s="132"/>
      <c r="G124" s="132"/>
      <c r="H124" s="135"/>
      <c r="I124" s="131">
        <f t="shared" si="35"/>
        <v>6</v>
      </c>
      <c r="J124" s="133"/>
      <c r="K124" s="122"/>
      <c r="L124" s="122"/>
      <c r="M124" s="122"/>
      <c r="N124" s="122"/>
      <c r="O124" s="122"/>
      <c r="P124" s="122"/>
    </row>
    <row r="125" spans="1:16" x14ac:dyDescent="0.2">
      <c r="A125" s="128"/>
      <c r="B125" s="175"/>
      <c r="C125" s="177"/>
      <c r="D125" s="176" t="s">
        <v>26706</v>
      </c>
      <c r="E125" s="131">
        <v>15.75</v>
      </c>
      <c r="F125" s="132"/>
      <c r="G125" s="132"/>
      <c r="H125" s="135"/>
      <c r="I125" s="131">
        <f t="shared" si="35"/>
        <v>15.75</v>
      </c>
      <c r="J125" s="133"/>
      <c r="K125" s="122"/>
      <c r="L125" s="122"/>
      <c r="M125" s="122"/>
      <c r="N125" s="122"/>
      <c r="O125" s="122"/>
      <c r="P125" s="122"/>
    </row>
    <row r="126" spans="1:16" x14ac:dyDescent="0.2">
      <c r="A126" s="128"/>
      <c r="B126" s="129"/>
      <c r="C126" s="155"/>
      <c r="D126" s="130"/>
      <c r="E126" s="131"/>
      <c r="F126" s="132"/>
      <c r="G126" s="132"/>
      <c r="H126" s="131"/>
      <c r="I126" s="131"/>
      <c r="J126" s="133"/>
      <c r="K126" s="122"/>
      <c r="L126" s="122"/>
      <c r="M126" s="122"/>
      <c r="N126" s="122"/>
      <c r="O126" s="122"/>
      <c r="P126" s="122"/>
    </row>
    <row r="127" spans="1:16" ht="22.5" x14ac:dyDescent="0.2">
      <c r="A127" s="128" t="s">
        <v>26751</v>
      </c>
      <c r="B127" s="129" t="s">
        <v>13169</v>
      </c>
      <c r="C127" s="161">
        <v>5216111</v>
      </c>
      <c r="D127" s="130" t="str">
        <f>IFERROR(VLOOKUP(C127,BANCO,2,0),IFERROR(VLOOKUP(C127,SINAPI,2,0),IFERROR(VLOOKUP(C127,SICRO,2,0),)))</f>
        <v>Suporte para placa de sinalização em madeira de lei tratada 8 x 8 cm - fornecimento e implantação</v>
      </c>
      <c r="E127" s="131" t="s">
        <v>3547</v>
      </c>
      <c r="F127" s="132"/>
      <c r="G127" s="132"/>
      <c r="H127" s="131"/>
      <c r="I127" s="131">
        <f>ROUND(SUM(I128:I129),2)</f>
        <v>54</v>
      </c>
      <c r="J127" s="133" t="str">
        <f>IFERROR(VLOOKUP(C127,BANCO,3,0),IFERROR(VLOOKUP(C127,SINAPI,3,0),IFERROR(VLOOKUP(C127,SICRO,3,0),)))</f>
        <v>un</v>
      </c>
      <c r="K127" s="122"/>
      <c r="L127" s="122"/>
      <c r="M127" s="122"/>
      <c r="N127" s="122"/>
      <c r="O127" s="122"/>
      <c r="P127" s="122"/>
    </row>
    <row r="128" spans="1:16" x14ac:dyDescent="0.2">
      <c r="A128" s="128"/>
      <c r="B128" s="175"/>
      <c r="C128" s="177"/>
      <c r="D128" s="176" t="s">
        <v>21745</v>
      </c>
      <c r="E128" s="131">
        <v>40</v>
      </c>
      <c r="F128" s="132"/>
      <c r="G128" s="132"/>
      <c r="H128" s="135"/>
      <c r="I128" s="131">
        <f t="shared" ref="I128" si="36">PRODUCT(E128:H128)</f>
        <v>40</v>
      </c>
      <c r="J128" s="133"/>
      <c r="K128" s="122"/>
      <c r="L128" s="122"/>
      <c r="M128" s="122"/>
      <c r="N128" s="122"/>
      <c r="O128" s="122"/>
      <c r="P128" s="122"/>
    </row>
    <row r="129" spans="1:16" x14ac:dyDescent="0.2">
      <c r="A129" s="128"/>
      <c r="B129" s="175"/>
      <c r="C129" s="177"/>
      <c r="D129" s="176" t="s">
        <v>21746</v>
      </c>
      <c r="E129" s="131">
        <v>14</v>
      </c>
      <c r="F129" s="132"/>
      <c r="G129" s="132"/>
      <c r="H129" s="135"/>
      <c r="I129" s="131">
        <f t="shared" ref="I129" si="37">PRODUCT(E129:H129)</f>
        <v>14</v>
      </c>
      <c r="J129" s="133"/>
      <c r="K129" s="122"/>
      <c r="L129" s="122"/>
      <c r="M129" s="122"/>
      <c r="N129" s="122"/>
      <c r="O129" s="122"/>
      <c r="P129" s="122"/>
    </row>
    <row r="130" spans="1:16" ht="12" thickBot="1" x14ac:dyDescent="0.25">
      <c r="A130" s="128"/>
      <c r="B130" s="129"/>
      <c r="C130" s="155"/>
      <c r="D130" s="130"/>
      <c r="E130" s="131"/>
      <c r="F130" s="132"/>
      <c r="G130" s="132"/>
      <c r="H130" s="131"/>
      <c r="I130" s="131"/>
      <c r="J130" s="133"/>
      <c r="K130" s="122"/>
      <c r="L130" s="122"/>
      <c r="M130" s="122"/>
      <c r="N130" s="122"/>
      <c r="O130" s="122"/>
      <c r="P130" s="122"/>
    </row>
    <row r="131" spans="1:16" x14ac:dyDescent="0.2">
      <c r="A131" s="147" t="s">
        <v>21713</v>
      </c>
      <c r="B131" s="148"/>
      <c r="C131" s="148"/>
      <c r="D131" s="149" t="s">
        <v>21716</v>
      </c>
      <c r="E131" s="150"/>
      <c r="F131" s="150"/>
      <c r="G131" s="150"/>
      <c r="H131" s="151"/>
      <c r="I131" s="151"/>
      <c r="J131" s="152"/>
      <c r="K131" s="122"/>
      <c r="L131" s="122"/>
      <c r="M131" s="122"/>
      <c r="N131" s="122"/>
      <c r="O131" s="122"/>
      <c r="P131" s="122"/>
    </row>
    <row r="132" spans="1:16" ht="33.75" x14ac:dyDescent="0.2">
      <c r="A132" s="128" t="s">
        <v>21714</v>
      </c>
      <c r="B132" s="129" t="s">
        <v>13169</v>
      </c>
      <c r="C132" s="129">
        <v>5212560</v>
      </c>
      <c r="D132" s="130" t="str">
        <f>IFERROR(VLOOKUP(C132,BANCO,2,0),IFERROR(VLOOKUP(C132,SINAPI,2,0),IFERROR(VLOOKUP(C132,SICRO,2,0),)))</f>
        <v>Placa de advertência para sinalização de obras montada em suporte metálico móvel, lado 1,00 m - utilização de 600 ciclos - fornecimento, 01 implantação e 01 retirada diária</v>
      </c>
      <c r="E132" s="131" t="s">
        <v>3547</v>
      </c>
      <c r="F132" s="132"/>
      <c r="G132" s="132"/>
      <c r="H132" s="131"/>
      <c r="I132" s="131">
        <f>ROUND(SUM(I133:I133),2)</f>
        <v>462</v>
      </c>
      <c r="J132" s="133" t="str">
        <f>IFERROR(VLOOKUP(C132,BANCO,3,0),IFERROR(VLOOKUP(C132,SINAPI,3,0),IFERROR(VLOOKUP(C132,SICRO,3,0),)))</f>
        <v>un.dia</v>
      </c>
      <c r="K132" s="122"/>
      <c r="L132" s="122"/>
      <c r="M132" s="122"/>
      <c r="N132" s="122"/>
      <c r="O132" s="122"/>
      <c r="P132" s="122"/>
    </row>
    <row r="133" spans="1:16" x14ac:dyDescent="0.2">
      <c r="A133" s="128"/>
      <c r="B133" s="129"/>
      <c r="D133" s="130"/>
      <c r="E133" s="131">
        <v>462</v>
      </c>
      <c r="F133" s="132"/>
      <c r="G133" s="132"/>
      <c r="H133" s="135"/>
      <c r="I133" s="131">
        <f t="shared" ref="I133" si="38">PRODUCT(E133:H133)</f>
        <v>462</v>
      </c>
      <c r="J133" s="133"/>
      <c r="K133" s="122"/>
      <c r="L133" s="122"/>
      <c r="M133" s="122"/>
      <c r="N133" s="122"/>
      <c r="O133" s="122"/>
      <c r="P133" s="122"/>
    </row>
    <row r="134" spans="1:16" x14ac:dyDescent="0.2">
      <c r="A134" s="128"/>
      <c r="B134" s="129"/>
      <c r="C134" s="129"/>
      <c r="D134" s="130"/>
      <c r="E134" s="131"/>
      <c r="F134" s="132"/>
      <c r="G134" s="132"/>
      <c r="H134" s="131"/>
      <c r="I134" s="131"/>
      <c r="J134" s="133"/>
      <c r="K134" s="122"/>
      <c r="L134" s="122"/>
      <c r="M134" s="122"/>
      <c r="N134" s="122"/>
      <c r="O134" s="122"/>
      <c r="P134" s="122"/>
    </row>
    <row r="135" spans="1:16" ht="22.5" x14ac:dyDescent="0.2">
      <c r="A135" s="128" t="s">
        <v>21715</v>
      </c>
      <c r="B135" s="129" t="s">
        <v>13169</v>
      </c>
      <c r="C135" s="129">
        <v>5213498</v>
      </c>
      <c r="D135" s="130" t="str">
        <f>IFERROR(VLOOKUP(C135,BANCO,2,0),IFERROR(VLOOKUP(C135,SINAPI,2,0),IFERROR(VLOOKUP(C135,SICRO,2,0),)))</f>
        <v>Placa em aço - 2,00 x 1,00 m - película retrorrefletiva tipo I + III - fornecimento e implantação</v>
      </c>
      <c r="E135" s="131" t="s">
        <v>3547</v>
      </c>
      <c r="F135" s="132"/>
      <c r="G135" s="132"/>
      <c r="H135" s="131"/>
      <c r="I135" s="131">
        <f>ROUND(SUM(I136:I136),2)</f>
        <v>6</v>
      </c>
      <c r="J135" s="133" t="str">
        <f>IFERROR(VLOOKUP(C135,BANCO,3,0),IFERROR(VLOOKUP(C135,SINAPI,3,0),IFERROR(VLOOKUP(C135,SICRO,3,0),)))</f>
        <v>un</v>
      </c>
      <c r="K135" s="122"/>
      <c r="L135" s="122"/>
      <c r="M135" s="122"/>
      <c r="N135" s="122"/>
      <c r="O135" s="122"/>
      <c r="P135" s="122"/>
    </row>
    <row r="136" spans="1:16" x14ac:dyDescent="0.2">
      <c r="A136" s="128"/>
      <c r="B136" s="129"/>
      <c r="D136" s="130"/>
      <c r="E136" s="131">
        <v>6</v>
      </c>
      <c r="F136" s="132"/>
      <c r="G136" s="132"/>
      <c r="H136" s="135"/>
      <c r="I136" s="131">
        <f t="shared" ref="I136" si="39">PRODUCT(E136:H136)</f>
        <v>6</v>
      </c>
      <c r="J136" s="133"/>
      <c r="K136" s="122"/>
      <c r="L136" s="122"/>
      <c r="M136" s="122"/>
      <c r="N136" s="122"/>
      <c r="O136" s="122"/>
      <c r="P136" s="122"/>
    </row>
    <row r="137" spans="1:16" x14ac:dyDescent="0.2">
      <c r="A137" s="128"/>
      <c r="B137" s="129"/>
      <c r="C137" s="129"/>
      <c r="D137" s="130"/>
      <c r="E137" s="131"/>
      <c r="F137" s="132"/>
      <c r="G137" s="132"/>
      <c r="H137" s="131"/>
      <c r="I137" s="131"/>
      <c r="J137" s="133"/>
      <c r="K137" s="122"/>
      <c r="L137" s="122"/>
      <c r="M137" s="122"/>
      <c r="N137" s="122"/>
      <c r="O137" s="122"/>
      <c r="P137" s="122"/>
    </row>
    <row r="138" spans="1:16" ht="22.5" x14ac:dyDescent="0.2">
      <c r="A138" s="128" t="s">
        <v>26752</v>
      </c>
      <c r="B138" s="129" t="s">
        <v>13169</v>
      </c>
      <c r="C138" s="129">
        <v>5213835</v>
      </c>
      <c r="D138" s="130" t="str">
        <f>IFERROR(VLOOKUP(C138,BANCO,2,0),IFERROR(VLOOKUP(C138,SINAPI,2,0),IFERROR(VLOOKUP(C138,SICRO,2,0),)))</f>
        <v>Cone plástico para canalização de trânsito - utilização de 150 ciclos - fornecimento, 01 implantação e 01 retirada diária</v>
      </c>
      <c r="E138" s="131" t="s">
        <v>3547</v>
      </c>
      <c r="F138" s="132"/>
      <c r="G138" s="132"/>
      <c r="H138" s="131"/>
      <c r="I138" s="131">
        <f>ROUND(SUM(I139:I139),2)</f>
        <v>3724</v>
      </c>
      <c r="J138" s="133" t="str">
        <f>IFERROR(VLOOKUP(C138,BANCO,3,0),IFERROR(VLOOKUP(C138,SINAPI,3,0),IFERROR(VLOOKUP(C138,SICRO,3,0),)))</f>
        <v>un.dia</v>
      </c>
      <c r="K138" s="122"/>
      <c r="L138" s="122"/>
      <c r="M138" s="122"/>
      <c r="N138" s="122"/>
      <c r="O138" s="122"/>
      <c r="P138" s="122"/>
    </row>
    <row r="139" spans="1:16" x14ac:dyDescent="0.2">
      <c r="A139" s="128"/>
      <c r="B139" s="129"/>
      <c r="D139" s="130"/>
      <c r="E139" s="131">
        <v>3724</v>
      </c>
      <c r="F139" s="132"/>
      <c r="G139" s="132"/>
      <c r="H139" s="135"/>
      <c r="I139" s="131">
        <f t="shared" ref="I139" si="40">PRODUCT(E139:H139)</f>
        <v>3724</v>
      </c>
      <c r="J139" s="133"/>
      <c r="K139" s="122"/>
      <c r="L139" s="122"/>
      <c r="M139" s="122"/>
      <c r="N139" s="122"/>
      <c r="O139" s="122"/>
      <c r="P139" s="122"/>
    </row>
    <row r="140" spans="1:16" x14ac:dyDescent="0.2">
      <c r="A140" s="128"/>
      <c r="B140" s="129"/>
      <c r="C140" s="129"/>
      <c r="D140" s="130"/>
      <c r="E140" s="131"/>
      <c r="F140" s="132"/>
      <c r="G140" s="132"/>
      <c r="H140" s="131"/>
      <c r="I140" s="131"/>
      <c r="J140" s="133"/>
      <c r="K140" s="122"/>
      <c r="L140" s="122"/>
      <c r="M140" s="122"/>
      <c r="N140" s="122"/>
      <c r="O140" s="122"/>
      <c r="P140" s="122"/>
    </row>
    <row r="141" spans="1:16" ht="33.75" x14ac:dyDescent="0.2">
      <c r="A141" s="128" t="s">
        <v>26753</v>
      </c>
      <c r="B141" s="129" t="s">
        <v>13169</v>
      </c>
      <c r="C141" s="129">
        <v>5213343</v>
      </c>
      <c r="D141" s="130" t="str">
        <f>IFERROR(VLOOKUP(C141,BANCO,2,0),IFERROR(VLOOKUP(C141,SINAPI,2,0),IFERROR(VLOOKUP(C141,SICRO,2,0),)))</f>
        <v>Barreira de sinalização tipo I de direcionamento ou bloqueio - utilização de 150 ciclos - fornecimento, 01 implantação e 01 retirada diária</v>
      </c>
      <c r="E141" s="131" t="s">
        <v>3547</v>
      </c>
      <c r="F141" s="132"/>
      <c r="G141" s="132"/>
      <c r="H141" s="131"/>
      <c r="I141" s="131">
        <f>ROUND(SUM(I142:I142),2)</f>
        <v>1867</v>
      </c>
      <c r="J141" s="133" t="str">
        <f>IFERROR(VLOOKUP(C141,BANCO,3,0),IFERROR(VLOOKUP(C141,SINAPI,3,0),IFERROR(VLOOKUP(C141,SICRO,3,0),)))</f>
        <v>un.dia</v>
      </c>
      <c r="K141" s="122"/>
      <c r="L141" s="122"/>
      <c r="M141" s="122"/>
      <c r="N141" s="122"/>
      <c r="O141" s="122"/>
      <c r="P141" s="122"/>
    </row>
    <row r="142" spans="1:16" x14ac:dyDescent="0.2">
      <c r="A142" s="128"/>
      <c r="B142" s="129"/>
      <c r="D142" s="130"/>
      <c r="E142" s="131">
        <v>1867</v>
      </c>
      <c r="F142" s="132"/>
      <c r="G142" s="132"/>
      <c r="H142" s="135"/>
      <c r="I142" s="131">
        <f t="shared" ref="I142" si="41">PRODUCT(E142:H142)</f>
        <v>1867</v>
      </c>
      <c r="J142" s="133"/>
      <c r="K142" s="122"/>
      <c r="L142" s="122"/>
      <c r="M142" s="122"/>
      <c r="N142" s="122"/>
      <c r="O142" s="122"/>
      <c r="P142" s="122"/>
    </row>
    <row r="143" spans="1:16" x14ac:dyDescent="0.2">
      <c r="A143" s="128"/>
      <c r="B143" s="129"/>
      <c r="C143" s="129"/>
      <c r="D143" s="130"/>
      <c r="E143" s="131"/>
      <c r="F143" s="132"/>
      <c r="G143" s="132"/>
      <c r="H143" s="131"/>
      <c r="I143" s="131"/>
      <c r="J143" s="133"/>
      <c r="K143" s="122"/>
      <c r="L143" s="122"/>
      <c r="M143" s="122"/>
      <c r="N143" s="122"/>
      <c r="O143" s="122"/>
      <c r="P143" s="122"/>
    </row>
    <row r="144" spans="1:16" ht="22.5" x14ac:dyDescent="0.2">
      <c r="A144" s="128" t="s">
        <v>26754</v>
      </c>
      <c r="B144" s="129" t="s">
        <v>13169</v>
      </c>
      <c r="C144" s="129">
        <v>5213850</v>
      </c>
      <c r="D144" s="130" t="str">
        <f>IFERROR(VLOOKUP(C144,BANCO,2,0),IFERROR(VLOOKUP(C144,SINAPI,2,0),IFERROR(VLOOKUP(C144,SICRO,2,0),)))</f>
        <v>Operação de sinalização por bandeirola de tecido ou com placa metálica</v>
      </c>
      <c r="E144" s="131" t="s">
        <v>3547</v>
      </c>
      <c r="F144" s="132"/>
      <c r="G144" s="132"/>
      <c r="H144" s="131"/>
      <c r="I144" s="131">
        <f>ROUND(SUM(I145:I145),2)</f>
        <v>2212</v>
      </c>
      <c r="J144" s="133" t="str">
        <f>IFERROR(VLOOKUP(C144,BANCO,3,0),IFERROR(VLOOKUP(C144,SINAPI,3,0),IFERROR(VLOOKUP(C144,SICRO,3,0),)))</f>
        <v>h</v>
      </c>
      <c r="K144" s="122"/>
      <c r="L144" s="122"/>
      <c r="M144" s="122"/>
      <c r="N144" s="122"/>
      <c r="O144" s="122"/>
      <c r="P144" s="122"/>
    </row>
    <row r="145" spans="1:16" x14ac:dyDescent="0.2">
      <c r="A145" s="128"/>
      <c r="B145" s="129"/>
      <c r="D145" s="130"/>
      <c r="E145" s="131">
        <v>2212</v>
      </c>
      <c r="F145" s="132"/>
      <c r="G145" s="132"/>
      <c r="H145" s="135"/>
      <c r="I145" s="131">
        <f t="shared" ref="I145" si="42">PRODUCT(E145:H145)</f>
        <v>2212</v>
      </c>
      <c r="J145" s="133"/>
      <c r="K145" s="122"/>
      <c r="L145" s="122"/>
      <c r="M145" s="122"/>
      <c r="N145" s="122"/>
      <c r="O145" s="122"/>
      <c r="P145" s="122"/>
    </row>
    <row r="146" spans="1:16" x14ac:dyDescent="0.2">
      <c r="A146" s="128"/>
      <c r="B146" s="129"/>
      <c r="C146" s="129"/>
      <c r="D146" s="130"/>
      <c r="E146" s="131"/>
      <c r="F146" s="132"/>
      <c r="G146" s="132"/>
      <c r="H146" s="131"/>
      <c r="I146" s="131"/>
      <c r="J146" s="133"/>
      <c r="K146" s="122"/>
      <c r="L146" s="122"/>
      <c r="M146" s="122"/>
      <c r="N146" s="122"/>
      <c r="O146" s="122"/>
      <c r="P146" s="122"/>
    </row>
    <row r="147" spans="1:16" ht="33.75" x14ac:dyDescent="0.2">
      <c r="A147" s="128" t="s">
        <v>26755</v>
      </c>
      <c r="B147" s="129" t="s">
        <v>13169</v>
      </c>
      <c r="C147" s="129">
        <v>5213848</v>
      </c>
      <c r="D147" s="130" t="str">
        <f>IFERROR(VLOOKUP(C147,BANCO,2,0),IFERROR(VLOOKUP(C147,SINAPI,2,0),IFERROR(VLOOKUP(C147,SICRO,2,0),)))</f>
        <v>Luz de advertência e bateria para dispositivos de sinalização - utilização de 200 ciclos - fornecimento, 01 implantação e 01 retirada diária</v>
      </c>
      <c r="E147" s="131" t="s">
        <v>3547</v>
      </c>
      <c r="F147" s="132"/>
      <c r="G147" s="132"/>
      <c r="H147" s="131"/>
      <c r="I147" s="131">
        <f>ROUND(SUM(I148:I148),2)</f>
        <v>201</v>
      </c>
      <c r="J147" s="133" t="str">
        <f>IFERROR(VLOOKUP(C147,BANCO,3,0),IFERROR(VLOOKUP(C147,SINAPI,3,0),IFERROR(VLOOKUP(C147,SICRO,3,0),)))</f>
        <v>un.dia</v>
      </c>
      <c r="K147" s="122"/>
      <c r="L147" s="122"/>
      <c r="M147" s="122"/>
      <c r="N147" s="122"/>
      <c r="O147" s="122"/>
      <c r="P147" s="122"/>
    </row>
    <row r="148" spans="1:16" x14ac:dyDescent="0.2">
      <c r="A148" s="128"/>
      <c r="B148" s="129"/>
      <c r="D148" s="130"/>
      <c r="E148" s="131">
        <v>201</v>
      </c>
      <c r="F148" s="132"/>
      <c r="G148" s="132"/>
      <c r="H148" s="135"/>
      <c r="I148" s="131">
        <f t="shared" ref="I148" si="43">PRODUCT(E148:H148)</f>
        <v>201</v>
      </c>
      <c r="J148" s="133"/>
      <c r="K148" s="122"/>
      <c r="L148" s="122"/>
      <c r="M148" s="122"/>
      <c r="N148" s="122"/>
      <c r="O148" s="122"/>
      <c r="P148" s="122"/>
    </row>
    <row r="149" spans="1:16" x14ac:dyDescent="0.2">
      <c r="A149" s="128"/>
      <c r="B149" s="129"/>
      <c r="C149" s="129"/>
      <c r="D149" s="130"/>
      <c r="E149" s="131"/>
      <c r="F149" s="132"/>
      <c r="G149" s="132"/>
      <c r="H149" s="131"/>
      <c r="I149" s="131"/>
      <c r="J149" s="133"/>
      <c r="K149" s="122"/>
      <c r="L149" s="122"/>
      <c r="M149" s="122"/>
      <c r="N149" s="122"/>
      <c r="O149" s="122"/>
      <c r="P149" s="122"/>
    </row>
    <row r="150" spans="1:16" ht="22.5" x14ac:dyDescent="0.2">
      <c r="A150" s="128" t="s">
        <v>26756</v>
      </c>
      <c r="B150" s="129" t="s">
        <v>13169</v>
      </c>
      <c r="C150" s="129">
        <v>5216111</v>
      </c>
      <c r="D150" s="130" t="str">
        <f>IFERROR(VLOOKUP(C150,BANCO,2,0),IFERROR(VLOOKUP(C150,SINAPI,2,0),IFERROR(VLOOKUP(C150,SICRO,2,0),)))</f>
        <v>Suporte para placa de sinalização em madeira de lei tratada 8 x 8 cm - fornecimento e implantação</v>
      </c>
      <c r="E150" s="131" t="s">
        <v>3547</v>
      </c>
      <c r="F150" s="132"/>
      <c r="G150" s="132"/>
      <c r="H150" s="131"/>
      <c r="I150" s="131">
        <f>ROUND(SUM(I151:I151),2)</f>
        <v>13</v>
      </c>
      <c r="J150" s="133" t="str">
        <f>IFERROR(VLOOKUP(C150,BANCO,3,0),IFERROR(VLOOKUP(C150,SINAPI,3,0),IFERROR(VLOOKUP(C150,SICRO,3,0),)))</f>
        <v>un</v>
      </c>
      <c r="K150" s="122"/>
      <c r="L150" s="122"/>
      <c r="M150" s="122"/>
      <c r="N150" s="122"/>
      <c r="O150" s="122"/>
      <c r="P150" s="122"/>
    </row>
    <row r="151" spans="1:16" x14ac:dyDescent="0.2">
      <c r="A151" s="128"/>
      <c r="B151" s="129"/>
      <c r="D151" s="130"/>
      <c r="E151" s="131">
        <v>13</v>
      </c>
      <c r="F151" s="132"/>
      <c r="G151" s="132"/>
      <c r="H151" s="135"/>
      <c r="I151" s="131">
        <f t="shared" ref="I151" si="44">PRODUCT(E151:H151)</f>
        <v>13</v>
      </c>
      <c r="J151" s="133"/>
      <c r="K151" s="122"/>
      <c r="L151" s="122"/>
      <c r="M151" s="122"/>
      <c r="N151" s="122"/>
      <c r="O151" s="122"/>
      <c r="P151" s="122"/>
    </row>
    <row r="152" spans="1:16" x14ac:dyDescent="0.2">
      <c r="A152" s="128"/>
      <c r="B152" s="129"/>
      <c r="C152" s="129"/>
      <c r="D152" s="130"/>
      <c r="E152" s="131"/>
      <c r="F152" s="132"/>
      <c r="G152" s="132"/>
      <c r="H152" s="131"/>
      <c r="I152" s="131"/>
      <c r="J152" s="133"/>
      <c r="K152" s="122"/>
      <c r="L152" s="122"/>
      <c r="M152" s="122"/>
      <c r="N152" s="122"/>
      <c r="O152" s="122"/>
      <c r="P152" s="122"/>
    </row>
    <row r="153" spans="1:16" ht="22.5" x14ac:dyDescent="0.2">
      <c r="A153" s="128" t="s">
        <v>26757</v>
      </c>
      <c r="B153" s="129" t="s">
        <v>13169</v>
      </c>
      <c r="C153" s="129">
        <v>5213850</v>
      </c>
      <c r="D153" s="130" t="str">
        <f>IFERROR(VLOOKUP(C153,BANCO,2,0),IFERROR(VLOOKUP(C153,SINAPI,2,0),IFERROR(VLOOKUP(C153,SICRO,2,0),)))</f>
        <v>Operação de sinalização por bandeirola de tecido ou com placa metálica</v>
      </c>
      <c r="E153" s="131" t="s">
        <v>3547</v>
      </c>
      <c r="F153" s="132"/>
      <c r="G153" s="132"/>
      <c r="H153" s="131"/>
      <c r="I153" s="131">
        <f>ROUND(SUM(I154:I154),2)</f>
        <v>321</v>
      </c>
      <c r="J153" s="133" t="str">
        <f>IFERROR(VLOOKUP(C153,BANCO,3,0),IFERROR(VLOOKUP(C153,SINAPI,3,0),IFERROR(VLOOKUP(C153,SICRO,3,0),)))</f>
        <v>h</v>
      </c>
      <c r="K153" s="122"/>
      <c r="L153" s="122"/>
      <c r="M153" s="122"/>
      <c r="N153" s="122"/>
      <c r="O153" s="122"/>
      <c r="P153" s="122"/>
    </row>
    <row r="154" spans="1:16" x14ac:dyDescent="0.2">
      <c r="A154" s="128"/>
      <c r="B154" s="129"/>
      <c r="D154" s="130"/>
      <c r="E154" s="131">
        <v>321</v>
      </c>
      <c r="F154" s="132"/>
      <c r="G154" s="132"/>
      <c r="H154" s="135"/>
      <c r="I154" s="131">
        <f t="shared" ref="I154" si="45">PRODUCT(E154:H154)</f>
        <v>321</v>
      </c>
      <c r="J154" s="133"/>
      <c r="K154" s="122"/>
      <c r="L154" s="122"/>
      <c r="M154" s="122"/>
      <c r="N154" s="122"/>
      <c r="O154" s="122"/>
      <c r="P154" s="122"/>
    </row>
    <row r="155" spans="1:16" x14ac:dyDescent="0.2">
      <c r="A155" s="128"/>
      <c r="B155" s="129"/>
      <c r="C155" s="129"/>
      <c r="D155" s="130"/>
      <c r="E155" s="131"/>
      <c r="F155" s="132"/>
      <c r="G155" s="132"/>
      <c r="H155" s="131"/>
      <c r="I155" s="131"/>
      <c r="J155" s="133"/>
      <c r="K155" s="122"/>
      <c r="L155" s="122"/>
      <c r="M155" s="122"/>
      <c r="N155" s="122"/>
      <c r="O155" s="122"/>
      <c r="P155" s="122"/>
    </row>
    <row r="156" spans="1:16" x14ac:dyDescent="0.2">
      <c r="A156" s="79"/>
      <c r="B156" s="79"/>
      <c r="C156" s="79"/>
      <c r="D156" s="86"/>
      <c r="E156" s="122"/>
      <c r="F156" s="138"/>
      <c r="G156" s="139"/>
      <c r="H156" s="140"/>
      <c r="I156" s="141"/>
      <c r="J156" s="87"/>
      <c r="K156" s="122"/>
      <c r="L156" s="122"/>
      <c r="M156" s="122"/>
      <c r="N156" s="122"/>
      <c r="O156" s="122"/>
      <c r="P156" s="122"/>
    </row>
    <row r="157" spans="1:16" x14ac:dyDescent="0.2">
      <c r="A157" s="79"/>
      <c r="B157" s="79"/>
      <c r="C157" s="79"/>
      <c r="D157" s="86"/>
      <c r="E157" s="122"/>
      <c r="F157" s="138"/>
      <c r="G157" s="139"/>
      <c r="H157" s="140"/>
      <c r="I157" s="141"/>
      <c r="J157" s="87"/>
      <c r="K157" s="122"/>
      <c r="L157" s="122"/>
      <c r="M157" s="122"/>
      <c r="N157" s="122"/>
      <c r="O157" s="122"/>
      <c r="P157" s="122"/>
    </row>
    <row r="158" spans="1:16" x14ac:dyDescent="0.2">
      <c r="A158" s="79"/>
      <c r="B158" s="79"/>
      <c r="C158" s="79"/>
      <c r="D158" s="86"/>
      <c r="E158" s="122"/>
      <c r="F158" s="138"/>
      <c r="G158" s="139"/>
      <c r="H158" s="140"/>
      <c r="I158" s="141"/>
      <c r="J158" s="87"/>
      <c r="K158" s="122"/>
      <c r="L158" s="122"/>
      <c r="M158" s="122"/>
      <c r="N158" s="122"/>
      <c r="O158" s="122"/>
      <c r="P158" s="122"/>
    </row>
    <row r="159" spans="1:16" x14ac:dyDescent="0.2">
      <c r="A159" s="79"/>
      <c r="B159" s="79"/>
      <c r="C159" s="79"/>
      <c r="D159" s="86"/>
      <c r="E159" s="122"/>
      <c r="F159" s="138"/>
      <c r="G159" s="139"/>
      <c r="H159" s="140"/>
      <c r="I159" s="141"/>
      <c r="J159" s="87"/>
      <c r="K159" s="122"/>
      <c r="L159" s="122"/>
      <c r="M159" s="122"/>
      <c r="N159" s="122"/>
      <c r="O159" s="122"/>
      <c r="P159" s="122"/>
    </row>
    <row r="160" spans="1:16" x14ac:dyDescent="0.2">
      <c r="A160" s="79"/>
      <c r="B160" s="79"/>
      <c r="C160" s="79"/>
      <c r="D160" s="86"/>
      <c r="E160" s="122"/>
      <c r="F160" s="138"/>
      <c r="G160" s="139"/>
      <c r="H160" s="140"/>
      <c r="I160" s="141"/>
      <c r="J160" s="87"/>
      <c r="K160" s="122"/>
      <c r="L160" s="122"/>
      <c r="M160" s="122"/>
      <c r="N160" s="122"/>
      <c r="O160" s="122"/>
      <c r="P160" s="122"/>
    </row>
    <row r="161" spans="1:16" x14ac:dyDescent="0.2">
      <c r="A161" s="79"/>
      <c r="B161" s="79"/>
      <c r="C161" s="79"/>
      <c r="D161" s="86"/>
      <c r="E161" s="122"/>
      <c r="F161" s="138"/>
      <c r="G161" s="139"/>
      <c r="H161" s="140"/>
      <c r="I161" s="141"/>
      <c r="J161" s="87"/>
      <c r="K161" s="122"/>
      <c r="L161" s="122"/>
      <c r="M161" s="122"/>
      <c r="N161" s="122"/>
      <c r="O161" s="122"/>
      <c r="P161" s="122"/>
    </row>
    <row r="162" spans="1:16" x14ac:dyDescent="0.2">
      <c r="A162" s="79"/>
      <c r="B162" s="79"/>
      <c r="C162" s="79"/>
      <c r="D162" s="86"/>
      <c r="E162" s="122"/>
      <c r="F162" s="138"/>
      <c r="G162" s="139"/>
      <c r="H162" s="140"/>
      <c r="I162" s="141"/>
      <c r="J162" s="87"/>
      <c r="K162" s="122"/>
      <c r="L162" s="122"/>
      <c r="M162" s="122"/>
      <c r="N162" s="122"/>
      <c r="O162" s="122"/>
      <c r="P162" s="122"/>
    </row>
    <row r="163" spans="1:16" x14ac:dyDescent="0.2">
      <c r="A163" s="79"/>
      <c r="B163" s="79"/>
      <c r="C163" s="79"/>
      <c r="D163" s="86"/>
      <c r="E163" s="122"/>
      <c r="F163" s="138"/>
      <c r="G163" s="139"/>
      <c r="H163" s="140"/>
      <c r="I163" s="141"/>
      <c r="J163" s="87"/>
      <c r="K163" s="122"/>
      <c r="L163" s="122"/>
      <c r="M163" s="122"/>
      <c r="N163" s="122"/>
      <c r="O163" s="122"/>
      <c r="P163" s="122"/>
    </row>
    <row r="164" spans="1:16" x14ac:dyDescent="0.2">
      <c r="A164" s="79"/>
      <c r="B164" s="79"/>
      <c r="C164" s="79"/>
      <c r="D164" s="86"/>
      <c r="E164" s="122"/>
      <c r="F164" s="138"/>
      <c r="G164" s="139"/>
      <c r="H164" s="140"/>
      <c r="I164" s="141"/>
      <c r="J164" s="87"/>
      <c r="K164" s="122"/>
      <c r="L164" s="122"/>
      <c r="M164" s="122"/>
      <c r="N164" s="122"/>
      <c r="O164" s="122"/>
      <c r="P164" s="122"/>
    </row>
    <row r="165" spans="1:16" x14ac:dyDescent="0.2">
      <c r="A165" s="79"/>
      <c r="B165" s="79"/>
      <c r="C165" s="79"/>
      <c r="D165" s="86"/>
      <c r="E165" s="122"/>
      <c r="F165" s="138"/>
      <c r="G165" s="139"/>
      <c r="H165" s="140"/>
      <c r="I165" s="141"/>
      <c r="J165" s="87"/>
      <c r="K165" s="122"/>
      <c r="L165" s="122"/>
      <c r="M165" s="122"/>
      <c r="N165" s="122"/>
      <c r="O165" s="122"/>
      <c r="P165" s="122"/>
    </row>
    <row r="166" spans="1:16" x14ac:dyDescent="0.2">
      <c r="A166" s="79"/>
      <c r="B166" s="79"/>
      <c r="C166" s="79"/>
      <c r="D166" s="86"/>
      <c r="E166" s="122"/>
      <c r="F166" s="138"/>
      <c r="G166" s="139"/>
      <c r="H166" s="140"/>
      <c r="I166" s="141"/>
      <c r="J166" s="87"/>
      <c r="K166" s="122"/>
      <c r="L166" s="122"/>
      <c r="M166" s="122"/>
      <c r="N166" s="122"/>
      <c r="O166" s="122"/>
      <c r="P166" s="122"/>
    </row>
    <row r="167" spans="1:16" x14ac:dyDescent="0.2">
      <c r="A167" s="79"/>
      <c r="B167" s="79"/>
      <c r="C167" s="79"/>
      <c r="D167" s="86"/>
      <c r="E167" s="122"/>
      <c r="F167" s="138"/>
      <c r="G167" s="139"/>
      <c r="H167" s="140"/>
      <c r="I167" s="141"/>
      <c r="J167" s="87"/>
      <c r="K167" s="122"/>
      <c r="L167" s="122"/>
      <c r="M167" s="122"/>
      <c r="N167" s="122"/>
      <c r="O167" s="122"/>
      <c r="P167" s="122"/>
    </row>
    <row r="168" spans="1:16" x14ac:dyDescent="0.2">
      <c r="A168" s="79"/>
      <c r="B168" s="79"/>
      <c r="C168" s="79"/>
      <c r="D168" s="86"/>
      <c r="E168" s="122"/>
      <c r="F168" s="138"/>
      <c r="G168" s="139"/>
      <c r="H168" s="140"/>
      <c r="I168" s="141"/>
      <c r="J168" s="87"/>
      <c r="K168" s="122"/>
      <c r="L168" s="122"/>
      <c r="M168" s="122"/>
      <c r="N168" s="122"/>
      <c r="O168" s="122"/>
      <c r="P168" s="122"/>
    </row>
    <row r="169" spans="1:16" x14ac:dyDescent="0.2">
      <c r="A169" s="79"/>
      <c r="B169" s="79"/>
      <c r="C169" s="79"/>
      <c r="D169" s="86"/>
      <c r="E169" s="122"/>
      <c r="F169" s="138"/>
      <c r="G169" s="139"/>
      <c r="H169" s="140"/>
      <c r="I169" s="141"/>
      <c r="J169" s="87"/>
      <c r="K169" s="122"/>
      <c r="L169" s="122"/>
      <c r="M169" s="122"/>
      <c r="N169" s="122"/>
      <c r="O169" s="122"/>
      <c r="P169" s="122"/>
    </row>
    <row r="170" spans="1:16" x14ac:dyDescent="0.2">
      <c r="A170" s="79"/>
      <c r="B170" s="79"/>
      <c r="C170" s="79"/>
      <c r="D170" s="86"/>
      <c r="E170" s="122"/>
      <c r="F170" s="138"/>
      <c r="G170" s="139"/>
      <c r="H170" s="140"/>
      <c r="I170" s="141"/>
      <c r="J170" s="87"/>
      <c r="K170" s="122"/>
      <c r="L170" s="122"/>
      <c r="M170" s="122"/>
      <c r="N170" s="122"/>
      <c r="O170" s="122"/>
      <c r="P170" s="122"/>
    </row>
    <row r="171" spans="1:16" x14ac:dyDescent="0.2">
      <c r="A171" s="79"/>
      <c r="B171" s="79"/>
      <c r="C171" s="79"/>
      <c r="D171" s="86"/>
      <c r="E171" s="122"/>
      <c r="F171" s="138"/>
      <c r="G171" s="139"/>
      <c r="H171" s="140"/>
      <c r="I171" s="141"/>
      <c r="J171" s="87"/>
      <c r="K171" s="122"/>
      <c r="L171" s="122"/>
      <c r="M171" s="122"/>
      <c r="N171" s="122"/>
      <c r="O171" s="122"/>
      <c r="P171" s="122"/>
    </row>
    <row r="172" spans="1:16" x14ac:dyDescent="0.2">
      <c r="A172" s="79"/>
      <c r="B172" s="79"/>
      <c r="C172" s="79"/>
      <c r="D172" s="86"/>
      <c r="E172" s="122"/>
      <c r="F172" s="138"/>
      <c r="G172" s="139"/>
      <c r="H172" s="140"/>
      <c r="I172" s="141"/>
      <c r="J172" s="87"/>
      <c r="K172" s="122"/>
      <c r="L172" s="122"/>
      <c r="M172" s="122"/>
      <c r="N172" s="122"/>
      <c r="O172" s="122"/>
      <c r="P172" s="122"/>
    </row>
    <row r="173" spans="1:16" x14ac:dyDescent="0.2">
      <c r="A173" s="79"/>
      <c r="B173" s="79"/>
      <c r="C173" s="79"/>
      <c r="D173" s="86"/>
      <c r="E173" s="122"/>
      <c r="F173" s="138"/>
      <c r="G173" s="139"/>
      <c r="H173" s="140"/>
      <c r="I173" s="141"/>
      <c r="J173" s="87"/>
      <c r="K173" s="122"/>
      <c r="L173" s="122"/>
      <c r="M173" s="122"/>
      <c r="N173" s="122"/>
      <c r="O173" s="122"/>
      <c r="P173" s="122"/>
    </row>
    <row r="174" spans="1:16" x14ac:dyDescent="0.2">
      <c r="A174" s="79"/>
      <c r="B174" s="79"/>
      <c r="C174" s="79"/>
      <c r="D174" s="86"/>
      <c r="E174" s="122"/>
      <c r="F174" s="138"/>
      <c r="G174" s="139"/>
      <c r="H174" s="140"/>
      <c r="I174" s="141"/>
      <c r="J174" s="87"/>
      <c r="K174" s="122"/>
      <c r="L174" s="122"/>
      <c r="M174" s="122"/>
      <c r="N174" s="122"/>
      <c r="O174" s="122"/>
      <c r="P174" s="122"/>
    </row>
    <row r="175" spans="1:16" x14ac:dyDescent="0.2">
      <c r="A175" s="79"/>
      <c r="B175" s="79"/>
      <c r="C175" s="79"/>
      <c r="D175" s="86"/>
      <c r="E175" s="122"/>
      <c r="F175" s="138"/>
      <c r="G175" s="139"/>
      <c r="H175" s="140"/>
      <c r="I175" s="141"/>
      <c r="J175" s="87"/>
      <c r="K175" s="122"/>
      <c r="L175" s="122"/>
      <c r="M175" s="122"/>
      <c r="N175" s="122"/>
      <c r="O175" s="122"/>
      <c r="P175" s="122"/>
    </row>
    <row r="176" spans="1:16" x14ac:dyDescent="0.2">
      <c r="A176" s="79"/>
      <c r="B176" s="79"/>
      <c r="C176" s="79"/>
      <c r="D176" s="86"/>
      <c r="E176" s="122"/>
      <c r="F176" s="138"/>
      <c r="G176" s="139"/>
      <c r="H176" s="140"/>
      <c r="I176" s="141"/>
      <c r="J176" s="87"/>
      <c r="K176" s="122"/>
      <c r="L176" s="122"/>
      <c r="M176" s="122"/>
      <c r="N176" s="122"/>
      <c r="O176" s="122"/>
      <c r="P176" s="122"/>
    </row>
    <row r="177" spans="1:16" x14ac:dyDescent="0.2">
      <c r="A177" s="79"/>
      <c r="B177" s="79"/>
      <c r="C177" s="79"/>
      <c r="D177" s="86"/>
      <c r="E177" s="122"/>
      <c r="F177" s="138"/>
      <c r="G177" s="139"/>
      <c r="H177" s="140"/>
      <c r="I177" s="141"/>
      <c r="J177" s="87"/>
      <c r="K177" s="122"/>
      <c r="L177" s="122"/>
      <c r="M177" s="122"/>
      <c r="N177" s="122"/>
      <c r="O177" s="122"/>
      <c r="P177" s="122"/>
    </row>
    <row r="178" spans="1:16" x14ac:dyDescent="0.2">
      <c r="A178" s="79"/>
      <c r="B178" s="79"/>
      <c r="C178" s="79"/>
      <c r="D178" s="86"/>
      <c r="E178" s="122"/>
      <c r="F178" s="138"/>
      <c r="G178" s="139"/>
      <c r="H178" s="140"/>
      <c r="I178" s="141"/>
      <c r="J178" s="87"/>
      <c r="K178" s="122"/>
      <c r="L178" s="122"/>
      <c r="M178" s="122"/>
      <c r="N178" s="122"/>
      <c r="O178" s="122"/>
      <c r="P178" s="122"/>
    </row>
    <row r="179" spans="1:16" x14ac:dyDescent="0.2">
      <c r="A179" s="79"/>
      <c r="B179" s="79"/>
      <c r="C179" s="79"/>
      <c r="D179" s="86"/>
      <c r="E179" s="122"/>
      <c r="F179" s="138"/>
      <c r="G179" s="139"/>
      <c r="H179" s="140"/>
      <c r="I179" s="141"/>
      <c r="J179" s="87"/>
      <c r="K179" s="122"/>
      <c r="L179" s="122"/>
      <c r="M179" s="122"/>
      <c r="N179" s="122"/>
      <c r="O179" s="122"/>
      <c r="P179" s="122"/>
    </row>
    <row r="180" spans="1:16" x14ac:dyDescent="0.2">
      <c r="A180" s="79"/>
      <c r="B180" s="79"/>
      <c r="C180" s="79"/>
      <c r="D180" s="86"/>
      <c r="E180" s="122"/>
      <c r="F180" s="138"/>
      <c r="G180" s="139"/>
      <c r="H180" s="140"/>
      <c r="I180" s="141"/>
      <c r="J180" s="87"/>
      <c r="K180" s="122"/>
      <c r="L180" s="122"/>
      <c r="M180" s="122"/>
      <c r="N180" s="122"/>
      <c r="O180" s="122"/>
      <c r="P180" s="122"/>
    </row>
    <row r="181" spans="1:16" x14ac:dyDescent="0.2">
      <c r="A181" s="79"/>
      <c r="B181" s="79"/>
      <c r="C181" s="79"/>
      <c r="D181" s="86"/>
      <c r="E181" s="122"/>
      <c r="F181" s="138"/>
      <c r="G181" s="139"/>
      <c r="H181" s="140"/>
      <c r="I181" s="141"/>
      <c r="J181" s="87"/>
      <c r="K181" s="122"/>
      <c r="L181" s="122"/>
      <c r="M181" s="122"/>
      <c r="N181" s="122"/>
      <c r="O181" s="122"/>
      <c r="P181" s="122"/>
    </row>
    <row r="182" spans="1:16" x14ac:dyDescent="0.2">
      <c r="A182" s="79"/>
      <c r="B182" s="79"/>
      <c r="C182" s="79"/>
      <c r="D182" s="86"/>
      <c r="E182" s="122"/>
      <c r="F182" s="138"/>
      <c r="G182" s="139"/>
      <c r="H182" s="140"/>
      <c r="I182" s="141"/>
      <c r="J182" s="87"/>
      <c r="K182" s="122"/>
      <c r="L182" s="122"/>
      <c r="M182" s="122"/>
      <c r="N182" s="122"/>
      <c r="O182" s="122"/>
      <c r="P182" s="122"/>
    </row>
    <row r="183" spans="1:16" x14ac:dyDescent="0.2">
      <c r="A183" s="79"/>
      <c r="B183" s="79"/>
      <c r="C183" s="79"/>
      <c r="D183" s="86"/>
      <c r="E183" s="122"/>
      <c r="F183" s="138"/>
      <c r="G183" s="139"/>
      <c r="H183" s="140"/>
      <c r="I183" s="141"/>
      <c r="J183" s="87"/>
      <c r="K183" s="122"/>
      <c r="L183" s="122"/>
      <c r="M183" s="122"/>
      <c r="N183" s="122"/>
      <c r="O183" s="122"/>
      <c r="P183" s="122"/>
    </row>
    <row r="184" spans="1:16" x14ac:dyDescent="0.2">
      <c r="A184" s="79"/>
      <c r="B184" s="79"/>
      <c r="C184" s="79"/>
      <c r="D184" s="86"/>
      <c r="E184" s="122"/>
      <c r="F184" s="138"/>
      <c r="G184" s="139"/>
      <c r="H184" s="140"/>
      <c r="I184" s="141"/>
      <c r="J184" s="87"/>
      <c r="K184" s="122"/>
      <c r="L184" s="122"/>
      <c r="M184" s="122"/>
      <c r="N184" s="122"/>
      <c r="O184" s="122"/>
      <c r="P184" s="122"/>
    </row>
    <row r="185" spans="1:16" x14ac:dyDescent="0.2">
      <c r="A185" s="79"/>
      <c r="B185" s="79"/>
      <c r="C185" s="79"/>
      <c r="D185" s="86"/>
      <c r="E185" s="122"/>
      <c r="F185" s="138"/>
      <c r="G185" s="139"/>
      <c r="H185" s="140"/>
      <c r="I185" s="141"/>
      <c r="J185" s="87"/>
      <c r="K185" s="122"/>
      <c r="L185" s="122"/>
      <c r="M185" s="122"/>
      <c r="N185" s="122"/>
      <c r="O185" s="122"/>
      <c r="P185" s="122"/>
    </row>
    <row r="186" spans="1:16" x14ac:dyDescent="0.2">
      <c r="A186" s="79"/>
      <c r="B186" s="79"/>
      <c r="C186" s="79"/>
      <c r="D186" s="86"/>
      <c r="E186" s="122"/>
      <c r="F186" s="138"/>
      <c r="G186" s="139"/>
      <c r="H186" s="140"/>
      <c r="I186" s="141"/>
      <c r="J186" s="87"/>
      <c r="K186" s="122"/>
      <c r="L186" s="122"/>
      <c r="M186" s="122"/>
      <c r="N186" s="122"/>
      <c r="O186" s="122"/>
      <c r="P186" s="122"/>
    </row>
    <row r="187" spans="1:16" x14ac:dyDescent="0.2">
      <c r="A187" s="79"/>
      <c r="B187" s="79"/>
      <c r="C187" s="79"/>
      <c r="D187" s="86"/>
      <c r="E187" s="122"/>
      <c r="F187" s="138"/>
      <c r="G187" s="139"/>
      <c r="H187" s="140"/>
      <c r="I187" s="141"/>
      <c r="J187" s="87"/>
      <c r="K187" s="122"/>
      <c r="L187" s="122"/>
      <c r="M187" s="122"/>
      <c r="N187" s="122"/>
      <c r="O187" s="122"/>
      <c r="P187" s="122"/>
    </row>
    <row r="188" spans="1:16" x14ac:dyDescent="0.2">
      <c r="A188" s="79"/>
      <c r="B188" s="79"/>
      <c r="C188" s="79"/>
      <c r="D188" s="86"/>
      <c r="E188" s="122"/>
      <c r="F188" s="138"/>
      <c r="G188" s="139"/>
      <c r="H188" s="140"/>
      <c r="I188" s="141"/>
      <c r="J188" s="87"/>
      <c r="K188" s="122"/>
      <c r="L188" s="122"/>
      <c r="M188" s="122"/>
      <c r="N188" s="122"/>
      <c r="O188" s="122"/>
      <c r="P188" s="122"/>
    </row>
    <row r="189" spans="1:16" x14ac:dyDescent="0.2">
      <c r="A189" s="79"/>
      <c r="B189" s="79"/>
      <c r="C189" s="79"/>
      <c r="D189" s="86"/>
      <c r="E189" s="122"/>
      <c r="F189" s="138"/>
      <c r="G189" s="139"/>
      <c r="H189" s="140"/>
      <c r="I189" s="141"/>
      <c r="J189" s="87"/>
      <c r="K189" s="122"/>
      <c r="L189" s="122"/>
      <c r="M189" s="122"/>
      <c r="N189" s="122"/>
      <c r="O189" s="122"/>
      <c r="P189" s="122"/>
    </row>
    <row r="190" spans="1:16" x14ac:dyDescent="0.2">
      <c r="A190" s="79"/>
      <c r="B190" s="79"/>
      <c r="C190" s="79"/>
      <c r="D190" s="86"/>
      <c r="E190" s="122"/>
      <c r="F190" s="138"/>
      <c r="G190" s="139"/>
      <c r="H190" s="140"/>
      <c r="I190" s="141"/>
      <c r="J190" s="87"/>
      <c r="K190" s="122"/>
      <c r="L190" s="122"/>
      <c r="M190" s="122"/>
      <c r="N190" s="122"/>
      <c r="O190" s="122"/>
      <c r="P190" s="122"/>
    </row>
    <row r="191" spans="1:16" x14ac:dyDescent="0.2">
      <c r="A191" s="79"/>
      <c r="B191" s="79"/>
      <c r="C191" s="79"/>
      <c r="D191" s="86"/>
      <c r="E191" s="122"/>
      <c r="F191" s="138"/>
      <c r="G191" s="139"/>
      <c r="H191" s="140"/>
      <c r="I191" s="141"/>
      <c r="J191" s="87"/>
      <c r="K191" s="122"/>
      <c r="L191" s="122"/>
      <c r="M191" s="122"/>
      <c r="N191" s="122"/>
      <c r="O191" s="122"/>
      <c r="P191" s="122"/>
    </row>
    <row r="192" spans="1:16" x14ac:dyDescent="0.2">
      <c r="A192" s="79"/>
      <c r="B192" s="79"/>
      <c r="C192" s="79"/>
      <c r="D192" s="86"/>
      <c r="E192" s="122"/>
      <c r="F192" s="138"/>
      <c r="G192" s="139"/>
      <c r="H192" s="140"/>
      <c r="I192" s="141"/>
      <c r="J192" s="87"/>
      <c r="K192" s="122"/>
      <c r="L192" s="122"/>
      <c r="M192" s="122"/>
      <c r="N192" s="122"/>
      <c r="O192" s="122"/>
      <c r="P192" s="122"/>
    </row>
    <row r="193" spans="1:16" x14ac:dyDescent="0.2">
      <c r="A193" s="79"/>
      <c r="B193" s="79"/>
      <c r="C193" s="79"/>
      <c r="D193" s="86"/>
      <c r="E193" s="122"/>
      <c r="F193" s="138"/>
      <c r="G193" s="139"/>
      <c r="H193" s="140"/>
      <c r="I193" s="141"/>
      <c r="J193" s="87"/>
      <c r="K193" s="122"/>
      <c r="L193" s="122"/>
      <c r="M193" s="122"/>
      <c r="N193" s="122"/>
      <c r="O193" s="122"/>
      <c r="P193" s="122"/>
    </row>
    <row r="194" spans="1:16" x14ac:dyDescent="0.2">
      <c r="A194" s="79"/>
      <c r="B194" s="79"/>
      <c r="C194" s="79"/>
      <c r="D194" s="86"/>
      <c r="E194" s="122"/>
      <c r="F194" s="138"/>
      <c r="G194" s="139"/>
      <c r="H194" s="140"/>
      <c r="I194" s="141"/>
      <c r="J194" s="87"/>
      <c r="K194" s="122"/>
      <c r="L194" s="122"/>
      <c r="M194" s="122"/>
      <c r="N194" s="122"/>
      <c r="O194" s="122"/>
      <c r="P194" s="122"/>
    </row>
    <row r="195" spans="1:16" x14ac:dyDescent="0.2">
      <c r="A195" s="79"/>
      <c r="B195" s="79"/>
      <c r="C195" s="79"/>
      <c r="D195" s="86"/>
      <c r="E195" s="122"/>
      <c r="F195" s="138"/>
      <c r="G195" s="139"/>
      <c r="H195" s="140"/>
      <c r="I195" s="141"/>
      <c r="J195" s="87"/>
      <c r="K195" s="122"/>
      <c r="L195" s="122"/>
      <c r="M195" s="122"/>
      <c r="N195" s="122"/>
      <c r="O195" s="122"/>
      <c r="P195" s="122"/>
    </row>
    <row r="196" spans="1:16" x14ac:dyDescent="0.2">
      <c r="A196" s="79"/>
      <c r="B196" s="79"/>
      <c r="C196" s="79"/>
      <c r="D196" s="86"/>
      <c r="E196" s="122"/>
      <c r="F196" s="138"/>
      <c r="G196" s="139"/>
      <c r="H196" s="140"/>
      <c r="I196" s="141"/>
      <c r="J196" s="87"/>
      <c r="K196" s="122"/>
      <c r="L196" s="122"/>
      <c r="M196" s="122"/>
      <c r="N196" s="122"/>
      <c r="O196" s="122"/>
      <c r="P196" s="122"/>
    </row>
    <row r="197" spans="1:16" x14ac:dyDescent="0.2">
      <c r="A197" s="79"/>
      <c r="B197" s="79"/>
      <c r="C197" s="79"/>
      <c r="D197" s="86"/>
      <c r="E197" s="122"/>
      <c r="F197" s="138"/>
      <c r="G197" s="139"/>
      <c r="H197" s="140"/>
      <c r="I197" s="141"/>
      <c r="J197" s="87"/>
      <c r="K197" s="122"/>
      <c r="L197" s="122"/>
      <c r="M197" s="122"/>
      <c r="N197" s="122"/>
      <c r="O197" s="122"/>
      <c r="P197" s="122"/>
    </row>
    <row r="198" spans="1:16" x14ac:dyDescent="0.2">
      <c r="A198" s="79"/>
      <c r="B198" s="79"/>
      <c r="C198" s="79"/>
      <c r="D198" s="86"/>
      <c r="E198" s="122"/>
      <c r="F198" s="138"/>
      <c r="G198" s="139"/>
      <c r="H198" s="140"/>
      <c r="I198" s="141"/>
      <c r="J198" s="87"/>
      <c r="K198" s="122"/>
      <c r="L198" s="122"/>
      <c r="M198" s="122"/>
      <c r="N198" s="122"/>
      <c r="O198" s="122"/>
      <c r="P198" s="122"/>
    </row>
    <row r="199" spans="1:16" x14ac:dyDescent="0.2">
      <c r="A199" s="79"/>
      <c r="B199" s="79"/>
      <c r="C199" s="79"/>
      <c r="D199" s="86"/>
      <c r="E199" s="122"/>
      <c r="F199" s="138"/>
      <c r="G199" s="139"/>
      <c r="H199" s="140"/>
      <c r="I199" s="141"/>
      <c r="J199" s="87"/>
      <c r="K199" s="122"/>
      <c r="L199" s="122"/>
      <c r="M199" s="122"/>
      <c r="N199" s="122"/>
      <c r="O199" s="122"/>
      <c r="P199" s="122"/>
    </row>
    <row r="200" spans="1:16" x14ac:dyDescent="0.2">
      <c r="A200" s="79"/>
      <c r="B200" s="79"/>
      <c r="C200" s="79"/>
      <c r="D200" s="86"/>
      <c r="E200" s="122"/>
      <c r="F200" s="138"/>
      <c r="G200" s="139"/>
      <c r="H200" s="140"/>
      <c r="I200" s="141"/>
      <c r="J200" s="87"/>
      <c r="K200" s="122"/>
      <c r="L200" s="122"/>
      <c r="M200" s="122"/>
      <c r="N200" s="122"/>
      <c r="O200" s="122"/>
      <c r="P200" s="122"/>
    </row>
    <row r="201" spans="1:16" x14ac:dyDescent="0.2">
      <c r="A201" s="79"/>
      <c r="B201" s="79"/>
      <c r="C201" s="79"/>
      <c r="D201" s="86"/>
      <c r="E201" s="122"/>
      <c r="F201" s="138"/>
      <c r="G201" s="139"/>
      <c r="H201" s="140"/>
      <c r="I201" s="141"/>
      <c r="J201" s="87"/>
      <c r="K201" s="122"/>
      <c r="L201" s="122"/>
      <c r="M201" s="122"/>
      <c r="N201" s="122"/>
      <c r="O201" s="122"/>
      <c r="P201" s="122"/>
    </row>
    <row r="202" spans="1:16" x14ac:dyDescent="0.2">
      <c r="A202" s="79"/>
      <c r="B202" s="79"/>
      <c r="C202" s="79"/>
      <c r="D202" s="86"/>
      <c r="E202" s="122"/>
      <c r="F202" s="138"/>
      <c r="G202" s="139"/>
      <c r="H202" s="140"/>
      <c r="I202" s="141"/>
      <c r="J202" s="87"/>
      <c r="K202" s="122"/>
      <c r="L202" s="122"/>
      <c r="M202" s="122"/>
      <c r="N202" s="122"/>
      <c r="O202" s="122"/>
      <c r="P202" s="122"/>
    </row>
    <row r="203" spans="1:16" x14ac:dyDescent="0.2">
      <c r="A203" s="79"/>
      <c r="B203" s="79"/>
      <c r="C203" s="79"/>
      <c r="D203" s="86"/>
      <c r="E203" s="122"/>
      <c r="F203" s="138"/>
      <c r="G203" s="139"/>
      <c r="H203" s="140"/>
      <c r="I203" s="141"/>
      <c r="J203" s="87"/>
      <c r="K203" s="122"/>
      <c r="L203" s="122"/>
      <c r="M203" s="122"/>
      <c r="N203" s="122"/>
      <c r="O203" s="122"/>
      <c r="P203" s="122"/>
    </row>
    <row r="204" spans="1:16" x14ac:dyDescent="0.2">
      <c r="A204" s="79"/>
      <c r="B204" s="79"/>
      <c r="C204" s="79"/>
      <c r="D204" s="86"/>
      <c r="E204" s="122"/>
      <c r="F204" s="138"/>
      <c r="G204" s="139"/>
      <c r="H204" s="140"/>
      <c r="I204" s="141"/>
      <c r="J204" s="87"/>
      <c r="K204" s="122"/>
      <c r="L204" s="122"/>
      <c r="M204" s="122"/>
      <c r="N204" s="122"/>
      <c r="O204" s="122"/>
      <c r="P204" s="122"/>
    </row>
    <row r="205" spans="1:16" x14ac:dyDescent="0.2">
      <c r="A205" s="79"/>
      <c r="B205" s="79"/>
      <c r="C205" s="79"/>
      <c r="D205" s="86"/>
      <c r="E205" s="122"/>
      <c r="F205" s="138"/>
      <c r="G205" s="139"/>
      <c r="H205" s="140"/>
      <c r="I205" s="141"/>
      <c r="J205" s="87"/>
      <c r="K205" s="122"/>
      <c r="L205" s="122"/>
      <c r="M205" s="122"/>
      <c r="N205" s="122"/>
      <c r="O205" s="122"/>
      <c r="P205" s="122"/>
    </row>
    <row r="206" spans="1:16" x14ac:dyDescent="0.2">
      <c r="A206" s="79"/>
      <c r="B206" s="79"/>
      <c r="C206" s="79"/>
      <c r="D206" s="86"/>
      <c r="E206" s="122"/>
      <c r="F206" s="138"/>
      <c r="G206" s="139"/>
      <c r="H206" s="140"/>
      <c r="I206" s="141"/>
      <c r="J206" s="87"/>
      <c r="K206" s="122"/>
      <c r="L206" s="122"/>
      <c r="M206" s="122"/>
      <c r="N206" s="122"/>
      <c r="O206" s="122"/>
      <c r="P206" s="122"/>
    </row>
    <row r="207" spans="1:16" x14ac:dyDescent="0.2">
      <c r="A207" s="79"/>
      <c r="B207" s="79"/>
      <c r="C207" s="79"/>
      <c r="D207" s="86"/>
      <c r="E207" s="122"/>
      <c r="F207" s="138"/>
      <c r="G207" s="139"/>
      <c r="H207" s="140"/>
      <c r="I207" s="141"/>
      <c r="J207" s="87"/>
      <c r="K207" s="122"/>
      <c r="L207" s="122"/>
      <c r="M207" s="122"/>
      <c r="N207" s="122"/>
      <c r="O207" s="122"/>
      <c r="P207" s="122"/>
    </row>
    <row r="208" spans="1:16" x14ac:dyDescent="0.2">
      <c r="A208" s="79"/>
      <c r="B208" s="79"/>
      <c r="C208" s="79"/>
      <c r="D208" s="86"/>
      <c r="E208" s="122"/>
      <c r="F208" s="138"/>
      <c r="G208" s="139"/>
      <c r="H208" s="140"/>
      <c r="I208" s="141"/>
      <c r="J208" s="87"/>
      <c r="K208" s="122"/>
      <c r="L208" s="122"/>
      <c r="M208" s="122"/>
      <c r="N208" s="122"/>
      <c r="O208" s="122"/>
      <c r="P208" s="122"/>
    </row>
    <row r="209" spans="1:16" x14ac:dyDescent="0.2">
      <c r="A209" s="79"/>
      <c r="B209" s="79"/>
      <c r="C209" s="79"/>
      <c r="D209" s="86"/>
      <c r="E209" s="122"/>
      <c r="F209" s="138"/>
      <c r="G209" s="139"/>
      <c r="H209" s="140"/>
      <c r="I209" s="141"/>
      <c r="J209" s="87"/>
      <c r="K209" s="122"/>
      <c r="L209" s="122"/>
      <c r="M209" s="122"/>
      <c r="N209" s="122"/>
      <c r="O209" s="122"/>
      <c r="P209" s="122"/>
    </row>
    <row r="210" spans="1:16" x14ac:dyDescent="0.2">
      <c r="A210" s="79"/>
      <c r="B210" s="79"/>
      <c r="C210" s="79"/>
      <c r="D210" s="86"/>
      <c r="E210" s="122"/>
      <c r="F210" s="138"/>
      <c r="G210" s="139"/>
      <c r="H210" s="140"/>
      <c r="I210" s="141"/>
      <c r="J210" s="87"/>
      <c r="K210" s="122"/>
      <c r="L210" s="122"/>
      <c r="M210" s="122"/>
      <c r="N210" s="122"/>
      <c r="O210" s="122"/>
      <c r="P210" s="122"/>
    </row>
    <row r="211" spans="1:16" x14ac:dyDescent="0.2">
      <c r="A211" s="79"/>
      <c r="B211" s="79"/>
      <c r="C211" s="79"/>
      <c r="D211" s="86"/>
      <c r="E211" s="122"/>
      <c r="F211" s="138"/>
      <c r="G211" s="139"/>
      <c r="H211" s="140"/>
      <c r="I211" s="141"/>
      <c r="J211" s="87"/>
      <c r="K211" s="122"/>
      <c r="L211" s="122"/>
      <c r="M211" s="122"/>
      <c r="N211" s="122"/>
      <c r="O211" s="122"/>
      <c r="P211" s="122"/>
    </row>
    <row r="212" spans="1:16" x14ac:dyDescent="0.2">
      <c r="A212" s="79"/>
      <c r="B212" s="79"/>
      <c r="C212" s="79"/>
      <c r="D212" s="86"/>
      <c r="E212" s="122"/>
      <c r="F212" s="138"/>
      <c r="G212" s="139"/>
      <c r="H212" s="140"/>
      <c r="I212" s="141"/>
      <c r="J212" s="87"/>
      <c r="K212" s="122"/>
      <c r="L212" s="122"/>
      <c r="M212" s="122"/>
      <c r="N212" s="122"/>
      <c r="O212" s="122"/>
      <c r="P212" s="122"/>
    </row>
    <row r="213" spans="1:16" x14ac:dyDescent="0.2">
      <c r="A213" s="79"/>
      <c r="B213" s="79"/>
      <c r="C213" s="79"/>
      <c r="D213" s="86"/>
      <c r="E213" s="122"/>
      <c r="F213" s="138"/>
      <c r="G213" s="139"/>
      <c r="H213" s="140"/>
      <c r="I213" s="141"/>
      <c r="J213" s="87"/>
      <c r="K213" s="122"/>
      <c r="L213" s="122"/>
      <c r="M213" s="122"/>
      <c r="N213" s="122"/>
      <c r="O213" s="122"/>
      <c r="P213" s="122"/>
    </row>
    <row r="214" spans="1:16" x14ac:dyDescent="0.2">
      <c r="A214" s="79"/>
      <c r="B214" s="79"/>
      <c r="C214" s="79"/>
      <c r="D214" s="86"/>
      <c r="E214" s="122"/>
      <c r="F214" s="138"/>
      <c r="G214" s="139"/>
      <c r="H214" s="140"/>
      <c r="I214" s="141"/>
      <c r="J214" s="87"/>
      <c r="K214" s="122"/>
      <c r="L214" s="122"/>
      <c r="M214" s="122"/>
      <c r="N214" s="122"/>
      <c r="O214" s="122"/>
      <c r="P214" s="122"/>
    </row>
    <row r="215" spans="1:16" x14ac:dyDescent="0.2">
      <c r="A215" s="79"/>
      <c r="B215" s="79"/>
      <c r="C215" s="79"/>
      <c r="D215" s="86"/>
      <c r="E215" s="122"/>
      <c r="F215" s="138"/>
      <c r="G215" s="139"/>
      <c r="H215" s="140"/>
      <c r="I215" s="141"/>
      <c r="J215" s="87"/>
      <c r="K215" s="122"/>
      <c r="L215" s="122"/>
      <c r="M215" s="122"/>
      <c r="N215" s="122"/>
      <c r="O215" s="122"/>
      <c r="P215" s="122"/>
    </row>
    <row r="216" spans="1:16" x14ac:dyDescent="0.2">
      <c r="A216" s="79"/>
      <c r="B216" s="79"/>
      <c r="C216" s="79"/>
      <c r="D216" s="86"/>
      <c r="E216" s="122"/>
      <c r="F216" s="138"/>
      <c r="G216" s="139"/>
      <c r="H216" s="140"/>
      <c r="I216" s="141"/>
      <c r="J216" s="87"/>
      <c r="K216" s="122"/>
      <c r="L216" s="122"/>
      <c r="M216" s="122"/>
      <c r="N216" s="122"/>
      <c r="O216" s="122"/>
      <c r="P216" s="122"/>
    </row>
    <row r="217" spans="1:16" x14ac:dyDescent="0.2">
      <c r="A217" s="79"/>
      <c r="B217" s="79"/>
      <c r="C217" s="79"/>
      <c r="D217" s="86"/>
      <c r="E217" s="122"/>
      <c r="F217" s="138"/>
      <c r="G217" s="139"/>
      <c r="H217" s="140"/>
      <c r="I217" s="141"/>
      <c r="J217" s="87"/>
      <c r="K217" s="122"/>
      <c r="L217" s="122"/>
      <c r="M217" s="122"/>
      <c r="N217" s="122"/>
      <c r="O217" s="122"/>
      <c r="P217" s="122"/>
    </row>
    <row r="218" spans="1:16" x14ac:dyDescent="0.2">
      <c r="A218" s="79"/>
      <c r="B218" s="79"/>
      <c r="C218" s="79"/>
      <c r="D218" s="86"/>
      <c r="E218" s="122"/>
      <c r="F218" s="138"/>
      <c r="G218" s="139"/>
      <c r="H218" s="140"/>
      <c r="I218" s="141"/>
      <c r="J218" s="87"/>
      <c r="K218" s="122"/>
      <c r="L218" s="122"/>
      <c r="M218" s="122"/>
      <c r="N218" s="122"/>
      <c r="O218" s="122"/>
      <c r="P218" s="122"/>
    </row>
    <row r="219" spans="1:16" x14ac:dyDescent="0.2">
      <c r="A219" s="79"/>
      <c r="B219" s="79"/>
      <c r="C219" s="79"/>
      <c r="D219" s="86"/>
      <c r="E219" s="122"/>
      <c r="F219" s="138"/>
      <c r="G219" s="139"/>
      <c r="H219" s="140"/>
      <c r="I219" s="141"/>
      <c r="J219" s="87"/>
      <c r="K219" s="122"/>
      <c r="L219" s="122"/>
      <c r="M219" s="122"/>
      <c r="N219" s="122"/>
      <c r="O219" s="122"/>
      <c r="P219" s="122"/>
    </row>
    <row r="220" spans="1:16" x14ac:dyDescent="0.2">
      <c r="A220" s="79"/>
      <c r="B220" s="79"/>
      <c r="C220" s="79"/>
      <c r="D220" s="86"/>
      <c r="E220" s="122"/>
      <c r="F220" s="138"/>
      <c r="G220" s="139"/>
      <c r="H220" s="140"/>
      <c r="I220" s="141"/>
      <c r="J220" s="87"/>
      <c r="K220" s="122"/>
      <c r="L220" s="122"/>
      <c r="M220" s="122"/>
      <c r="N220" s="122"/>
      <c r="O220" s="122"/>
      <c r="P220" s="122"/>
    </row>
    <row r="221" spans="1:16" x14ac:dyDescent="0.2">
      <c r="A221" s="79"/>
      <c r="B221" s="79"/>
      <c r="C221" s="79"/>
      <c r="D221" s="86"/>
      <c r="E221" s="122"/>
      <c r="F221" s="138"/>
      <c r="G221" s="139"/>
      <c r="H221" s="140"/>
      <c r="I221" s="141"/>
      <c r="J221" s="87"/>
      <c r="K221" s="122"/>
      <c r="L221" s="122"/>
      <c r="M221" s="122"/>
      <c r="N221" s="122"/>
      <c r="O221" s="122"/>
      <c r="P221" s="122"/>
    </row>
    <row r="222" spans="1:16" x14ac:dyDescent="0.2">
      <c r="A222" s="79"/>
      <c r="B222" s="79"/>
      <c r="C222" s="79"/>
      <c r="D222" s="86"/>
      <c r="E222" s="122"/>
      <c r="F222" s="138"/>
      <c r="G222" s="139"/>
      <c r="H222" s="140"/>
      <c r="I222" s="141"/>
      <c r="J222" s="87"/>
      <c r="K222" s="122"/>
      <c r="L222" s="122"/>
      <c r="M222" s="122"/>
      <c r="N222" s="122"/>
      <c r="O222" s="122"/>
      <c r="P222" s="122"/>
    </row>
    <row r="223" spans="1:16" x14ac:dyDescent="0.2">
      <c r="A223" s="79"/>
      <c r="B223" s="79"/>
      <c r="C223" s="79"/>
      <c r="D223" s="86"/>
      <c r="E223" s="122"/>
      <c r="F223" s="138"/>
      <c r="G223" s="139"/>
      <c r="H223" s="140"/>
      <c r="I223" s="141"/>
      <c r="J223" s="87"/>
      <c r="K223" s="122"/>
      <c r="L223" s="122"/>
      <c r="M223" s="122"/>
      <c r="N223" s="122"/>
      <c r="O223" s="122"/>
      <c r="P223" s="122"/>
    </row>
    <row r="224" spans="1:16" x14ac:dyDescent="0.2">
      <c r="A224" s="79"/>
      <c r="B224" s="79"/>
      <c r="C224" s="79"/>
      <c r="D224" s="86"/>
      <c r="E224" s="122"/>
      <c r="F224" s="138"/>
      <c r="G224" s="139"/>
      <c r="H224" s="140"/>
      <c r="I224" s="141"/>
      <c r="J224" s="87"/>
      <c r="K224" s="122"/>
      <c r="L224" s="122"/>
      <c r="M224" s="122"/>
      <c r="N224" s="122"/>
      <c r="O224" s="122"/>
      <c r="P224" s="122"/>
    </row>
    <row r="225" spans="1:16" x14ac:dyDescent="0.2">
      <c r="A225" s="79"/>
      <c r="B225" s="79"/>
      <c r="C225" s="79"/>
      <c r="D225" s="86"/>
      <c r="E225" s="122"/>
      <c r="F225" s="138"/>
      <c r="G225" s="139"/>
      <c r="H225" s="140"/>
      <c r="I225" s="141"/>
      <c r="J225" s="87"/>
      <c r="K225" s="122"/>
      <c r="L225" s="122"/>
      <c r="M225" s="122"/>
      <c r="N225" s="122"/>
      <c r="O225" s="122"/>
      <c r="P225" s="122"/>
    </row>
    <row r="226" spans="1:16" x14ac:dyDescent="0.2">
      <c r="A226" s="79"/>
      <c r="B226" s="79"/>
      <c r="C226" s="79"/>
      <c r="D226" s="86"/>
      <c r="E226" s="122"/>
      <c r="F226" s="138"/>
      <c r="G226" s="139"/>
      <c r="H226" s="140"/>
      <c r="I226" s="141"/>
      <c r="J226" s="87"/>
      <c r="K226" s="122"/>
      <c r="L226" s="122"/>
      <c r="M226" s="122"/>
      <c r="N226" s="122"/>
      <c r="O226" s="122"/>
      <c r="P226" s="122"/>
    </row>
    <row r="227" spans="1:16" x14ac:dyDescent="0.2">
      <c r="A227" s="79"/>
      <c r="B227" s="79"/>
      <c r="C227" s="79"/>
      <c r="D227" s="86"/>
      <c r="E227" s="122"/>
      <c r="F227" s="138"/>
      <c r="G227" s="139"/>
      <c r="H227" s="140"/>
      <c r="I227" s="141"/>
      <c r="J227" s="87"/>
      <c r="K227" s="122"/>
      <c r="L227" s="122"/>
      <c r="M227" s="122"/>
      <c r="N227" s="122"/>
      <c r="O227" s="122"/>
      <c r="P227" s="122"/>
    </row>
    <row r="228" spans="1:16" x14ac:dyDescent="0.2">
      <c r="A228" s="79"/>
      <c r="B228" s="79"/>
      <c r="C228" s="79"/>
      <c r="D228" s="86"/>
      <c r="E228" s="122"/>
      <c r="F228" s="138"/>
      <c r="G228" s="139"/>
      <c r="H228" s="140"/>
      <c r="I228" s="141"/>
      <c r="J228" s="87"/>
      <c r="K228" s="122"/>
      <c r="L228" s="122"/>
      <c r="M228" s="122"/>
      <c r="N228" s="122"/>
      <c r="O228" s="122"/>
      <c r="P228" s="122"/>
    </row>
    <row r="229" spans="1:16" x14ac:dyDescent="0.2">
      <c r="A229" s="79"/>
      <c r="B229" s="79"/>
      <c r="C229" s="79"/>
      <c r="D229" s="86"/>
      <c r="E229" s="122"/>
      <c r="F229" s="138"/>
      <c r="G229" s="139"/>
      <c r="H229" s="140"/>
      <c r="I229" s="141"/>
      <c r="J229" s="87"/>
      <c r="K229" s="122"/>
      <c r="L229" s="122"/>
      <c r="M229" s="122"/>
      <c r="N229" s="122"/>
      <c r="O229" s="122"/>
      <c r="P229" s="122"/>
    </row>
    <row r="230" spans="1:16" x14ac:dyDescent="0.2">
      <c r="A230" s="79"/>
      <c r="B230" s="79"/>
      <c r="C230" s="79"/>
      <c r="D230" s="86"/>
      <c r="E230" s="122"/>
      <c r="F230" s="138"/>
      <c r="G230" s="139"/>
      <c r="H230" s="140"/>
      <c r="I230" s="141"/>
      <c r="J230" s="87"/>
      <c r="K230" s="122"/>
      <c r="L230" s="122"/>
      <c r="M230" s="122"/>
      <c r="N230" s="122"/>
      <c r="O230" s="122"/>
      <c r="P230" s="122"/>
    </row>
    <row r="231" spans="1:16" x14ac:dyDescent="0.2">
      <c r="A231" s="79"/>
      <c r="B231" s="79"/>
      <c r="C231" s="79"/>
      <c r="D231" s="86"/>
      <c r="E231" s="122"/>
      <c r="F231" s="138"/>
      <c r="G231" s="139"/>
      <c r="H231" s="140"/>
      <c r="I231" s="141"/>
      <c r="J231" s="87"/>
      <c r="K231" s="122"/>
      <c r="L231" s="122"/>
      <c r="M231" s="122"/>
      <c r="N231" s="122"/>
      <c r="O231" s="122"/>
      <c r="P231" s="122"/>
    </row>
    <row r="232" spans="1:16" x14ac:dyDescent="0.2">
      <c r="A232" s="79"/>
      <c r="B232" s="79"/>
      <c r="C232" s="79"/>
      <c r="D232" s="86"/>
      <c r="E232" s="122"/>
      <c r="F232" s="138"/>
      <c r="G232" s="139"/>
      <c r="H232" s="140"/>
      <c r="I232" s="141"/>
      <c r="J232" s="87"/>
      <c r="K232" s="122"/>
      <c r="L232" s="122"/>
      <c r="M232" s="122"/>
      <c r="N232" s="122"/>
      <c r="O232" s="122"/>
      <c r="P232" s="122"/>
    </row>
    <row r="233" spans="1:16" x14ac:dyDescent="0.2">
      <c r="A233" s="79"/>
      <c r="B233" s="79"/>
      <c r="C233" s="79"/>
      <c r="D233" s="86"/>
      <c r="E233" s="122"/>
      <c r="F233" s="138"/>
      <c r="G233" s="139"/>
      <c r="H233" s="140"/>
      <c r="I233" s="141"/>
      <c r="J233" s="87"/>
      <c r="K233" s="122"/>
      <c r="L233" s="122"/>
      <c r="M233" s="122"/>
      <c r="N233" s="122"/>
      <c r="O233" s="122"/>
      <c r="P233" s="122"/>
    </row>
    <row r="234" spans="1:16" x14ac:dyDescent="0.2">
      <c r="A234" s="79"/>
      <c r="B234" s="79"/>
      <c r="C234" s="79"/>
      <c r="D234" s="86"/>
      <c r="E234" s="122"/>
      <c r="F234" s="138"/>
      <c r="G234" s="139"/>
      <c r="H234" s="140"/>
      <c r="I234" s="141"/>
      <c r="J234" s="87"/>
      <c r="K234" s="122"/>
      <c r="L234" s="122"/>
      <c r="M234" s="122"/>
      <c r="N234" s="122"/>
      <c r="O234" s="122"/>
      <c r="P234" s="122"/>
    </row>
    <row r="235" spans="1:16" x14ac:dyDescent="0.2">
      <c r="A235" s="79"/>
      <c r="B235" s="79"/>
      <c r="C235" s="79"/>
      <c r="D235" s="86"/>
      <c r="E235" s="122"/>
      <c r="F235" s="138"/>
      <c r="G235" s="139"/>
      <c r="H235" s="140"/>
      <c r="I235" s="141"/>
      <c r="J235" s="87"/>
      <c r="K235" s="122"/>
      <c r="L235" s="122"/>
      <c r="M235" s="122"/>
      <c r="N235" s="122"/>
      <c r="O235" s="122"/>
      <c r="P235" s="122"/>
    </row>
    <row r="236" spans="1:16" x14ac:dyDescent="0.2">
      <c r="A236" s="79"/>
      <c r="B236" s="79"/>
      <c r="C236" s="79"/>
      <c r="D236" s="86"/>
      <c r="E236" s="122"/>
      <c r="F236" s="138"/>
      <c r="G236" s="139"/>
      <c r="H236" s="140"/>
      <c r="I236" s="141"/>
      <c r="J236" s="87"/>
      <c r="K236" s="122"/>
      <c r="L236" s="122"/>
      <c r="M236" s="122"/>
      <c r="N236" s="122"/>
      <c r="O236" s="122"/>
      <c r="P236" s="122"/>
    </row>
    <row r="237" spans="1:16" x14ac:dyDescent="0.2">
      <c r="A237" s="79"/>
      <c r="B237" s="79"/>
      <c r="C237" s="79"/>
      <c r="D237" s="86"/>
      <c r="E237" s="122"/>
      <c r="F237" s="138"/>
      <c r="G237" s="139"/>
      <c r="H237" s="140"/>
      <c r="I237" s="141"/>
      <c r="J237" s="87"/>
      <c r="K237" s="122"/>
      <c r="L237" s="122"/>
      <c r="M237" s="122"/>
      <c r="N237" s="122"/>
      <c r="O237" s="122"/>
      <c r="P237" s="122"/>
    </row>
    <row r="238" spans="1:16" x14ac:dyDescent="0.2">
      <c r="A238" s="79"/>
      <c r="B238" s="79"/>
      <c r="C238" s="79"/>
      <c r="D238" s="86"/>
      <c r="E238" s="122"/>
      <c r="F238" s="138"/>
      <c r="G238" s="139"/>
      <c r="H238" s="140"/>
      <c r="I238" s="141"/>
      <c r="J238" s="87"/>
      <c r="K238" s="122"/>
      <c r="L238" s="122"/>
      <c r="M238" s="122"/>
      <c r="N238" s="122"/>
      <c r="O238" s="122"/>
      <c r="P238" s="122"/>
    </row>
    <row r="239" spans="1:16" x14ac:dyDescent="0.2">
      <c r="A239" s="79"/>
      <c r="B239" s="79"/>
      <c r="C239" s="79"/>
      <c r="D239" s="86"/>
      <c r="E239" s="122"/>
      <c r="F239" s="138"/>
      <c r="G239" s="139"/>
      <c r="H239" s="140"/>
      <c r="I239" s="141"/>
      <c r="J239" s="87"/>
      <c r="K239" s="122"/>
      <c r="L239" s="122"/>
      <c r="M239" s="122"/>
      <c r="N239" s="122"/>
      <c r="O239" s="122"/>
      <c r="P239" s="122"/>
    </row>
    <row r="240" spans="1:16" x14ac:dyDescent="0.2">
      <c r="A240" s="79"/>
      <c r="B240" s="79"/>
      <c r="C240" s="79"/>
      <c r="D240" s="86"/>
      <c r="E240" s="122"/>
      <c r="F240" s="138"/>
      <c r="G240" s="139"/>
      <c r="H240" s="140"/>
      <c r="I240" s="141"/>
      <c r="J240" s="87"/>
      <c r="K240" s="122"/>
      <c r="L240" s="122"/>
      <c r="M240" s="122"/>
      <c r="N240" s="122"/>
      <c r="O240" s="122"/>
      <c r="P240" s="122"/>
    </row>
    <row r="241" spans="1:16" x14ac:dyDescent="0.2">
      <c r="A241" s="79"/>
      <c r="B241" s="79"/>
      <c r="C241" s="79"/>
      <c r="D241" s="86"/>
      <c r="E241" s="122"/>
      <c r="F241" s="138"/>
      <c r="G241" s="139"/>
      <c r="H241" s="140"/>
      <c r="I241" s="141"/>
      <c r="J241" s="87"/>
      <c r="K241" s="122"/>
      <c r="L241" s="122"/>
      <c r="M241" s="122"/>
      <c r="N241" s="122"/>
      <c r="O241" s="122"/>
      <c r="P241" s="122"/>
    </row>
    <row r="242" spans="1:16" x14ac:dyDescent="0.2">
      <c r="A242" s="79"/>
      <c r="B242" s="79"/>
      <c r="C242" s="79"/>
      <c r="D242" s="86"/>
      <c r="E242" s="122"/>
      <c r="F242" s="138"/>
      <c r="G242" s="139"/>
      <c r="H242" s="140"/>
      <c r="I242" s="141"/>
      <c r="J242" s="87"/>
      <c r="K242" s="122"/>
      <c r="L242" s="122"/>
      <c r="M242" s="122"/>
      <c r="N242" s="122"/>
      <c r="O242" s="122"/>
      <c r="P242" s="122"/>
    </row>
    <row r="243" spans="1:16" x14ac:dyDescent="0.2">
      <c r="A243" s="79"/>
      <c r="B243" s="79"/>
      <c r="C243" s="79"/>
      <c r="D243" s="86"/>
      <c r="E243" s="122"/>
      <c r="F243" s="138"/>
      <c r="G243" s="139"/>
      <c r="H243" s="140"/>
      <c r="I243" s="141"/>
      <c r="J243" s="87"/>
      <c r="K243" s="122"/>
      <c r="L243" s="122"/>
      <c r="M243" s="122"/>
      <c r="N243" s="122"/>
      <c r="O243" s="122"/>
      <c r="P243" s="122"/>
    </row>
    <row r="244" spans="1:16" x14ac:dyDescent="0.2">
      <c r="A244" s="79"/>
      <c r="B244" s="79"/>
      <c r="C244" s="79"/>
      <c r="D244" s="86"/>
      <c r="E244" s="122"/>
      <c r="F244" s="138"/>
      <c r="G244" s="139"/>
      <c r="H244" s="140"/>
      <c r="I244" s="141"/>
      <c r="J244" s="87"/>
      <c r="K244" s="122"/>
      <c r="L244" s="122"/>
      <c r="M244" s="122"/>
      <c r="N244" s="122"/>
      <c r="O244" s="122"/>
      <c r="P244" s="122"/>
    </row>
    <row r="245" spans="1:16" x14ac:dyDescent="0.2">
      <c r="A245" s="79"/>
      <c r="B245" s="79"/>
      <c r="C245" s="79"/>
      <c r="D245" s="86"/>
      <c r="E245" s="122"/>
      <c r="F245" s="138"/>
      <c r="G245" s="139"/>
      <c r="H245" s="140"/>
      <c r="I245" s="141"/>
      <c r="J245" s="87"/>
      <c r="K245" s="122"/>
      <c r="L245" s="122"/>
      <c r="M245" s="122"/>
      <c r="N245" s="122"/>
      <c r="O245" s="122"/>
      <c r="P245" s="122"/>
    </row>
    <row r="246" spans="1:16" x14ac:dyDescent="0.2">
      <c r="A246" s="79"/>
      <c r="B246" s="79"/>
      <c r="C246" s="79"/>
      <c r="D246" s="86"/>
      <c r="E246" s="122"/>
      <c r="F246" s="138"/>
      <c r="G246" s="139"/>
      <c r="H246" s="140"/>
      <c r="I246" s="141"/>
      <c r="J246" s="87"/>
      <c r="K246" s="122"/>
      <c r="L246" s="122"/>
      <c r="M246" s="122"/>
      <c r="N246" s="122"/>
      <c r="O246" s="122"/>
      <c r="P246" s="122"/>
    </row>
    <row r="247" spans="1:16" x14ac:dyDescent="0.2">
      <c r="A247" s="79"/>
      <c r="B247" s="79"/>
      <c r="C247" s="79"/>
      <c r="D247" s="86"/>
      <c r="E247" s="122"/>
      <c r="F247" s="138"/>
      <c r="G247" s="139"/>
      <c r="H247" s="140"/>
      <c r="I247" s="141"/>
      <c r="J247" s="87"/>
      <c r="K247" s="122"/>
      <c r="L247" s="122"/>
      <c r="M247" s="122"/>
      <c r="N247" s="122"/>
      <c r="O247" s="122"/>
      <c r="P247" s="122"/>
    </row>
    <row r="248" spans="1:16" x14ac:dyDescent="0.2">
      <c r="A248" s="79"/>
      <c r="B248" s="79"/>
      <c r="C248" s="79"/>
      <c r="D248" s="86"/>
      <c r="E248" s="122"/>
      <c r="F248" s="138"/>
      <c r="G248" s="139"/>
      <c r="H248" s="140"/>
      <c r="I248" s="141"/>
      <c r="J248" s="87"/>
      <c r="K248" s="122"/>
      <c r="L248" s="122"/>
      <c r="M248" s="122"/>
      <c r="N248" s="122"/>
      <c r="O248" s="122"/>
      <c r="P248" s="122"/>
    </row>
    <row r="249" spans="1:16" x14ac:dyDescent="0.2">
      <c r="A249" s="79"/>
      <c r="B249" s="79"/>
      <c r="C249" s="79"/>
      <c r="D249" s="86"/>
      <c r="E249" s="122"/>
      <c r="F249" s="138"/>
      <c r="G249" s="139"/>
      <c r="H249" s="140"/>
      <c r="I249" s="141"/>
      <c r="J249" s="87"/>
      <c r="K249" s="122"/>
      <c r="L249" s="122"/>
      <c r="M249" s="122"/>
      <c r="N249" s="122"/>
      <c r="O249" s="122"/>
      <c r="P249" s="122"/>
    </row>
    <row r="250" spans="1:16" x14ac:dyDescent="0.2">
      <c r="A250" s="79"/>
      <c r="B250" s="79"/>
      <c r="C250" s="79"/>
      <c r="D250" s="86"/>
      <c r="E250" s="122"/>
      <c r="F250" s="138"/>
      <c r="G250" s="139"/>
      <c r="H250" s="140"/>
      <c r="I250" s="141"/>
      <c r="J250" s="87"/>
      <c r="K250" s="122"/>
      <c r="L250" s="122"/>
      <c r="M250" s="122"/>
      <c r="N250" s="122"/>
      <c r="O250" s="122"/>
      <c r="P250" s="122"/>
    </row>
    <row r="251" spans="1:16" x14ac:dyDescent="0.2">
      <c r="A251" s="79"/>
      <c r="B251" s="79"/>
      <c r="C251" s="79"/>
      <c r="D251" s="86"/>
      <c r="E251" s="122"/>
      <c r="F251" s="138"/>
      <c r="G251" s="139"/>
      <c r="H251" s="140"/>
      <c r="I251" s="141"/>
      <c r="J251" s="87"/>
      <c r="K251" s="122"/>
      <c r="L251" s="122"/>
      <c r="M251" s="122"/>
      <c r="N251" s="122"/>
      <c r="O251" s="122"/>
      <c r="P251" s="122"/>
    </row>
    <row r="252" spans="1:16" x14ac:dyDescent="0.2">
      <c r="A252" s="79"/>
      <c r="B252" s="79"/>
      <c r="C252" s="79"/>
      <c r="D252" s="86"/>
      <c r="E252" s="122"/>
      <c r="F252" s="138"/>
      <c r="G252" s="139"/>
      <c r="H252" s="140"/>
      <c r="I252" s="141"/>
      <c r="J252" s="87"/>
      <c r="K252" s="122"/>
      <c r="L252" s="122"/>
      <c r="M252" s="122"/>
      <c r="N252" s="122"/>
      <c r="O252" s="122"/>
      <c r="P252" s="122"/>
    </row>
    <row r="253" spans="1:16" x14ac:dyDescent="0.2">
      <c r="A253" s="79"/>
      <c r="B253" s="79"/>
      <c r="C253" s="79"/>
      <c r="D253" s="86"/>
      <c r="E253" s="122"/>
      <c r="F253" s="138"/>
      <c r="G253" s="139"/>
      <c r="H253" s="140"/>
      <c r="I253" s="141"/>
      <c r="J253" s="87"/>
      <c r="K253" s="122"/>
      <c r="L253" s="122"/>
      <c r="M253" s="122"/>
      <c r="N253" s="122"/>
      <c r="O253" s="122"/>
      <c r="P253" s="122"/>
    </row>
    <row r="254" spans="1:16" x14ac:dyDescent="0.2">
      <c r="A254" s="79"/>
      <c r="B254" s="79"/>
      <c r="C254" s="79"/>
      <c r="D254" s="86"/>
      <c r="E254" s="122"/>
      <c r="F254" s="138"/>
      <c r="G254" s="139"/>
      <c r="H254" s="140"/>
      <c r="I254" s="141"/>
      <c r="J254" s="87"/>
      <c r="K254" s="122"/>
      <c r="L254" s="122"/>
      <c r="M254" s="122"/>
      <c r="N254" s="122"/>
      <c r="O254" s="122"/>
      <c r="P254" s="122"/>
    </row>
    <row r="255" spans="1:16" x14ac:dyDescent="0.2">
      <c r="A255" s="79"/>
      <c r="B255" s="79"/>
      <c r="C255" s="79"/>
      <c r="D255" s="86"/>
      <c r="E255" s="122"/>
      <c r="F255" s="138"/>
      <c r="G255" s="139"/>
      <c r="H255" s="140"/>
      <c r="I255" s="141"/>
      <c r="J255" s="87"/>
      <c r="K255" s="122"/>
      <c r="L255" s="122"/>
      <c r="M255" s="122"/>
      <c r="N255" s="122"/>
      <c r="O255" s="122"/>
      <c r="P255" s="122"/>
    </row>
    <row r="256" spans="1:16" x14ac:dyDescent="0.2">
      <c r="A256" s="79"/>
      <c r="B256" s="79"/>
      <c r="C256" s="79"/>
      <c r="D256" s="86"/>
      <c r="E256" s="122"/>
      <c r="F256" s="138"/>
      <c r="G256" s="139"/>
      <c r="H256" s="140"/>
      <c r="I256" s="141"/>
      <c r="J256" s="87"/>
      <c r="K256" s="122"/>
      <c r="L256" s="122"/>
      <c r="M256" s="122"/>
      <c r="N256" s="122"/>
      <c r="O256" s="122"/>
      <c r="P256" s="122"/>
    </row>
    <row r="257" spans="1:16" x14ac:dyDescent="0.2">
      <c r="A257" s="79"/>
      <c r="B257" s="79"/>
      <c r="C257" s="79"/>
      <c r="D257" s="86"/>
      <c r="E257" s="122"/>
      <c r="F257" s="138"/>
      <c r="G257" s="139"/>
      <c r="H257" s="140"/>
      <c r="I257" s="141"/>
      <c r="J257" s="87"/>
      <c r="K257" s="122"/>
      <c r="L257" s="122"/>
      <c r="M257" s="122"/>
      <c r="N257" s="122"/>
      <c r="O257" s="122"/>
      <c r="P257" s="122"/>
    </row>
    <row r="258" spans="1:16" x14ac:dyDescent="0.2">
      <c r="A258" s="79"/>
      <c r="B258" s="79"/>
      <c r="C258" s="79"/>
      <c r="D258" s="86"/>
      <c r="E258" s="122"/>
      <c r="F258" s="138"/>
      <c r="G258" s="139"/>
      <c r="H258" s="140"/>
      <c r="I258" s="141"/>
      <c r="J258" s="87"/>
      <c r="K258" s="122"/>
      <c r="L258" s="122"/>
      <c r="M258" s="122"/>
      <c r="N258" s="122"/>
      <c r="O258" s="122"/>
      <c r="P258" s="122"/>
    </row>
    <row r="259" spans="1:16" x14ac:dyDescent="0.2">
      <c r="A259" s="79"/>
      <c r="B259" s="79"/>
      <c r="C259" s="79"/>
      <c r="D259" s="86"/>
      <c r="E259" s="122"/>
      <c r="F259" s="138"/>
      <c r="G259" s="139"/>
      <c r="H259" s="140"/>
      <c r="I259" s="141"/>
      <c r="J259" s="87"/>
      <c r="K259" s="122"/>
      <c r="L259" s="122"/>
      <c r="M259" s="122"/>
      <c r="N259" s="122"/>
      <c r="O259" s="122"/>
      <c r="P259" s="122"/>
    </row>
    <row r="260" spans="1:16" x14ac:dyDescent="0.2">
      <c r="A260" s="79"/>
      <c r="B260" s="79"/>
      <c r="C260" s="79"/>
      <c r="D260" s="86"/>
      <c r="E260" s="122"/>
      <c r="F260" s="138"/>
      <c r="G260" s="139"/>
      <c r="H260" s="140"/>
      <c r="I260" s="141"/>
      <c r="J260" s="87"/>
      <c r="K260" s="122"/>
      <c r="L260" s="122"/>
      <c r="M260" s="122"/>
      <c r="N260" s="122"/>
      <c r="O260" s="122"/>
      <c r="P260" s="122"/>
    </row>
    <row r="261" spans="1:16" x14ac:dyDescent="0.2">
      <c r="A261" s="79"/>
      <c r="B261" s="79"/>
      <c r="C261" s="79"/>
      <c r="D261" s="86"/>
      <c r="E261" s="122"/>
      <c r="F261" s="138"/>
      <c r="G261" s="139"/>
      <c r="H261" s="140"/>
      <c r="I261" s="141"/>
      <c r="J261" s="87"/>
      <c r="K261" s="122"/>
      <c r="L261" s="122"/>
      <c r="M261" s="122"/>
      <c r="N261" s="122"/>
      <c r="O261" s="122"/>
      <c r="P261" s="122"/>
    </row>
    <row r="262" spans="1:16" x14ac:dyDescent="0.2">
      <c r="A262" s="79"/>
      <c r="B262" s="79"/>
      <c r="C262" s="79"/>
      <c r="D262" s="86"/>
      <c r="E262" s="122"/>
      <c r="F262" s="138"/>
      <c r="G262" s="139"/>
      <c r="H262" s="140"/>
      <c r="I262" s="141"/>
      <c r="J262" s="87"/>
      <c r="K262" s="122"/>
      <c r="L262" s="122"/>
      <c r="M262" s="122"/>
      <c r="N262" s="122"/>
      <c r="O262" s="122"/>
      <c r="P262" s="122"/>
    </row>
    <row r="263" spans="1:16" x14ac:dyDescent="0.2">
      <c r="A263" s="79"/>
      <c r="B263" s="79"/>
      <c r="C263" s="79"/>
      <c r="D263" s="86"/>
      <c r="E263" s="122"/>
      <c r="F263" s="138"/>
      <c r="G263" s="139"/>
      <c r="H263" s="140"/>
      <c r="I263" s="141"/>
      <c r="J263" s="87"/>
      <c r="K263" s="122"/>
      <c r="L263" s="122"/>
      <c r="M263" s="122"/>
      <c r="N263" s="122"/>
      <c r="O263" s="122"/>
      <c r="P263" s="122"/>
    </row>
    <row r="264" spans="1:16" x14ac:dyDescent="0.2">
      <c r="A264" s="79"/>
      <c r="B264" s="79"/>
      <c r="C264" s="79"/>
      <c r="D264" s="86"/>
      <c r="E264" s="122"/>
      <c r="F264" s="138"/>
      <c r="G264" s="139"/>
      <c r="H264" s="140"/>
      <c r="I264" s="141"/>
      <c r="J264" s="87"/>
      <c r="K264" s="122"/>
      <c r="L264" s="122"/>
      <c r="M264" s="122"/>
      <c r="N264" s="122"/>
      <c r="O264" s="122"/>
      <c r="P264" s="122"/>
    </row>
    <row r="265" spans="1:16" x14ac:dyDescent="0.2">
      <c r="A265" s="79"/>
      <c r="B265" s="79"/>
      <c r="C265" s="79"/>
      <c r="D265" s="86"/>
      <c r="E265" s="122"/>
      <c r="F265" s="138"/>
      <c r="G265" s="139"/>
      <c r="H265" s="140"/>
      <c r="I265" s="141"/>
      <c r="J265" s="87"/>
      <c r="K265" s="122"/>
      <c r="L265" s="122"/>
      <c r="M265" s="122"/>
      <c r="N265" s="122"/>
      <c r="O265" s="122"/>
      <c r="P265" s="122"/>
    </row>
    <row r="266" spans="1:16" x14ac:dyDescent="0.2">
      <c r="A266" s="79"/>
      <c r="B266" s="79"/>
      <c r="C266" s="79"/>
      <c r="D266" s="86"/>
      <c r="E266" s="122"/>
      <c r="F266" s="138"/>
      <c r="G266" s="139"/>
      <c r="H266" s="140"/>
      <c r="I266" s="141"/>
      <c r="J266" s="87"/>
      <c r="K266" s="122"/>
      <c r="L266" s="122"/>
      <c r="M266" s="122"/>
      <c r="N266" s="122"/>
      <c r="O266" s="122"/>
      <c r="P266" s="122"/>
    </row>
    <row r="267" spans="1:16" x14ac:dyDescent="0.2">
      <c r="A267" s="79"/>
      <c r="B267" s="79"/>
      <c r="C267" s="79"/>
      <c r="D267" s="86"/>
      <c r="E267" s="122"/>
      <c r="F267" s="138"/>
      <c r="G267" s="139"/>
      <c r="H267" s="140"/>
      <c r="I267" s="141"/>
      <c r="J267" s="87"/>
      <c r="K267" s="122"/>
      <c r="L267" s="122"/>
      <c r="M267" s="122"/>
      <c r="N267" s="122"/>
      <c r="O267" s="122"/>
      <c r="P267" s="122"/>
    </row>
    <row r="268" spans="1:16" x14ac:dyDescent="0.2">
      <c r="A268" s="79"/>
      <c r="B268" s="79"/>
      <c r="C268" s="79"/>
      <c r="D268" s="86"/>
      <c r="E268" s="122"/>
      <c r="F268" s="138"/>
      <c r="G268" s="139"/>
      <c r="H268" s="140"/>
      <c r="I268" s="141"/>
      <c r="J268" s="87"/>
      <c r="K268" s="122"/>
      <c r="L268" s="122"/>
      <c r="M268" s="122"/>
      <c r="N268" s="122"/>
      <c r="O268" s="122"/>
      <c r="P268" s="122"/>
    </row>
    <row r="269" spans="1:16" x14ac:dyDescent="0.2">
      <c r="A269" s="79"/>
      <c r="B269" s="79"/>
      <c r="C269" s="79"/>
      <c r="D269" s="86"/>
      <c r="E269" s="122"/>
      <c r="F269" s="138"/>
      <c r="G269" s="139"/>
      <c r="H269" s="140"/>
      <c r="I269" s="141"/>
      <c r="J269" s="87"/>
      <c r="K269" s="122"/>
      <c r="L269" s="122"/>
      <c r="M269" s="122"/>
      <c r="N269" s="122"/>
      <c r="O269" s="122"/>
      <c r="P269" s="122"/>
    </row>
    <row r="270" spans="1:16" x14ac:dyDescent="0.2">
      <c r="A270" s="79"/>
      <c r="B270" s="79"/>
      <c r="C270" s="79"/>
      <c r="D270" s="86"/>
      <c r="E270" s="122"/>
      <c r="F270" s="138"/>
      <c r="G270" s="139"/>
      <c r="H270" s="140"/>
      <c r="I270" s="141"/>
      <c r="J270" s="87"/>
      <c r="K270" s="122"/>
      <c r="L270" s="122"/>
      <c r="M270" s="122"/>
      <c r="N270" s="122"/>
      <c r="O270" s="122"/>
      <c r="P270" s="122"/>
    </row>
    <row r="271" spans="1:16" x14ac:dyDescent="0.2">
      <c r="A271" s="79"/>
      <c r="B271" s="79"/>
      <c r="C271" s="79"/>
      <c r="D271" s="86"/>
      <c r="E271" s="122"/>
      <c r="F271" s="138"/>
      <c r="G271" s="139"/>
      <c r="H271" s="140"/>
      <c r="I271" s="141"/>
      <c r="J271" s="87"/>
      <c r="K271" s="122"/>
      <c r="L271" s="122"/>
      <c r="M271" s="122"/>
      <c r="N271" s="122"/>
      <c r="O271" s="122"/>
      <c r="P271" s="122"/>
    </row>
    <row r="272" spans="1:16" x14ac:dyDescent="0.2">
      <c r="A272" s="79"/>
      <c r="B272" s="79"/>
      <c r="C272" s="79"/>
      <c r="D272" s="86"/>
      <c r="E272" s="122"/>
      <c r="F272" s="138"/>
      <c r="G272" s="139"/>
      <c r="H272" s="140"/>
      <c r="I272" s="141"/>
      <c r="J272" s="87"/>
      <c r="K272" s="122"/>
      <c r="L272" s="122"/>
      <c r="M272" s="122"/>
      <c r="N272" s="122"/>
      <c r="O272" s="122"/>
      <c r="P272" s="122"/>
    </row>
    <row r="273" spans="1:16" x14ac:dyDescent="0.2">
      <c r="A273" s="79"/>
      <c r="B273" s="79"/>
      <c r="C273" s="79"/>
      <c r="D273" s="86"/>
      <c r="E273" s="122"/>
      <c r="F273" s="138"/>
      <c r="G273" s="139"/>
      <c r="H273" s="140"/>
      <c r="I273" s="141"/>
      <c r="J273" s="87"/>
      <c r="K273" s="122"/>
      <c r="L273" s="122"/>
      <c r="M273" s="122"/>
      <c r="N273" s="122"/>
      <c r="O273" s="122"/>
      <c r="P273" s="122"/>
    </row>
    <row r="274" spans="1:16" x14ac:dyDescent="0.2">
      <c r="A274" s="79"/>
      <c r="B274" s="79"/>
      <c r="C274" s="79"/>
      <c r="D274" s="86"/>
      <c r="E274" s="122"/>
      <c r="F274" s="138"/>
      <c r="G274" s="139"/>
      <c r="H274" s="140"/>
      <c r="I274" s="141"/>
      <c r="J274" s="87"/>
      <c r="K274" s="122"/>
      <c r="L274" s="122"/>
      <c r="M274" s="122"/>
      <c r="N274" s="122"/>
      <c r="O274" s="122"/>
      <c r="P274" s="122"/>
    </row>
    <row r="275" spans="1:16" x14ac:dyDescent="0.2">
      <c r="A275" s="79"/>
      <c r="B275" s="79"/>
      <c r="C275" s="79"/>
      <c r="D275" s="86"/>
      <c r="E275" s="122"/>
      <c r="F275" s="138"/>
      <c r="G275" s="139"/>
      <c r="H275" s="140"/>
      <c r="I275" s="141"/>
      <c r="J275" s="87"/>
      <c r="K275" s="122"/>
      <c r="L275" s="122"/>
      <c r="M275" s="122"/>
      <c r="N275" s="122"/>
      <c r="O275" s="122"/>
      <c r="P275" s="122"/>
    </row>
    <row r="276" spans="1:16" x14ac:dyDescent="0.2">
      <c r="A276" s="79"/>
      <c r="B276" s="79"/>
      <c r="C276" s="79"/>
      <c r="D276" s="86"/>
      <c r="E276" s="122"/>
      <c r="F276" s="138"/>
      <c r="G276" s="139"/>
      <c r="H276" s="140"/>
      <c r="I276" s="141"/>
      <c r="J276" s="87"/>
      <c r="K276" s="122"/>
      <c r="L276" s="122"/>
      <c r="M276" s="122"/>
      <c r="N276" s="122"/>
      <c r="O276" s="122"/>
      <c r="P276" s="122"/>
    </row>
    <row r="277" spans="1:16" x14ac:dyDescent="0.2">
      <c r="A277" s="79"/>
      <c r="B277" s="79"/>
      <c r="C277" s="79"/>
      <c r="D277" s="86"/>
      <c r="E277" s="122"/>
      <c r="F277" s="138"/>
      <c r="G277" s="139"/>
      <c r="H277" s="140"/>
      <c r="I277" s="141"/>
      <c r="J277" s="87"/>
      <c r="K277" s="122"/>
      <c r="L277" s="122"/>
      <c r="M277" s="122"/>
      <c r="N277" s="122"/>
      <c r="O277" s="122"/>
      <c r="P277" s="122"/>
    </row>
    <row r="278" spans="1:16" x14ac:dyDescent="0.2">
      <c r="A278" s="79"/>
      <c r="B278" s="79"/>
      <c r="C278" s="79"/>
      <c r="D278" s="86"/>
      <c r="E278" s="122"/>
      <c r="F278" s="138"/>
      <c r="G278" s="139"/>
      <c r="H278" s="140"/>
      <c r="I278" s="141"/>
      <c r="J278" s="87"/>
      <c r="K278" s="122"/>
      <c r="L278" s="122"/>
      <c r="M278" s="122"/>
      <c r="N278" s="122"/>
      <c r="O278" s="122"/>
      <c r="P278" s="122"/>
    </row>
    <row r="279" spans="1:16" x14ac:dyDescent="0.2">
      <c r="A279" s="79"/>
      <c r="B279" s="79"/>
      <c r="C279" s="79"/>
      <c r="D279" s="86"/>
      <c r="E279" s="122"/>
      <c r="F279" s="138"/>
      <c r="G279" s="139"/>
      <c r="H279" s="140"/>
      <c r="I279" s="141"/>
      <c r="J279" s="87"/>
      <c r="K279" s="122"/>
      <c r="L279" s="122"/>
      <c r="M279" s="122"/>
      <c r="N279" s="122"/>
      <c r="O279" s="122"/>
      <c r="P279" s="122"/>
    </row>
    <row r="280" spans="1:16" x14ac:dyDescent="0.2">
      <c r="A280" s="79"/>
      <c r="B280" s="79"/>
      <c r="C280" s="79"/>
      <c r="D280" s="86"/>
      <c r="E280" s="122"/>
      <c r="F280" s="138"/>
      <c r="G280" s="139"/>
      <c r="H280" s="140"/>
      <c r="I280" s="141"/>
      <c r="J280" s="87"/>
      <c r="K280" s="122"/>
      <c r="L280" s="122"/>
      <c r="M280" s="122"/>
      <c r="N280" s="122"/>
      <c r="O280" s="122"/>
      <c r="P280" s="122"/>
    </row>
    <row r="281" spans="1:16" x14ac:dyDescent="0.2">
      <c r="A281" s="79"/>
      <c r="B281" s="79"/>
      <c r="C281" s="79"/>
      <c r="D281" s="86"/>
      <c r="E281" s="122"/>
      <c r="F281" s="138"/>
      <c r="G281" s="139"/>
      <c r="H281" s="140"/>
      <c r="I281" s="141"/>
      <c r="J281" s="87"/>
      <c r="K281" s="122"/>
      <c r="L281" s="122"/>
      <c r="M281" s="122"/>
      <c r="N281" s="122"/>
      <c r="O281" s="122"/>
      <c r="P281" s="122"/>
    </row>
    <row r="282" spans="1:16" x14ac:dyDescent="0.2">
      <c r="A282" s="79"/>
      <c r="B282" s="79"/>
      <c r="C282" s="79"/>
      <c r="D282" s="86"/>
      <c r="E282" s="122"/>
      <c r="F282" s="138"/>
      <c r="G282" s="139"/>
      <c r="H282" s="140"/>
      <c r="I282" s="141"/>
      <c r="J282" s="87"/>
      <c r="K282" s="122"/>
      <c r="L282" s="122"/>
      <c r="M282" s="122"/>
      <c r="N282" s="122"/>
      <c r="O282" s="122"/>
      <c r="P282" s="122"/>
    </row>
    <row r="283" spans="1:16" x14ac:dyDescent="0.2">
      <c r="A283" s="79"/>
      <c r="B283" s="79"/>
      <c r="C283" s="79"/>
      <c r="D283" s="86"/>
      <c r="E283" s="122"/>
      <c r="F283" s="138"/>
      <c r="G283" s="139"/>
      <c r="H283" s="140"/>
      <c r="I283" s="141"/>
      <c r="J283" s="87"/>
      <c r="K283" s="122"/>
      <c r="L283" s="122"/>
      <c r="M283" s="122"/>
      <c r="N283" s="122"/>
      <c r="O283" s="122"/>
      <c r="P283" s="122"/>
    </row>
    <row r="284" spans="1:16" x14ac:dyDescent="0.2">
      <c r="A284" s="79"/>
      <c r="B284" s="79"/>
      <c r="C284" s="79"/>
      <c r="D284" s="86"/>
      <c r="E284" s="122"/>
      <c r="F284" s="138"/>
      <c r="G284" s="139"/>
      <c r="H284" s="140"/>
      <c r="I284" s="141"/>
      <c r="J284" s="87"/>
      <c r="K284" s="122"/>
      <c r="L284" s="122"/>
      <c r="M284" s="122"/>
      <c r="N284" s="122"/>
      <c r="O284" s="122"/>
      <c r="P284" s="122"/>
    </row>
    <row r="285" spans="1:16" x14ac:dyDescent="0.2">
      <c r="A285" s="79"/>
      <c r="B285" s="79"/>
      <c r="C285" s="79"/>
      <c r="D285" s="86"/>
      <c r="E285" s="122"/>
      <c r="F285" s="138"/>
      <c r="G285" s="139"/>
      <c r="H285" s="140"/>
      <c r="I285" s="141"/>
      <c r="J285" s="87"/>
      <c r="K285" s="122"/>
      <c r="L285" s="122"/>
      <c r="M285" s="122"/>
      <c r="N285" s="122"/>
      <c r="O285" s="122"/>
      <c r="P285" s="122"/>
    </row>
    <row r="286" spans="1:16" x14ac:dyDescent="0.2">
      <c r="A286" s="79"/>
      <c r="B286" s="79"/>
      <c r="C286" s="79"/>
      <c r="D286" s="86"/>
      <c r="E286" s="122"/>
      <c r="F286" s="138"/>
      <c r="G286" s="139"/>
      <c r="H286" s="140"/>
      <c r="I286" s="141"/>
      <c r="J286" s="87"/>
      <c r="K286" s="122"/>
      <c r="L286" s="122"/>
      <c r="M286" s="122"/>
      <c r="N286" s="122"/>
      <c r="O286" s="122"/>
      <c r="P286" s="122"/>
    </row>
    <row r="287" spans="1:16" x14ac:dyDescent="0.2">
      <c r="A287" s="79"/>
      <c r="B287" s="79"/>
      <c r="C287" s="79"/>
      <c r="D287" s="86"/>
      <c r="E287" s="122"/>
      <c r="F287" s="138"/>
      <c r="G287" s="139"/>
      <c r="H287" s="140"/>
      <c r="I287" s="141"/>
      <c r="J287" s="87"/>
      <c r="K287" s="122"/>
      <c r="L287" s="122"/>
      <c r="M287" s="122"/>
      <c r="N287" s="122"/>
      <c r="O287" s="122"/>
      <c r="P287" s="122"/>
    </row>
    <row r="288" spans="1:16" x14ac:dyDescent="0.2">
      <c r="A288" s="79"/>
      <c r="B288" s="79"/>
      <c r="C288" s="79"/>
      <c r="D288" s="86"/>
      <c r="E288" s="122"/>
      <c r="F288" s="138"/>
      <c r="G288" s="139"/>
      <c r="H288" s="140"/>
      <c r="I288" s="141"/>
      <c r="J288" s="87"/>
      <c r="K288" s="122"/>
      <c r="L288" s="122"/>
      <c r="M288" s="122"/>
      <c r="N288" s="122"/>
      <c r="O288" s="122"/>
      <c r="P288" s="122"/>
    </row>
    <row r="289" spans="1:16" x14ac:dyDescent="0.2">
      <c r="A289" s="79"/>
      <c r="B289" s="79"/>
      <c r="C289" s="79"/>
      <c r="D289" s="86"/>
      <c r="E289" s="122"/>
      <c r="F289" s="138"/>
      <c r="G289" s="139"/>
      <c r="H289" s="140"/>
      <c r="I289" s="141"/>
      <c r="J289" s="87"/>
      <c r="K289" s="122"/>
      <c r="L289" s="122"/>
      <c r="M289" s="122"/>
      <c r="N289" s="122"/>
      <c r="O289" s="122"/>
      <c r="P289" s="122"/>
    </row>
    <row r="290" spans="1:16" x14ac:dyDescent="0.2">
      <c r="A290" s="79"/>
      <c r="B290" s="79"/>
      <c r="C290" s="79"/>
      <c r="D290" s="86"/>
      <c r="E290" s="122"/>
      <c r="F290" s="138"/>
      <c r="G290" s="139"/>
      <c r="H290" s="140"/>
      <c r="I290" s="141"/>
      <c r="J290" s="87"/>
      <c r="K290" s="122"/>
      <c r="L290" s="122"/>
      <c r="M290" s="122"/>
      <c r="N290" s="122"/>
      <c r="O290" s="122"/>
      <c r="P290" s="122"/>
    </row>
    <row r="291" spans="1:16" x14ac:dyDescent="0.2">
      <c r="A291" s="79"/>
      <c r="B291" s="79"/>
      <c r="C291" s="79"/>
      <c r="D291" s="86"/>
      <c r="E291" s="122"/>
      <c r="F291" s="138"/>
      <c r="G291" s="139"/>
      <c r="H291" s="140"/>
      <c r="I291" s="141"/>
      <c r="J291" s="87"/>
      <c r="K291" s="122"/>
      <c r="L291" s="122"/>
      <c r="M291" s="122"/>
      <c r="N291" s="122"/>
      <c r="O291" s="122"/>
      <c r="P291" s="122"/>
    </row>
    <row r="292" spans="1:16" x14ac:dyDescent="0.2">
      <c r="A292" s="79"/>
      <c r="B292" s="79"/>
      <c r="C292" s="79"/>
      <c r="D292" s="86"/>
      <c r="E292" s="122"/>
      <c r="F292" s="138"/>
      <c r="G292" s="139"/>
      <c r="H292" s="140"/>
      <c r="I292" s="141"/>
      <c r="J292" s="87"/>
      <c r="K292" s="122"/>
      <c r="L292" s="122"/>
      <c r="M292" s="122"/>
      <c r="N292" s="122"/>
      <c r="O292" s="122"/>
      <c r="P292" s="122"/>
    </row>
    <row r="293" spans="1:16" x14ac:dyDescent="0.2">
      <c r="A293" s="79"/>
      <c r="B293" s="79"/>
      <c r="C293" s="79"/>
      <c r="D293" s="86"/>
      <c r="E293" s="122"/>
      <c r="F293" s="138"/>
      <c r="G293" s="139"/>
      <c r="H293" s="140"/>
      <c r="I293" s="141"/>
      <c r="J293" s="87"/>
      <c r="K293" s="122"/>
      <c r="L293" s="122"/>
      <c r="M293" s="122"/>
      <c r="N293" s="122"/>
      <c r="O293" s="122"/>
      <c r="P293" s="122"/>
    </row>
    <row r="294" spans="1:16" x14ac:dyDescent="0.2">
      <c r="A294" s="79"/>
      <c r="B294" s="79"/>
      <c r="C294" s="79"/>
      <c r="D294" s="86"/>
      <c r="E294" s="122"/>
      <c r="F294" s="138"/>
      <c r="G294" s="139"/>
      <c r="H294" s="140"/>
      <c r="I294" s="141"/>
      <c r="J294" s="87"/>
      <c r="K294" s="122"/>
      <c r="L294" s="122"/>
      <c r="M294" s="122"/>
      <c r="N294" s="122"/>
      <c r="O294" s="122"/>
      <c r="P294" s="122"/>
    </row>
    <row r="295" spans="1:16" x14ac:dyDescent="0.2">
      <c r="A295" s="79"/>
      <c r="B295" s="79"/>
      <c r="C295" s="79"/>
      <c r="D295" s="86"/>
      <c r="E295" s="122"/>
      <c r="F295" s="138"/>
      <c r="G295" s="139"/>
      <c r="H295" s="140"/>
      <c r="I295" s="141"/>
      <c r="J295" s="87"/>
      <c r="K295" s="122"/>
      <c r="L295" s="122"/>
      <c r="M295" s="122"/>
      <c r="N295" s="122"/>
      <c r="O295" s="122"/>
      <c r="P295" s="122"/>
    </row>
    <row r="296" spans="1:16" x14ac:dyDescent="0.2">
      <c r="A296" s="79"/>
      <c r="B296" s="79"/>
      <c r="C296" s="79"/>
      <c r="D296" s="86"/>
      <c r="E296" s="122"/>
      <c r="F296" s="138"/>
      <c r="G296" s="139"/>
      <c r="H296" s="140"/>
      <c r="I296" s="141"/>
      <c r="J296" s="87"/>
      <c r="K296" s="122"/>
      <c r="L296" s="122"/>
      <c r="M296" s="122"/>
      <c r="N296" s="122"/>
      <c r="O296" s="122"/>
      <c r="P296" s="122"/>
    </row>
    <row r="297" spans="1:16" x14ac:dyDescent="0.2">
      <c r="A297" s="79"/>
      <c r="B297" s="79"/>
      <c r="C297" s="79"/>
      <c r="D297" s="86"/>
      <c r="E297" s="122"/>
      <c r="F297" s="138"/>
      <c r="G297" s="139"/>
      <c r="H297" s="140"/>
      <c r="I297" s="141"/>
      <c r="J297" s="87"/>
      <c r="K297" s="122"/>
      <c r="L297" s="122"/>
      <c r="M297" s="122"/>
      <c r="N297" s="122"/>
      <c r="O297" s="122"/>
      <c r="P297" s="122"/>
    </row>
    <row r="298" spans="1:16" x14ac:dyDescent="0.2">
      <c r="A298" s="79"/>
      <c r="B298" s="79"/>
      <c r="C298" s="79"/>
      <c r="D298" s="86"/>
      <c r="E298" s="122"/>
      <c r="F298" s="138"/>
      <c r="G298" s="139"/>
      <c r="H298" s="140"/>
      <c r="I298" s="141"/>
      <c r="J298" s="87"/>
      <c r="K298" s="122"/>
      <c r="L298" s="122"/>
      <c r="M298" s="122"/>
      <c r="N298" s="122"/>
      <c r="O298" s="122"/>
      <c r="P298" s="122"/>
    </row>
    <row r="299" spans="1:16" x14ac:dyDescent="0.2">
      <c r="A299" s="79"/>
      <c r="B299" s="79"/>
      <c r="C299" s="79"/>
      <c r="D299" s="86"/>
      <c r="E299" s="122"/>
      <c r="F299" s="138"/>
      <c r="G299" s="139"/>
      <c r="H299" s="140"/>
      <c r="I299" s="141"/>
      <c r="J299" s="87"/>
      <c r="K299" s="122"/>
      <c r="L299" s="122"/>
      <c r="M299" s="122"/>
      <c r="N299" s="122"/>
      <c r="O299" s="122"/>
      <c r="P299" s="122"/>
    </row>
    <row r="300" spans="1:16" x14ac:dyDescent="0.2">
      <c r="A300" s="79"/>
      <c r="B300" s="79"/>
      <c r="C300" s="79"/>
      <c r="D300" s="86"/>
      <c r="E300" s="122"/>
      <c r="F300" s="138"/>
      <c r="G300" s="139"/>
      <c r="H300" s="140"/>
      <c r="I300" s="141"/>
      <c r="J300" s="87"/>
      <c r="K300" s="122"/>
      <c r="L300" s="122"/>
      <c r="M300" s="122"/>
      <c r="N300" s="122"/>
      <c r="O300" s="122"/>
      <c r="P300" s="122"/>
    </row>
    <row r="301" spans="1:16" x14ac:dyDescent="0.2">
      <c r="A301" s="79"/>
      <c r="B301" s="79"/>
      <c r="C301" s="79"/>
      <c r="D301" s="86"/>
      <c r="E301" s="122"/>
      <c r="F301" s="138"/>
      <c r="G301" s="139"/>
      <c r="H301" s="140"/>
      <c r="I301" s="141"/>
      <c r="J301" s="87"/>
      <c r="K301" s="122"/>
      <c r="L301" s="122"/>
      <c r="M301" s="122"/>
      <c r="N301" s="122"/>
      <c r="O301" s="122"/>
      <c r="P301" s="122"/>
    </row>
    <row r="302" spans="1:16" x14ac:dyDescent="0.2">
      <c r="A302" s="79"/>
      <c r="B302" s="79"/>
      <c r="C302" s="79"/>
      <c r="D302" s="86"/>
      <c r="E302" s="122"/>
      <c r="F302" s="138"/>
      <c r="G302" s="139"/>
      <c r="H302" s="140"/>
      <c r="I302" s="141"/>
      <c r="J302" s="87"/>
      <c r="K302" s="122"/>
      <c r="L302" s="122"/>
      <c r="M302" s="122"/>
      <c r="N302" s="122"/>
      <c r="O302" s="122"/>
      <c r="P302" s="122"/>
    </row>
    <row r="303" spans="1:16" x14ac:dyDescent="0.2">
      <c r="A303" s="79"/>
      <c r="B303" s="79"/>
      <c r="C303" s="79"/>
      <c r="D303" s="86"/>
      <c r="E303" s="122"/>
      <c r="F303" s="138"/>
      <c r="G303" s="139"/>
      <c r="H303" s="140"/>
      <c r="I303" s="141"/>
      <c r="J303" s="87"/>
      <c r="K303" s="122"/>
      <c r="L303" s="122"/>
      <c r="M303" s="122"/>
      <c r="N303" s="122"/>
      <c r="O303" s="122"/>
      <c r="P303" s="122"/>
    </row>
    <row r="304" spans="1:16" x14ac:dyDescent="0.2">
      <c r="A304" s="79"/>
      <c r="B304" s="79"/>
      <c r="C304" s="79"/>
      <c r="D304" s="86"/>
      <c r="E304" s="122"/>
      <c r="F304" s="138"/>
      <c r="G304" s="139"/>
      <c r="H304" s="140"/>
      <c r="I304" s="141"/>
      <c r="J304" s="87"/>
      <c r="K304" s="122"/>
      <c r="L304" s="122"/>
      <c r="M304" s="122"/>
      <c r="N304" s="122"/>
      <c r="O304" s="122"/>
      <c r="P304" s="122"/>
    </row>
    <row r="305" spans="1:16" x14ac:dyDescent="0.2">
      <c r="A305" s="79"/>
      <c r="B305" s="79"/>
      <c r="C305" s="79"/>
      <c r="D305" s="86"/>
      <c r="E305" s="122"/>
      <c r="F305" s="138"/>
      <c r="G305" s="139"/>
      <c r="H305" s="140"/>
      <c r="I305" s="141"/>
      <c r="J305" s="87"/>
      <c r="K305" s="122"/>
      <c r="L305" s="122"/>
      <c r="M305" s="122"/>
      <c r="N305" s="122"/>
      <c r="O305" s="122"/>
      <c r="P305" s="122"/>
    </row>
    <row r="306" spans="1:16" x14ac:dyDescent="0.2">
      <c r="A306" s="79"/>
      <c r="B306" s="79"/>
      <c r="C306" s="79"/>
      <c r="D306" s="86"/>
      <c r="E306" s="122"/>
      <c r="F306" s="138"/>
      <c r="G306" s="139"/>
      <c r="H306" s="140"/>
      <c r="I306" s="141"/>
      <c r="J306" s="87"/>
      <c r="K306" s="122"/>
      <c r="L306" s="122"/>
      <c r="M306" s="122"/>
      <c r="N306" s="122"/>
      <c r="O306" s="122"/>
      <c r="P306" s="122"/>
    </row>
    <row r="307" spans="1:16" x14ac:dyDescent="0.2">
      <c r="A307" s="79"/>
      <c r="B307" s="79"/>
      <c r="C307" s="79"/>
      <c r="D307" s="86"/>
      <c r="E307" s="122"/>
      <c r="F307" s="138"/>
      <c r="G307" s="139"/>
      <c r="H307" s="140"/>
      <c r="I307" s="141"/>
      <c r="J307" s="87"/>
      <c r="K307" s="122"/>
      <c r="L307" s="122"/>
      <c r="M307" s="122"/>
      <c r="N307" s="122"/>
      <c r="O307" s="122"/>
      <c r="P307" s="122"/>
    </row>
    <row r="308" spans="1:16" x14ac:dyDescent="0.2">
      <c r="A308" s="79"/>
      <c r="B308" s="79"/>
      <c r="C308" s="79"/>
      <c r="D308" s="86"/>
      <c r="E308" s="122"/>
      <c r="F308" s="138"/>
      <c r="G308" s="139"/>
      <c r="H308" s="140"/>
      <c r="I308" s="141"/>
      <c r="J308" s="87"/>
      <c r="K308" s="122"/>
      <c r="L308" s="122"/>
      <c r="M308" s="122"/>
      <c r="N308" s="122"/>
      <c r="O308" s="122"/>
      <c r="P308" s="122"/>
    </row>
    <row r="309" spans="1:16" x14ac:dyDescent="0.2">
      <c r="A309" s="79"/>
      <c r="B309" s="79"/>
      <c r="C309" s="79"/>
      <c r="D309" s="86"/>
      <c r="E309" s="122"/>
      <c r="F309" s="138"/>
      <c r="G309" s="139"/>
      <c r="H309" s="140"/>
      <c r="I309" s="141"/>
      <c r="J309" s="87"/>
      <c r="K309" s="122"/>
      <c r="L309" s="122"/>
      <c r="M309" s="122"/>
      <c r="N309" s="122"/>
      <c r="O309" s="122"/>
      <c r="P309" s="122"/>
    </row>
    <row r="310" spans="1:16" x14ac:dyDescent="0.2">
      <c r="A310" s="79"/>
      <c r="B310" s="79"/>
      <c r="C310" s="79"/>
      <c r="D310" s="86"/>
      <c r="E310" s="122"/>
      <c r="F310" s="138"/>
      <c r="G310" s="139"/>
      <c r="H310" s="140"/>
      <c r="I310" s="141"/>
      <c r="J310" s="87"/>
      <c r="K310" s="122"/>
      <c r="L310" s="122"/>
      <c r="M310" s="122"/>
      <c r="N310" s="122"/>
      <c r="O310" s="122"/>
      <c r="P310" s="122"/>
    </row>
    <row r="311" spans="1:16" x14ac:dyDescent="0.2">
      <c r="A311" s="79"/>
      <c r="B311" s="79"/>
      <c r="C311" s="79"/>
      <c r="D311" s="86"/>
      <c r="E311" s="122"/>
      <c r="F311" s="138"/>
      <c r="G311" s="139"/>
      <c r="H311" s="140"/>
      <c r="I311" s="141"/>
      <c r="J311" s="87"/>
      <c r="K311" s="122"/>
      <c r="L311" s="122"/>
      <c r="M311" s="122"/>
      <c r="N311" s="122"/>
      <c r="O311" s="122"/>
      <c r="P311" s="122"/>
    </row>
    <row r="312" spans="1:16" x14ac:dyDescent="0.2">
      <c r="A312" s="79"/>
      <c r="B312" s="79"/>
      <c r="C312" s="79"/>
      <c r="D312" s="86"/>
      <c r="E312" s="122"/>
      <c r="F312" s="138"/>
      <c r="G312" s="139"/>
      <c r="H312" s="140"/>
      <c r="I312" s="141"/>
      <c r="J312" s="87"/>
      <c r="K312" s="122"/>
      <c r="L312" s="122"/>
      <c r="M312" s="122"/>
      <c r="N312" s="122"/>
      <c r="O312" s="122"/>
      <c r="P312" s="122"/>
    </row>
    <row r="313" spans="1:16" x14ac:dyDescent="0.2">
      <c r="A313" s="79"/>
      <c r="B313" s="79"/>
      <c r="C313" s="79"/>
      <c r="D313" s="86"/>
      <c r="E313" s="122"/>
      <c r="F313" s="138"/>
      <c r="G313" s="139"/>
      <c r="H313" s="140"/>
      <c r="I313" s="141"/>
      <c r="J313" s="87"/>
      <c r="K313" s="122"/>
      <c r="L313" s="122"/>
      <c r="M313" s="122"/>
      <c r="N313" s="122"/>
      <c r="O313" s="122"/>
      <c r="P313" s="122"/>
    </row>
    <row r="314" spans="1:16" x14ac:dyDescent="0.2">
      <c r="A314" s="79"/>
      <c r="B314" s="79"/>
      <c r="C314" s="79"/>
      <c r="D314" s="86"/>
      <c r="E314" s="122"/>
      <c r="F314" s="138"/>
      <c r="G314" s="139"/>
      <c r="H314" s="140"/>
      <c r="I314" s="141"/>
      <c r="J314" s="87"/>
      <c r="K314" s="122"/>
      <c r="L314" s="122"/>
      <c r="M314" s="122"/>
      <c r="N314" s="122"/>
      <c r="O314" s="122"/>
      <c r="P314" s="122"/>
    </row>
    <row r="315" spans="1:16" x14ac:dyDescent="0.2">
      <c r="A315" s="79"/>
      <c r="B315" s="79"/>
      <c r="C315" s="79"/>
      <c r="D315" s="86"/>
      <c r="E315" s="122"/>
      <c r="F315" s="138"/>
      <c r="G315" s="139"/>
      <c r="H315" s="140"/>
      <c r="I315" s="141"/>
      <c r="J315" s="87"/>
      <c r="K315" s="122"/>
      <c r="L315" s="122"/>
      <c r="M315" s="122"/>
      <c r="N315" s="122"/>
      <c r="O315" s="122"/>
      <c r="P315" s="122"/>
    </row>
    <row r="316" spans="1:16" x14ac:dyDescent="0.2">
      <c r="A316" s="79"/>
      <c r="B316" s="79"/>
      <c r="C316" s="79"/>
      <c r="D316" s="86"/>
      <c r="E316" s="122"/>
      <c r="F316" s="138"/>
      <c r="G316" s="139"/>
      <c r="H316" s="140"/>
      <c r="I316" s="141"/>
      <c r="J316" s="87"/>
      <c r="K316" s="122"/>
      <c r="L316" s="122"/>
      <c r="M316" s="122"/>
      <c r="N316" s="122"/>
      <c r="O316" s="122"/>
      <c r="P316" s="122"/>
    </row>
    <row r="317" spans="1:16" x14ac:dyDescent="0.2">
      <c r="A317" s="79"/>
      <c r="B317" s="79"/>
      <c r="C317" s="79"/>
      <c r="D317" s="86"/>
      <c r="E317" s="122"/>
      <c r="F317" s="138"/>
      <c r="G317" s="139"/>
      <c r="H317" s="140"/>
      <c r="I317" s="141"/>
      <c r="J317" s="87"/>
      <c r="K317" s="122"/>
      <c r="L317" s="122"/>
      <c r="M317" s="122"/>
      <c r="N317" s="122"/>
      <c r="O317" s="122"/>
      <c r="P317" s="122"/>
    </row>
    <row r="318" spans="1:16" x14ac:dyDescent="0.2">
      <c r="A318" s="79"/>
      <c r="B318" s="79"/>
      <c r="C318" s="79"/>
      <c r="D318" s="86"/>
      <c r="E318" s="122"/>
      <c r="F318" s="138"/>
      <c r="G318" s="139"/>
      <c r="H318" s="140"/>
      <c r="I318" s="141"/>
      <c r="J318" s="87"/>
      <c r="K318" s="122"/>
      <c r="L318" s="122"/>
      <c r="M318" s="122"/>
      <c r="N318" s="122"/>
      <c r="O318" s="122"/>
      <c r="P318" s="122"/>
    </row>
    <row r="319" spans="1:16" x14ac:dyDescent="0.2">
      <c r="A319" s="79"/>
      <c r="B319" s="79"/>
      <c r="C319" s="79"/>
      <c r="D319" s="86"/>
      <c r="E319" s="122"/>
      <c r="F319" s="138"/>
      <c r="G319" s="139"/>
      <c r="H319" s="140"/>
      <c r="I319" s="141"/>
      <c r="J319" s="87"/>
      <c r="K319" s="122"/>
      <c r="L319" s="122"/>
      <c r="M319" s="122"/>
      <c r="N319" s="122"/>
      <c r="O319" s="122"/>
      <c r="P319" s="122"/>
    </row>
    <row r="320" spans="1:16" x14ac:dyDescent="0.2">
      <c r="A320" s="79"/>
      <c r="B320" s="79"/>
      <c r="C320" s="79"/>
      <c r="D320" s="86"/>
      <c r="E320" s="122"/>
      <c r="F320" s="138"/>
      <c r="G320" s="139"/>
      <c r="H320" s="140"/>
      <c r="I320" s="141"/>
      <c r="J320" s="87"/>
      <c r="K320" s="122"/>
      <c r="L320" s="122"/>
      <c r="M320" s="122"/>
      <c r="N320" s="122"/>
      <c r="O320" s="122"/>
      <c r="P320" s="122"/>
    </row>
    <row r="321" spans="1:16" x14ac:dyDescent="0.2">
      <c r="A321" s="79"/>
      <c r="B321" s="79"/>
      <c r="C321" s="79"/>
      <c r="D321" s="86"/>
      <c r="E321" s="122"/>
      <c r="F321" s="138"/>
      <c r="G321" s="139"/>
      <c r="H321" s="140"/>
      <c r="I321" s="141"/>
      <c r="J321" s="87"/>
      <c r="K321" s="122"/>
      <c r="L321" s="122"/>
      <c r="M321" s="122"/>
      <c r="N321" s="122"/>
      <c r="O321" s="122"/>
      <c r="P321" s="122"/>
    </row>
    <row r="322" spans="1:16" x14ac:dyDescent="0.2">
      <c r="A322" s="79"/>
      <c r="B322" s="79"/>
      <c r="C322" s="79"/>
      <c r="D322" s="86"/>
      <c r="E322" s="122"/>
      <c r="F322" s="138"/>
      <c r="G322" s="139"/>
      <c r="H322" s="140"/>
      <c r="I322" s="141"/>
      <c r="J322" s="87"/>
      <c r="K322" s="122"/>
      <c r="L322" s="122"/>
      <c r="M322" s="122"/>
      <c r="N322" s="122"/>
      <c r="O322" s="122"/>
      <c r="P322" s="122"/>
    </row>
    <row r="323" spans="1:16" x14ac:dyDescent="0.2">
      <c r="A323" s="79"/>
      <c r="B323" s="79"/>
      <c r="C323" s="79"/>
      <c r="D323" s="86"/>
      <c r="E323" s="122"/>
      <c r="F323" s="138"/>
      <c r="G323" s="139"/>
      <c r="H323" s="140"/>
      <c r="I323" s="141"/>
      <c r="J323" s="87"/>
      <c r="K323" s="122"/>
      <c r="L323" s="122"/>
      <c r="M323" s="122"/>
      <c r="N323" s="122"/>
      <c r="O323" s="122"/>
      <c r="P323" s="122"/>
    </row>
    <row r="324" spans="1:16" x14ac:dyDescent="0.2">
      <c r="A324" s="79"/>
      <c r="B324" s="79"/>
      <c r="C324" s="79"/>
      <c r="D324" s="86"/>
      <c r="E324" s="122"/>
      <c r="F324" s="138"/>
      <c r="G324" s="139"/>
      <c r="H324" s="140"/>
      <c r="I324" s="141"/>
      <c r="J324" s="87"/>
      <c r="K324" s="122"/>
      <c r="L324" s="122"/>
      <c r="M324" s="122"/>
      <c r="N324" s="122"/>
      <c r="O324" s="122"/>
      <c r="P324" s="122"/>
    </row>
    <row r="325" spans="1:16" x14ac:dyDescent="0.2">
      <c r="A325" s="79"/>
      <c r="B325" s="79"/>
      <c r="C325" s="79"/>
      <c r="D325" s="86"/>
      <c r="E325" s="122"/>
      <c r="F325" s="138"/>
      <c r="G325" s="139"/>
      <c r="H325" s="140"/>
      <c r="I325" s="141"/>
      <c r="J325" s="87"/>
      <c r="K325" s="122"/>
      <c r="L325" s="122"/>
      <c r="M325" s="122"/>
      <c r="N325" s="122"/>
      <c r="O325" s="122"/>
      <c r="P325" s="122"/>
    </row>
    <row r="326" spans="1:16" x14ac:dyDescent="0.2">
      <c r="A326" s="79"/>
      <c r="B326" s="79"/>
      <c r="C326" s="79"/>
      <c r="D326" s="86"/>
      <c r="E326" s="122"/>
      <c r="F326" s="138"/>
      <c r="G326" s="139"/>
      <c r="H326" s="140"/>
      <c r="I326" s="141"/>
      <c r="J326" s="87"/>
      <c r="K326" s="122"/>
      <c r="L326" s="122"/>
      <c r="M326" s="122"/>
      <c r="N326" s="122"/>
      <c r="O326" s="122"/>
      <c r="P326" s="122"/>
    </row>
    <row r="327" spans="1:16" x14ac:dyDescent="0.2">
      <c r="A327" s="79"/>
      <c r="B327" s="79"/>
      <c r="C327" s="79"/>
      <c r="D327" s="86"/>
      <c r="E327" s="122"/>
      <c r="F327" s="138"/>
      <c r="G327" s="139"/>
      <c r="H327" s="140"/>
      <c r="I327" s="141"/>
      <c r="J327" s="87"/>
      <c r="K327" s="122"/>
      <c r="L327" s="122"/>
      <c r="M327" s="122"/>
      <c r="N327" s="122"/>
      <c r="O327" s="122"/>
      <c r="P327" s="122"/>
    </row>
    <row r="328" spans="1:16" x14ac:dyDescent="0.2">
      <c r="A328" s="79"/>
      <c r="B328" s="79"/>
      <c r="C328" s="79"/>
      <c r="D328" s="86"/>
      <c r="E328" s="122"/>
      <c r="F328" s="138"/>
      <c r="G328" s="139"/>
      <c r="H328" s="140"/>
      <c r="I328" s="141"/>
      <c r="J328" s="87"/>
      <c r="K328" s="122"/>
      <c r="L328" s="122"/>
      <c r="M328" s="122"/>
      <c r="N328" s="122"/>
      <c r="O328" s="122"/>
      <c r="P328" s="122"/>
    </row>
    <row r="329" spans="1:16" x14ac:dyDescent="0.2">
      <c r="A329" s="79"/>
      <c r="B329" s="79"/>
      <c r="C329" s="79"/>
      <c r="D329" s="86"/>
      <c r="E329" s="122"/>
      <c r="F329" s="138"/>
      <c r="G329" s="139"/>
      <c r="H329" s="140"/>
      <c r="I329" s="141"/>
      <c r="J329" s="87"/>
      <c r="K329" s="122"/>
      <c r="L329" s="122"/>
      <c r="M329" s="122"/>
      <c r="N329" s="122"/>
      <c r="O329" s="122"/>
      <c r="P329" s="122"/>
    </row>
    <row r="330" spans="1:16" x14ac:dyDescent="0.2">
      <c r="A330" s="79"/>
      <c r="B330" s="79"/>
      <c r="C330" s="79"/>
      <c r="D330" s="86"/>
      <c r="E330" s="122"/>
      <c r="F330" s="138"/>
      <c r="G330" s="139"/>
      <c r="H330" s="140"/>
      <c r="I330" s="141"/>
      <c r="J330" s="87"/>
      <c r="K330" s="122"/>
      <c r="L330" s="122"/>
      <c r="M330" s="122"/>
      <c r="N330" s="122"/>
      <c r="O330" s="122"/>
      <c r="P330" s="122"/>
    </row>
    <row r="331" spans="1:16" x14ac:dyDescent="0.2">
      <c r="A331" s="79"/>
      <c r="B331" s="79"/>
      <c r="C331" s="79"/>
      <c r="D331" s="86"/>
      <c r="E331" s="122"/>
      <c r="F331" s="138"/>
      <c r="G331" s="139"/>
      <c r="H331" s="140"/>
      <c r="I331" s="141"/>
      <c r="J331" s="87"/>
      <c r="K331" s="122"/>
      <c r="L331" s="122"/>
      <c r="M331" s="122"/>
      <c r="N331" s="122"/>
      <c r="O331" s="122"/>
      <c r="P331" s="122"/>
    </row>
    <row r="332" spans="1:16" x14ac:dyDescent="0.2">
      <c r="A332" s="79"/>
      <c r="B332" s="79"/>
      <c r="C332" s="79"/>
      <c r="D332" s="86"/>
      <c r="E332" s="122"/>
      <c r="F332" s="138"/>
      <c r="G332" s="139"/>
      <c r="H332" s="140"/>
      <c r="I332" s="141"/>
      <c r="J332" s="87"/>
      <c r="K332" s="122"/>
      <c r="L332" s="122"/>
      <c r="M332" s="122"/>
      <c r="N332" s="122"/>
      <c r="O332" s="122"/>
      <c r="P332" s="122"/>
    </row>
    <row r="333" spans="1:16" x14ac:dyDescent="0.2">
      <c r="A333" s="79"/>
      <c r="B333" s="79"/>
      <c r="C333" s="79"/>
      <c r="D333" s="86"/>
      <c r="E333" s="122"/>
      <c r="F333" s="138"/>
      <c r="G333" s="139"/>
      <c r="H333" s="140"/>
      <c r="I333" s="141"/>
      <c r="J333" s="87"/>
      <c r="K333" s="122"/>
      <c r="L333" s="122"/>
      <c r="M333" s="122"/>
      <c r="N333" s="122"/>
      <c r="O333" s="122"/>
      <c r="P333" s="122"/>
    </row>
    <row r="334" spans="1:16" x14ac:dyDescent="0.2">
      <c r="A334" s="79"/>
      <c r="B334" s="79"/>
      <c r="C334" s="79"/>
      <c r="D334" s="86"/>
      <c r="E334" s="122"/>
      <c r="F334" s="138"/>
      <c r="G334" s="139"/>
      <c r="H334" s="140"/>
      <c r="I334" s="141"/>
      <c r="J334" s="87"/>
      <c r="K334" s="122"/>
      <c r="L334" s="122"/>
      <c r="M334" s="122"/>
      <c r="N334" s="122"/>
      <c r="O334" s="122"/>
      <c r="P334" s="122"/>
    </row>
    <row r="335" spans="1:16" x14ac:dyDescent="0.2">
      <c r="A335" s="79"/>
      <c r="B335" s="79"/>
      <c r="C335" s="79"/>
      <c r="D335" s="86"/>
      <c r="E335" s="122"/>
      <c r="F335" s="138"/>
      <c r="G335" s="139"/>
      <c r="H335" s="140"/>
      <c r="I335" s="141"/>
      <c r="J335" s="87"/>
      <c r="K335" s="122"/>
      <c r="L335" s="122"/>
      <c r="M335" s="122"/>
      <c r="N335" s="122"/>
      <c r="O335" s="122"/>
      <c r="P335" s="122"/>
    </row>
    <row r="336" spans="1:16" x14ac:dyDescent="0.2">
      <c r="A336" s="79"/>
      <c r="B336" s="79"/>
      <c r="C336" s="79"/>
      <c r="D336" s="86"/>
      <c r="E336" s="122"/>
      <c r="F336" s="138"/>
      <c r="G336" s="139"/>
      <c r="H336" s="140"/>
      <c r="I336" s="141"/>
      <c r="J336" s="87"/>
      <c r="K336" s="122"/>
      <c r="L336" s="122"/>
      <c r="M336" s="122"/>
      <c r="N336" s="122"/>
      <c r="O336" s="122"/>
      <c r="P336" s="122"/>
    </row>
    <row r="337" spans="1:16" x14ac:dyDescent="0.2">
      <c r="A337" s="79"/>
      <c r="B337" s="79"/>
      <c r="C337" s="79"/>
      <c r="D337" s="86"/>
      <c r="E337" s="122"/>
      <c r="F337" s="138"/>
      <c r="G337" s="139"/>
      <c r="H337" s="140"/>
      <c r="I337" s="141"/>
      <c r="J337" s="87"/>
      <c r="K337" s="122"/>
      <c r="L337" s="122"/>
      <c r="M337" s="122"/>
      <c r="N337" s="122"/>
      <c r="O337" s="122"/>
      <c r="P337" s="122"/>
    </row>
    <row r="338" spans="1:16" x14ac:dyDescent="0.2">
      <c r="A338" s="79"/>
      <c r="B338" s="79"/>
      <c r="C338" s="79"/>
      <c r="D338" s="86"/>
      <c r="E338" s="122"/>
      <c r="F338" s="138"/>
      <c r="G338" s="139"/>
      <c r="H338" s="140"/>
      <c r="I338" s="141"/>
      <c r="J338" s="87"/>
      <c r="K338" s="122"/>
      <c r="L338" s="122"/>
      <c r="M338" s="122"/>
      <c r="N338" s="122"/>
      <c r="O338" s="122"/>
      <c r="P338" s="122"/>
    </row>
    <row r="339" spans="1:16" x14ac:dyDescent="0.2">
      <c r="A339" s="79"/>
      <c r="B339" s="79"/>
      <c r="C339" s="79"/>
      <c r="D339" s="86"/>
      <c r="E339" s="122"/>
      <c r="F339" s="138"/>
      <c r="G339" s="139"/>
      <c r="H339" s="140"/>
      <c r="I339" s="141"/>
      <c r="J339" s="87"/>
      <c r="K339" s="122"/>
      <c r="L339" s="122"/>
      <c r="M339" s="122"/>
      <c r="N339" s="122"/>
      <c r="O339" s="122"/>
      <c r="P339" s="122"/>
    </row>
    <row r="340" spans="1:16" x14ac:dyDescent="0.2">
      <c r="A340" s="79"/>
      <c r="B340" s="79"/>
      <c r="C340" s="79"/>
      <c r="D340" s="86"/>
      <c r="E340" s="122"/>
      <c r="F340" s="138"/>
      <c r="G340" s="139"/>
      <c r="H340" s="140"/>
      <c r="I340" s="141"/>
      <c r="J340" s="87"/>
      <c r="K340" s="122"/>
      <c r="L340" s="122"/>
      <c r="M340" s="122"/>
      <c r="N340" s="122"/>
      <c r="O340" s="122"/>
      <c r="P340" s="122"/>
    </row>
    <row r="341" spans="1:16" x14ac:dyDescent="0.2">
      <c r="A341" s="79"/>
      <c r="B341" s="79"/>
      <c r="C341" s="79"/>
      <c r="D341" s="86"/>
      <c r="E341" s="122"/>
      <c r="F341" s="138"/>
      <c r="G341" s="139"/>
      <c r="H341" s="140"/>
      <c r="I341" s="141"/>
      <c r="J341" s="87"/>
      <c r="K341" s="122"/>
      <c r="L341" s="122"/>
      <c r="M341" s="122"/>
      <c r="N341" s="122"/>
      <c r="O341" s="122"/>
      <c r="P341" s="122"/>
    </row>
    <row r="342" spans="1:16" x14ac:dyDescent="0.2">
      <c r="A342" s="79"/>
      <c r="B342" s="79"/>
      <c r="C342" s="79"/>
      <c r="D342" s="86"/>
      <c r="E342" s="122"/>
      <c r="F342" s="138"/>
      <c r="G342" s="139"/>
      <c r="H342" s="140"/>
      <c r="I342" s="141"/>
      <c r="J342" s="87"/>
      <c r="K342" s="122"/>
      <c r="L342" s="122"/>
      <c r="M342" s="122"/>
      <c r="N342" s="122"/>
      <c r="O342" s="122"/>
      <c r="P342" s="122"/>
    </row>
    <row r="343" spans="1:16" x14ac:dyDescent="0.2">
      <c r="A343" s="79"/>
      <c r="B343" s="79"/>
      <c r="C343" s="79"/>
      <c r="D343" s="86"/>
      <c r="E343" s="122"/>
      <c r="F343" s="138"/>
      <c r="G343" s="139"/>
      <c r="H343" s="140"/>
      <c r="I343" s="141"/>
      <c r="J343" s="87"/>
      <c r="K343" s="122"/>
      <c r="L343" s="122"/>
      <c r="M343" s="122"/>
      <c r="N343" s="122"/>
      <c r="O343" s="122"/>
      <c r="P343" s="122"/>
    </row>
    <row r="344" spans="1:16" x14ac:dyDescent="0.2">
      <c r="A344" s="79"/>
      <c r="B344" s="79"/>
      <c r="C344" s="79"/>
      <c r="D344" s="86"/>
      <c r="E344" s="122"/>
      <c r="F344" s="138"/>
      <c r="G344" s="139"/>
      <c r="H344" s="140"/>
      <c r="I344" s="141"/>
      <c r="J344" s="87"/>
      <c r="K344" s="122"/>
      <c r="L344" s="122"/>
      <c r="M344" s="122"/>
      <c r="N344" s="122"/>
      <c r="O344" s="122"/>
      <c r="P344" s="122"/>
    </row>
    <row r="345" spans="1:16" x14ac:dyDescent="0.2">
      <c r="A345" s="79"/>
      <c r="B345" s="79"/>
      <c r="C345" s="79"/>
      <c r="D345" s="86"/>
      <c r="E345" s="122"/>
      <c r="F345" s="138"/>
      <c r="G345" s="139"/>
      <c r="H345" s="140"/>
      <c r="I345" s="141"/>
      <c r="J345" s="87"/>
      <c r="K345" s="122"/>
      <c r="L345" s="122"/>
      <c r="M345" s="122"/>
      <c r="N345" s="122"/>
      <c r="O345" s="122"/>
      <c r="P345" s="122"/>
    </row>
    <row r="346" spans="1:16" x14ac:dyDescent="0.2">
      <c r="A346" s="79"/>
      <c r="B346" s="79"/>
      <c r="C346" s="79"/>
      <c r="D346" s="86"/>
      <c r="E346" s="122"/>
      <c r="F346" s="138"/>
      <c r="G346" s="139"/>
      <c r="H346" s="140"/>
      <c r="I346" s="141"/>
      <c r="J346" s="87"/>
      <c r="K346" s="122"/>
      <c r="L346" s="122"/>
      <c r="M346" s="122"/>
      <c r="N346" s="122"/>
      <c r="O346" s="122"/>
      <c r="P346" s="122"/>
    </row>
    <row r="347" spans="1:16" x14ac:dyDescent="0.2">
      <c r="A347" s="79"/>
      <c r="B347" s="79"/>
      <c r="C347" s="79"/>
      <c r="D347" s="86"/>
      <c r="E347" s="122"/>
      <c r="F347" s="138"/>
      <c r="G347" s="139"/>
      <c r="H347" s="140"/>
      <c r="I347" s="141"/>
      <c r="J347" s="87"/>
      <c r="K347" s="122"/>
      <c r="L347" s="122"/>
      <c r="M347" s="122"/>
      <c r="N347" s="122"/>
      <c r="O347" s="122"/>
      <c r="P347" s="122"/>
    </row>
    <row r="348" spans="1:16" x14ac:dyDescent="0.2">
      <c r="A348" s="79"/>
      <c r="B348" s="79"/>
      <c r="C348" s="79"/>
      <c r="D348" s="86"/>
      <c r="E348" s="122"/>
      <c r="F348" s="138"/>
      <c r="G348" s="139"/>
      <c r="H348" s="140"/>
      <c r="I348" s="141"/>
      <c r="J348" s="87"/>
      <c r="K348" s="122"/>
      <c r="L348" s="122"/>
      <c r="M348" s="122"/>
      <c r="N348" s="122"/>
      <c r="O348" s="122"/>
      <c r="P348" s="122"/>
    </row>
    <row r="349" spans="1:16" x14ac:dyDescent="0.2">
      <c r="A349" s="79"/>
      <c r="B349" s="79"/>
      <c r="C349" s="79"/>
      <c r="D349" s="86"/>
      <c r="E349" s="122"/>
      <c r="F349" s="138"/>
      <c r="G349" s="139"/>
      <c r="H349" s="140"/>
      <c r="I349" s="141"/>
      <c r="J349" s="87"/>
      <c r="K349" s="122"/>
      <c r="L349" s="122"/>
      <c r="M349" s="122"/>
      <c r="N349" s="122"/>
      <c r="O349" s="122"/>
      <c r="P349" s="122"/>
    </row>
    <row r="350" spans="1:16" x14ac:dyDescent="0.2">
      <c r="A350" s="79"/>
      <c r="B350" s="79"/>
      <c r="C350" s="79"/>
      <c r="D350" s="86"/>
      <c r="E350" s="122"/>
      <c r="F350" s="138"/>
      <c r="G350" s="139"/>
      <c r="H350" s="140"/>
      <c r="I350" s="141"/>
      <c r="J350" s="87"/>
      <c r="K350" s="122"/>
      <c r="L350" s="122"/>
      <c r="M350" s="122"/>
      <c r="N350" s="122"/>
      <c r="O350" s="122"/>
      <c r="P350" s="122"/>
    </row>
    <row r="351" spans="1:16" x14ac:dyDescent="0.2">
      <c r="A351" s="79"/>
      <c r="B351" s="79"/>
      <c r="C351" s="79"/>
      <c r="D351" s="86"/>
      <c r="E351" s="122"/>
      <c r="F351" s="138"/>
      <c r="G351" s="139"/>
      <c r="H351" s="140"/>
      <c r="I351" s="141"/>
      <c r="J351" s="87"/>
      <c r="K351" s="122"/>
      <c r="L351" s="122"/>
      <c r="M351" s="122"/>
      <c r="N351" s="122"/>
      <c r="O351" s="122"/>
      <c r="P351" s="122"/>
    </row>
    <row r="352" spans="1:16" x14ac:dyDescent="0.2">
      <c r="A352" s="79"/>
      <c r="B352" s="79"/>
      <c r="C352" s="79"/>
      <c r="D352" s="86"/>
      <c r="E352" s="122"/>
      <c r="F352" s="138"/>
      <c r="G352" s="139"/>
      <c r="H352" s="140"/>
      <c r="I352" s="141"/>
      <c r="J352" s="87"/>
      <c r="K352" s="122"/>
      <c r="L352" s="122"/>
      <c r="M352" s="122"/>
      <c r="N352" s="122"/>
      <c r="O352" s="122"/>
      <c r="P352" s="122"/>
    </row>
    <row r="353" spans="1:16" x14ac:dyDescent="0.2">
      <c r="A353" s="79"/>
      <c r="B353" s="79"/>
      <c r="C353" s="79"/>
      <c r="D353" s="86"/>
      <c r="E353" s="122"/>
      <c r="F353" s="138"/>
      <c r="G353" s="139"/>
      <c r="H353" s="140"/>
      <c r="I353" s="141"/>
      <c r="J353" s="87"/>
      <c r="K353" s="122"/>
      <c r="L353" s="122"/>
      <c r="M353" s="122"/>
      <c r="N353" s="122"/>
      <c r="O353" s="122"/>
      <c r="P353" s="122"/>
    </row>
    <row r="354" spans="1:16" x14ac:dyDescent="0.2">
      <c r="A354" s="79"/>
      <c r="B354" s="79"/>
      <c r="C354" s="79"/>
      <c r="D354" s="86"/>
      <c r="E354" s="122"/>
      <c r="F354" s="138"/>
      <c r="G354" s="139"/>
      <c r="H354" s="140"/>
      <c r="I354" s="141"/>
      <c r="J354" s="87"/>
      <c r="K354" s="122"/>
      <c r="L354" s="122"/>
      <c r="M354" s="122"/>
      <c r="N354" s="122"/>
      <c r="O354" s="122"/>
      <c r="P354" s="122"/>
    </row>
    <row r="355" spans="1:16" x14ac:dyDescent="0.2">
      <c r="A355" s="79"/>
      <c r="B355" s="79"/>
      <c r="C355" s="79"/>
      <c r="D355" s="86"/>
      <c r="E355" s="122"/>
      <c r="F355" s="138"/>
      <c r="G355" s="139"/>
      <c r="H355" s="140"/>
      <c r="I355" s="141"/>
      <c r="J355" s="87"/>
      <c r="K355" s="122"/>
      <c r="L355" s="122"/>
      <c r="M355" s="122"/>
      <c r="N355" s="122"/>
      <c r="O355" s="122"/>
      <c r="P355" s="122"/>
    </row>
    <row r="356" spans="1:16" x14ac:dyDescent="0.2">
      <c r="A356" s="79"/>
      <c r="B356" s="79"/>
      <c r="C356" s="79"/>
      <c r="D356" s="86"/>
      <c r="E356" s="122"/>
      <c r="F356" s="138"/>
      <c r="G356" s="139"/>
      <c r="H356" s="140"/>
      <c r="I356" s="141"/>
      <c r="J356" s="87"/>
      <c r="K356" s="122"/>
      <c r="L356" s="122"/>
      <c r="M356" s="122"/>
      <c r="N356" s="122"/>
      <c r="O356" s="122"/>
      <c r="P356" s="122"/>
    </row>
    <row r="357" spans="1:16" x14ac:dyDescent="0.2">
      <c r="A357" s="79"/>
      <c r="B357" s="79"/>
      <c r="C357" s="79"/>
      <c r="D357" s="86"/>
      <c r="E357" s="122"/>
      <c r="F357" s="138"/>
      <c r="G357" s="139"/>
      <c r="H357" s="140"/>
      <c r="I357" s="141"/>
      <c r="J357" s="87"/>
      <c r="K357" s="122"/>
      <c r="L357" s="122"/>
      <c r="M357" s="122"/>
      <c r="N357" s="122"/>
      <c r="O357" s="122"/>
      <c r="P357" s="122"/>
    </row>
    <row r="358" spans="1:16" x14ac:dyDescent="0.2">
      <c r="A358" s="79"/>
      <c r="B358" s="79"/>
      <c r="C358" s="79"/>
      <c r="D358" s="86"/>
      <c r="E358" s="122"/>
      <c r="F358" s="138"/>
      <c r="G358" s="139"/>
      <c r="H358" s="140"/>
      <c r="I358" s="141"/>
      <c r="J358" s="87"/>
      <c r="K358" s="122"/>
      <c r="L358" s="122"/>
      <c r="M358" s="122"/>
      <c r="N358" s="122"/>
      <c r="O358" s="122"/>
      <c r="P358" s="122"/>
    </row>
    <row r="359" spans="1:16" x14ac:dyDescent="0.2">
      <c r="A359" s="79"/>
      <c r="B359" s="79"/>
      <c r="C359" s="79"/>
      <c r="D359" s="86"/>
      <c r="E359" s="122"/>
      <c r="F359" s="138"/>
      <c r="G359" s="139"/>
      <c r="H359" s="140"/>
      <c r="I359" s="141"/>
      <c r="J359" s="87"/>
      <c r="K359" s="122"/>
      <c r="L359" s="122"/>
      <c r="M359" s="122"/>
      <c r="N359" s="122"/>
      <c r="O359" s="122"/>
      <c r="P359" s="122"/>
    </row>
    <row r="360" spans="1:16" x14ac:dyDescent="0.2">
      <c r="A360" s="79"/>
      <c r="B360" s="79"/>
      <c r="C360" s="79"/>
      <c r="D360" s="86"/>
      <c r="E360" s="122"/>
      <c r="F360" s="138"/>
      <c r="G360" s="139"/>
      <c r="H360" s="140"/>
      <c r="I360" s="141"/>
      <c r="J360" s="87"/>
      <c r="K360" s="122"/>
      <c r="L360" s="122"/>
      <c r="M360" s="122"/>
      <c r="N360" s="122"/>
      <c r="O360" s="122"/>
      <c r="P360" s="122"/>
    </row>
    <row r="361" spans="1:16" x14ac:dyDescent="0.2">
      <c r="A361" s="79"/>
      <c r="B361" s="79"/>
      <c r="C361" s="79"/>
      <c r="D361" s="86"/>
      <c r="E361" s="122"/>
      <c r="F361" s="138"/>
      <c r="G361" s="139"/>
      <c r="H361" s="140"/>
      <c r="I361" s="141"/>
      <c r="J361" s="87"/>
      <c r="K361" s="122"/>
      <c r="L361" s="122"/>
      <c r="M361" s="122"/>
      <c r="N361" s="122"/>
      <c r="O361" s="122"/>
      <c r="P361" s="122"/>
    </row>
    <row r="362" spans="1:16" x14ac:dyDescent="0.2">
      <c r="A362" s="79"/>
      <c r="B362" s="79"/>
      <c r="C362" s="79"/>
      <c r="D362" s="86"/>
      <c r="E362" s="122"/>
      <c r="F362" s="138"/>
      <c r="G362" s="139"/>
      <c r="H362" s="140"/>
      <c r="I362" s="141"/>
      <c r="J362" s="87"/>
      <c r="K362" s="122"/>
      <c r="L362" s="122"/>
      <c r="M362" s="122"/>
      <c r="N362" s="122"/>
      <c r="O362" s="122"/>
      <c r="P362" s="122"/>
    </row>
    <row r="363" spans="1:16" x14ac:dyDescent="0.2">
      <c r="A363" s="79"/>
      <c r="B363" s="79"/>
      <c r="C363" s="79"/>
      <c r="D363" s="86"/>
      <c r="E363" s="122"/>
      <c r="F363" s="138"/>
      <c r="G363" s="139"/>
      <c r="H363" s="140"/>
      <c r="I363" s="141"/>
      <c r="J363" s="87"/>
      <c r="K363" s="122"/>
      <c r="L363" s="122"/>
      <c r="M363" s="122"/>
      <c r="N363" s="122"/>
      <c r="O363" s="122"/>
      <c r="P363" s="122"/>
    </row>
    <row r="364" spans="1:16" x14ac:dyDescent="0.2">
      <c r="A364" s="79"/>
      <c r="B364" s="79"/>
      <c r="C364" s="79"/>
      <c r="D364" s="86"/>
      <c r="E364" s="122"/>
      <c r="F364" s="138"/>
      <c r="G364" s="139"/>
      <c r="H364" s="140"/>
      <c r="I364" s="141"/>
      <c r="J364" s="87"/>
      <c r="K364" s="122"/>
      <c r="L364" s="122"/>
      <c r="M364" s="122"/>
      <c r="N364" s="122"/>
      <c r="O364" s="122"/>
      <c r="P364" s="122"/>
    </row>
    <row r="365" spans="1:16" x14ac:dyDescent="0.2">
      <c r="A365" s="79"/>
      <c r="B365" s="79"/>
      <c r="C365" s="79"/>
      <c r="D365" s="86"/>
      <c r="E365" s="122"/>
      <c r="F365" s="138"/>
      <c r="G365" s="139"/>
      <c r="H365" s="140"/>
      <c r="I365" s="141"/>
      <c r="J365" s="87"/>
      <c r="K365" s="122"/>
      <c r="L365" s="122"/>
      <c r="M365" s="122"/>
      <c r="N365" s="122"/>
      <c r="O365" s="122"/>
      <c r="P365" s="122"/>
    </row>
    <row r="366" spans="1:16" x14ac:dyDescent="0.2">
      <c r="A366" s="79"/>
      <c r="B366" s="79"/>
      <c r="C366" s="79"/>
      <c r="D366" s="86"/>
      <c r="E366" s="122"/>
      <c r="F366" s="138"/>
      <c r="G366" s="139"/>
      <c r="H366" s="140"/>
      <c r="I366" s="141"/>
      <c r="J366" s="87"/>
      <c r="K366" s="122"/>
      <c r="L366" s="122"/>
      <c r="M366" s="122"/>
      <c r="N366" s="122"/>
      <c r="O366" s="122"/>
      <c r="P366" s="122"/>
    </row>
    <row r="367" spans="1:16" x14ac:dyDescent="0.2">
      <c r="A367" s="79"/>
      <c r="B367" s="79"/>
      <c r="C367" s="79"/>
      <c r="D367" s="86"/>
      <c r="E367" s="122"/>
      <c r="F367" s="138"/>
      <c r="G367" s="139"/>
      <c r="H367" s="140"/>
      <c r="I367" s="141"/>
      <c r="J367" s="87"/>
      <c r="K367" s="122"/>
      <c r="L367" s="122"/>
      <c r="M367" s="122"/>
      <c r="N367" s="122"/>
      <c r="O367" s="122"/>
      <c r="P367" s="122"/>
    </row>
    <row r="368" spans="1:16" x14ac:dyDescent="0.2">
      <c r="A368" s="79"/>
      <c r="B368" s="79"/>
      <c r="C368" s="79"/>
      <c r="D368" s="86"/>
      <c r="E368" s="122"/>
      <c r="F368" s="138"/>
      <c r="G368" s="139"/>
      <c r="H368" s="140"/>
      <c r="I368" s="141"/>
      <c r="J368" s="87"/>
      <c r="K368" s="122"/>
      <c r="L368" s="122"/>
      <c r="M368" s="122"/>
      <c r="N368" s="122"/>
      <c r="O368" s="122"/>
      <c r="P368" s="122"/>
    </row>
    <row r="369" spans="1:16" x14ac:dyDescent="0.2">
      <c r="A369" s="79"/>
      <c r="B369" s="79"/>
      <c r="C369" s="79"/>
      <c r="D369" s="86"/>
      <c r="E369" s="122"/>
      <c r="F369" s="138"/>
      <c r="G369" s="139"/>
      <c r="H369" s="140"/>
      <c r="I369" s="141"/>
      <c r="J369" s="87"/>
      <c r="K369" s="122"/>
      <c r="L369" s="122"/>
      <c r="M369" s="122"/>
      <c r="N369" s="122"/>
      <c r="O369" s="122"/>
      <c r="P369" s="122"/>
    </row>
    <row r="370" spans="1:16" x14ac:dyDescent="0.2">
      <c r="A370" s="79"/>
      <c r="B370" s="79"/>
      <c r="C370" s="79"/>
      <c r="D370" s="86"/>
      <c r="E370" s="122"/>
      <c r="F370" s="138"/>
      <c r="G370" s="139"/>
      <c r="H370" s="140"/>
      <c r="I370" s="141"/>
      <c r="J370" s="87"/>
      <c r="K370" s="122"/>
      <c r="L370" s="122"/>
      <c r="M370" s="122"/>
      <c r="N370" s="122"/>
      <c r="O370" s="122"/>
      <c r="P370" s="122"/>
    </row>
    <row r="371" spans="1:16" x14ac:dyDescent="0.2">
      <c r="A371" s="79"/>
      <c r="B371" s="79"/>
      <c r="C371" s="79"/>
      <c r="D371" s="86"/>
      <c r="E371" s="122"/>
      <c r="F371" s="138"/>
      <c r="G371" s="139"/>
      <c r="H371" s="140"/>
      <c r="I371" s="141"/>
      <c r="J371" s="87"/>
      <c r="K371" s="122"/>
      <c r="L371" s="122"/>
      <c r="M371" s="122"/>
      <c r="N371" s="122"/>
      <c r="O371" s="122"/>
      <c r="P371" s="122"/>
    </row>
    <row r="372" spans="1:16" x14ac:dyDescent="0.2">
      <c r="A372" s="79"/>
      <c r="B372" s="79"/>
      <c r="C372" s="79"/>
      <c r="D372" s="86"/>
      <c r="E372" s="122"/>
      <c r="F372" s="138"/>
      <c r="G372" s="139"/>
      <c r="H372" s="140"/>
      <c r="I372" s="141"/>
      <c r="J372" s="87"/>
      <c r="K372" s="122"/>
      <c r="L372" s="122"/>
      <c r="M372" s="122"/>
      <c r="N372" s="122"/>
      <c r="O372" s="122"/>
      <c r="P372" s="122"/>
    </row>
    <row r="373" spans="1:16" x14ac:dyDescent="0.2">
      <c r="A373" s="79"/>
      <c r="B373" s="79"/>
      <c r="C373" s="79"/>
      <c r="D373" s="86"/>
      <c r="E373" s="122"/>
      <c r="F373" s="138"/>
      <c r="G373" s="139"/>
      <c r="H373" s="140"/>
      <c r="I373" s="141"/>
      <c r="J373" s="87"/>
      <c r="K373" s="122"/>
      <c r="L373" s="122"/>
      <c r="M373" s="122"/>
      <c r="N373" s="122"/>
      <c r="O373" s="122"/>
      <c r="P373" s="122"/>
    </row>
    <row r="374" spans="1:16" x14ac:dyDescent="0.2">
      <c r="A374" s="79"/>
      <c r="B374" s="79"/>
      <c r="C374" s="79"/>
      <c r="D374" s="86"/>
      <c r="E374" s="122"/>
      <c r="F374" s="138"/>
      <c r="G374" s="139"/>
      <c r="H374" s="140"/>
      <c r="I374" s="141"/>
      <c r="J374" s="87"/>
      <c r="K374" s="122"/>
      <c r="L374" s="122"/>
      <c r="M374" s="122"/>
      <c r="N374" s="122"/>
      <c r="O374" s="122"/>
      <c r="P374" s="122"/>
    </row>
    <row r="375" spans="1:16" x14ac:dyDescent="0.2">
      <c r="A375" s="79"/>
      <c r="B375" s="79"/>
      <c r="C375" s="79"/>
      <c r="D375" s="86"/>
      <c r="E375" s="122"/>
      <c r="F375" s="138"/>
      <c r="G375" s="139"/>
      <c r="H375" s="140"/>
      <c r="I375" s="141"/>
      <c r="J375" s="87"/>
      <c r="K375" s="122"/>
      <c r="L375" s="122"/>
      <c r="M375" s="122"/>
      <c r="N375" s="122"/>
      <c r="O375" s="122"/>
      <c r="P375" s="122"/>
    </row>
    <row r="376" spans="1:16" x14ac:dyDescent="0.2">
      <c r="A376" s="79"/>
      <c r="B376" s="79"/>
      <c r="C376" s="79"/>
      <c r="D376" s="86"/>
      <c r="E376" s="122"/>
      <c r="F376" s="138"/>
      <c r="G376" s="139"/>
      <c r="H376" s="140"/>
      <c r="I376" s="141"/>
      <c r="J376" s="87"/>
      <c r="K376" s="122"/>
      <c r="L376" s="122"/>
      <c r="M376" s="122"/>
      <c r="N376" s="122"/>
      <c r="O376" s="122"/>
      <c r="P376" s="122"/>
    </row>
    <row r="377" spans="1:16" x14ac:dyDescent="0.2">
      <c r="A377" s="79"/>
      <c r="B377" s="79"/>
      <c r="C377" s="79"/>
      <c r="D377" s="86"/>
      <c r="E377" s="122"/>
      <c r="F377" s="138"/>
      <c r="G377" s="139"/>
      <c r="H377" s="140"/>
      <c r="I377" s="141"/>
      <c r="J377" s="87"/>
      <c r="K377" s="122"/>
      <c r="L377" s="122"/>
      <c r="M377" s="122"/>
      <c r="N377" s="122"/>
      <c r="O377" s="122"/>
      <c r="P377" s="122"/>
    </row>
    <row r="378" spans="1:16" x14ac:dyDescent="0.2">
      <c r="A378" s="79"/>
      <c r="B378" s="79"/>
      <c r="C378" s="79"/>
      <c r="D378" s="86"/>
      <c r="E378" s="122"/>
      <c r="F378" s="138"/>
      <c r="G378" s="139"/>
      <c r="H378" s="140"/>
      <c r="I378" s="141"/>
      <c r="J378" s="87"/>
      <c r="K378" s="122"/>
      <c r="L378" s="122"/>
      <c r="M378" s="122"/>
      <c r="N378" s="122"/>
      <c r="O378" s="122"/>
      <c r="P378" s="122"/>
    </row>
    <row r="379" spans="1:16" x14ac:dyDescent="0.2">
      <c r="A379" s="79"/>
      <c r="B379" s="79"/>
      <c r="C379" s="79"/>
      <c r="D379" s="86"/>
      <c r="E379" s="122"/>
      <c r="F379" s="138"/>
      <c r="G379" s="139"/>
      <c r="H379" s="140"/>
      <c r="I379" s="141"/>
      <c r="J379" s="87"/>
      <c r="K379" s="122"/>
      <c r="L379" s="122"/>
      <c r="M379" s="122"/>
      <c r="N379" s="122"/>
      <c r="O379" s="122"/>
      <c r="P379" s="122"/>
    </row>
    <row r="380" spans="1:16" x14ac:dyDescent="0.2">
      <c r="A380" s="79"/>
      <c r="B380" s="79"/>
      <c r="C380" s="79"/>
      <c r="D380" s="86"/>
      <c r="E380" s="122"/>
      <c r="F380" s="138"/>
      <c r="G380" s="139"/>
      <c r="H380" s="140"/>
      <c r="I380" s="141"/>
      <c r="J380" s="87"/>
      <c r="K380" s="122"/>
      <c r="L380" s="122"/>
      <c r="M380" s="122"/>
      <c r="N380" s="122"/>
      <c r="O380" s="122"/>
      <c r="P380" s="122"/>
    </row>
    <row r="381" spans="1:16" x14ac:dyDescent="0.2">
      <c r="A381" s="79"/>
      <c r="B381" s="79"/>
      <c r="C381" s="79"/>
      <c r="D381" s="86"/>
      <c r="E381" s="122"/>
      <c r="F381" s="138"/>
      <c r="G381" s="139"/>
      <c r="H381" s="140"/>
      <c r="I381" s="141"/>
      <c r="J381" s="87"/>
      <c r="K381" s="122"/>
      <c r="L381" s="122"/>
      <c r="M381" s="122"/>
      <c r="N381" s="122"/>
      <c r="O381" s="122"/>
      <c r="P381" s="122"/>
    </row>
    <row r="382" spans="1:16" x14ac:dyDescent="0.2">
      <c r="A382" s="79"/>
      <c r="B382" s="79"/>
      <c r="C382" s="79"/>
      <c r="D382" s="86"/>
      <c r="E382" s="122"/>
      <c r="F382" s="138"/>
      <c r="G382" s="139"/>
      <c r="H382" s="140"/>
      <c r="I382" s="141"/>
      <c r="J382" s="87"/>
      <c r="K382" s="122"/>
      <c r="L382" s="122"/>
      <c r="M382" s="122"/>
      <c r="N382" s="122"/>
      <c r="O382" s="122"/>
      <c r="P382" s="122"/>
    </row>
    <row r="383" spans="1:16" x14ac:dyDescent="0.2">
      <c r="A383" s="79"/>
      <c r="B383" s="79"/>
      <c r="C383" s="79"/>
      <c r="D383" s="86"/>
      <c r="E383" s="122"/>
      <c r="F383" s="138"/>
      <c r="G383" s="139"/>
      <c r="H383" s="140"/>
      <c r="I383" s="141"/>
      <c r="J383" s="87"/>
      <c r="K383" s="122"/>
      <c r="L383" s="122"/>
      <c r="M383" s="122"/>
      <c r="N383" s="122"/>
      <c r="O383" s="122"/>
      <c r="P383" s="122"/>
    </row>
    <row r="384" spans="1:16" x14ac:dyDescent="0.2">
      <c r="A384" s="79"/>
      <c r="B384" s="79"/>
      <c r="C384" s="79"/>
      <c r="D384" s="86"/>
      <c r="E384" s="122"/>
      <c r="F384" s="138"/>
      <c r="G384" s="139"/>
      <c r="H384" s="140"/>
      <c r="I384" s="141"/>
      <c r="J384" s="87"/>
      <c r="K384" s="122"/>
      <c r="L384" s="122"/>
      <c r="M384" s="122"/>
      <c r="N384" s="122"/>
      <c r="O384" s="122"/>
      <c r="P384" s="122"/>
    </row>
    <row r="385" spans="1:16" x14ac:dyDescent="0.2">
      <c r="A385" s="79"/>
      <c r="B385" s="79"/>
      <c r="C385" s="79"/>
      <c r="D385" s="86"/>
      <c r="E385" s="122"/>
      <c r="F385" s="138"/>
      <c r="G385" s="139"/>
      <c r="H385" s="140"/>
      <c r="I385" s="141"/>
      <c r="J385" s="87"/>
      <c r="K385" s="122"/>
      <c r="L385" s="122"/>
      <c r="M385" s="122"/>
      <c r="N385" s="122"/>
      <c r="O385" s="122"/>
      <c r="P385" s="122"/>
    </row>
    <row r="386" spans="1:16" x14ac:dyDescent="0.2">
      <c r="A386" s="79"/>
      <c r="B386" s="79"/>
      <c r="C386" s="79"/>
      <c r="D386" s="86"/>
      <c r="E386" s="122"/>
      <c r="F386" s="138"/>
      <c r="G386" s="139"/>
      <c r="H386" s="140"/>
      <c r="I386" s="141"/>
      <c r="J386" s="87"/>
      <c r="K386" s="122"/>
      <c r="L386" s="122"/>
      <c r="M386" s="122"/>
      <c r="N386" s="122"/>
      <c r="O386" s="122"/>
      <c r="P386" s="122"/>
    </row>
    <row r="387" spans="1:16" x14ac:dyDescent="0.2">
      <c r="A387" s="79"/>
      <c r="B387" s="79"/>
      <c r="C387" s="79"/>
      <c r="D387" s="86"/>
      <c r="E387" s="122"/>
      <c r="F387" s="138"/>
      <c r="G387" s="139"/>
      <c r="H387" s="140"/>
      <c r="I387" s="141"/>
      <c r="J387" s="87"/>
      <c r="K387" s="122"/>
      <c r="L387" s="122"/>
      <c r="M387" s="122"/>
      <c r="N387" s="122"/>
      <c r="O387" s="122"/>
      <c r="P387" s="122"/>
    </row>
    <row r="388" spans="1:16" x14ac:dyDescent="0.2">
      <c r="A388" s="79"/>
      <c r="B388" s="79"/>
      <c r="C388" s="79"/>
      <c r="D388" s="86"/>
      <c r="E388" s="122"/>
      <c r="F388" s="138"/>
      <c r="G388" s="139"/>
      <c r="H388" s="140"/>
      <c r="I388" s="141"/>
      <c r="J388" s="87"/>
      <c r="K388" s="122"/>
      <c r="L388" s="122"/>
      <c r="M388" s="122"/>
      <c r="N388" s="122"/>
      <c r="O388" s="122"/>
      <c r="P388" s="122"/>
    </row>
    <row r="389" spans="1:16" x14ac:dyDescent="0.2">
      <c r="A389" s="79"/>
      <c r="B389" s="79"/>
      <c r="C389" s="79"/>
      <c r="D389" s="86"/>
      <c r="E389" s="122"/>
      <c r="F389" s="138"/>
      <c r="G389" s="139"/>
      <c r="H389" s="140"/>
      <c r="I389" s="141"/>
      <c r="J389" s="87"/>
      <c r="K389" s="122"/>
      <c r="L389" s="122"/>
      <c r="M389" s="122"/>
      <c r="N389" s="122"/>
      <c r="O389" s="122"/>
      <c r="P389" s="122"/>
    </row>
    <row r="390" spans="1:16" x14ac:dyDescent="0.2">
      <c r="A390" s="79"/>
      <c r="B390" s="79"/>
      <c r="C390" s="79"/>
      <c r="D390" s="86"/>
      <c r="E390" s="122"/>
      <c r="F390" s="138"/>
      <c r="G390" s="139"/>
      <c r="H390" s="140"/>
      <c r="I390" s="141"/>
      <c r="J390" s="87"/>
      <c r="K390" s="122"/>
      <c r="L390" s="122"/>
      <c r="M390" s="122"/>
      <c r="N390" s="122"/>
      <c r="O390" s="122"/>
      <c r="P390" s="122"/>
    </row>
    <row r="391" spans="1:16" x14ac:dyDescent="0.2">
      <c r="A391" s="79"/>
      <c r="B391" s="79"/>
      <c r="C391" s="79"/>
      <c r="D391" s="86"/>
      <c r="E391" s="122"/>
      <c r="F391" s="138"/>
      <c r="G391" s="139"/>
      <c r="H391" s="140"/>
      <c r="I391" s="141"/>
      <c r="J391" s="87"/>
      <c r="K391" s="122"/>
      <c r="L391" s="122"/>
      <c r="M391" s="122"/>
      <c r="N391" s="122"/>
      <c r="O391" s="122"/>
      <c r="P391" s="122"/>
    </row>
    <row r="392" spans="1:16" x14ac:dyDescent="0.2">
      <c r="A392" s="79"/>
      <c r="B392" s="79"/>
      <c r="C392" s="79"/>
      <c r="D392" s="86"/>
      <c r="E392" s="122"/>
      <c r="F392" s="138"/>
      <c r="G392" s="139"/>
      <c r="H392" s="140"/>
      <c r="I392" s="141"/>
      <c r="J392" s="87"/>
      <c r="K392" s="122"/>
      <c r="L392" s="122"/>
      <c r="M392" s="122"/>
      <c r="N392" s="122"/>
      <c r="O392" s="122"/>
      <c r="P392" s="122"/>
    </row>
    <row r="393" spans="1:16" x14ac:dyDescent="0.2">
      <c r="A393" s="79"/>
      <c r="B393" s="79"/>
      <c r="C393" s="79"/>
      <c r="D393" s="86"/>
      <c r="E393" s="122"/>
      <c r="F393" s="138"/>
      <c r="G393" s="139"/>
      <c r="H393" s="140"/>
      <c r="I393" s="141"/>
      <c r="J393" s="87"/>
      <c r="K393" s="122"/>
      <c r="L393" s="122"/>
      <c r="M393" s="122"/>
      <c r="N393" s="122"/>
      <c r="O393" s="122"/>
      <c r="P393" s="122"/>
    </row>
    <row r="394" spans="1:16" x14ac:dyDescent="0.2">
      <c r="A394" s="79"/>
      <c r="B394" s="79"/>
      <c r="C394" s="79"/>
      <c r="D394" s="86"/>
      <c r="E394" s="122"/>
      <c r="F394" s="138"/>
      <c r="G394" s="139"/>
      <c r="H394" s="140"/>
      <c r="I394" s="141"/>
      <c r="J394" s="87"/>
      <c r="K394" s="122"/>
      <c r="L394" s="122"/>
      <c r="M394" s="122"/>
      <c r="N394" s="122"/>
      <c r="O394" s="122"/>
      <c r="P394" s="122"/>
    </row>
    <row r="395" spans="1:16" x14ac:dyDescent="0.2">
      <c r="A395" s="79"/>
      <c r="B395" s="79"/>
      <c r="C395" s="79"/>
      <c r="D395" s="86"/>
      <c r="E395" s="122"/>
      <c r="F395" s="138"/>
      <c r="G395" s="139"/>
      <c r="H395" s="140"/>
      <c r="I395" s="141"/>
      <c r="J395" s="87"/>
      <c r="K395" s="122"/>
      <c r="L395" s="122"/>
      <c r="M395" s="122"/>
      <c r="N395" s="122"/>
      <c r="O395" s="122"/>
      <c r="P395" s="122"/>
    </row>
    <row r="396" spans="1:16" x14ac:dyDescent="0.2">
      <c r="A396" s="79"/>
      <c r="B396" s="79"/>
      <c r="C396" s="79"/>
      <c r="D396" s="86"/>
      <c r="E396" s="122"/>
      <c r="F396" s="138"/>
      <c r="G396" s="139"/>
      <c r="H396" s="140"/>
      <c r="I396" s="141"/>
      <c r="J396" s="87"/>
      <c r="K396" s="122"/>
      <c r="L396" s="122"/>
      <c r="M396" s="122"/>
      <c r="N396" s="122"/>
      <c r="O396" s="122"/>
      <c r="P396" s="122"/>
    </row>
    <row r="397" spans="1:16" x14ac:dyDescent="0.2">
      <c r="A397" s="79"/>
      <c r="B397" s="79"/>
      <c r="C397" s="79"/>
      <c r="D397" s="86"/>
      <c r="E397" s="122"/>
      <c r="F397" s="138"/>
      <c r="G397" s="139"/>
      <c r="H397" s="140"/>
      <c r="I397" s="141"/>
      <c r="J397" s="87"/>
      <c r="K397" s="122"/>
      <c r="L397" s="122"/>
      <c r="M397" s="122"/>
      <c r="N397" s="122"/>
      <c r="O397" s="122"/>
      <c r="P397" s="122"/>
    </row>
    <row r="398" spans="1:16" x14ac:dyDescent="0.2">
      <c r="A398" s="79"/>
      <c r="B398" s="79"/>
      <c r="C398" s="79"/>
      <c r="D398" s="86"/>
      <c r="E398" s="122"/>
      <c r="F398" s="138"/>
      <c r="G398" s="139"/>
      <c r="H398" s="140"/>
      <c r="I398" s="141"/>
      <c r="J398" s="87"/>
      <c r="K398" s="122"/>
      <c r="L398" s="122"/>
      <c r="M398" s="122"/>
      <c r="N398" s="122"/>
      <c r="O398" s="122"/>
      <c r="P398" s="122"/>
    </row>
    <row r="399" spans="1:16" x14ac:dyDescent="0.2">
      <c r="A399" s="79"/>
      <c r="B399" s="79"/>
      <c r="C399" s="79"/>
      <c r="D399" s="86"/>
      <c r="E399" s="122"/>
      <c r="F399" s="138"/>
      <c r="G399" s="139"/>
      <c r="H399" s="140"/>
      <c r="I399" s="141"/>
      <c r="J399" s="87"/>
      <c r="K399" s="122"/>
      <c r="L399" s="122"/>
      <c r="M399" s="122"/>
      <c r="N399" s="122"/>
      <c r="O399" s="122"/>
      <c r="P399" s="122"/>
    </row>
    <row r="400" spans="1:16" x14ac:dyDescent="0.2">
      <c r="A400" s="79"/>
      <c r="B400" s="79"/>
      <c r="C400" s="79"/>
      <c r="D400" s="86"/>
      <c r="E400" s="122"/>
      <c r="F400" s="138"/>
      <c r="G400" s="139"/>
      <c r="H400" s="140"/>
      <c r="I400" s="141"/>
      <c r="J400" s="87"/>
      <c r="K400" s="122"/>
      <c r="L400" s="122"/>
      <c r="M400" s="122"/>
      <c r="N400" s="122"/>
      <c r="O400" s="122"/>
      <c r="P400" s="122"/>
    </row>
    <row r="401" spans="1:16" x14ac:dyDescent="0.2">
      <c r="A401" s="79"/>
      <c r="B401" s="79"/>
      <c r="C401" s="79"/>
      <c r="D401" s="86"/>
      <c r="E401" s="122"/>
      <c r="F401" s="138"/>
      <c r="G401" s="139"/>
      <c r="H401" s="140"/>
      <c r="I401" s="141"/>
      <c r="J401" s="87"/>
      <c r="K401" s="122"/>
      <c r="L401" s="122"/>
      <c r="M401" s="122"/>
      <c r="N401" s="122"/>
      <c r="O401" s="122"/>
      <c r="P401" s="122"/>
    </row>
    <row r="402" spans="1:16" x14ac:dyDescent="0.2">
      <c r="A402" s="79"/>
      <c r="B402" s="79"/>
      <c r="C402" s="79"/>
      <c r="D402" s="86"/>
      <c r="E402" s="122"/>
      <c r="F402" s="138"/>
      <c r="G402" s="139"/>
      <c r="H402" s="140"/>
      <c r="I402" s="141"/>
      <c r="J402" s="87"/>
      <c r="K402" s="122"/>
      <c r="L402" s="122"/>
      <c r="M402" s="122"/>
      <c r="N402" s="122"/>
      <c r="O402" s="122"/>
      <c r="P402" s="122"/>
    </row>
    <row r="403" spans="1:16" x14ac:dyDescent="0.2">
      <c r="A403" s="79"/>
      <c r="B403" s="79"/>
      <c r="C403" s="79"/>
      <c r="D403" s="86"/>
      <c r="E403" s="122"/>
      <c r="F403" s="138"/>
      <c r="G403" s="139"/>
      <c r="H403" s="140"/>
      <c r="I403" s="141"/>
      <c r="J403" s="87"/>
      <c r="K403" s="122"/>
      <c r="L403" s="122"/>
      <c r="M403" s="122"/>
      <c r="N403" s="122"/>
      <c r="O403" s="122"/>
      <c r="P403" s="122"/>
    </row>
    <row r="404" spans="1:16" x14ac:dyDescent="0.2">
      <c r="A404" s="79"/>
      <c r="B404" s="79"/>
      <c r="C404" s="79"/>
      <c r="D404" s="86"/>
      <c r="E404" s="122"/>
      <c r="F404" s="138"/>
      <c r="G404" s="139"/>
      <c r="H404" s="140"/>
      <c r="I404" s="141"/>
      <c r="J404" s="87"/>
      <c r="K404" s="122"/>
      <c r="L404" s="122"/>
      <c r="M404" s="122"/>
      <c r="N404" s="122"/>
      <c r="O404" s="122"/>
      <c r="P404" s="122"/>
    </row>
    <row r="405" spans="1:16" x14ac:dyDescent="0.2">
      <c r="A405" s="79"/>
      <c r="B405" s="79"/>
      <c r="C405" s="79"/>
      <c r="D405" s="86"/>
      <c r="E405" s="122"/>
      <c r="F405" s="138"/>
      <c r="G405" s="139"/>
      <c r="H405" s="140"/>
      <c r="I405" s="141"/>
      <c r="J405" s="87"/>
      <c r="K405" s="122"/>
      <c r="L405" s="122"/>
      <c r="M405" s="122"/>
      <c r="N405" s="122"/>
      <c r="O405" s="122"/>
      <c r="P405" s="122"/>
    </row>
    <row r="406" spans="1:16" x14ac:dyDescent="0.2">
      <c r="A406" s="79"/>
      <c r="B406" s="79"/>
      <c r="C406" s="79"/>
      <c r="D406" s="86"/>
      <c r="E406" s="122"/>
      <c r="F406" s="138"/>
      <c r="G406" s="139"/>
      <c r="H406" s="140"/>
      <c r="I406" s="141"/>
      <c r="J406" s="87"/>
      <c r="K406" s="122"/>
      <c r="L406" s="122"/>
      <c r="M406" s="122"/>
      <c r="N406" s="122"/>
      <c r="O406" s="122"/>
      <c r="P406" s="122"/>
    </row>
    <row r="407" spans="1:16" x14ac:dyDescent="0.2">
      <c r="A407" s="79"/>
      <c r="B407" s="79"/>
      <c r="C407" s="79"/>
      <c r="D407" s="86"/>
      <c r="E407" s="122"/>
      <c r="F407" s="138"/>
      <c r="G407" s="139"/>
      <c r="H407" s="140"/>
      <c r="I407" s="141"/>
      <c r="J407" s="87"/>
      <c r="K407" s="122"/>
      <c r="L407" s="122"/>
      <c r="M407" s="122"/>
      <c r="N407" s="122"/>
      <c r="O407" s="122"/>
      <c r="P407" s="122"/>
    </row>
    <row r="408" spans="1:16" x14ac:dyDescent="0.2">
      <c r="A408" s="79"/>
      <c r="B408" s="79"/>
      <c r="C408" s="79"/>
      <c r="D408" s="86"/>
      <c r="E408" s="122"/>
      <c r="F408" s="138"/>
      <c r="G408" s="139"/>
      <c r="H408" s="140"/>
      <c r="I408" s="141"/>
      <c r="J408" s="87"/>
      <c r="K408" s="122"/>
      <c r="L408" s="122"/>
      <c r="M408" s="122"/>
      <c r="N408" s="122"/>
      <c r="O408" s="122"/>
      <c r="P408" s="122"/>
    </row>
    <row r="409" spans="1:16" x14ac:dyDescent="0.2">
      <c r="A409" s="79"/>
      <c r="B409" s="79"/>
      <c r="C409" s="79"/>
      <c r="D409" s="86"/>
      <c r="E409" s="122"/>
      <c r="F409" s="138"/>
      <c r="G409" s="139"/>
      <c r="H409" s="140"/>
      <c r="I409" s="141"/>
      <c r="J409" s="87"/>
      <c r="K409" s="122"/>
      <c r="L409" s="122"/>
      <c r="M409" s="122"/>
      <c r="N409" s="122"/>
      <c r="O409" s="122"/>
      <c r="P409" s="122"/>
    </row>
    <row r="410" spans="1:16" x14ac:dyDescent="0.2">
      <c r="A410" s="79"/>
      <c r="B410" s="79"/>
      <c r="C410" s="79"/>
      <c r="D410" s="86"/>
      <c r="E410" s="122"/>
      <c r="F410" s="138"/>
      <c r="G410" s="139"/>
      <c r="H410" s="140"/>
      <c r="I410" s="141"/>
      <c r="J410" s="87"/>
      <c r="K410" s="122"/>
      <c r="L410" s="122"/>
      <c r="M410" s="122"/>
      <c r="N410" s="122"/>
      <c r="O410" s="122"/>
      <c r="P410" s="122"/>
    </row>
    <row r="411" spans="1:16" x14ac:dyDescent="0.2">
      <c r="A411" s="79"/>
      <c r="B411" s="79"/>
      <c r="C411" s="79"/>
      <c r="D411" s="86"/>
      <c r="E411" s="122"/>
      <c r="F411" s="138"/>
      <c r="G411" s="139"/>
      <c r="H411" s="140"/>
      <c r="I411" s="141"/>
      <c r="J411" s="87"/>
      <c r="K411" s="122"/>
      <c r="L411" s="122"/>
      <c r="M411" s="122"/>
      <c r="N411" s="122"/>
      <c r="O411" s="122"/>
      <c r="P411" s="122"/>
    </row>
    <row r="412" spans="1:16" x14ac:dyDescent="0.2">
      <c r="A412" s="79"/>
      <c r="B412" s="79"/>
      <c r="C412" s="79"/>
      <c r="D412" s="86"/>
      <c r="E412" s="122"/>
      <c r="F412" s="138"/>
      <c r="G412" s="139"/>
      <c r="H412" s="140"/>
      <c r="I412" s="141"/>
      <c r="J412" s="87"/>
      <c r="K412" s="122"/>
      <c r="L412" s="122"/>
      <c r="M412" s="122"/>
      <c r="N412" s="122"/>
      <c r="O412" s="122"/>
      <c r="P412" s="122"/>
    </row>
    <row r="413" spans="1:16" x14ac:dyDescent="0.2">
      <c r="A413" s="79"/>
      <c r="B413" s="79"/>
      <c r="C413" s="79"/>
      <c r="D413" s="86"/>
      <c r="E413" s="122"/>
      <c r="F413" s="138"/>
      <c r="G413" s="139"/>
      <c r="H413" s="140"/>
      <c r="I413" s="141"/>
      <c r="J413" s="87"/>
      <c r="K413" s="122"/>
      <c r="L413" s="122"/>
      <c r="M413" s="122"/>
      <c r="N413" s="122"/>
      <c r="O413" s="122"/>
      <c r="P413" s="122"/>
    </row>
    <row r="414" spans="1:16" x14ac:dyDescent="0.2">
      <c r="A414" s="79"/>
      <c r="B414" s="79"/>
      <c r="C414" s="79"/>
      <c r="D414" s="86"/>
      <c r="E414" s="122"/>
      <c r="F414" s="138"/>
      <c r="G414" s="139"/>
      <c r="H414" s="140"/>
      <c r="I414" s="141"/>
      <c r="J414" s="87"/>
      <c r="K414" s="122"/>
      <c r="L414" s="122"/>
      <c r="M414" s="122"/>
      <c r="N414" s="122"/>
      <c r="O414" s="122"/>
      <c r="P414" s="122"/>
    </row>
    <row r="415" spans="1:16" x14ac:dyDescent="0.2">
      <c r="A415" s="79"/>
      <c r="B415" s="79"/>
      <c r="C415" s="79"/>
      <c r="D415" s="86"/>
      <c r="E415" s="122"/>
      <c r="F415" s="138"/>
      <c r="G415" s="139"/>
      <c r="H415" s="140"/>
      <c r="I415" s="141"/>
      <c r="J415" s="87"/>
      <c r="K415" s="122"/>
      <c r="L415" s="122"/>
      <c r="M415" s="122"/>
      <c r="N415" s="122"/>
      <c r="O415" s="122"/>
      <c r="P415" s="122"/>
    </row>
    <row r="416" spans="1:16" x14ac:dyDescent="0.2">
      <c r="A416" s="79"/>
      <c r="B416" s="79"/>
      <c r="C416" s="79"/>
      <c r="D416" s="86"/>
      <c r="E416" s="122"/>
      <c r="F416" s="138"/>
      <c r="G416" s="139"/>
      <c r="H416" s="140"/>
      <c r="I416" s="141"/>
      <c r="J416" s="87"/>
      <c r="K416" s="122"/>
      <c r="L416" s="122"/>
      <c r="M416" s="122"/>
      <c r="N416" s="122"/>
      <c r="O416" s="122"/>
      <c r="P416" s="122"/>
    </row>
    <row r="417" spans="1:16" x14ac:dyDescent="0.2">
      <c r="A417" s="79"/>
      <c r="B417" s="79"/>
      <c r="C417" s="79"/>
      <c r="D417" s="86"/>
      <c r="E417" s="122"/>
      <c r="F417" s="138"/>
      <c r="G417" s="139"/>
      <c r="H417" s="140"/>
      <c r="I417" s="141"/>
      <c r="J417" s="87"/>
      <c r="K417" s="122"/>
      <c r="L417" s="122"/>
      <c r="M417" s="122"/>
      <c r="N417" s="122"/>
      <c r="O417" s="122"/>
      <c r="P417" s="122"/>
    </row>
    <row r="418" spans="1:16" x14ac:dyDescent="0.2">
      <c r="A418" s="79"/>
      <c r="B418" s="79"/>
      <c r="C418" s="79"/>
      <c r="D418" s="86"/>
      <c r="E418" s="122"/>
      <c r="F418" s="138"/>
      <c r="G418" s="139"/>
      <c r="H418" s="140"/>
      <c r="I418" s="141"/>
      <c r="J418" s="87"/>
      <c r="K418" s="122"/>
      <c r="L418" s="122"/>
      <c r="M418" s="122"/>
      <c r="N418" s="122"/>
      <c r="O418" s="122"/>
      <c r="P418" s="122"/>
    </row>
    <row r="419" spans="1:16" x14ac:dyDescent="0.2">
      <c r="A419" s="79"/>
      <c r="B419" s="79"/>
      <c r="C419" s="79"/>
      <c r="D419" s="86"/>
      <c r="E419" s="122"/>
      <c r="F419" s="138"/>
      <c r="G419" s="139"/>
      <c r="H419" s="140"/>
      <c r="I419" s="141"/>
      <c r="J419" s="87"/>
      <c r="K419" s="122"/>
      <c r="L419" s="122"/>
      <c r="M419" s="122"/>
      <c r="N419" s="122"/>
      <c r="O419" s="122"/>
      <c r="P419" s="122"/>
    </row>
    <row r="420" spans="1:16" x14ac:dyDescent="0.2">
      <c r="A420" s="79"/>
      <c r="B420" s="79"/>
      <c r="C420" s="79"/>
      <c r="D420" s="86"/>
      <c r="E420" s="122"/>
      <c r="F420" s="138"/>
      <c r="G420" s="139"/>
      <c r="H420" s="140"/>
      <c r="I420" s="141"/>
      <c r="J420" s="87"/>
      <c r="K420" s="122"/>
      <c r="L420" s="122"/>
      <c r="M420" s="122"/>
      <c r="N420" s="122"/>
      <c r="O420" s="122"/>
      <c r="P420" s="122"/>
    </row>
    <row r="421" spans="1:16" x14ac:dyDescent="0.2">
      <c r="A421" s="79"/>
      <c r="B421" s="79"/>
      <c r="C421" s="79"/>
      <c r="D421" s="86"/>
      <c r="E421" s="122"/>
      <c r="F421" s="138"/>
      <c r="G421" s="139"/>
      <c r="H421" s="140"/>
      <c r="I421" s="141"/>
      <c r="J421" s="87"/>
      <c r="K421" s="122"/>
      <c r="L421" s="122"/>
      <c r="M421" s="122"/>
      <c r="N421" s="122"/>
      <c r="O421" s="122"/>
      <c r="P421" s="122"/>
    </row>
    <row r="422" spans="1:16" x14ac:dyDescent="0.2">
      <c r="A422" s="79"/>
      <c r="B422" s="79"/>
      <c r="C422" s="79"/>
      <c r="D422" s="86"/>
      <c r="E422" s="122"/>
      <c r="F422" s="138"/>
      <c r="G422" s="139"/>
      <c r="H422" s="140"/>
      <c r="I422" s="141"/>
      <c r="J422" s="87"/>
      <c r="K422" s="122"/>
      <c r="L422" s="122"/>
      <c r="M422" s="122"/>
      <c r="N422" s="122"/>
      <c r="O422" s="122"/>
      <c r="P422" s="122"/>
    </row>
    <row r="423" spans="1:16" x14ac:dyDescent="0.2">
      <c r="A423" s="79"/>
      <c r="B423" s="79"/>
      <c r="C423" s="79"/>
      <c r="D423" s="86"/>
      <c r="E423" s="122"/>
      <c r="F423" s="138"/>
      <c r="G423" s="139"/>
      <c r="H423" s="140"/>
      <c r="I423" s="141"/>
      <c r="J423" s="87"/>
      <c r="K423" s="122"/>
      <c r="L423" s="122"/>
      <c r="M423" s="122"/>
      <c r="N423" s="122"/>
      <c r="O423" s="122"/>
      <c r="P423" s="122"/>
    </row>
    <row r="424" spans="1:16" x14ac:dyDescent="0.2">
      <c r="A424" s="79"/>
      <c r="B424" s="79"/>
      <c r="C424" s="79"/>
      <c r="D424" s="86"/>
      <c r="E424" s="122"/>
      <c r="F424" s="138"/>
      <c r="G424" s="139"/>
      <c r="H424" s="140"/>
      <c r="I424" s="141"/>
      <c r="J424" s="87"/>
      <c r="K424" s="122"/>
      <c r="L424" s="122"/>
      <c r="M424" s="122"/>
      <c r="N424" s="122"/>
      <c r="O424" s="122"/>
      <c r="P424" s="122"/>
    </row>
    <row r="425" spans="1:16" x14ac:dyDescent="0.2">
      <c r="A425" s="79"/>
      <c r="B425" s="79"/>
      <c r="C425" s="79"/>
      <c r="D425" s="86"/>
      <c r="E425" s="122"/>
      <c r="F425" s="138"/>
      <c r="G425" s="139"/>
      <c r="H425" s="140"/>
      <c r="I425" s="141"/>
      <c r="J425" s="87"/>
      <c r="K425" s="122"/>
      <c r="L425" s="122"/>
      <c r="M425" s="122"/>
      <c r="N425" s="122"/>
      <c r="O425" s="122"/>
      <c r="P425" s="122"/>
    </row>
    <row r="426" spans="1:16" x14ac:dyDescent="0.2">
      <c r="A426" s="79"/>
      <c r="B426" s="79"/>
      <c r="C426" s="79"/>
      <c r="D426" s="86"/>
      <c r="E426" s="122"/>
      <c r="F426" s="138"/>
      <c r="G426" s="139"/>
      <c r="H426" s="140"/>
      <c r="I426" s="141"/>
      <c r="J426" s="87"/>
      <c r="K426" s="122"/>
      <c r="L426" s="122"/>
      <c r="M426" s="122"/>
      <c r="N426" s="122"/>
      <c r="O426" s="122"/>
      <c r="P426" s="122"/>
    </row>
    <row r="427" spans="1:16" x14ac:dyDescent="0.2">
      <c r="A427" s="79"/>
      <c r="B427" s="79"/>
      <c r="C427" s="79"/>
      <c r="D427" s="86"/>
      <c r="E427" s="122"/>
      <c r="F427" s="138"/>
      <c r="G427" s="139"/>
      <c r="H427" s="140"/>
      <c r="I427" s="141"/>
      <c r="J427" s="87"/>
      <c r="K427" s="122"/>
      <c r="L427" s="122"/>
      <c r="M427" s="122"/>
      <c r="N427" s="122"/>
      <c r="O427" s="122"/>
      <c r="P427" s="122"/>
    </row>
    <row r="428" spans="1:16" x14ac:dyDescent="0.2">
      <c r="A428" s="79"/>
      <c r="B428" s="79"/>
      <c r="C428" s="79"/>
      <c r="D428" s="86"/>
      <c r="E428" s="122"/>
      <c r="F428" s="138"/>
      <c r="G428" s="139"/>
      <c r="H428" s="140"/>
      <c r="I428" s="141"/>
      <c r="J428" s="87"/>
      <c r="K428" s="122"/>
      <c r="L428" s="122"/>
      <c r="M428" s="122"/>
      <c r="N428" s="122"/>
      <c r="O428" s="122"/>
      <c r="P428" s="122"/>
    </row>
    <row r="429" spans="1:16" x14ac:dyDescent="0.2">
      <c r="A429" s="79"/>
      <c r="B429" s="79"/>
      <c r="C429" s="79"/>
      <c r="D429" s="86"/>
      <c r="E429" s="122"/>
      <c r="F429" s="138"/>
      <c r="G429" s="139"/>
      <c r="H429" s="140"/>
      <c r="I429" s="141"/>
      <c r="J429" s="87"/>
      <c r="K429" s="122"/>
      <c r="L429" s="122"/>
      <c r="M429" s="122"/>
      <c r="N429" s="122"/>
      <c r="O429" s="122"/>
      <c r="P429" s="122"/>
    </row>
    <row r="430" spans="1:16" x14ac:dyDescent="0.2">
      <c r="A430" s="79"/>
      <c r="B430" s="79"/>
      <c r="C430" s="79"/>
      <c r="D430" s="86"/>
      <c r="E430" s="122"/>
      <c r="F430" s="138"/>
      <c r="G430" s="139"/>
      <c r="H430" s="140"/>
      <c r="I430" s="141"/>
      <c r="J430" s="87"/>
      <c r="K430" s="122"/>
      <c r="L430" s="122"/>
      <c r="M430" s="122"/>
      <c r="N430" s="122"/>
      <c r="O430" s="122"/>
      <c r="P430" s="122"/>
    </row>
    <row r="431" spans="1:16" x14ac:dyDescent="0.2">
      <c r="A431" s="79"/>
      <c r="B431" s="79"/>
      <c r="C431" s="79"/>
      <c r="D431" s="86"/>
      <c r="E431" s="122"/>
      <c r="F431" s="138"/>
      <c r="G431" s="139"/>
      <c r="H431" s="140"/>
      <c r="I431" s="141"/>
      <c r="J431" s="87"/>
      <c r="K431" s="122"/>
      <c r="L431" s="122"/>
      <c r="M431" s="122"/>
      <c r="N431" s="122"/>
      <c r="O431" s="122"/>
      <c r="P431" s="122"/>
    </row>
    <row r="432" spans="1:16" x14ac:dyDescent="0.2">
      <c r="A432" s="79"/>
      <c r="B432" s="79"/>
      <c r="C432" s="79"/>
      <c r="D432" s="86"/>
      <c r="E432" s="122"/>
      <c r="F432" s="138"/>
      <c r="G432" s="139"/>
      <c r="H432" s="140"/>
      <c r="I432" s="141"/>
      <c r="J432" s="87"/>
      <c r="K432" s="122"/>
      <c r="L432" s="122"/>
      <c r="M432" s="122"/>
      <c r="N432" s="122"/>
      <c r="O432" s="122"/>
      <c r="P432" s="122"/>
    </row>
    <row r="433" spans="1:16" x14ac:dyDescent="0.2">
      <c r="A433" s="79"/>
      <c r="B433" s="79"/>
      <c r="C433" s="79"/>
      <c r="D433" s="86"/>
      <c r="E433" s="122"/>
      <c r="F433" s="138"/>
      <c r="G433" s="139"/>
      <c r="H433" s="140"/>
      <c r="I433" s="141"/>
      <c r="J433" s="87"/>
      <c r="K433" s="122"/>
      <c r="L433" s="122"/>
      <c r="M433" s="122"/>
      <c r="N433" s="122"/>
      <c r="O433" s="122"/>
      <c r="P433" s="122"/>
    </row>
    <row r="434" spans="1:16" x14ac:dyDescent="0.2">
      <c r="A434" s="79"/>
      <c r="B434" s="79"/>
      <c r="C434" s="79"/>
      <c r="D434" s="86"/>
      <c r="E434" s="122"/>
      <c r="F434" s="138"/>
      <c r="G434" s="139"/>
      <c r="H434" s="140"/>
      <c r="I434" s="141"/>
      <c r="J434" s="87"/>
      <c r="K434" s="122"/>
      <c r="L434" s="122"/>
      <c r="M434" s="122"/>
      <c r="N434" s="122"/>
      <c r="O434" s="122"/>
      <c r="P434" s="122"/>
    </row>
    <row r="435" spans="1:16" x14ac:dyDescent="0.2">
      <c r="A435" s="79"/>
      <c r="B435" s="79"/>
      <c r="C435" s="79"/>
      <c r="D435" s="86"/>
      <c r="E435" s="122"/>
      <c r="F435" s="138"/>
      <c r="G435" s="139"/>
      <c r="H435" s="140"/>
      <c r="I435" s="141"/>
      <c r="J435" s="87"/>
      <c r="K435" s="122"/>
      <c r="L435" s="122"/>
      <c r="M435" s="122"/>
      <c r="N435" s="122"/>
      <c r="O435" s="122"/>
      <c r="P435" s="122"/>
    </row>
    <row r="436" spans="1:16" x14ac:dyDescent="0.2">
      <c r="A436" s="79"/>
      <c r="B436" s="79"/>
      <c r="C436" s="79"/>
      <c r="D436" s="86"/>
      <c r="E436" s="122"/>
      <c r="F436" s="138"/>
      <c r="G436" s="139"/>
      <c r="H436" s="140"/>
      <c r="I436" s="141"/>
      <c r="J436" s="87"/>
      <c r="K436" s="122"/>
      <c r="L436" s="122"/>
      <c r="M436" s="122"/>
      <c r="N436" s="122"/>
      <c r="O436" s="122"/>
      <c r="P436" s="122"/>
    </row>
    <row r="437" spans="1:16" x14ac:dyDescent="0.2">
      <c r="A437" s="79"/>
      <c r="B437" s="79"/>
      <c r="C437" s="79"/>
      <c r="D437" s="86"/>
      <c r="E437" s="122"/>
      <c r="F437" s="138"/>
      <c r="G437" s="139"/>
      <c r="H437" s="140"/>
      <c r="I437" s="141"/>
      <c r="J437" s="87"/>
      <c r="K437" s="122"/>
      <c r="L437" s="122"/>
      <c r="M437" s="122"/>
      <c r="N437" s="122"/>
      <c r="O437" s="122"/>
      <c r="P437" s="122"/>
    </row>
    <row r="438" spans="1:16" x14ac:dyDescent="0.2">
      <c r="A438" s="79"/>
      <c r="B438" s="79"/>
      <c r="C438" s="79"/>
      <c r="D438" s="86"/>
      <c r="E438" s="122"/>
      <c r="F438" s="138"/>
      <c r="G438" s="139"/>
      <c r="H438" s="140"/>
      <c r="I438" s="141"/>
      <c r="J438" s="87"/>
      <c r="K438" s="122"/>
      <c r="L438" s="122"/>
      <c r="M438" s="122"/>
      <c r="N438" s="122"/>
      <c r="O438" s="122"/>
      <c r="P438" s="122"/>
    </row>
    <row r="439" spans="1:16" x14ac:dyDescent="0.2">
      <c r="A439" s="79"/>
      <c r="B439" s="79"/>
      <c r="C439" s="79"/>
      <c r="D439" s="86"/>
      <c r="E439" s="122"/>
      <c r="F439" s="138"/>
      <c r="G439" s="139"/>
      <c r="H439" s="140"/>
      <c r="I439" s="141"/>
      <c r="J439" s="87"/>
      <c r="K439" s="122"/>
      <c r="L439" s="122"/>
      <c r="M439" s="122"/>
      <c r="N439" s="122"/>
      <c r="O439" s="122"/>
      <c r="P439" s="122"/>
    </row>
    <row r="440" spans="1:16" x14ac:dyDescent="0.2">
      <c r="A440" s="79"/>
      <c r="B440" s="79"/>
      <c r="C440" s="79"/>
      <c r="D440" s="86"/>
      <c r="E440" s="122"/>
      <c r="F440" s="138"/>
      <c r="G440" s="139"/>
      <c r="H440" s="140"/>
      <c r="I440" s="141"/>
      <c r="J440" s="87"/>
      <c r="K440" s="122"/>
      <c r="L440" s="122"/>
      <c r="M440" s="122"/>
      <c r="N440" s="122"/>
      <c r="O440" s="122"/>
      <c r="P440" s="122"/>
    </row>
    <row r="441" spans="1:16" x14ac:dyDescent="0.2">
      <c r="A441" s="79"/>
      <c r="B441" s="79"/>
      <c r="C441" s="79"/>
      <c r="D441" s="86"/>
      <c r="E441" s="122"/>
      <c r="F441" s="138"/>
      <c r="G441" s="139"/>
      <c r="H441" s="140"/>
      <c r="I441" s="141"/>
      <c r="J441" s="87"/>
      <c r="K441" s="122"/>
      <c r="L441" s="122"/>
      <c r="M441" s="122"/>
      <c r="N441" s="122"/>
      <c r="O441" s="122"/>
      <c r="P441" s="122"/>
    </row>
    <row r="442" spans="1:16" x14ac:dyDescent="0.2">
      <c r="A442" s="79"/>
      <c r="B442" s="79"/>
      <c r="C442" s="79"/>
      <c r="D442" s="86"/>
      <c r="E442" s="122"/>
      <c r="F442" s="138"/>
      <c r="G442" s="139"/>
      <c r="H442" s="140"/>
      <c r="I442" s="141"/>
      <c r="J442" s="87"/>
      <c r="K442" s="122"/>
      <c r="L442" s="122"/>
      <c r="M442" s="122"/>
      <c r="N442" s="122"/>
      <c r="O442" s="122"/>
      <c r="P442" s="122"/>
    </row>
    <row r="443" spans="1:16" x14ac:dyDescent="0.2">
      <c r="A443" s="79"/>
      <c r="B443" s="79"/>
      <c r="C443" s="79"/>
      <c r="D443" s="86"/>
      <c r="E443" s="122"/>
      <c r="F443" s="138"/>
      <c r="G443" s="139"/>
      <c r="H443" s="140"/>
      <c r="I443" s="141"/>
      <c r="J443" s="87"/>
      <c r="K443" s="122"/>
      <c r="L443" s="122"/>
      <c r="M443" s="122"/>
      <c r="N443" s="122"/>
      <c r="O443" s="122"/>
      <c r="P443" s="122"/>
    </row>
    <row r="444" spans="1:16" x14ac:dyDescent="0.2">
      <c r="A444" s="79"/>
      <c r="B444" s="79"/>
      <c r="C444" s="79"/>
      <c r="D444" s="86"/>
      <c r="E444" s="122"/>
      <c r="F444" s="138"/>
      <c r="G444" s="139"/>
      <c r="H444" s="140"/>
      <c r="I444" s="141"/>
      <c r="J444" s="87"/>
      <c r="K444" s="122"/>
      <c r="L444" s="122"/>
      <c r="M444" s="122"/>
      <c r="N444" s="122"/>
      <c r="O444" s="122"/>
      <c r="P444" s="122"/>
    </row>
    <row r="445" spans="1:16" x14ac:dyDescent="0.2">
      <c r="A445" s="79"/>
      <c r="B445" s="79"/>
      <c r="C445" s="79"/>
      <c r="D445" s="86"/>
      <c r="E445" s="122"/>
      <c r="F445" s="138"/>
      <c r="G445" s="139"/>
      <c r="H445" s="140"/>
      <c r="I445" s="141"/>
      <c r="J445" s="87"/>
      <c r="K445" s="122"/>
      <c r="L445" s="122"/>
      <c r="M445" s="122"/>
      <c r="N445" s="122"/>
      <c r="O445" s="122"/>
      <c r="P445" s="122"/>
    </row>
    <row r="446" spans="1:16" x14ac:dyDescent="0.2">
      <c r="A446" s="79"/>
      <c r="B446" s="79"/>
      <c r="C446" s="79"/>
      <c r="D446" s="86"/>
      <c r="E446" s="122"/>
      <c r="F446" s="138"/>
      <c r="G446" s="139"/>
      <c r="H446" s="140"/>
      <c r="I446" s="141"/>
      <c r="J446" s="87"/>
      <c r="K446" s="122"/>
      <c r="L446" s="122"/>
      <c r="M446" s="122"/>
      <c r="N446" s="122"/>
      <c r="O446" s="122"/>
      <c r="P446" s="122"/>
    </row>
    <row r="447" spans="1:16" x14ac:dyDescent="0.2">
      <c r="A447" s="79"/>
      <c r="B447" s="79"/>
      <c r="C447" s="79"/>
      <c r="D447" s="86"/>
      <c r="E447" s="122"/>
      <c r="F447" s="138"/>
      <c r="G447" s="139"/>
      <c r="H447" s="140"/>
      <c r="I447" s="141"/>
      <c r="J447" s="87"/>
      <c r="K447" s="122"/>
      <c r="L447" s="122"/>
      <c r="M447" s="122"/>
      <c r="N447" s="122"/>
      <c r="O447" s="122"/>
      <c r="P447" s="122"/>
    </row>
    <row r="448" spans="1:16" x14ac:dyDescent="0.2">
      <c r="A448" s="79"/>
      <c r="B448" s="79"/>
      <c r="C448" s="79"/>
      <c r="D448" s="86"/>
      <c r="E448" s="122"/>
      <c r="F448" s="138"/>
      <c r="G448" s="139"/>
      <c r="H448" s="140"/>
      <c r="I448" s="141"/>
      <c r="J448" s="87"/>
      <c r="K448" s="122"/>
      <c r="L448" s="122"/>
      <c r="M448" s="122"/>
      <c r="N448" s="122"/>
      <c r="O448" s="122"/>
      <c r="P448" s="122"/>
    </row>
    <row r="449" spans="1:16" x14ac:dyDescent="0.2">
      <c r="A449" s="79"/>
      <c r="B449" s="79"/>
      <c r="C449" s="79"/>
      <c r="D449" s="86"/>
      <c r="E449" s="122"/>
      <c r="F449" s="138"/>
      <c r="G449" s="139"/>
      <c r="H449" s="140"/>
      <c r="I449" s="141"/>
      <c r="J449" s="87"/>
      <c r="K449" s="122"/>
      <c r="L449" s="122"/>
      <c r="M449" s="122"/>
      <c r="N449" s="122"/>
      <c r="O449" s="122"/>
      <c r="P449" s="122"/>
    </row>
    <row r="450" spans="1:16" x14ac:dyDescent="0.2">
      <c r="A450" s="79"/>
      <c r="B450" s="79"/>
      <c r="C450" s="79"/>
      <c r="D450" s="86"/>
      <c r="E450" s="122"/>
      <c r="F450" s="138"/>
      <c r="G450" s="139"/>
      <c r="H450" s="140"/>
      <c r="I450" s="141"/>
      <c r="J450" s="87"/>
      <c r="K450" s="122"/>
      <c r="L450" s="122"/>
      <c r="M450" s="122"/>
      <c r="N450" s="122"/>
      <c r="O450" s="122"/>
      <c r="P450" s="122"/>
    </row>
    <row r="451" spans="1:16" x14ac:dyDescent="0.2">
      <c r="A451" s="79"/>
      <c r="B451" s="79"/>
      <c r="C451" s="79"/>
      <c r="D451" s="86"/>
      <c r="E451" s="122"/>
      <c r="F451" s="138"/>
      <c r="G451" s="139"/>
      <c r="H451" s="140"/>
      <c r="I451" s="141"/>
      <c r="J451" s="87"/>
      <c r="K451" s="122"/>
      <c r="L451" s="122"/>
      <c r="M451" s="122"/>
      <c r="N451" s="122"/>
      <c r="O451" s="122"/>
      <c r="P451" s="122"/>
    </row>
    <row r="452" spans="1:16" x14ac:dyDescent="0.2">
      <c r="A452" s="79"/>
      <c r="B452" s="79"/>
      <c r="C452" s="79"/>
      <c r="D452" s="86"/>
      <c r="E452" s="122"/>
      <c r="F452" s="138"/>
      <c r="G452" s="139"/>
      <c r="H452" s="140"/>
      <c r="I452" s="141"/>
      <c r="J452" s="87"/>
      <c r="K452" s="122"/>
      <c r="L452" s="122"/>
      <c r="M452" s="122"/>
      <c r="N452" s="122"/>
      <c r="O452" s="122"/>
      <c r="P452" s="122"/>
    </row>
    <row r="453" spans="1:16" x14ac:dyDescent="0.2">
      <c r="A453" s="79"/>
      <c r="B453" s="79"/>
      <c r="C453" s="79"/>
      <c r="D453" s="86"/>
      <c r="E453" s="122"/>
      <c r="F453" s="138"/>
      <c r="G453" s="139"/>
      <c r="H453" s="140"/>
      <c r="I453" s="141"/>
      <c r="J453" s="87"/>
      <c r="K453" s="122"/>
      <c r="L453" s="122"/>
      <c r="M453" s="122"/>
      <c r="N453" s="122"/>
      <c r="O453" s="122"/>
      <c r="P453" s="122"/>
    </row>
    <row r="454" spans="1:16" x14ac:dyDescent="0.2">
      <c r="A454" s="79"/>
      <c r="B454" s="79"/>
      <c r="C454" s="79"/>
      <c r="D454" s="86"/>
      <c r="E454" s="122"/>
      <c r="F454" s="138"/>
      <c r="G454" s="139"/>
      <c r="H454" s="140"/>
      <c r="I454" s="141"/>
      <c r="J454" s="87"/>
      <c r="K454" s="122"/>
      <c r="L454" s="122"/>
      <c r="M454" s="122"/>
      <c r="N454" s="122"/>
      <c r="O454" s="122"/>
      <c r="P454" s="122"/>
    </row>
    <row r="455" spans="1:16" x14ac:dyDescent="0.2">
      <c r="A455" s="79"/>
      <c r="B455" s="79"/>
      <c r="C455" s="79"/>
      <c r="D455" s="86"/>
      <c r="E455" s="122"/>
      <c r="F455" s="138"/>
      <c r="G455" s="139"/>
      <c r="H455" s="140"/>
      <c r="I455" s="141"/>
      <c r="J455" s="87"/>
      <c r="K455" s="122"/>
      <c r="L455" s="122"/>
      <c r="M455" s="122"/>
      <c r="N455" s="122"/>
      <c r="O455" s="122"/>
      <c r="P455" s="122"/>
    </row>
    <row r="456" spans="1:16" x14ac:dyDescent="0.2">
      <c r="A456" s="79"/>
      <c r="B456" s="79"/>
      <c r="C456" s="79"/>
      <c r="D456" s="86"/>
      <c r="E456" s="122"/>
      <c r="F456" s="138"/>
      <c r="G456" s="139"/>
      <c r="H456" s="140"/>
      <c r="I456" s="141"/>
      <c r="J456" s="87"/>
      <c r="K456" s="122"/>
      <c r="L456" s="122"/>
      <c r="M456" s="122"/>
      <c r="N456" s="122"/>
      <c r="O456" s="122"/>
      <c r="P456" s="122"/>
    </row>
    <row r="457" spans="1:16" x14ac:dyDescent="0.2">
      <c r="A457" s="79"/>
      <c r="B457" s="79"/>
      <c r="C457" s="79"/>
      <c r="D457" s="86"/>
      <c r="E457" s="122"/>
      <c r="F457" s="138"/>
      <c r="G457" s="139"/>
      <c r="H457" s="140"/>
      <c r="I457" s="141"/>
      <c r="J457" s="87"/>
      <c r="K457" s="122"/>
      <c r="L457" s="122"/>
      <c r="M457" s="122"/>
      <c r="N457" s="122"/>
      <c r="O457" s="122"/>
      <c r="P457" s="122"/>
    </row>
    <row r="458" spans="1:16" x14ac:dyDescent="0.2">
      <c r="A458" s="79"/>
      <c r="B458" s="79"/>
      <c r="C458" s="79"/>
      <c r="D458" s="86"/>
      <c r="E458" s="122"/>
      <c r="F458" s="138"/>
      <c r="G458" s="139"/>
      <c r="H458" s="140"/>
      <c r="I458" s="141"/>
      <c r="J458" s="87"/>
      <c r="K458" s="122"/>
      <c r="L458" s="122"/>
      <c r="M458" s="122"/>
      <c r="N458" s="122"/>
      <c r="O458" s="122"/>
      <c r="P458" s="122"/>
    </row>
    <row r="459" spans="1:16" x14ac:dyDescent="0.2">
      <c r="A459" s="79"/>
      <c r="B459" s="79"/>
      <c r="C459" s="79"/>
      <c r="D459" s="86"/>
      <c r="E459" s="122"/>
      <c r="F459" s="138"/>
      <c r="G459" s="139"/>
      <c r="H459" s="140"/>
      <c r="I459" s="141"/>
      <c r="J459" s="87"/>
      <c r="K459" s="122"/>
      <c r="L459" s="122"/>
      <c r="M459" s="122"/>
      <c r="N459" s="122"/>
      <c r="O459" s="122"/>
      <c r="P459" s="122"/>
    </row>
    <row r="460" spans="1:16" x14ac:dyDescent="0.2">
      <c r="A460" s="79"/>
      <c r="B460" s="79"/>
      <c r="C460" s="79"/>
      <c r="D460" s="86"/>
      <c r="E460" s="122"/>
      <c r="F460" s="138"/>
      <c r="G460" s="139"/>
      <c r="H460" s="140"/>
      <c r="I460" s="141"/>
      <c r="J460" s="87"/>
      <c r="K460" s="122"/>
      <c r="L460" s="122"/>
      <c r="M460" s="122"/>
      <c r="N460" s="122"/>
      <c r="O460" s="122"/>
      <c r="P460" s="122"/>
    </row>
    <row r="461" spans="1:16" x14ac:dyDescent="0.2">
      <c r="A461" s="79"/>
      <c r="B461" s="79"/>
      <c r="C461" s="79"/>
      <c r="D461" s="86"/>
      <c r="E461" s="122"/>
      <c r="F461" s="138"/>
      <c r="G461" s="139"/>
      <c r="H461" s="140"/>
      <c r="I461" s="141"/>
      <c r="J461" s="87"/>
      <c r="K461" s="122"/>
      <c r="L461" s="122"/>
      <c r="M461" s="122"/>
      <c r="N461" s="122"/>
      <c r="O461" s="122"/>
      <c r="P461" s="122"/>
    </row>
    <row r="462" spans="1:16" x14ac:dyDescent="0.2">
      <c r="A462" s="79"/>
      <c r="B462" s="79"/>
      <c r="C462" s="79"/>
      <c r="D462" s="86"/>
      <c r="E462" s="122"/>
      <c r="F462" s="138"/>
      <c r="G462" s="139"/>
      <c r="H462" s="140"/>
      <c r="I462" s="141"/>
      <c r="J462" s="87"/>
      <c r="K462" s="122"/>
      <c r="L462" s="122"/>
      <c r="M462" s="122"/>
      <c r="N462" s="122"/>
      <c r="O462" s="122"/>
      <c r="P462" s="122"/>
    </row>
    <row r="463" spans="1:16" x14ac:dyDescent="0.2">
      <c r="A463" s="79"/>
      <c r="B463" s="79"/>
      <c r="C463" s="79"/>
      <c r="D463" s="86"/>
      <c r="E463" s="122"/>
      <c r="F463" s="138"/>
      <c r="G463" s="139"/>
      <c r="H463" s="140"/>
      <c r="I463" s="141"/>
      <c r="J463" s="87"/>
      <c r="K463" s="122"/>
      <c r="L463" s="122"/>
      <c r="M463" s="122"/>
      <c r="N463" s="122"/>
      <c r="O463" s="122"/>
      <c r="P463" s="122"/>
    </row>
    <row r="464" spans="1:16" x14ac:dyDescent="0.2">
      <c r="A464" s="79"/>
      <c r="B464" s="79"/>
      <c r="C464" s="79"/>
      <c r="D464" s="86"/>
      <c r="E464" s="122"/>
      <c r="F464" s="138"/>
      <c r="G464" s="139"/>
      <c r="H464" s="140"/>
      <c r="I464" s="141"/>
      <c r="J464" s="87"/>
      <c r="K464" s="122"/>
      <c r="L464" s="122"/>
      <c r="M464" s="122"/>
      <c r="N464" s="122"/>
      <c r="O464" s="122"/>
      <c r="P464" s="122"/>
    </row>
    <row r="465" spans="1:16" x14ac:dyDescent="0.2">
      <c r="A465" s="79"/>
      <c r="B465" s="79"/>
      <c r="C465" s="79"/>
      <c r="D465" s="86"/>
      <c r="E465" s="122"/>
      <c r="F465" s="138"/>
      <c r="G465" s="139"/>
      <c r="H465" s="140"/>
      <c r="I465" s="141"/>
      <c r="J465" s="87"/>
      <c r="K465" s="122"/>
      <c r="L465" s="122"/>
      <c r="M465" s="122"/>
      <c r="N465" s="122"/>
      <c r="O465" s="122"/>
      <c r="P465" s="122"/>
    </row>
    <row r="466" spans="1:16" x14ac:dyDescent="0.2">
      <c r="A466" s="79"/>
      <c r="B466" s="79"/>
      <c r="C466" s="79"/>
      <c r="D466" s="86"/>
      <c r="E466" s="122"/>
      <c r="F466" s="138"/>
      <c r="G466" s="139"/>
      <c r="H466" s="140"/>
      <c r="I466" s="141"/>
      <c r="J466" s="87"/>
      <c r="K466" s="122"/>
      <c r="L466" s="122"/>
      <c r="M466" s="122"/>
      <c r="N466" s="122"/>
      <c r="O466" s="122"/>
      <c r="P466" s="122"/>
    </row>
    <row r="467" spans="1:16" x14ac:dyDescent="0.2">
      <c r="A467" s="79"/>
      <c r="B467" s="79"/>
      <c r="C467" s="79"/>
      <c r="D467" s="86"/>
      <c r="E467" s="122"/>
      <c r="F467" s="138"/>
      <c r="G467" s="139"/>
      <c r="H467" s="140"/>
      <c r="I467" s="141"/>
      <c r="J467" s="87"/>
      <c r="K467" s="122"/>
      <c r="L467" s="122"/>
      <c r="M467" s="122"/>
      <c r="N467" s="122"/>
      <c r="O467" s="122"/>
      <c r="P467" s="122"/>
    </row>
    <row r="468" spans="1:16" x14ac:dyDescent="0.2">
      <c r="A468" s="79"/>
      <c r="B468" s="79"/>
      <c r="C468" s="79"/>
      <c r="D468" s="86"/>
      <c r="E468" s="122"/>
      <c r="F468" s="138"/>
      <c r="G468" s="139"/>
      <c r="H468" s="140"/>
      <c r="I468" s="141"/>
      <c r="J468" s="87"/>
      <c r="K468" s="122"/>
      <c r="L468" s="122"/>
      <c r="M468" s="122"/>
      <c r="N468" s="122"/>
      <c r="O468" s="122"/>
      <c r="P468" s="122"/>
    </row>
    <row r="469" spans="1:16" x14ac:dyDescent="0.2">
      <c r="A469" s="79"/>
      <c r="B469" s="79"/>
      <c r="C469" s="79"/>
      <c r="D469" s="86"/>
      <c r="E469" s="122"/>
      <c r="F469" s="138"/>
      <c r="G469" s="139"/>
      <c r="H469" s="140"/>
      <c r="I469" s="141"/>
      <c r="J469" s="87"/>
      <c r="K469" s="122"/>
      <c r="L469" s="122"/>
      <c r="M469" s="122"/>
      <c r="N469" s="122"/>
      <c r="O469" s="122"/>
      <c r="P469" s="122"/>
    </row>
    <row r="470" spans="1:16" x14ac:dyDescent="0.2">
      <c r="A470" s="79"/>
      <c r="B470" s="79"/>
      <c r="C470" s="79"/>
      <c r="D470" s="86"/>
      <c r="E470" s="122"/>
      <c r="F470" s="138"/>
      <c r="G470" s="139"/>
      <c r="H470" s="140"/>
      <c r="I470" s="141"/>
      <c r="J470" s="87"/>
      <c r="K470" s="122"/>
      <c r="L470" s="122"/>
      <c r="M470" s="122"/>
      <c r="N470" s="122"/>
      <c r="O470" s="122"/>
      <c r="P470" s="122"/>
    </row>
    <row r="471" spans="1:16" x14ac:dyDescent="0.2">
      <c r="A471" s="79"/>
      <c r="B471" s="79"/>
      <c r="C471" s="79"/>
      <c r="D471" s="86"/>
      <c r="E471" s="122"/>
      <c r="F471" s="138"/>
      <c r="G471" s="139"/>
      <c r="H471" s="140"/>
      <c r="I471" s="141"/>
      <c r="J471" s="87"/>
      <c r="K471" s="122"/>
      <c r="L471" s="122"/>
      <c r="M471" s="122"/>
      <c r="N471" s="122"/>
      <c r="O471" s="122"/>
      <c r="P471" s="122"/>
    </row>
    <row r="472" spans="1:16" x14ac:dyDescent="0.2">
      <c r="A472" s="79"/>
      <c r="B472" s="79"/>
      <c r="C472" s="79"/>
      <c r="D472" s="86"/>
      <c r="E472" s="122"/>
      <c r="F472" s="138"/>
      <c r="G472" s="139"/>
      <c r="H472" s="140"/>
      <c r="I472" s="141"/>
      <c r="J472" s="87"/>
      <c r="K472" s="122"/>
      <c r="L472" s="122"/>
      <c r="M472" s="122"/>
      <c r="N472" s="122"/>
      <c r="O472" s="122"/>
      <c r="P472" s="122"/>
    </row>
    <row r="473" spans="1:16" x14ac:dyDescent="0.2">
      <c r="A473" s="79"/>
      <c r="B473" s="79"/>
      <c r="C473" s="79"/>
      <c r="D473" s="86"/>
      <c r="E473" s="122"/>
      <c r="F473" s="138"/>
      <c r="G473" s="139"/>
      <c r="H473" s="140"/>
      <c r="I473" s="141"/>
      <c r="J473" s="87"/>
      <c r="K473" s="122"/>
      <c r="L473" s="122"/>
      <c r="M473" s="122"/>
      <c r="N473" s="122"/>
      <c r="O473" s="122"/>
      <c r="P473" s="122"/>
    </row>
    <row r="474" spans="1:16" x14ac:dyDescent="0.2">
      <c r="A474" s="79"/>
      <c r="B474" s="79"/>
      <c r="C474" s="79"/>
      <c r="D474" s="86"/>
      <c r="E474" s="122"/>
      <c r="F474" s="138"/>
      <c r="G474" s="139"/>
      <c r="H474" s="140"/>
      <c r="I474" s="141"/>
      <c r="J474" s="87"/>
      <c r="K474" s="122"/>
      <c r="L474" s="122"/>
      <c r="M474" s="122"/>
      <c r="N474" s="122"/>
      <c r="O474" s="122"/>
      <c r="P474" s="122"/>
    </row>
    <row r="475" spans="1:16" x14ac:dyDescent="0.2">
      <c r="A475" s="79"/>
      <c r="B475" s="79"/>
      <c r="C475" s="79"/>
      <c r="D475" s="86"/>
      <c r="E475" s="122"/>
      <c r="F475" s="138"/>
      <c r="G475" s="139"/>
      <c r="H475" s="140"/>
      <c r="I475" s="141"/>
      <c r="J475" s="87"/>
      <c r="K475" s="122"/>
      <c r="L475" s="122"/>
      <c r="M475" s="122"/>
      <c r="N475" s="122"/>
      <c r="O475" s="122"/>
      <c r="P475" s="122"/>
    </row>
    <row r="476" spans="1:16" x14ac:dyDescent="0.2">
      <c r="A476" s="79"/>
      <c r="B476" s="79"/>
      <c r="C476" s="79"/>
      <c r="D476" s="86"/>
      <c r="E476" s="122"/>
      <c r="F476" s="138"/>
      <c r="G476" s="139"/>
      <c r="H476" s="140"/>
      <c r="I476" s="141"/>
      <c r="J476" s="87"/>
      <c r="K476" s="122"/>
      <c r="L476" s="122"/>
      <c r="M476" s="122"/>
      <c r="N476" s="122"/>
      <c r="O476" s="122"/>
      <c r="P476" s="122"/>
    </row>
    <row r="477" spans="1:16" x14ac:dyDescent="0.2">
      <c r="A477" s="79"/>
      <c r="B477" s="79"/>
      <c r="C477" s="79"/>
      <c r="D477" s="86"/>
      <c r="E477" s="122"/>
      <c r="F477" s="138"/>
      <c r="G477" s="139"/>
      <c r="H477" s="140"/>
      <c r="I477" s="141"/>
      <c r="J477" s="87"/>
      <c r="K477" s="122"/>
      <c r="L477" s="122"/>
      <c r="M477" s="122"/>
      <c r="N477" s="122"/>
      <c r="O477" s="122"/>
      <c r="P477" s="122"/>
    </row>
    <row r="478" spans="1:16" x14ac:dyDescent="0.2">
      <c r="A478" s="79"/>
      <c r="B478" s="79"/>
      <c r="C478" s="79"/>
      <c r="D478" s="86"/>
      <c r="E478" s="122"/>
      <c r="F478" s="138"/>
      <c r="G478" s="139"/>
      <c r="H478" s="140"/>
      <c r="I478" s="141"/>
      <c r="J478" s="87"/>
      <c r="K478" s="122"/>
      <c r="L478" s="122"/>
      <c r="M478" s="122"/>
      <c r="N478" s="122"/>
      <c r="O478" s="122"/>
      <c r="P478" s="122"/>
    </row>
    <row r="479" spans="1:16" x14ac:dyDescent="0.2">
      <c r="A479" s="79"/>
      <c r="B479" s="79"/>
      <c r="C479" s="79"/>
      <c r="D479" s="86"/>
      <c r="E479" s="122"/>
      <c r="F479" s="138"/>
      <c r="G479" s="139"/>
      <c r="H479" s="140"/>
      <c r="I479" s="141"/>
      <c r="J479" s="87"/>
      <c r="K479" s="122"/>
      <c r="L479" s="122"/>
      <c r="M479" s="122"/>
      <c r="N479" s="122"/>
      <c r="O479" s="122"/>
      <c r="P479" s="122"/>
    </row>
    <row r="480" spans="1:16" x14ac:dyDescent="0.2">
      <c r="A480" s="79"/>
      <c r="B480" s="79"/>
      <c r="C480" s="79"/>
      <c r="D480" s="86"/>
      <c r="E480" s="122"/>
      <c r="F480" s="138"/>
      <c r="G480" s="139"/>
      <c r="H480" s="140"/>
      <c r="I480" s="141"/>
      <c r="J480" s="87"/>
      <c r="K480" s="122"/>
      <c r="L480" s="122"/>
      <c r="M480" s="122"/>
      <c r="N480" s="122"/>
      <c r="O480" s="122"/>
      <c r="P480" s="122"/>
    </row>
    <row r="481" spans="1:16" x14ac:dyDescent="0.2">
      <c r="A481" s="79"/>
      <c r="B481" s="79"/>
      <c r="C481" s="79"/>
      <c r="D481" s="86"/>
      <c r="E481" s="122"/>
      <c r="F481" s="138"/>
      <c r="G481" s="139"/>
      <c r="H481" s="140"/>
      <c r="I481" s="141"/>
      <c r="J481" s="87"/>
      <c r="K481" s="122"/>
      <c r="L481" s="122"/>
      <c r="M481" s="122"/>
      <c r="N481" s="122"/>
      <c r="O481" s="122"/>
      <c r="P481" s="122"/>
    </row>
    <row r="482" spans="1:16" x14ac:dyDescent="0.2">
      <c r="A482" s="79"/>
      <c r="B482" s="79"/>
      <c r="C482" s="79"/>
      <c r="D482" s="86"/>
      <c r="E482" s="122"/>
      <c r="F482" s="138"/>
      <c r="G482" s="139"/>
      <c r="H482" s="140"/>
      <c r="I482" s="141"/>
      <c r="J482" s="87"/>
      <c r="K482" s="122"/>
      <c r="L482" s="122"/>
      <c r="M482" s="122"/>
      <c r="N482" s="122"/>
      <c r="O482" s="122"/>
      <c r="P482" s="122"/>
    </row>
    <row r="483" spans="1:16" x14ac:dyDescent="0.2">
      <c r="A483" s="79"/>
      <c r="B483" s="79"/>
      <c r="C483" s="79"/>
      <c r="D483" s="86"/>
      <c r="E483" s="122"/>
      <c r="F483" s="138"/>
      <c r="G483" s="139"/>
      <c r="H483" s="140"/>
      <c r="I483" s="141"/>
      <c r="J483" s="87"/>
      <c r="K483" s="122"/>
      <c r="L483" s="122"/>
      <c r="M483" s="122"/>
      <c r="N483" s="122"/>
      <c r="O483" s="122"/>
      <c r="P483" s="122"/>
    </row>
    <row r="484" spans="1:16" x14ac:dyDescent="0.2">
      <c r="A484" s="79"/>
      <c r="B484" s="79"/>
      <c r="C484" s="79"/>
      <c r="D484" s="86"/>
      <c r="E484" s="122"/>
      <c r="F484" s="138"/>
      <c r="G484" s="139"/>
      <c r="H484" s="140"/>
      <c r="I484" s="141"/>
      <c r="J484" s="87"/>
      <c r="K484" s="122"/>
      <c r="L484" s="122"/>
      <c r="M484" s="122"/>
      <c r="N484" s="122"/>
      <c r="O484" s="122"/>
      <c r="P484" s="122"/>
    </row>
    <row r="485" spans="1:16" x14ac:dyDescent="0.2">
      <c r="A485" s="79"/>
      <c r="B485" s="79"/>
      <c r="C485" s="79"/>
      <c r="D485" s="86"/>
      <c r="E485" s="122"/>
      <c r="F485" s="138"/>
      <c r="G485" s="139"/>
      <c r="H485" s="140"/>
      <c r="I485" s="141"/>
      <c r="J485" s="87"/>
      <c r="K485" s="122"/>
      <c r="L485" s="122"/>
      <c r="M485" s="122"/>
      <c r="N485" s="122"/>
      <c r="O485" s="122"/>
      <c r="P485" s="122"/>
    </row>
    <row r="486" spans="1:16" x14ac:dyDescent="0.2">
      <c r="A486" s="79"/>
      <c r="B486" s="79"/>
      <c r="C486" s="79"/>
      <c r="D486" s="86"/>
      <c r="E486" s="122"/>
      <c r="F486" s="138"/>
      <c r="G486" s="139"/>
      <c r="H486" s="140"/>
      <c r="I486" s="141"/>
      <c r="J486" s="87"/>
      <c r="K486" s="122"/>
      <c r="L486" s="122"/>
      <c r="M486" s="122"/>
      <c r="N486" s="122"/>
      <c r="O486" s="122"/>
      <c r="P486" s="122"/>
    </row>
    <row r="487" spans="1:16" x14ac:dyDescent="0.2">
      <c r="A487" s="79"/>
      <c r="B487" s="79"/>
      <c r="C487" s="79"/>
      <c r="D487" s="86"/>
      <c r="E487" s="122"/>
      <c r="F487" s="138"/>
      <c r="G487" s="139"/>
      <c r="H487" s="140"/>
      <c r="I487" s="141"/>
      <c r="J487" s="87"/>
      <c r="K487" s="122"/>
      <c r="L487" s="122"/>
      <c r="M487" s="122"/>
      <c r="N487" s="122"/>
      <c r="O487" s="122"/>
      <c r="P487" s="122"/>
    </row>
    <row r="488" spans="1:16" x14ac:dyDescent="0.2">
      <c r="A488" s="79"/>
      <c r="B488" s="79"/>
      <c r="C488" s="79"/>
      <c r="D488" s="86"/>
      <c r="E488" s="122"/>
      <c r="F488" s="138"/>
      <c r="G488" s="139"/>
      <c r="H488" s="140"/>
      <c r="I488" s="141"/>
      <c r="J488" s="87"/>
      <c r="K488" s="122"/>
      <c r="L488" s="122"/>
      <c r="M488" s="122"/>
      <c r="N488" s="122"/>
      <c r="O488" s="122"/>
      <c r="P488" s="122"/>
    </row>
    <row r="489" spans="1:16" x14ac:dyDescent="0.2">
      <c r="A489" s="79"/>
      <c r="B489" s="79"/>
      <c r="C489" s="79"/>
      <c r="D489" s="86"/>
      <c r="E489" s="122"/>
      <c r="F489" s="138"/>
      <c r="G489" s="139"/>
      <c r="H489" s="140"/>
      <c r="I489" s="141"/>
      <c r="J489" s="87"/>
      <c r="K489" s="122"/>
      <c r="L489" s="122"/>
      <c r="M489" s="122"/>
      <c r="N489" s="122"/>
      <c r="O489" s="122"/>
      <c r="P489" s="122"/>
    </row>
    <row r="490" spans="1:16" x14ac:dyDescent="0.2">
      <c r="A490" s="79"/>
      <c r="B490" s="79"/>
      <c r="C490" s="79"/>
      <c r="D490" s="86"/>
      <c r="E490" s="122"/>
      <c r="F490" s="138"/>
      <c r="G490" s="139"/>
      <c r="H490" s="140"/>
      <c r="I490" s="141"/>
      <c r="J490" s="87"/>
      <c r="K490" s="122"/>
      <c r="L490" s="122"/>
      <c r="M490" s="122"/>
      <c r="N490" s="122"/>
      <c r="O490" s="122"/>
      <c r="P490" s="122"/>
    </row>
    <row r="491" spans="1:16" x14ac:dyDescent="0.2">
      <c r="A491" s="79"/>
      <c r="B491" s="79"/>
      <c r="C491" s="79"/>
      <c r="D491" s="86"/>
      <c r="E491" s="122"/>
      <c r="F491" s="138"/>
      <c r="G491" s="139"/>
      <c r="H491" s="140"/>
      <c r="I491" s="141"/>
      <c r="J491" s="87"/>
      <c r="K491" s="122"/>
      <c r="L491" s="122"/>
      <c r="M491" s="122"/>
      <c r="N491" s="122"/>
      <c r="O491" s="122"/>
      <c r="P491" s="122"/>
    </row>
    <row r="492" spans="1:16" x14ac:dyDescent="0.2">
      <c r="A492" s="79"/>
      <c r="B492" s="79"/>
      <c r="C492" s="79"/>
      <c r="D492" s="86"/>
      <c r="E492" s="122"/>
      <c r="F492" s="138"/>
      <c r="G492" s="139"/>
      <c r="H492" s="140"/>
      <c r="I492" s="141"/>
      <c r="J492" s="87"/>
      <c r="K492" s="122"/>
      <c r="L492" s="122"/>
      <c r="M492" s="122"/>
      <c r="N492" s="122"/>
      <c r="O492" s="122"/>
      <c r="P492" s="122"/>
    </row>
    <row r="493" spans="1:16" x14ac:dyDescent="0.2">
      <c r="A493" s="79"/>
      <c r="B493" s="79"/>
      <c r="C493" s="79"/>
      <c r="D493" s="86"/>
      <c r="E493" s="122"/>
      <c r="F493" s="138"/>
      <c r="G493" s="139"/>
      <c r="H493" s="140"/>
      <c r="I493" s="141"/>
      <c r="J493" s="87"/>
      <c r="K493" s="122"/>
      <c r="L493" s="122"/>
      <c r="M493" s="122"/>
      <c r="N493" s="122"/>
      <c r="O493" s="122"/>
      <c r="P493" s="122"/>
    </row>
    <row r="494" spans="1:16" x14ac:dyDescent="0.2">
      <c r="A494" s="79"/>
      <c r="B494" s="79"/>
      <c r="C494" s="79"/>
      <c r="D494" s="86"/>
      <c r="E494" s="122"/>
      <c r="F494" s="138"/>
      <c r="G494" s="139"/>
      <c r="H494" s="140"/>
      <c r="I494" s="141"/>
      <c r="J494" s="87"/>
      <c r="K494" s="122"/>
      <c r="L494" s="122"/>
      <c r="M494" s="122"/>
      <c r="N494" s="122"/>
      <c r="O494" s="122"/>
      <c r="P494" s="122"/>
    </row>
    <row r="495" spans="1:16" x14ac:dyDescent="0.2">
      <c r="A495" s="79"/>
      <c r="B495" s="79"/>
      <c r="C495" s="79"/>
      <c r="D495" s="86"/>
      <c r="E495" s="122"/>
      <c r="F495" s="138"/>
      <c r="G495" s="139"/>
      <c r="H495" s="140"/>
      <c r="I495" s="141"/>
      <c r="J495" s="87"/>
      <c r="K495" s="122"/>
      <c r="L495" s="122"/>
      <c r="M495" s="122"/>
      <c r="N495" s="122"/>
      <c r="O495" s="122"/>
      <c r="P495" s="122"/>
    </row>
    <row r="496" spans="1:16" x14ac:dyDescent="0.2">
      <c r="A496" s="79"/>
      <c r="B496" s="79"/>
      <c r="C496" s="79"/>
      <c r="D496" s="86"/>
      <c r="E496" s="122"/>
      <c r="F496" s="138"/>
      <c r="G496" s="139"/>
      <c r="H496" s="140"/>
      <c r="I496" s="141"/>
      <c r="J496" s="87"/>
      <c r="K496" s="122"/>
      <c r="L496" s="122"/>
      <c r="M496" s="122"/>
      <c r="N496" s="122"/>
      <c r="O496" s="122"/>
      <c r="P496" s="122"/>
    </row>
    <row r="497" spans="1:16" x14ac:dyDescent="0.2">
      <c r="A497" s="79"/>
      <c r="B497" s="79"/>
      <c r="C497" s="79"/>
      <c r="D497" s="86"/>
      <c r="E497" s="122"/>
      <c r="F497" s="138"/>
      <c r="G497" s="139"/>
      <c r="H497" s="140"/>
      <c r="I497" s="141"/>
      <c r="J497" s="87"/>
      <c r="K497" s="122"/>
      <c r="L497" s="122"/>
      <c r="M497" s="122"/>
      <c r="N497" s="122"/>
      <c r="O497" s="122"/>
      <c r="P497" s="122"/>
    </row>
    <row r="498" spans="1:16" x14ac:dyDescent="0.2">
      <c r="A498" s="79"/>
      <c r="B498" s="79"/>
      <c r="C498" s="79"/>
      <c r="D498" s="86"/>
      <c r="E498" s="122"/>
      <c r="F498" s="138"/>
      <c r="G498" s="139"/>
      <c r="H498" s="140"/>
      <c r="I498" s="141"/>
      <c r="J498" s="87"/>
      <c r="K498" s="122"/>
      <c r="L498" s="122"/>
      <c r="M498" s="122"/>
      <c r="N498" s="122"/>
      <c r="O498" s="122"/>
      <c r="P498" s="122"/>
    </row>
    <row r="499" spans="1:16" x14ac:dyDescent="0.2">
      <c r="A499" s="79"/>
      <c r="B499" s="79"/>
      <c r="C499" s="79"/>
      <c r="D499" s="86"/>
      <c r="E499" s="122"/>
      <c r="F499" s="138"/>
      <c r="G499" s="139"/>
      <c r="H499" s="140"/>
      <c r="I499" s="141"/>
      <c r="J499" s="87"/>
      <c r="K499" s="122"/>
      <c r="L499" s="122"/>
      <c r="M499" s="122"/>
      <c r="N499" s="122"/>
      <c r="O499" s="122"/>
      <c r="P499" s="122"/>
    </row>
    <row r="500" spans="1:16" x14ac:dyDescent="0.2">
      <c r="A500" s="79"/>
      <c r="B500" s="79"/>
      <c r="C500" s="79"/>
      <c r="D500" s="86"/>
      <c r="E500" s="122"/>
      <c r="F500" s="138"/>
      <c r="G500" s="139"/>
      <c r="H500" s="140"/>
      <c r="I500" s="141"/>
      <c r="J500" s="87"/>
      <c r="K500" s="122"/>
      <c r="L500" s="122"/>
      <c r="M500" s="122"/>
      <c r="N500" s="122"/>
      <c r="O500" s="122"/>
      <c r="P500" s="122"/>
    </row>
    <row r="501" spans="1:16" x14ac:dyDescent="0.2">
      <c r="A501" s="79"/>
      <c r="B501" s="79"/>
      <c r="C501" s="79"/>
      <c r="D501" s="86"/>
      <c r="E501" s="122"/>
      <c r="F501" s="138"/>
      <c r="G501" s="139"/>
      <c r="H501" s="140"/>
      <c r="I501" s="141"/>
      <c r="J501" s="87"/>
      <c r="K501" s="122"/>
      <c r="L501" s="122"/>
      <c r="M501" s="122"/>
      <c r="N501" s="122"/>
      <c r="O501" s="122"/>
      <c r="P501" s="122"/>
    </row>
    <row r="502" spans="1:16" x14ac:dyDescent="0.2">
      <c r="A502" s="79"/>
      <c r="B502" s="79"/>
      <c r="C502" s="79"/>
      <c r="D502" s="86"/>
      <c r="E502" s="122"/>
      <c r="F502" s="138"/>
      <c r="G502" s="139"/>
      <c r="H502" s="140"/>
      <c r="I502" s="141"/>
      <c r="J502" s="87"/>
      <c r="K502" s="122"/>
      <c r="L502" s="122"/>
      <c r="M502" s="122"/>
      <c r="N502" s="122"/>
      <c r="O502" s="122"/>
      <c r="P502" s="122"/>
    </row>
    <row r="503" spans="1:16" x14ac:dyDescent="0.2">
      <c r="A503" s="79"/>
      <c r="B503" s="79"/>
      <c r="C503" s="79"/>
      <c r="D503" s="86"/>
      <c r="E503" s="122"/>
      <c r="F503" s="138"/>
      <c r="G503" s="139"/>
      <c r="H503" s="140"/>
      <c r="I503" s="141"/>
      <c r="J503" s="87"/>
      <c r="K503" s="122"/>
      <c r="L503" s="122"/>
      <c r="M503" s="122"/>
      <c r="N503" s="122"/>
      <c r="O503" s="122"/>
      <c r="P503" s="122"/>
    </row>
    <row r="504" spans="1:16" x14ac:dyDescent="0.2">
      <c r="A504" s="79"/>
      <c r="B504" s="79"/>
      <c r="C504" s="79"/>
      <c r="D504" s="86"/>
      <c r="E504" s="122"/>
      <c r="F504" s="138"/>
      <c r="G504" s="139"/>
      <c r="H504" s="140"/>
      <c r="I504" s="141"/>
      <c r="J504" s="87"/>
      <c r="K504" s="122"/>
      <c r="L504" s="122"/>
      <c r="M504" s="122"/>
      <c r="N504" s="122"/>
      <c r="O504" s="122"/>
      <c r="P504" s="122"/>
    </row>
    <row r="505" spans="1:16" x14ac:dyDescent="0.2">
      <c r="A505" s="79"/>
      <c r="B505" s="79"/>
      <c r="C505" s="79"/>
      <c r="D505" s="86"/>
      <c r="E505" s="122"/>
      <c r="F505" s="138"/>
      <c r="G505" s="139"/>
      <c r="H505" s="140"/>
      <c r="I505" s="141"/>
      <c r="J505" s="87"/>
      <c r="K505" s="122"/>
      <c r="L505" s="122"/>
      <c r="M505" s="122"/>
      <c r="N505" s="122"/>
      <c r="O505" s="122"/>
      <c r="P505" s="122"/>
    </row>
    <row r="506" spans="1:16" x14ac:dyDescent="0.2">
      <c r="A506" s="79"/>
      <c r="B506" s="79"/>
      <c r="C506" s="79"/>
      <c r="D506" s="86"/>
      <c r="E506" s="122"/>
      <c r="F506" s="138"/>
      <c r="G506" s="139"/>
      <c r="H506" s="140"/>
      <c r="I506" s="141"/>
      <c r="J506" s="87"/>
      <c r="K506" s="122"/>
      <c r="L506" s="122"/>
      <c r="M506" s="122"/>
      <c r="N506" s="122"/>
      <c r="O506" s="122"/>
      <c r="P506" s="122"/>
    </row>
    <row r="507" spans="1:16" x14ac:dyDescent="0.2">
      <c r="A507" s="79"/>
      <c r="B507" s="79"/>
      <c r="C507" s="79"/>
      <c r="D507" s="86"/>
      <c r="E507" s="122"/>
      <c r="F507" s="138"/>
      <c r="G507" s="139"/>
      <c r="H507" s="140"/>
      <c r="I507" s="141"/>
      <c r="J507" s="87"/>
      <c r="K507" s="122"/>
      <c r="L507" s="122"/>
      <c r="M507" s="122"/>
      <c r="N507" s="122"/>
      <c r="O507" s="122"/>
      <c r="P507" s="122"/>
    </row>
    <row r="508" spans="1:16" x14ac:dyDescent="0.2">
      <c r="A508" s="79"/>
      <c r="B508" s="79"/>
      <c r="C508" s="79"/>
      <c r="D508" s="86"/>
      <c r="E508" s="122"/>
      <c r="F508" s="138"/>
      <c r="G508" s="139"/>
      <c r="H508" s="140"/>
      <c r="I508" s="141"/>
      <c r="J508" s="87"/>
      <c r="K508" s="122"/>
      <c r="L508" s="122"/>
      <c r="M508" s="122"/>
      <c r="N508" s="122"/>
      <c r="O508" s="122"/>
      <c r="P508" s="122"/>
    </row>
    <row r="509" spans="1:16" x14ac:dyDescent="0.2">
      <c r="A509" s="79"/>
      <c r="B509" s="79"/>
      <c r="C509" s="79"/>
      <c r="D509" s="86"/>
      <c r="E509" s="122"/>
      <c r="F509" s="138"/>
      <c r="G509" s="139"/>
      <c r="H509" s="140"/>
      <c r="I509" s="141"/>
      <c r="J509" s="87"/>
      <c r="K509" s="122"/>
      <c r="L509" s="122"/>
      <c r="M509" s="122"/>
      <c r="N509" s="122"/>
      <c r="O509" s="122"/>
      <c r="P509" s="122"/>
    </row>
    <row r="510" spans="1:16" x14ac:dyDescent="0.2">
      <c r="A510" s="79"/>
      <c r="B510" s="79"/>
      <c r="C510" s="79"/>
      <c r="D510" s="86"/>
      <c r="E510" s="122"/>
      <c r="F510" s="138"/>
      <c r="G510" s="139"/>
      <c r="H510" s="140"/>
      <c r="I510" s="141"/>
      <c r="J510" s="87"/>
      <c r="K510" s="122"/>
      <c r="L510" s="122"/>
      <c r="M510" s="122"/>
      <c r="N510" s="122"/>
      <c r="O510" s="122"/>
      <c r="P510" s="122"/>
    </row>
    <row r="511" spans="1:16" x14ac:dyDescent="0.2">
      <c r="A511" s="79"/>
      <c r="B511" s="79"/>
      <c r="C511" s="79"/>
      <c r="D511" s="86"/>
      <c r="E511" s="122"/>
      <c r="F511" s="138"/>
      <c r="G511" s="139"/>
      <c r="H511" s="140"/>
      <c r="I511" s="141"/>
      <c r="J511" s="87"/>
      <c r="K511" s="122"/>
      <c r="L511" s="122"/>
      <c r="M511" s="122"/>
      <c r="N511" s="122"/>
      <c r="O511" s="122"/>
      <c r="P511" s="122"/>
    </row>
    <row r="512" spans="1:16" x14ac:dyDescent="0.2">
      <c r="A512" s="79"/>
      <c r="B512" s="79"/>
      <c r="C512" s="79"/>
      <c r="D512" s="86"/>
      <c r="E512" s="122"/>
      <c r="F512" s="138"/>
      <c r="G512" s="139"/>
      <c r="H512" s="140"/>
      <c r="I512" s="141"/>
      <c r="J512" s="87"/>
      <c r="K512" s="122"/>
      <c r="L512" s="122"/>
      <c r="M512" s="122"/>
      <c r="N512" s="122"/>
      <c r="O512" s="122"/>
      <c r="P512" s="122"/>
    </row>
    <row r="513" spans="1:16" x14ac:dyDescent="0.2">
      <c r="A513" s="79"/>
      <c r="B513" s="79"/>
      <c r="C513" s="79"/>
      <c r="D513" s="86"/>
      <c r="E513" s="122"/>
      <c r="F513" s="138"/>
      <c r="G513" s="139"/>
      <c r="H513" s="140"/>
      <c r="I513" s="141"/>
      <c r="J513" s="87"/>
      <c r="K513" s="122"/>
      <c r="L513" s="122"/>
      <c r="M513" s="122"/>
      <c r="N513" s="122"/>
      <c r="O513" s="122"/>
      <c r="P513" s="122"/>
    </row>
    <row r="514" spans="1:16" x14ac:dyDescent="0.2">
      <c r="A514" s="79"/>
      <c r="B514" s="79"/>
      <c r="C514" s="79"/>
      <c r="D514" s="86"/>
      <c r="E514" s="122"/>
      <c r="F514" s="138"/>
      <c r="G514" s="139"/>
      <c r="H514" s="140"/>
      <c r="I514" s="141"/>
      <c r="J514" s="87"/>
      <c r="K514" s="122"/>
      <c r="L514" s="122"/>
      <c r="M514" s="122"/>
      <c r="N514" s="122"/>
      <c r="O514" s="122"/>
      <c r="P514" s="122"/>
    </row>
    <row r="515" spans="1:16" x14ac:dyDescent="0.2">
      <c r="A515" s="79"/>
      <c r="B515" s="79"/>
      <c r="C515" s="79"/>
      <c r="D515" s="86"/>
      <c r="E515" s="122"/>
      <c r="F515" s="138"/>
      <c r="G515" s="139"/>
      <c r="H515" s="140"/>
      <c r="I515" s="141"/>
      <c r="J515" s="87"/>
      <c r="K515" s="122"/>
      <c r="L515" s="122"/>
      <c r="M515" s="122"/>
      <c r="N515" s="122"/>
      <c r="O515" s="122"/>
      <c r="P515" s="122"/>
    </row>
    <row r="516" spans="1:16" x14ac:dyDescent="0.2">
      <c r="A516" s="79"/>
      <c r="B516" s="79"/>
      <c r="C516" s="79"/>
      <c r="D516" s="86"/>
      <c r="E516" s="122"/>
      <c r="F516" s="138"/>
      <c r="G516" s="139"/>
      <c r="H516" s="140"/>
      <c r="I516" s="141"/>
      <c r="J516" s="87"/>
      <c r="K516" s="122"/>
      <c r="L516" s="122"/>
      <c r="M516" s="122"/>
      <c r="N516" s="122"/>
      <c r="O516" s="122"/>
      <c r="P516" s="122"/>
    </row>
    <row r="517" spans="1:16" x14ac:dyDescent="0.2">
      <c r="A517" s="79"/>
      <c r="B517" s="79"/>
      <c r="C517" s="79"/>
      <c r="D517" s="86"/>
      <c r="E517" s="122"/>
      <c r="F517" s="138"/>
      <c r="G517" s="139"/>
      <c r="H517" s="140"/>
      <c r="I517" s="141"/>
      <c r="J517" s="87"/>
      <c r="K517" s="122"/>
      <c r="L517" s="122"/>
      <c r="M517" s="122"/>
      <c r="N517" s="122"/>
      <c r="O517" s="122"/>
      <c r="P517" s="122"/>
    </row>
    <row r="518" spans="1:16" x14ac:dyDescent="0.2">
      <c r="A518" s="79"/>
      <c r="B518" s="79"/>
      <c r="C518" s="79"/>
      <c r="D518" s="86"/>
      <c r="E518" s="122"/>
      <c r="F518" s="138"/>
      <c r="G518" s="139"/>
      <c r="H518" s="140"/>
      <c r="I518" s="141"/>
      <c r="J518" s="87"/>
      <c r="K518" s="122"/>
      <c r="L518" s="122"/>
      <c r="M518" s="122"/>
      <c r="N518" s="122"/>
      <c r="O518" s="122"/>
      <c r="P518" s="122"/>
    </row>
    <row r="519" spans="1:16" x14ac:dyDescent="0.2">
      <c r="A519" s="79"/>
      <c r="B519" s="79"/>
      <c r="C519" s="79"/>
      <c r="D519" s="86"/>
      <c r="E519" s="122"/>
      <c r="F519" s="138"/>
      <c r="G519" s="139"/>
      <c r="H519" s="140"/>
      <c r="I519" s="141"/>
      <c r="J519" s="87"/>
      <c r="K519" s="122"/>
      <c r="L519" s="122"/>
      <c r="M519" s="122"/>
      <c r="N519" s="122"/>
      <c r="O519" s="122"/>
      <c r="P519" s="122"/>
    </row>
    <row r="520" spans="1:16" x14ac:dyDescent="0.2">
      <c r="A520" s="79"/>
      <c r="B520" s="79"/>
      <c r="C520" s="79"/>
      <c r="D520" s="86"/>
      <c r="E520" s="122"/>
      <c r="F520" s="138"/>
      <c r="G520" s="139"/>
      <c r="H520" s="140"/>
      <c r="I520" s="141"/>
      <c r="J520" s="87"/>
      <c r="K520" s="122"/>
      <c r="L520" s="122"/>
      <c r="M520" s="122"/>
      <c r="N520" s="122"/>
      <c r="O520" s="122"/>
      <c r="P520" s="122"/>
    </row>
    <row r="521" spans="1:16" x14ac:dyDescent="0.2">
      <c r="A521" s="79"/>
      <c r="B521" s="79"/>
      <c r="C521" s="79"/>
      <c r="D521" s="86"/>
      <c r="E521" s="122"/>
      <c r="F521" s="138"/>
      <c r="G521" s="139"/>
      <c r="H521" s="140"/>
      <c r="I521" s="141"/>
      <c r="J521" s="87"/>
      <c r="K521" s="122"/>
      <c r="L521" s="122"/>
      <c r="M521" s="122"/>
      <c r="N521" s="122"/>
      <c r="O521" s="122"/>
      <c r="P521" s="122"/>
    </row>
    <row r="522" spans="1:16" x14ac:dyDescent="0.2">
      <c r="A522" s="79"/>
      <c r="B522" s="79"/>
      <c r="C522" s="79"/>
      <c r="D522" s="86"/>
      <c r="E522" s="122"/>
      <c r="F522" s="138"/>
      <c r="G522" s="139"/>
      <c r="H522" s="140"/>
      <c r="I522" s="141"/>
      <c r="J522" s="87"/>
      <c r="K522" s="122"/>
      <c r="L522" s="122"/>
      <c r="M522" s="122"/>
      <c r="N522" s="122"/>
      <c r="O522" s="122"/>
      <c r="P522" s="122"/>
    </row>
    <row r="523" spans="1:16" x14ac:dyDescent="0.2">
      <c r="A523" s="79"/>
      <c r="B523" s="79"/>
      <c r="C523" s="79"/>
      <c r="D523" s="86"/>
      <c r="E523" s="122"/>
      <c r="F523" s="138"/>
      <c r="G523" s="139"/>
      <c r="H523" s="140"/>
      <c r="I523" s="141"/>
      <c r="J523" s="87"/>
      <c r="K523" s="122"/>
      <c r="L523" s="122"/>
      <c r="M523" s="122"/>
      <c r="N523" s="122"/>
      <c r="O523" s="122"/>
      <c r="P523" s="122"/>
    </row>
    <row r="524" spans="1:16" x14ac:dyDescent="0.2">
      <c r="A524" s="79"/>
      <c r="B524" s="79"/>
      <c r="C524" s="79"/>
      <c r="D524" s="86"/>
      <c r="E524" s="122"/>
      <c r="F524" s="138"/>
      <c r="G524" s="139"/>
      <c r="H524" s="140"/>
      <c r="I524" s="141"/>
      <c r="J524" s="87"/>
      <c r="K524" s="122"/>
      <c r="L524" s="122"/>
      <c r="M524" s="122"/>
      <c r="N524" s="122"/>
      <c r="O524" s="122"/>
      <c r="P524" s="122"/>
    </row>
    <row r="525" spans="1:16" x14ac:dyDescent="0.2">
      <c r="A525" s="79"/>
      <c r="B525" s="79"/>
      <c r="C525" s="79"/>
      <c r="D525" s="86"/>
      <c r="E525" s="122"/>
      <c r="F525" s="138"/>
      <c r="G525" s="139"/>
      <c r="H525" s="140"/>
      <c r="I525" s="141"/>
      <c r="J525" s="87"/>
      <c r="K525" s="122"/>
      <c r="L525" s="122"/>
      <c r="M525" s="122"/>
      <c r="N525" s="122"/>
      <c r="O525" s="122"/>
      <c r="P525" s="122"/>
    </row>
    <row r="526" spans="1:16" x14ac:dyDescent="0.2">
      <c r="A526" s="79"/>
      <c r="B526" s="79"/>
      <c r="C526" s="79"/>
      <c r="D526" s="86"/>
      <c r="E526" s="122"/>
      <c r="F526" s="138"/>
      <c r="G526" s="139"/>
      <c r="H526" s="140"/>
      <c r="I526" s="141"/>
      <c r="J526" s="87"/>
      <c r="K526" s="122"/>
      <c r="L526" s="122"/>
      <c r="M526" s="122"/>
      <c r="N526" s="122"/>
      <c r="O526" s="122"/>
      <c r="P526" s="122"/>
    </row>
    <row r="527" spans="1:16" x14ac:dyDescent="0.2">
      <c r="A527" s="79"/>
      <c r="B527" s="79"/>
      <c r="C527" s="79"/>
      <c r="D527" s="86"/>
      <c r="E527" s="122"/>
      <c r="F527" s="138"/>
      <c r="G527" s="139"/>
      <c r="H527" s="140"/>
      <c r="I527" s="141"/>
      <c r="J527" s="87"/>
      <c r="K527" s="122"/>
      <c r="L527" s="122"/>
      <c r="M527" s="122"/>
      <c r="N527" s="122"/>
      <c r="O527" s="122"/>
      <c r="P527" s="122"/>
    </row>
    <row r="528" spans="1:16" x14ac:dyDescent="0.2">
      <c r="A528" s="79"/>
      <c r="B528" s="79"/>
      <c r="C528" s="79"/>
      <c r="D528" s="86"/>
      <c r="E528" s="122"/>
      <c r="F528" s="138"/>
      <c r="G528" s="139"/>
      <c r="H528" s="140"/>
      <c r="I528" s="141"/>
      <c r="J528" s="87"/>
      <c r="K528" s="122"/>
      <c r="L528" s="122"/>
      <c r="M528" s="122"/>
      <c r="N528" s="122"/>
      <c r="O528" s="122"/>
      <c r="P528" s="122"/>
    </row>
    <row r="529" spans="1:16" x14ac:dyDescent="0.2">
      <c r="A529" s="79"/>
      <c r="B529" s="79"/>
      <c r="C529" s="79"/>
      <c r="D529" s="86"/>
      <c r="E529" s="122"/>
      <c r="F529" s="138"/>
      <c r="G529" s="139"/>
      <c r="H529" s="140"/>
      <c r="I529" s="141"/>
      <c r="J529" s="87"/>
      <c r="K529" s="122"/>
      <c r="L529" s="122"/>
      <c r="M529" s="122"/>
      <c r="N529" s="122"/>
      <c r="O529" s="122"/>
      <c r="P529" s="122"/>
    </row>
    <row r="530" spans="1:16" x14ac:dyDescent="0.2">
      <c r="A530" s="79"/>
      <c r="B530" s="79"/>
      <c r="C530" s="79"/>
      <c r="D530" s="86"/>
      <c r="E530" s="122"/>
      <c r="F530" s="138"/>
      <c r="G530" s="139"/>
      <c r="H530" s="140"/>
      <c r="I530" s="141"/>
      <c r="J530" s="87"/>
      <c r="K530" s="122"/>
      <c r="L530" s="122"/>
      <c r="M530" s="122"/>
      <c r="N530" s="122"/>
      <c r="O530" s="122"/>
      <c r="P530" s="122"/>
    </row>
    <row r="531" spans="1:16" x14ac:dyDescent="0.2">
      <c r="A531" s="79"/>
      <c r="B531" s="79"/>
      <c r="C531" s="79"/>
      <c r="D531" s="86"/>
      <c r="E531" s="122"/>
      <c r="F531" s="138"/>
      <c r="G531" s="139"/>
      <c r="H531" s="140"/>
      <c r="I531" s="141"/>
      <c r="J531" s="87"/>
      <c r="K531" s="122"/>
      <c r="L531" s="122"/>
      <c r="M531" s="122"/>
      <c r="N531" s="122"/>
      <c r="O531" s="122"/>
      <c r="P531" s="122"/>
    </row>
    <row r="532" spans="1:16" x14ac:dyDescent="0.2">
      <c r="A532" s="79"/>
      <c r="B532" s="79"/>
      <c r="C532" s="79"/>
      <c r="D532" s="86"/>
      <c r="E532" s="122"/>
      <c r="F532" s="138"/>
      <c r="G532" s="139"/>
      <c r="H532" s="140"/>
      <c r="I532" s="141"/>
      <c r="J532" s="87"/>
      <c r="K532" s="122"/>
      <c r="L532" s="122"/>
      <c r="M532" s="122"/>
      <c r="N532" s="122"/>
      <c r="O532" s="122"/>
      <c r="P532" s="122"/>
    </row>
    <row r="533" spans="1:16" x14ac:dyDescent="0.2">
      <c r="A533" s="79"/>
      <c r="B533" s="79"/>
      <c r="C533" s="79"/>
      <c r="D533" s="86"/>
      <c r="E533" s="122"/>
      <c r="F533" s="138"/>
      <c r="G533" s="139"/>
      <c r="H533" s="140"/>
      <c r="I533" s="141"/>
      <c r="J533" s="87"/>
      <c r="K533" s="122"/>
      <c r="L533" s="122"/>
      <c r="M533" s="122"/>
      <c r="N533" s="122"/>
      <c r="O533" s="122"/>
      <c r="P533" s="122"/>
    </row>
    <row r="534" spans="1:16" x14ac:dyDescent="0.2">
      <c r="A534" s="79"/>
      <c r="B534" s="79"/>
      <c r="C534" s="79"/>
      <c r="D534" s="86"/>
      <c r="E534" s="122"/>
      <c r="F534" s="138"/>
      <c r="G534" s="139"/>
      <c r="H534" s="140"/>
      <c r="I534" s="141"/>
      <c r="J534" s="87"/>
      <c r="K534" s="122"/>
      <c r="L534" s="122"/>
      <c r="M534" s="122"/>
      <c r="N534" s="122"/>
      <c r="O534" s="122"/>
      <c r="P534" s="122"/>
    </row>
    <row r="535" spans="1:16" x14ac:dyDescent="0.2">
      <c r="A535" s="79"/>
      <c r="B535" s="79"/>
      <c r="C535" s="79"/>
      <c r="D535" s="86"/>
      <c r="E535" s="122"/>
      <c r="F535" s="138"/>
      <c r="G535" s="139"/>
      <c r="H535" s="140"/>
      <c r="I535" s="141"/>
      <c r="J535" s="87"/>
      <c r="K535" s="122"/>
      <c r="L535" s="122"/>
      <c r="M535" s="122"/>
      <c r="N535" s="122"/>
      <c r="O535" s="122"/>
      <c r="P535" s="122"/>
    </row>
    <row r="536" spans="1:16" x14ac:dyDescent="0.2">
      <c r="A536" s="79"/>
      <c r="B536" s="79"/>
      <c r="C536" s="79"/>
      <c r="D536" s="86"/>
      <c r="E536" s="122"/>
      <c r="F536" s="138"/>
      <c r="G536" s="139"/>
      <c r="H536" s="140"/>
      <c r="I536" s="141"/>
      <c r="J536" s="87"/>
      <c r="K536" s="122"/>
      <c r="L536" s="122"/>
      <c r="M536" s="122"/>
      <c r="N536" s="122"/>
      <c r="O536" s="122"/>
      <c r="P536" s="122"/>
    </row>
    <row r="537" spans="1:16" x14ac:dyDescent="0.2">
      <c r="A537" s="79"/>
      <c r="B537" s="79"/>
      <c r="C537" s="79"/>
      <c r="D537" s="86"/>
      <c r="E537" s="122"/>
      <c r="F537" s="138"/>
      <c r="G537" s="139"/>
      <c r="H537" s="140"/>
      <c r="I537" s="141"/>
      <c r="J537" s="87"/>
      <c r="K537" s="122"/>
      <c r="L537" s="122"/>
      <c r="M537" s="122"/>
      <c r="N537" s="122"/>
      <c r="O537" s="122"/>
      <c r="P537" s="122"/>
    </row>
    <row r="538" spans="1:16" x14ac:dyDescent="0.2">
      <c r="A538" s="79"/>
      <c r="B538" s="79"/>
      <c r="C538" s="79"/>
      <c r="D538" s="86"/>
      <c r="E538" s="122"/>
      <c r="F538" s="138"/>
      <c r="G538" s="139"/>
      <c r="H538" s="140"/>
      <c r="I538" s="141"/>
      <c r="J538" s="87"/>
      <c r="K538" s="122"/>
      <c r="L538" s="122"/>
      <c r="M538" s="122"/>
      <c r="N538" s="122"/>
      <c r="O538" s="122"/>
      <c r="P538" s="122"/>
    </row>
    <row r="539" spans="1:16" x14ac:dyDescent="0.2">
      <c r="A539" s="79"/>
      <c r="B539" s="79"/>
      <c r="C539" s="79"/>
      <c r="D539" s="86"/>
      <c r="E539" s="122"/>
      <c r="F539" s="138"/>
      <c r="G539" s="139"/>
      <c r="H539" s="140"/>
      <c r="I539" s="141"/>
      <c r="J539" s="87"/>
      <c r="K539" s="122"/>
      <c r="L539" s="122"/>
      <c r="M539" s="122"/>
      <c r="N539" s="122"/>
      <c r="O539" s="122"/>
      <c r="P539" s="122"/>
    </row>
    <row r="540" spans="1:16" x14ac:dyDescent="0.2">
      <c r="A540" s="79"/>
      <c r="B540" s="79"/>
      <c r="C540" s="79"/>
      <c r="D540" s="86"/>
      <c r="E540" s="122"/>
      <c r="F540" s="138"/>
      <c r="G540" s="139"/>
      <c r="H540" s="140"/>
      <c r="I540" s="141"/>
      <c r="J540" s="87"/>
      <c r="K540" s="122"/>
      <c r="L540" s="122"/>
      <c r="M540" s="122"/>
      <c r="N540" s="122"/>
      <c r="O540" s="122"/>
      <c r="P540" s="122"/>
    </row>
    <row r="541" spans="1:16" x14ac:dyDescent="0.2">
      <c r="A541" s="79"/>
      <c r="B541" s="79"/>
      <c r="C541" s="79"/>
      <c r="D541" s="86"/>
      <c r="E541" s="122"/>
      <c r="F541" s="138"/>
      <c r="G541" s="139"/>
      <c r="H541" s="140"/>
      <c r="I541" s="141"/>
      <c r="J541" s="87"/>
      <c r="K541" s="122"/>
      <c r="L541" s="122"/>
      <c r="M541" s="122"/>
      <c r="N541" s="122"/>
      <c r="O541" s="122"/>
      <c r="P541" s="122"/>
    </row>
    <row r="542" spans="1:16" x14ac:dyDescent="0.2">
      <c r="A542" s="79"/>
      <c r="B542" s="79"/>
      <c r="C542" s="79"/>
      <c r="D542" s="86"/>
      <c r="E542" s="122"/>
      <c r="F542" s="138"/>
      <c r="G542" s="139"/>
      <c r="H542" s="140"/>
      <c r="I542" s="141"/>
      <c r="J542" s="87"/>
      <c r="K542" s="122"/>
      <c r="L542" s="122"/>
      <c r="M542" s="122"/>
      <c r="N542" s="122"/>
      <c r="O542" s="122"/>
      <c r="P542" s="122"/>
    </row>
    <row r="543" spans="1:16" x14ac:dyDescent="0.2">
      <c r="A543" s="79"/>
      <c r="B543" s="79"/>
      <c r="C543" s="79"/>
      <c r="D543" s="86"/>
      <c r="E543" s="122"/>
      <c r="F543" s="138"/>
      <c r="G543" s="139"/>
      <c r="H543" s="140"/>
      <c r="I543" s="141"/>
      <c r="J543" s="87"/>
      <c r="K543" s="122"/>
      <c r="L543" s="122"/>
      <c r="M543" s="122"/>
      <c r="N543" s="122"/>
      <c r="O543" s="122"/>
      <c r="P543" s="122"/>
    </row>
    <row r="544" spans="1:16" x14ac:dyDescent="0.2">
      <c r="A544" s="79"/>
      <c r="B544" s="79"/>
      <c r="C544" s="79"/>
      <c r="D544" s="86"/>
      <c r="E544" s="122"/>
      <c r="F544" s="138"/>
      <c r="G544" s="139"/>
      <c r="H544" s="140"/>
      <c r="I544" s="141"/>
      <c r="J544" s="87"/>
      <c r="K544" s="122"/>
      <c r="L544" s="122"/>
      <c r="M544" s="122"/>
      <c r="N544" s="122"/>
      <c r="O544" s="122"/>
      <c r="P544" s="122"/>
    </row>
    <row r="545" spans="1:16" x14ac:dyDescent="0.2">
      <c r="A545" s="79"/>
      <c r="B545" s="79"/>
      <c r="C545" s="79"/>
      <c r="D545" s="86"/>
      <c r="E545" s="122"/>
      <c r="F545" s="138"/>
      <c r="G545" s="139"/>
      <c r="H545" s="140"/>
      <c r="I545" s="141"/>
      <c r="J545" s="87"/>
      <c r="K545" s="122"/>
      <c r="L545" s="122"/>
      <c r="M545" s="122"/>
      <c r="N545" s="122"/>
      <c r="O545" s="122"/>
      <c r="P545" s="122"/>
    </row>
    <row r="546" spans="1:16" x14ac:dyDescent="0.2">
      <c r="A546" s="79"/>
      <c r="B546" s="79"/>
      <c r="C546" s="79"/>
      <c r="D546" s="86"/>
      <c r="E546" s="122"/>
      <c r="F546" s="138"/>
      <c r="G546" s="139"/>
      <c r="H546" s="140"/>
      <c r="I546" s="141"/>
      <c r="J546" s="87"/>
      <c r="K546" s="122"/>
      <c r="L546" s="122"/>
      <c r="M546" s="122"/>
      <c r="N546" s="122"/>
      <c r="O546" s="122"/>
      <c r="P546" s="122"/>
    </row>
    <row r="547" spans="1:16" x14ac:dyDescent="0.2">
      <c r="A547" s="79"/>
      <c r="B547" s="79"/>
      <c r="C547" s="79"/>
      <c r="D547" s="86"/>
      <c r="E547" s="122"/>
      <c r="F547" s="138"/>
      <c r="G547" s="139"/>
      <c r="H547" s="140"/>
      <c r="I547" s="141"/>
      <c r="J547" s="87"/>
      <c r="K547" s="122"/>
      <c r="L547" s="122"/>
      <c r="M547" s="122"/>
      <c r="N547" s="122"/>
      <c r="O547" s="122"/>
      <c r="P547" s="122"/>
    </row>
    <row r="548" spans="1:16" x14ac:dyDescent="0.2">
      <c r="A548" s="79"/>
      <c r="B548" s="79"/>
      <c r="C548" s="79"/>
      <c r="D548" s="86"/>
      <c r="E548" s="122"/>
      <c r="F548" s="138"/>
      <c r="G548" s="139"/>
      <c r="H548" s="140"/>
      <c r="I548" s="141"/>
      <c r="J548" s="87"/>
      <c r="K548" s="122"/>
      <c r="L548" s="122"/>
      <c r="M548" s="122"/>
      <c r="N548" s="122"/>
      <c r="O548" s="122"/>
      <c r="P548" s="122"/>
    </row>
    <row r="549" spans="1:16" x14ac:dyDescent="0.2">
      <c r="A549" s="79"/>
      <c r="B549" s="79"/>
      <c r="C549" s="79"/>
      <c r="D549" s="86"/>
      <c r="E549" s="122"/>
      <c r="F549" s="138"/>
      <c r="G549" s="139"/>
      <c r="H549" s="140"/>
      <c r="I549" s="141"/>
      <c r="J549" s="87"/>
      <c r="K549" s="122"/>
      <c r="L549" s="122"/>
      <c r="M549" s="122"/>
      <c r="N549" s="122"/>
      <c r="O549" s="122"/>
      <c r="P549" s="122"/>
    </row>
    <row r="550" spans="1:16" x14ac:dyDescent="0.2">
      <c r="A550" s="79"/>
      <c r="B550" s="79"/>
      <c r="C550" s="79"/>
      <c r="D550" s="86"/>
      <c r="E550" s="122"/>
      <c r="F550" s="138"/>
      <c r="G550" s="139"/>
      <c r="H550" s="140"/>
      <c r="I550" s="141"/>
      <c r="J550" s="87"/>
      <c r="K550" s="122"/>
      <c r="L550" s="122"/>
      <c r="M550" s="122"/>
      <c r="N550" s="122"/>
      <c r="O550" s="122"/>
      <c r="P550" s="122"/>
    </row>
    <row r="551" spans="1:16" x14ac:dyDescent="0.2">
      <c r="A551" s="79"/>
      <c r="B551" s="79"/>
      <c r="C551" s="79"/>
      <c r="D551" s="86"/>
      <c r="E551" s="122"/>
      <c r="F551" s="138"/>
      <c r="G551" s="139"/>
      <c r="H551" s="140"/>
      <c r="I551" s="141"/>
      <c r="J551" s="87"/>
      <c r="K551" s="122"/>
      <c r="L551" s="122"/>
      <c r="M551" s="122"/>
      <c r="N551" s="122"/>
      <c r="O551" s="122"/>
      <c r="P551" s="122"/>
    </row>
    <row r="552" spans="1:16" x14ac:dyDescent="0.2">
      <c r="A552" s="79"/>
      <c r="B552" s="79"/>
      <c r="C552" s="79"/>
      <c r="D552" s="86"/>
      <c r="E552" s="122"/>
      <c r="F552" s="138"/>
      <c r="G552" s="139"/>
      <c r="H552" s="140"/>
      <c r="I552" s="141"/>
      <c r="J552" s="87"/>
      <c r="K552" s="122"/>
      <c r="L552" s="122"/>
      <c r="M552" s="122"/>
      <c r="N552" s="122"/>
      <c r="O552" s="122"/>
      <c r="P552" s="122"/>
    </row>
    <row r="553" spans="1:16" x14ac:dyDescent="0.2">
      <c r="A553" s="79"/>
      <c r="B553" s="79"/>
      <c r="C553" s="79"/>
      <c r="D553" s="86"/>
      <c r="E553" s="122"/>
      <c r="F553" s="138"/>
      <c r="G553" s="139"/>
      <c r="H553" s="140"/>
      <c r="I553" s="141"/>
      <c r="J553" s="87"/>
      <c r="K553" s="122"/>
      <c r="L553" s="122"/>
      <c r="M553" s="122"/>
      <c r="N553" s="122"/>
      <c r="O553" s="122"/>
      <c r="P553" s="122"/>
    </row>
    <row r="554" spans="1:16" x14ac:dyDescent="0.2">
      <c r="A554" s="79"/>
      <c r="B554" s="79"/>
      <c r="C554" s="79"/>
      <c r="D554" s="86"/>
      <c r="E554" s="122"/>
      <c r="F554" s="138"/>
      <c r="G554" s="139"/>
      <c r="H554" s="140"/>
      <c r="I554" s="141"/>
      <c r="J554" s="87"/>
      <c r="K554" s="122"/>
      <c r="L554" s="122"/>
      <c r="M554" s="122"/>
      <c r="N554" s="122"/>
      <c r="O554" s="122"/>
      <c r="P554" s="122"/>
    </row>
    <row r="555" spans="1:16" x14ac:dyDescent="0.2">
      <c r="A555" s="79"/>
      <c r="B555" s="79"/>
      <c r="C555" s="79"/>
      <c r="D555" s="86"/>
      <c r="E555" s="122"/>
      <c r="F555" s="138"/>
      <c r="G555" s="139"/>
      <c r="H555" s="140"/>
      <c r="I555" s="141"/>
      <c r="J555" s="87"/>
      <c r="K555" s="122"/>
      <c r="L555" s="122"/>
      <c r="M555" s="122"/>
      <c r="N555" s="122"/>
      <c r="O555" s="122"/>
      <c r="P555" s="122"/>
    </row>
    <row r="556" spans="1:16" x14ac:dyDescent="0.2">
      <c r="A556" s="79"/>
      <c r="B556" s="79"/>
      <c r="C556" s="79"/>
      <c r="D556" s="86"/>
      <c r="E556" s="122"/>
      <c r="F556" s="138"/>
      <c r="G556" s="139"/>
      <c r="H556" s="140"/>
      <c r="I556" s="141"/>
      <c r="J556" s="87"/>
      <c r="K556" s="122"/>
      <c r="L556" s="122"/>
      <c r="M556" s="122"/>
      <c r="N556" s="122"/>
      <c r="O556" s="122"/>
      <c r="P556" s="122"/>
    </row>
    <row r="557" spans="1:16" x14ac:dyDescent="0.2">
      <c r="A557" s="79"/>
      <c r="B557" s="79"/>
      <c r="C557" s="79"/>
      <c r="D557" s="86"/>
      <c r="E557" s="122"/>
      <c r="F557" s="138"/>
      <c r="G557" s="139"/>
      <c r="H557" s="140"/>
      <c r="I557" s="141"/>
      <c r="J557" s="87"/>
      <c r="K557" s="122"/>
      <c r="L557" s="122"/>
      <c r="M557" s="122"/>
      <c r="N557" s="122"/>
      <c r="O557" s="122"/>
      <c r="P557" s="122"/>
    </row>
    <row r="558" spans="1:16" x14ac:dyDescent="0.2">
      <c r="A558" s="79"/>
      <c r="B558" s="79"/>
      <c r="C558" s="79"/>
      <c r="D558" s="86"/>
      <c r="E558" s="122"/>
      <c r="F558" s="138"/>
      <c r="G558" s="139"/>
      <c r="H558" s="140"/>
      <c r="I558" s="141"/>
      <c r="J558" s="87"/>
      <c r="K558" s="122"/>
      <c r="L558" s="122"/>
      <c r="M558" s="122"/>
      <c r="N558" s="122"/>
      <c r="O558" s="122"/>
      <c r="P558" s="122"/>
    </row>
    <row r="559" spans="1:16" x14ac:dyDescent="0.2">
      <c r="A559" s="79"/>
      <c r="B559" s="79"/>
      <c r="C559" s="79"/>
      <c r="D559" s="86"/>
      <c r="E559" s="122"/>
      <c r="F559" s="138"/>
      <c r="G559" s="139"/>
      <c r="H559" s="140"/>
      <c r="I559" s="141"/>
      <c r="J559" s="87"/>
      <c r="K559" s="122"/>
      <c r="L559" s="122"/>
      <c r="M559" s="122"/>
      <c r="N559" s="122"/>
      <c r="O559" s="122"/>
      <c r="P559" s="122"/>
    </row>
    <row r="560" spans="1:16" x14ac:dyDescent="0.2">
      <c r="A560" s="79"/>
      <c r="B560" s="79"/>
      <c r="C560" s="79"/>
      <c r="D560" s="86"/>
      <c r="E560" s="122"/>
      <c r="F560" s="138"/>
      <c r="G560" s="139"/>
      <c r="H560" s="140"/>
      <c r="I560" s="141"/>
      <c r="J560" s="87"/>
      <c r="K560" s="122"/>
      <c r="L560" s="122"/>
      <c r="M560" s="122"/>
      <c r="N560" s="122"/>
      <c r="O560" s="122"/>
      <c r="P560" s="122"/>
    </row>
    <row r="561" spans="1:16" x14ac:dyDescent="0.2">
      <c r="A561" s="79"/>
      <c r="B561" s="79"/>
      <c r="C561" s="79"/>
      <c r="D561" s="86"/>
      <c r="E561" s="122"/>
      <c r="F561" s="138"/>
      <c r="G561" s="139"/>
      <c r="H561" s="140"/>
      <c r="I561" s="141"/>
      <c r="J561" s="87"/>
      <c r="K561" s="122"/>
      <c r="L561" s="122"/>
      <c r="M561" s="122"/>
      <c r="N561" s="122"/>
      <c r="O561" s="122"/>
      <c r="P561" s="122"/>
    </row>
    <row r="562" spans="1:16" x14ac:dyDescent="0.2">
      <c r="A562" s="79"/>
      <c r="B562" s="79"/>
      <c r="C562" s="79"/>
      <c r="D562" s="86"/>
      <c r="E562" s="122"/>
      <c r="F562" s="138"/>
      <c r="G562" s="139"/>
      <c r="H562" s="140"/>
      <c r="I562" s="141"/>
      <c r="J562" s="87"/>
      <c r="K562" s="122"/>
      <c r="L562" s="122"/>
      <c r="M562" s="122"/>
      <c r="N562" s="122"/>
      <c r="O562" s="122"/>
      <c r="P562" s="122"/>
    </row>
    <row r="563" spans="1:16" x14ac:dyDescent="0.2">
      <c r="A563" s="79"/>
      <c r="B563" s="79"/>
      <c r="C563" s="79"/>
      <c r="D563" s="86"/>
      <c r="E563" s="122"/>
      <c r="F563" s="138"/>
      <c r="G563" s="139"/>
      <c r="H563" s="140"/>
      <c r="I563" s="141"/>
      <c r="J563" s="87"/>
      <c r="K563" s="122"/>
      <c r="L563" s="122"/>
      <c r="M563" s="122"/>
      <c r="N563" s="122"/>
      <c r="O563" s="122"/>
      <c r="P563" s="122"/>
    </row>
    <row r="564" spans="1:16" x14ac:dyDescent="0.2">
      <c r="A564" s="79"/>
      <c r="B564" s="79"/>
      <c r="C564" s="79"/>
      <c r="D564" s="86"/>
      <c r="E564" s="122"/>
      <c r="F564" s="138"/>
      <c r="G564" s="139"/>
      <c r="H564" s="140"/>
      <c r="I564" s="141"/>
      <c r="J564" s="87"/>
      <c r="K564" s="122"/>
      <c r="L564" s="122"/>
      <c r="M564" s="122"/>
      <c r="N564" s="122"/>
      <c r="O564" s="122"/>
      <c r="P564" s="122"/>
    </row>
    <row r="565" spans="1:16" x14ac:dyDescent="0.2">
      <c r="A565" s="79"/>
      <c r="B565" s="79"/>
      <c r="C565" s="79"/>
      <c r="D565" s="86"/>
      <c r="E565" s="122"/>
      <c r="F565" s="138"/>
      <c r="G565" s="139"/>
      <c r="H565" s="140"/>
      <c r="I565" s="141"/>
      <c r="J565" s="87"/>
    </row>
    <row r="566" spans="1:16" x14ac:dyDescent="0.2">
      <c r="A566" s="79"/>
      <c r="B566" s="79"/>
      <c r="C566" s="79"/>
      <c r="D566" s="86"/>
      <c r="E566" s="122"/>
      <c r="F566" s="138"/>
      <c r="G566" s="139"/>
      <c r="H566" s="140"/>
      <c r="I566" s="141"/>
      <c r="J566" s="87"/>
    </row>
    <row r="567" spans="1:16" x14ac:dyDescent="0.2">
      <c r="A567" s="79"/>
      <c r="B567" s="79"/>
      <c r="C567" s="79"/>
      <c r="D567" s="86"/>
      <c r="E567" s="122"/>
      <c r="F567" s="138"/>
      <c r="G567" s="139"/>
      <c r="H567" s="140"/>
      <c r="I567" s="141"/>
      <c r="J567" s="87"/>
    </row>
    <row r="568" spans="1:16" x14ac:dyDescent="0.2">
      <c r="A568" s="79"/>
      <c r="B568" s="79"/>
      <c r="C568" s="79"/>
      <c r="D568" s="86"/>
      <c r="E568" s="122"/>
      <c r="F568" s="138"/>
      <c r="G568" s="139"/>
      <c r="H568" s="140"/>
      <c r="I568" s="141"/>
      <c r="J568" s="87"/>
    </row>
    <row r="569" spans="1:16" x14ac:dyDescent="0.2">
      <c r="A569" s="79"/>
      <c r="B569" s="79"/>
      <c r="C569" s="79"/>
      <c r="D569" s="86"/>
      <c r="E569" s="122"/>
      <c r="F569" s="138"/>
      <c r="G569" s="139"/>
      <c r="H569" s="140"/>
      <c r="I569" s="141"/>
      <c r="J569" s="87"/>
    </row>
    <row r="570" spans="1:16" x14ac:dyDescent="0.2">
      <c r="A570" s="79"/>
      <c r="B570" s="79"/>
      <c r="C570" s="79"/>
      <c r="D570" s="86"/>
      <c r="E570" s="122"/>
      <c r="F570" s="138"/>
      <c r="G570" s="139"/>
      <c r="H570" s="140"/>
      <c r="I570" s="141"/>
      <c r="J570" s="87"/>
    </row>
    <row r="571" spans="1:16" x14ac:dyDescent="0.2">
      <c r="A571" s="79"/>
      <c r="B571" s="79"/>
      <c r="C571" s="79"/>
      <c r="D571" s="86"/>
      <c r="E571" s="122"/>
      <c r="F571" s="138"/>
      <c r="G571" s="139"/>
      <c r="H571" s="140"/>
      <c r="I571" s="141"/>
      <c r="J571" s="87"/>
    </row>
    <row r="572" spans="1:16" x14ac:dyDescent="0.2">
      <c r="A572" s="79"/>
      <c r="B572" s="79"/>
      <c r="C572" s="79"/>
      <c r="D572" s="86"/>
      <c r="E572" s="122"/>
      <c r="F572" s="138"/>
      <c r="G572" s="139"/>
      <c r="H572" s="140"/>
      <c r="I572" s="141"/>
      <c r="J572" s="87"/>
    </row>
    <row r="573" spans="1:16" x14ac:dyDescent="0.2">
      <c r="A573" s="79"/>
      <c r="B573" s="79"/>
      <c r="C573" s="79"/>
      <c r="D573" s="86"/>
      <c r="E573" s="122"/>
      <c r="F573" s="138"/>
      <c r="G573" s="139"/>
      <c r="H573" s="140"/>
      <c r="I573" s="141"/>
      <c r="J573" s="87"/>
    </row>
    <row r="574" spans="1:16" x14ac:dyDescent="0.2">
      <c r="A574" s="79"/>
      <c r="B574" s="79"/>
      <c r="C574" s="79"/>
      <c r="D574" s="86"/>
      <c r="E574" s="122"/>
      <c r="F574" s="138"/>
      <c r="G574" s="139"/>
      <c r="H574" s="140"/>
      <c r="I574" s="141"/>
      <c r="J574" s="87"/>
    </row>
    <row r="575" spans="1:16" x14ac:dyDescent="0.2">
      <c r="A575" s="79"/>
      <c r="B575" s="79"/>
      <c r="C575" s="79"/>
      <c r="D575" s="86"/>
      <c r="E575" s="122"/>
      <c r="F575" s="138"/>
      <c r="G575" s="139"/>
      <c r="H575" s="140"/>
      <c r="I575" s="141"/>
      <c r="J575" s="87"/>
    </row>
    <row r="576" spans="1:16" x14ac:dyDescent="0.2">
      <c r="A576" s="79"/>
      <c r="B576" s="79"/>
      <c r="C576" s="79"/>
      <c r="D576" s="86"/>
      <c r="E576" s="122"/>
      <c r="F576" s="138"/>
      <c r="G576" s="139"/>
      <c r="H576" s="140"/>
      <c r="I576" s="141"/>
      <c r="J576" s="87"/>
    </row>
    <row r="577" spans="1:10" x14ac:dyDescent="0.2">
      <c r="A577" s="79"/>
      <c r="B577" s="79"/>
      <c r="C577" s="79"/>
      <c r="D577" s="86"/>
      <c r="E577" s="122"/>
      <c r="F577" s="138"/>
      <c r="G577" s="139"/>
      <c r="H577" s="140"/>
      <c r="I577" s="141"/>
      <c r="J577" s="87"/>
    </row>
    <row r="578" spans="1:10" x14ac:dyDescent="0.2">
      <c r="A578" s="79"/>
      <c r="B578" s="79"/>
      <c r="C578" s="79"/>
      <c r="D578" s="86"/>
      <c r="E578" s="122"/>
      <c r="F578" s="138"/>
      <c r="G578" s="139"/>
      <c r="H578" s="140"/>
      <c r="I578" s="141"/>
      <c r="J578" s="87"/>
    </row>
    <row r="579" spans="1:10" x14ac:dyDescent="0.2">
      <c r="A579" s="79"/>
      <c r="B579" s="79"/>
      <c r="C579" s="79"/>
      <c r="D579" s="86"/>
      <c r="E579" s="122"/>
      <c r="F579" s="138"/>
      <c r="G579" s="139"/>
      <c r="H579" s="140"/>
      <c r="I579" s="141"/>
      <c r="J579" s="87"/>
    </row>
    <row r="580" spans="1:10" x14ac:dyDescent="0.2">
      <c r="A580" s="79"/>
      <c r="B580" s="79"/>
      <c r="C580" s="79"/>
      <c r="D580" s="86"/>
      <c r="E580" s="122"/>
      <c r="F580" s="138"/>
      <c r="G580" s="139"/>
      <c r="H580" s="140"/>
      <c r="I580" s="141"/>
      <c r="J580" s="87"/>
    </row>
    <row r="581" spans="1:10" x14ac:dyDescent="0.2">
      <c r="A581" s="79"/>
      <c r="B581" s="79"/>
      <c r="C581" s="79"/>
      <c r="D581" s="86"/>
      <c r="E581" s="122"/>
      <c r="F581" s="138"/>
      <c r="G581" s="139"/>
      <c r="H581" s="140"/>
      <c r="I581" s="141"/>
      <c r="J581" s="87"/>
    </row>
    <row r="582" spans="1:10" x14ac:dyDescent="0.2">
      <c r="A582" s="79"/>
      <c r="B582" s="79"/>
      <c r="C582" s="79"/>
      <c r="D582" s="86"/>
      <c r="E582" s="122"/>
      <c r="F582" s="138"/>
      <c r="G582" s="139"/>
      <c r="H582" s="140"/>
      <c r="I582" s="141"/>
      <c r="J582" s="87"/>
    </row>
    <row r="583" spans="1:10" x14ac:dyDescent="0.2">
      <c r="A583" s="79"/>
      <c r="B583" s="79"/>
      <c r="C583" s="79"/>
      <c r="D583" s="86"/>
      <c r="E583" s="122"/>
      <c r="F583" s="138"/>
      <c r="G583" s="139"/>
      <c r="H583" s="140"/>
      <c r="I583" s="141"/>
      <c r="J583" s="87"/>
    </row>
    <row r="584" spans="1:10" x14ac:dyDescent="0.2">
      <c r="A584" s="79"/>
      <c r="B584" s="79"/>
      <c r="C584" s="79"/>
      <c r="D584" s="86"/>
      <c r="E584" s="122"/>
      <c r="F584" s="138"/>
      <c r="G584" s="139"/>
      <c r="H584" s="140"/>
      <c r="I584" s="141"/>
      <c r="J584" s="87"/>
    </row>
    <row r="585" spans="1:10" x14ac:dyDescent="0.2">
      <c r="A585" s="79"/>
      <c r="B585" s="79"/>
      <c r="C585" s="79"/>
      <c r="D585" s="86"/>
      <c r="E585" s="122"/>
      <c r="F585" s="138"/>
      <c r="G585" s="139"/>
      <c r="H585" s="140"/>
      <c r="I585" s="141"/>
      <c r="J585" s="87"/>
    </row>
    <row r="586" spans="1:10" x14ac:dyDescent="0.2">
      <c r="A586" s="79"/>
      <c r="B586" s="79"/>
      <c r="C586" s="79"/>
      <c r="D586" s="86"/>
      <c r="E586" s="122"/>
      <c r="F586" s="138"/>
      <c r="G586" s="139"/>
      <c r="H586" s="140"/>
      <c r="I586" s="141"/>
      <c r="J586" s="87"/>
    </row>
    <row r="587" spans="1:10" x14ac:dyDescent="0.2">
      <c r="A587" s="79"/>
      <c r="B587" s="79"/>
      <c r="C587" s="79"/>
      <c r="D587" s="86"/>
      <c r="E587" s="122"/>
      <c r="F587" s="138"/>
      <c r="G587" s="139"/>
      <c r="H587" s="140"/>
      <c r="I587" s="141"/>
      <c r="J587" s="87"/>
    </row>
    <row r="588" spans="1:10" x14ac:dyDescent="0.2">
      <c r="A588" s="79"/>
      <c r="B588" s="79"/>
      <c r="C588" s="79"/>
      <c r="D588" s="86"/>
      <c r="E588" s="122"/>
      <c r="F588" s="138"/>
      <c r="G588" s="139"/>
      <c r="H588" s="140"/>
      <c r="I588" s="141"/>
      <c r="J588" s="87"/>
    </row>
    <row r="589" spans="1:10" x14ac:dyDescent="0.2">
      <c r="A589" s="79"/>
      <c r="B589" s="79"/>
      <c r="C589" s="79"/>
      <c r="D589" s="86"/>
      <c r="E589" s="122"/>
      <c r="F589" s="138"/>
      <c r="G589" s="139"/>
      <c r="H589" s="140"/>
      <c r="I589" s="141"/>
      <c r="J589" s="87"/>
    </row>
    <row r="590" spans="1:10" x14ac:dyDescent="0.2">
      <c r="A590" s="79"/>
      <c r="B590" s="79"/>
      <c r="C590" s="79"/>
      <c r="D590" s="86"/>
      <c r="E590" s="122"/>
      <c r="F590" s="138"/>
      <c r="G590" s="139"/>
      <c r="H590" s="140"/>
      <c r="I590" s="141"/>
      <c r="J590" s="87"/>
    </row>
    <row r="591" spans="1:10" x14ac:dyDescent="0.2">
      <c r="A591" s="79"/>
      <c r="B591" s="79"/>
      <c r="C591" s="79"/>
      <c r="D591" s="86"/>
      <c r="E591" s="122"/>
      <c r="F591" s="138"/>
      <c r="G591" s="139"/>
      <c r="H591" s="140"/>
      <c r="I591" s="141"/>
      <c r="J591" s="87"/>
    </row>
    <row r="592" spans="1:10" x14ac:dyDescent="0.2">
      <c r="A592" s="79"/>
      <c r="B592" s="79"/>
      <c r="C592" s="79"/>
      <c r="D592" s="86"/>
      <c r="E592" s="122"/>
      <c r="F592" s="138"/>
      <c r="G592" s="139"/>
      <c r="H592" s="140"/>
      <c r="I592" s="141"/>
      <c r="J592" s="87"/>
    </row>
    <row r="593" spans="1:10" x14ac:dyDescent="0.2">
      <c r="A593" s="79"/>
      <c r="B593" s="79"/>
      <c r="C593" s="79"/>
      <c r="D593" s="86"/>
      <c r="E593" s="122"/>
      <c r="F593" s="138"/>
      <c r="G593" s="139"/>
      <c r="H593" s="140"/>
      <c r="I593" s="141"/>
      <c r="J593" s="87"/>
    </row>
    <row r="594" spans="1:10" x14ac:dyDescent="0.2">
      <c r="A594" s="79"/>
      <c r="B594" s="79"/>
      <c r="C594" s="79"/>
      <c r="D594" s="86"/>
      <c r="E594" s="122"/>
      <c r="F594" s="138"/>
      <c r="G594" s="139"/>
      <c r="H594" s="140"/>
      <c r="I594" s="141"/>
      <c r="J594" s="87"/>
    </row>
    <row r="595" spans="1:10" x14ac:dyDescent="0.2">
      <c r="A595" s="79"/>
      <c r="B595" s="79"/>
      <c r="C595" s="79"/>
      <c r="D595" s="86"/>
      <c r="E595" s="122"/>
      <c r="F595" s="138"/>
      <c r="G595" s="139"/>
      <c r="H595" s="140"/>
      <c r="I595" s="141"/>
      <c r="J595" s="87"/>
    </row>
    <row r="596" spans="1:10" x14ac:dyDescent="0.2">
      <c r="A596" s="79"/>
      <c r="B596" s="79"/>
      <c r="C596" s="79"/>
      <c r="D596" s="86"/>
      <c r="E596" s="122"/>
      <c r="F596" s="138"/>
      <c r="G596" s="139"/>
      <c r="H596" s="140"/>
      <c r="I596" s="141"/>
      <c r="J596" s="87"/>
    </row>
    <row r="597" spans="1:10" x14ac:dyDescent="0.2">
      <c r="A597" s="79"/>
      <c r="B597" s="79"/>
      <c r="C597" s="79"/>
      <c r="D597" s="86"/>
      <c r="E597" s="122"/>
      <c r="F597" s="138"/>
      <c r="G597" s="139"/>
      <c r="H597" s="140"/>
      <c r="I597" s="141"/>
      <c r="J597" s="87"/>
    </row>
    <row r="598" spans="1:10" x14ac:dyDescent="0.2">
      <c r="A598" s="79"/>
      <c r="B598" s="79"/>
      <c r="C598" s="79"/>
      <c r="D598" s="86"/>
      <c r="E598" s="122"/>
      <c r="F598" s="138"/>
      <c r="G598" s="139"/>
      <c r="H598" s="140"/>
      <c r="I598" s="141"/>
      <c r="J598" s="87"/>
    </row>
    <row r="599" spans="1:10" x14ac:dyDescent="0.2">
      <c r="A599" s="79"/>
      <c r="B599" s="79"/>
      <c r="C599" s="79"/>
      <c r="D599" s="86"/>
      <c r="E599" s="122"/>
      <c r="F599" s="138"/>
      <c r="G599" s="139"/>
      <c r="H599" s="140"/>
      <c r="I599" s="141"/>
      <c r="J599" s="87"/>
    </row>
    <row r="600" spans="1:10" x14ac:dyDescent="0.2">
      <c r="A600" s="79"/>
      <c r="B600" s="79"/>
      <c r="C600" s="79"/>
      <c r="D600" s="86"/>
      <c r="E600" s="122"/>
      <c r="F600" s="138"/>
      <c r="G600" s="139"/>
      <c r="H600" s="140"/>
      <c r="I600" s="141"/>
      <c r="J600" s="87"/>
    </row>
  </sheetData>
  <mergeCells count="9">
    <mergeCell ref="B2:J2"/>
    <mergeCell ref="D5:D6"/>
    <mergeCell ref="E5:J5"/>
    <mergeCell ref="A1:J1"/>
    <mergeCell ref="B3:J3"/>
    <mergeCell ref="B4:J4"/>
    <mergeCell ref="A5:A6"/>
    <mergeCell ref="B5:B6"/>
    <mergeCell ref="C5:C6"/>
  </mergeCells>
  <phoneticPr fontId="3" type="noConversion"/>
  <printOptions horizontalCentered="1"/>
  <pageMargins left="0.39370078740157483" right="0.39370078740157483" top="0.39370078740157483" bottom="0.78740157480314965" header="0.19685039370078741" footer="0.39370078740157483"/>
  <pageSetup paperSize="9" scale="77" orientation="portrait" r:id="rId1"/>
  <headerFooter>
    <oddFooter>&amp;C&amp;P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A32721-6805-48E9-A0F5-8726F2D43AB7}">
  <dimension ref="A1:R806"/>
  <sheetViews>
    <sheetView showGridLines="0" zoomScaleNormal="100" zoomScaleSheetLayoutView="100" workbookViewId="0">
      <selection activeCell="K9" sqref="K9"/>
    </sheetView>
  </sheetViews>
  <sheetFormatPr defaultColWidth="14.42578125" defaultRowHeight="11.25" x14ac:dyDescent="0.2"/>
  <cols>
    <col min="1" max="1" width="8" style="4" bestFit="1" customWidth="1"/>
    <col min="2" max="2" width="9.85546875" style="4" bestFit="1" customWidth="1"/>
    <col min="3" max="3" width="9.140625" style="4" bestFit="1" customWidth="1"/>
    <col min="4" max="4" width="31.28515625" style="142" customWidth="1"/>
    <col min="5" max="5" width="5" style="4" bestFit="1" customWidth="1"/>
    <col min="6" max="6" width="10" style="4" bestFit="1" customWidth="1"/>
    <col min="7" max="7" width="10.85546875" style="4" bestFit="1" customWidth="1"/>
    <col min="8" max="8" width="11.42578125" style="4" bestFit="1" customWidth="1"/>
    <col min="9" max="9" width="6.42578125" style="4" customWidth="1"/>
    <col min="10" max="10" width="12" style="4" bestFit="1" customWidth="1"/>
    <col min="11" max="11" width="14.42578125" style="4" bestFit="1" customWidth="1"/>
    <col min="12" max="18" width="8" style="4" customWidth="1"/>
    <col min="19" max="248" width="14.42578125" style="4"/>
    <col min="249" max="249" width="9.28515625" style="4" customWidth="1"/>
    <col min="250" max="250" width="10" style="4" customWidth="1"/>
    <col min="251" max="251" width="6.5703125" style="4" customWidth="1"/>
    <col min="252" max="252" width="36" style="4" customWidth="1"/>
    <col min="253" max="253" width="6.140625" style="4" bestFit="1" customWidth="1"/>
    <col min="254" max="254" width="7.85546875" style="4" bestFit="1" customWidth="1"/>
    <col min="255" max="255" width="10.140625" style="4" customWidth="1"/>
    <col min="256" max="256" width="12.5703125" style="4" bestFit="1" customWidth="1"/>
    <col min="257" max="257" width="7" style="4" customWidth="1"/>
    <col min="258" max="258" width="8.140625" style="4" customWidth="1"/>
    <col min="259" max="259" width="13.140625" style="4" customWidth="1"/>
    <col min="260" max="260" width="9" style="4" customWidth="1"/>
    <col min="261" max="261" width="12.5703125" style="4" bestFit="1" customWidth="1"/>
    <col min="262" max="262" width="7" style="4" customWidth="1"/>
    <col min="263" max="263" width="8.42578125" style="4" customWidth="1"/>
    <col min="264" max="264" width="12.5703125" style="4" bestFit="1" customWidth="1"/>
    <col min="265" max="274" width="8" style="4" customWidth="1"/>
    <col min="275" max="504" width="14.42578125" style="4"/>
    <col min="505" max="505" width="9.28515625" style="4" customWidth="1"/>
    <col min="506" max="506" width="10" style="4" customWidth="1"/>
    <col min="507" max="507" width="6.5703125" style="4" customWidth="1"/>
    <col min="508" max="508" width="36" style="4" customWidth="1"/>
    <col min="509" max="509" width="6.140625" style="4" bestFit="1" customWidth="1"/>
    <col min="510" max="510" width="7.85546875" style="4" bestFit="1" customWidth="1"/>
    <col min="511" max="511" width="10.140625" style="4" customWidth="1"/>
    <col min="512" max="512" width="12.5703125" style="4" bestFit="1" customWidth="1"/>
    <col min="513" max="513" width="7" style="4" customWidth="1"/>
    <col min="514" max="514" width="8.140625" style="4" customWidth="1"/>
    <col min="515" max="515" width="13.140625" style="4" customWidth="1"/>
    <col min="516" max="516" width="9" style="4" customWidth="1"/>
    <col min="517" max="517" width="12.5703125" style="4" bestFit="1" customWidth="1"/>
    <col min="518" max="518" width="7" style="4" customWidth="1"/>
    <col min="519" max="519" width="8.42578125" style="4" customWidth="1"/>
    <col min="520" max="520" width="12.5703125" style="4" bestFit="1" customWidth="1"/>
    <col min="521" max="530" width="8" style="4" customWidth="1"/>
    <col min="531" max="760" width="14.42578125" style="4"/>
    <col min="761" max="761" width="9.28515625" style="4" customWidth="1"/>
    <col min="762" max="762" width="10" style="4" customWidth="1"/>
    <col min="763" max="763" width="6.5703125" style="4" customWidth="1"/>
    <col min="764" max="764" width="36" style="4" customWidth="1"/>
    <col min="765" max="765" width="6.140625" style="4" bestFit="1" customWidth="1"/>
    <col min="766" max="766" width="7.85546875" style="4" bestFit="1" customWidth="1"/>
    <col min="767" max="767" width="10.140625" style="4" customWidth="1"/>
    <col min="768" max="768" width="12.5703125" style="4" bestFit="1" customWidth="1"/>
    <col min="769" max="769" width="7" style="4" customWidth="1"/>
    <col min="770" max="770" width="8.140625" style="4" customWidth="1"/>
    <col min="771" max="771" width="13.140625" style="4" customWidth="1"/>
    <col min="772" max="772" width="9" style="4" customWidth="1"/>
    <col min="773" max="773" width="12.5703125" style="4" bestFit="1" customWidth="1"/>
    <col min="774" max="774" width="7" style="4" customWidth="1"/>
    <col min="775" max="775" width="8.42578125" style="4" customWidth="1"/>
    <col min="776" max="776" width="12.5703125" style="4" bestFit="1" customWidth="1"/>
    <col min="777" max="786" width="8" style="4" customWidth="1"/>
    <col min="787" max="1016" width="14.42578125" style="4"/>
    <col min="1017" max="1017" width="9.28515625" style="4" customWidth="1"/>
    <col min="1018" max="1018" width="10" style="4" customWidth="1"/>
    <col min="1019" max="1019" width="6.5703125" style="4" customWidth="1"/>
    <col min="1020" max="1020" width="36" style="4" customWidth="1"/>
    <col min="1021" max="1021" width="6.140625" style="4" bestFit="1" customWidth="1"/>
    <col min="1022" max="1022" width="7.85546875" style="4" bestFit="1" customWidth="1"/>
    <col min="1023" max="1023" width="10.140625" style="4" customWidth="1"/>
    <col min="1024" max="1024" width="12.5703125" style="4" bestFit="1" customWidth="1"/>
    <col min="1025" max="1025" width="7" style="4" customWidth="1"/>
    <col min="1026" max="1026" width="8.140625" style="4" customWidth="1"/>
    <col min="1027" max="1027" width="13.140625" style="4" customWidth="1"/>
    <col min="1028" max="1028" width="9" style="4" customWidth="1"/>
    <col min="1029" max="1029" width="12.5703125" style="4" bestFit="1" customWidth="1"/>
    <col min="1030" max="1030" width="7" style="4" customWidth="1"/>
    <col min="1031" max="1031" width="8.42578125" style="4" customWidth="1"/>
    <col min="1032" max="1032" width="12.5703125" style="4" bestFit="1" customWidth="1"/>
    <col min="1033" max="1042" width="8" style="4" customWidth="1"/>
    <col min="1043" max="1272" width="14.42578125" style="4"/>
    <col min="1273" max="1273" width="9.28515625" style="4" customWidth="1"/>
    <col min="1274" max="1274" width="10" style="4" customWidth="1"/>
    <col min="1275" max="1275" width="6.5703125" style="4" customWidth="1"/>
    <col min="1276" max="1276" width="36" style="4" customWidth="1"/>
    <col min="1277" max="1277" width="6.140625" style="4" bestFit="1" customWidth="1"/>
    <col min="1278" max="1278" width="7.85546875" style="4" bestFit="1" customWidth="1"/>
    <col min="1279" max="1279" width="10.140625" style="4" customWidth="1"/>
    <col min="1280" max="1280" width="12.5703125" style="4" bestFit="1" customWidth="1"/>
    <col min="1281" max="1281" width="7" style="4" customWidth="1"/>
    <col min="1282" max="1282" width="8.140625" style="4" customWidth="1"/>
    <col min="1283" max="1283" width="13.140625" style="4" customWidth="1"/>
    <col min="1284" max="1284" width="9" style="4" customWidth="1"/>
    <col min="1285" max="1285" width="12.5703125" style="4" bestFit="1" customWidth="1"/>
    <col min="1286" max="1286" width="7" style="4" customWidth="1"/>
    <col min="1287" max="1287" width="8.42578125" style="4" customWidth="1"/>
    <col min="1288" max="1288" width="12.5703125" style="4" bestFit="1" customWidth="1"/>
    <col min="1289" max="1298" width="8" style="4" customWidth="1"/>
    <col min="1299" max="1528" width="14.42578125" style="4"/>
    <col min="1529" max="1529" width="9.28515625" style="4" customWidth="1"/>
    <col min="1530" max="1530" width="10" style="4" customWidth="1"/>
    <col min="1531" max="1531" width="6.5703125" style="4" customWidth="1"/>
    <col min="1532" max="1532" width="36" style="4" customWidth="1"/>
    <col min="1533" max="1533" width="6.140625" style="4" bestFit="1" customWidth="1"/>
    <col min="1534" max="1534" width="7.85546875" style="4" bestFit="1" customWidth="1"/>
    <col min="1535" max="1535" width="10.140625" style="4" customWidth="1"/>
    <col min="1536" max="1536" width="12.5703125" style="4" bestFit="1" customWidth="1"/>
    <col min="1537" max="1537" width="7" style="4" customWidth="1"/>
    <col min="1538" max="1538" width="8.140625" style="4" customWidth="1"/>
    <col min="1539" max="1539" width="13.140625" style="4" customWidth="1"/>
    <col min="1540" max="1540" width="9" style="4" customWidth="1"/>
    <col min="1541" max="1541" width="12.5703125" style="4" bestFit="1" customWidth="1"/>
    <col min="1542" max="1542" width="7" style="4" customWidth="1"/>
    <col min="1543" max="1543" width="8.42578125" style="4" customWidth="1"/>
    <col min="1544" max="1544" width="12.5703125" style="4" bestFit="1" customWidth="1"/>
    <col min="1545" max="1554" width="8" style="4" customWidth="1"/>
    <col min="1555" max="1784" width="14.42578125" style="4"/>
    <col min="1785" max="1785" width="9.28515625" style="4" customWidth="1"/>
    <col min="1786" max="1786" width="10" style="4" customWidth="1"/>
    <col min="1787" max="1787" width="6.5703125" style="4" customWidth="1"/>
    <col min="1788" max="1788" width="36" style="4" customWidth="1"/>
    <col min="1789" max="1789" width="6.140625" style="4" bestFit="1" customWidth="1"/>
    <col min="1790" max="1790" width="7.85546875" style="4" bestFit="1" customWidth="1"/>
    <col min="1791" max="1791" width="10.140625" style="4" customWidth="1"/>
    <col min="1792" max="1792" width="12.5703125" style="4" bestFit="1" customWidth="1"/>
    <col min="1793" max="1793" width="7" style="4" customWidth="1"/>
    <col min="1794" max="1794" width="8.140625" style="4" customWidth="1"/>
    <col min="1795" max="1795" width="13.140625" style="4" customWidth="1"/>
    <col min="1796" max="1796" width="9" style="4" customWidth="1"/>
    <col min="1797" max="1797" width="12.5703125" style="4" bestFit="1" customWidth="1"/>
    <col min="1798" max="1798" width="7" style="4" customWidth="1"/>
    <col min="1799" max="1799" width="8.42578125" style="4" customWidth="1"/>
    <col min="1800" max="1800" width="12.5703125" style="4" bestFit="1" customWidth="1"/>
    <col min="1801" max="1810" width="8" style="4" customWidth="1"/>
    <col min="1811" max="2040" width="14.42578125" style="4"/>
    <col min="2041" max="2041" width="9.28515625" style="4" customWidth="1"/>
    <col min="2042" max="2042" width="10" style="4" customWidth="1"/>
    <col min="2043" max="2043" width="6.5703125" style="4" customWidth="1"/>
    <col min="2044" max="2044" width="36" style="4" customWidth="1"/>
    <col min="2045" max="2045" width="6.140625" style="4" bestFit="1" customWidth="1"/>
    <col min="2046" max="2046" width="7.85546875" style="4" bestFit="1" customWidth="1"/>
    <col min="2047" max="2047" width="10.140625" style="4" customWidth="1"/>
    <col min="2048" max="2048" width="12.5703125" style="4" bestFit="1" customWidth="1"/>
    <col min="2049" max="2049" width="7" style="4" customWidth="1"/>
    <col min="2050" max="2050" width="8.140625" style="4" customWidth="1"/>
    <col min="2051" max="2051" width="13.140625" style="4" customWidth="1"/>
    <col min="2052" max="2052" width="9" style="4" customWidth="1"/>
    <col min="2053" max="2053" width="12.5703125" style="4" bestFit="1" customWidth="1"/>
    <col min="2054" max="2054" width="7" style="4" customWidth="1"/>
    <col min="2055" max="2055" width="8.42578125" style="4" customWidth="1"/>
    <col min="2056" max="2056" width="12.5703125" style="4" bestFit="1" customWidth="1"/>
    <col min="2057" max="2066" width="8" style="4" customWidth="1"/>
    <col min="2067" max="2296" width="14.42578125" style="4"/>
    <col min="2297" max="2297" width="9.28515625" style="4" customWidth="1"/>
    <col min="2298" max="2298" width="10" style="4" customWidth="1"/>
    <col min="2299" max="2299" width="6.5703125" style="4" customWidth="1"/>
    <col min="2300" max="2300" width="36" style="4" customWidth="1"/>
    <col min="2301" max="2301" width="6.140625" style="4" bestFit="1" customWidth="1"/>
    <col min="2302" max="2302" width="7.85546875" style="4" bestFit="1" customWidth="1"/>
    <col min="2303" max="2303" width="10.140625" style="4" customWidth="1"/>
    <col min="2304" max="2304" width="12.5703125" style="4" bestFit="1" customWidth="1"/>
    <col min="2305" max="2305" width="7" style="4" customWidth="1"/>
    <col min="2306" max="2306" width="8.140625" style="4" customWidth="1"/>
    <col min="2307" max="2307" width="13.140625" style="4" customWidth="1"/>
    <col min="2308" max="2308" width="9" style="4" customWidth="1"/>
    <col min="2309" max="2309" width="12.5703125" style="4" bestFit="1" customWidth="1"/>
    <col min="2310" max="2310" width="7" style="4" customWidth="1"/>
    <col min="2311" max="2311" width="8.42578125" style="4" customWidth="1"/>
    <col min="2312" max="2312" width="12.5703125" style="4" bestFit="1" customWidth="1"/>
    <col min="2313" max="2322" width="8" style="4" customWidth="1"/>
    <col min="2323" max="2552" width="14.42578125" style="4"/>
    <col min="2553" max="2553" width="9.28515625" style="4" customWidth="1"/>
    <col min="2554" max="2554" width="10" style="4" customWidth="1"/>
    <col min="2555" max="2555" width="6.5703125" style="4" customWidth="1"/>
    <col min="2556" max="2556" width="36" style="4" customWidth="1"/>
    <col min="2557" max="2557" width="6.140625" style="4" bestFit="1" customWidth="1"/>
    <col min="2558" max="2558" width="7.85546875" style="4" bestFit="1" customWidth="1"/>
    <col min="2559" max="2559" width="10.140625" style="4" customWidth="1"/>
    <col min="2560" max="2560" width="12.5703125" style="4" bestFit="1" customWidth="1"/>
    <col min="2561" max="2561" width="7" style="4" customWidth="1"/>
    <col min="2562" max="2562" width="8.140625" style="4" customWidth="1"/>
    <col min="2563" max="2563" width="13.140625" style="4" customWidth="1"/>
    <col min="2564" max="2564" width="9" style="4" customWidth="1"/>
    <col min="2565" max="2565" width="12.5703125" style="4" bestFit="1" customWidth="1"/>
    <col min="2566" max="2566" width="7" style="4" customWidth="1"/>
    <col min="2567" max="2567" width="8.42578125" style="4" customWidth="1"/>
    <col min="2568" max="2568" width="12.5703125" style="4" bestFit="1" customWidth="1"/>
    <col min="2569" max="2578" width="8" style="4" customWidth="1"/>
    <col min="2579" max="2808" width="14.42578125" style="4"/>
    <col min="2809" max="2809" width="9.28515625" style="4" customWidth="1"/>
    <col min="2810" max="2810" width="10" style="4" customWidth="1"/>
    <col min="2811" max="2811" width="6.5703125" style="4" customWidth="1"/>
    <col min="2812" max="2812" width="36" style="4" customWidth="1"/>
    <col min="2813" max="2813" width="6.140625" style="4" bestFit="1" customWidth="1"/>
    <col min="2814" max="2814" width="7.85546875" style="4" bestFit="1" customWidth="1"/>
    <col min="2815" max="2815" width="10.140625" style="4" customWidth="1"/>
    <col min="2816" max="2816" width="12.5703125" style="4" bestFit="1" customWidth="1"/>
    <col min="2817" max="2817" width="7" style="4" customWidth="1"/>
    <col min="2818" max="2818" width="8.140625" style="4" customWidth="1"/>
    <col min="2819" max="2819" width="13.140625" style="4" customWidth="1"/>
    <col min="2820" max="2820" width="9" style="4" customWidth="1"/>
    <col min="2821" max="2821" width="12.5703125" style="4" bestFit="1" customWidth="1"/>
    <col min="2822" max="2822" width="7" style="4" customWidth="1"/>
    <col min="2823" max="2823" width="8.42578125" style="4" customWidth="1"/>
    <col min="2824" max="2824" width="12.5703125" style="4" bestFit="1" customWidth="1"/>
    <col min="2825" max="2834" width="8" style="4" customWidth="1"/>
    <col min="2835" max="3064" width="14.42578125" style="4"/>
    <col min="3065" max="3065" width="9.28515625" style="4" customWidth="1"/>
    <col min="3066" max="3066" width="10" style="4" customWidth="1"/>
    <col min="3067" max="3067" width="6.5703125" style="4" customWidth="1"/>
    <col min="3068" max="3068" width="36" style="4" customWidth="1"/>
    <col min="3069" max="3069" width="6.140625" style="4" bestFit="1" customWidth="1"/>
    <col min="3070" max="3070" width="7.85546875" style="4" bestFit="1" customWidth="1"/>
    <col min="3071" max="3071" width="10.140625" style="4" customWidth="1"/>
    <col min="3072" max="3072" width="12.5703125" style="4" bestFit="1" customWidth="1"/>
    <col min="3073" max="3073" width="7" style="4" customWidth="1"/>
    <col min="3074" max="3074" width="8.140625" style="4" customWidth="1"/>
    <col min="3075" max="3075" width="13.140625" style="4" customWidth="1"/>
    <col min="3076" max="3076" width="9" style="4" customWidth="1"/>
    <col min="3077" max="3077" width="12.5703125" style="4" bestFit="1" customWidth="1"/>
    <col min="3078" max="3078" width="7" style="4" customWidth="1"/>
    <col min="3079" max="3079" width="8.42578125" style="4" customWidth="1"/>
    <col min="3080" max="3080" width="12.5703125" style="4" bestFit="1" customWidth="1"/>
    <col min="3081" max="3090" width="8" style="4" customWidth="1"/>
    <col min="3091" max="3320" width="14.42578125" style="4"/>
    <col min="3321" max="3321" width="9.28515625" style="4" customWidth="1"/>
    <col min="3322" max="3322" width="10" style="4" customWidth="1"/>
    <col min="3323" max="3323" width="6.5703125" style="4" customWidth="1"/>
    <col min="3324" max="3324" width="36" style="4" customWidth="1"/>
    <col min="3325" max="3325" width="6.140625" style="4" bestFit="1" customWidth="1"/>
    <col min="3326" max="3326" width="7.85546875" style="4" bestFit="1" customWidth="1"/>
    <col min="3327" max="3327" width="10.140625" style="4" customWidth="1"/>
    <col min="3328" max="3328" width="12.5703125" style="4" bestFit="1" customWidth="1"/>
    <col min="3329" max="3329" width="7" style="4" customWidth="1"/>
    <col min="3330" max="3330" width="8.140625" style="4" customWidth="1"/>
    <col min="3331" max="3331" width="13.140625" style="4" customWidth="1"/>
    <col min="3332" max="3332" width="9" style="4" customWidth="1"/>
    <col min="3333" max="3333" width="12.5703125" style="4" bestFit="1" customWidth="1"/>
    <col min="3334" max="3334" width="7" style="4" customWidth="1"/>
    <col min="3335" max="3335" width="8.42578125" style="4" customWidth="1"/>
    <col min="3336" max="3336" width="12.5703125" style="4" bestFit="1" customWidth="1"/>
    <col min="3337" max="3346" width="8" style="4" customWidth="1"/>
    <col min="3347" max="3576" width="14.42578125" style="4"/>
    <col min="3577" max="3577" width="9.28515625" style="4" customWidth="1"/>
    <col min="3578" max="3578" width="10" style="4" customWidth="1"/>
    <col min="3579" max="3579" width="6.5703125" style="4" customWidth="1"/>
    <col min="3580" max="3580" width="36" style="4" customWidth="1"/>
    <col min="3581" max="3581" width="6.140625" style="4" bestFit="1" customWidth="1"/>
    <col min="3582" max="3582" width="7.85546875" style="4" bestFit="1" customWidth="1"/>
    <col min="3583" max="3583" width="10.140625" style="4" customWidth="1"/>
    <col min="3584" max="3584" width="12.5703125" style="4" bestFit="1" customWidth="1"/>
    <col min="3585" max="3585" width="7" style="4" customWidth="1"/>
    <col min="3586" max="3586" width="8.140625" style="4" customWidth="1"/>
    <col min="3587" max="3587" width="13.140625" style="4" customWidth="1"/>
    <col min="3588" max="3588" width="9" style="4" customWidth="1"/>
    <col min="3589" max="3589" width="12.5703125" style="4" bestFit="1" customWidth="1"/>
    <col min="3590" max="3590" width="7" style="4" customWidth="1"/>
    <col min="3591" max="3591" width="8.42578125" style="4" customWidth="1"/>
    <col min="3592" max="3592" width="12.5703125" style="4" bestFit="1" customWidth="1"/>
    <col min="3593" max="3602" width="8" style="4" customWidth="1"/>
    <col min="3603" max="3832" width="14.42578125" style="4"/>
    <col min="3833" max="3833" width="9.28515625" style="4" customWidth="1"/>
    <col min="3834" max="3834" width="10" style="4" customWidth="1"/>
    <col min="3835" max="3835" width="6.5703125" style="4" customWidth="1"/>
    <col min="3836" max="3836" width="36" style="4" customWidth="1"/>
    <col min="3837" max="3837" width="6.140625" style="4" bestFit="1" customWidth="1"/>
    <col min="3838" max="3838" width="7.85546875" style="4" bestFit="1" customWidth="1"/>
    <col min="3839" max="3839" width="10.140625" style="4" customWidth="1"/>
    <col min="3840" max="3840" width="12.5703125" style="4" bestFit="1" customWidth="1"/>
    <col min="3841" max="3841" width="7" style="4" customWidth="1"/>
    <col min="3842" max="3842" width="8.140625" style="4" customWidth="1"/>
    <col min="3843" max="3843" width="13.140625" style="4" customWidth="1"/>
    <col min="3844" max="3844" width="9" style="4" customWidth="1"/>
    <col min="3845" max="3845" width="12.5703125" style="4" bestFit="1" customWidth="1"/>
    <col min="3846" max="3846" width="7" style="4" customWidth="1"/>
    <col min="3847" max="3847" width="8.42578125" style="4" customWidth="1"/>
    <col min="3848" max="3848" width="12.5703125" style="4" bestFit="1" customWidth="1"/>
    <col min="3849" max="3858" width="8" style="4" customWidth="1"/>
    <col min="3859" max="4088" width="14.42578125" style="4"/>
    <col min="4089" max="4089" width="9.28515625" style="4" customWidth="1"/>
    <col min="4090" max="4090" width="10" style="4" customWidth="1"/>
    <col min="4091" max="4091" width="6.5703125" style="4" customWidth="1"/>
    <col min="4092" max="4092" width="36" style="4" customWidth="1"/>
    <col min="4093" max="4093" width="6.140625" style="4" bestFit="1" customWidth="1"/>
    <col min="4094" max="4094" width="7.85546875" style="4" bestFit="1" customWidth="1"/>
    <col min="4095" max="4095" width="10.140625" style="4" customWidth="1"/>
    <col min="4096" max="4096" width="12.5703125" style="4" bestFit="1" customWidth="1"/>
    <col min="4097" max="4097" width="7" style="4" customWidth="1"/>
    <col min="4098" max="4098" width="8.140625" style="4" customWidth="1"/>
    <col min="4099" max="4099" width="13.140625" style="4" customWidth="1"/>
    <col min="4100" max="4100" width="9" style="4" customWidth="1"/>
    <col min="4101" max="4101" width="12.5703125" style="4" bestFit="1" customWidth="1"/>
    <col min="4102" max="4102" width="7" style="4" customWidth="1"/>
    <col min="4103" max="4103" width="8.42578125" style="4" customWidth="1"/>
    <col min="4104" max="4104" width="12.5703125" style="4" bestFit="1" customWidth="1"/>
    <col min="4105" max="4114" width="8" style="4" customWidth="1"/>
    <col min="4115" max="4344" width="14.42578125" style="4"/>
    <col min="4345" max="4345" width="9.28515625" style="4" customWidth="1"/>
    <col min="4346" max="4346" width="10" style="4" customWidth="1"/>
    <col min="4347" max="4347" width="6.5703125" style="4" customWidth="1"/>
    <col min="4348" max="4348" width="36" style="4" customWidth="1"/>
    <col min="4349" max="4349" width="6.140625" style="4" bestFit="1" customWidth="1"/>
    <col min="4350" max="4350" width="7.85546875" style="4" bestFit="1" customWidth="1"/>
    <col min="4351" max="4351" width="10.140625" style="4" customWidth="1"/>
    <col min="4352" max="4352" width="12.5703125" style="4" bestFit="1" customWidth="1"/>
    <col min="4353" max="4353" width="7" style="4" customWidth="1"/>
    <col min="4354" max="4354" width="8.140625" style="4" customWidth="1"/>
    <col min="4355" max="4355" width="13.140625" style="4" customWidth="1"/>
    <col min="4356" max="4356" width="9" style="4" customWidth="1"/>
    <col min="4357" max="4357" width="12.5703125" style="4" bestFit="1" customWidth="1"/>
    <col min="4358" max="4358" width="7" style="4" customWidth="1"/>
    <col min="4359" max="4359" width="8.42578125" style="4" customWidth="1"/>
    <col min="4360" max="4360" width="12.5703125" style="4" bestFit="1" customWidth="1"/>
    <col min="4361" max="4370" width="8" style="4" customWidth="1"/>
    <col min="4371" max="4600" width="14.42578125" style="4"/>
    <col min="4601" max="4601" width="9.28515625" style="4" customWidth="1"/>
    <col min="4602" max="4602" width="10" style="4" customWidth="1"/>
    <col min="4603" max="4603" width="6.5703125" style="4" customWidth="1"/>
    <col min="4604" max="4604" width="36" style="4" customWidth="1"/>
    <col min="4605" max="4605" width="6.140625" style="4" bestFit="1" customWidth="1"/>
    <col min="4606" max="4606" width="7.85546875" style="4" bestFit="1" customWidth="1"/>
    <col min="4607" max="4607" width="10.140625" style="4" customWidth="1"/>
    <col min="4608" max="4608" width="12.5703125" style="4" bestFit="1" customWidth="1"/>
    <col min="4609" max="4609" width="7" style="4" customWidth="1"/>
    <col min="4610" max="4610" width="8.140625" style="4" customWidth="1"/>
    <col min="4611" max="4611" width="13.140625" style="4" customWidth="1"/>
    <col min="4612" max="4612" width="9" style="4" customWidth="1"/>
    <col min="4613" max="4613" width="12.5703125" style="4" bestFit="1" customWidth="1"/>
    <col min="4614" max="4614" width="7" style="4" customWidth="1"/>
    <col min="4615" max="4615" width="8.42578125" style="4" customWidth="1"/>
    <col min="4616" max="4616" width="12.5703125" style="4" bestFit="1" customWidth="1"/>
    <col min="4617" max="4626" width="8" style="4" customWidth="1"/>
    <col min="4627" max="4856" width="14.42578125" style="4"/>
    <col min="4857" max="4857" width="9.28515625" style="4" customWidth="1"/>
    <col min="4858" max="4858" width="10" style="4" customWidth="1"/>
    <col min="4859" max="4859" width="6.5703125" style="4" customWidth="1"/>
    <col min="4860" max="4860" width="36" style="4" customWidth="1"/>
    <col min="4861" max="4861" width="6.140625" style="4" bestFit="1" customWidth="1"/>
    <col min="4862" max="4862" width="7.85546875" style="4" bestFit="1" customWidth="1"/>
    <col min="4863" max="4863" width="10.140625" style="4" customWidth="1"/>
    <col min="4864" max="4864" width="12.5703125" style="4" bestFit="1" customWidth="1"/>
    <col min="4865" max="4865" width="7" style="4" customWidth="1"/>
    <col min="4866" max="4866" width="8.140625" style="4" customWidth="1"/>
    <col min="4867" max="4867" width="13.140625" style="4" customWidth="1"/>
    <col min="4868" max="4868" width="9" style="4" customWidth="1"/>
    <col min="4869" max="4869" width="12.5703125" style="4" bestFit="1" customWidth="1"/>
    <col min="4870" max="4870" width="7" style="4" customWidth="1"/>
    <col min="4871" max="4871" width="8.42578125" style="4" customWidth="1"/>
    <col min="4872" max="4872" width="12.5703125" style="4" bestFit="1" customWidth="1"/>
    <col min="4873" max="4882" width="8" style="4" customWidth="1"/>
    <col min="4883" max="5112" width="14.42578125" style="4"/>
    <col min="5113" max="5113" width="9.28515625" style="4" customWidth="1"/>
    <col min="5114" max="5114" width="10" style="4" customWidth="1"/>
    <col min="5115" max="5115" width="6.5703125" style="4" customWidth="1"/>
    <col min="5116" max="5116" width="36" style="4" customWidth="1"/>
    <col min="5117" max="5117" width="6.140625" style="4" bestFit="1" customWidth="1"/>
    <col min="5118" max="5118" width="7.85546875" style="4" bestFit="1" customWidth="1"/>
    <col min="5119" max="5119" width="10.140625" style="4" customWidth="1"/>
    <col min="5120" max="5120" width="12.5703125" style="4" bestFit="1" customWidth="1"/>
    <col min="5121" max="5121" width="7" style="4" customWidth="1"/>
    <col min="5122" max="5122" width="8.140625" style="4" customWidth="1"/>
    <col min="5123" max="5123" width="13.140625" style="4" customWidth="1"/>
    <col min="5124" max="5124" width="9" style="4" customWidth="1"/>
    <col min="5125" max="5125" width="12.5703125" style="4" bestFit="1" customWidth="1"/>
    <col min="5126" max="5126" width="7" style="4" customWidth="1"/>
    <col min="5127" max="5127" width="8.42578125" style="4" customWidth="1"/>
    <col min="5128" max="5128" width="12.5703125" style="4" bestFit="1" customWidth="1"/>
    <col min="5129" max="5138" width="8" style="4" customWidth="1"/>
    <col min="5139" max="5368" width="14.42578125" style="4"/>
    <col min="5369" max="5369" width="9.28515625" style="4" customWidth="1"/>
    <col min="5370" max="5370" width="10" style="4" customWidth="1"/>
    <col min="5371" max="5371" width="6.5703125" style="4" customWidth="1"/>
    <col min="5372" max="5372" width="36" style="4" customWidth="1"/>
    <col min="5373" max="5373" width="6.140625" style="4" bestFit="1" customWidth="1"/>
    <col min="5374" max="5374" width="7.85546875" style="4" bestFit="1" customWidth="1"/>
    <col min="5375" max="5375" width="10.140625" style="4" customWidth="1"/>
    <col min="5376" max="5376" width="12.5703125" style="4" bestFit="1" customWidth="1"/>
    <col min="5377" max="5377" width="7" style="4" customWidth="1"/>
    <col min="5378" max="5378" width="8.140625" style="4" customWidth="1"/>
    <col min="5379" max="5379" width="13.140625" style="4" customWidth="1"/>
    <col min="5380" max="5380" width="9" style="4" customWidth="1"/>
    <col min="5381" max="5381" width="12.5703125" style="4" bestFit="1" customWidth="1"/>
    <col min="5382" max="5382" width="7" style="4" customWidth="1"/>
    <col min="5383" max="5383" width="8.42578125" style="4" customWidth="1"/>
    <col min="5384" max="5384" width="12.5703125" style="4" bestFit="1" customWidth="1"/>
    <col min="5385" max="5394" width="8" style="4" customWidth="1"/>
    <col min="5395" max="5624" width="14.42578125" style="4"/>
    <col min="5625" max="5625" width="9.28515625" style="4" customWidth="1"/>
    <col min="5626" max="5626" width="10" style="4" customWidth="1"/>
    <col min="5627" max="5627" width="6.5703125" style="4" customWidth="1"/>
    <col min="5628" max="5628" width="36" style="4" customWidth="1"/>
    <col min="5629" max="5629" width="6.140625" style="4" bestFit="1" customWidth="1"/>
    <col min="5630" max="5630" width="7.85546875" style="4" bestFit="1" customWidth="1"/>
    <col min="5631" max="5631" width="10.140625" style="4" customWidth="1"/>
    <col min="5632" max="5632" width="12.5703125" style="4" bestFit="1" customWidth="1"/>
    <col min="5633" max="5633" width="7" style="4" customWidth="1"/>
    <col min="5634" max="5634" width="8.140625" style="4" customWidth="1"/>
    <col min="5635" max="5635" width="13.140625" style="4" customWidth="1"/>
    <col min="5636" max="5636" width="9" style="4" customWidth="1"/>
    <col min="5637" max="5637" width="12.5703125" style="4" bestFit="1" customWidth="1"/>
    <col min="5638" max="5638" width="7" style="4" customWidth="1"/>
    <col min="5639" max="5639" width="8.42578125" style="4" customWidth="1"/>
    <col min="5640" max="5640" width="12.5703125" style="4" bestFit="1" customWidth="1"/>
    <col min="5641" max="5650" width="8" style="4" customWidth="1"/>
    <col min="5651" max="5880" width="14.42578125" style="4"/>
    <col min="5881" max="5881" width="9.28515625" style="4" customWidth="1"/>
    <col min="5882" max="5882" width="10" style="4" customWidth="1"/>
    <col min="5883" max="5883" width="6.5703125" style="4" customWidth="1"/>
    <col min="5884" max="5884" width="36" style="4" customWidth="1"/>
    <col min="5885" max="5885" width="6.140625" style="4" bestFit="1" customWidth="1"/>
    <col min="5886" max="5886" width="7.85546875" style="4" bestFit="1" customWidth="1"/>
    <col min="5887" max="5887" width="10.140625" style="4" customWidth="1"/>
    <col min="5888" max="5888" width="12.5703125" style="4" bestFit="1" customWidth="1"/>
    <col min="5889" max="5889" width="7" style="4" customWidth="1"/>
    <col min="5890" max="5890" width="8.140625" style="4" customWidth="1"/>
    <col min="5891" max="5891" width="13.140625" style="4" customWidth="1"/>
    <col min="5892" max="5892" width="9" style="4" customWidth="1"/>
    <col min="5893" max="5893" width="12.5703125" style="4" bestFit="1" customWidth="1"/>
    <col min="5894" max="5894" width="7" style="4" customWidth="1"/>
    <col min="5895" max="5895" width="8.42578125" style="4" customWidth="1"/>
    <col min="5896" max="5896" width="12.5703125" style="4" bestFit="1" customWidth="1"/>
    <col min="5897" max="5906" width="8" style="4" customWidth="1"/>
    <col min="5907" max="6136" width="14.42578125" style="4"/>
    <col min="6137" max="6137" width="9.28515625" style="4" customWidth="1"/>
    <col min="6138" max="6138" width="10" style="4" customWidth="1"/>
    <col min="6139" max="6139" width="6.5703125" style="4" customWidth="1"/>
    <col min="6140" max="6140" width="36" style="4" customWidth="1"/>
    <col min="6141" max="6141" width="6.140625" style="4" bestFit="1" customWidth="1"/>
    <col min="6142" max="6142" width="7.85546875" style="4" bestFit="1" customWidth="1"/>
    <col min="6143" max="6143" width="10.140625" style="4" customWidth="1"/>
    <col min="6144" max="6144" width="12.5703125" style="4" bestFit="1" customWidth="1"/>
    <col min="6145" max="6145" width="7" style="4" customWidth="1"/>
    <col min="6146" max="6146" width="8.140625" style="4" customWidth="1"/>
    <col min="6147" max="6147" width="13.140625" style="4" customWidth="1"/>
    <col min="6148" max="6148" width="9" style="4" customWidth="1"/>
    <col min="6149" max="6149" width="12.5703125" style="4" bestFit="1" customWidth="1"/>
    <col min="6150" max="6150" width="7" style="4" customWidth="1"/>
    <col min="6151" max="6151" width="8.42578125" style="4" customWidth="1"/>
    <col min="6152" max="6152" width="12.5703125" style="4" bestFit="1" customWidth="1"/>
    <col min="6153" max="6162" width="8" style="4" customWidth="1"/>
    <col min="6163" max="6392" width="14.42578125" style="4"/>
    <col min="6393" max="6393" width="9.28515625" style="4" customWidth="1"/>
    <col min="6394" max="6394" width="10" style="4" customWidth="1"/>
    <col min="6395" max="6395" width="6.5703125" style="4" customWidth="1"/>
    <col min="6396" max="6396" width="36" style="4" customWidth="1"/>
    <col min="6397" max="6397" width="6.140625" style="4" bestFit="1" customWidth="1"/>
    <col min="6398" max="6398" width="7.85546875" style="4" bestFit="1" customWidth="1"/>
    <col min="6399" max="6399" width="10.140625" style="4" customWidth="1"/>
    <col min="6400" max="6400" width="12.5703125" style="4" bestFit="1" customWidth="1"/>
    <col min="6401" max="6401" width="7" style="4" customWidth="1"/>
    <col min="6402" max="6402" width="8.140625" style="4" customWidth="1"/>
    <col min="6403" max="6403" width="13.140625" style="4" customWidth="1"/>
    <col min="6404" max="6404" width="9" style="4" customWidth="1"/>
    <col min="6405" max="6405" width="12.5703125" style="4" bestFit="1" customWidth="1"/>
    <col min="6406" max="6406" width="7" style="4" customWidth="1"/>
    <col min="6407" max="6407" width="8.42578125" style="4" customWidth="1"/>
    <col min="6408" max="6408" width="12.5703125" style="4" bestFit="1" customWidth="1"/>
    <col min="6409" max="6418" width="8" style="4" customWidth="1"/>
    <col min="6419" max="6648" width="14.42578125" style="4"/>
    <col min="6649" max="6649" width="9.28515625" style="4" customWidth="1"/>
    <col min="6650" max="6650" width="10" style="4" customWidth="1"/>
    <col min="6651" max="6651" width="6.5703125" style="4" customWidth="1"/>
    <col min="6652" max="6652" width="36" style="4" customWidth="1"/>
    <col min="6653" max="6653" width="6.140625" style="4" bestFit="1" customWidth="1"/>
    <col min="6654" max="6654" width="7.85546875" style="4" bestFit="1" customWidth="1"/>
    <col min="6655" max="6655" width="10.140625" style="4" customWidth="1"/>
    <col min="6656" max="6656" width="12.5703125" style="4" bestFit="1" customWidth="1"/>
    <col min="6657" max="6657" width="7" style="4" customWidth="1"/>
    <col min="6658" max="6658" width="8.140625" style="4" customWidth="1"/>
    <col min="6659" max="6659" width="13.140625" style="4" customWidth="1"/>
    <col min="6660" max="6660" width="9" style="4" customWidth="1"/>
    <col min="6661" max="6661" width="12.5703125" style="4" bestFit="1" customWidth="1"/>
    <col min="6662" max="6662" width="7" style="4" customWidth="1"/>
    <col min="6663" max="6663" width="8.42578125" style="4" customWidth="1"/>
    <col min="6664" max="6664" width="12.5703125" style="4" bestFit="1" customWidth="1"/>
    <col min="6665" max="6674" width="8" style="4" customWidth="1"/>
    <col min="6675" max="6904" width="14.42578125" style="4"/>
    <col min="6905" max="6905" width="9.28515625" style="4" customWidth="1"/>
    <col min="6906" max="6906" width="10" style="4" customWidth="1"/>
    <col min="6907" max="6907" width="6.5703125" style="4" customWidth="1"/>
    <col min="6908" max="6908" width="36" style="4" customWidth="1"/>
    <col min="6909" max="6909" width="6.140625" style="4" bestFit="1" customWidth="1"/>
    <col min="6910" max="6910" width="7.85546875" style="4" bestFit="1" customWidth="1"/>
    <col min="6911" max="6911" width="10.140625" style="4" customWidth="1"/>
    <col min="6912" max="6912" width="12.5703125" style="4" bestFit="1" customWidth="1"/>
    <col min="6913" max="6913" width="7" style="4" customWidth="1"/>
    <col min="6914" max="6914" width="8.140625" style="4" customWidth="1"/>
    <col min="6915" max="6915" width="13.140625" style="4" customWidth="1"/>
    <col min="6916" max="6916" width="9" style="4" customWidth="1"/>
    <col min="6917" max="6917" width="12.5703125" style="4" bestFit="1" customWidth="1"/>
    <col min="6918" max="6918" width="7" style="4" customWidth="1"/>
    <col min="6919" max="6919" width="8.42578125" style="4" customWidth="1"/>
    <col min="6920" max="6920" width="12.5703125" style="4" bestFit="1" customWidth="1"/>
    <col min="6921" max="6930" width="8" style="4" customWidth="1"/>
    <col min="6931" max="7160" width="14.42578125" style="4"/>
    <col min="7161" max="7161" width="9.28515625" style="4" customWidth="1"/>
    <col min="7162" max="7162" width="10" style="4" customWidth="1"/>
    <col min="7163" max="7163" width="6.5703125" style="4" customWidth="1"/>
    <col min="7164" max="7164" width="36" style="4" customWidth="1"/>
    <col min="7165" max="7165" width="6.140625" style="4" bestFit="1" customWidth="1"/>
    <col min="7166" max="7166" width="7.85546875" style="4" bestFit="1" customWidth="1"/>
    <col min="7167" max="7167" width="10.140625" style="4" customWidth="1"/>
    <col min="7168" max="7168" width="12.5703125" style="4" bestFit="1" customWidth="1"/>
    <col min="7169" max="7169" width="7" style="4" customWidth="1"/>
    <col min="7170" max="7170" width="8.140625" style="4" customWidth="1"/>
    <col min="7171" max="7171" width="13.140625" style="4" customWidth="1"/>
    <col min="7172" max="7172" width="9" style="4" customWidth="1"/>
    <col min="7173" max="7173" width="12.5703125" style="4" bestFit="1" customWidth="1"/>
    <col min="7174" max="7174" width="7" style="4" customWidth="1"/>
    <col min="7175" max="7175" width="8.42578125" style="4" customWidth="1"/>
    <col min="7176" max="7176" width="12.5703125" style="4" bestFit="1" customWidth="1"/>
    <col min="7177" max="7186" width="8" style="4" customWidth="1"/>
    <col min="7187" max="7416" width="14.42578125" style="4"/>
    <col min="7417" max="7417" width="9.28515625" style="4" customWidth="1"/>
    <col min="7418" max="7418" width="10" style="4" customWidth="1"/>
    <col min="7419" max="7419" width="6.5703125" style="4" customWidth="1"/>
    <col min="7420" max="7420" width="36" style="4" customWidth="1"/>
    <col min="7421" max="7421" width="6.140625" style="4" bestFit="1" customWidth="1"/>
    <col min="7422" max="7422" width="7.85546875" style="4" bestFit="1" customWidth="1"/>
    <col min="7423" max="7423" width="10.140625" style="4" customWidth="1"/>
    <col min="7424" max="7424" width="12.5703125" style="4" bestFit="1" customWidth="1"/>
    <col min="7425" max="7425" width="7" style="4" customWidth="1"/>
    <col min="7426" max="7426" width="8.140625" style="4" customWidth="1"/>
    <col min="7427" max="7427" width="13.140625" style="4" customWidth="1"/>
    <col min="7428" max="7428" width="9" style="4" customWidth="1"/>
    <col min="7429" max="7429" width="12.5703125" style="4" bestFit="1" customWidth="1"/>
    <col min="7430" max="7430" width="7" style="4" customWidth="1"/>
    <col min="7431" max="7431" width="8.42578125" style="4" customWidth="1"/>
    <col min="7432" max="7432" width="12.5703125" style="4" bestFit="1" customWidth="1"/>
    <col min="7433" max="7442" width="8" style="4" customWidth="1"/>
    <col min="7443" max="7672" width="14.42578125" style="4"/>
    <col min="7673" max="7673" width="9.28515625" style="4" customWidth="1"/>
    <col min="7674" max="7674" width="10" style="4" customWidth="1"/>
    <col min="7675" max="7675" width="6.5703125" style="4" customWidth="1"/>
    <col min="7676" max="7676" width="36" style="4" customWidth="1"/>
    <col min="7677" max="7677" width="6.140625" style="4" bestFit="1" customWidth="1"/>
    <col min="7678" max="7678" width="7.85546875" style="4" bestFit="1" customWidth="1"/>
    <col min="7679" max="7679" width="10.140625" style="4" customWidth="1"/>
    <col min="7680" max="7680" width="12.5703125" style="4" bestFit="1" customWidth="1"/>
    <col min="7681" max="7681" width="7" style="4" customWidth="1"/>
    <col min="7682" max="7682" width="8.140625" style="4" customWidth="1"/>
    <col min="7683" max="7683" width="13.140625" style="4" customWidth="1"/>
    <col min="7684" max="7684" width="9" style="4" customWidth="1"/>
    <col min="7685" max="7685" width="12.5703125" style="4" bestFit="1" customWidth="1"/>
    <col min="7686" max="7686" width="7" style="4" customWidth="1"/>
    <col min="7687" max="7687" width="8.42578125" style="4" customWidth="1"/>
    <col min="7688" max="7688" width="12.5703125" style="4" bestFit="1" customWidth="1"/>
    <col min="7689" max="7698" width="8" style="4" customWidth="1"/>
    <col min="7699" max="7928" width="14.42578125" style="4"/>
    <col min="7929" max="7929" width="9.28515625" style="4" customWidth="1"/>
    <col min="7930" max="7930" width="10" style="4" customWidth="1"/>
    <col min="7931" max="7931" width="6.5703125" style="4" customWidth="1"/>
    <col min="7932" max="7932" width="36" style="4" customWidth="1"/>
    <col min="7933" max="7933" width="6.140625" style="4" bestFit="1" customWidth="1"/>
    <col min="7934" max="7934" width="7.85546875" style="4" bestFit="1" customWidth="1"/>
    <col min="7935" max="7935" width="10.140625" style="4" customWidth="1"/>
    <col min="7936" max="7936" width="12.5703125" style="4" bestFit="1" customWidth="1"/>
    <col min="7937" max="7937" width="7" style="4" customWidth="1"/>
    <col min="7938" max="7938" width="8.140625" style="4" customWidth="1"/>
    <col min="7939" max="7939" width="13.140625" style="4" customWidth="1"/>
    <col min="7940" max="7940" width="9" style="4" customWidth="1"/>
    <col min="7941" max="7941" width="12.5703125" style="4" bestFit="1" customWidth="1"/>
    <col min="7942" max="7942" width="7" style="4" customWidth="1"/>
    <col min="7943" max="7943" width="8.42578125" style="4" customWidth="1"/>
    <col min="7944" max="7944" width="12.5703125" style="4" bestFit="1" customWidth="1"/>
    <col min="7945" max="7954" width="8" style="4" customWidth="1"/>
    <col min="7955" max="8184" width="14.42578125" style="4"/>
    <col min="8185" max="8185" width="9.28515625" style="4" customWidth="1"/>
    <col min="8186" max="8186" width="10" style="4" customWidth="1"/>
    <col min="8187" max="8187" width="6.5703125" style="4" customWidth="1"/>
    <col min="8188" max="8188" width="36" style="4" customWidth="1"/>
    <col min="8189" max="8189" width="6.140625" style="4" bestFit="1" customWidth="1"/>
    <col min="8190" max="8190" width="7.85546875" style="4" bestFit="1" customWidth="1"/>
    <col min="8191" max="8191" width="10.140625" style="4" customWidth="1"/>
    <col min="8192" max="8192" width="12.5703125" style="4" bestFit="1" customWidth="1"/>
    <col min="8193" max="8193" width="7" style="4" customWidth="1"/>
    <col min="8194" max="8194" width="8.140625" style="4" customWidth="1"/>
    <col min="8195" max="8195" width="13.140625" style="4" customWidth="1"/>
    <col min="8196" max="8196" width="9" style="4" customWidth="1"/>
    <col min="8197" max="8197" width="12.5703125" style="4" bestFit="1" customWidth="1"/>
    <col min="8198" max="8198" width="7" style="4" customWidth="1"/>
    <col min="8199" max="8199" width="8.42578125" style="4" customWidth="1"/>
    <col min="8200" max="8200" width="12.5703125" style="4" bestFit="1" customWidth="1"/>
    <col min="8201" max="8210" width="8" style="4" customWidth="1"/>
    <col min="8211" max="8440" width="14.42578125" style="4"/>
    <col min="8441" max="8441" width="9.28515625" style="4" customWidth="1"/>
    <col min="8442" max="8442" width="10" style="4" customWidth="1"/>
    <col min="8443" max="8443" width="6.5703125" style="4" customWidth="1"/>
    <col min="8444" max="8444" width="36" style="4" customWidth="1"/>
    <col min="8445" max="8445" width="6.140625" style="4" bestFit="1" customWidth="1"/>
    <col min="8446" max="8446" width="7.85546875" style="4" bestFit="1" customWidth="1"/>
    <col min="8447" max="8447" width="10.140625" style="4" customWidth="1"/>
    <col min="8448" max="8448" width="12.5703125" style="4" bestFit="1" customWidth="1"/>
    <col min="8449" max="8449" width="7" style="4" customWidth="1"/>
    <col min="8450" max="8450" width="8.140625" style="4" customWidth="1"/>
    <col min="8451" max="8451" width="13.140625" style="4" customWidth="1"/>
    <col min="8452" max="8452" width="9" style="4" customWidth="1"/>
    <col min="8453" max="8453" width="12.5703125" style="4" bestFit="1" customWidth="1"/>
    <col min="8454" max="8454" width="7" style="4" customWidth="1"/>
    <col min="8455" max="8455" width="8.42578125" style="4" customWidth="1"/>
    <col min="8456" max="8456" width="12.5703125" style="4" bestFit="1" customWidth="1"/>
    <col min="8457" max="8466" width="8" style="4" customWidth="1"/>
    <col min="8467" max="8696" width="14.42578125" style="4"/>
    <col min="8697" max="8697" width="9.28515625" style="4" customWidth="1"/>
    <col min="8698" max="8698" width="10" style="4" customWidth="1"/>
    <col min="8699" max="8699" width="6.5703125" style="4" customWidth="1"/>
    <col min="8700" max="8700" width="36" style="4" customWidth="1"/>
    <col min="8701" max="8701" width="6.140625" style="4" bestFit="1" customWidth="1"/>
    <col min="8702" max="8702" width="7.85546875" style="4" bestFit="1" customWidth="1"/>
    <col min="8703" max="8703" width="10.140625" style="4" customWidth="1"/>
    <col min="8704" max="8704" width="12.5703125" style="4" bestFit="1" customWidth="1"/>
    <col min="8705" max="8705" width="7" style="4" customWidth="1"/>
    <col min="8706" max="8706" width="8.140625" style="4" customWidth="1"/>
    <col min="8707" max="8707" width="13.140625" style="4" customWidth="1"/>
    <col min="8708" max="8708" width="9" style="4" customWidth="1"/>
    <col min="8709" max="8709" width="12.5703125" style="4" bestFit="1" customWidth="1"/>
    <col min="8710" max="8710" width="7" style="4" customWidth="1"/>
    <col min="8711" max="8711" width="8.42578125" style="4" customWidth="1"/>
    <col min="8712" max="8712" width="12.5703125" style="4" bestFit="1" customWidth="1"/>
    <col min="8713" max="8722" width="8" style="4" customWidth="1"/>
    <col min="8723" max="8952" width="14.42578125" style="4"/>
    <col min="8953" max="8953" width="9.28515625" style="4" customWidth="1"/>
    <col min="8954" max="8954" width="10" style="4" customWidth="1"/>
    <col min="8955" max="8955" width="6.5703125" style="4" customWidth="1"/>
    <col min="8956" max="8956" width="36" style="4" customWidth="1"/>
    <col min="8957" max="8957" width="6.140625" style="4" bestFit="1" customWidth="1"/>
    <col min="8958" max="8958" width="7.85546875" style="4" bestFit="1" customWidth="1"/>
    <col min="8959" max="8959" width="10.140625" style="4" customWidth="1"/>
    <col min="8960" max="8960" width="12.5703125" style="4" bestFit="1" customWidth="1"/>
    <col min="8961" max="8961" width="7" style="4" customWidth="1"/>
    <col min="8962" max="8962" width="8.140625" style="4" customWidth="1"/>
    <col min="8963" max="8963" width="13.140625" style="4" customWidth="1"/>
    <col min="8964" max="8964" width="9" style="4" customWidth="1"/>
    <col min="8965" max="8965" width="12.5703125" style="4" bestFit="1" customWidth="1"/>
    <col min="8966" max="8966" width="7" style="4" customWidth="1"/>
    <col min="8967" max="8967" width="8.42578125" style="4" customWidth="1"/>
    <col min="8968" max="8968" width="12.5703125" style="4" bestFit="1" customWidth="1"/>
    <col min="8969" max="8978" width="8" style="4" customWidth="1"/>
    <col min="8979" max="9208" width="14.42578125" style="4"/>
    <col min="9209" max="9209" width="9.28515625" style="4" customWidth="1"/>
    <col min="9210" max="9210" width="10" style="4" customWidth="1"/>
    <col min="9211" max="9211" width="6.5703125" style="4" customWidth="1"/>
    <col min="9212" max="9212" width="36" style="4" customWidth="1"/>
    <col min="9213" max="9213" width="6.140625" style="4" bestFit="1" customWidth="1"/>
    <col min="9214" max="9214" width="7.85546875" style="4" bestFit="1" customWidth="1"/>
    <col min="9215" max="9215" width="10.140625" style="4" customWidth="1"/>
    <col min="9216" max="9216" width="12.5703125" style="4" bestFit="1" customWidth="1"/>
    <col min="9217" max="9217" width="7" style="4" customWidth="1"/>
    <col min="9218" max="9218" width="8.140625" style="4" customWidth="1"/>
    <col min="9219" max="9219" width="13.140625" style="4" customWidth="1"/>
    <col min="9220" max="9220" width="9" style="4" customWidth="1"/>
    <col min="9221" max="9221" width="12.5703125" style="4" bestFit="1" customWidth="1"/>
    <col min="9222" max="9222" width="7" style="4" customWidth="1"/>
    <col min="9223" max="9223" width="8.42578125" style="4" customWidth="1"/>
    <col min="9224" max="9224" width="12.5703125" style="4" bestFit="1" customWidth="1"/>
    <col min="9225" max="9234" width="8" style="4" customWidth="1"/>
    <col min="9235" max="9464" width="14.42578125" style="4"/>
    <col min="9465" max="9465" width="9.28515625" style="4" customWidth="1"/>
    <col min="9466" max="9466" width="10" style="4" customWidth="1"/>
    <col min="9467" max="9467" width="6.5703125" style="4" customWidth="1"/>
    <col min="9468" max="9468" width="36" style="4" customWidth="1"/>
    <col min="9469" max="9469" width="6.140625" style="4" bestFit="1" customWidth="1"/>
    <col min="9470" max="9470" width="7.85546875" style="4" bestFit="1" customWidth="1"/>
    <col min="9471" max="9471" width="10.140625" style="4" customWidth="1"/>
    <col min="9472" max="9472" width="12.5703125" style="4" bestFit="1" customWidth="1"/>
    <col min="9473" max="9473" width="7" style="4" customWidth="1"/>
    <col min="9474" max="9474" width="8.140625" style="4" customWidth="1"/>
    <col min="9475" max="9475" width="13.140625" style="4" customWidth="1"/>
    <col min="9476" max="9476" width="9" style="4" customWidth="1"/>
    <col min="9477" max="9477" width="12.5703125" style="4" bestFit="1" customWidth="1"/>
    <col min="9478" max="9478" width="7" style="4" customWidth="1"/>
    <col min="9479" max="9479" width="8.42578125" style="4" customWidth="1"/>
    <col min="9480" max="9480" width="12.5703125" style="4" bestFit="1" customWidth="1"/>
    <col min="9481" max="9490" width="8" style="4" customWidth="1"/>
    <col min="9491" max="9720" width="14.42578125" style="4"/>
    <col min="9721" max="9721" width="9.28515625" style="4" customWidth="1"/>
    <col min="9722" max="9722" width="10" style="4" customWidth="1"/>
    <col min="9723" max="9723" width="6.5703125" style="4" customWidth="1"/>
    <col min="9724" max="9724" width="36" style="4" customWidth="1"/>
    <col min="9725" max="9725" width="6.140625" style="4" bestFit="1" customWidth="1"/>
    <col min="9726" max="9726" width="7.85546875" style="4" bestFit="1" customWidth="1"/>
    <col min="9727" max="9727" width="10.140625" style="4" customWidth="1"/>
    <col min="9728" max="9728" width="12.5703125" style="4" bestFit="1" customWidth="1"/>
    <col min="9729" max="9729" width="7" style="4" customWidth="1"/>
    <col min="9730" max="9730" width="8.140625" style="4" customWidth="1"/>
    <col min="9731" max="9731" width="13.140625" style="4" customWidth="1"/>
    <col min="9732" max="9732" width="9" style="4" customWidth="1"/>
    <col min="9733" max="9733" width="12.5703125" style="4" bestFit="1" customWidth="1"/>
    <col min="9734" max="9734" width="7" style="4" customWidth="1"/>
    <col min="9735" max="9735" width="8.42578125" style="4" customWidth="1"/>
    <col min="9736" max="9736" width="12.5703125" style="4" bestFit="1" customWidth="1"/>
    <col min="9737" max="9746" width="8" style="4" customWidth="1"/>
    <col min="9747" max="9976" width="14.42578125" style="4"/>
    <col min="9977" max="9977" width="9.28515625" style="4" customWidth="1"/>
    <col min="9978" max="9978" width="10" style="4" customWidth="1"/>
    <col min="9979" max="9979" width="6.5703125" style="4" customWidth="1"/>
    <col min="9980" max="9980" width="36" style="4" customWidth="1"/>
    <col min="9981" max="9981" width="6.140625" style="4" bestFit="1" customWidth="1"/>
    <col min="9982" max="9982" width="7.85546875" style="4" bestFit="1" customWidth="1"/>
    <col min="9983" max="9983" width="10.140625" style="4" customWidth="1"/>
    <col min="9984" max="9984" width="12.5703125" style="4" bestFit="1" customWidth="1"/>
    <col min="9985" max="9985" width="7" style="4" customWidth="1"/>
    <col min="9986" max="9986" width="8.140625" style="4" customWidth="1"/>
    <col min="9987" max="9987" width="13.140625" style="4" customWidth="1"/>
    <col min="9988" max="9988" width="9" style="4" customWidth="1"/>
    <col min="9989" max="9989" width="12.5703125" style="4" bestFit="1" customWidth="1"/>
    <col min="9990" max="9990" width="7" style="4" customWidth="1"/>
    <col min="9991" max="9991" width="8.42578125" style="4" customWidth="1"/>
    <col min="9992" max="9992" width="12.5703125" style="4" bestFit="1" customWidth="1"/>
    <col min="9993" max="10002" width="8" style="4" customWidth="1"/>
    <col min="10003" max="10232" width="14.42578125" style="4"/>
    <col min="10233" max="10233" width="9.28515625" style="4" customWidth="1"/>
    <col min="10234" max="10234" width="10" style="4" customWidth="1"/>
    <col min="10235" max="10235" width="6.5703125" style="4" customWidth="1"/>
    <col min="10236" max="10236" width="36" style="4" customWidth="1"/>
    <col min="10237" max="10237" width="6.140625" style="4" bestFit="1" customWidth="1"/>
    <col min="10238" max="10238" width="7.85546875" style="4" bestFit="1" customWidth="1"/>
    <col min="10239" max="10239" width="10.140625" style="4" customWidth="1"/>
    <col min="10240" max="10240" width="12.5703125" style="4" bestFit="1" customWidth="1"/>
    <col min="10241" max="10241" width="7" style="4" customWidth="1"/>
    <col min="10242" max="10242" width="8.140625" style="4" customWidth="1"/>
    <col min="10243" max="10243" width="13.140625" style="4" customWidth="1"/>
    <col min="10244" max="10244" width="9" style="4" customWidth="1"/>
    <col min="10245" max="10245" width="12.5703125" style="4" bestFit="1" customWidth="1"/>
    <col min="10246" max="10246" width="7" style="4" customWidth="1"/>
    <col min="10247" max="10247" width="8.42578125" style="4" customWidth="1"/>
    <col min="10248" max="10248" width="12.5703125" style="4" bestFit="1" customWidth="1"/>
    <col min="10249" max="10258" width="8" style="4" customWidth="1"/>
    <col min="10259" max="10488" width="14.42578125" style="4"/>
    <col min="10489" max="10489" width="9.28515625" style="4" customWidth="1"/>
    <col min="10490" max="10490" width="10" style="4" customWidth="1"/>
    <col min="10491" max="10491" width="6.5703125" style="4" customWidth="1"/>
    <col min="10492" max="10492" width="36" style="4" customWidth="1"/>
    <col min="10493" max="10493" width="6.140625" style="4" bestFit="1" customWidth="1"/>
    <col min="10494" max="10494" width="7.85546875" style="4" bestFit="1" customWidth="1"/>
    <col min="10495" max="10495" width="10.140625" style="4" customWidth="1"/>
    <col min="10496" max="10496" width="12.5703125" style="4" bestFit="1" customWidth="1"/>
    <col min="10497" max="10497" width="7" style="4" customWidth="1"/>
    <col min="10498" max="10498" width="8.140625" style="4" customWidth="1"/>
    <col min="10499" max="10499" width="13.140625" style="4" customWidth="1"/>
    <col min="10500" max="10500" width="9" style="4" customWidth="1"/>
    <col min="10501" max="10501" width="12.5703125" style="4" bestFit="1" customWidth="1"/>
    <col min="10502" max="10502" width="7" style="4" customWidth="1"/>
    <col min="10503" max="10503" width="8.42578125" style="4" customWidth="1"/>
    <col min="10504" max="10504" width="12.5703125" style="4" bestFit="1" customWidth="1"/>
    <col min="10505" max="10514" width="8" style="4" customWidth="1"/>
    <col min="10515" max="10744" width="14.42578125" style="4"/>
    <col min="10745" max="10745" width="9.28515625" style="4" customWidth="1"/>
    <col min="10746" max="10746" width="10" style="4" customWidth="1"/>
    <col min="10747" max="10747" width="6.5703125" style="4" customWidth="1"/>
    <col min="10748" max="10748" width="36" style="4" customWidth="1"/>
    <col min="10749" max="10749" width="6.140625" style="4" bestFit="1" customWidth="1"/>
    <col min="10750" max="10750" width="7.85546875" style="4" bestFit="1" customWidth="1"/>
    <col min="10751" max="10751" width="10.140625" style="4" customWidth="1"/>
    <col min="10752" max="10752" width="12.5703125" style="4" bestFit="1" customWidth="1"/>
    <col min="10753" max="10753" width="7" style="4" customWidth="1"/>
    <col min="10754" max="10754" width="8.140625" style="4" customWidth="1"/>
    <col min="10755" max="10755" width="13.140625" style="4" customWidth="1"/>
    <col min="10756" max="10756" width="9" style="4" customWidth="1"/>
    <col min="10757" max="10757" width="12.5703125" style="4" bestFit="1" customWidth="1"/>
    <col min="10758" max="10758" width="7" style="4" customWidth="1"/>
    <col min="10759" max="10759" width="8.42578125" style="4" customWidth="1"/>
    <col min="10760" max="10760" width="12.5703125" style="4" bestFit="1" customWidth="1"/>
    <col min="10761" max="10770" width="8" style="4" customWidth="1"/>
    <col min="10771" max="11000" width="14.42578125" style="4"/>
    <col min="11001" max="11001" width="9.28515625" style="4" customWidth="1"/>
    <col min="11002" max="11002" width="10" style="4" customWidth="1"/>
    <col min="11003" max="11003" width="6.5703125" style="4" customWidth="1"/>
    <col min="11004" max="11004" width="36" style="4" customWidth="1"/>
    <col min="11005" max="11005" width="6.140625" style="4" bestFit="1" customWidth="1"/>
    <col min="11006" max="11006" width="7.85546875" style="4" bestFit="1" customWidth="1"/>
    <col min="11007" max="11007" width="10.140625" style="4" customWidth="1"/>
    <col min="11008" max="11008" width="12.5703125" style="4" bestFit="1" customWidth="1"/>
    <col min="11009" max="11009" width="7" style="4" customWidth="1"/>
    <col min="11010" max="11010" width="8.140625" style="4" customWidth="1"/>
    <col min="11011" max="11011" width="13.140625" style="4" customWidth="1"/>
    <col min="11012" max="11012" width="9" style="4" customWidth="1"/>
    <col min="11013" max="11013" width="12.5703125" style="4" bestFit="1" customWidth="1"/>
    <col min="11014" max="11014" width="7" style="4" customWidth="1"/>
    <col min="11015" max="11015" width="8.42578125" style="4" customWidth="1"/>
    <col min="11016" max="11016" width="12.5703125" style="4" bestFit="1" customWidth="1"/>
    <col min="11017" max="11026" width="8" style="4" customWidth="1"/>
    <col min="11027" max="11256" width="14.42578125" style="4"/>
    <col min="11257" max="11257" width="9.28515625" style="4" customWidth="1"/>
    <col min="11258" max="11258" width="10" style="4" customWidth="1"/>
    <col min="11259" max="11259" width="6.5703125" style="4" customWidth="1"/>
    <col min="11260" max="11260" width="36" style="4" customWidth="1"/>
    <col min="11261" max="11261" width="6.140625" style="4" bestFit="1" customWidth="1"/>
    <col min="11262" max="11262" width="7.85546875" style="4" bestFit="1" customWidth="1"/>
    <col min="11263" max="11263" width="10.140625" style="4" customWidth="1"/>
    <col min="11264" max="11264" width="12.5703125" style="4" bestFit="1" customWidth="1"/>
    <col min="11265" max="11265" width="7" style="4" customWidth="1"/>
    <col min="11266" max="11266" width="8.140625" style="4" customWidth="1"/>
    <col min="11267" max="11267" width="13.140625" style="4" customWidth="1"/>
    <col min="11268" max="11268" width="9" style="4" customWidth="1"/>
    <col min="11269" max="11269" width="12.5703125" style="4" bestFit="1" customWidth="1"/>
    <col min="11270" max="11270" width="7" style="4" customWidth="1"/>
    <col min="11271" max="11271" width="8.42578125" style="4" customWidth="1"/>
    <col min="11272" max="11272" width="12.5703125" style="4" bestFit="1" customWidth="1"/>
    <col min="11273" max="11282" width="8" style="4" customWidth="1"/>
    <col min="11283" max="11512" width="14.42578125" style="4"/>
    <col min="11513" max="11513" width="9.28515625" style="4" customWidth="1"/>
    <col min="11514" max="11514" width="10" style="4" customWidth="1"/>
    <col min="11515" max="11515" width="6.5703125" style="4" customWidth="1"/>
    <col min="11516" max="11516" width="36" style="4" customWidth="1"/>
    <col min="11517" max="11517" width="6.140625" style="4" bestFit="1" customWidth="1"/>
    <col min="11518" max="11518" width="7.85546875" style="4" bestFit="1" customWidth="1"/>
    <col min="11519" max="11519" width="10.140625" style="4" customWidth="1"/>
    <col min="11520" max="11520" width="12.5703125" style="4" bestFit="1" customWidth="1"/>
    <col min="11521" max="11521" width="7" style="4" customWidth="1"/>
    <col min="11522" max="11522" width="8.140625" style="4" customWidth="1"/>
    <col min="11523" max="11523" width="13.140625" style="4" customWidth="1"/>
    <col min="11524" max="11524" width="9" style="4" customWidth="1"/>
    <col min="11525" max="11525" width="12.5703125" style="4" bestFit="1" customWidth="1"/>
    <col min="11526" max="11526" width="7" style="4" customWidth="1"/>
    <col min="11527" max="11527" width="8.42578125" style="4" customWidth="1"/>
    <col min="11528" max="11528" width="12.5703125" style="4" bestFit="1" customWidth="1"/>
    <col min="11529" max="11538" width="8" style="4" customWidth="1"/>
    <col min="11539" max="11768" width="14.42578125" style="4"/>
    <col min="11769" max="11769" width="9.28515625" style="4" customWidth="1"/>
    <col min="11770" max="11770" width="10" style="4" customWidth="1"/>
    <col min="11771" max="11771" width="6.5703125" style="4" customWidth="1"/>
    <col min="11772" max="11772" width="36" style="4" customWidth="1"/>
    <col min="11773" max="11773" width="6.140625" style="4" bestFit="1" customWidth="1"/>
    <col min="11774" max="11774" width="7.85546875" style="4" bestFit="1" customWidth="1"/>
    <col min="11775" max="11775" width="10.140625" style="4" customWidth="1"/>
    <col min="11776" max="11776" width="12.5703125" style="4" bestFit="1" customWidth="1"/>
    <col min="11777" max="11777" width="7" style="4" customWidth="1"/>
    <col min="11778" max="11778" width="8.140625" style="4" customWidth="1"/>
    <col min="11779" max="11779" width="13.140625" style="4" customWidth="1"/>
    <col min="11780" max="11780" width="9" style="4" customWidth="1"/>
    <col min="11781" max="11781" width="12.5703125" style="4" bestFit="1" customWidth="1"/>
    <col min="11782" max="11782" width="7" style="4" customWidth="1"/>
    <col min="11783" max="11783" width="8.42578125" style="4" customWidth="1"/>
    <col min="11784" max="11784" width="12.5703125" style="4" bestFit="1" customWidth="1"/>
    <col min="11785" max="11794" width="8" style="4" customWidth="1"/>
    <col min="11795" max="12024" width="14.42578125" style="4"/>
    <col min="12025" max="12025" width="9.28515625" style="4" customWidth="1"/>
    <col min="12026" max="12026" width="10" style="4" customWidth="1"/>
    <col min="12027" max="12027" width="6.5703125" style="4" customWidth="1"/>
    <col min="12028" max="12028" width="36" style="4" customWidth="1"/>
    <col min="12029" max="12029" width="6.140625" style="4" bestFit="1" customWidth="1"/>
    <col min="12030" max="12030" width="7.85546875" style="4" bestFit="1" customWidth="1"/>
    <col min="12031" max="12031" width="10.140625" style="4" customWidth="1"/>
    <col min="12032" max="12032" width="12.5703125" style="4" bestFit="1" customWidth="1"/>
    <col min="12033" max="12033" width="7" style="4" customWidth="1"/>
    <col min="12034" max="12034" width="8.140625" style="4" customWidth="1"/>
    <col min="12035" max="12035" width="13.140625" style="4" customWidth="1"/>
    <col min="12036" max="12036" width="9" style="4" customWidth="1"/>
    <col min="12037" max="12037" width="12.5703125" style="4" bestFit="1" customWidth="1"/>
    <col min="12038" max="12038" width="7" style="4" customWidth="1"/>
    <col min="12039" max="12039" width="8.42578125" style="4" customWidth="1"/>
    <col min="12040" max="12040" width="12.5703125" style="4" bestFit="1" customWidth="1"/>
    <col min="12041" max="12050" width="8" style="4" customWidth="1"/>
    <col min="12051" max="12280" width="14.42578125" style="4"/>
    <col min="12281" max="12281" width="9.28515625" style="4" customWidth="1"/>
    <col min="12282" max="12282" width="10" style="4" customWidth="1"/>
    <col min="12283" max="12283" width="6.5703125" style="4" customWidth="1"/>
    <col min="12284" max="12284" width="36" style="4" customWidth="1"/>
    <col min="12285" max="12285" width="6.140625" style="4" bestFit="1" customWidth="1"/>
    <col min="12286" max="12286" width="7.85546875" style="4" bestFit="1" customWidth="1"/>
    <col min="12287" max="12287" width="10.140625" style="4" customWidth="1"/>
    <col min="12288" max="12288" width="12.5703125" style="4" bestFit="1" customWidth="1"/>
    <col min="12289" max="12289" width="7" style="4" customWidth="1"/>
    <col min="12290" max="12290" width="8.140625" style="4" customWidth="1"/>
    <col min="12291" max="12291" width="13.140625" style="4" customWidth="1"/>
    <col min="12292" max="12292" width="9" style="4" customWidth="1"/>
    <col min="12293" max="12293" width="12.5703125" style="4" bestFit="1" customWidth="1"/>
    <col min="12294" max="12294" width="7" style="4" customWidth="1"/>
    <col min="12295" max="12295" width="8.42578125" style="4" customWidth="1"/>
    <col min="12296" max="12296" width="12.5703125" style="4" bestFit="1" customWidth="1"/>
    <col min="12297" max="12306" width="8" style="4" customWidth="1"/>
    <col min="12307" max="12536" width="14.42578125" style="4"/>
    <col min="12537" max="12537" width="9.28515625" style="4" customWidth="1"/>
    <col min="12538" max="12538" width="10" style="4" customWidth="1"/>
    <col min="12539" max="12539" width="6.5703125" style="4" customWidth="1"/>
    <col min="12540" max="12540" width="36" style="4" customWidth="1"/>
    <col min="12541" max="12541" width="6.140625" style="4" bestFit="1" customWidth="1"/>
    <col min="12542" max="12542" width="7.85546875" style="4" bestFit="1" customWidth="1"/>
    <col min="12543" max="12543" width="10.140625" style="4" customWidth="1"/>
    <col min="12544" max="12544" width="12.5703125" style="4" bestFit="1" customWidth="1"/>
    <col min="12545" max="12545" width="7" style="4" customWidth="1"/>
    <col min="12546" max="12546" width="8.140625" style="4" customWidth="1"/>
    <col min="12547" max="12547" width="13.140625" style="4" customWidth="1"/>
    <col min="12548" max="12548" width="9" style="4" customWidth="1"/>
    <col min="12549" max="12549" width="12.5703125" style="4" bestFit="1" customWidth="1"/>
    <col min="12550" max="12550" width="7" style="4" customWidth="1"/>
    <col min="12551" max="12551" width="8.42578125" style="4" customWidth="1"/>
    <col min="12552" max="12552" width="12.5703125" style="4" bestFit="1" customWidth="1"/>
    <col min="12553" max="12562" width="8" style="4" customWidth="1"/>
    <col min="12563" max="12792" width="14.42578125" style="4"/>
    <col min="12793" max="12793" width="9.28515625" style="4" customWidth="1"/>
    <col min="12794" max="12794" width="10" style="4" customWidth="1"/>
    <col min="12795" max="12795" width="6.5703125" style="4" customWidth="1"/>
    <col min="12796" max="12796" width="36" style="4" customWidth="1"/>
    <col min="12797" max="12797" width="6.140625" style="4" bestFit="1" customWidth="1"/>
    <col min="12798" max="12798" width="7.85546875" style="4" bestFit="1" customWidth="1"/>
    <col min="12799" max="12799" width="10.140625" style="4" customWidth="1"/>
    <col min="12800" max="12800" width="12.5703125" style="4" bestFit="1" customWidth="1"/>
    <col min="12801" max="12801" width="7" style="4" customWidth="1"/>
    <col min="12802" max="12802" width="8.140625" style="4" customWidth="1"/>
    <col min="12803" max="12803" width="13.140625" style="4" customWidth="1"/>
    <col min="12804" max="12804" width="9" style="4" customWidth="1"/>
    <col min="12805" max="12805" width="12.5703125" style="4" bestFit="1" customWidth="1"/>
    <col min="12806" max="12806" width="7" style="4" customWidth="1"/>
    <col min="12807" max="12807" width="8.42578125" style="4" customWidth="1"/>
    <col min="12808" max="12808" width="12.5703125" style="4" bestFit="1" customWidth="1"/>
    <col min="12809" max="12818" width="8" style="4" customWidth="1"/>
    <col min="12819" max="13048" width="14.42578125" style="4"/>
    <col min="13049" max="13049" width="9.28515625" style="4" customWidth="1"/>
    <col min="13050" max="13050" width="10" style="4" customWidth="1"/>
    <col min="13051" max="13051" width="6.5703125" style="4" customWidth="1"/>
    <col min="13052" max="13052" width="36" style="4" customWidth="1"/>
    <col min="13053" max="13053" width="6.140625" style="4" bestFit="1" customWidth="1"/>
    <col min="13054" max="13054" width="7.85546875" style="4" bestFit="1" customWidth="1"/>
    <col min="13055" max="13055" width="10.140625" style="4" customWidth="1"/>
    <col min="13056" max="13056" width="12.5703125" style="4" bestFit="1" customWidth="1"/>
    <col min="13057" max="13057" width="7" style="4" customWidth="1"/>
    <col min="13058" max="13058" width="8.140625" style="4" customWidth="1"/>
    <col min="13059" max="13059" width="13.140625" style="4" customWidth="1"/>
    <col min="13060" max="13060" width="9" style="4" customWidth="1"/>
    <col min="13061" max="13061" width="12.5703125" style="4" bestFit="1" customWidth="1"/>
    <col min="13062" max="13062" width="7" style="4" customWidth="1"/>
    <col min="13063" max="13063" width="8.42578125" style="4" customWidth="1"/>
    <col min="13064" max="13064" width="12.5703125" style="4" bestFit="1" customWidth="1"/>
    <col min="13065" max="13074" width="8" style="4" customWidth="1"/>
    <col min="13075" max="13304" width="14.42578125" style="4"/>
    <col min="13305" max="13305" width="9.28515625" style="4" customWidth="1"/>
    <col min="13306" max="13306" width="10" style="4" customWidth="1"/>
    <col min="13307" max="13307" width="6.5703125" style="4" customWidth="1"/>
    <col min="13308" max="13308" width="36" style="4" customWidth="1"/>
    <col min="13309" max="13309" width="6.140625" style="4" bestFit="1" customWidth="1"/>
    <col min="13310" max="13310" width="7.85546875" style="4" bestFit="1" customWidth="1"/>
    <col min="13311" max="13311" width="10.140625" style="4" customWidth="1"/>
    <col min="13312" max="13312" width="12.5703125" style="4" bestFit="1" customWidth="1"/>
    <col min="13313" max="13313" width="7" style="4" customWidth="1"/>
    <col min="13314" max="13314" width="8.140625" style="4" customWidth="1"/>
    <col min="13315" max="13315" width="13.140625" style="4" customWidth="1"/>
    <col min="13316" max="13316" width="9" style="4" customWidth="1"/>
    <col min="13317" max="13317" width="12.5703125" style="4" bestFit="1" customWidth="1"/>
    <col min="13318" max="13318" width="7" style="4" customWidth="1"/>
    <col min="13319" max="13319" width="8.42578125" style="4" customWidth="1"/>
    <col min="13320" max="13320" width="12.5703125" style="4" bestFit="1" customWidth="1"/>
    <col min="13321" max="13330" width="8" style="4" customWidth="1"/>
    <col min="13331" max="13560" width="14.42578125" style="4"/>
    <col min="13561" max="13561" width="9.28515625" style="4" customWidth="1"/>
    <col min="13562" max="13562" width="10" style="4" customWidth="1"/>
    <col min="13563" max="13563" width="6.5703125" style="4" customWidth="1"/>
    <col min="13564" max="13564" width="36" style="4" customWidth="1"/>
    <col min="13565" max="13565" width="6.140625" style="4" bestFit="1" customWidth="1"/>
    <col min="13566" max="13566" width="7.85546875" style="4" bestFit="1" customWidth="1"/>
    <col min="13567" max="13567" width="10.140625" style="4" customWidth="1"/>
    <col min="13568" max="13568" width="12.5703125" style="4" bestFit="1" customWidth="1"/>
    <col min="13569" max="13569" width="7" style="4" customWidth="1"/>
    <col min="13570" max="13570" width="8.140625" style="4" customWidth="1"/>
    <col min="13571" max="13571" width="13.140625" style="4" customWidth="1"/>
    <col min="13572" max="13572" width="9" style="4" customWidth="1"/>
    <col min="13573" max="13573" width="12.5703125" style="4" bestFit="1" customWidth="1"/>
    <col min="13574" max="13574" width="7" style="4" customWidth="1"/>
    <col min="13575" max="13575" width="8.42578125" style="4" customWidth="1"/>
    <col min="13576" max="13576" width="12.5703125" style="4" bestFit="1" customWidth="1"/>
    <col min="13577" max="13586" width="8" style="4" customWidth="1"/>
    <col min="13587" max="13816" width="14.42578125" style="4"/>
    <col min="13817" max="13817" width="9.28515625" style="4" customWidth="1"/>
    <col min="13818" max="13818" width="10" style="4" customWidth="1"/>
    <col min="13819" max="13819" width="6.5703125" style="4" customWidth="1"/>
    <col min="13820" max="13820" width="36" style="4" customWidth="1"/>
    <col min="13821" max="13821" width="6.140625" style="4" bestFit="1" customWidth="1"/>
    <col min="13822" max="13822" width="7.85546875" style="4" bestFit="1" customWidth="1"/>
    <col min="13823" max="13823" width="10.140625" style="4" customWidth="1"/>
    <col min="13824" max="13824" width="12.5703125" style="4" bestFit="1" customWidth="1"/>
    <col min="13825" max="13825" width="7" style="4" customWidth="1"/>
    <col min="13826" max="13826" width="8.140625" style="4" customWidth="1"/>
    <col min="13827" max="13827" width="13.140625" style="4" customWidth="1"/>
    <col min="13828" max="13828" width="9" style="4" customWidth="1"/>
    <col min="13829" max="13829" width="12.5703125" style="4" bestFit="1" customWidth="1"/>
    <col min="13830" max="13830" width="7" style="4" customWidth="1"/>
    <col min="13831" max="13831" width="8.42578125" style="4" customWidth="1"/>
    <col min="13832" max="13832" width="12.5703125" style="4" bestFit="1" customWidth="1"/>
    <col min="13833" max="13842" width="8" style="4" customWidth="1"/>
    <col min="13843" max="14072" width="14.42578125" style="4"/>
    <col min="14073" max="14073" width="9.28515625" style="4" customWidth="1"/>
    <col min="14074" max="14074" width="10" style="4" customWidth="1"/>
    <col min="14075" max="14075" width="6.5703125" style="4" customWidth="1"/>
    <col min="14076" max="14076" width="36" style="4" customWidth="1"/>
    <col min="14077" max="14077" width="6.140625" style="4" bestFit="1" customWidth="1"/>
    <col min="14078" max="14078" width="7.85546875" style="4" bestFit="1" customWidth="1"/>
    <col min="14079" max="14079" width="10.140625" style="4" customWidth="1"/>
    <col min="14080" max="14080" width="12.5703125" style="4" bestFit="1" customWidth="1"/>
    <col min="14081" max="14081" width="7" style="4" customWidth="1"/>
    <col min="14082" max="14082" width="8.140625" style="4" customWidth="1"/>
    <col min="14083" max="14083" width="13.140625" style="4" customWidth="1"/>
    <col min="14084" max="14084" width="9" style="4" customWidth="1"/>
    <col min="14085" max="14085" width="12.5703125" style="4" bestFit="1" customWidth="1"/>
    <col min="14086" max="14086" width="7" style="4" customWidth="1"/>
    <col min="14087" max="14087" width="8.42578125" style="4" customWidth="1"/>
    <col min="14088" max="14088" width="12.5703125" style="4" bestFit="1" customWidth="1"/>
    <col min="14089" max="14098" width="8" style="4" customWidth="1"/>
    <col min="14099" max="14328" width="14.42578125" style="4"/>
    <col min="14329" max="14329" width="9.28515625" style="4" customWidth="1"/>
    <col min="14330" max="14330" width="10" style="4" customWidth="1"/>
    <col min="14331" max="14331" width="6.5703125" style="4" customWidth="1"/>
    <col min="14332" max="14332" width="36" style="4" customWidth="1"/>
    <col min="14333" max="14333" width="6.140625" style="4" bestFit="1" customWidth="1"/>
    <col min="14334" max="14334" width="7.85546875" style="4" bestFit="1" customWidth="1"/>
    <col min="14335" max="14335" width="10.140625" style="4" customWidth="1"/>
    <col min="14336" max="14336" width="12.5703125" style="4" bestFit="1" customWidth="1"/>
    <col min="14337" max="14337" width="7" style="4" customWidth="1"/>
    <col min="14338" max="14338" width="8.140625" style="4" customWidth="1"/>
    <col min="14339" max="14339" width="13.140625" style="4" customWidth="1"/>
    <col min="14340" max="14340" width="9" style="4" customWidth="1"/>
    <col min="14341" max="14341" width="12.5703125" style="4" bestFit="1" customWidth="1"/>
    <col min="14342" max="14342" width="7" style="4" customWidth="1"/>
    <col min="14343" max="14343" width="8.42578125" style="4" customWidth="1"/>
    <col min="14344" max="14344" width="12.5703125" style="4" bestFit="1" customWidth="1"/>
    <col min="14345" max="14354" width="8" style="4" customWidth="1"/>
    <col min="14355" max="14584" width="14.42578125" style="4"/>
    <col min="14585" max="14585" width="9.28515625" style="4" customWidth="1"/>
    <col min="14586" max="14586" width="10" style="4" customWidth="1"/>
    <col min="14587" max="14587" width="6.5703125" style="4" customWidth="1"/>
    <col min="14588" max="14588" width="36" style="4" customWidth="1"/>
    <col min="14589" max="14589" width="6.140625" style="4" bestFit="1" customWidth="1"/>
    <col min="14590" max="14590" width="7.85546875" style="4" bestFit="1" customWidth="1"/>
    <col min="14591" max="14591" width="10.140625" style="4" customWidth="1"/>
    <col min="14592" max="14592" width="12.5703125" style="4" bestFit="1" customWidth="1"/>
    <col min="14593" max="14593" width="7" style="4" customWidth="1"/>
    <col min="14594" max="14594" width="8.140625" style="4" customWidth="1"/>
    <col min="14595" max="14595" width="13.140625" style="4" customWidth="1"/>
    <col min="14596" max="14596" width="9" style="4" customWidth="1"/>
    <col min="14597" max="14597" width="12.5703125" style="4" bestFit="1" customWidth="1"/>
    <col min="14598" max="14598" width="7" style="4" customWidth="1"/>
    <col min="14599" max="14599" width="8.42578125" style="4" customWidth="1"/>
    <col min="14600" max="14600" width="12.5703125" style="4" bestFit="1" customWidth="1"/>
    <col min="14601" max="14610" width="8" style="4" customWidth="1"/>
    <col min="14611" max="14840" width="14.42578125" style="4"/>
    <col min="14841" max="14841" width="9.28515625" style="4" customWidth="1"/>
    <col min="14842" max="14842" width="10" style="4" customWidth="1"/>
    <col min="14843" max="14843" width="6.5703125" style="4" customWidth="1"/>
    <col min="14844" max="14844" width="36" style="4" customWidth="1"/>
    <col min="14845" max="14845" width="6.140625" style="4" bestFit="1" customWidth="1"/>
    <col min="14846" max="14846" width="7.85546875" style="4" bestFit="1" customWidth="1"/>
    <col min="14847" max="14847" width="10.140625" style="4" customWidth="1"/>
    <col min="14848" max="14848" width="12.5703125" style="4" bestFit="1" customWidth="1"/>
    <col min="14849" max="14849" width="7" style="4" customWidth="1"/>
    <col min="14850" max="14850" width="8.140625" style="4" customWidth="1"/>
    <col min="14851" max="14851" width="13.140625" style="4" customWidth="1"/>
    <col min="14852" max="14852" width="9" style="4" customWidth="1"/>
    <col min="14853" max="14853" width="12.5703125" style="4" bestFit="1" customWidth="1"/>
    <col min="14854" max="14854" width="7" style="4" customWidth="1"/>
    <col min="14855" max="14855" width="8.42578125" style="4" customWidth="1"/>
    <col min="14856" max="14856" width="12.5703125" style="4" bestFit="1" customWidth="1"/>
    <col min="14857" max="14866" width="8" style="4" customWidth="1"/>
    <col min="14867" max="15096" width="14.42578125" style="4"/>
    <col min="15097" max="15097" width="9.28515625" style="4" customWidth="1"/>
    <col min="15098" max="15098" width="10" style="4" customWidth="1"/>
    <col min="15099" max="15099" width="6.5703125" style="4" customWidth="1"/>
    <col min="15100" max="15100" width="36" style="4" customWidth="1"/>
    <col min="15101" max="15101" width="6.140625" style="4" bestFit="1" customWidth="1"/>
    <col min="15102" max="15102" width="7.85546875" style="4" bestFit="1" customWidth="1"/>
    <col min="15103" max="15103" width="10.140625" style="4" customWidth="1"/>
    <col min="15104" max="15104" width="12.5703125" style="4" bestFit="1" customWidth="1"/>
    <col min="15105" max="15105" width="7" style="4" customWidth="1"/>
    <col min="15106" max="15106" width="8.140625" style="4" customWidth="1"/>
    <col min="15107" max="15107" width="13.140625" style="4" customWidth="1"/>
    <col min="15108" max="15108" width="9" style="4" customWidth="1"/>
    <col min="15109" max="15109" width="12.5703125" style="4" bestFit="1" customWidth="1"/>
    <col min="15110" max="15110" width="7" style="4" customWidth="1"/>
    <col min="15111" max="15111" width="8.42578125" style="4" customWidth="1"/>
    <col min="15112" max="15112" width="12.5703125" style="4" bestFit="1" customWidth="1"/>
    <col min="15113" max="15122" width="8" style="4" customWidth="1"/>
    <col min="15123" max="15352" width="14.42578125" style="4"/>
    <col min="15353" max="15353" width="9.28515625" style="4" customWidth="1"/>
    <col min="15354" max="15354" width="10" style="4" customWidth="1"/>
    <col min="15355" max="15355" width="6.5703125" style="4" customWidth="1"/>
    <col min="15356" max="15356" width="36" style="4" customWidth="1"/>
    <col min="15357" max="15357" width="6.140625" style="4" bestFit="1" customWidth="1"/>
    <col min="15358" max="15358" width="7.85546875" style="4" bestFit="1" customWidth="1"/>
    <col min="15359" max="15359" width="10.140625" style="4" customWidth="1"/>
    <col min="15360" max="15360" width="12.5703125" style="4" bestFit="1" customWidth="1"/>
    <col min="15361" max="15361" width="7" style="4" customWidth="1"/>
    <col min="15362" max="15362" width="8.140625" style="4" customWidth="1"/>
    <col min="15363" max="15363" width="13.140625" style="4" customWidth="1"/>
    <col min="15364" max="15364" width="9" style="4" customWidth="1"/>
    <col min="15365" max="15365" width="12.5703125" style="4" bestFit="1" customWidth="1"/>
    <col min="15366" max="15366" width="7" style="4" customWidth="1"/>
    <col min="15367" max="15367" width="8.42578125" style="4" customWidth="1"/>
    <col min="15368" max="15368" width="12.5703125" style="4" bestFit="1" customWidth="1"/>
    <col min="15369" max="15378" width="8" style="4" customWidth="1"/>
    <col min="15379" max="15608" width="14.42578125" style="4"/>
    <col min="15609" max="15609" width="9.28515625" style="4" customWidth="1"/>
    <col min="15610" max="15610" width="10" style="4" customWidth="1"/>
    <col min="15611" max="15611" width="6.5703125" style="4" customWidth="1"/>
    <col min="15612" max="15612" width="36" style="4" customWidth="1"/>
    <col min="15613" max="15613" width="6.140625" style="4" bestFit="1" customWidth="1"/>
    <col min="15614" max="15614" width="7.85546875" style="4" bestFit="1" customWidth="1"/>
    <col min="15615" max="15615" width="10.140625" style="4" customWidth="1"/>
    <col min="15616" max="15616" width="12.5703125" style="4" bestFit="1" customWidth="1"/>
    <col min="15617" max="15617" width="7" style="4" customWidth="1"/>
    <col min="15618" max="15618" width="8.140625" style="4" customWidth="1"/>
    <col min="15619" max="15619" width="13.140625" style="4" customWidth="1"/>
    <col min="15620" max="15620" width="9" style="4" customWidth="1"/>
    <col min="15621" max="15621" width="12.5703125" style="4" bestFit="1" customWidth="1"/>
    <col min="15622" max="15622" width="7" style="4" customWidth="1"/>
    <col min="15623" max="15623" width="8.42578125" style="4" customWidth="1"/>
    <col min="15624" max="15624" width="12.5703125" style="4" bestFit="1" customWidth="1"/>
    <col min="15625" max="15634" width="8" style="4" customWidth="1"/>
    <col min="15635" max="15864" width="14.42578125" style="4"/>
    <col min="15865" max="15865" width="9.28515625" style="4" customWidth="1"/>
    <col min="15866" max="15866" width="10" style="4" customWidth="1"/>
    <col min="15867" max="15867" width="6.5703125" style="4" customWidth="1"/>
    <col min="15868" max="15868" width="36" style="4" customWidth="1"/>
    <col min="15869" max="15869" width="6.140625" style="4" bestFit="1" customWidth="1"/>
    <col min="15870" max="15870" width="7.85546875" style="4" bestFit="1" customWidth="1"/>
    <col min="15871" max="15871" width="10.140625" style="4" customWidth="1"/>
    <col min="15872" max="15872" width="12.5703125" style="4" bestFit="1" customWidth="1"/>
    <col min="15873" max="15873" width="7" style="4" customWidth="1"/>
    <col min="15874" max="15874" width="8.140625" style="4" customWidth="1"/>
    <col min="15875" max="15875" width="13.140625" style="4" customWidth="1"/>
    <col min="15876" max="15876" width="9" style="4" customWidth="1"/>
    <col min="15877" max="15877" width="12.5703125" style="4" bestFit="1" customWidth="1"/>
    <col min="15878" max="15878" width="7" style="4" customWidth="1"/>
    <col min="15879" max="15879" width="8.42578125" style="4" customWidth="1"/>
    <col min="15880" max="15880" width="12.5703125" style="4" bestFit="1" customWidth="1"/>
    <col min="15881" max="15890" width="8" style="4" customWidth="1"/>
    <col min="15891" max="16120" width="14.42578125" style="4"/>
    <col min="16121" max="16121" width="9.28515625" style="4" customWidth="1"/>
    <col min="16122" max="16122" width="10" style="4" customWidth="1"/>
    <col min="16123" max="16123" width="6.5703125" style="4" customWidth="1"/>
    <col min="16124" max="16124" width="36" style="4" customWidth="1"/>
    <col min="16125" max="16125" width="6.140625" style="4" bestFit="1" customWidth="1"/>
    <col min="16126" max="16126" width="7.85546875" style="4" bestFit="1" customWidth="1"/>
    <col min="16127" max="16127" width="10.140625" style="4" customWidth="1"/>
    <col min="16128" max="16128" width="12.5703125" style="4" bestFit="1" customWidth="1"/>
    <col min="16129" max="16129" width="7" style="4" customWidth="1"/>
    <col min="16130" max="16130" width="8.140625" style="4" customWidth="1"/>
    <col min="16131" max="16131" width="13.140625" style="4" customWidth="1"/>
    <col min="16132" max="16132" width="9" style="4" customWidth="1"/>
    <col min="16133" max="16133" width="12.5703125" style="4" bestFit="1" customWidth="1"/>
    <col min="16134" max="16134" width="7" style="4" customWidth="1"/>
    <col min="16135" max="16135" width="8.42578125" style="4" customWidth="1"/>
    <col min="16136" max="16136" width="12.5703125" style="4" bestFit="1" customWidth="1"/>
    <col min="16137" max="16146" width="8" style="4" customWidth="1"/>
    <col min="16147" max="16384" width="14.42578125" style="4"/>
  </cols>
  <sheetData>
    <row r="1" spans="1:18" ht="56.25" customHeight="1" x14ac:dyDescent="0.2">
      <c r="A1" s="435" t="s">
        <v>21778</v>
      </c>
      <c r="B1" s="435"/>
      <c r="C1" s="435"/>
      <c r="D1" s="435"/>
      <c r="E1" s="435"/>
      <c r="F1" s="435"/>
      <c r="G1" s="435"/>
      <c r="H1" s="435"/>
      <c r="I1" s="435"/>
      <c r="J1" s="435"/>
      <c r="K1" s="79"/>
      <c r="L1" s="79"/>
      <c r="M1" s="79"/>
      <c r="N1" s="79"/>
      <c r="O1" s="79"/>
      <c r="P1" s="79"/>
      <c r="Q1" s="79"/>
      <c r="R1" s="79"/>
    </row>
    <row r="2" spans="1:18" ht="28.5" customHeight="1" x14ac:dyDescent="0.2">
      <c r="A2" s="277" t="str">
        <f>SINTÉTICO!A2</f>
        <v>OBJETO:</v>
      </c>
      <c r="B2" s="436" t="str">
        <f>SINTÉTICO!B2</f>
        <v>ELABORAÇÃO DO PROJETO EXECUTIVO DE ENGENHARIA PARA RESTAURAÇÃO DA RODOVIA VPE-140 COM EXTENSÃO DE 2,85 km</v>
      </c>
      <c r="C2" s="436"/>
      <c r="D2" s="436"/>
      <c r="E2" s="436"/>
      <c r="F2" s="436"/>
      <c r="G2" s="436"/>
      <c r="H2" s="436"/>
      <c r="I2" s="104" t="str">
        <f>SINTÉTICO!J2</f>
        <v>BDI</v>
      </c>
      <c r="J2" s="278">
        <f>SINTÉTICO!K2</f>
        <v>0.21229999999999999</v>
      </c>
      <c r="K2" s="79"/>
      <c r="L2" s="79"/>
      <c r="M2" s="79"/>
      <c r="N2" s="79"/>
      <c r="O2" s="79"/>
      <c r="P2" s="79"/>
      <c r="Q2" s="79"/>
      <c r="R2" s="79"/>
    </row>
    <row r="3" spans="1:18" s="83" customFormat="1" ht="36.75" customHeight="1" x14ac:dyDescent="0.2">
      <c r="A3" s="277" t="str">
        <f>SINTÉTICO!A3</f>
        <v>TRECHO:</v>
      </c>
      <c r="B3" s="436" t="str">
        <f>SINTÉTICO!B3</f>
        <v>RODOVIA	:VPE - 140
TRECHO	: Entr. PE-095 ao Povoado de Malhada de Pedra
EXTENSÃO	:2,85 Km</v>
      </c>
      <c r="C3" s="436"/>
      <c r="D3" s="436"/>
      <c r="E3" s="436"/>
      <c r="F3" s="436"/>
      <c r="G3" s="436"/>
      <c r="H3" s="436"/>
      <c r="I3" s="104" t="str">
        <f>SINTÉTICO!J3</f>
        <v>BDI DIF.</v>
      </c>
      <c r="J3" s="278">
        <f>SINTÉTICO!K3</f>
        <v>0.15</v>
      </c>
      <c r="K3" s="81"/>
      <c r="L3" s="81"/>
      <c r="M3" s="81"/>
      <c r="N3" s="81"/>
      <c r="O3" s="81"/>
      <c r="P3" s="81"/>
      <c r="Q3" s="81"/>
      <c r="R3" s="81"/>
    </row>
    <row r="4" spans="1:18" x14ac:dyDescent="0.2">
      <c r="A4" s="279" t="str">
        <f>SINTÉTICO!A4</f>
        <v>FONTES:</v>
      </c>
      <c r="B4" s="437" t="str">
        <f>SINTÉTICO!B4</f>
        <v>SICRO JAN 2026, ANP FEV/2026, COTAÇÕES, SINAPI JAN/2026</v>
      </c>
      <c r="C4" s="437"/>
      <c r="D4" s="437"/>
      <c r="E4" s="437"/>
      <c r="F4" s="437"/>
      <c r="G4" s="437"/>
      <c r="H4" s="437"/>
      <c r="I4" s="280" t="str">
        <f>SINTÉTICO!J4</f>
        <v>D.B</v>
      </c>
      <c r="J4" s="281">
        <f>SINTÉTICO!K4</f>
        <v>46023</v>
      </c>
      <c r="K4" s="79"/>
      <c r="L4" s="79"/>
      <c r="M4" s="79"/>
      <c r="N4" s="79"/>
      <c r="O4" s="79"/>
      <c r="P4" s="79"/>
      <c r="Q4" s="79"/>
      <c r="R4" s="79"/>
    </row>
    <row r="5" spans="1:18" ht="33.75" x14ac:dyDescent="0.2">
      <c r="A5" s="110" t="s">
        <v>0</v>
      </c>
      <c r="B5" s="110" t="s">
        <v>21773</v>
      </c>
      <c r="C5" s="110" t="s">
        <v>2</v>
      </c>
      <c r="D5" s="109" t="s">
        <v>86</v>
      </c>
      <c r="E5" s="110" t="s">
        <v>9</v>
      </c>
      <c r="F5" s="110" t="s">
        <v>21774</v>
      </c>
      <c r="G5" s="109" t="s">
        <v>21775</v>
      </c>
      <c r="H5" s="283" t="s">
        <v>15133</v>
      </c>
      <c r="I5" s="109" t="s">
        <v>21776</v>
      </c>
      <c r="J5" s="109" t="s">
        <v>21777</v>
      </c>
      <c r="K5" s="79"/>
      <c r="L5" s="79"/>
      <c r="M5" s="79"/>
      <c r="N5" s="79"/>
      <c r="O5" s="79"/>
      <c r="P5" s="79"/>
      <c r="Q5" s="79"/>
      <c r="R5" s="79"/>
    </row>
    <row r="6" spans="1:18" ht="22.5" x14ac:dyDescent="0.2">
      <c r="A6" s="102">
        <v>1</v>
      </c>
      <c r="B6" s="102" t="str">
        <f>VLOOKUP(K6,SINTÉTICO!$A:$R,2,0)</f>
        <v>ANP</v>
      </c>
      <c r="C6" s="102" t="str">
        <f>VLOOKUP(K6,SINTÉTICO!$A:$R,3,0)</f>
        <v>CAMB03</v>
      </c>
      <c r="D6" s="103" t="str">
        <f>VLOOKUP(K6,SINTÉTICO!$A:$R,5,0)</f>
        <v>AQUISIÇÃO DE CIMENTO ASFÁLTICO CAP 50/70</v>
      </c>
      <c r="E6" s="102" t="str">
        <f>VLOOKUP(K6,SINTÉTICO!$A:$R,6,0)</f>
        <v>T</v>
      </c>
      <c r="F6" s="105">
        <f>INDEX(SINTÉTICO!$G:$G,MATCH($A6,SINTÉTICO!$R:$R,0))</f>
        <v>132.56</v>
      </c>
      <c r="G6" s="284">
        <f>INDEX(SINTÉTICO!H:H,MATCH($K6,SINTÉTICO!$A:$A,0))</f>
        <v>5283</v>
      </c>
      <c r="H6" s="284">
        <f>INDEX(SINTÉTICO!O:O,MATCH($A6,SINTÉTICO!$R:$R,0))</f>
        <v>805361.65</v>
      </c>
      <c r="I6" s="285">
        <f>H6/SINTÉTICO!$K$59</f>
        <v>0.21804782385774626</v>
      </c>
      <c r="J6" s="286">
        <f>I6</f>
        <v>0.21804782385774626</v>
      </c>
      <c r="K6" s="79" t="str">
        <f>INDEX(SINTÉTICO!A:A,MATCH($A6,SINTÉTICO!P:P,0))</f>
        <v>5.8</v>
      </c>
      <c r="L6" s="79"/>
      <c r="M6" s="79"/>
      <c r="N6" s="79"/>
      <c r="O6" s="79"/>
      <c r="P6" s="79"/>
      <c r="Q6" s="79"/>
      <c r="R6" s="79"/>
    </row>
    <row r="7" spans="1:18" ht="22.5" x14ac:dyDescent="0.2">
      <c r="A7" s="102">
        <v>2</v>
      </c>
      <c r="B7" s="102" t="str">
        <f>VLOOKUP(K7,SINTÉTICO!$A:$R,2,0)</f>
        <v>SICRO</v>
      </c>
      <c r="C7" s="102">
        <f>VLOOKUP(K7,SINTÉTICO!$A:$R,3,0)</f>
        <v>4011463</v>
      </c>
      <c r="D7" s="103" t="str">
        <f>VLOOKUP(K7,SINTÉTICO!$A:$R,5,0)</f>
        <v>Concreto asfáltico - faixa C-12,5 - areia e brita comerciais</v>
      </c>
      <c r="E7" s="102" t="str">
        <f>VLOOKUP(K7,SINTÉTICO!$A:$R,6,0)</f>
        <v>t</v>
      </c>
      <c r="F7" s="105">
        <f>INDEX(SINTÉTICO!$G:$G,MATCH($A7,SINTÉTICO!$R:$R,0))</f>
        <v>2390.64</v>
      </c>
      <c r="G7" s="284">
        <f>INDEX(SINTÉTICO!H:H,MATCH($K7,SINTÉTICO!$A:$A,0))</f>
        <v>190.68</v>
      </c>
      <c r="H7" s="284">
        <f>INDEX(SINTÉTICO!O:O,MATCH($A7,SINTÉTICO!$R:$R,0))</f>
        <v>552620.34</v>
      </c>
      <c r="I7" s="285">
        <f>H7/SINTÉTICO!$K$59</f>
        <v>0.14961932016073504</v>
      </c>
      <c r="J7" s="286">
        <f>I7+J6</f>
        <v>0.36766714401848133</v>
      </c>
      <c r="K7" s="79" t="str">
        <f>INDEX(SINTÉTICO!A:A,MATCH($A7,SINTÉTICO!P:P,0))</f>
        <v>5.5</v>
      </c>
      <c r="L7" s="79"/>
      <c r="M7" s="79"/>
      <c r="N7" s="79"/>
      <c r="O7" s="79"/>
      <c r="P7" s="79"/>
      <c r="Q7" s="79"/>
      <c r="R7" s="79"/>
    </row>
    <row r="8" spans="1:18" ht="22.5" x14ac:dyDescent="0.2">
      <c r="A8" s="102">
        <v>3</v>
      </c>
      <c r="B8" s="102" t="str">
        <f>VLOOKUP(K8,SINTÉTICO!$A:$R,2,0)</f>
        <v>COMPOSIÇÃO</v>
      </c>
      <c r="C8" s="102" t="str">
        <f>VLOOKUP(K8,SINTÉTICO!$A:$R,3,0)</f>
        <v>CPU 001</v>
      </c>
      <c r="D8" s="103" t="str">
        <f>VLOOKUP(K8,SINTÉTICO!$A:$R,5,0)</f>
        <v>CUSTO COM ADMINISTRAÇÃO LOCAL DE OBRA</v>
      </c>
      <c r="E8" s="102" t="str">
        <f>VLOOKUP(K8,SINTÉTICO!$A:$R,6,0)</f>
        <v>UN</v>
      </c>
      <c r="F8" s="105">
        <f>INDEX(SINTÉTICO!$G:$G,MATCH($A8,SINTÉTICO!$R:$R,0))</f>
        <v>1</v>
      </c>
      <c r="G8" s="284">
        <f>INDEX(SINTÉTICO!H:H,MATCH($K8,SINTÉTICO!$A:$A,0))</f>
        <v>430027.0638</v>
      </c>
      <c r="H8" s="284">
        <f>INDEX(SINTÉTICO!O:O,MATCH($A8,SINTÉTICO!$R:$R,0))</f>
        <v>521321.8</v>
      </c>
      <c r="I8" s="285">
        <f>H8/SINTÉTICO!$K$59</f>
        <v>0.14114538980047439</v>
      </c>
      <c r="J8" s="286">
        <f t="shared" ref="J8:J45" si="0">I8+J7</f>
        <v>0.50881253381895575</v>
      </c>
      <c r="K8" s="79" t="str">
        <f>INDEX(SINTÉTICO!A:A,MATCH($A8,SINTÉTICO!P:P,0))</f>
        <v>1.1</v>
      </c>
      <c r="L8" s="79"/>
      <c r="M8" s="79"/>
      <c r="N8" s="79"/>
      <c r="O8" s="79"/>
      <c r="P8" s="79"/>
      <c r="Q8" s="79"/>
      <c r="R8" s="79"/>
    </row>
    <row r="9" spans="1:18" ht="33.75" x14ac:dyDescent="0.2">
      <c r="A9" s="102">
        <v>4</v>
      </c>
      <c r="B9" s="102" t="str">
        <f>VLOOKUP(K9,SINTÉTICO!$A:$R,2,0)</f>
        <v>SICRO</v>
      </c>
      <c r="C9" s="102">
        <f>VLOOKUP(K9,SINTÉTICO!$A:$R,3,0)</f>
        <v>4011484</v>
      </c>
      <c r="D9" s="103" t="str">
        <f>VLOOKUP(K9,SINTÉTICO!$A:$R,5,0)</f>
        <v>Reciclagem com incorporação do revestimento asfáltico à base e adição de brita comercial - 100% Proctor modificado</v>
      </c>
      <c r="E9" s="102" t="str">
        <f>VLOOKUP(K9,SINTÉTICO!$A:$R,6,0)</f>
        <v>m³</v>
      </c>
      <c r="F9" s="105">
        <f>INDEX(SINTÉTICO!$G:$G,MATCH($A9,SINTÉTICO!$R:$R,0))</f>
        <v>4060.29</v>
      </c>
      <c r="G9" s="284">
        <f>INDEX(SINTÉTICO!H:H,MATCH($K9,SINTÉTICO!$A:$A,0))</f>
        <v>94.87</v>
      </c>
      <c r="H9" s="284">
        <f>INDEX(SINTÉTICO!O:O,MATCH($A9,SINTÉTICO!$R:$R,0))</f>
        <v>466973.95</v>
      </c>
      <c r="I9" s="285">
        <f>H9/SINTÉTICO!$K$59</f>
        <v>0.12643096874026222</v>
      </c>
      <c r="J9" s="286">
        <f t="shared" si="0"/>
        <v>0.63524350255921802</v>
      </c>
      <c r="K9" s="79" t="str">
        <f>INDEX(SINTÉTICO!A:A,MATCH($A9,SINTÉTICO!P:P,0))</f>
        <v>5.1</v>
      </c>
      <c r="L9" s="79"/>
      <c r="M9" s="79"/>
      <c r="N9" s="79"/>
      <c r="O9" s="79"/>
      <c r="P9" s="79"/>
      <c r="Q9" s="79"/>
      <c r="R9" s="79"/>
    </row>
    <row r="10" spans="1:18" x14ac:dyDescent="0.2">
      <c r="A10" s="102">
        <v>5</v>
      </c>
      <c r="B10" s="102" t="str">
        <f>VLOOKUP(K10,SINTÉTICO!$A:$R,2,0)</f>
        <v>COMPOSIÇÃO</v>
      </c>
      <c r="C10" s="102" t="str">
        <f>VLOOKUP(K10,SINTÉTICO!$A:$R,3,0)</f>
        <v>CPU 002</v>
      </c>
      <c r="D10" s="103" t="str">
        <f>VLOOKUP(K10,SINTÉTICO!$A:$R,5,0)</f>
        <v>INSTALAÇÃO DO CANTEIRO DE OBRAS</v>
      </c>
      <c r="E10" s="102" t="str">
        <f>VLOOKUP(K10,SINTÉTICO!$A:$R,6,0)</f>
        <v>UN</v>
      </c>
      <c r="F10" s="105">
        <f>INDEX(SINTÉTICO!$G:$G,MATCH($A10,SINTÉTICO!$R:$R,0))</f>
        <v>1</v>
      </c>
      <c r="G10" s="284">
        <f>INDEX(SINTÉTICO!H:H,MATCH($K10,SINTÉTICO!$A:$A,0))</f>
        <v>221801.04</v>
      </c>
      <c r="H10" s="284">
        <f>INDEX(SINTÉTICO!O:O,MATCH($A10,SINTÉTICO!$R:$R,0))</f>
        <v>268889.40000000002</v>
      </c>
      <c r="I10" s="285">
        <f>H10/SINTÉTICO!$K$59</f>
        <v>7.2800522011962063E-2</v>
      </c>
      <c r="J10" s="286">
        <f t="shared" si="0"/>
        <v>0.7080440245711801</v>
      </c>
      <c r="K10" s="79" t="str">
        <f>INDEX(SINTÉTICO!A:A,MATCH($A10,SINTÉTICO!P:P,0))</f>
        <v>2.1</v>
      </c>
      <c r="L10" s="79"/>
      <c r="M10" s="79"/>
      <c r="N10" s="79"/>
      <c r="O10" s="79"/>
      <c r="P10" s="79"/>
      <c r="Q10" s="79"/>
      <c r="R10" s="79"/>
    </row>
    <row r="11" spans="1:18" ht="45" x14ac:dyDescent="0.2">
      <c r="A11" s="102">
        <v>6</v>
      </c>
      <c r="B11" s="102" t="str">
        <f>VLOOKUP(K11,SINTÉTICO!$A:$R,2,0)</f>
        <v>COMPOSIÇÃO</v>
      </c>
      <c r="C11" s="102" t="str">
        <f>VLOOKUP(K11,SINTÉTICO!$A:$R,3,0)</f>
        <v>CPU 005</v>
      </c>
      <c r="D11" s="103" t="str">
        <f>VLOOKUP(K11,SINTÉTICO!$A:$R,5,0)</f>
        <v>CUSTO DE MOBILIZAÇÃO E DESMOBILIZAÇÃO DE EQUIPAMENTOS (LEVES, MÉDIOS E PESADOS), MÁQUINAS, MOBILIÁRIOS E PESSOAL</v>
      </c>
      <c r="E11" s="102" t="str">
        <f>VLOOKUP(K11,SINTÉTICO!$A:$R,6,0)</f>
        <v>UN</v>
      </c>
      <c r="F11" s="105">
        <f>INDEX(SINTÉTICO!$G:$G,MATCH($A11,SINTÉTICO!$R:$R,0))</f>
        <v>2</v>
      </c>
      <c r="G11" s="284">
        <f>INDEX(SINTÉTICO!H:H,MATCH($K11,SINTÉTICO!$A:$A,0))</f>
        <v>87883.39</v>
      </c>
      <c r="H11" s="284">
        <f>INDEX(SINTÉTICO!O:O,MATCH($A11,SINTÉTICO!$R:$R,0))</f>
        <v>213082.06</v>
      </c>
      <c r="I11" s="285">
        <f>H11/SINTÉTICO!$K$59</f>
        <v>5.7690950998381556E-2</v>
      </c>
      <c r="J11" s="286">
        <f t="shared" si="0"/>
        <v>0.7657349755695616</v>
      </c>
      <c r="K11" s="79" t="str">
        <f>INDEX(SINTÉTICO!A:A,MATCH($A11,SINTÉTICO!P:P,0))</f>
        <v>3.1</v>
      </c>
      <c r="L11" s="79"/>
      <c r="M11" s="79"/>
      <c r="N11" s="79"/>
      <c r="O11" s="79"/>
      <c r="P11" s="79"/>
      <c r="Q11" s="79"/>
      <c r="R11" s="79"/>
    </row>
    <row r="12" spans="1:18" ht="33.75" x14ac:dyDescent="0.2">
      <c r="A12" s="102">
        <v>7</v>
      </c>
      <c r="B12" s="102" t="str">
        <f>VLOOKUP(K12,SINTÉTICO!$A:$R,2,0)</f>
        <v>SICRO</v>
      </c>
      <c r="C12" s="102">
        <f>VLOOKUP(K12,SINTÉTICO!$A:$R,3,0)</f>
        <v>2003265</v>
      </c>
      <c r="D12" s="103" t="str">
        <f>VLOOKUP(K12,SINTÉTICO!$A:$R,5,0)</f>
        <v>Sarjeta triangular de concreto - STC 88-20 - escavação mecânica - areia e brita comerciais</v>
      </c>
      <c r="E12" s="102" t="str">
        <f>VLOOKUP(K12,SINTÉTICO!$A:$R,6,0)</f>
        <v>m</v>
      </c>
      <c r="F12" s="105">
        <f>INDEX(SINTÉTICO!$G:$G,MATCH($A12,SINTÉTICO!$R:$R,0))</f>
        <v>2620</v>
      </c>
      <c r="G12" s="284">
        <f>INDEX(SINTÉTICO!H:H,MATCH($K12,SINTÉTICO!$A:$A,0))</f>
        <v>55.72</v>
      </c>
      <c r="H12" s="284">
        <f>INDEX(SINTÉTICO!O:O,MATCH($A12,SINTÉTICO!$R:$R,0))</f>
        <v>176954.8</v>
      </c>
      <c r="I12" s="285">
        <f>H12/SINTÉTICO!$K$59</f>
        <v>4.7909667738937796E-2</v>
      </c>
      <c r="J12" s="286">
        <f t="shared" si="0"/>
        <v>0.81364464330849939</v>
      </c>
      <c r="K12" s="79" t="str">
        <f>INDEX(SINTÉTICO!A:A,MATCH($A12,SINTÉTICO!P:P,0))</f>
        <v>4.3</v>
      </c>
      <c r="L12" s="79"/>
      <c r="M12" s="79"/>
      <c r="N12" s="79"/>
      <c r="O12" s="79"/>
      <c r="P12" s="79"/>
      <c r="Q12" s="79"/>
      <c r="R12" s="79"/>
    </row>
    <row r="13" spans="1:18" ht="22.5" x14ac:dyDescent="0.2">
      <c r="A13" s="102">
        <v>8</v>
      </c>
      <c r="B13" s="102" t="str">
        <f>VLOOKUP(K13,SINTÉTICO!$A:$R,2,0)</f>
        <v>ANP</v>
      </c>
      <c r="C13" s="102" t="str">
        <f>VLOOKUP(K13,SINTÉTICO!$A:$R,3,0)</f>
        <v>CTMB03</v>
      </c>
      <c r="D13" s="103" t="str">
        <f>VLOOKUP(K13,SINTÉTICO!$A:$R,5,0)</f>
        <v xml:space="preserve">TRANSPORTE DE CIMENTO ASFÁLTICO CAP 50/70 </v>
      </c>
      <c r="E13" s="102" t="str">
        <f>VLOOKUP(K13,SINTÉTICO!$A:$R,6,0)</f>
        <v>T</v>
      </c>
      <c r="F13" s="105">
        <f>INDEX(SINTÉTICO!$G:$G,MATCH($A13,SINTÉTICO!$R:$R,0))</f>
        <v>132.56</v>
      </c>
      <c r="G13" s="284">
        <f>INDEX(SINTÉTICO!H:H,MATCH($K13,SINTÉTICO!$A:$A,0))</f>
        <v>582.42999999999995</v>
      </c>
      <c r="H13" s="284">
        <f>INDEX(SINTÉTICO!O:O,MATCH($A13,SINTÉTICO!$R:$R,0))</f>
        <v>88787.36</v>
      </c>
      <c r="I13" s="285">
        <f>H13/SINTÉTICO!$K$59</f>
        <v>2.4038754060457568E-2</v>
      </c>
      <c r="J13" s="286">
        <f t="shared" si="0"/>
        <v>0.83768339736895692</v>
      </c>
      <c r="K13" s="79" t="str">
        <f>INDEX(SINTÉTICO!A:A,MATCH($A13,SINTÉTICO!P:P,0))</f>
        <v>5.11</v>
      </c>
      <c r="L13" s="79"/>
      <c r="M13" s="79"/>
      <c r="N13" s="79"/>
      <c r="O13" s="79"/>
      <c r="P13" s="79"/>
      <c r="Q13" s="79"/>
      <c r="R13" s="79"/>
    </row>
    <row r="14" spans="1:18" ht="22.5" x14ac:dyDescent="0.2">
      <c r="A14" s="102">
        <v>9</v>
      </c>
      <c r="B14" s="102" t="str">
        <f>VLOOKUP(K14,SINTÉTICO!$A:$R,2,0)</f>
        <v>SICRO</v>
      </c>
      <c r="C14" s="102">
        <f>VLOOKUP(K14,SINTÉTICO!$A:$R,3,0)</f>
        <v>2003611</v>
      </c>
      <c r="D14" s="103" t="str">
        <f>VLOOKUP(K14,SINTÉTICO!$A:$R,5,0)</f>
        <v>Dreno subsuperficial - DSS 04 - tubo PEAD e brita comercial</v>
      </c>
      <c r="E14" s="102" t="str">
        <f>VLOOKUP(K14,SINTÉTICO!$A:$R,6,0)</f>
        <v>m</v>
      </c>
      <c r="F14" s="105">
        <f>INDEX(SINTÉTICO!$G:$G,MATCH($A14,SINTÉTICO!$R:$R,0))</f>
        <v>1100</v>
      </c>
      <c r="G14" s="284">
        <f>INDEX(SINTÉTICO!H:H,MATCH($K14,SINTÉTICO!$A:$A,0))</f>
        <v>64.55</v>
      </c>
      <c r="H14" s="284">
        <f>INDEX(SINTÉTICO!O:O,MATCH($A14,SINTÉTICO!$R:$R,0))</f>
        <v>86075</v>
      </c>
      <c r="I14" s="285">
        <f>H14/SINTÉTICO!$K$59</f>
        <v>2.3304395532808782E-2</v>
      </c>
      <c r="J14" s="286">
        <f t="shared" si="0"/>
        <v>0.86098779290176575</v>
      </c>
      <c r="K14" s="79" t="str">
        <f>INDEX(SINTÉTICO!A:A,MATCH($A14,SINTÉTICO!P:P,0))</f>
        <v>4.5</v>
      </c>
      <c r="L14" s="79"/>
      <c r="M14" s="79"/>
      <c r="N14" s="79"/>
      <c r="O14" s="79"/>
      <c r="P14" s="79"/>
      <c r="Q14" s="79"/>
      <c r="R14" s="79"/>
    </row>
    <row r="15" spans="1:18" ht="22.5" x14ac:dyDescent="0.2">
      <c r="A15" s="102">
        <v>10</v>
      </c>
      <c r="B15" s="102" t="str">
        <f>VLOOKUP(K15,SINTÉTICO!$A:$R,2,0)</f>
        <v>ANP</v>
      </c>
      <c r="C15" s="102" t="str">
        <f>VLOOKUP(K15,SINTÉTICO!$A:$R,3,0)</f>
        <v>CAMB01</v>
      </c>
      <c r="D15" s="103" t="str">
        <f>VLOOKUP(K15,SINTÉTICO!$A:$R,5,0)</f>
        <v>AQUISIÇÃO DE EMULSÃO ASFÁLTICA PARA IMPRIMAÇÃO - EAI</v>
      </c>
      <c r="E15" s="102" t="str">
        <f>VLOOKUP(K15,SINTÉTICO!$A:$R,6,0)</f>
        <v>T</v>
      </c>
      <c r="F15" s="105">
        <f>INDEX(SINTÉTICO!$G:$G,MATCH($A15,SINTÉTICO!$R:$R,0))</f>
        <v>25.9</v>
      </c>
      <c r="G15" s="284">
        <f>INDEX(SINTÉTICO!H:H,MATCH($K15,SINTÉTICO!$A:$A,0))</f>
        <v>2651</v>
      </c>
      <c r="H15" s="284">
        <f>INDEX(SINTÉTICO!O:O,MATCH($A15,SINTÉTICO!$R:$R,0))</f>
        <v>78960.03</v>
      </c>
      <c r="I15" s="285">
        <f>H15/SINTÉTICO!$K$59</f>
        <v>2.1378051355241907E-2</v>
      </c>
      <c r="J15" s="286">
        <f t="shared" si="0"/>
        <v>0.8823658442570077</v>
      </c>
      <c r="K15" s="79" t="str">
        <f>INDEX(SINTÉTICO!A:A,MATCH($A15,SINTÉTICO!P:P,0))</f>
        <v>5.6</v>
      </c>
      <c r="L15" s="79"/>
      <c r="M15" s="79"/>
      <c r="N15" s="79"/>
      <c r="O15" s="79"/>
      <c r="P15" s="79"/>
      <c r="Q15" s="79"/>
      <c r="R15" s="79"/>
    </row>
    <row r="16" spans="1:18" ht="22.5" x14ac:dyDescent="0.2">
      <c r="A16" s="102">
        <v>11</v>
      </c>
      <c r="B16" s="102" t="str">
        <f>VLOOKUP(K16,SINTÉTICO!$A:$R,2,0)</f>
        <v>SICRO</v>
      </c>
      <c r="C16" s="102">
        <f>VLOOKUP(K16,SINTÉTICO!$A:$R,3,0)</f>
        <v>5213850</v>
      </c>
      <c r="D16" s="103" t="str">
        <f>VLOOKUP(K16,SINTÉTICO!$A:$R,5,0)</f>
        <v>Operação de sinalização por bandeirola de tecido ou com placa metálica</v>
      </c>
      <c r="E16" s="102" t="str">
        <f>VLOOKUP(K16,SINTÉTICO!$A:$R,6,0)</f>
        <v>h</v>
      </c>
      <c r="F16" s="105">
        <f>INDEX(SINTÉTICO!$G:$G,MATCH($A16,SINTÉTICO!$R:$R,0))</f>
        <v>2212</v>
      </c>
      <c r="G16" s="284">
        <f>INDEX(SINTÉTICO!H:H,MATCH($K16,SINTÉTICO!$A:$A,0))</f>
        <v>23.74</v>
      </c>
      <c r="H16" s="284">
        <f>INDEX(SINTÉTICO!O:O,MATCH($A16,SINTÉTICO!$R:$R,0))</f>
        <v>72899.740000000005</v>
      </c>
      <c r="I16" s="285">
        <f>H16/SINTÉTICO!$K$59</f>
        <v>1.973725675514286E-2</v>
      </c>
      <c r="J16" s="286">
        <f t="shared" si="0"/>
        <v>0.90210310101215052</v>
      </c>
      <c r="K16" s="79" t="str">
        <f>INDEX(SINTÉTICO!A:A,MATCH($A16,SINTÉTICO!P:P,0))</f>
        <v>7.5</v>
      </c>
      <c r="L16" s="79"/>
      <c r="M16" s="79"/>
      <c r="N16" s="79"/>
      <c r="O16" s="79"/>
      <c r="P16" s="79"/>
      <c r="Q16" s="79"/>
      <c r="R16" s="79"/>
    </row>
    <row r="17" spans="1:18" ht="33.75" x14ac:dyDescent="0.2">
      <c r="A17" s="102">
        <v>12</v>
      </c>
      <c r="B17" s="102" t="str">
        <f>VLOOKUP(K17,SINTÉTICO!$A:$R,2,0)</f>
        <v>SICRO</v>
      </c>
      <c r="C17" s="102">
        <f>VLOOKUP(K17,SINTÉTICO!$A:$R,3,0)</f>
        <v>5213360</v>
      </c>
      <c r="D17" s="103" t="str">
        <f>VLOOKUP(K17,SINTÉTICO!$A:$R,5,0)</f>
        <v>Tacha refletiva em plástico injetado - bidirecional tipo I - com um pino - fornecimento e colocação</v>
      </c>
      <c r="E17" s="102" t="str">
        <f>VLOOKUP(K17,SINTÉTICO!$A:$R,6,0)</f>
        <v>un</v>
      </c>
      <c r="F17" s="105">
        <f>INDEX(SINTÉTICO!$G:$G,MATCH($A17,SINTÉTICO!$R:$R,0))</f>
        <v>912</v>
      </c>
      <c r="G17" s="284">
        <f>INDEX(SINTÉTICO!H:H,MATCH($K17,SINTÉTICO!$A:$A,0))</f>
        <v>35.68</v>
      </c>
      <c r="H17" s="284">
        <f>INDEX(SINTÉTICO!O:O,MATCH($A17,SINTÉTICO!$R:$R,0))</f>
        <v>39444</v>
      </c>
      <c r="I17" s="285">
        <f>H17/SINTÉTICO!$K$59</f>
        <v>1.0679274788220849E-2</v>
      </c>
      <c r="J17" s="286">
        <f t="shared" si="0"/>
        <v>0.91278237580037136</v>
      </c>
      <c r="K17" s="79" t="str">
        <f>INDEX(SINTÉTICO!A:A,MATCH($A17,SINTÉTICO!P:P,0))</f>
        <v>6.1.3</v>
      </c>
      <c r="L17" s="79"/>
      <c r="M17" s="79"/>
      <c r="N17" s="79"/>
      <c r="O17" s="79"/>
      <c r="P17" s="79"/>
      <c r="Q17" s="79"/>
      <c r="R17" s="79"/>
    </row>
    <row r="18" spans="1:18" ht="22.5" x14ac:dyDescent="0.2">
      <c r="A18" s="102">
        <v>13</v>
      </c>
      <c r="B18" s="102" t="str">
        <f>VLOOKUP(K18,SINTÉTICO!$A:$R,2,0)</f>
        <v>SICRO</v>
      </c>
      <c r="C18" s="102">
        <f>VLOOKUP(K18,SINTÉTICO!$A:$R,3,0)</f>
        <v>5213408</v>
      </c>
      <c r="D18" s="103" t="str">
        <f>VLOOKUP(K18,SINTÉTICO!$A:$R,5,0)</f>
        <v>Pintura de faixa com termoplástico por aspersão - espessura de 1,5 mm</v>
      </c>
      <c r="E18" s="102" t="str">
        <f>VLOOKUP(K18,SINTÉTICO!$A:$R,6,0)</f>
        <v>m²</v>
      </c>
      <c r="F18" s="105">
        <f>INDEX(SINTÉTICO!$G:$G,MATCH($A18,SINTÉTICO!$R:$R,0))</f>
        <v>645.65</v>
      </c>
      <c r="G18" s="284">
        <f>INDEX(SINTÉTICO!H:H,MATCH($K18,SINTÉTICO!$A:$A,0))</f>
        <v>49.64</v>
      </c>
      <c r="H18" s="284">
        <f>INDEX(SINTÉTICO!O:O,MATCH($A18,SINTÉTICO!$R:$R,0))</f>
        <v>38848.76</v>
      </c>
      <c r="I18" s="285">
        <f>H18/SINTÉTICO!$K$59</f>
        <v>1.0518116398479936E-2</v>
      </c>
      <c r="J18" s="286">
        <f t="shared" si="0"/>
        <v>0.92330049219885124</v>
      </c>
      <c r="K18" s="79" t="str">
        <f>INDEX(SINTÉTICO!A:A,MATCH($A18,SINTÉTICO!P:P,0))</f>
        <v>6.1.1</v>
      </c>
      <c r="L18" s="79"/>
      <c r="M18" s="79"/>
      <c r="N18" s="79"/>
      <c r="O18" s="79"/>
      <c r="P18" s="79"/>
      <c r="Q18" s="79"/>
      <c r="R18" s="79"/>
    </row>
    <row r="19" spans="1:18" ht="22.5" x14ac:dyDescent="0.2">
      <c r="A19" s="102">
        <v>14</v>
      </c>
      <c r="B19" s="102" t="str">
        <f>VLOOKUP(K19,SINTÉTICO!$A:$R,2,0)</f>
        <v>SICRO</v>
      </c>
      <c r="C19" s="102">
        <f>VLOOKUP(K19,SINTÉTICO!$A:$R,3,0)</f>
        <v>5915321</v>
      </c>
      <c r="D19" s="103" t="str">
        <f>VLOOKUP(K19,SINTÉTICO!$A:$R,5,0)</f>
        <v>Transporte com caminhão basculante de 14 m³ - rodovia pavimentada</v>
      </c>
      <c r="E19" s="102" t="str">
        <f>VLOOKUP(K19,SINTÉTICO!$A:$R,6,0)</f>
        <v>tkm</v>
      </c>
      <c r="F19" s="105">
        <f>INDEX(SINTÉTICO!$G:$G,MATCH($A19,SINTÉTICO!$R:$R,0))</f>
        <v>44323.199999999997</v>
      </c>
      <c r="G19" s="284">
        <f>INDEX(SINTÉTICO!H:H,MATCH($K19,SINTÉTICO!$A:$A,0))</f>
        <v>0.7</v>
      </c>
      <c r="H19" s="284">
        <f>INDEX(SINTÉTICO!O:O,MATCH($A19,SINTÉTICO!$R:$R,0))</f>
        <v>37231.480000000003</v>
      </c>
      <c r="I19" s="285">
        <f>H19/SINTÉTICO!$K$59</f>
        <v>1.0080245555525525E-2</v>
      </c>
      <c r="J19" s="286">
        <f t="shared" si="0"/>
        <v>0.9333807377543768</v>
      </c>
      <c r="K19" s="79" t="str">
        <f>INDEX(SINTÉTICO!A:A,MATCH($A19,SINTÉTICO!P:P,0))</f>
        <v>4.8</v>
      </c>
      <c r="L19" s="79"/>
      <c r="M19" s="79"/>
      <c r="N19" s="79"/>
      <c r="O19" s="79"/>
      <c r="P19" s="79"/>
      <c r="Q19" s="79"/>
      <c r="R19" s="79"/>
    </row>
    <row r="20" spans="1:18" ht="22.5" x14ac:dyDescent="0.2">
      <c r="A20" s="102">
        <v>15</v>
      </c>
      <c r="B20" s="102" t="str">
        <f>VLOOKUP(K20,SINTÉTICO!$A:$R,2,0)</f>
        <v>ANP</v>
      </c>
      <c r="C20" s="102" t="str">
        <f>VLOOKUP(K20,SINTÉTICO!$A:$R,3,0)</f>
        <v>CAMB02</v>
      </c>
      <c r="D20" s="103" t="str">
        <f>VLOOKUP(K20,SINTÉTICO!$A:$R,5,0)</f>
        <v>AQUISIÇÃO DE EMULSÃO ASFÁLTICA RR-1C</v>
      </c>
      <c r="E20" s="102" t="str">
        <f>VLOOKUP(K20,SINTÉTICO!$A:$R,6,0)</f>
        <v>T</v>
      </c>
      <c r="F20" s="105">
        <f>INDEX(SINTÉTICO!$G:$G,MATCH($A20,SINTÉTICO!$R:$R,0))</f>
        <v>8.9600000000000009</v>
      </c>
      <c r="G20" s="284">
        <f>INDEX(SINTÉTICO!H:H,MATCH($K20,SINTÉTICO!$A:$A,0))</f>
        <v>3502</v>
      </c>
      <c r="H20" s="284">
        <f>INDEX(SINTÉTICO!O:O,MATCH($A20,SINTÉTICO!$R:$R,0))</f>
        <v>36084.6</v>
      </c>
      <c r="I20" s="285">
        <f>H20/SINTÉTICO!$K$59</f>
        <v>9.769733268001065E-3</v>
      </c>
      <c r="J20" s="286">
        <f t="shared" si="0"/>
        <v>0.94315047102237781</v>
      </c>
      <c r="K20" s="79" t="str">
        <f>INDEX(SINTÉTICO!A:A,MATCH($A20,SINTÉTICO!P:P,0))</f>
        <v>5.7</v>
      </c>
      <c r="L20" s="79"/>
      <c r="M20" s="79"/>
      <c r="N20" s="79"/>
      <c r="O20" s="79"/>
      <c r="P20" s="79"/>
      <c r="Q20" s="79"/>
      <c r="R20" s="79"/>
    </row>
    <row r="21" spans="1:18" ht="22.5" x14ac:dyDescent="0.2">
      <c r="A21" s="102">
        <v>16</v>
      </c>
      <c r="B21" s="102" t="str">
        <f>VLOOKUP(K21,SINTÉTICO!$A:$R,2,0)</f>
        <v>SICRO</v>
      </c>
      <c r="C21" s="102">
        <f>VLOOKUP(K21,SINTÉTICO!$A:$R,3,0)</f>
        <v>2003373</v>
      </c>
      <c r="D21" s="103" t="str">
        <f>VLOOKUP(K21,SINTÉTICO!$A:$R,5,0)</f>
        <v>Meio-fio de concreto - MFC 03 - areia e brita comerciais - fôrma de madeira</v>
      </c>
      <c r="E21" s="102" t="str">
        <f>VLOOKUP(K21,SINTÉTICO!$A:$R,6,0)</f>
        <v>m</v>
      </c>
      <c r="F21" s="105">
        <f>INDEX(SINTÉTICO!$G:$G,MATCH($A21,SINTÉTICO!$R:$R,0))</f>
        <v>371.28</v>
      </c>
      <c r="G21" s="284">
        <f>INDEX(SINTÉTICO!H:H,MATCH($K21,SINTÉTICO!$A:$A,0))</f>
        <v>69.16</v>
      </c>
      <c r="H21" s="284">
        <f>INDEX(SINTÉTICO!O:O,MATCH($A21,SINTÉTICO!$R:$R,0))</f>
        <v>31128.11</v>
      </c>
      <c r="I21" s="285">
        <f>H21/SINTÉTICO!$K$59</f>
        <v>8.4277872509878633E-3</v>
      </c>
      <c r="J21" s="286">
        <f t="shared" si="0"/>
        <v>0.95157825827336573</v>
      </c>
      <c r="K21" s="79" t="str">
        <f>INDEX(SINTÉTICO!A:A,MATCH($A21,SINTÉTICO!P:P,0))</f>
        <v>4.1</v>
      </c>
      <c r="L21" s="79"/>
      <c r="M21" s="79"/>
      <c r="N21" s="79"/>
      <c r="O21" s="79"/>
      <c r="P21" s="79"/>
      <c r="Q21" s="79"/>
      <c r="R21" s="79"/>
    </row>
    <row r="22" spans="1:18" ht="22.5" x14ac:dyDescent="0.2">
      <c r="A22" s="102">
        <v>17</v>
      </c>
      <c r="B22" s="102" t="str">
        <f>VLOOKUP(K22,SINTÉTICO!$A:$R,2,0)</f>
        <v>SICRO</v>
      </c>
      <c r="C22" s="102">
        <f>VLOOKUP(K22,SINTÉTICO!$A:$R,3,0)</f>
        <v>5213577</v>
      </c>
      <c r="D22" s="103" t="str">
        <f>VLOOKUP(K22,SINTÉTICO!$A:$R,5,0)</f>
        <v>Placa em aço, modulada - acima de 2 m² - película I + III - fornecimento e implantação</v>
      </c>
      <c r="E22" s="102" t="str">
        <f>VLOOKUP(K22,SINTÉTICO!$A:$R,6,0)</f>
        <v>m²</v>
      </c>
      <c r="F22" s="105">
        <f>INDEX(SINTÉTICO!$G:$G,MATCH($A22,SINTÉTICO!$R:$R,0))</f>
        <v>24.75</v>
      </c>
      <c r="G22" s="284">
        <f>INDEX(SINTÉTICO!H:H,MATCH($K22,SINTÉTICO!$A:$A,0))</f>
        <v>618.16</v>
      </c>
      <c r="H22" s="284">
        <f>INDEX(SINTÉTICO!O:O,MATCH($A22,SINTÉTICO!$R:$R,0))</f>
        <v>18547.400000000001</v>
      </c>
      <c r="I22" s="285">
        <f>H22/SINTÉTICO!$K$59</f>
        <v>5.0216200488552732E-3</v>
      </c>
      <c r="J22" s="286">
        <f t="shared" si="0"/>
        <v>0.95659987832222104</v>
      </c>
      <c r="K22" s="79" t="str">
        <f>INDEX(SINTÉTICO!A:A,MATCH($A22,SINTÉTICO!P:P,0))</f>
        <v>6.2.6</v>
      </c>
      <c r="L22" s="79"/>
      <c r="M22" s="79"/>
      <c r="N22" s="79"/>
      <c r="O22" s="79"/>
      <c r="P22" s="79"/>
      <c r="Q22" s="79"/>
      <c r="R22" s="79"/>
    </row>
    <row r="23" spans="1:18" ht="22.5" x14ac:dyDescent="0.2">
      <c r="A23" s="102">
        <v>18</v>
      </c>
      <c r="B23" s="102" t="str">
        <f>VLOOKUP(K23,SINTÉTICO!$A:$R,2,0)</f>
        <v>ANP</v>
      </c>
      <c r="C23" s="102" t="str">
        <f>VLOOKUP(K23,SINTÉTICO!$A:$R,3,0)</f>
        <v>CTMB01</v>
      </c>
      <c r="D23" s="103" t="str">
        <f>VLOOKUP(K23,SINTÉTICO!$A:$R,5,0)</f>
        <v>TRANSPORTE DE EMULSÃO ASFÁLTICA PARA IMPRIMAÇÃO - EAI</v>
      </c>
      <c r="E23" s="102" t="str">
        <f>VLOOKUP(K23,SINTÉTICO!$A:$R,6,0)</f>
        <v>T</v>
      </c>
      <c r="F23" s="105">
        <f>INDEX(SINTÉTICO!$G:$G,MATCH($A23,SINTÉTICO!$R:$R,0))</f>
        <v>25.9</v>
      </c>
      <c r="G23" s="284">
        <f>INDEX(SINTÉTICO!H:H,MATCH($K23,SINTÉTICO!$A:$A,0))</f>
        <v>589.76</v>
      </c>
      <c r="H23" s="284">
        <f>INDEX(SINTÉTICO!O:O,MATCH($A23,SINTÉTICO!$R:$R,0))</f>
        <v>17565.89</v>
      </c>
      <c r="I23" s="285">
        <f>H23/SINTÉTICO!$K$59</f>
        <v>4.7558808997480153E-3</v>
      </c>
      <c r="J23" s="286">
        <f t="shared" si="0"/>
        <v>0.96135575922196903</v>
      </c>
      <c r="K23" s="79" t="str">
        <f>INDEX(SINTÉTICO!A:A,MATCH($A23,SINTÉTICO!P:P,0))</f>
        <v>5.9</v>
      </c>
      <c r="L23" s="79"/>
      <c r="M23" s="79"/>
      <c r="N23" s="79"/>
      <c r="O23" s="79"/>
      <c r="P23" s="79"/>
      <c r="Q23" s="79"/>
      <c r="R23" s="79"/>
    </row>
    <row r="24" spans="1:18" ht="22.5" x14ac:dyDescent="0.2">
      <c r="A24" s="102">
        <v>19</v>
      </c>
      <c r="B24" s="102" t="str">
        <f>VLOOKUP(K24,SINTÉTICO!$A:$R,2,0)</f>
        <v>COMPOSIÇÃO</v>
      </c>
      <c r="C24" s="102" t="str">
        <f>VLOOKUP(K24,SINTÉTICO!$A:$R,3,0)</f>
        <v>CPU 003</v>
      </c>
      <c r="D24" s="103" t="str">
        <f>VLOOKUP(K24,SINTÉTICO!$A:$R,5,0)</f>
        <v>PLACA DE OBRA EM CHAPA DE AÇO GALVANIZADO</v>
      </c>
      <c r="E24" s="102" t="str">
        <f>VLOOKUP(K24,SINTÉTICO!$A:$R,6,0)</f>
        <v>M²</v>
      </c>
      <c r="F24" s="105">
        <f>INDEX(SINTÉTICO!$G:$G,MATCH($A24,SINTÉTICO!$R:$R,0))</f>
        <v>24</v>
      </c>
      <c r="G24" s="284">
        <f>INDEX(SINTÉTICO!H:H,MATCH($K24,SINTÉTICO!$A:$A,0))</f>
        <v>551.48573299999998</v>
      </c>
      <c r="H24" s="284">
        <f>INDEX(SINTÉTICO!O:O,MATCH($A24,SINTÉTICO!$R:$R,0))</f>
        <v>16045.44</v>
      </c>
      <c r="I24" s="285">
        <f>H24/SINTÉTICO!$K$59</f>
        <v>4.3442263172576399E-3</v>
      </c>
      <c r="J24" s="286">
        <f t="shared" si="0"/>
        <v>0.96569998553922665</v>
      </c>
      <c r="K24" s="79" t="str">
        <f>INDEX(SINTÉTICO!A:A,MATCH($A24,SINTÉTICO!P:P,0))</f>
        <v>2.2</v>
      </c>
      <c r="L24" s="79"/>
      <c r="M24" s="79"/>
      <c r="N24" s="79"/>
      <c r="O24" s="79"/>
      <c r="P24" s="79"/>
      <c r="Q24" s="79"/>
      <c r="R24" s="79"/>
    </row>
    <row r="25" spans="1:18" x14ac:dyDescent="0.2">
      <c r="A25" s="102">
        <v>20</v>
      </c>
      <c r="B25" s="102" t="str">
        <f>VLOOKUP(K25,SINTÉTICO!$A:$R,2,0)</f>
        <v>SICRO</v>
      </c>
      <c r="C25" s="102">
        <f>VLOOKUP(K25,SINTÉTICO!$A:$R,3,0)</f>
        <v>4011352</v>
      </c>
      <c r="D25" s="103" t="str">
        <f>VLOOKUP(K25,SINTÉTICO!$A:$R,5,0)</f>
        <v>Imprimação com emulsão asfáltica</v>
      </c>
      <c r="E25" s="102" t="str">
        <f>VLOOKUP(K25,SINTÉTICO!$A:$R,6,0)</f>
        <v>m²</v>
      </c>
      <c r="F25" s="105">
        <f>INDEX(SINTÉTICO!$G:$G,MATCH($A25,SINTÉTICO!$R:$R,0))</f>
        <v>19922</v>
      </c>
      <c r="G25" s="284">
        <f>INDEX(SINTÉTICO!H:H,MATCH($K25,SINTÉTICO!$A:$A,0))</f>
        <v>0.61</v>
      </c>
      <c r="H25" s="284">
        <f>INDEX(SINTÉTICO!O:O,MATCH($A25,SINTÉTICO!$R:$R,0))</f>
        <v>14543.06</v>
      </c>
      <c r="I25" s="285">
        <f>H25/SINTÉTICO!$K$59</f>
        <v>3.9374641010440905E-3</v>
      </c>
      <c r="J25" s="286">
        <f t="shared" si="0"/>
        <v>0.96963744964027077</v>
      </c>
      <c r="K25" s="79" t="str">
        <f>INDEX(SINTÉTICO!A:A,MATCH($A25,SINTÉTICO!P:P,0))</f>
        <v>5.3</v>
      </c>
      <c r="L25" s="79"/>
      <c r="M25" s="79"/>
      <c r="N25" s="79"/>
      <c r="O25" s="79"/>
      <c r="P25" s="79"/>
      <c r="Q25" s="79"/>
      <c r="R25" s="79"/>
    </row>
    <row r="26" spans="1:18" x14ac:dyDescent="0.2">
      <c r="A26" s="102">
        <v>21</v>
      </c>
      <c r="B26" s="102" t="str">
        <f>VLOOKUP(K26,SINTÉTICO!$A:$R,2,0)</f>
        <v>COMPOSIÇÃO</v>
      </c>
      <c r="C26" s="102" t="str">
        <f>VLOOKUP(K26,SINTÉTICO!$A:$R,3,0)</f>
        <v>CPU 004</v>
      </c>
      <c r="D26" s="103" t="str">
        <f>VLOOKUP(K26,SINTÉTICO!$A:$R,5,0)</f>
        <v>CANTEIRO ITINERANTE</v>
      </c>
      <c r="E26" s="102" t="str">
        <f>VLOOKUP(K26,SINTÉTICO!$A:$R,6,0)</f>
        <v>MÊS</v>
      </c>
      <c r="F26" s="105">
        <f>INDEX(SINTÉTICO!$G:$G,MATCH($A26,SINTÉTICO!$R:$R,0))</f>
        <v>4</v>
      </c>
      <c r="G26" s="284">
        <f>INDEX(SINTÉTICO!H:H,MATCH($K26,SINTÉTICO!$A:$A,0))</f>
        <v>2946.6260629799999</v>
      </c>
      <c r="H26" s="284">
        <f>INDEX(SINTÉTICO!O:O,MATCH($A26,SINTÉTICO!$R:$R,0))</f>
        <v>14288.76</v>
      </c>
      <c r="I26" s="285">
        <f>H26/SINTÉTICO!$K$59</f>
        <v>3.8686135894670554E-3</v>
      </c>
      <c r="J26" s="286">
        <f t="shared" si="0"/>
        <v>0.97350606322973787</v>
      </c>
      <c r="K26" s="79" t="str">
        <f>INDEX(SINTÉTICO!A:A,MATCH($A26,SINTÉTICO!P:P,0))</f>
        <v>2.3</v>
      </c>
      <c r="L26" s="79"/>
      <c r="M26" s="79"/>
      <c r="N26" s="79"/>
      <c r="O26" s="79"/>
      <c r="P26" s="79"/>
      <c r="Q26" s="79"/>
      <c r="R26" s="79"/>
    </row>
    <row r="27" spans="1:18" ht="22.5" x14ac:dyDescent="0.2">
      <c r="A27" s="102">
        <v>22</v>
      </c>
      <c r="B27" s="102" t="str">
        <f>VLOOKUP(K27,SINTÉTICO!$A:$R,2,0)</f>
        <v>SICRO</v>
      </c>
      <c r="C27" s="102">
        <f>VLOOKUP(K27,SINTÉTICO!$A:$R,3,0)</f>
        <v>5213571</v>
      </c>
      <c r="D27" s="103" t="str">
        <f>VLOOKUP(K27,SINTÉTICO!$A:$R,5,0)</f>
        <v>Placa em aço - película I + III - fornecimento e implantação</v>
      </c>
      <c r="E27" s="102" t="str">
        <f>VLOOKUP(K27,SINTÉTICO!$A:$R,6,0)</f>
        <v>m²</v>
      </c>
      <c r="F27" s="105">
        <f>INDEX(SINTÉTICO!$G:$G,MATCH($A27,SINTÉTICO!$R:$R,0))</f>
        <v>22.68</v>
      </c>
      <c r="G27" s="284">
        <f>INDEX(SINTÉTICO!H:H,MATCH($K27,SINTÉTICO!$A:$A,0))</f>
        <v>492.13</v>
      </c>
      <c r="H27" s="284">
        <f>INDEX(SINTÉTICO!O:O,MATCH($A27,SINTÉTICO!$R:$R,0))</f>
        <v>13530.88</v>
      </c>
      <c r="I27" s="285">
        <f>H27/SINTÉTICO!$K$59</f>
        <v>3.6634211957824185E-3</v>
      </c>
      <c r="J27" s="286">
        <f t="shared" si="0"/>
        <v>0.97716948442552032</v>
      </c>
      <c r="K27" s="79" t="str">
        <f>INDEX(SINTÉTICO!A:A,MATCH($A27,SINTÉTICO!P:P,0))</f>
        <v>6.2.3</v>
      </c>
      <c r="L27" s="79"/>
      <c r="M27" s="79"/>
      <c r="N27" s="79"/>
      <c r="O27" s="79"/>
      <c r="P27" s="79"/>
      <c r="Q27" s="79"/>
      <c r="R27" s="79"/>
    </row>
    <row r="28" spans="1:18" ht="33.75" x14ac:dyDescent="0.2">
      <c r="A28" s="102">
        <v>23</v>
      </c>
      <c r="B28" s="102" t="str">
        <f>VLOOKUP(K28,SINTÉTICO!$A:$R,2,0)</f>
        <v>SICRO</v>
      </c>
      <c r="C28" s="102">
        <f>VLOOKUP(K28,SINTÉTICO!$A:$R,3,0)</f>
        <v>5216111</v>
      </c>
      <c r="D28" s="103" t="str">
        <f>VLOOKUP(K28,SINTÉTICO!$A:$R,5,0)</f>
        <v>Suporte para placa de sinalização em madeira de lei tratada 8 x 8 cm - fornecimento e implantação</v>
      </c>
      <c r="E28" s="102" t="str">
        <f>VLOOKUP(K28,SINTÉTICO!$A:$R,6,0)</f>
        <v>un</v>
      </c>
      <c r="F28" s="105">
        <f>INDEX(SINTÉTICO!$G:$G,MATCH($A28,SINTÉTICO!$R:$R,0))</f>
        <v>54</v>
      </c>
      <c r="G28" s="284">
        <f>INDEX(SINTÉTICO!H:H,MATCH($K28,SINTÉTICO!$A:$A,0))</f>
        <v>133.31</v>
      </c>
      <c r="H28" s="284">
        <f>INDEX(SINTÉTICO!O:O,MATCH($A28,SINTÉTICO!$R:$R,0))</f>
        <v>10827.87</v>
      </c>
      <c r="I28" s="285">
        <f>H28/SINTÉTICO!$K$59</f>
        <v>2.931594136018986E-3</v>
      </c>
      <c r="J28" s="286">
        <f t="shared" si="0"/>
        <v>0.98010107856153927</v>
      </c>
      <c r="K28" s="79" t="str">
        <f>INDEX(SINTÉTICO!A:A,MATCH($A28,SINTÉTICO!P:P,0))</f>
        <v>6.2.7</v>
      </c>
      <c r="L28" s="79"/>
      <c r="M28" s="79"/>
      <c r="N28" s="79"/>
      <c r="O28" s="79"/>
      <c r="P28" s="79"/>
      <c r="Q28" s="79"/>
      <c r="R28" s="79"/>
    </row>
    <row r="29" spans="1:18" x14ac:dyDescent="0.2">
      <c r="A29" s="102">
        <v>24</v>
      </c>
      <c r="B29" s="102" t="str">
        <f>VLOOKUP(K29,SINTÉTICO!$A:$R,2,0)</f>
        <v>SICRO</v>
      </c>
      <c r="C29" s="102">
        <f>VLOOKUP(K29,SINTÉTICO!$A:$R,3,0)</f>
        <v>4011353</v>
      </c>
      <c r="D29" s="103" t="str">
        <f>VLOOKUP(K29,SINTÉTICO!$A:$R,5,0)</f>
        <v>Pintura de ligação</v>
      </c>
      <c r="E29" s="102" t="str">
        <f>VLOOKUP(K29,SINTÉTICO!$A:$R,6,0)</f>
        <v>m²</v>
      </c>
      <c r="F29" s="105">
        <f>INDEX(SINTÉTICO!$G:$G,MATCH($A29,SINTÉTICO!$R:$R,0))</f>
        <v>19922</v>
      </c>
      <c r="G29" s="284">
        <f>INDEX(SINTÉTICO!H:H,MATCH($K29,SINTÉTICO!$A:$A,0))</f>
        <v>0.42</v>
      </c>
      <c r="H29" s="284">
        <f>INDEX(SINTÉTICO!O:O,MATCH($A29,SINTÉTICO!$R:$R,0))</f>
        <v>9961</v>
      </c>
      <c r="I29" s="285">
        <f>H29/SINTÉTICO!$K$59</f>
        <v>2.6968932198932127E-3</v>
      </c>
      <c r="J29" s="286">
        <f t="shared" si="0"/>
        <v>0.98279797178143247</v>
      </c>
      <c r="K29" s="79" t="str">
        <f>INDEX(SINTÉTICO!A:A,MATCH($A29,SINTÉTICO!P:P,0))</f>
        <v>5.4</v>
      </c>
      <c r="L29" s="79"/>
      <c r="M29" s="79"/>
      <c r="N29" s="79"/>
      <c r="O29" s="79"/>
      <c r="P29" s="79"/>
      <c r="Q29" s="79"/>
      <c r="R29" s="79"/>
    </row>
    <row r="30" spans="1:18" ht="45" x14ac:dyDescent="0.2">
      <c r="A30" s="102">
        <v>25</v>
      </c>
      <c r="B30" s="102" t="str">
        <f>VLOOKUP(K30,SINTÉTICO!$A:$R,2,0)</f>
        <v>SICRO</v>
      </c>
      <c r="C30" s="102">
        <f>VLOOKUP(K30,SINTÉTICO!$A:$R,3,0)</f>
        <v>5213343</v>
      </c>
      <c r="D30" s="103" t="str">
        <f>VLOOKUP(K30,SINTÉTICO!$A:$R,5,0)</f>
        <v>Barreira de sinalização tipo I de direcionamento ou bloqueio - utilização de 150 ciclos - fornecimento, 01 implantação e 01 retirada diária</v>
      </c>
      <c r="E30" s="102" t="str">
        <f>VLOOKUP(K30,SINTÉTICO!$A:$R,6,0)</f>
        <v>un.dia</v>
      </c>
      <c r="F30" s="105">
        <f>INDEX(SINTÉTICO!$G:$G,MATCH($A30,SINTÉTICO!$R:$R,0))</f>
        <v>1867</v>
      </c>
      <c r="G30" s="284">
        <f>INDEX(SINTÉTICO!H:H,MATCH($K30,SINTÉTICO!$A:$A,0))</f>
        <v>4.29</v>
      </c>
      <c r="H30" s="284">
        <f>INDEX(SINTÉTICO!O:O,MATCH($A30,SINTÉTICO!$R:$R,0))</f>
        <v>9708.4</v>
      </c>
      <c r="I30" s="285">
        <f>H30/SINTÉTICO!$K$59</f>
        <v>2.6285029752044237E-3</v>
      </c>
      <c r="J30" s="286">
        <f t="shared" si="0"/>
        <v>0.98542647475663692</v>
      </c>
      <c r="K30" s="79" t="str">
        <f>INDEX(SINTÉTICO!A:A,MATCH($A30,SINTÉTICO!P:P,0))</f>
        <v>7.4</v>
      </c>
      <c r="L30" s="79"/>
      <c r="M30" s="79"/>
      <c r="N30" s="79"/>
      <c r="O30" s="79"/>
      <c r="P30" s="79"/>
      <c r="Q30" s="79"/>
      <c r="R30" s="79"/>
    </row>
    <row r="31" spans="1:18" ht="33.75" x14ac:dyDescent="0.2">
      <c r="A31" s="102">
        <v>26</v>
      </c>
      <c r="B31" s="102" t="str">
        <f>VLOOKUP(K31,SINTÉTICO!$A:$R,2,0)</f>
        <v>SICRO</v>
      </c>
      <c r="C31" s="102">
        <f>VLOOKUP(K31,SINTÉTICO!$A:$R,3,0)</f>
        <v>5213498</v>
      </c>
      <c r="D31" s="103" t="str">
        <f>VLOOKUP(K31,SINTÉTICO!$A:$R,5,0)</f>
        <v>Placa em aço - 2,00 x 1,00 m - película retrorrefletiva tipo I + III - fornecimento e implantação</v>
      </c>
      <c r="E31" s="102" t="str">
        <f>VLOOKUP(K31,SINTÉTICO!$A:$R,6,0)</f>
        <v>un</v>
      </c>
      <c r="F31" s="105">
        <f>INDEX(SINTÉTICO!$G:$G,MATCH($A31,SINTÉTICO!$R:$R,0))</f>
        <v>6</v>
      </c>
      <c r="G31" s="284">
        <f>INDEX(SINTÉTICO!H:H,MATCH($K31,SINTÉTICO!$A:$A,0))</f>
        <v>953.14</v>
      </c>
      <c r="H31" s="284">
        <f>INDEX(SINTÉTICO!O:O,MATCH($A31,SINTÉTICO!$R:$R,0))</f>
        <v>6932.94</v>
      </c>
      <c r="I31" s="285">
        <f>H31/SINTÉTICO!$K$59</f>
        <v>1.8770604236448597E-3</v>
      </c>
      <c r="J31" s="286">
        <f t="shared" si="0"/>
        <v>0.9873035351802818</v>
      </c>
      <c r="K31" s="79" t="str">
        <f>INDEX(SINTÉTICO!A:A,MATCH($A31,SINTÉTICO!P:P,0))</f>
        <v>7.2</v>
      </c>
      <c r="L31" s="79"/>
      <c r="M31" s="79"/>
      <c r="N31" s="79"/>
      <c r="O31" s="79"/>
      <c r="P31" s="79"/>
      <c r="Q31" s="79"/>
      <c r="R31" s="79"/>
    </row>
    <row r="32" spans="1:18" ht="22.5" x14ac:dyDescent="0.2">
      <c r="A32" s="102">
        <v>27</v>
      </c>
      <c r="B32" s="102" t="str">
        <f>VLOOKUP(K32,SINTÉTICO!$A:$R,2,0)</f>
        <v>ANP</v>
      </c>
      <c r="C32" s="102" t="str">
        <f>VLOOKUP(K32,SINTÉTICO!$A:$R,3,0)</f>
        <v>CTMB02</v>
      </c>
      <c r="D32" s="103" t="str">
        <f>VLOOKUP(K32,SINTÉTICO!$A:$R,5,0)</f>
        <v xml:space="preserve">TRANSPORTE DE EMULSÃO ASFÁLTICA RR-1C </v>
      </c>
      <c r="E32" s="102" t="str">
        <f>VLOOKUP(K32,SINTÉTICO!$A:$R,6,0)</f>
        <v>T</v>
      </c>
      <c r="F32" s="105">
        <f>INDEX(SINTÉTICO!$G:$G,MATCH($A32,SINTÉTICO!$R:$R,0))</f>
        <v>8.9600000000000009</v>
      </c>
      <c r="G32" s="284">
        <f>INDEX(SINTÉTICO!H:H,MATCH($K32,SINTÉTICO!$A:$A,0))</f>
        <v>589.76</v>
      </c>
      <c r="H32" s="284">
        <f>INDEX(SINTÉTICO!O:O,MATCH($A32,SINTÉTICO!$R:$R,0))</f>
        <v>6076.85</v>
      </c>
      <c r="I32" s="285">
        <f>H32/SINTÉTICO!$K$59</f>
        <v>1.645278141081023E-3</v>
      </c>
      <c r="J32" s="286">
        <f t="shared" si="0"/>
        <v>0.98894881332136286</v>
      </c>
      <c r="K32" s="79" t="str">
        <f>INDEX(SINTÉTICO!A:A,MATCH($A32,SINTÉTICO!P:P,0))</f>
        <v>5.10</v>
      </c>
      <c r="L32" s="79"/>
      <c r="M32" s="79"/>
      <c r="N32" s="79"/>
      <c r="O32" s="79"/>
      <c r="P32" s="79"/>
      <c r="Q32" s="79"/>
      <c r="R32" s="79"/>
    </row>
    <row r="33" spans="1:18" ht="33.75" x14ac:dyDescent="0.2">
      <c r="A33" s="102">
        <v>28</v>
      </c>
      <c r="B33" s="102" t="str">
        <f>VLOOKUP(K33,SINTÉTICO!$A:$R,2,0)</f>
        <v>SICRO</v>
      </c>
      <c r="C33" s="102">
        <f>VLOOKUP(K33,SINTÉTICO!$A:$R,3,0)</f>
        <v>5213441</v>
      </c>
      <c r="D33" s="103" t="str">
        <f>VLOOKUP(K33,SINTÉTICO!$A:$R,5,0)</f>
        <v>Placa de regulamentação em aço D = 0,80 m - película retrorrefletiva tipo I + SI - fornecimento e implantação</v>
      </c>
      <c r="E33" s="102" t="str">
        <f>VLOOKUP(K33,SINTÉTICO!$A:$R,6,0)</f>
        <v>un</v>
      </c>
      <c r="F33" s="105">
        <f>INDEX(SINTÉTICO!$G:$G,MATCH($A33,SINTÉTICO!$R:$R,0))</f>
        <v>10</v>
      </c>
      <c r="G33" s="284">
        <f>INDEX(SINTÉTICO!H:H,MATCH($K33,SINTÉTICO!$A:$A,0))</f>
        <v>498.42</v>
      </c>
      <c r="H33" s="284">
        <f>INDEX(SINTÉTICO!O:O,MATCH($A33,SINTÉTICO!$R:$R,0))</f>
        <v>6042.3</v>
      </c>
      <c r="I33" s="285">
        <f>H33/SINTÉTICO!$K$59</f>
        <v>1.6359238934404937E-3</v>
      </c>
      <c r="J33" s="286">
        <f t="shared" si="0"/>
        <v>0.99058473721480333</v>
      </c>
      <c r="K33" s="79" t="str">
        <f>INDEX(SINTÉTICO!A:A,MATCH($A33,SINTÉTICO!P:P,0))</f>
        <v>6.2.1</v>
      </c>
      <c r="L33" s="79"/>
      <c r="M33" s="79"/>
      <c r="N33" s="79"/>
      <c r="O33" s="79"/>
      <c r="P33" s="79"/>
      <c r="Q33" s="79"/>
      <c r="R33" s="79"/>
    </row>
    <row r="34" spans="1:18" ht="22.5" x14ac:dyDescent="0.2">
      <c r="A34" s="102">
        <v>29</v>
      </c>
      <c r="B34" s="102" t="str">
        <f>VLOOKUP(K34,SINTÉTICO!$A:$R,2,0)</f>
        <v>SICRO</v>
      </c>
      <c r="C34" s="102">
        <f>VLOOKUP(K34,SINTÉTICO!$A:$R,3,0)</f>
        <v>4805757</v>
      </c>
      <c r="D34" s="103" t="str">
        <f>VLOOKUP(K34,SINTÉTICO!$A:$R,5,0)</f>
        <v>Escavação mecânica de vala em material de 1ª categoria</v>
      </c>
      <c r="E34" s="102" t="str">
        <f>VLOOKUP(K34,SINTÉTICO!$A:$R,6,0)</f>
        <v>m³</v>
      </c>
      <c r="F34" s="105">
        <f>INDEX(SINTÉTICO!$G:$G,MATCH($A34,SINTÉTICO!$R:$R,0))</f>
        <v>656.64</v>
      </c>
      <c r="G34" s="284">
        <f>INDEX(SINTÉTICO!H:H,MATCH($K34,SINTÉTICO!$A:$A,0))</f>
        <v>6.99</v>
      </c>
      <c r="H34" s="284">
        <f>INDEX(SINTÉTICO!O:O,MATCH($A34,SINTÉTICO!$R:$R,0))</f>
        <v>5561.74</v>
      </c>
      <c r="I34" s="285">
        <f>H34/SINTÉTICO!$K$59</f>
        <v>1.5058145664901992E-3</v>
      </c>
      <c r="J34" s="286">
        <f t="shared" si="0"/>
        <v>0.99209055178129357</v>
      </c>
      <c r="K34" s="79" t="str">
        <f>INDEX(SINTÉTICO!A:A,MATCH($A34,SINTÉTICO!P:P,0))</f>
        <v>4.6</v>
      </c>
      <c r="L34" s="79"/>
      <c r="M34" s="79"/>
      <c r="N34" s="79"/>
      <c r="O34" s="79"/>
      <c r="P34" s="79"/>
      <c r="Q34" s="79"/>
      <c r="R34" s="79"/>
    </row>
    <row r="35" spans="1:18" ht="45" x14ac:dyDescent="0.2">
      <c r="A35" s="102">
        <v>30</v>
      </c>
      <c r="B35" s="102" t="str">
        <f>VLOOKUP(K35,SINTÉTICO!$A:$R,2,0)</f>
        <v>SICRO</v>
      </c>
      <c r="C35" s="102">
        <f>VLOOKUP(K35,SINTÉTICO!$A:$R,3,0)</f>
        <v>5914351</v>
      </c>
      <c r="D35" s="103" t="str">
        <f>VLOOKUP(K35,SINTÉTICO!$A:$R,5,0)</f>
        <v>Carga, manobra e descarga de agregados ou solos em caminhão basculante de 14 m³ - carga com carregadeira de 3,40 m³ e descarga livre</v>
      </c>
      <c r="E35" s="102" t="str">
        <f>VLOOKUP(K35,SINTÉTICO!$A:$R,6,0)</f>
        <v>t</v>
      </c>
      <c r="F35" s="105">
        <f>INDEX(SINTÉTICO!$G:$G,MATCH($A35,SINTÉTICO!$R:$R,0))</f>
        <v>1477.44</v>
      </c>
      <c r="G35" s="284">
        <f>INDEX(SINTÉTICO!H:H,MATCH($K35,SINTÉTICO!$A:$A,0))</f>
        <v>2.98</v>
      </c>
      <c r="H35" s="284">
        <f>INDEX(SINTÉTICO!O:O,MATCH($A35,SINTÉTICO!$R:$R,0))</f>
        <v>5333.55</v>
      </c>
      <c r="I35" s="285">
        <f>H35/SINTÉTICO!$K$59</f>
        <v>1.4440332128261664E-3</v>
      </c>
      <c r="J35" s="286">
        <f t="shared" si="0"/>
        <v>0.99353458499411973</v>
      </c>
      <c r="K35" s="79" t="str">
        <f>INDEX(SINTÉTICO!A:A,MATCH($A35,SINTÉTICO!P:P,0))</f>
        <v>4.7</v>
      </c>
      <c r="L35" s="79"/>
      <c r="M35" s="79"/>
      <c r="N35" s="79"/>
      <c r="O35" s="79"/>
      <c r="P35" s="79"/>
      <c r="Q35" s="79"/>
      <c r="R35" s="79"/>
    </row>
    <row r="36" spans="1:18" ht="22.5" x14ac:dyDescent="0.2">
      <c r="A36" s="102">
        <v>31</v>
      </c>
      <c r="B36" s="102" t="str">
        <f>VLOOKUP(K36,SINTÉTICO!$A:$R,2,0)</f>
        <v>SICRO</v>
      </c>
      <c r="C36" s="102">
        <f>VLOOKUP(K36,SINTÉTICO!$A:$R,3,0)</f>
        <v>5213362</v>
      </c>
      <c r="D36" s="103" t="str">
        <f>VLOOKUP(K36,SINTÉTICO!$A:$R,5,0)</f>
        <v>Tachão refletivo em plástico injetado - bidirecional - fornecimento e colocação</v>
      </c>
      <c r="E36" s="102" t="str">
        <f>VLOOKUP(K36,SINTÉTICO!$A:$R,6,0)</f>
        <v>un</v>
      </c>
      <c r="F36" s="105">
        <f>INDEX(SINTÉTICO!$G:$G,MATCH($A36,SINTÉTICO!$R:$R,0))</f>
        <v>48</v>
      </c>
      <c r="G36" s="284">
        <f>INDEX(SINTÉTICO!H:H,MATCH($K36,SINTÉTICO!$A:$A,0))</f>
        <v>88.25</v>
      </c>
      <c r="H36" s="284">
        <f>INDEX(SINTÉTICO!O:O,MATCH($A36,SINTÉTICO!$R:$R,0))</f>
        <v>5135.04</v>
      </c>
      <c r="I36" s="285">
        <f>H36/SINTÉTICO!$K$59</f>
        <v>1.3902875775404519E-3</v>
      </c>
      <c r="J36" s="286">
        <f t="shared" si="0"/>
        <v>0.99492487257166018</v>
      </c>
      <c r="K36" s="79" t="str">
        <f>INDEX(SINTÉTICO!A:A,MATCH($A36,SINTÉTICO!P:P,0))</f>
        <v>6.1.2</v>
      </c>
      <c r="L36" s="79"/>
      <c r="M36" s="79"/>
      <c r="N36" s="79"/>
      <c r="O36" s="79"/>
      <c r="P36" s="79"/>
      <c r="Q36" s="79"/>
      <c r="R36" s="79"/>
    </row>
    <row r="37" spans="1:18" ht="22.5" x14ac:dyDescent="0.2">
      <c r="A37" s="102">
        <v>32</v>
      </c>
      <c r="B37" s="102" t="str">
        <f>VLOOKUP(K37,SINTÉTICO!$A:$R,2,0)</f>
        <v>SICRO</v>
      </c>
      <c r="C37" s="102">
        <f>VLOOKUP(K37,SINTÉTICO!$A:$R,3,0)</f>
        <v>2003613</v>
      </c>
      <c r="D37" s="103" t="str">
        <f>VLOOKUP(K37,SINTÉTICO!$A:$R,5,0)</f>
        <v>Boca de saída para dreno subsuperficial - BSD 03 - areia e brita comerciais</v>
      </c>
      <c r="E37" s="102" t="str">
        <f>VLOOKUP(K37,SINTÉTICO!$A:$R,6,0)</f>
        <v>un</v>
      </c>
      <c r="F37" s="105">
        <f>INDEX(SINTÉTICO!$G:$G,MATCH($A37,SINTÉTICO!$R:$R,0))</f>
        <v>21</v>
      </c>
      <c r="G37" s="284">
        <f>INDEX(SINTÉTICO!H:H,MATCH($K37,SINTÉTICO!$A:$A,0))</f>
        <v>160.38</v>
      </c>
      <c r="H37" s="284">
        <f>INDEX(SINTÉTICO!O:O,MATCH($A37,SINTÉTICO!$R:$R,0))</f>
        <v>4082.82</v>
      </c>
      <c r="I37" s="285">
        <f>H37/SINTÉTICO!$K$59</f>
        <v>1.1054040333344449E-3</v>
      </c>
      <c r="J37" s="286">
        <f t="shared" si="0"/>
        <v>0.99603027660499466</v>
      </c>
      <c r="K37" s="79" t="str">
        <f>INDEX(SINTÉTICO!A:A,MATCH($A37,SINTÉTICO!P:P,0))</f>
        <v>4.2</v>
      </c>
      <c r="L37" s="79"/>
      <c r="M37" s="79"/>
      <c r="N37" s="79"/>
      <c r="O37" s="79"/>
      <c r="P37" s="79"/>
      <c r="Q37" s="79"/>
      <c r="R37" s="79"/>
    </row>
    <row r="38" spans="1:18" ht="33.75" x14ac:dyDescent="0.2">
      <c r="A38" s="102">
        <v>33</v>
      </c>
      <c r="B38" s="102" t="str">
        <f>VLOOKUP(K38,SINTÉTICO!$A:$R,2,0)</f>
        <v>SICRO</v>
      </c>
      <c r="C38" s="102">
        <f>VLOOKUP(K38,SINTÉTICO!$A:$R,3,0)</f>
        <v>5213835</v>
      </c>
      <c r="D38" s="103" t="str">
        <f>VLOOKUP(K38,SINTÉTICO!$A:$R,5,0)</f>
        <v>Cone plástico para canalização de trânsito - utilização de 150 ciclos - fornecimento, 01 implantação e 01 retirada diária</v>
      </c>
      <c r="E38" s="102" t="str">
        <f>VLOOKUP(K38,SINTÉTICO!$A:$R,6,0)</f>
        <v>un.dia</v>
      </c>
      <c r="F38" s="105">
        <f>INDEX(SINTÉTICO!$G:$G,MATCH($A38,SINTÉTICO!$R:$R,0))</f>
        <v>3724</v>
      </c>
      <c r="G38" s="284">
        <f>INDEX(SINTÉTICO!H:H,MATCH($K38,SINTÉTICO!$A:$A,0))</f>
        <v>0.76</v>
      </c>
      <c r="H38" s="284">
        <f>INDEX(SINTÉTICO!O:O,MATCH($A38,SINTÉTICO!$R:$R,0))</f>
        <v>3426.08</v>
      </c>
      <c r="I38" s="285">
        <f>H38/SINTÉTICO!$K$59</f>
        <v>9.2759481204816158E-4</v>
      </c>
      <c r="J38" s="286">
        <f t="shared" si="0"/>
        <v>0.99695787141704284</v>
      </c>
      <c r="K38" s="79" t="str">
        <f>INDEX(SINTÉTICO!A:A,MATCH($A38,SINTÉTICO!P:P,0))</f>
        <v>7.3</v>
      </c>
      <c r="L38" s="79"/>
      <c r="M38" s="79"/>
      <c r="N38" s="79"/>
      <c r="O38" s="79"/>
      <c r="P38" s="79"/>
      <c r="Q38" s="79"/>
      <c r="R38" s="79"/>
    </row>
    <row r="39" spans="1:18" ht="33.75" x14ac:dyDescent="0.2">
      <c r="A39" s="102">
        <v>34</v>
      </c>
      <c r="B39" s="102" t="str">
        <f>VLOOKUP(K39,SINTÉTICO!$A:$R,2,0)</f>
        <v>SICRO</v>
      </c>
      <c r="C39" s="102">
        <f>VLOOKUP(K39,SINTÉTICO!$A:$R,3,0)</f>
        <v>5213552</v>
      </c>
      <c r="D39" s="103" t="str">
        <f>VLOOKUP(K39,SINTÉTICO!$A:$R,5,0)</f>
        <v>Placa em aço, modulada - 2,00 x 1,00 m - película retrorrefletiva tipo I + III - fornecimento e implantação</v>
      </c>
      <c r="E39" s="102" t="str">
        <f>VLOOKUP(K39,SINTÉTICO!$A:$R,6,0)</f>
        <v>un</v>
      </c>
      <c r="F39" s="105">
        <f>INDEX(SINTÉTICO!$G:$G,MATCH($A39,SINTÉTICO!$R:$R,0))</f>
        <v>2</v>
      </c>
      <c r="G39" s="284">
        <f>INDEX(SINTÉTICO!H:H,MATCH($K39,SINTÉTICO!$A:$A,0))</f>
        <v>1205.2</v>
      </c>
      <c r="H39" s="284">
        <f>INDEX(SINTÉTICO!O:O,MATCH($A39,SINTÉTICO!$R:$R,0))</f>
        <v>2922.12</v>
      </c>
      <c r="I39" s="285">
        <f>H39/SINTÉTICO!$K$59</f>
        <v>7.9115004675377513E-4</v>
      </c>
      <c r="J39" s="286">
        <f t="shared" si="0"/>
        <v>0.99774902146379663</v>
      </c>
      <c r="K39" s="79" t="str">
        <f>INDEX(SINTÉTICO!A:A,MATCH($A39,SINTÉTICO!P:P,0))</f>
        <v>6.2.5</v>
      </c>
      <c r="L39" s="79"/>
      <c r="M39" s="79"/>
      <c r="N39" s="79"/>
      <c r="O39" s="79"/>
      <c r="P39" s="79"/>
      <c r="Q39" s="79"/>
      <c r="R39" s="79"/>
    </row>
    <row r="40" spans="1:18" ht="56.25" x14ac:dyDescent="0.2">
      <c r="A40" s="102">
        <v>35</v>
      </c>
      <c r="B40" s="102" t="str">
        <f>VLOOKUP(K40,SINTÉTICO!$A:$R,2,0)</f>
        <v>SICRO</v>
      </c>
      <c r="C40" s="102">
        <f>VLOOKUP(K40,SINTÉTICO!$A:$R,3,0)</f>
        <v>5212560</v>
      </c>
      <c r="D40" s="103" t="str">
        <f>VLOOKUP(K40,SINTÉTICO!$A:$R,5,0)</f>
        <v>Placa de advertência para sinalização de obras montada em suporte metálico móvel, lado 1,00 m - utilização de 600 ciclos - fornecimento, 01 implantação e 01 retirada diária</v>
      </c>
      <c r="E40" s="102" t="str">
        <f>VLOOKUP(K40,SINTÉTICO!$A:$R,6,0)</f>
        <v>un.dia</v>
      </c>
      <c r="F40" s="105">
        <f>INDEX(SINTÉTICO!$G:$G,MATCH($A40,SINTÉTICO!$R:$R,0))</f>
        <v>462</v>
      </c>
      <c r="G40" s="284">
        <f>INDEX(SINTÉTICO!H:H,MATCH($K40,SINTÉTICO!$A:$A,0))</f>
        <v>4.17</v>
      </c>
      <c r="H40" s="284">
        <f>INDEX(SINTÉTICO!O:O,MATCH($A40,SINTÉTICO!$R:$R,0))</f>
        <v>2333.1</v>
      </c>
      <c r="I40" s="285">
        <f>H40/SINTÉTICO!$K$59</f>
        <v>6.3167569233338555E-4</v>
      </c>
      <c r="J40" s="286">
        <f t="shared" si="0"/>
        <v>0.99838069715612998</v>
      </c>
      <c r="K40" s="79" t="str">
        <f>INDEX(SINTÉTICO!A:A,MATCH($A40,SINTÉTICO!P:P,0))</f>
        <v>7.1</v>
      </c>
      <c r="L40" s="79"/>
      <c r="M40" s="79"/>
      <c r="N40" s="79"/>
      <c r="O40" s="79"/>
      <c r="P40" s="79"/>
      <c r="Q40" s="79"/>
      <c r="R40" s="79"/>
    </row>
    <row r="41" spans="1:18" ht="33.75" x14ac:dyDescent="0.2">
      <c r="A41" s="102">
        <v>36</v>
      </c>
      <c r="B41" s="102" t="str">
        <f>VLOOKUP(K41,SINTÉTICO!$A:$R,2,0)</f>
        <v>SICRO</v>
      </c>
      <c r="C41" s="102">
        <f>VLOOKUP(K41,SINTÉTICO!$A:$R,3,0)</f>
        <v>5213464</v>
      </c>
      <c r="D41" s="103" t="str">
        <f>VLOOKUP(K41,SINTÉTICO!$A:$R,5,0)</f>
        <v>Placa de advertência em aço, lado de 0,60 m - película retrorrefletiva tipo I + SI - fornecimento e implantação</v>
      </c>
      <c r="E41" s="102" t="str">
        <f>VLOOKUP(K41,SINTÉTICO!$A:$R,6,0)</f>
        <v>un</v>
      </c>
      <c r="F41" s="105">
        <f>INDEX(SINTÉTICO!$G:$G,MATCH($A41,SINTÉTICO!$R:$R,0))</f>
        <v>6</v>
      </c>
      <c r="G41" s="284">
        <f>INDEX(SINTÉTICO!H:H,MATCH($K41,SINTÉTICO!$A:$A,0))</f>
        <v>291.2</v>
      </c>
      <c r="H41" s="284">
        <f>INDEX(SINTÉTICO!O:O,MATCH($A41,SINTÉTICO!$R:$R,0))</f>
        <v>2118.12</v>
      </c>
      <c r="I41" s="285">
        <f>H41/SINTÉTICO!$K$59</f>
        <v>5.7347088313625246E-4</v>
      </c>
      <c r="J41" s="286">
        <f t="shared" si="0"/>
        <v>0.99895416803926629</v>
      </c>
      <c r="K41" s="79" t="str">
        <f>INDEX(SINTÉTICO!A:A,MATCH($A41,SINTÉTICO!P:P,0))</f>
        <v>6.2.2</v>
      </c>
      <c r="L41" s="79"/>
      <c r="M41" s="79"/>
      <c r="N41" s="79"/>
      <c r="O41" s="79"/>
      <c r="P41" s="79"/>
      <c r="Q41" s="79"/>
      <c r="R41" s="79"/>
    </row>
    <row r="42" spans="1:18" ht="22.5" x14ac:dyDescent="0.2">
      <c r="A42" s="102">
        <v>37</v>
      </c>
      <c r="B42" s="102" t="str">
        <f>VLOOKUP(K42,SINTÉTICO!$A:$R,2,0)</f>
        <v>SICRO</v>
      </c>
      <c r="C42" s="102">
        <f>VLOOKUP(K42,SINTÉTICO!$A:$R,3,0)</f>
        <v>4011212</v>
      </c>
      <c r="D42" s="103" t="str">
        <f>VLOOKUP(K42,SINTÉTICO!$A:$R,5,0)</f>
        <v>Varredura da superfície para execução de revestimento asfáltico</v>
      </c>
      <c r="E42" s="102" t="str">
        <f>VLOOKUP(K42,SINTÉTICO!$A:$R,6,0)</f>
        <v>m²</v>
      </c>
      <c r="F42" s="105">
        <f>INDEX(SINTÉTICO!$G:$G,MATCH($A42,SINTÉTICO!$R:$R,0))</f>
        <v>19922</v>
      </c>
      <c r="G42" s="284">
        <f>INDEX(SINTÉTICO!H:H,MATCH($K42,SINTÉTICO!$A:$A,0))</f>
        <v>0.08</v>
      </c>
      <c r="H42" s="284">
        <f>INDEX(SINTÉTICO!O:O,MATCH($A42,SINTÉTICO!$R:$R,0))</f>
        <v>1792.98</v>
      </c>
      <c r="I42" s="285">
        <f>H42/SINTÉTICO!$K$59</f>
        <v>4.8544077958077826E-4</v>
      </c>
      <c r="J42" s="286">
        <f t="shared" si="0"/>
        <v>0.99943960881884708</v>
      </c>
      <c r="K42" s="79" t="str">
        <f>INDEX(SINTÉTICO!A:A,MATCH($A42,SINTÉTICO!P:P,0))</f>
        <v>5.2</v>
      </c>
      <c r="L42" s="79"/>
      <c r="M42" s="79"/>
      <c r="N42" s="79"/>
      <c r="O42" s="79"/>
      <c r="P42" s="79"/>
      <c r="Q42" s="79"/>
      <c r="R42" s="79"/>
    </row>
    <row r="43" spans="1:18" ht="22.5" x14ac:dyDescent="0.2">
      <c r="A43" s="102">
        <v>38</v>
      </c>
      <c r="B43" s="102" t="str">
        <f>VLOOKUP(K43,SINTÉTICO!$A:$R,2,0)</f>
        <v>SICRO</v>
      </c>
      <c r="C43" s="102">
        <f>VLOOKUP(K43,SINTÉTICO!$A:$R,3,0)</f>
        <v>2003609</v>
      </c>
      <c r="D43" s="103" t="str">
        <f>VLOOKUP(K43,SINTÉTICO!$A:$R,5,0)</f>
        <v>Dreno subsuperficial - DSS 03 - brita comercial</v>
      </c>
      <c r="E43" s="102" t="str">
        <f>VLOOKUP(K43,SINTÉTICO!$A:$R,6,0)</f>
        <v>m</v>
      </c>
      <c r="F43" s="105">
        <f>INDEX(SINTÉTICO!$G:$G,MATCH($A43,SINTÉTICO!$R:$R,0))</f>
        <v>36</v>
      </c>
      <c r="G43" s="284">
        <f>INDEX(SINTÉTICO!H:H,MATCH($K43,SINTÉTICO!$A:$A,0))</f>
        <v>24.4</v>
      </c>
      <c r="H43" s="284">
        <f>INDEX(SINTÉTICO!O:O,MATCH($A43,SINTÉTICO!$R:$R,0))</f>
        <v>1064.8800000000001</v>
      </c>
      <c r="I43" s="285">
        <f>H43/SINTÉTICO!$K$59</f>
        <v>2.883111787972979E-4</v>
      </c>
      <c r="J43" s="286">
        <f t="shared" si="0"/>
        <v>0.99972791999764443</v>
      </c>
      <c r="K43" s="79" t="str">
        <f>INDEX(SINTÉTICO!A:A,MATCH($A43,SINTÉTICO!P:P,0))</f>
        <v>4.4</v>
      </c>
      <c r="L43" s="79"/>
      <c r="M43" s="79"/>
      <c r="N43" s="79"/>
      <c r="O43" s="79"/>
      <c r="P43" s="79"/>
      <c r="Q43" s="79"/>
      <c r="R43" s="79"/>
    </row>
    <row r="44" spans="1:18" ht="33.75" x14ac:dyDescent="0.2">
      <c r="A44" s="102">
        <v>39</v>
      </c>
      <c r="B44" s="102" t="str">
        <f>VLOOKUP(K44,SINTÉTICO!$A:$R,2,0)</f>
        <v>SICRO</v>
      </c>
      <c r="C44" s="102">
        <f>VLOOKUP(K44,SINTÉTICO!$A:$R,3,0)</f>
        <v>5213472</v>
      </c>
      <c r="D44" s="103" t="str">
        <f>VLOOKUP(K44,SINTÉTICO!$A:$R,5,0)</f>
        <v>Placa de marco quilométrico em aço - 0,60 x 0,865 m - película retrorrefletiva tipo I + I - fornecimento e implantação</v>
      </c>
      <c r="E44" s="102" t="str">
        <f>VLOOKUP(K44,SINTÉTICO!$A:$R,6,0)</f>
        <v>un</v>
      </c>
      <c r="F44" s="105">
        <f>INDEX(SINTÉTICO!$G:$G,MATCH($A44,SINTÉTICO!$R:$R,0))</f>
        <v>2</v>
      </c>
      <c r="G44" s="284">
        <f>INDEX(SINTÉTICO!H:H,MATCH($K44,SINTÉTICO!$A:$A,0))</f>
        <v>302.56</v>
      </c>
      <c r="H44" s="284">
        <f>INDEX(SINTÉTICO!O:O,MATCH($A44,SINTÉTICO!$R:$R,0))</f>
        <v>733.58</v>
      </c>
      <c r="I44" s="285">
        <f>H44/SINTÉTICO!$K$59</f>
        <v>1.9861328463500281E-4</v>
      </c>
      <c r="J44" s="286">
        <f t="shared" si="0"/>
        <v>0.99992653328227943</v>
      </c>
      <c r="K44" s="79" t="str">
        <f>INDEX(SINTÉTICO!A:A,MATCH($A44,SINTÉTICO!P:P,0))</f>
        <v>6.2.4</v>
      </c>
      <c r="L44" s="79"/>
      <c r="M44" s="79"/>
      <c r="N44" s="79"/>
      <c r="O44" s="79"/>
      <c r="P44" s="79"/>
      <c r="Q44" s="79"/>
      <c r="R44" s="79"/>
    </row>
    <row r="45" spans="1:18" ht="45" x14ac:dyDescent="0.2">
      <c r="A45" s="102">
        <v>40</v>
      </c>
      <c r="B45" s="102" t="str">
        <f>VLOOKUP(K45,SINTÉTICO!$A:$R,2,0)</f>
        <v>SICRO</v>
      </c>
      <c r="C45" s="102">
        <f>VLOOKUP(K45,SINTÉTICO!$A:$R,3,0)</f>
        <v>5213848</v>
      </c>
      <c r="D45" s="103" t="str">
        <f>VLOOKUP(K45,SINTÉTICO!$A:$R,5,0)</f>
        <v>Luz de advertência e bateria para dispositivos de sinalização - utilização de 200 ciclos - fornecimento, 01 implantação e 01 retirada diária</v>
      </c>
      <c r="E45" s="102" t="str">
        <f>VLOOKUP(K45,SINTÉTICO!$A:$R,6,0)</f>
        <v>un.dia</v>
      </c>
      <c r="F45" s="105">
        <f>INDEX(SINTÉTICO!$G:$G,MATCH($A45,SINTÉTICO!$R:$R,0))</f>
        <v>201</v>
      </c>
      <c r="G45" s="284">
        <f>INDEX(SINTÉTICO!H:H,MATCH($K45,SINTÉTICO!$A:$A,0))</f>
        <v>1.1200000000000001</v>
      </c>
      <c r="H45" s="284">
        <f>INDEX(SINTÉTICO!O:O,MATCH($A45,SINTÉTICO!$R:$R,0))</f>
        <v>271.35000000000002</v>
      </c>
      <c r="I45" s="285">
        <f>H45/SINTÉTICO!$K$59</f>
        <v>7.3466717720913887E-5</v>
      </c>
      <c r="J45" s="286">
        <f t="shared" si="0"/>
        <v>1.0000000000000004</v>
      </c>
      <c r="K45" s="79" t="str">
        <f>INDEX(SINTÉTICO!A:A,MATCH($A45,SINTÉTICO!P:P,0))</f>
        <v>7.6</v>
      </c>
      <c r="L45" s="79"/>
      <c r="M45" s="79"/>
      <c r="N45" s="79"/>
      <c r="O45" s="79"/>
      <c r="P45" s="79"/>
      <c r="Q45" s="79"/>
      <c r="R45" s="79"/>
    </row>
    <row r="46" spans="1:18" x14ac:dyDescent="0.2">
      <c r="A46" s="434" t="s">
        <v>26656</v>
      </c>
      <c r="B46" s="434"/>
      <c r="C46" s="434"/>
      <c r="D46" s="434"/>
      <c r="E46" s="434"/>
      <c r="F46" s="434"/>
      <c r="G46" s="434"/>
      <c r="H46" s="434"/>
      <c r="I46" s="434"/>
      <c r="J46" s="367">
        <f>SUM(H6:H45)</f>
        <v>3693509.2299999995</v>
      </c>
      <c r="K46" s="79" t="str">
        <f>IF(J46=SINTÉTICO!K59,"OK","FALSO")</f>
        <v>OK</v>
      </c>
      <c r="L46" s="79"/>
      <c r="M46" s="79"/>
      <c r="N46" s="79"/>
      <c r="O46" s="79"/>
      <c r="P46" s="79"/>
      <c r="Q46" s="79"/>
      <c r="R46" s="79"/>
    </row>
    <row r="47" spans="1:18" x14ac:dyDescent="0.2">
      <c r="A47" s="79"/>
      <c r="B47" s="79"/>
      <c r="C47" s="79"/>
      <c r="D47" s="86"/>
      <c r="E47" s="79"/>
      <c r="F47" s="79"/>
      <c r="G47" s="79"/>
      <c r="H47" s="79"/>
      <c r="I47" s="79"/>
      <c r="J47" s="79"/>
      <c r="K47" s="373">
        <f>RESUMO!C11</f>
        <v>3693509.23</v>
      </c>
      <c r="L47" s="79"/>
      <c r="M47" s="79"/>
      <c r="N47" s="79"/>
      <c r="O47" s="79"/>
      <c r="P47" s="79"/>
      <c r="Q47" s="79"/>
      <c r="R47" s="79"/>
    </row>
    <row r="48" spans="1:18" x14ac:dyDescent="0.2">
      <c r="A48" s="79"/>
      <c r="B48" s="79"/>
      <c r="C48" s="79"/>
      <c r="D48" s="86"/>
      <c r="E48" s="79"/>
      <c r="F48" s="79"/>
      <c r="G48" s="79"/>
      <c r="H48" s="79"/>
      <c r="I48" s="79"/>
      <c r="J48" s="79"/>
      <c r="K48" s="79"/>
      <c r="L48" s="79"/>
      <c r="M48" s="79"/>
      <c r="N48" s="79"/>
      <c r="O48" s="79"/>
      <c r="P48" s="79"/>
      <c r="Q48" s="79"/>
      <c r="R48" s="79"/>
    </row>
    <row r="49" spans="1:18" x14ac:dyDescent="0.2">
      <c r="A49" s="79"/>
      <c r="B49" s="79"/>
      <c r="C49" s="79"/>
      <c r="D49" s="86"/>
      <c r="E49" s="79"/>
      <c r="F49" s="79"/>
      <c r="G49" s="79"/>
      <c r="H49" s="79"/>
      <c r="I49" s="79"/>
      <c r="J49" s="79"/>
      <c r="K49" s="79"/>
      <c r="L49" s="79"/>
      <c r="M49" s="79"/>
      <c r="N49" s="79"/>
      <c r="O49" s="79"/>
      <c r="P49" s="79"/>
      <c r="Q49" s="79"/>
      <c r="R49" s="79"/>
    </row>
    <row r="50" spans="1:18" x14ac:dyDescent="0.2">
      <c r="A50" s="79"/>
      <c r="B50" s="79"/>
      <c r="C50" s="79"/>
      <c r="D50" s="86"/>
      <c r="E50" s="79"/>
      <c r="F50" s="79"/>
      <c r="G50" s="79"/>
      <c r="H50" s="79"/>
      <c r="I50" s="79"/>
      <c r="J50" s="79"/>
      <c r="K50" s="79"/>
      <c r="L50" s="79"/>
      <c r="M50" s="79"/>
      <c r="N50" s="79"/>
      <c r="O50" s="79"/>
      <c r="P50" s="79"/>
      <c r="Q50" s="79"/>
      <c r="R50" s="79"/>
    </row>
    <row r="51" spans="1:18" x14ac:dyDescent="0.2">
      <c r="A51" s="79"/>
      <c r="B51" s="79"/>
      <c r="C51" s="79"/>
      <c r="D51" s="86"/>
      <c r="E51" s="79"/>
      <c r="F51" s="79"/>
      <c r="G51" s="79"/>
      <c r="H51" s="79"/>
      <c r="I51" s="79"/>
      <c r="J51" s="79"/>
      <c r="K51" s="79"/>
      <c r="L51" s="79"/>
      <c r="M51" s="79"/>
      <c r="N51" s="79"/>
      <c r="O51" s="79"/>
      <c r="P51" s="79"/>
      <c r="Q51" s="79"/>
      <c r="R51" s="79"/>
    </row>
    <row r="52" spans="1:18" x14ac:dyDescent="0.2">
      <c r="A52" s="79"/>
      <c r="B52" s="79"/>
      <c r="C52" s="79"/>
      <c r="D52" s="86"/>
      <c r="E52" s="79"/>
      <c r="F52" s="79"/>
      <c r="G52" s="79"/>
      <c r="H52" s="79"/>
      <c r="I52" s="79"/>
      <c r="J52" s="79"/>
      <c r="K52" s="79"/>
      <c r="L52" s="79"/>
      <c r="M52" s="79"/>
      <c r="N52" s="79"/>
      <c r="O52" s="79"/>
      <c r="P52" s="79"/>
      <c r="Q52" s="79"/>
      <c r="R52" s="79"/>
    </row>
    <row r="53" spans="1:18" x14ac:dyDescent="0.2">
      <c r="A53" s="79"/>
      <c r="B53" s="79"/>
      <c r="C53" s="79"/>
      <c r="D53" s="86"/>
      <c r="E53" s="79"/>
      <c r="F53" s="79"/>
      <c r="G53" s="79"/>
      <c r="H53" s="79"/>
      <c r="I53" s="79"/>
      <c r="J53" s="79"/>
      <c r="K53" s="79"/>
      <c r="L53" s="79"/>
      <c r="M53" s="79"/>
      <c r="N53" s="79"/>
      <c r="O53" s="79"/>
      <c r="P53" s="79"/>
      <c r="Q53" s="79"/>
      <c r="R53" s="79"/>
    </row>
    <row r="54" spans="1:18" x14ac:dyDescent="0.2">
      <c r="A54" s="79"/>
      <c r="B54" s="79"/>
      <c r="C54" s="79"/>
      <c r="D54" s="86"/>
      <c r="E54" s="79"/>
      <c r="F54" s="79"/>
      <c r="G54" s="79"/>
      <c r="H54" s="79"/>
      <c r="I54" s="79"/>
      <c r="J54" s="79"/>
      <c r="K54" s="79"/>
      <c r="L54" s="79"/>
      <c r="M54" s="79"/>
      <c r="N54" s="79"/>
      <c r="O54" s="79"/>
      <c r="P54" s="79"/>
      <c r="Q54" s="79"/>
      <c r="R54" s="79"/>
    </row>
    <row r="55" spans="1:18" x14ac:dyDescent="0.2">
      <c r="A55" s="79"/>
      <c r="B55" s="79"/>
      <c r="C55" s="79"/>
      <c r="D55" s="86"/>
      <c r="E55" s="79"/>
      <c r="F55" s="79"/>
      <c r="G55" s="79"/>
      <c r="H55" s="79"/>
      <c r="I55" s="79"/>
      <c r="J55" s="79"/>
      <c r="K55" s="79"/>
      <c r="L55" s="79"/>
      <c r="M55" s="79"/>
      <c r="N55" s="79"/>
      <c r="O55" s="79"/>
      <c r="P55" s="79"/>
      <c r="Q55" s="79"/>
      <c r="R55" s="79"/>
    </row>
    <row r="56" spans="1:18" x14ac:dyDescent="0.2">
      <c r="A56" s="79"/>
      <c r="B56" s="79"/>
      <c r="C56" s="79"/>
      <c r="D56" s="86"/>
      <c r="E56" s="79"/>
      <c r="F56" s="79"/>
      <c r="G56" s="79"/>
      <c r="H56" s="79"/>
      <c r="I56" s="79"/>
      <c r="J56" s="79"/>
      <c r="K56" s="79"/>
      <c r="L56" s="79"/>
      <c r="M56" s="79"/>
      <c r="N56" s="79"/>
      <c r="O56" s="79"/>
      <c r="P56" s="79"/>
      <c r="Q56" s="79"/>
      <c r="R56" s="79"/>
    </row>
    <row r="57" spans="1:18" x14ac:dyDescent="0.2">
      <c r="A57" s="79"/>
      <c r="B57" s="79"/>
      <c r="C57" s="79"/>
      <c r="D57" s="86"/>
      <c r="E57" s="79"/>
      <c r="F57" s="79"/>
      <c r="G57" s="79"/>
      <c r="H57" s="79"/>
      <c r="I57" s="79"/>
      <c r="J57" s="79"/>
      <c r="K57" s="79"/>
      <c r="L57" s="79"/>
      <c r="M57" s="79"/>
      <c r="N57" s="79"/>
      <c r="O57" s="79"/>
      <c r="P57" s="79"/>
      <c r="Q57" s="79"/>
      <c r="R57" s="79"/>
    </row>
    <row r="58" spans="1:18" x14ac:dyDescent="0.2">
      <c r="A58" s="79"/>
      <c r="B58" s="79"/>
      <c r="C58" s="79"/>
      <c r="D58" s="86"/>
      <c r="E58" s="79"/>
      <c r="F58" s="79"/>
      <c r="G58" s="79"/>
      <c r="H58" s="79"/>
      <c r="I58" s="79"/>
      <c r="J58" s="79"/>
      <c r="K58" s="79"/>
      <c r="L58" s="79"/>
      <c r="M58" s="79"/>
      <c r="N58" s="79"/>
      <c r="O58" s="79"/>
      <c r="P58" s="79"/>
      <c r="Q58" s="79"/>
      <c r="R58" s="79"/>
    </row>
    <row r="59" spans="1:18" x14ac:dyDescent="0.2">
      <c r="A59" s="79"/>
      <c r="B59" s="79"/>
      <c r="C59" s="79"/>
      <c r="D59" s="86"/>
      <c r="E59" s="79"/>
      <c r="F59" s="79"/>
      <c r="G59" s="79"/>
      <c r="H59" s="79"/>
      <c r="I59" s="79"/>
      <c r="J59" s="79"/>
      <c r="K59" s="79"/>
      <c r="L59" s="79"/>
      <c r="M59" s="79"/>
      <c r="N59" s="79"/>
      <c r="O59" s="79"/>
      <c r="P59" s="79"/>
      <c r="Q59" s="79"/>
      <c r="R59" s="79"/>
    </row>
    <row r="60" spans="1:18" x14ac:dyDescent="0.2">
      <c r="A60" s="79"/>
      <c r="B60" s="79"/>
      <c r="C60" s="79"/>
      <c r="D60" s="86"/>
      <c r="E60" s="79"/>
      <c r="F60" s="79"/>
      <c r="G60" s="79"/>
      <c r="H60" s="79"/>
      <c r="I60" s="79"/>
      <c r="J60" s="79"/>
      <c r="K60" s="79"/>
      <c r="L60" s="79"/>
      <c r="M60" s="79"/>
      <c r="N60" s="79"/>
      <c r="O60" s="79"/>
      <c r="P60" s="79"/>
      <c r="Q60" s="79"/>
      <c r="R60" s="79"/>
    </row>
    <row r="61" spans="1:18" x14ac:dyDescent="0.2">
      <c r="A61" s="79"/>
      <c r="B61" s="79"/>
      <c r="C61" s="79"/>
      <c r="D61" s="86"/>
      <c r="E61" s="79"/>
      <c r="F61" s="79"/>
      <c r="G61" s="79"/>
      <c r="H61" s="79"/>
      <c r="I61" s="79"/>
      <c r="J61" s="79"/>
      <c r="K61" s="79"/>
      <c r="L61" s="79"/>
      <c r="M61" s="79"/>
      <c r="N61" s="79"/>
      <c r="O61" s="79"/>
      <c r="P61" s="79"/>
      <c r="Q61" s="79"/>
      <c r="R61" s="79"/>
    </row>
    <row r="62" spans="1:18" x14ac:dyDescent="0.2">
      <c r="A62" s="79"/>
      <c r="B62" s="79"/>
      <c r="C62" s="79"/>
      <c r="D62" s="86"/>
      <c r="E62" s="79"/>
      <c r="F62" s="79"/>
      <c r="G62" s="79"/>
      <c r="H62" s="79"/>
      <c r="I62" s="79"/>
      <c r="J62" s="79"/>
      <c r="K62" s="79"/>
      <c r="L62" s="79"/>
      <c r="M62" s="79"/>
      <c r="N62" s="79"/>
      <c r="O62" s="79"/>
      <c r="P62" s="79"/>
      <c r="Q62" s="79"/>
      <c r="R62" s="79"/>
    </row>
    <row r="63" spans="1:18" x14ac:dyDescent="0.2">
      <c r="A63" s="79"/>
      <c r="B63" s="79"/>
      <c r="C63" s="79"/>
      <c r="D63" s="86"/>
      <c r="E63" s="79"/>
      <c r="F63" s="79"/>
      <c r="G63" s="79"/>
      <c r="H63" s="79"/>
      <c r="I63" s="79"/>
      <c r="J63" s="79"/>
      <c r="K63" s="79"/>
      <c r="L63" s="79"/>
      <c r="M63" s="79"/>
      <c r="N63" s="79"/>
      <c r="O63" s="79"/>
      <c r="P63" s="79"/>
      <c r="Q63" s="79"/>
      <c r="R63" s="79"/>
    </row>
    <row r="64" spans="1:18" x14ac:dyDescent="0.2">
      <c r="A64" s="79"/>
      <c r="B64" s="79"/>
      <c r="C64" s="79"/>
      <c r="D64" s="86"/>
      <c r="E64" s="79"/>
      <c r="F64" s="79"/>
      <c r="G64" s="79"/>
      <c r="H64" s="79"/>
      <c r="I64" s="79"/>
      <c r="J64" s="79"/>
      <c r="K64" s="79"/>
      <c r="L64" s="79"/>
      <c r="M64" s="79"/>
      <c r="N64" s="79"/>
      <c r="O64" s="79"/>
      <c r="P64" s="79"/>
      <c r="Q64" s="79"/>
      <c r="R64" s="79"/>
    </row>
    <row r="65" spans="1:18" x14ac:dyDescent="0.2">
      <c r="A65" s="79"/>
      <c r="B65" s="79"/>
      <c r="C65" s="79"/>
      <c r="D65" s="86"/>
      <c r="E65" s="79"/>
      <c r="F65" s="79"/>
      <c r="G65" s="79"/>
      <c r="H65" s="79"/>
      <c r="I65" s="79"/>
      <c r="J65" s="79"/>
      <c r="K65" s="79"/>
      <c r="L65" s="79"/>
      <c r="M65" s="79"/>
      <c r="N65" s="79"/>
      <c r="O65" s="79"/>
      <c r="P65" s="79"/>
      <c r="Q65" s="79"/>
      <c r="R65" s="79"/>
    </row>
    <row r="66" spans="1:18" x14ac:dyDescent="0.2">
      <c r="A66" s="79"/>
      <c r="B66" s="79"/>
      <c r="C66" s="79"/>
      <c r="D66" s="86"/>
      <c r="E66" s="79"/>
      <c r="F66" s="79"/>
      <c r="G66" s="79"/>
      <c r="H66" s="79"/>
      <c r="I66" s="79"/>
      <c r="J66" s="79"/>
      <c r="K66" s="79"/>
      <c r="L66" s="79"/>
      <c r="M66" s="79"/>
      <c r="N66" s="79"/>
      <c r="O66" s="79"/>
      <c r="P66" s="79"/>
      <c r="Q66" s="79"/>
      <c r="R66" s="79"/>
    </row>
    <row r="67" spans="1:18" x14ac:dyDescent="0.2">
      <c r="A67" s="79"/>
      <c r="B67" s="79"/>
      <c r="C67" s="79"/>
      <c r="D67" s="86"/>
      <c r="E67" s="79"/>
      <c r="F67" s="79"/>
      <c r="G67" s="79"/>
      <c r="H67" s="79"/>
      <c r="I67" s="79"/>
      <c r="J67" s="79"/>
      <c r="K67" s="79"/>
      <c r="L67" s="79"/>
      <c r="M67" s="79"/>
      <c r="N67" s="79"/>
      <c r="O67" s="79"/>
      <c r="P67" s="79"/>
      <c r="Q67" s="79"/>
      <c r="R67" s="79"/>
    </row>
    <row r="68" spans="1:18" x14ac:dyDescent="0.2">
      <c r="A68" s="79"/>
      <c r="B68" s="79"/>
      <c r="C68" s="79"/>
      <c r="D68" s="86"/>
      <c r="E68" s="79"/>
      <c r="F68" s="79"/>
      <c r="G68" s="79"/>
      <c r="H68" s="79"/>
      <c r="I68" s="79"/>
      <c r="J68" s="79"/>
      <c r="K68" s="79"/>
      <c r="L68" s="79"/>
      <c r="M68" s="79"/>
      <c r="N68" s="79"/>
      <c r="O68" s="79"/>
      <c r="P68" s="79"/>
      <c r="Q68" s="79"/>
      <c r="R68" s="79"/>
    </row>
    <row r="69" spans="1:18" x14ac:dyDescent="0.2">
      <c r="A69" s="79"/>
      <c r="B69" s="79"/>
      <c r="C69" s="79"/>
      <c r="D69" s="86"/>
      <c r="E69" s="79"/>
      <c r="F69" s="79"/>
      <c r="G69" s="79"/>
      <c r="H69" s="79"/>
      <c r="I69" s="79"/>
      <c r="J69" s="79"/>
      <c r="K69" s="79"/>
      <c r="L69" s="79"/>
      <c r="M69" s="79"/>
      <c r="N69" s="79"/>
      <c r="O69" s="79"/>
      <c r="P69" s="79"/>
      <c r="Q69" s="79"/>
      <c r="R69" s="79"/>
    </row>
    <row r="70" spans="1:18" x14ac:dyDescent="0.2">
      <c r="A70" s="79"/>
      <c r="B70" s="79"/>
      <c r="C70" s="79"/>
      <c r="D70" s="86"/>
      <c r="E70" s="79"/>
      <c r="F70" s="79"/>
      <c r="G70" s="79"/>
      <c r="H70" s="79"/>
      <c r="I70" s="79"/>
      <c r="J70" s="79"/>
      <c r="K70" s="79"/>
      <c r="L70" s="79"/>
      <c r="M70" s="79"/>
      <c r="N70" s="79"/>
      <c r="O70" s="79"/>
      <c r="P70" s="79"/>
      <c r="Q70" s="79"/>
      <c r="R70" s="79"/>
    </row>
    <row r="71" spans="1:18" x14ac:dyDescent="0.2">
      <c r="A71" s="79"/>
      <c r="B71" s="79"/>
      <c r="C71" s="79"/>
      <c r="D71" s="86"/>
      <c r="E71" s="79"/>
      <c r="F71" s="79"/>
      <c r="G71" s="79"/>
      <c r="H71" s="79"/>
      <c r="I71" s="79"/>
      <c r="J71" s="79"/>
      <c r="K71" s="79"/>
      <c r="L71" s="79"/>
      <c r="M71" s="79"/>
      <c r="N71" s="79"/>
      <c r="O71" s="79"/>
      <c r="P71" s="79"/>
      <c r="Q71" s="79"/>
      <c r="R71" s="79"/>
    </row>
    <row r="72" spans="1:18" x14ac:dyDescent="0.2">
      <c r="A72" s="79"/>
      <c r="B72" s="79"/>
      <c r="C72" s="79"/>
      <c r="D72" s="86"/>
      <c r="E72" s="79"/>
      <c r="F72" s="79"/>
      <c r="G72" s="79"/>
      <c r="H72" s="79"/>
      <c r="I72" s="79"/>
      <c r="J72" s="79"/>
      <c r="K72" s="79"/>
      <c r="L72" s="79"/>
      <c r="M72" s="79"/>
      <c r="N72" s="79"/>
      <c r="O72" s="79"/>
      <c r="P72" s="79"/>
      <c r="Q72" s="79"/>
      <c r="R72" s="79"/>
    </row>
    <row r="73" spans="1:18" x14ac:dyDescent="0.2">
      <c r="A73" s="79"/>
      <c r="B73" s="79"/>
      <c r="C73" s="79"/>
      <c r="D73" s="86"/>
      <c r="E73" s="79"/>
      <c r="F73" s="79"/>
      <c r="G73" s="79"/>
      <c r="H73" s="79"/>
      <c r="I73" s="79"/>
      <c r="J73" s="79"/>
      <c r="K73" s="79"/>
      <c r="L73" s="79"/>
      <c r="M73" s="79"/>
      <c r="N73" s="79"/>
      <c r="O73" s="79"/>
      <c r="P73" s="79"/>
      <c r="Q73" s="79"/>
      <c r="R73" s="79"/>
    </row>
    <row r="74" spans="1:18" x14ac:dyDescent="0.2">
      <c r="A74" s="79"/>
      <c r="B74" s="79"/>
      <c r="C74" s="79"/>
      <c r="D74" s="86"/>
      <c r="E74" s="79"/>
      <c r="F74" s="79"/>
      <c r="G74" s="79"/>
      <c r="H74" s="79"/>
      <c r="I74" s="79"/>
      <c r="J74" s="79"/>
      <c r="K74" s="79"/>
      <c r="L74" s="79"/>
      <c r="M74" s="79"/>
      <c r="N74" s="79"/>
      <c r="O74" s="79"/>
      <c r="P74" s="79"/>
      <c r="Q74" s="79"/>
      <c r="R74" s="79"/>
    </row>
    <row r="75" spans="1:18" x14ac:dyDescent="0.2">
      <c r="A75" s="79"/>
      <c r="B75" s="79"/>
      <c r="C75" s="79"/>
      <c r="D75" s="86"/>
      <c r="E75" s="79"/>
      <c r="F75" s="79"/>
      <c r="G75" s="79"/>
      <c r="H75" s="79"/>
      <c r="I75" s="79"/>
      <c r="J75" s="79"/>
      <c r="K75" s="79"/>
      <c r="L75" s="79"/>
      <c r="M75" s="79"/>
      <c r="N75" s="79"/>
      <c r="O75" s="79"/>
      <c r="P75" s="79"/>
      <c r="Q75" s="79"/>
      <c r="R75" s="79"/>
    </row>
    <row r="76" spans="1:18" x14ac:dyDescent="0.2">
      <c r="A76" s="79"/>
      <c r="B76" s="79"/>
      <c r="C76" s="79"/>
      <c r="D76" s="86"/>
      <c r="E76" s="79"/>
      <c r="F76" s="79"/>
      <c r="G76" s="79"/>
      <c r="H76" s="79"/>
      <c r="I76" s="79"/>
      <c r="J76" s="79"/>
      <c r="K76" s="79"/>
      <c r="L76" s="79"/>
      <c r="M76" s="79"/>
      <c r="N76" s="79"/>
      <c r="O76" s="79"/>
      <c r="P76" s="79"/>
      <c r="Q76" s="79"/>
      <c r="R76" s="79"/>
    </row>
    <row r="77" spans="1:18" x14ac:dyDescent="0.2">
      <c r="A77" s="79"/>
      <c r="B77" s="79"/>
      <c r="C77" s="79"/>
      <c r="D77" s="86"/>
      <c r="E77" s="79"/>
      <c r="F77" s="79"/>
      <c r="G77" s="79"/>
      <c r="H77" s="79"/>
      <c r="I77" s="79"/>
      <c r="J77" s="79"/>
      <c r="K77" s="79"/>
      <c r="L77" s="79"/>
      <c r="M77" s="79"/>
      <c r="N77" s="79"/>
      <c r="O77" s="79"/>
      <c r="P77" s="79"/>
      <c r="Q77" s="79"/>
      <c r="R77" s="79"/>
    </row>
    <row r="78" spans="1:18" x14ac:dyDescent="0.2">
      <c r="A78" s="79"/>
      <c r="B78" s="79"/>
      <c r="C78" s="79"/>
      <c r="D78" s="86"/>
      <c r="E78" s="79"/>
      <c r="F78" s="79"/>
      <c r="G78" s="79"/>
      <c r="H78" s="79"/>
      <c r="I78" s="79"/>
      <c r="J78" s="79"/>
      <c r="K78" s="79"/>
      <c r="L78" s="79"/>
      <c r="M78" s="79"/>
      <c r="N78" s="79"/>
      <c r="O78" s="79"/>
      <c r="P78" s="79"/>
      <c r="Q78" s="79"/>
      <c r="R78" s="79"/>
    </row>
    <row r="79" spans="1:18" x14ac:dyDescent="0.2">
      <c r="A79" s="79"/>
      <c r="B79" s="79"/>
      <c r="C79" s="79"/>
      <c r="D79" s="86"/>
      <c r="E79" s="79"/>
      <c r="F79" s="79"/>
      <c r="G79" s="79"/>
      <c r="H79" s="79"/>
      <c r="I79" s="79"/>
      <c r="J79" s="79"/>
      <c r="K79" s="79"/>
      <c r="L79" s="79"/>
      <c r="M79" s="79"/>
      <c r="N79" s="79"/>
      <c r="O79" s="79"/>
      <c r="P79" s="79"/>
      <c r="Q79" s="79"/>
      <c r="R79" s="79"/>
    </row>
    <row r="80" spans="1:18" x14ac:dyDescent="0.2">
      <c r="A80" s="79"/>
      <c r="B80" s="79"/>
      <c r="C80" s="79"/>
      <c r="D80" s="86"/>
      <c r="E80" s="79"/>
      <c r="F80" s="79"/>
      <c r="G80" s="79"/>
      <c r="H80" s="79"/>
      <c r="I80" s="79"/>
      <c r="J80" s="79"/>
      <c r="K80" s="79"/>
      <c r="L80" s="79"/>
      <c r="M80" s="79"/>
      <c r="N80" s="79"/>
      <c r="O80" s="79"/>
      <c r="P80" s="79"/>
      <c r="Q80" s="79"/>
      <c r="R80" s="79"/>
    </row>
    <row r="81" spans="1:18" x14ac:dyDescent="0.2">
      <c r="A81" s="79"/>
      <c r="B81" s="79"/>
      <c r="C81" s="79"/>
      <c r="D81" s="86"/>
      <c r="E81" s="79"/>
      <c r="F81" s="79"/>
      <c r="G81" s="79"/>
      <c r="H81" s="79"/>
      <c r="I81" s="79"/>
      <c r="J81" s="79"/>
      <c r="K81" s="79"/>
      <c r="L81" s="79"/>
      <c r="M81" s="79"/>
      <c r="N81" s="79"/>
      <c r="O81" s="79"/>
      <c r="P81" s="79"/>
      <c r="Q81" s="79"/>
      <c r="R81" s="79"/>
    </row>
    <row r="82" spans="1:18" x14ac:dyDescent="0.2">
      <c r="A82" s="79"/>
      <c r="B82" s="79"/>
      <c r="C82" s="79"/>
      <c r="D82" s="86"/>
      <c r="E82" s="79"/>
      <c r="F82" s="79"/>
      <c r="G82" s="79"/>
      <c r="H82" s="79"/>
      <c r="I82" s="79"/>
      <c r="J82" s="79"/>
      <c r="K82" s="79"/>
      <c r="L82" s="79"/>
      <c r="M82" s="79"/>
      <c r="N82" s="79"/>
      <c r="O82" s="79"/>
      <c r="P82" s="79"/>
      <c r="Q82" s="79"/>
      <c r="R82" s="79"/>
    </row>
    <row r="83" spans="1:18" x14ac:dyDescent="0.2">
      <c r="A83" s="79"/>
      <c r="B83" s="79"/>
      <c r="C83" s="79"/>
      <c r="D83" s="86"/>
      <c r="E83" s="79"/>
      <c r="F83" s="79"/>
      <c r="G83" s="79"/>
      <c r="H83" s="79"/>
      <c r="I83" s="79"/>
      <c r="J83" s="79"/>
      <c r="K83" s="79"/>
      <c r="L83" s="79"/>
      <c r="M83" s="79"/>
      <c r="N83" s="79"/>
      <c r="O83" s="79"/>
      <c r="P83" s="79"/>
      <c r="Q83" s="79"/>
      <c r="R83" s="79"/>
    </row>
    <row r="84" spans="1:18" x14ac:dyDescent="0.2">
      <c r="A84" s="79"/>
      <c r="B84" s="79"/>
      <c r="C84" s="79"/>
      <c r="D84" s="86"/>
      <c r="E84" s="79"/>
      <c r="F84" s="79"/>
      <c r="G84" s="79"/>
      <c r="H84" s="79"/>
      <c r="I84" s="79"/>
      <c r="J84" s="79"/>
      <c r="K84" s="79"/>
      <c r="L84" s="79"/>
      <c r="M84" s="79"/>
      <c r="N84" s="79"/>
      <c r="O84" s="79"/>
      <c r="P84" s="79"/>
      <c r="Q84" s="79"/>
      <c r="R84" s="79"/>
    </row>
    <row r="85" spans="1:18" x14ac:dyDescent="0.2">
      <c r="A85" s="79"/>
      <c r="B85" s="79"/>
      <c r="C85" s="79"/>
      <c r="D85" s="86"/>
      <c r="E85" s="79"/>
      <c r="F85" s="79"/>
      <c r="G85" s="79"/>
      <c r="H85" s="79"/>
      <c r="I85" s="79"/>
      <c r="J85" s="79"/>
      <c r="K85" s="79"/>
      <c r="L85" s="79"/>
      <c r="M85" s="79"/>
      <c r="N85" s="79"/>
      <c r="O85" s="79"/>
      <c r="P85" s="79"/>
      <c r="Q85" s="79"/>
      <c r="R85" s="79"/>
    </row>
    <row r="86" spans="1:18" x14ac:dyDescent="0.2">
      <c r="A86" s="79"/>
      <c r="B86" s="79"/>
      <c r="C86" s="79"/>
      <c r="D86" s="86"/>
      <c r="E86" s="79"/>
      <c r="F86" s="79"/>
      <c r="G86" s="79"/>
      <c r="H86" s="79"/>
      <c r="I86" s="79"/>
      <c r="J86" s="79"/>
      <c r="K86" s="79"/>
      <c r="L86" s="79"/>
      <c r="M86" s="79"/>
      <c r="N86" s="79"/>
      <c r="O86" s="79"/>
      <c r="P86" s="79"/>
      <c r="Q86" s="79"/>
      <c r="R86" s="79"/>
    </row>
    <row r="87" spans="1:18" x14ac:dyDescent="0.2">
      <c r="A87" s="79"/>
      <c r="B87" s="79"/>
      <c r="C87" s="79"/>
      <c r="D87" s="86"/>
      <c r="E87" s="79"/>
      <c r="F87" s="79"/>
      <c r="G87" s="79"/>
      <c r="H87" s="79"/>
      <c r="I87" s="79"/>
      <c r="J87" s="79"/>
      <c r="K87" s="79"/>
      <c r="L87" s="79"/>
      <c r="M87" s="79"/>
      <c r="N87" s="79"/>
      <c r="O87" s="79"/>
      <c r="P87" s="79"/>
      <c r="Q87" s="79"/>
      <c r="R87" s="79"/>
    </row>
    <row r="88" spans="1:18" x14ac:dyDescent="0.2">
      <c r="A88" s="79"/>
      <c r="B88" s="79"/>
      <c r="C88" s="79"/>
      <c r="D88" s="86"/>
      <c r="E88" s="79"/>
      <c r="F88" s="79"/>
      <c r="G88" s="79"/>
      <c r="H88" s="79"/>
      <c r="I88" s="79"/>
      <c r="J88" s="79"/>
      <c r="K88" s="79"/>
      <c r="L88" s="79"/>
      <c r="M88" s="79"/>
      <c r="N88" s="79"/>
      <c r="O88" s="79"/>
      <c r="P88" s="79"/>
      <c r="Q88" s="79"/>
      <c r="R88" s="79"/>
    </row>
    <row r="89" spans="1:18" x14ac:dyDescent="0.2">
      <c r="A89" s="79"/>
      <c r="B89" s="79"/>
      <c r="C89" s="79"/>
      <c r="D89" s="86"/>
      <c r="E89" s="79"/>
      <c r="F89" s="79"/>
      <c r="G89" s="79"/>
      <c r="H89" s="79"/>
      <c r="I89" s="79"/>
      <c r="J89" s="79"/>
      <c r="K89" s="79"/>
      <c r="L89" s="79"/>
      <c r="M89" s="79"/>
      <c r="N89" s="79"/>
      <c r="O89" s="79"/>
      <c r="P89" s="79"/>
      <c r="Q89" s="79"/>
      <c r="R89" s="79"/>
    </row>
    <row r="90" spans="1:18" x14ac:dyDescent="0.2">
      <c r="A90" s="79"/>
      <c r="B90" s="79"/>
      <c r="C90" s="79"/>
      <c r="D90" s="86"/>
      <c r="E90" s="79"/>
      <c r="F90" s="79"/>
      <c r="G90" s="79"/>
      <c r="H90" s="79"/>
      <c r="I90" s="79"/>
      <c r="J90" s="79"/>
      <c r="K90" s="79"/>
      <c r="L90" s="79"/>
      <c r="M90" s="79"/>
      <c r="N90" s="79"/>
      <c r="O90" s="79"/>
      <c r="P90" s="79"/>
      <c r="Q90" s="79"/>
      <c r="R90" s="79"/>
    </row>
    <row r="91" spans="1:18" x14ac:dyDescent="0.2">
      <c r="A91" s="79"/>
      <c r="B91" s="79"/>
      <c r="C91" s="79"/>
      <c r="D91" s="86"/>
      <c r="E91" s="79"/>
      <c r="F91" s="79"/>
      <c r="G91" s="79"/>
      <c r="H91" s="79"/>
      <c r="I91" s="79"/>
      <c r="J91" s="79"/>
      <c r="K91" s="79"/>
      <c r="L91" s="79"/>
      <c r="M91" s="79"/>
      <c r="N91" s="79"/>
      <c r="O91" s="79"/>
      <c r="P91" s="79"/>
      <c r="Q91" s="79"/>
      <c r="R91" s="79"/>
    </row>
    <row r="92" spans="1:18" x14ac:dyDescent="0.2">
      <c r="A92" s="79"/>
      <c r="B92" s="79"/>
      <c r="C92" s="79"/>
      <c r="D92" s="86"/>
      <c r="E92" s="79"/>
      <c r="F92" s="79"/>
      <c r="G92" s="79"/>
      <c r="H92" s="79"/>
      <c r="I92" s="79"/>
      <c r="J92" s="79"/>
      <c r="K92" s="79"/>
      <c r="L92" s="79"/>
      <c r="M92" s="79"/>
      <c r="N92" s="79"/>
      <c r="O92" s="79"/>
      <c r="P92" s="79"/>
      <c r="Q92" s="79"/>
      <c r="R92" s="79"/>
    </row>
    <row r="93" spans="1:18" x14ac:dyDescent="0.2">
      <c r="A93" s="79"/>
      <c r="B93" s="79"/>
      <c r="C93" s="79"/>
      <c r="D93" s="86"/>
      <c r="E93" s="79"/>
      <c r="F93" s="79"/>
      <c r="G93" s="79"/>
      <c r="H93" s="79"/>
      <c r="I93" s="79"/>
      <c r="J93" s="79"/>
      <c r="K93" s="79"/>
      <c r="L93" s="79"/>
      <c r="M93" s="79"/>
      <c r="N93" s="79"/>
      <c r="O93" s="79"/>
      <c r="P93" s="79"/>
      <c r="Q93" s="79"/>
      <c r="R93" s="79"/>
    </row>
    <row r="94" spans="1:18" x14ac:dyDescent="0.2">
      <c r="A94" s="79"/>
      <c r="B94" s="79"/>
      <c r="C94" s="79"/>
      <c r="D94" s="86"/>
      <c r="E94" s="79"/>
      <c r="F94" s="79"/>
      <c r="G94" s="79"/>
      <c r="H94" s="79"/>
      <c r="I94" s="79"/>
      <c r="J94" s="79"/>
      <c r="K94" s="79"/>
      <c r="L94" s="79"/>
      <c r="M94" s="79"/>
      <c r="N94" s="79"/>
      <c r="O94" s="79"/>
      <c r="P94" s="79"/>
      <c r="Q94" s="79"/>
      <c r="R94" s="79"/>
    </row>
    <row r="95" spans="1:18" x14ac:dyDescent="0.2">
      <c r="A95" s="79"/>
      <c r="B95" s="79"/>
      <c r="C95" s="79"/>
      <c r="D95" s="86"/>
      <c r="E95" s="79"/>
      <c r="F95" s="79"/>
      <c r="G95" s="79"/>
      <c r="H95" s="79"/>
      <c r="I95" s="79"/>
      <c r="J95" s="79"/>
      <c r="K95" s="79"/>
      <c r="L95" s="79"/>
      <c r="M95" s="79"/>
      <c r="N95" s="79"/>
      <c r="O95" s="79"/>
      <c r="P95" s="79"/>
      <c r="Q95" s="79"/>
      <c r="R95" s="79"/>
    </row>
    <row r="96" spans="1:18" x14ac:dyDescent="0.2">
      <c r="A96" s="79"/>
      <c r="B96" s="79"/>
      <c r="C96" s="79"/>
      <c r="D96" s="86"/>
      <c r="E96" s="79"/>
      <c r="F96" s="79"/>
      <c r="G96" s="79"/>
      <c r="H96" s="79"/>
      <c r="I96" s="79"/>
      <c r="J96" s="79"/>
      <c r="K96" s="79"/>
      <c r="L96" s="79"/>
      <c r="M96" s="79"/>
      <c r="N96" s="79"/>
      <c r="O96" s="79"/>
      <c r="P96" s="79"/>
      <c r="Q96" s="79"/>
      <c r="R96" s="79"/>
    </row>
    <row r="97" spans="1:18" x14ac:dyDescent="0.2">
      <c r="A97" s="79"/>
      <c r="B97" s="79"/>
      <c r="C97" s="79"/>
      <c r="D97" s="86"/>
      <c r="E97" s="79"/>
      <c r="F97" s="79"/>
      <c r="G97" s="79"/>
      <c r="H97" s="79"/>
      <c r="I97" s="79"/>
      <c r="J97" s="79"/>
      <c r="K97" s="79"/>
      <c r="L97" s="79"/>
      <c r="M97" s="79"/>
      <c r="N97" s="79"/>
      <c r="O97" s="79"/>
      <c r="P97" s="79"/>
      <c r="Q97" s="79"/>
      <c r="R97" s="79"/>
    </row>
    <row r="98" spans="1:18" x14ac:dyDescent="0.2">
      <c r="A98" s="79"/>
      <c r="B98" s="79"/>
      <c r="C98" s="79"/>
      <c r="D98" s="86"/>
      <c r="E98" s="79"/>
      <c r="F98" s="79"/>
      <c r="G98" s="79"/>
      <c r="H98" s="79"/>
      <c r="I98" s="79"/>
      <c r="J98" s="79"/>
      <c r="K98" s="79"/>
      <c r="L98" s="79"/>
      <c r="M98" s="79"/>
      <c r="N98" s="79"/>
      <c r="O98" s="79"/>
      <c r="P98" s="79"/>
      <c r="Q98" s="79"/>
      <c r="R98" s="79"/>
    </row>
    <row r="99" spans="1:18" x14ac:dyDescent="0.2">
      <c r="A99" s="79"/>
      <c r="B99" s="79"/>
      <c r="C99" s="79"/>
      <c r="D99" s="86"/>
      <c r="E99" s="79"/>
      <c r="F99" s="79"/>
      <c r="G99" s="79"/>
      <c r="H99" s="79"/>
      <c r="I99" s="79"/>
      <c r="J99" s="79"/>
      <c r="K99" s="79"/>
      <c r="L99" s="79"/>
      <c r="M99" s="79"/>
      <c r="N99" s="79"/>
      <c r="O99" s="79"/>
      <c r="P99" s="79"/>
      <c r="Q99" s="79"/>
      <c r="R99" s="79"/>
    </row>
    <row r="100" spans="1:18" x14ac:dyDescent="0.2">
      <c r="A100" s="79"/>
      <c r="B100" s="79"/>
      <c r="C100" s="79"/>
      <c r="D100" s="86"/>
      <c r="E100" s="79"/>
      <c r="F100" s="79"/>
      <c r="G100" s="79"/>
      <c r="H100" s="79"/>
      <c r="I100" s="79"/>
      <c r="J100" s="79"/>
      <c r="K100" s="79"/>
      <c r="L100" s="79"/>
      <c r="M100" s="79"/>
      <c r="N100" s="79"/>
      <c r="O100" s="79"/>
      <c r="P100" s="79"/>
      <c r="Q100" s="79"/>
      <c r="R100" s="79"/>
    </row>
    <row r="101" spans="1:18" x14ac:dyDescent="0.2">
      <c r="A101" s="79"/>
      <c r="B101" s="79"/>
      <c r="C101" s="79"/>
      <c r="D101" s="86"/>
      <c r="E101" s="79"/>
      <c r="F101" s="79"/>
      <c r="G101" s="79"/>
      <c r="H101" s="79"/>
      <c r="I101" s="79"/>
      <c r="J101" s="79"/>
      <c r="K101" s="79"/>
      <c r="L101" s="79"/>
      <c r="M101" s="79"/>
      <c r="N101" s="79"/>
      <c r="O101" s="79"/>
      <c r="P101" s="79"/>
      <c r="Q101" s="79"/>
      <c r="R101" s="79"/>
    </row>
    <row r="102" spans="1:18" x14ac:dyDescent="0.2">
      <c r="A102" s="79"/>
      <c r="B102" s="79"/>
      <c r="C102" s="79"/>
      <c r="D102" s="86"/>
      <c r="E102" s="79"/>
      <c r="F102" s="79"/>
      <c r="G102" s="79"/>
      <c r="H102" s="79"/>
      <c r="I102" s="79"/>
      <c r="J102" s="79"/>
      <c r="K102" s="79"/>
      <c r="L102" s="79"/>
      <c r="M102" s="79"/>
      <c r="N102" s="79"/>
      <c r="O102" s="79"/>
      <c r="P102" s="79"/>
      <c r="Q102" s="79"/>
      <c r="R102" s="79"/>
    </row>
    <row r="103" spans="1:18" x14ac:dyDescent="0.2">
      <c r="A103" s="79"/>
      <c r="B103" s="79"/>
      <c r="C103" s="79"/>
      <c r="D103" s="86"/>
      <c r="E103" s="79"/>
      <c r="F103" s="79"/>
      <c r="G103" s="79"/>
      <c r="H103" s="79"/>
      <c r="I103" s="79"/>
      <c r="J103" s="79"/>
      <c r="K103" s="79"/>
      <c r="L103" s="79"/>
      <c r="M103" s="79"/>
      <c r="N103" s="79"/>
      <c r="O103" s="79"/>
      <c r="P103" s="79"/>
      <c r="Q103" s="79"/>
      <c r="R103" s="79"/>
    </row>
    <row r="104" spans="1:18" x14ac:dyDescent="0.2">
      <c r="A104" s="79"/>
      <c r="B104" s="79"/>
      <c r="C104" s="79"/>
      <c r="D104" s="86"/>
      <c r="E104" s="79"/>
      <c r="F104" s="79"/>
      <c r="G104" s="79"/>
      <c r="H104" s="79"/>
      <c r="I104" s="79"/>
      <c r="J104" s="79"/>
      <c r="K104" s="79"/>
      <c r="L104" s="79"/>
      <c r="M104" s="79"/>
      <c r="N104" s="79"/>
      <c r="O104" s="79"/>
      <c r="P104" s="79"/>
      <c r="Q104" s="79"/>
      <c r="R104" s="79"/>
    </row>
    <row r="105" spans="1:18" x14ac:dyDescent="0.2">
      <c r="A105" s="79"/>
      <c r="B105" s="79"/>
      <c r="C105" s="79"/>
      <c r="D105" s="86"/>
      <c r="E105" s="79"/>
      <c r="F105" s="79"/>
      <c r="G105" s="79"/>
      <c r="H105" s="79"/>
      <c r="I105" s="79"/>
      <c r="J105" s="79"/>
      <c r="K105" s="79"/>
      <c r="L105" s="79"/>
      <c r="M105" s="79"/>
      <c r="N105" s="79"/>
      <c r="O105" s="79"/>
      <c r="P105" s="79"/>
      <c r="Q105" s="79"/>
      <c r="R105" s="79"/>
    </row>
    <row r="106" spans="1:18" x14ac:dyDescent="0.2">
      <c r="A106" s="79"/>
      <c r="B106" s="79"/>
      <c r="C106" s="79"/>
      <c r="D106" s="86"/>
      <c r="E106" s="79"/>
      <c r="F106" s="79"/>
      <c r="G106" s="79"/>
      <c r="H106" s="79"/>
      <c r="I106" s="79"/>
      <c r="J106" s="79"/>
      <c r="K106" s="79"/>
      <c r="L106" s="79"/>
      <c r="M106" s="79"/>
      <c r="N106" s="79"/>
      <c r="O106" s="79"/>
      <c r="P106" s="79"/>
      <c r="Q106" s="79"/>
      <c r="R106" s="79"/>
    </row>
    <row r="107" spans="1:18" x14ac:dyDescent="0.2">
      <c r="A107" s="79"/>
      <c r="B107" s="79"/>
      <c r="C107" s="79"/>
      <c r="D107" s="86"/>
      <c r="E107" s="79"/>
      <c r="F107" s="79"/>
      <c r="G107" s="79"/>
      <c r="H107" s="79"/>
      <c r="I107" s="79"/>
      <c r="J107" s="79"/>
      <c r="K107" s="79"/>
      <c r="L107" s="79"/>
      <c r="M107" s="79"/>
      <c r="N107" s="79"/>
      <c r="O107" s="79"/>
      <c r="P107" s="79"/>
      <c r="Q107" s="79"/>
      <c r="R107" s="79"/>
    </row>
    <row r="108" spans="1:18" x14ac:dyDescent="0.2">
      <c r="A108" s="79"/>
      <c r="B108" s="79"/>
      <c r="C108" s="79"/>
      <c r="D108" s="86"/>
      <c r="E108" s="79"/>
      <c r="F108" s="79"/>
      <c r="G108" s="79"/>
      <c r="H108" s="79"/>
      <c r="I108" s="79"/>
      <c r="J108" s="79"/>
      <c r="K108" s="79"/>
      <c r="L108" s="79"/>
      <c r="M108" s="79"/>
      <c r="N108" s="79"/>
      <c r="O108" s="79"/>
      <c r="P108" s="79"/>
      <c r="Q108" s="79"/>
      <c r="R108" s="79"/>
    </row>
    <row r="109" spans="1:18" x14ac:dyDescent="0.2">
      <c r="A109" s="79"/>
      <c r="B109" s="79"/>
      <c r="C109" s="79"/>
      <c r="D109" s="86"/>
      <c r="E109" s="79"/>
      <c r="F109" s="79"/>
      <c r="G109" s="79"/>
      <c r="H109" s="79"/>
      <c r="I109" s="79"/>
      <c r="J109" s="79"/>
      <c r="K109" s="79"/>
      <c r="L109" s="79"/>
      <c r="M109" s="79"/>
      <c r="N109" s="79"/>
      <c r="O109" s="79"/>
      <c r="P109" s="79"/>
      <c r="Q109" s="79"/>
      <c r="R109" s="79"/>
    </row>
    <row r="110" spans="1:18" x14ac:dyDescent="0.2">
      <c r="A110" s="79"/>
      <c r="B110" s="79"/>
      <c r="C110" s="79"/>
      <c r="D110" s="86"/>
      <c r="E110" s="79"/>
      <c r="F110" s="79"/>
      <c r="G110" s="79"/>
      <c r="H110" s="79"/>
      <c r="I110" s="79"/>
      <c r="J110" s="79"/>
      <c r="K110" s="79"/>
      <c r="L110" s="79"/>
      <c r="M110" s="79"/>
      <c r="N110" s="79"/>
      <c r="O110" s="79"/>
      <c r="P110" s="79"/>
      <c r="Q110" s="79"/>
      <c r="R110" s="79"/>
    </row>
    <row r="111" spans="1:18" x14ac:dyDescent="0.2">
      <c r="A111" s="79"/>
      <c r="B111" s="79"/>
      <c r="C111" s="79"/>
      <c r="D111" s="86"/>
      <c r="E111" s="79"/>
      <c r="F111" s="79"/>
      <c r="G111" s="79"/>
      <c r="H111" s="79"/>
      <c r="I111" s="79"/>
      <c r="J111" s="79"/>
      <c r="K111" s="79"/>
      <c r="L111" s="79"/>
      <c r="M111" s="79"/>
      <c r="N111" s="79"/>
      <c r="O111" s="79"/>
      <c r="P111" s="79"/>
      <c r="Q111" s="79"/>
      <c r="R111" s="79"/>
    </row>
    <row r="112" spans="1:18" x14ac:dyDescent="0.2">
      <c r="A112" s="79"/>
      <c r="B112" s="79"/>
      <c r="C112" s="79"/>
      <c r="D112" s="86"/>
      <c r="E112" s="79"/>
      <c r="F112" s="79"/>
      <c r="G112" s="79"/>
      <c r="H112" s="79"/>
      <c r="I112" s="79"/>
      <c r="J112" s="79"/>
      <c r="K112" s="79"/>
      <c r="L112" s="79"/>
      <c r="M112" s="79"/>
      <c r="N112" s="79"/>
      <c r="O112" s="79"/>
      <c r="P112" s="79"/>
      <c r="Q112" s="79"/>
      <c r="R112" s="79"/>
    </row>
    <row r="113" spans="1:18" x14ac:dyDescent="0.2">
      <c r="A113" s="79"/>
      <c r="B113" s="79"/>
      <c r="C113" s="79"/>
      <c r="D113" s="86"/>
      <c r="E113" s="79"/>
      <c r="F113" s="79"/>
      <c r="G113" s="79"/>
      <c r="H113" s="79"/>
      <c r="I113" s="79"/>
      <c r="J113" s="79"/>
      <c r="K113" s="79"/>
      <c r="L113" s="79"/>
      <c r="M113" s="79"/>
      <c r="N113" s="79"/>
      <c r="O113" s="79"/>
      <c r="P113" s="79"/>
      <c r="Q113" s="79"/>
      <c r="R113" s="79"/>
    </row>
    <row r="114" spans="1:18" x14ac:dyDescent="0.2">
      <c r="A114" s="79"/>
      <c r="B114" s="79"/>
      <c r="C114" s="79"/>
      <c r="D114" s="86"/>
      <c r="E114" s="79"/>
      <c r="F114" s="79"/>
      <c r="G114" s="79"/>
      <c r="H114" s="79"/>
      <c r="I114" s="79"/>
      <c r="J114" s="79"/>
      <c r="K114" s="79"/>
      <c r="L114" s="79"/>
      <c r="M114" s="79"/>
      <c r="N114" s="79"/>
      <c r="O114" s="79"/>
      <c r="P114" s="79"/>
      <c r="Q114" s="79"/>
      <c r="R114" s="79"/>
    </row>
    <row r="115" spans="1:18" x14ac:dyDescent="0.2">
      <c r="A115" s="79"/>
      <c r="B115" s="79"/>
      <c r="C115" s="79"/>
      <c r="D115" s="86"/>
      <c r="E115" s="79"/>
      <c r="F115" s="79"/>
      <c r="G115" s="79"/>
      <c r="H115" s="79"/>
      <c r="I115" s="79"/>
      <c r="J115" s="79"/>
      <c r="K115" s="79"/>
      <c r="L115" s="79"/>
      <c r="M115" s="79"/>
      <c r="N115" s="79"/>
      <c r="O115" s="79"/>
      <c r="P115" s="79"/>
      <c r="Q115" s="79"/>
      <c r="R115" s="79"/>
    </row>
    <row r="116" spans="1:18" x14ac:dyDescent="0.2">
      <c r="A116" s="79"/>
      <c r="B116" s="79"/>
      <c r="C116" s="79"/>
      <c r="D116" s="86"/>
      <c r="E116" s="79"/>
      <c r="F116" s="79"/>
      <c r="G116" s="79"/>
      <c r="H116" s="79"/>
      <c r="I116" s="79"/>
      <c r="J116" s="79"/>
      <c r="K116" s="79"/>
      <c r="L116" s="79"/>
      <c r="M116" s="79"/>
      <c r="N116" s="79"/>
      <c r="O116" s="79"/>
      <c r="P116" s="79"/>
      <c r="Q116" s="79"/>
      <c r="R116" s="79"/>
    </row>
    <row r="117" spans="1:18" x14ac:dyDescent="0.2">
      <c r="A117" s="79"/>
      <c r="B117" s="79"/>
      <c r="C117" s="79"/>
      <c r="D117" s="86"/>
      <c r="E117" s="79"/>
      <c r="F117" s="79"/>
      <c r="G117" s="79"/>
      <c r="H117" s="79"/>
      <c r="I117" s="79"/>
      <c r="J117" s="79"/>
      <c r="K117" s="79"/>
      <c r="L117" s="79"/>
      <c r="M117" s="79"/>
      <c r="N117" s="79"/>
      <c r="O117" s="79"/>
      <c r="P117" s="79"/>
      <c r="Q117" s="79"/>
      <c r="R117" s="79"/>
    </row>
    <row r="118" spans="1:18" x14ac:dyDescent="0.2">
      <c r="A118" s="79"/>
      <c r="B118" s="79"/>
      <c r="C118" s="79"/>
      <c r="D118" s="86"/>
      <c r="E118" s="79"/>
      <c r="F118" s="79"/>
      <c r="G118" s="79"/>
      <c r="H118" s="79"/>
      <c r="I118" s="79"/>
      <c r="J118" s="79"/>
      <c r="K118" s="79"/>
      <c r="L118" s="79"/>
      <c r="M118" s="79"/>
      <c r="N118" s="79"/>
      <c r="O118" s="79"/>
      <c r="P118" s="79"/>
      <c r="Q118" s="79"/>
      <c r="R118" s="79"/>
    </row>
    <row r="119" spans="1:18" x14ac:dyDescent="0.2">
      <c r="A119" s="79"/>
      <c r="B119" s="79"/>
      <c r="C119" s="79"/>
      <c r="D119" s="86"/>
      <c r="E119" s="79"/>
      <c r="F119" s="79"/>
      <c r="G119" s="79"/>
      <c r="H119" s="79"/>
      <c r="I119" s="79"/>
      <c r="J119" s="79"/>
      <c r="K119" s="79"/>
      <c r="L119" s="79"/>
      <c r="M119" s="79"/>
      <c r="N119" s="79"/>
      <c r="O119" s="79"/>
      <c r="P119" s="79"/>
      <c r="Q119" s="79"/>
      <c r="R119" s="79"/>
    </row>
    <row r="120" spans="1:18" x14ac:dyDescent="0.2">
      <c r="A120" s="79"/>
      <c r="B120" s="79"/>
      <c r="C120" s="79"/>
      <c r="D120" s="86"/>
      <c r="E120" s="79"/>
      <c r="F120" s="79"/>
      <c r="G120" s="79"/>
      <c r="H120" s="79"/>
      <c r="I120" s="79"/>
      <c r="J120" s="79"/>
      <c r="K120" s="79"/>
      <c r="L120" s="79"/>
      <c r="M120" s="79"/>
      <c r="N120" s="79"/>
      <c r="O120" s="79"/>
      <c r="P120" s="79"/>
      <c r="Q120" s="79"/>
      <c r="R120" s="79"/>
    </row>
    <row r="121" spans="1:18" x14ac:dyDescent="0.2">
      <c r="A121" s="79"/>
      <c r="B121" s="79"/>
      <c r="C121" s="79"/>
      <c r="D121" s="86"/>
      <c r="E121" s="79"/>
      <c r="F121" s="79"/>
      <c r="G121" s="79"/>
      <c r="H121" s="79"/>
      <c r="I121" s="79"/>
      <c r="J121" s="79"/>
      <c r="K121" s="79"/>
      <c r="L121" s="79"/>
      <c r="M121" s="79"/>
      <c r="N121" s="79"/>
      <c r="O121" s="79"/>
      <c r="P121" s="79"/>
      <c r="Q121" s="79"/>
      <c r="R121" s="79"/>
    </row>
    <row r="122" spans="1:18" x14ac:dyDescent="0.2">
      <c r="A122" s="79"/>
      <c r="B122" s="79"/>
      <c r="C122" s="79"/>
      <c r="D122" s="86"/>
      <c r="E122" s="79"/>
      <c r="F122" s="79"/>
      <c r="G122" s="79"/>
      <c r="H122" s="79"/>
      <c r="I122" s="79"/>
      <c r="J122" s="79"/>
      <c r="K122" s="79"/>
      <c r="L122" s="79"/>
      <c r="M122" s="79"/>
      <c r="N122" s="79"/>
      <c r="O122" s="79"/>
      <c r="P122" s="79"/>
      <c r="Q122" s="79"/>
      <c r="R122" s="79"/>
    </row>
    <row r="123" spans="1:18" x14ac:dyDescent="0.2">
      <c r="A123" s="79"/>
      <c r="B123" s="79"/>
      <c r="C123" s="79"/>
      <c r="D123" s="86"/>
      <c r="E123" s="79"/>
      <c r="F123" s="79"/>
      <c r="G123" s="79"/>
      <c r="H123" s="79"/>
      <c r="I123" s="79"/>
      <c r="J123" s="79"/>
      <c r="K123" s="79"/>
      <c r="L123" s="79"/>
      <c r="M123" s="79"/>
      <c r="N123" s="79"/>
      <c r="O123" s="79"/>
      <c r="P123" s="79"/>
      <c r="Q123" s="79"/>
      <c r="R123" s="79"/>
    </row>
    <row r="124" spans="1:18" x14ac:dyDescent="0.2">
      <c r="A124" s="79"/>
      <c r="B124" s="79"/>
      <c r="C124" s="79"/>
      <c r="D124" s="86"/>
      <c r="E124" s="79"/>
      <c r="F124" s="79"/>
      <c r="G124" s="79"/>
      <c r="H124" s="79"/>
      <c r="I124" s="79"/>
      <c r="J124" s="79"/>
      <c r="K124" s="79"/>
      <c r="L124" s="79"/>
      <c r="M124" s="79"/>
      <c r="N124" s="79"/>
      <c r="O124" s="79"/>
      <c r="P124" s="79"/>
      <c r="Q124" s="79"/>
      <c r="R124" s="79"/>
    </row>
    <row r="125" spans="1:18" x14ac:dyDescent="0.2">
      <c r="A125" s="79"/>
      <c r="B125" s="79"/>
      <c r="C125" s="79"/>
      <c r="D125" s="86"/>
      <c r="E125" s="79"/>
      <c r="F125" s="79"/>
      <c r="G125" s="79"/>
      <c r="H125" s="79"/>
      <c r="I125" s="79"/>
      <c r="J125" s="79"/>
      <c r="K125" s="79"/>
      <c r="L125" s="79"/>
      <c r="M125" s="79"/>
      <c r="N125" s="79"/>
      <c r="O125" s="79"/>
      <c r="P125" s="79"/>
      <c r="Q125" s="79"/>
      <c r="R125" s="79"/>
    </row>
    <row r="126" spans="1:18" x14ac:dyDescent="0.2">
      <c r="A126" s="79"/>
      <c r="B126" s="79"/>
      <c r="C126" s="79"/>
      <c r="D126" s="86"/>
      <c r="E126" s="79"/>
      <c r="F126" s="79"/>
      <c r="G126" s="79"/>
      <c r="H126" s="79"/>
      <c r="I126" s="79"/>
      <c r="J126" s="79"/>
      <c r="K126" s="79"/>
      <c r="L126" s="79"/>
      <c r="M126" s="79"/>
      <c r="N126" s="79"/>
      <c r="O126" s="79"/>
      <c r="P126" s="79"/>
      <c r="Q126" s="79"/>
      <c r="R126" s="79"/>
    </row>
    <row r="127" spans="1:18" x14ac:dyDescent="0.2">
      <c r="A127" s="79"/>
      <c r="B127" s="79"/>
      <c r="C127" s="79"/>
      <c r="D127" s="86"/>
      <c r="E127" s="79"/>
      <c r="F127" s="79"/>
      <c r="G127" s="79"/>
      <c r="H127" s="79"/>
      <c r="I127" s="79"/>
      <c r="J127" s="79"/>
      <c r="K127" s="79"/>
      <c r="L127" s="79"/>
      <c r="M127" s="79"/>
      <c r="N127" s="79"/>
      <c r="O127" s="79"/>
      <c r="P127" s="79"/>
      <c r="Q127" s="79"/>
      <c r="R127" s="79"/>
    </row>
    <row r="128" spans="1:18" x14ac:dyDescent="0.2">
      <c r="A128" s="79"/>
      <c r="B128" s="79"/>
      <c r="C128" s="79"/>
      <c r="D128" s="86"/>
      <c r="E128" s="79"/>
      <c r="F128" s="79"/>
      <c r="G128" s="79"/>
      <c r="H128" s="79"/>
      <c r="I128" s="79"/>
      <c r="J128" s="79"/>
      <c r="K128" s="79"/>
      <c r="L128" s="79"/>
      <c r="M128" s="79"/>
      <c r="N128" s="79"/>
      <c r="O128" s="79"/>
      <c r="P128" s="79"/>
      <c r="Q128" s="79"/>
      <c r="R128" s="79"/>
    </row>
    <row r="129" spans="1:18" x14ac:dyDescent="0.2">
      <c r="A129" s="79"/>
      <c r="B129" s="79"/>
      <c r="C129" s="79"/>
      <c r="D129" s="86"/>
      <c r="E129" s="79"/>
      <c r="F129" s="79"/>
      <c r="G129" s="79"/>
      <c r="H129" s="79"/>
      <c r="I129" s="79"/>
      <c r="J129" s="79"/>
      <c r="K129" s="79"/>
      <c r="L129" s="79"/>
      <c r="M129" s="79"/>
      <c r="N129" s="79"/>
      <c r="O129" s="79"/>
      <c r="P129" s="79"/>
      <c r="Q129" s="79"/>
      <c r="R129" s="79"/>
    </row>
    <row r="130" spans="1:18" x14ac:dyDescent="0.2">
      <c r="A130" s="79"/>
      <c r="B130" s="79"/>
      <c r="C130" s="79"/>
      <c r="D130" s="86"/>
      <c r="E130" s="79"/>
      <c r="F130" s="79"/>
      <c r="G130" s="79"/>
      <c r="H130" s="79"/>
      <c r="I130" s="79"/>
      <c r="J130" s="79"/>
      <c r="K130" s="79"/>
      <c r="L130" s="79"/>
      <c r="M130" s="79"/>
      <c r="N130" s="79"/>
      <c r="O130" s="79"/>
      <c r="P130" s="79"/>
      <c r="Q130" s="79"/>
      <c r="R130" s="79"/>
    </row>
    <row r="131" spans="1:18" x14ac:dyDescent="0.2">
      <c r="A131" s="79"/>
      <c r="B131" s="79"/>
      <c r="C131" s="79"/>
      <c r="D131" s="86"/>
      <c r="E131" s="79"/>
      <c r="F131" s="79"/>
      <c r="G131" s="79"/>
      <c r="H131" s="79"/>
      <c r="I131" s="79"/>
      <c r="J131" s="79"/>
      <c r="K131" s="79"/>
      <c r="L131" s="79"/>
      <c r="M131" s="79"/>
      <c r="N131" s="79"/>
      <c r="O131" s="79"/>
      <c r="P131" s="79"/>
      <c r="Q131" s="79"/>
      <c r="R131" s="79"/>
    </row>
    <row r="132" spans="1:18" x14ac:dyDescent="0.2">
      <c r="A132" s="79"/>
      <c r="B132" s="79"/>
      <c r="C132" s="79"/>
      <c r="D132" s="86"/>
      <c r="E132" s="79"/>
      <c r="F132" s="79"/>
      <c r="G132" s="79"/>
      <c r="H132" s="79"/>
      <c r="I132" s="79"/>
      <c r="J132" s="79"/>
      <c r="K132" s="79"/>
      <c r="L132" s="79"/>
      <c r="M132" s="79"/>
      <c r="N132" s="79"/>
      <c r="O132" s="79"/>
      <c r="P132" s="79"/>
      <c r="Q132" s="79"/>
      <c r="R132" s="79"/>
    </row>
    <row r="133" spans="1:18" x14ac:dyDescent="0.2">
      <c r="A133" s="79"/>
      <c r="B133" s="79"/>
      <c r="C133" s="79"/>
      <c r="D133" s="86"/>
      <c r="E133" s="79"/>
      <c r="F133" s="79"/>
      <c r="G133" s="79"/>
      <c r="H133" s="79"/>
      <c r="I133" s="79"/>
      <c r="J133" s="79"/>
      <c r="K133" s="79"/>
      <c r="L133" s="79"/>
      <c r="M133" s="79"/>
      <c r="N133" s="79"/>
      <c r="O133" s="79"/>
      <c r="P133" s="79"/>
      <c r="Q133" s="79"/>
      <c r="R133" s="79"/>
    </row>
    <row r="134" spans="1:18" x14ac:dyDescent="0.2">
      <c r="A134" s="79"/>
      <c r="B134" s="79"/>
      <c r="C134" s="79"/>
      <c r="D134" s="86"/>
      <c r="E134" s="79"/>
      <c r="F134" s="79"/>
      <c r="G134" s="79"/>
      <c r="H134" s="79"/>
      <c r="I134" s="79"/>
      <c r="J134" s="79"/>
      <c r="K134" s="79"/>
      <c r="L134" s="79"/>
      <c r="M134" s="79"/>
      <c r="N134" s="79"/>
      <c r="O134" s="79"/>
      <c r="P134" s="79"/>
      <c r="Q134" s="79"/>
      <c r="R134" s="79"/>
    </row>
    <row r="135" spans="1:18" x14ac:dyDescent="0.2">
      <c r="A135" s="79"/>
      <c r="B135" s="79"/>
      <c r="C135" s="79"/>
      <c r="D135" s="86"/>
      <c r="E135" s="79"/>
      <c r="F135" s="79"/>
      <c r="G135" s="79"/>
      <c r="H135" s="79"/>
      <c r="I135" s="79"/>
      <c r="J135" s="79"/>
      <c r="K135" s="79"/>
      <c r="L135" s="79"/>
      <c r="M135" s="79"/>
      <c r="N135" s="79"/>
      <c r="O135" s="79"/>
      <c r="P135" s="79"/>
      <c r="Q135" s="79"/>
      <c r="R135" s="79"/>
    </row>
    <row r="136" spans="1:18" x14ac:dyDescent="0.2">
      <c r="A136" s="79"/>
      <c r="B136" s="79"/>
      <c r="C136" s="79"/>
      <c r="D136" s="86"/>
      <c r="E136" s="79"/>
      <c r="F136" s="79"/>
      <c r="G136" s="79"/>
      <c r="H136" s="79"/>
      <c r="I136" s="79"/>
      <c r="J136" s="79"/>
      <c r="K136" s="79"/>
      <c r="L136" s="79"/>
      <c r="M136" s="79"/>
      <c r="N136" s="79"/>
      <c r="O136" s="79"/>
      <c r="P136" s="79"/>
      <c r="Q136" s="79"/>
      <c r="R136" s="79"/>
    </row>
    <row r="137" spans="1:18" x14ac:dyDescent="0.2">
      <c r="A137" s="79"/>
      <c r="B137" s="79"/>
      <c r="C137" s="79"/>
      <c r="D137" s="86"/>
      <c r="E137" s="79"/>
      <c r="F137" s="79"/>
      <c r="G137" s="79"/>
      <c r="H137" s="79"/>
      <c r="I137" s="79"/>
      <c r="J137" s="79"/>
      <c r="K137" s="79"/>
      <c r="L137" s="79"/>
      <c r="M137" s="79"/>
      <c r="N137" s="79"/>
      <c r="O137" s="79"/>
      <c r="P137" s="79"/>
      <c r="Q137" s="79"/>
      <c r="R137" s="79"/>
    </row>
    <row r="138" spans="1:18" x14ac:dyDescent="0.2">
      <c r="A138" s="79"/>
      <c r="B138" s="79"/>
      <c r="C138" s="79"/>
      <c r="D138" s="86"/>
      <c r="E138" s="79"/>
      <c r="F138" s="79"/>
      <c r="G138" s="79"/>
      <c r="H138" s="79"/>
      <c r="I138" s="79"/>
      <c r="J138" s="79"/>
      <c r="K138" s="79"/>
      <c r="L138" s="79"/>
      <c r="M138" s="79"/>
      <c r="N138" s="79"/>
      <c r="O138" s="79"/>
      <c r="P138" s="79"/>
      <c r="Q138" s="79"/>
      <c r="R138" s="79"/>
    </row>
    <row r="139" spans="1:18" x14ac:dyDescent="0.2">
      <c r="A139" s="79"/>
      <c r="B139" s="79"/>
      <c r="C139" s="79"/>
      <c r="D139" s="86"/>
      <c r="E139" s="79"/>
      <c r="F139" s="79"/>
      <c r="G139" s="79"/>
      <c r="H139" s="79"/>
      <c r="I139" s="79"/>
      <c r="J139" s="79"/>
      <c r="K139" s="79"/>
      <c r="L139" s="79"/>
      <c r="M139" s="79"/>
      <c r="N139" s="79"/>
      <c r="O139" s="79"/>
      <c r="P139" s="79"/>
      <c r="Q139" s="79"/>
      <c r="R139" s="79"/>
    </row>
    <row r="140" spans="1:18" x14ac:dyDescent="0.2">
      <c r="A140" s="79"/>
      <c r="B140" s="79"/>
      <c r="C140" s="79"/>
      <c r="D140" s="86"/>
      <c r="E140" s="79"/>
      <c r="F140" s="79"/>
      <c r="G140" s="79"/>
      <c r="H140" s="79"/>
      <c r="I140" s="79"/>
      <c r="J140" s="79"/>
      <c r="K140" s="79"/>
      <c r="L140" s="79"/>
      <c r="M140" s="79"/>
      <c r="N140" s="79"/>
      <c r="O140" s="79"/>
      <c r="P140" s="79"/>
      <c r="Q140" s="79"/>
      <c r="R140" s="79"/>
    </row>
    <row r="141" spans="1:18" x14ac:dyDescent="0.2">
      <c r="A141" s="79"/>
      <c r="B141" s="79"/>
      <c r="C141" s="79"/>
      <c r="D141" s="86"/>
      <c r="E141" s="79"/>
      <c r="F141" s="79"/>
      <c r="G141" s="79"/>
      <c r="H141" s="79"/>
      <c r="I141" s="79"/>
      <c r="J141" s="79"/>
      <c r="K141" s="79"/>
      <c r="L141" s="79"/>
      <c r="M141" s="79"/>
      <c r="N141" s="79"/>
      <c r="O141" s="79"/>
      <c r="P141" s="79"/>
      <c r="Q141" s="79"/>
      <c r="R141" s="79"/>
    </row>
    <row r="142" spans="1:18" x14ac:dyDescent="0.2">
      <c r="A142" s="79"/>
      <c r="B142" s="79"/>
      <c r="C142" s="79"/>
      <c r="D142" s="86"/>
      <c r="E142" s="79"/>
      <c r="F142" s="79"/>
      <c r="G142" s="79"/>
      <c r="H142" s="79"/>
      <c r="I142" s="79"/>
      <c r="J142" s="79"/>
      <c r="K142" s="79"/>
      <c r="L142" s="79"/>
      <c r="M142" s="79"/>
      <c r="N142" s="79"/>
      <c r="O142" s="79"/>
      <c r="P142" s="79"/>
      <c r="Q142" s="79"/>
      <c r="R142" s="79"/>
    </row>
    <row r="143" spans="1:18" x14ac:dyDescent="0.2">
      <c r="A143" s="79"/>
      <c r="B143" s="79"/>
      <c r="C143" s="79"/>
      <c r="D143" s="86"/>
      <c r="E143" s="79"/>
      <c r="F143" s="79"/>
      <c r="G143" s="79"/>
      <c r="H143" s="79"/>
      <c r="I143" s="79"/>
      <c r="J143" s="79"/>
      <c r="K143" s="79"/>
      <c r="L143" s="79"/>
      <c r="M143" s="79"/>
      <c r="N143" s="79"/>
      <c r="O143" s="79"/>
      <c r="P143" s="79"/>
      <c r="Q143" s="79"/>
      <c r="R143" s="79"/>
    </row>
    <row r="144" spans="1:18" x14ac:dyDescent="0.2">
      <c r="A144" s="79"/>
      <c r="B144" s="79"/>
      <c r="C144" s="79"/>
      <c r="D144" s="86"/>
      <c r="E144" s="79"/>
      <c r="F144" s="79"/>
      <c r="G144" s="79"/>
      <c r="H144" s="79"/>
      <c r="I144" s="79"/>
      <c r="J144" s="79"/>
      <c r="K144" s="79"/>
      <c r="L144" s="79"/>
      <c r="M144" s="79"/>
      <c r="N144" s="79"/>
      <c r="O144" s="79"/>
      <c r="P144" s="79"/>
      <c r="Q144" s="79"/>
      <c r="R144" s="79"/>
    </row>
    <row r="145" spans="1:18" x14ac:dyDescent="0.2">
      <c r="A145" s="79"/>
      <c r="B145" s="79"/>
      <c r="C145" s="79"/>
      <c r="D145" s="86"/>
      <c r="E145" s="79"/>
      <c r="F145" s="79"/>
      <c r="G145" s="79"/>
      <c r="H145" s="79"/>
      <c r="I145" s="79"/>
      <c r="J145" s="79"/>
      <c r="K145" s="79"/>
      <c r="L145" s="79"/>
      <c r="M145" s="79"/>
      <c r="N145" s="79"/>
      <c r="O145" s="79"/>
      <c r="P145" s="79"/>
      <c r="Q145" s="79"/>
      <c r="R145" s="79"/>
    </row>
    <row r="146" spans="1:18" x14ac:dyDescent="0.2">
      <c r="A146" s="79"/>
      <c r="B146" s="79"/>
      <c r="C146" s="79"/>
      <c r="D146" s="86"/>
      <c r="E146" s="79"/>
      <c r="F146" s="79"/>
      <c r="G146" s="79"/>
      <c r="H146" s="79"/>
      <c r="I146" s="79"/>
      <c r="J146" s="79"/>
      <c r="K146" s="79"/>
      <c r="L146" s="79"/>
      <c r="M146" s="79"/>
      <c r="N146" s="79"/>
      <c r="O146" s="79"/>
      <c r="P146" s="79"/>
      <c r="Q146" s="79"/>
      <c r="R146" s="79"/>
    </row>
    <row r="147" spans="1:18" x14ac:dyDescent="0.2">
      <c r="A147" s="79"/>
      <c r="B147" s="79"/>
      <c r="C147" s="79"/>
      <c r="D147" s="86"/>
      <c r="E147" s="79"/>
      <c r="F147" s="79"/>
      <c r="G147" s="79"/>
      <c r="H147" s="79"/>
      <c r="I147" s="79"/>
      <c r="J147" s="79"/>
      <c r="K147" s="79"/>
      <c r="L147" s="79"/>
      <c r="M147" s="79"/>
      <c r="N147" s="79"/>
      <c r="O147" s="79"/>
      <c r="P147" s="79"/>
      <c r="Q147" s="79"/>
      <c r="R147" s="79"/>
    </row>
    <row r="148" spans="1:18" x14ac:dyDescent="0.2">
      <c r="A148" s="79"/>
      <c r="B148" s="79"/>
      <c r="C148" s="79"/>
      <c r="D148" s="86"/>
      <c r="E148" s="79"/>
      <c r="F148" s="79"/>
      <c r="G148" s="79"/>
      <c r="H148" s="79"/>
      <c r="I148" s="79"/>
      <c r="J148" s="79"/>
      <c r="K148" s="79"/>
      <c r="L148" s="79"/>
      <c r="M148" s="79"/>
      <c r="N148" s="79"/>
      <c r="O148" s="79"/>
      <c r="P148" s="79"/>
      <c r="Q148" s="79"/>
      <c r="R148" s="79"/>
    </row>
    <row r="149" spans="1:18" x14ac:dyDescent="0.2">
      <c r="A149" s="79"/>
      <c r="B149" s="79"/>
      <c r="C149" s="79"/>
      <c r="D149" s="86"/>
      <c r="E149" s="79"/>
      <c r="F149" s="79"/>
      <c r="G149" s="79"/>
      <c r="H149" s="79"/>
      <c r="I149" s="79"/>
      <c r="J149" s="79"/>
      <c r="K149" s="79"/>
      <c r="L149" s="79"/>
      <c r="M149" s="79"/>
      <c r="N149" s="79"/>
      <c r="O149" s="79"/>
      <c r="P149" s="79"/>
      <c r="Q149" s="79"/>
      <c r="R149" s="79"/>
    </row>
    <row r="150" spans="1:18" x14ac:dyDescent="0.2">
      <c r="A150" s="79"/>
      <c r="B150" s="79"/>
      <c r="C150" s="79"/>
      <c r="D150" s="86"/>
      <c r="E150" s="79"/>
      <c r="F150" s="79"/>
      <c r="G150" s="79"/>
      <c r="H150" s="79"/>
      <c r="I150" s="79"/>
      <c r="J150" s="79"/>
      <c r="K150" s="79"/>
      <c r="L150" s="79"/>
      <c r="M150" s="79"/>
      <c r="N150" s="79"/>
      <c r="O150" s="79"/>
      <c r="P150" s="79"/>
      <c r="Q150" s="79"/>
      <c r="R150" s="79"/>
    </row>
    <row r="151" spans="1:18" x14ac:dyDescent="0.2">
      <c r="A151" s="79"/>
      <c r="B151" s="79"/>
      <c r="C151" s="79"/>
      <c r="D151" s="86"/>
      <c r="E151" s="79"/>
      <c r="F151" s="79"/>
      <c r="G151" s="79"/>
      <c r="H151" s="79"/>
      <c r="I151" s="79"/>
      <c r="J151" s="79"/>
      <c r="K151" s="79"/>
      <c r="L151" s="79"/>
      <c r="M151" s="79"/>
      <c r="N151" s="79"/>
      <c r="O151" s="79"/>
      <c r="P151" s="79"/>
      <c r="Q151" s="79"/>
      <c r="R151" s="79"/>
    </row>
    <row r="152" spans="1:18" x14ac:dyDescent="0.2">
      <c r="A152" s="79"/>
      <c r="B152" s="79"/>
      <c r="C152" s="79"/>
      <c r="D152" s="86"/>
      <c r="E152" s="79"/>
      <c r="F152" s="79"/>
      <c r="G152" s="79"/>
      <c r="H152" s="79"/>
      <c r="I152" s="79"/>
      <c r="J152" s="79"/>
      <c r="K152" s="79"/>
      <c r="L152" s="79"/>
      <c r="M152" s="79"/>
      <c r="N152" s="79"/>
      <c r="O152" s="79"/>
      <c r="P152" s="79"/>
      <c r="Q152" s="79"/>
      <c r="R152" s="79"/>
    </row>
    <row r="153" spans="1:18" x14ac:dyDescent="0.2">
      <c r="A153" s="79"/>
      <c r="B153" s="79"/>
      <c r="C153" s="79"/>
      <c r="D153" s="86"/>
      <c r="E153" s="79"/>
      <c r="F153" s="79"/>
      <c r="G153" s="79"/>
      <c r="H153" s="79"/>
      <c r="I153" s="79"/>
      <c r="J153" s="79"/>
      <c r="K153" s="79"/>
      <c r="L153" s="79"/>
      <c r="M153" s="79"/>
      <c r="N153" s="79"/>
      <c r="O153" s="79"/>
      <c r="P153" s="79"/>
      <c r="Q153" s="79"/>
      <c r="R153" s="79"/>
    </row>
    <row r="154" spans="1:18" x14ac:dyDescent="0.2">
      <c r="A154" s="79"/>
      <c r="B154" s="79"/>
      <c r="C154" s="79"/>
      <c r="D154" s="86"/>
      <c r="E154" s="79"/>
      <c r="F154" s="79"/>
      <c r="G154" s="79"/>
      <c r="H154" s="79"/>
      <c r="I154" s="79"/>
      <c r="J154" s="79"/>
      <c r="K154" s="79"/>
      <c r="L154" s="79"/>
      <c r="M154" s="79"/>
      <c r="N154" s="79"/>
      <c r="O154" s="79"/>
      <c r="P154" s="79"/>
      <c r="Q154" s="79"/>
      <c r="R154" s="79"/>
    </row>
    <row r="155" spans="1:18" x14ac:dyDescent="0.2">
      <c r="A155" s="79"/>
      <c r="B155" s="79"/>
      <c r="C155" s="79"/>
      <c r="D155" s="86"/>
      <c r="E155" s="79"/>
      <c r="F155" s="79"/>
      <c r="G155" s="79"/>
      <c r="H155" s="79"/>
      <c r="I155" s="79"/>
      <c r="J155" s="79"/>
      <c r="K155" s="79"/>
      <c r="L155" s="79"/>
      <c r="M155" s="79"/>
      <c r="N155" s="79"/>
      <c r="O155" s="79"/>
      <c r="P155" s="79"/>
      <c r="Q155" s="79"/>
      <c r="R155" s="79"/>
    </row>
    <row r="156" spans="1:18" x14ac:dyDescent="0.2">
      <c r="A156" s="79"/>
      <c r="B156" s="79"/>
      <c r="C156" s="79"/>
      <c r="D156" s="86"/>
      <c r="E156" s="79"/>
      <c r="F156" s="79"/>
      <c r="G156" s="79"/>
      <c r="H156" s="79"/>
      <c r="I156" s="79"/>
      <c r="J156" s="79"/>
      <c r="K156" s="79"/>
      <c r="L156" s="79"/>
      <c r="M156" s="79"/>
      <c r="N156" s="79"/>
      <c r="O156" s="79"/>
      <c r="P156" s="79"/>
      <c r="Q156" s="79"/>
      <c r="R156" s="79"/>
    </row>
    <row r="157" spans="1:18" x14ac:dyDescent="0.2">
      <c r="A157" s="79"/>
      <c r="B157" s="79"/>
      <c r="C157" s="79"/>
      <c r="D157" s="86"/>
      <c r="E157" s="79"/>
      <c r="F157" s="79"/>
      <c r="G157" s="79"/>
      <c r="H157" s="79"/>
      <c r="I157" s="79"/>
      <c r="J157" s="79"/>
      <c r="K157" s="79"/>
      <c r="L157" s="79"/>
      <c r="M157" s="79"/>
      <c r="N157" s="79"/>
      <c r="O157" s="79"/>
      <c r="P157" s="79"/>
      <c r="Q157" s="79"/>
      <c r="R157" s="79"/>
    </row>
    <row r="158" spans="1:18" x14ac:dyDescent="0.2">
      <c r="A158" s="79"/>
      <c r="B158" s="79"/>
      <c r="C158" s="79"/>
      <c r="D158" s="86"/>
      <c r="E158" s="79"/>
      <c r="F158" s="79"/>
      <c r="G158" s="79"/>
      <c r="H158" s="79"/>
      <c r="I158" s="79"/>
      <c r="J158" s="79"/>
      <c r="K158" s="79"/>
      <c r="L158" s="79"/>
      <c r="M158" s="79"/>
      <c r="N158" s="79"/>
      <c r="O158" s="79"/>
      <c r="P158" s="79"/>
      <c r="Q158" s="79"/>
      <c r="R158" s="79"/>
    </row>
    <row r="159" spans="1:18" x14ac:dyDescent="0.2">
      <c r="A159" s="79"/>
      <c r="B159" s="79"/>
      <c r="C159" s="79"/>
      <c r="D159" s="86"/>
      <c r="E159" s="79"/>
      <c r="F159" s="79"/>
      <c r="G159" s="79"/>
      <c r="H159" s="79"/>
      <c r="I159" s="79"/>
      <c r="J159" s="79"/>
      <c r="K159" s="79"/>
      <c r="L159" s="79"/>
      <c r="M159" s="79"/>
      <c r="N159" s="79"/>
      <c r="O159" s="79"/>
      <c r="P159" s="79"/>
      <c r="Q159" s="79"/>
      <c r="R159" s="79"/>
    </row>
    <row r="160" spans="1:18" x14ac:dyDescent="0.2">
      <c r="A160" s="79"/>
      <c r="B160" s="79"/>
      <c r="C160" s="79"/>
      <c r="D160" s="86"/>
      <c r="E160" s="79"/>
      <c r="F160" s="79"/>
      <c r="G160" s="79"/>
      <c r="H160" s="79"/>
      <c r="I160" s="79"/>
      <c r="J160" s="79"/>
      <c r="K160" s="79"/>
      <c r="L160" s="79"/>
      <c r="M160" s="79"/>
      <c r="N160" s="79"/>
      <c r="O160" s="79"/>
      <c r="P160" s="79"/>
      <c r="Q160" s="79"/>
      <c r="R160" s="79"/>
    </row>
    <row r="161" spans="1:18" x14ac:dyDescent="0.2">
      <c r="A161" s="79"/>
      <c r="B161" s="79"/>
      <c r="C161" s="79"/>
      <c r="D161" s="86"/>
      <c r="E161" s="79"/>
      <c r="F161" s="79"/>
      <c r="G161" s="79"/>
      <c r="H161" s="79"/>
      <c r="I161" s="79"/>
      <c r="J161" s="79"/>
      <c r="K161" s="79"/>
      <c r="L161" s="79"/>
      <c r="M161" s="79"/>
      <c r="N161" s="79"/>
      <c r="O161" s="79"/>
      <c r="P161" s="79"/>
      <c r="Q161" s="79"/>
      <c r="R161" s="79"/>
    </row>
    <row r="162" spans="1:18" x14ac:dyDescent="0.2">
      <c r="A162" s="79"/>
      <c r="B162" s="79"/>
      <c r="C162" s="79"/>
      <c r="D162" s="86"/>
      <c r="E162" s="79"/>
      <c r="F162" s="79"/>
      <c r="G162" s="79"/>
      <c r="H162" s="79"/>
      <c r="I162" s="79"/>
      <c r="J162" s="79"/>
      <c r="K162" s="79"/>
      <c r="L162" s="79"/>
      <c r="M162" s="79"/>
      <c r="N162" s="79"/>
      <c r="O162" s="79"/>
      <c r="P162" s="79"/>
      <c r="Q162" s="79"/>
      <c r="R162" s="79"/>
    </row>
    <row r="163" spans="1:18" x14ac:dyDescent="0.2">
      <c r="A163" s="79"/>
      <c r="B163" s="79"/>
      <c r="C163" s="79"/>
      <c r="D163" s="86"/>
      <c r="E163" s="79"/>
      <c r="F163" s="79"/>
      <c r="G163" s="79"/>
      <c r="H163" s="79"/>
      <c r="I163" s="79"/>
      <c r="J163" s="79"/>
      <c r="K163" s="79"/>
      <c r="L163" s="79"/>
      <c r="M163" s="79"/>
      <c r="N163" s="79"/>
      <c r="O163" s="79"/>
      <c r="P163" s="79"/>
      <c r="Q163" s="79"/>
      <c r="R163" s="79"/>
    </row>
    <row r="164" spans="1:18" x14ac:dyDescent="0.2">
      <c r="A164" s="79"/>
      <c r="B164" s="79"/>
      <c r="C164" s="79"/>
      <c r="D164" s="86"/>
      <c r="E164" s="79"/>
      <c r="F164" s="79"/>
      <c r="G164" s="79"/>
      <c r="H164" s="79"/>
      <c r="I164" s="79"/>
      <c r="J164" s="79"/>
      <c r="K164" s="79"/>
      <c r="L164" s="79"/>
      <c r="M164" s="79"/>
      <c r="N164" s="79"/>
      <c r="O164" s="79"/>
      <c r="P164" s="79"/>
      <c r="Q164" s="79"/>
      <c r="R164" s="79"/>
    </row>
    <row r="165" spans="1:18" x14ac:dyDescent="0.2">
      <c r="A165" s="79"/>
      <c r="B165" s="79"/>
      <c r="C165" s="79"/>
      <c r="D165" s="86"/>
      <c r="E165" s="79"/>
      <c r="F165" s="79"/>
      <c r="G165" s="79"/>
      <c r="H165" s="79"/>
      <c r="I165" s="79"/>
      <c r="J165" s="79"/>
      <c r="K165" s="79"/>
      <c r="L165" s="79"/>
      <c r="M165" s="79"/>
      <c r="N165" s="79"/>
      <c r="O165" s="79"/>
      <c r="P165" s="79"/>
      <c r="Q165" s="79"/>
      <c r="R165" s="79"/>
    </row>
    <row r="166" spans="1:18" x14ac:dyDescent="0.2">
      <c r="A166" s="79"/>
      <c r="B166" s="79"/>
      <c r="C166" s="79"/>
      <c r="D166" s="86"/>
      <c r="E166" s="79"/>
      <c r="F166" s="79"/>
      <c r="G166" s="79"/>
      <c r="H166" s="79"/>
      <c r="I166" s="79"/>
      <c r="J166" s="79"/>
      <c r="K166" s="79"/>
      <c r="L166" s="79"/>
      <c r="M166" s="79"/>
      <c r="N166" s="79"/>
      <c r="O166" s="79"/>
      <c r="P166" s="79"/>
      <c r="Q166" s="79"/>
      <c r="R166" s="79"/>
    </row>
    <row r="167" spans="1:18" x14ac:dyDescent="0.2">
      <c r="A167" s="79"/>
      <c r="B167" s="79"/>
      <c r="C167" s="79"/>
      <c r="D167" s="86"/>
      <c r="E167" s="79"/>
      <c r="F167" s="79"/>
      <c r="G167" s="79"/>
      <c r="H167" s="79"/>
      <c r="I167" s="79"/>
      <c r="J167" s="79"/>
      <c r="K167" s="79"/>
      <c r="L167" s="79"/>
      <c r="M167" s="79"/>
      <c r="N167" s="79"/>
      <c r="O167" s="79"/>
      <c r="P167" s="79"/>
      <c r="Q167" s="79"/>
      <c r="R167" s="79"/>
    </row>
    <row r="168" spans="1:18" x14ac:dyDescent="0.2">
      <c r="A168" s="79"/>
      <c r="B168" s="79"/>
      <c r="C168" s="79"/>
      <c r="D168" s="86"/>
      <c r="E168" s="79"/>
      <c r="F168" s="79"/>
      <c r="G168" s="79"/>
      <c r="H168" s="79"/>
      <c r="I168" s="79"/>
      <c r="J168" s="79"/>
      <c r="K168" s="79"/>
      <c r="L168" s="79"/>
      <c r="M168" s="79"/>
      <c r="N168" s="79"/>
      <c r="O168" s="79"/>
      <c r="P168" s="79"/>
      <c r="Q168" s="79"/>
      <c r="R168" s="79"/>
    </row>
    <row r="169" spans="1:18" x14ac:dyDescent="0.2">
      <c r="A169" s="79"/>
      <c r="B169" s="79"/>
      <c r="C169" s="79"/>
      <c r="D169" s="86"/>
      <c r="E169" s="79"/>
      <c r="F169" s="79"/>
      <c r="G169" s="79"/>
      <c r="H169" s="79"/>
      <c r="I169" s="79"/>
      <c r="J169" s="79"/>
      <c r="K169" s="79"/>
      <c r="L169" s="79"/>
      <c r="M169" s="79"/>
      <c r="N169" s="79"/>
      <c r="O169" s="79"/>
      <c r="P169" s="79"/>
      <c r="Q169" s="79"/>
      <c r="R169" s="79"/>
    </row>
    <row r="170" spans="1:18" x14ac:dyDescent="0.2">
      <c r="A170" s="79"/>
      <c r="B170" s="79"/>
      <c r="C170" s="79"/>
      <c r="D170" s="86"/>
      <c r="E170" s="79"/>
      <c r="F170" s="79"/>
      <c r="G170" s="79"/>
      <c r="H170" s="79"/>
      <c r="I170" s="79"/>
      <c r="J170" s="79"/>
      <c r="K170" s="79"/>
      <c r="L170" s="79"/>
      <c r="M170" s="79"/>
      <c r="N170" s="79"/>
      <c r="O170" s="79"/>
      <c r="P170" s="79"/>
      <c r="Q170" s="79"/>
      <c r="R170" s="79"/>
    </row>
    <row r="171" spans="1:18" x14ac:dyDescent="0.2">
      <c r="A171" s="79"/>
      <c r="B171" s="79"/>
      <c r="C171" s="79"/>
      <c r="D171" s="86"/>
      <c r="E171" s="79"/>
      <c r="F171" s="79"/>
      <c r="G171" s="79"/>
      <c r="H171" s="79"/>
      <c r="I171" s="79"/>
      <c r="J171" s="79"/>
      <c r="K171" s="79"/>
      <c r="L171" s="79"/>
      <c r="M171" s="79"/>
      <c r="N171" s="79"/>
      <c r="O171" s="79"/>
      <c r="P171" s="79"/>
      <c r="Q171" s="79"/>
      <c r="R171" s="79"/>
    </row>
    <row r="172" spans="1:18" x14ac:dyDescent="0.2">
      <c r="A172" s="79"/>
      <c r="B172" s="79"/>
      <c r="C172" s="79"/>
      <c r="D172" s="86"/>
      <c r="E172" s="79"/>
      <c r="F172" s="79"/>
      <c r="G172" s="79"/>
      <c r="H172" s="79"/>
      <c r="I172" s="79"/>
      <c r="J172" s="79"/>
      <c r="K172" s="79"/>
      <c r="L172" s="79"/>
      <c r="M172" s="79"/>
      <c r="N172" s="79"/>
      <c r="O172" s="79"/>
      <c r="P172" s="79"/>
      <c r="Q172" s="79"/>
      <c r="R172" s="79"/>
    </row>
    <row r="173" spans="1:18" x14ac:dyDescent="0.2">
      <c r="A173" s="79"/>
      <c r="B173" s="79"/>
      <c r="C173" s="79"/>
      <c r="D173" s="86"/>
      <c r="E173" s="79"/>
      <c r="F173" s="79"/>
      <c r="G173" s="79"/>
      <c r="H173" s="79"/>
      <c r="I173" s="79"/>
      <c r="J173" s="79"/>
      <c r="K173" s="79"/>
      <c r="L173" s="79"/>
      <c r="M173" s="79"/>
      <c r="N173" s="79"/>
      <c r="O173" s="79"/>
      <c r="P173" s="79"/>
      <c r="Q173" s="79"/>
      <c r="R173" s="79"/>
    </row>
    <row r="174" spans="1:18" x14ac:dyDescent="0.2">
      <c r="A174" s="79"/>
      <c r="B174" s="79"/>
      <c r="C174" s="79"/>
      <c r="D174" s="86"/>
      <c r="E174" s="79"/>
      <c r="F174" s="79"/>
      <c r="G174" s="79"/>
      <c r="H174" s="79"/>
      <c r="I174" s="79"/>
      <c r="J174" s="79"/>
      <c r="K174" s="79"/>
      <c r="L174" s="79"/>
      <c r="M174" s="79"/>
      <c r="N174" s="79"/>
      <c r="O174" s="79"/>
      <c r="P174" s="79"/>
      <c r="Q174" s="79"/>
      <c r="R174" s="79"/>
    </row>
    <row r="175" spans="1:18" x14ac:dyDescent="0.2">
      <c r="A175" s="79"/>
      <c r="B175" s="79"/>
      <c r="C175" s="79"/>
      <c r="D175" s="86"/>
      <c r="E175" s="79"/>
      <c r="F175" s="79"/>
      <c r="G175" s="79"/>
      <c r="H175" s="79"/>
      <c r="I175" s="79"/>
      <c r="J175" s="79"/>
      <c r="K175" s="79"/>
      <c r="L175" s="79"/>
      <c r="M175" s="79"/>
      <c r="N175" s="79"/>
      <c r="O175" s="79"/>
      <c r="P175" s="79"/>
      <c r="Q175" s="79"/>
      <c r="R175" s="79"/>
    </row>
    <row r="176" spans="1:18" x14ac:dyDescent="0.2">
      <c r="A176" s="79"/>
      <c r="B176" s="79"/>
      <c r="C176" s="79"/>
      <c r="D176" s="86"/>
      <c r="E176" s="79"/>
      <c r="F176" s="79"/>
      <c r="G176" s="79"/>
      <c r="H176" s="79"/>
      <c r="I176" s="79"/>
      <c r="J176" s="79"/>
      <c r="K176" s="79"/>
      <c r="L176" s="79"/>
      <c r="M176" s="79"/>
      <c r="N176" s="79"/>
      <c r="O176" s="79"/>
      <c r="P176" s="79"/>
      <c r="Q176" s="79"/>
      <c r="R176" s="79"/>
    </row>
    <row r="177" spans="1:18" x14ac:dyDescent="0.2">
      <c r="A177" s="79"/>
      <c r="B177" s="79"/>
      <c r="C177" s="79"/>
      <c r="D177" s="86"/>
      <c r="E177" s="79"/>
      <c r="F177" s="79"/>
      <c r="G177" s="79"/>
      <c r="H177" s="79"/>
      <c r="I177" s="79"/>
      <c r="J177" s="79"/>
      <c r="K177" s="79"/>
      <c r="L177" s="79"/>
      <c r="M177" s="79"/>
      <c r="N177" s="79"/>
      <c r="O177" s="79"/>
      <c r="P177" s="79"/>
      <c r="Q177" s="79"/>
      <c r="R177" s="79"/>
    </row>
    <row r="178" spans="1:18" x14ac:dyDescent="0.2">
      <c r="A178" s="79"/>
      <c r="B178" s="79"/>
      <c r="C178" s="79"/>
      <c r="D178" s="86"/>
      <c r="E178" s="79"/>
      <c r="F178" s="79"/>
      <c r="G178" s="79"/>
      <c r="H178" s="79"/>
      <c r="I178" s="79"/>
      <c r="J178" s="79"/>
      <c r="K178" s="79"/>
      <c r="L178" s="79"/>
      <c r="M178" s="79"/>
      <c r="N178" s="79"/>
      <c r="O178" s="79"/>
      <c r="P178" s="79"/>
      <c r="Q178" s="79"/>
      <c r="R178" s="79"/>
    </row>
    <row r="179" spans="1:18" x14ac:dyDescent="0.2">
      <c r="A179" s="79"/>
      <c r="B179" s="79"/>
      <c r="C179" s="79"/>
      <c r="D179" s="86"/>
      <c r="E179" s="79"/>
      <c r="F179" s="79"/>
      <c r="G179" s="79"/>
      <c r="H179" s="79"/>
      <c r="I179" s="79"/>
      <c r="J179" s="79"/>
      <c r="K179" s="79"/>
      <c r="L179" s="79"/>
      <c r="M179" s="79"/>
      <c r="N179" s="79"/>
      <c r="O179" s="79"/>
      <c r="P179" s="79"/>
      <c r="Q179" s="79"/>
      <c r="R179" s="79"/>
    </row>
    <row r="180" spans="1:18" x14ac:dyDescent="0.2">
      <c r="A180" s="79"/>
      <c r="B180" s="79"/>
      <c r="C180" s="79"/>
      <c r="D180" s="86"/>
      <c r="E180" s="79"/>
      <c r="F180" s="79"/>
      <c r="G180" s="79"/>
      <c r="H180" s="79"/>
      <c r="I180" s="79"/>
      <c r="J180" s="79"/>
      <c r="K180" s="79"/>
      <c r="L180" s="79"/>
      <c r="M180" s="79"/>
      <c r="N180" s="79"/>
      <c r="O180" s="79"/>
      <c r="P180" s="79"/>
      <c r="Q180" s="79"/>
      <c r="R180" s="79"/>
    </row>
    <row r="181" spans="1:18" x14ac:dyDescent="0.2">
      <c r="A181" s="79"/>
      <c r="B181" s="79"/>
      <c r="C181" s="79"/>
      <c r="D181" s="86"/>
      <c r="E181" s="79"/>
      <c r="F181" s="79"/>
      <c r="G181" s="79"/>
      <c r="H181" s="79"/>
      <c r="I181" s="79"/>
      <c r="J181" s="79"/>
      <c r="K181" s="79"/>
      <c r="L181" s="79"/>
      <c r="M181" s="79"/>
      <c r="N181" s="79"/>
      <c r="O181" s="79"/>
      <c r="P181" s="79"/>
      <c r="Q181" s="79"/>
      <c r="R181" s="79"/>
    </row>
    <row r="182" spans="1:18" x14ac:dyDescent="0.2">
      <c r="A182" s="79"/>
      <c r="B182" s="79"/>
      <c r="C182" s="79"/>
      <c r="D182" s="86"/>
      <c r="E182" s="79"/>
      <c r="F182" s="79"/>
      <c r="G182" s="79"/>
      <c r="H182" s="79"/>
      <c r="I182" s="79"/>
      <c r="J182" s="79"/>
      <c r="K182" s="79"/>
      <c r="L182" s="79"/>
      <c r="M182" s="79"/>
      <c r="N182" s="79"/>
      <c r="O182" s="79"/>
      <c r="P182" s="79"/>
      <c r="Q182" s="79"/>
      <c r="R182" s="79"/>
    </row>
    <row r="183" spans="1:18" x14ac:dyDescent="0.2">
      <c r="A183" s="79"/>
      <c r="B183" s="79"/>
      <c r="C183" s="79"/>
      <c r="D183" s="86"/>
      <c r="E183" s="79"/>
      <c r="F183" s="79"/>
      <c r="G183" s="79"/>
      <c r="H183" s="79"/>
      <c r="I183" s="79"/>
      <c r="J183" s="79"/>
      <c r="K183" s="79"/>
      <c r="L183" s="79"/>
      <c r="M183" s="79"/>
      <c r="N183" s="79"/>
      <c r="O183" s="79"/>
      <c r="P183" s="79"/>
      <c r="Q183" s="79"/>
      <c r="R183" s="79"/>
    </row>
    <row r="184" spans="1:18" x14ac:dyDescent="0.2">
      <c r="A184" s="79"/>
      <c r="B184" s="79"/>
      <c r="C184" s="79"/>
      <c r="D184" s="86"/>
      <c r="E184" s="79"/>
      <c r="F184" s="79"/>
      <c r="G184" s="79"/>
      <c r="H184" s="79"/>
      <c r="I184" s="79"/>
      <c r="J184" s="79"/>
      <c r="K184" s="79"/>
      <c r="L184" s="79"/>
      <c r="M184" s="79"/>
      <c r="N184" s="79"/>
      <c r="O184" s="79"/>
      <c r="P184" s="79"/>
      <c r="Q184" s="79"/>
      <c r="R184" s="79"/>
    </row>
    <row r="185" spans="1:18" x14ac:dyDescent="0.2">
      <c r="A185" s="79"/>
      <c r="B185" s="79"/>
      <c r="C185" s="79"/>
      <c r="D185" s="86"/>
      <c r="E185" s="79"/>
      <c r="F185" s="79"/>
      <c r="G185" s="79"/>
      <c r="H185" s="79"/>
      <c r="I185" s="79"/>
      <c r="J185" s="79"/>
      <c r="K185" s="79"/>
      <c r="L185" s="79"/>
      <c r="M185" s="79"/>
      <c r="N185" s="79"/>
      <c r="O185" s="79"/>
      <c r="P185" s="79"/>
      <c r="Q185" s="79"/>
      <c r="R185" s="79"/>
    </row>
    <row r="186" spans="1:18" x14ac:dyDescent="0.2">
      <c r="A186" s="79"/>
      <c r="B186" s="79"/>
      <c r="C186" s="79"/>
      <c r="D186" s="86"/>
      <c r="E186" s="79"/>
      <c r="F186" s="79"/>
      <c r="G186" s="79"/>
      <c r="H186" s="79"/>
      <c r="I186" s="79"/>
      <c r="J186" s="79"/>
      <c r="K186" s="79"/>
      <c r="L186" s="79"/>
      <c r="M186" s="79"/>
      <c r="N186" s="79"/>
      <c r="O186" s="79"/>
      <c r="P186" s="79"/>
      <c r="Q186" s="79"/>
      <c r="R186" s="79"/>
    </row>
    <row r="187" spans="1:18" x14ac:dyDescent="0.2">
      <c r="A187" s="79"/>
      <c r="B187" s="79"/>
      <c r="C187" s="79"/>
      <c r="D187" s="86"/>
      <c r="E187" s="79"/>
      <c r="F187" s="79"/>
      <c r="G187" s="79"/>
      <c r="H187" s="79"/>
      <c r="I187" s="79"/>
      <c r="J187" s="79"/>
      <c r="K187" s="79"/>
      <c r="L187" s="79"/>
      <c r="M187" s="79"/>
      <c r="N187" s="79"/>
      <c r="O187" s="79"/>
      <c r="P187" s="79"/>
      <c r="Q187" s="79"/>
      <c r="R187" s="79"/>
    </row>
    <row r="188" spans="1:18" x14ac:dyDescent="0.2">
      <c r="A188" s="79"/>
      <c r="B188" s="79"/>
      <c r="C188" s="79"/>
      <c r="D188" s="86"/>
      <c r="E188" s="79"/>
      <c r="F188" s="79"/>
      <c r="G188" s="79"/>
      <c r="H188" s="79"/>
      <c r="I188" s="79"/>
      <c r="J188" s="79"/>
      <c r="K188" s="79"/>
      <c r="L188" s="79"/>
      <c r="M188" s="79"/>
      <c r="N188" s="79"/>
      <c r="O188" s="79"/>
      <c r="P188" s="79"/>
      <c r="Q188" s="79"/>
      <c r="R188" s="79"/>
    </row>
    <row r="189" spans="1:18" x14ac:dyDescent="0.2">
      <c r="A189" s="79"/>
      <c r="B189" s="79"/>
      <c r="C189" s="79"/>
      <c r="D189" s="86"/>
      <c r="E189" s="79"/>
      <c r="F189" s="79"/>
      <c r="G189" s="79"/>
      <c r="H189" s="79"/>
      <c r="I189" s="79"/>
      <c r="J189" s="79"/>
      <c r="K189" s="79"/>
      <c r="L189" s="79"/>
      <c r="M189" s="79"/>
      <c r="N189" s="79"/>
      <c r="O189" s="79"/>
      <c r="P189" s="79"/>
      <c r="Q189" s="79"/>
      <c r="R189" s="79"/>
    </row>
    <row r="190" spans="1:18" x14ac:dyDescent="0.2">
      <c r="A190" s="79"/>
      <c r="B190" s="79"/>
      <c r="C190" s="79"/>
      <c r="D190" s="86"/>
      <c r="E190" s="79"/>
      <c r="F190" s="79"/>
      <c r="G190" s="79"/>
      <c r="H190" s="79"/>
      <c r="I190" s="79"/>
      <c r="J190" s="79"/>
      <c r="K190" s="79"/>
      <c r="L190" s="79"/>
      <c r="M190" s="79"/>
      <c r="N190" s="79"/>
      <c r="O190" s="79"/>
      <c r="P190" s="79"/>
      <c r="Q190" s="79"/>
      <c r="R190" s="79"/>
    </row>
    <row r="191" spans="1:18" x14ac:dyDescent="0.2">
      <c r="A191" s="79"/>
      <c r="B191" s="79"/>
      <c r="C191" s="79"/>
      <c r="D191" s="86"/>
      <c r="E191" s="79"/>
      <c r="F191" s="79"/>
      <c r="G191" s="79"/>
      <c r="H191" s="79"/>
      <c r="I191" s="79"/>
      <c r="J191" s="79"/>
      <c r="K191" s="79"/>
      <c r="L191" s="79"/>
      <c r="M191" s="79"/>
      <c r="N191" s="79"/>
      <c r="O191" s="79"/>
      <c r="P191" s="79"/>
      <c r="Q191" s="79"/>
      <c r="R191" s="79"/>
    </row>
    <row r="192" spans="1:18" x14ac:dyDescent="0.2">
      <c r="A192" s="79"/>
      <c r="B192" s="79"/>
      <c r="C192" s="79"/>
      <c r="D192" s="86"/>
      <c r="E192" s="79"/>
      <c r="F192" s="79"/>
      <c r="G192" s="79"/>
      <c r="H192" s="79"/>
      <c r="I192" s="79"/>
      <c r="J192" s="79"/>
      <c r="K192" s="79"/>
      <c r="L192" s="79"/>
      <c r="M192" s="79"/>
      <c r="N192" s="79"/>
      <c r="O192" s="79"/>
      <c r="P192" s="79"/>
      <c r="Q192" s="79"/>
      <c r="R192" s="79"/>
    </row>
    <row r="193" spans="1:18" x14ac:dyDescent="0.2">
      <c r="A193" s="79"/>
      <c r="B193" s="79"/>
      <c r="C193" s="79"/>
      <c r="D193" s="86"/>
      <c r="E193" s="79"/>
      <c r="F193" s="79"/>
      <c r="G193" s="79"/>
      <c r="H193" s="79"/>
      <c r="I193" s="79"/>
      <c r="J193" s="79"/>
      <c r="K193" s="79"/>
      <c r="L193" s="79"/>
      <c r="M193" s="79"/>
      <c r="N193" s="79"/>
      <c r="O193" s="79"/>
      <c r="P193" s="79"/>
      <c r="Q193" s="79"/>
      <c r="R193" s="79"/>
    </row>
    <row r="194" spans="1:18" x14ac:dyDescent="0.2">
      <c r="A194" s="79"/>
      <c r="B194" s="79"/>
      <c r="C194" s="79"/>
      <c r="D194" s="86"/>
      <c r="E194" s="79"/>
      <c r="F194" s="79"/>
      <c r="G194" s="79"/>
      <c r="H194" s="79"/>
      <c r="I194" s="79"/>
      <c r="J194" s="79"/>
      <c r="K194" s="79"/>
      <c r="L194" s="79"/>
      <c r="M194" s="79"/>
      <c r="N194" s="79"/>
      <c r="O194" s="79"/>
      <c r="P194" s="79"/>
      <c r="Q194" s="79"/>
      <c r="R194" s="79"/>
    </row>
    <row r="195" spans="1:18" x14ac:dyDescent="0.2">
      <c r="A195" s="79"/>
      <c r="B195" s="79"/>
      <c r="C195" s="79"/>
      <c r="D195" s="86"/>
      <c r="E195" s="79"/>
      <c r="F195" s="79"/>
      <c r="G195" s="79"/>
      <c r="H195" s="79"/>
      <c r="I195" s="79"/>
      <c r="J195" s="79"/>
      <c r="K195" s="79"/>
      <c r="L195" s="79"/>
      <c r="M195" s="79"/>
      <c r="N195" s="79"/>
      <c r="O195" s="79"/>
      <c r="P195" s="79"/>
      <c r="Q195" s="79"/>
      <c r="R195" s="79"/>
    </row>
    <row r="196" spans="1:18" x14ac:dyDescent="0.2">
      <c r="A196" s="79"/>
      <c r="B196" s="79"/>
      <c r="C196" s="79"/>
      <c r="D196" s="86"/>
      <c r="E196" s="79"/>
      <c r="F196" s="79"/>
      <c r="G196" s="79"/>
      <c r="H196" s="79"/>
      <c r="I196" s="79"/>
      <c r="J196" s="79"/>
      <c r="K196" s="79"/>
      <c r="L196" s="79"/>
      <c r="M196" s="79"/>
      <c r="N196" s="79"/>
      <c r="O196" s="79"/>
      <c r="P196" s="79"/>
      <c r="Q196" s="79"/>
      <c r="R196" s="79"/>
    </row>
    <row r="197" spans="1:18" x14ac:dyDescent="0.2">
      <c r="A197" s="79"/>
      <c r="B197" s="79"/>
      <c r="C197" s="79"/>
      <c r="D197" s="86"/>
      <c r="E197" s="79"/>
      <c r="F197" s="79"/>
      <c r="G197" s="79"/>
      <c r="H197" s="79"/>
      <c r="I197" s="79"/>
      <c r="J197" s="79"/>
      <c r="K197" s="79"/>
      <c r="L197" s="79"/>
      <c r="M197" s="79"/>
      <c r="N197" s="79"/>
      <c r="O197" s="79"/>
      <c r="P197" s="79"/>
      <c r="Q197" s="79"/>
      <c r="R197" s="79"/>
    </row>
    <row r="198" spans="1:18" x14ac:dyDescent="0.2">
      <c r="A198" s="79"/>
      <c r="B198" s="79"/>
      <c r="C198" s="79"/>
      <c r="D198" s="86"/>
      <c r="E198" s="79"/>
      <c r="F198" s="79"/>
      <c r="G198" s="79"/>
      <c r="H198" s="79"/>
      <c r="I198" s="79"/>
      <c r="J198" s="79"/>
      <c r="K198" s="79"/>
      <c r="L198" s="79"/>
      <c r="M198" s="79"/>
      <c r="N198" s="79"/>
      <c r="O198" s="79"/>
      <c r="P198" s="79"/>
      <c r="Q198" s="79"/>
      <c r="R198" s="79"/>
    </row>
    <row r="199" spans="1:18" x14ac:dyDescent="0.2">
      <c r="A199" s="79"/>
      <c r="B199" s="79"/>
      <c r="C199" s="79"/>
      <c r="D199" s="86"/>
      <c r="E199" s="79"/>
      <c r="F199" s="79"/>
      <c r="G199" s="79"/>
      <c r="H199" s="79"/>
      <c r="I199" s="79"/>
      <c r="J199" s="79"/>
      <c r="K199" s="79"/>
      <c r="L199" s="79"/>
      <c r="M199" s="79"/>
      <c r="N199" s="79"/>
      <c r="O199" s="79"/>
      <c r="P199" s="79"/>
      <c r="Q199" s="79"/>
      <c r="R199" s="79"/>
    </row>
    <row r="200" spans="1:18" x14ac:dyDescent="0.2">
      <c r="A200" s="79"/>
      <c r="B200" s="79"/>
      <c r="C200" s="79"/>
      <c r="D200" s="86"/>
      <c r="E200" s="79"/>
      <c r="F200" s="79"/>
      <c r="G200" s="79"/>
      <c r="H200" s="79"/>
      <c r="I200" s="79"/>
      <c r="J200" s="79"/>
      <c r="K200" s="79"/>
      <c r="L200" s="79"/>
      <c r="M200" s="79"/>
      <c r="N200" s="79"/>
      <c r="O200" s="79"/>
      <c r="P200" s="79"/>
      <c r="Q200" s="79"/>
      <c r="R200" s="79"/>
    </row>
    <row r="201" spans="1:18" x14ac:dyDescent="0.2">
      <c r="A201" s="79"/>
      <c r="B201" s="79"/>
      <c r="C201" s="79"/>
      <c r="D201" s="86"/>
      <c r="E201" s="79"/>
      <c r="F201" s="79"/>
      <c r="G201" s="79"/>
      <c r="H201" s="79"/>
      <c r="I201" s="79"/>
      <c r="J201" s="79"/>
      <c r="K201" s="79"/>
      <c r="L201" s="79"/>
      <c r="M201" s="79"/>
      <c r="N201" s="79"/>
      <c r="O201" s="79"/>
      <c r="P201" s="79"/>
      <c r="Q201" s="79"/>
      <c r="R201" s="79"/>
    </row>
    <row r="202" spans="1:18" x14ac:dyDescent="0.2">
      <c r="A202" s="79"/>
      <c r="B202" s="79"/>
      <c r="C202" s="79"/>
      <c r="D202" s="86"/>
      <c r="E202" s="79"/>
      <c r="F202" s="79"/>
      <c r="G202" s="79"/>
      <c r="H202" s="79"/>
      <c r="I202" s="79"/>
      <c r="J202" s="79"/>
      <c r="K202" s="79"/>
      <c r="L202" s="79"/>
      <c r="M202" s="79"/>
      <c r="N202" s="79"/>
      <c r="O202" s="79"/>
      <c r="P202" s="79"/>
      <c r="Q202" s="79"/>
      <c r="R202" s="79"/>
    </row>
    <row r="203" spans="1:18" x14ac:dyDescent="0.2">
      <c r="A203" s="79"/>
      <c r="B203" s="79"/>
      <c r="C203" s="79"/>
      <c r="D203" s="86"/>
      <c r="E203" s="79"/>
      <c r="F203" s="79"/>
      <c r="G203" s="79"/>
      <c r="H203" s="79"/>
      <c r="I203" s="79"/>
      <c r="J203" s="79"/>
      <c r="K203" s="79"/>
      <c r="L203" s="79"/>
      <c r="M203" s="79"/>
      <c r="N203" s="79"/>
      <c r="O203" s="79"/>
      <c r="P203" s="79"/>
      <c r="Q203" s="79"/>
      <c r="R203" s="79"/>
    </row>
    <row r="204" spans="1:18" x14ac:dyDescent="0.2">
      <c r="A204" s="79"/>
      <c r="B204" s="79"/>
      <c r="C204" s="79"/>
      <c r="D204" s="86"/>
      <c r="E204" s="79"/>
      <c r="F204" s="79"/>
      <c r="G204" s="79"/>
      <c r="H204" s="79"/>
      <c r="I204" s="79"/>
      <c r="J204" s="79"/>
      <c r="K204" s="79"/>
      <c r="L204" s="79"/>
      <c r="M204" s="79"/>
      <c r="N204" s="79"/>
      <c r="O204" s="79"/>
      <c r="P204" s="79"/>
      <c r="Q204" s="79"/>
      <c r="R204" s="79"/>
    </row>
    <row r="205" spans="1:18" x14ac:dyDescent="0.2">
      <c r="A205" s="79"/>
      <c r="B205" s="79"/>
      <c r="C205" s="79"/>
      <c r="D205" s="86"/>
      <c r="E205" s="79"/>
      <c r="F205" s="79"/>
      <c r="G205" s="79"/>
      <c r="H205" s="79"/>
      <c r="I205" s="79"/>
      <c r="J205" s="79"/>
      <c r="K205" s="79"/>
      <c r="L205" s="79"/>
      <c r="M205" s="79"/>
      <c r="N205" s="79"/>
      <c r="O205" s="79"/>
      <c r="P205" s="79"/>
      <c r="Q205" s="79"/>
      <c r="R205" s="79"/>
    </row>
    <row r="206" spans="1:18" x14ac:dyDescent="0.2">
      <c r="A206" s="79"/>
      <c r="B206" s="79"/>
      <c r="C206" s="79"/>
      <c r="D206" s="86"/>
      <c r="E206" s="79"/>
      <c r="F206" s="79"/>
      <c r="G206" s="79"/>
      <c r="H206" s="79"/>
      <c r="I206" s="79"/>
      <c r="J206" s="79"/>
      <c r="K206" s="79"/>
      <c r="L206" s="79"/>
      <c r="M206" s="79"/>
      <c r="N206" s="79"/>
      <c r="O206" s="79"/>
      <c r="P206" s="79"/>
      <c r="Q206" s="79"/>
      <c r="R206" s="79"/>
    </row>
    <row r="207" spans="1:18" x14ac:dyDescent="0.2">
      <c r="A207" s="79"/>
      <c r="B207" s="79"/>
      <c r="C207" s="79"/>
      <c r="D207" s="86"/>
      <c r="E207" s="79"/>
      <c r="F207" s="79"/>
      <c r="G207" s="79"/>
      <c r="H207" s="79"/>
      <c r="I207" s="79"/>
      <c r="J207" s="79"/>
      <c r="K207" s="79"/>
      <c r="L207" s="79"/>
      <c r="M207" s="79"/>
      <c r="N207" s="79"/>
      <c r="O207" s="79"/>
      <c r="P207" s="79"/>
      <c r="Q207" s="79"/>
      <c r="R207" s="79"/>
    </row>
    <row r="208" spans="1:18" x14ac:dyDescent="0.2">
      <c r="A208" s="79"/>
      <c r="B208" s="79"/>
      <c r="C208" s="79"/>
      <c r="D208" s="86"/>
      <c r="E208" s="79"/>
      <c r="F208" s="79"/>
      <c r="G208" s="79"/>
      <c r="H208" s="79"/>
      <c r="I208" s="79"/>
      <c r="J208" s="79"/>
      <c r="K208" s="79"/>
      <c r="L208" s="79"/>
      <c r="M208" s="79"/>
      <c r="N208" s="79"/>
      <c r="O208" s="79"/>
      <c r="P208" s="79"/>
      <c r="Q208" s="79"/>
      <c r="R208" s="79"/>
    </row>
    <row r="209" spans="1:18" x14ac:dyDescent="0.2">
      <c r="A209" s="79"/>
      <c r="B209" s="79"/>
      <c r="C209" s="79"/>
      <c r="D209" s="86"/>
      <c r="E209" s="79"/>
      <c r="F209" s="79"/>
      <c r="G209" s="79"/>
      <c r="H209" s="79"/>
      <c r="I209" s="79"/>
      <c r="J209" s="79"/>
      <c r="K209" s="79"/>
      <c r="L209" s="79"/>
      <c r="M209" s="79"/>
      <c r="N209" s="79"/>
      <c r="O209" s="79"/>
      <c r="P209" s="79"/>
      <c r="Q209" s="79"/>
      <c r="R209" s="79"/>
    </row>
    <row r="210" spans="1:18" x14ac:dyDescent="0.2">
      <c r="A210" s="79"/>
      <c r="B210" s="79"/>
      <c r="C210" s="79"/>
      <c r="D210" s="86"/>
      <c r="E210" s="79"/>
      <c r="F210" s="79"/>
      <c r="G210" s="79"/>
      <c r="H210" s="79"/>
      <c r="I210" s="79"/>
      <c r="J210" s="79"/>
      <c r="K210" s="79"/>
      <c r="L210" s="79"/>
      <c r="M210" s="79"/>
      <c r="N210" s="79"/>
      <c r="O210" s="79"/>
      <c r="P210" s="79"/>
      <c r="Q210" s="79"/>
      <c r="R210" s="79"/>
    </row>
    <row r="211" spans="1:18" x14ac:dyDescent="0.2">
      <c r="A211" s="79"/>
      <c r="B211" s="79"/>
      <c r="C211" s="79"/>
      <c r="D211" s="86"/>
      <c r="E211" s="79"/>
      <c r="F211" s="79"/>
      <c r="G211" s="79"/>
      <c r="H211" s="79"/>
      <c r="I211" s="79"/>
      <c r="J211" s="79"/>
      <c r="K211" s="79"/>
      <c r="L211" s="79"/>
      <c r="M211" s="79"/>
      <c r="N211" s="79"/>
      <c r="O211" s="79"/>
      <c r="P211" s="79"/>
      <c r="Q211" s="79"/>
      <c r="R211" s="79"/>
    </row>
    <row r="212" spans="1:18" x14ac:dyDescent="0.2">
      <c r="A212" s="79"/>
      <c r="B212" s="79"/>
      <c r="C212" s="79"/>
      <c r="D212" s="86"/>
      <c r="E212" s="79"/>
      <c r="F212" s="79"/>
      <c r="G212" s="79"/>
      <c r="H212" s="79"/>
      <c r="I212" s="79"/>
      <c r="J212" s="79"/>
      <c r="K212" s="79"/>
      <c r="L212" s="79"/>
      <c r="M212" s="79"/>
      <c r="N212" s="79"/>
      <c r="O212" s="79"/>
      <c r="P212" s="79"/>
      <c r="Q212" s="79"/>
      <c r="R212" s="79"/>
    </row>
    <row r="213" spans="1:18" x14ac:dyDescent="0.2">
      <c r="A213" s="79"/>
      <c r="B213" s="79"/>
      <c r="C213" s="79"/>
      <c r="D213" s="86"/>
      <c r="E213" s="79"/>
      <c r="F213" s="79"/>
      <c r="G213" s="79"/>
      <c r="H213" s="79"/>
      <c r="I213" s="79"/>
      <c r="J213" s="79"/>
      <c r="K213" s="79"/>
      <c r="L213" s="79"/>
      <c r="M213" s="79"/>
      <c r="N213" s="79"/>
      <c r="O213" s="79"/>
      <c r="P213" s="79"/>
      <c r="Q213" s="79"/>
      <c r="R213" s="79"/>
    </row>
    <row r="214" spans="1:18" x14ac:dyDescent="0.2">
      <c r="A214" s="79"/>
      <c r="B214" s="79"/>
      <c r="C214" s="79"/>
      <c r="D214" s="86"/>
      <c r="E214" s="79"/>
      <c r="F214" s="79"/>
      <c r="G214" s="79"/>
      <c r="H214" s="79"/>
      <c r="I214" s="79"/>
      <c r="J214" s="79"/>
      <c r="K214" s="79"/>
      <c r="L214" s="79"/>
      <c r="M214" s="79"/>
      <c r="N214" s="79"/>
      <c r="O214" s="79"/>
      <c r="P214" s="79"/>
      <c r="Q214" s="79"/>
      <c r="R214" s="79"/>
    </row>
    <row r="215" spans="1:18" x14ac:dyDescent="0.2">
      <c r="A215" s="79"/>
      <c r="B215" s="79"/>
      <c r="C215" s="79"/>
      <c r="D215" s="86"/>
      <c r="E215" s="79"/>
      <c r="F215" s="79"/>
      <c r="G215" s="79"/>
      <c r="H215" s="79"/>
      <c r="I215" s="79"/>
      <c r="J215" s="79"/>
      <c r="K215" s="79"/>
      <c r="L215" s="79"/>
      <c r="M215" s="79"/>
      <c r="N215" s="79"/>
      <c r="O215" s="79"/>
      <c r="P215" s="79"/>
      <c r="Q215" s="79"/>
      <c r="R215" s="79"/>
    </row>
    <row r="216" spans="1:18" x14ac:dyDescent="0.2">
      <c r="A216" s="79"/>
      <c r="B216" s="79"/>
      <c r="C216" s="79"/>
      <c r="D216" s="86"/>
      <c r="E216" s="79"/>
      <c r="F216" s="79"/>
      <c r="G216" s="79"/>
      <c r="H216" s="79"/>
      <c r="I216" s="79"/>
      <c r="J216" s="79"/>
      <c r="K216" s="79"/>
      <c r="L216" s="79"/>
      <c r="M216" s="79"/>
      <c r="N216" s="79"/>
      <c r="O216" s="79"/>
      <c r="P216" s="79"/>
      <c r="Q216" s="79"/>
      <c r="R216" s="79"/>
    </row>
    <row r="217" spans="1:18" x14ac:dyDescent="0.2">
      <c r="A217" s="79"/>
      <c r="B217" s="79"/>
      <c r="C217" s="79"/>
      <c r="D217" s="86"/>
      <c r="E217" s="79"/>
      <c r="F217" s="79"/>
      <c r="G217" s="79"/>
      <c r="H217" s="79"/>
      <c r="I217" s="79"/>
      <c r="J217" s="79"/>
      <c r="K217" s="79"/>
      <c r="L217" s="79"/>
      <c r="M217" s="79"/>
      <c r="N217" s="79"/>
      <c r="O217" s="79"/>
      <c r="P217" s="79"/>
      <c r="Q217" s="79"/>
      <c r="R217" s="79"/>
    </row>
    <row r="218" spans="1:18" x14ac:dyDescent="0.2">
      <c r="A218" s="79"/>
      <c r="B218" s="79"/>
      <c r="C218" s="79"/>
      <c r="D218" s="86"/>
      <c r="E218" s="79"/>
      <c r="F218" s="79"/>
      <c r="G218" s="79"/>
      <c r="H218" s="79"/>
      <c r="I218" s="79"/>
      <c r="J218" s="79"/>
      <c r="K218" s="79"/>
      <c r="L218" s="79"/>
      <c r="M218" s="79"/>
      <c r="N218" s="79"/>
      <c r="O218" s="79"/>
      <c r="P218" s="79"/>
      <c r="Q218" s="79"/>
      <c r="R218" s="79"/>
    </row>
    <row r="219" spans="1:18" x14ac:dyDescent="0.2">
      <c r="A219" s="79"/>
      <c r="B219" s="79"/>
      <c r="C219" s="79"/>
      <c r="D219" s="86"/>
      <c r="E219" s="79"/>
      <c r="F219" s="79"/>
      <c r="G219" s="79"/>
      <c r="H219" s="79"/>
      <c r="I219" s="79"/>
      <c r="J219" s="79"/>
      <c r="K219" s="79"/>
      <c r="L219" s="79"/>
      <c r="M219" s="79"/>
      <c r="N219" s="79"/>
      <c r="O219" s="79"/>
      <c r="P219" s="79"/>
      <c r="Q219" s="79"/>
      <c r="R219" s="79"/>
    </row>
    <row r="220" spans="1:18" x14ac:dyDescent="0.2">
      <c r="A220" s="79"/>
      <c r="B220" s="79"/>
      <c r="C220" s="79"/>
      <c r="D220" s="86"/>
      <c r="E220" s="79"/>
      <c r="F220" s="79"/>
      <c r="G220" s="79"/>
      <c r="H220" s="79"/>
      <c r="I220" s="79"/>
      <c r="J220" s="79"/>
      <c r="K220" s="79"/>
      <c r="L220" s="79"/>
      <c r="M220" s="79"/>
      <c r="N220" s="79"/>
      <c r="O220" s="79"/>
      <c r="P220" s="79"/>
      <c r="Q220" s="79"/>
      <c r="R220" s="79"/>
    </row>
    <row r="221" spans="1:18" x14ac:dyDescent="0.2">
      <c r="A221" s="79"/>
      <c r="B221" s="79"/>
      <c r="C221" s="79"/>
      <c r="D221" s="86"/>
      <c r="E221" s="79"/>
      <c r="F221" s="79"/>
      <c r="G221" s="79"/>
      <c r="H221" s="79"/>
      <c r="I221" s="79"/>
      <c r="J221" s="79"/>
      <c r="K221" s="79"/>
      <c r="L221" s="79"/>
      <c r="M221" s="79"/>
      <c r="N221" s="79"/>
      <c r="O221" s="79"/>
      <c r="P221" s="79"/>
      <c r="Q221" s="79"/>
      <c r="R221" s="79"/>
    </row>
    <row r="222" spans="1:18" x14ac:dyDescent="0.2">
      <c r="A222" s="79"/>
      <c r="B222" s="79"/>
      <c r="C222" s="79"/>
      <c r="D222" s="86"/>
      <c r="E222" s="79"/>
      <c r="F222" s="79"/>
      <c r="G222" s="79"/>
      <c r="H222" s="79"/>
      <c r="I222" s="79"/>
      <c r="J222" s="79"/>
      <c r="K222" s="79"/>
      <c r="L222" s="79"/>
      <c r="M222" s="79"/>
      <c r="N222" s="79"/>
      <c r="O222" s="79"/>
      <c r="P222" s="79"/>
      <c r="Q222" s="79"/>
      <c r="R222" s="79"/>
    </row>
    <row r="223" spans="1:18" x14ac:dyDescent="0.2">
      <c r="A223" s="79"/>
      <c r="B223" s="79"/>
      <c r="C223" s="79"/>
      <c r="D223" s="86"/>
      <c r="E223" s="79"/>
      <c r="F223" s="79"/>
      <c r="G223" s="79"/>
      <c r="H223" s="79"/>
      <c r="I223" s="79"/>
      <c r="J223" s="79"/>
      <c r="K223" s="79"/>
      <c r="L223" s="79"/>
      <c r="M223" s="79"/>
      <c r="N223" s="79"/>
      <c r="O223" s="79"/>
      <c r="P223" s="79"/>
      <c r="Q223" s="79"/>
      <c r="R223" s="79"/>
    </row>
    <row r="224" spans="1:18" x14ac:dyDescent="0.2">
      <c r="A224" s="79"/>
      <c r="B224" s="79"/>
      <c r="C224" s="79"/>
      <c r="D224" s="86"/>
      <c r="E224" s="79"/>
      <c r="F224" s="79"/>
      <c r="G224" s="79"/>
      <c r="H224" s="79"/>
      <c r="I224" s="79"/>
      <c r="J224" s="79"/>
      <c r="K224" s="79"/>
      <c r="L224" s="79"/>
      <c r="M224" s="79"/>
      <c r="N224" s="79"/>
      <c r="O224" s="79"/>
      <c r="P224" s="79"/>
      <c r="Q224" s="79"/>
      <c r="R224" s="79"/>
    </row>
    <row r="225" spans="1:18" x14ac:dyDescent="0.2">
      <c r="A225" s="79"/>
      <c r="B225" s="79"/>
      <c r="C225" s="79"/>
      <c r="D225" s="86"/>
      <c r="E225" s="79"/>
      <c r="F225" s="79"/>
      <c r="G225" s="79"/>
      <c r="H225" s="79"/>
      <c r="I225" s="79"/>
      <c r="J225" s="79"/>
      <c r="K225" s="79"/>
      <c r="L225" s="79"/>
      <c r="M225" s="79"/>
      <c r="N225" s="79"/>
      <c r="O225" s="79"/>
      <c r="P225" s="79"/>
      <c r="Q225" s="79"/>
      <c r="R225" s="79"/>
    </row>
    <row r="226" spans="1:18" x14ac:dyDescent="0.2">
      <c r="A226" s="79"/>
      <c r="B226" s="79"/>
      <c r="C226" s="79"/>
      <c r="D226" s="86"/>
      <c r="E226" s="79"/>
      <c r="F226" s="79"/>
      <c r="G226" s="79"/>
      <c r="H226" s="79"/>
      <c r="I226" s="79"/>
      <c r="J226" s="79"/>
      <c r="K226" s="79"/>
      <c r="L226" s="79"/>
      <c r="M226" s="79"/>
      <c r="N226" s="79"/>
      <c r="O226" s="79"/>
      <c r="P226" s="79"/>
      <c r="Q226" s="79"/>
      <c r="R226" s="79"/>
    </row>
    <row r="227" spans="1:18" x14ac:dyDescent="0.2">
      <c r="A227" s="79"/>
      <c r="B227" s="79"/>
      <c r="C227" s="79"/>
      <c r="D227" s="86"/>
      <c r="E227" s="79"/>
      <c r="F227" s="79"/>
      <c r="G227" s="79"/>
      <c r="H227" s="79"/>
      <c r="I227" s="79"/>
      <c r="J227" s="79"/>
      <c r="K227" s="79"/>
      <c r="L227" s="79"/>
      <c r="M227" s="79"/>
      <c r="N227" s="79"/>
      <c r="O227" s="79"/>
      <c r="P227" s="79"/>
      <c r="Q227" s="79"/>
      <c r="R227" s="79"/>
    </row>
    <row r="228" spans="1:18" x14ac:dyDescent="0.2">
      <c r="A228" s="79"/>
      <c r="B228" s="79"/>
      <c r="C228" s="79"/>
      <c r="D228" s="86"/>
      <c r="E228" s="79"/>
      <c r="F228" s="79"/>
      <c r="G228" s="79"/>
      <c r="H228" s="79"/>
      <c r="I228" s="79"/>
      <c r="J228" s="79"/>
      <c r="K228" s="79"/>
      <c r="L228" s="79"/>
      <c r="M228" s="79"/>
      <c r="N228" s="79"/>
      <c r="O228" s="79"/>
      <c r="P228" s="79"/>
      <c r="Q228" s="79"/>
      <c r="R228" s="79"/>
    </row>
    <row r="229" spans="1:18" x14ac:dyDescent="0.2">
      <c r="A229" s="79"/>
      <c r="B229" s="79"/>
      <c r="C229" s="79"/>
      <c r="D229" s="86"/>
      <c r="E229" s="79"/>
      <c r="F229" s="79"/>
      <c r="G229" s="79"/>
      <c r="H229" s="79"/>
      <c r="I229" s="79"/>
      <c r="J229" s="79"/>
      <c r="K229" s="79"/>
      <c r="L229" s="79"/>
      <c r="M229" s="79"/>
      <c r="N229" s="79"/>
      <c r="O229" s="79"/>
      <c r="P229" s="79"/>
      <c r="Q229" s="79"/>
      <c r="R229" s="79"/>
    </row>
    <row r="230" spans="1:18" x14ac:dyDescent="0.2">
      <c r="A230" s="79"/>
      <c r="B230" s="79"/>
      <c r="C230" s="79"/>
      <c r="D230" s="86"/>
      <c r="E230" s="79"/>
      <c r="F230" s="79"/>
      <c r="G230" s="79"/>
      <c r="H230" s="79"/>
      <c r="I230" s="79"/>
      <c r="J230" s="79"/>
      <c r="K230" s="79"/>
      <c r="L230" s="79"/>
      <c r="M230" s="79"/>
      <c r="N230" s="79"/>
      <c r="O230" s="79"/>
      <c r="P230" s="79"/>
      <c r="Q230" s="79"/>
      <c r="R230" s="79"/>
    </row>
    <row r="231" spans="1:18" x14ac:dyDescent="0.2">
      <c r="A231" s="79"/>
      <c r="B231" s="79"/>
      <c r="C231" s="79"/>
      <c r="D231" s="86"/>
      <c r="E231" s="79"/>
      <c r="F231" s="79"/>
      <c r="G231" s="79"/>
      <c r="H231" s="79"/>
      <c r="I231" s="79"/>
      <c r="J231" s="79"/>
      <c r="K231" s="79"/>
      <c r="L231" s="79"/>
      <c r="M231" s="79"/>
      <c r="N231" s="79"/>
      <c r="O231" s="79"/>
      <c r="P231" s="79"/>
      <c r="Q231" s="79"/>
      <c r="R231" s="79"/>
    </row>
    <row r="232" spans="1:18" x14ac:dyDescent="0.2">
      <c r="A232" s="79"/>
      <c r="B232" s="79"/>
      <c r="C232" s="79"/>
      <c r="D232" s="86"/>
      <c r="E232" s="79"/>
      <c r="F232" s="79"/>
      <c r="G232" s="79"/>
      <c r="H232" s="79"/>
      <c r="I232" s="79"/>
      <c r="J232" s="79"/>
      <c r="K232" s="79"/>
      <c r="L232" s="79"/>
      <c r="M232" s="79"/>
      <c r="N232" s="79"/>
      <c r="O232" s="79"/>
      <c r="P232" s="79"/>
      <c r="Q232" s="79"/>
      <c r="R232" s="79"/>
    </row>
    <row r="233" spans="1:18" x14ac:dyDescent="0.2">
      <c r="A233" s="79"/>
      <c r="B233" s="79"/>
      <c r="C233" s="79"/>
      <c r="D233" s="86"/>
      <c r="E233" s="79"/>
      <c r="F233" s="79"/>
      <c r="G233" s="79"/>
      <c r="H233" s="79"/>
      <c r="I233" s="79"/>
      <c r="J233" s="79"/>
      <c r="K233" s="79"/>
      <c r="L233" s="79"/>
      <c r="M233" s="79"/>
      <c r="N233" s="79"/>
      <c r="O233" s="79"/>
      <c r="P233" s="79"/>
      <c r="Q233" s="79"/>
      <c r="R233" s="79"/>
    </row>
    <row r="234" spans="1:18" x14ac:dyDescent="0.2">
      <c r="A234" s="79"/>
      <c r="B234" s="79"/>
      <c r="C234" s="79"/>
      <c r="D234" s="86"/>
      <c r="E234" s="79"/>
      <c r="F234" s="79"/>
      <c r="G234" s="79"/>
      <c r="H234" s="79"/>
      <c r="I234" s="79"/>
      <c r="J234" s="79"/>
      <c r="K234" s="79"/>
      <c r="L234" s="79"/>
      <c r="M234" s="79"/>
      <c r="N234" s="79"/>
      <c r="O234" s="79"/>
      <c r="P234" s="79"/>
      <c r="Q234" s="79"/>
      <c r="R234" s="79"/>
    </row>
    <row r="235" spans="1:18" x14ac:dyDescent="0.2">
      <c r="A235" s="79"/>
      <c r="B235" s="79"/>
      <c r="C235" s="79"/>
      <c r="D235" s="86"/>
      <c r="E235" s="79"/>
      <c r="F235" s="79"/>
      <c r="G235" s="79"/>
      <c r="H235" s="79"/>
      <c r="I235" s="79"/>
      <c r="J235" s="79"/>
      <c r="K235" s="79"/>
      <c r="L235" s="79"/>
      <c r="M235" s="79"/>
      <c r="N235" s="79"/>
      <c r="O235" s="79"/>
      <c r="P235" s="79"/>
      <c r="Q235" s="79"/>
      <c r="R235" s="79"/>
    </row>
    <row r="236" spans="1:18" x14ac:dyDescent="0.2">
      <c r="A236" s="79"/>
      <c r="B236" s="79"/>
      <c r="C236" s="79"/>
      <c r="D236" s="86"/>
      <c r="E236" s="79"/>
      <c r="F236" s="79"/>
      <c r="G236" s="79"/>
      <c r="H236" s="79"/>
      <c r="I236" s="79"/>
      <c r="J236" s="79"/>
      <c r="K236" s="79"/>
      <c r="L236" s="79"/>
      <c r="M236" s="79"/>
      <c r="N236" s="79"/>
      <c r="O236" s="79"/>
      <c r="P236" s="79"/>
      <c r="Q236" s="79"/>
      <c r="R236" s="79"/>
    </row>
    <row r="237" spans="1:18" x14ac:dyDescent="0.2">
      <c r="A237" s="79"/>
      <c r="B237" s="79"/>
      <c r="C237" s="79"/>
      <c r="D237" s="86"/>
      <c r="E237" s="79"/>
      <c r="F237" s="79"/>
      <c r="G237" s="79"/>
      <c r="H237" s="79"/>
      <c r="I237" s="79"/>
      <c r="J237" s="79"/>
      <c r="K237" s="79"/>
      <c r="L237" s="79"/>
      <c r="M237" s="79"/>
      <c r="N237" s="79"/>
      <c r="O237" s="79"/>
      <c r="P237" s="79"/>
      <c r="Q237" s="79"/>
      <c r="R237" s="79"/>
    </row>
    <row r="238" spans="1:18" x14ac:dyDescent="0.2">
      <c r="A238" s="79"/>
      <c r="B238" s="79"/>
      <c r="C238" s="79"/>
      <c r="D238" s="86"/>
      <c r="E238" s="79"/>
      <c r="F238" s="79"/>
      <c r="G238" s="79"/>
      <c r="H238" s="79"/>
      <c r="I238" s="79"/>
      <c r="J238" s="79"/>
      <c r="K238" s="79"/>
      <c r="L238" s="79"/>
      <c r="M238" s="79"/>
      <c r="N238" s="79"/>
      <c r="O238" s="79"/>
      <c r="P238" s="79"/>
      <c r="Q238" s="79"/>
      <c r="R238" s="79"/>
    </row>
    <row r="239" spans="1:18" x14ac:dyDescent="0.2">
      <c r="A239" s="79"/>
      <c r="B239" s="79"/>
      <c r="C239" s="79"/>
      <c r="D239" s="86"/>
      <c r="E239" s="79"/>
      <c r="F239" s="79"/>
      <c r="G239" s="79"/>
      <c r="H239" s="79"/>
      <c r="I239" s="79"/>
      <c r="J239" s="79"/>
      <c r="K239" s="79"/>
      <c r="L239" s="79"/>
      <c r="M239" s="79"/>
      <c r="N239" s="79"/>
      <c r="O239" s="79"/>
      <c r="P239" s="79"/>
      <c r="Q239" s="79"/>
      <c r="R239" s="79"/>
    </row>
    <row r="240" spans="1:18" x14ac:dyDescent="0.2">
      <c r="A240" s="79"/>
      <c r="B240" s="79"/>
      <c r="C240" s="79"/>
      <c r="D240" s="86"/>
      <c r="E240" s="79"/>
      <c r="F240" s="79"/>
      <c r="G240" s="79"/>
      <c r="H240" s="79"/>
      <c r="I240" s="79"/>
      <c r="J240" s="79"/>
      <c r="K240" s="79"/>
      <c r="L240" s="79"/>
      <c r="M240" s="79"/>
      <c r="N240" s="79"/>
      <c r="O240" s="79"/>
      <c r="P240" s="79"/>
      <c r="Q240" s="79"/>
      <c r="R240" s="79"/>
    </row>
    <row r="241" spans="1:18" x14ac:dyDescent="0.2">
      <c r="A241" s="79"/>
      <c r="B241" s="79"/>
      <c r="C241" s="79"/>
      <c r="D241" s="86"/>
      <c r="E241" s="79"/>
      <c r="F241" s="79"/>
      <c r="G241" s="79"/>
      <c r="H241" s="79"/>
      <c r="I241" s="79"/>
      <c r="J241" s="79"/>
      <c r="K241" s="79"/>
      <c r="L241" s="79"/>
      <c r="M241" s="79"/>
      <c r="N241" s="79"/>
      <c r="O241" s="79"/>
      <c r="P241" s="79"/>
      <c r="Q241" s="79"/>
      <c r="R241" s="79"/>
    </row>
    <row r="242" spans="1:18" x14ac:dyDescent="0.2">
      <c r="A242" s="79"/>
      <c r="B242" s="79"/>
      <c r="C242" s="79"/>
      <c r="D242" s="86"/>
      <c r="E242" s="79"/>
      <c r="F242" s="79"/>
      <c r="G242" s="79"/>
      <c r="H242" s="79"/>
      <c r="I242" s="79"/>
      <c r="J242" s="79"/>
      <c r="K242" s="79"/>
      <c r="L242" s="79"/>
      <c r="M242" s="79"/>
      <c r="N242" s="79"/>
      <c r="O242" s="79"/>
      <c r="P242" s="79"/>
      <c r="Q242" s="79"/>
      <c r="R242" s="79"/>
    </row>
    <row r="243" spans="1:18" x14ac:dyDescent="0.2">
      <c r="A243" s="79"/>
      <c r="B243" s="79"/>
      <c r="C243" s="79"/>
      <c r="D243" s="86"/>
      <c r="E243" s="79"/>
      <c r="F243" s="79"/>
      <c r="G243" s="79"/>
      <c r="H243" s="79"/>
      <c r="I243" s="79"/>
      <c r="J243" s="79"/>
      <c r="K243" s="79"/>
      <c r="L243" s="79"/>
      <c r="M243" s="79"/>
      <c r="N243" s="79"/>
      <c r="O243" s="79"/>
      <c r="P243" s="79"/>
      <c r="Q243" s="79"/>
      <c r="R243" s="79"/>
    </row>
    <row r="244" spans="1:18" x14ac:dyDescent="0.2">
      <c r="A244" s="79"/>
      <c r="B244" s="79"/>
      <c r="C244" s="79"/>
      <c r="D244" s="86"/>
      <c r="E244" s="79"/>
      <c r="F244" s="79"/>
      <c r="G244" s="79"/>
      <c r="H244" s="79"/>
      <c r="I244" s="79"/>
      <c r="J244" s="79"/>
      <c r="K244" s="79"/>
      <c r="L244" s="79"/>
      <c r="M244" s="79"/>
      <c r="N244" s="79"/>
      <c r="O244" s="79"/>
      <c r="P244" s="79"/>
      <c r="Q244" s="79"/>
      <c r="R244" s="79"/>
    </row>
    <row r="245" spans="1:18" x14ac:dyDescent="0.2">
      <c r="A245" s="79"/>
      <c r="B245" s="79"/>
      <c r="C245" s="79"/>
      <c r="D245" s="86"/>
      <c r="E245" s="79"/>
      <c r="F245" s="79"/>
      <c r="G245" s="79"/>
      <c r="H245" s="79"/>
      <c r="I245" s="79"/>
      <c r="J245" s="79"/>
      <c r="K245" s="79"/>
      <c r="L245" s="79"/>
      <c r="M245" s="79"/>
      <c r="N245" s="79"/>
      <c r="O245" s="79"/>
      <c r="P245" s="79"/>
      <c r="Q245" s="79"/>
      <c r="R245" s="79"/>
    </row>
    <row r="246" spans="1:18" x14ac:dyDescent="0.2">
      <c r="A246" s="79"/>
      <c r="B246" s="79"/>
      <c r="C246" s="79"/>
      <c r="D246" s="86"/>
      <c r="E246" s="79"/>
      <c r="F246" s="79"/>
      <c r="G246" s="79"/>
      <c r="H246" s="79"/>
      <c r="I246" s="79"/>
      <c r="J246" s="79"/>
      <c r="K246" s="79"/>
      <c r="L246" s="79"/>
      <c r="M246" s="79"/>
      <c r="N246" s="79"/>
      <c r="O246" s="79"/>
      <c r="P246" s="79"/>
      <c r="Q246" s="79"/>
      <c r="R246" s="79"/>
    </row>
    <row r="247" spans="1:18" x14ac:dyDescent="0.2">
      <c r="A247" s="79"/>
      <c r="B247" s="79"/>
      <c r="C247" s="79"/>
      <c r="D247" s="86"/>
      <c r="E247" s="79"/>
      <c r="F247" s="79"/>
      <c r="G247" s="79"/>
      <c r="H247" s="79"/>
      <c r="I247" s="79"/>
      <c r="J247" s="79"/>
      <c r="K247" s="79"/>
      <c r="L247" s="79"/>
      <c r="M247" s="79"/>
      <c r="N247" s="79"/>
      <c r="O247" s="79"/>
      <c r="P247" s="79"/>
      <c r="Q247" s="79"/>
      <c r="R247" s="79"/>
    </row>
    <row r="248" spans="1:18" x14ac:dyDescent="0.2">
      <c r="A248" s="79"/>
      <c r="B248" s="79"/>
      <c r="C248" s="79"/>
      <c r="D248" s="86"/>
      <c r="E248" s="79"/>
      <c r="F248" s="79"/>
      <c r="G248" s="79"/>
      <c r="H248" s="79"/>
      <c r="I248" s="79"/>
      <c r="J248" s="79"/>
      <c r="K248" s="79"/>
      <c r="L248" s="79"/>
      <c r="M248" s="79"/>
      <c r="N248" s="79"/>
      <c r="O248" s="79"/>
      <c r="P248" s="79"/>
      <c r="Q248" s="79"/>
      <c r="R248" s="79"/>
    </row>
    <row r="249" spans="1:18" x14ac:dyDescent="0.2">
      <c r="A249" s="79"/>
      <c r="B249" s="79"/>
      <c r="C249" s="79"/>
      <c r="D249" s="86"/>
      <c r="E249" s="79"/>
      <c r="F249" s="79"/>
      <c r="G249" s="79"/>
      <c r="H249" s="79"/>
      <c r="I249" s="79"/>
      <c r="J249" s="79"/>
      <c r="K249" s="79"/>
      <c r="L249" s="79"/>
      <c r="M249" s="79"/>
      <c r="N249" s="79"/>
      <c r="O249" s="79"/>
      <c r="P249" s="79"/>
      <c r="Q249" s="79"/>
      <c r="R249" s="79"/>
    </row>
    <row r="250" spans="1:18" x14ac:dyDescent="0.2">
      <c r="A250" s="79"/>
      <c r="B250" s="79"/>
      <c r="C250" s="79"/>
      <c r="D250" s="86"/>
      <c r="E250" s="79"/>
      <c r="F250" s="79"/>
      <c r="G250" s="79"/>
      <c r="H250" s="79"/>
      <c r="I250" s="79"/>
      <c r="J250" s="79"/>
      <c r="K250" s="79"/>
      <c r="L250" s="79"/>
      <c r="M250" s="79"/>
      <c r="N250" s="79"/>
      <c r="O250" s="79"/>
      <c r="P250" s="79"/>
      <c r="Q250" s="79"/>
      <c r="R250" s="79"/>
    </row>
    <row r="251" spans="1:18" x14ac:dyDescent="0.2">
      <c r="A251" s="79"/>
      <c r="B251" s="79"/>
      <c r="C251" s="79"/>
      <c r="D251" s="86"/>
      <c r="E251" s="79"/>
      <c r="F251" s="79"/>
      <c r="G251" s="79"/>
      <c r="H251" s="79"/>
      <c r="I251" s="79"/>
      <c r="J251" s="79"/>
      <c r="K251" s="79"/>
      <c r="L251" s="79"/>
      <c r="M251" s="79"/>
      <c r="N251" s="79"/>
      <c r="O251" s="79"/>
      <c r="P251" s="79"/>
      <c r="Q251" s="79"/>
      <c r="R251" s="79"/>
    </row>
    <row r="252" spans="1:18" x14ac:dyDescent="0.2">
      <c r="A252" s="79"/>
      <c r="B252" s="79"/>
      <c r="C252" s="79"/>
      <c r="D252" s="86"/>
      <c r="E252" s="79"/>
      <c r="F252" s="79"/>
      <c r="G252" s="79"/>
      <c r="H252" s="79"/>
      <c r="I252" s="79"/>
      <c r="J252" s="79"/>
      <c r="K252" s="79"/>
      <c r="L252" s="79"/>
      <c r="M252" s="79"/>
      <c r="N252" s="79"/>
      <c r="O252" s="79"/>
      <c r="P252" s="79"/>
      <c r="Q252" s="79"/>
      <c r="R252" s="79"/>
    </row>
    <row r="253" spans="1:18" x14ac:dyDescent="0.2">
      <c r="A253" s="79"/>
      <c r="B253" s="79"/>
      <c r="C253" s="79"/>
      <c r="D253" s="86"/>
      <c r="E253" s="79"/>
      <c r="F253" s="79"/>
      <c r="G253" s="79"/>
      <c r="H253" s="79"/>
      <c r="I253" s="79"/>
      <c r="J253" s="79"/>
      <c r="K253" s="79"/>
      <c r="L253" s="79"/>
      <c r="M253" s="79"/>
      <c r="N253" s="79"/>
      <c r="O253" s="79"/>
      <c r="P253" s="79"/>
      <c r="Q253" s="79"/>
      <c r="R253" s="79"/>
    </row>
    <row r="254" spans="1:18" x14ac:dyDescent="0.2">
      <c r="A254" s="79"/>
      <c r="B254" s="79"/>
      <c r="C254" s="79"/>
      <c r="D254" s="86"/>
      <c r="E254" s="79"/>
      <c r="F254" s="79"/>
      <c r="G254" s="79"/>
      <c r="H254" s="79"/>
      <c r="I254" s="79"/>
      <c r="J254" s="79"/>
      <c r="K254" s="79"/>
      <c r="L254" s="79"/>
      <c r="M254" s="79"/>
      <c r="N254" s="79"/>
      <c r="O254" s="79"/>
      <c r="P254" s="79"/>
      <c r="Q254" s="79"/>
      <c r="R254" s="79"/>
    </row>
    <row r="255" spans="1:18" x14ac:dyDescent="0.2">
      <c r="A255" s="79"/>
      <c r="B255" s="79"/>
      <c r="C255" s="79"/>
      <c r="D255" s="86"/>
      <c r="E255" s="79"/>
      <c r="F255" s="79"/>
      <c r="G255" s="79"/>
      <c r="H255" s="79"/>
      <c r="I255" s="79"/>
      <c r="J255" s="79"/>
      <c r="K255" s="79"/>
      <c r="L255" s="79"/>
      <c r="M255" s="79"/>
      <c r="N255" s="79"/>
      <c r="O255" s="79"/>
      <c r="P255" s="79"/>
      <c r="Q255" s="79"/>
      <c r="R255" s="79"/>
    </row>
    <row r="256" spans="1:18" x14ac:dyDescent="0.2">
      <c r="A256" s="79"/>
      <c r="B256" s="79"/>
      <c r="C256" s="79"/>
      <c r="D256" s="86"/>
      <c r="E256" s="79"/>
      <c r="F256" s="79"/>
      <c r="G256" s="79"/>
      <c r="H256" s="79"/>
      <c r="I256" s="79"/>
      <c r="J256" s="79"/>
      <c r="K256" s="79"/>
      <c r="L256" s="79"/>
      <c r="M256" s="79"/>
      <c r="N256" s="79"/>
      <c r="O256" s="79"/>
      <c r="P256" s="79"/>
      <c r="Q256" s="79"/>
      <c r="R256" s="79"/>
    </row>
    <row r="257" spans="1:18" x14ac:dyDescent="0.2">
      <c r="A257" s="79"/>
      <c r="B257" s="79"/>
      <c r="C257" s="79"/>
      <c r="D257" s="86"/>
      <c r="E257" s="79"/>
      <c r="F257" s="79"/>
      <c r="G257" s="79"/>
      <c r="H257" s="79"/>
      <c r="I257" s="79"/>
      <c r="J257" s="79"/>
      <c r="K257" s="79"/>
      <c r="L257" s="79"/>
      <c r="M257" s="79"/>
      <c r="N257" s="79"/>
      <c r="O257" s="79"/>
      <c r="P257" s="79"/>
      <c r="Q257" s="79"/>
      <c r="R257" s="79"/>
    </row>
    <row r="258" spans="1:18" x14ac:dyDescent="0.2">
      <c r="A258" s="79"/>
      <c r="B258" s="79"/>
      <c r="C258" s="79"/>
      <c r="D258" s="86"/>
      <c r="E258" s="79"/>
      <c r="F258" s="79"/>
      <c r="G258" s="79"/>
      <c r="H258" s="79"/>
      <c r="I258" s="79"/>
      <c r="J258" s="79"/>
      <c r="K258" s="79"/>
      <c r="L258" s="79"/>
      <c r="M258" s="79"/>
      <c r="N258" s="79"/>
      <c r="O258" s="79"/>
      <c r="P258" s="79"/>
      <c r="Q258" s="79"/>
      <c r="R258" s="79"/>
    </row>
    <row r="259" spans="1:18" x14ac:dyDescent="0.2">
      <c r="A259" s="79"/>
      <c r="B259" s="79"/>
      <c r="C259" s="79"/>
      <c r="D259" s="86"/>
      <c r="E259" s="79"/>
      <c r="F259" s="79"/>
      <c r="G259" s="79"/>
      <c r="H259" s="79"/>
      <c r="I259" s="79"/>
      <c r="J259" s="79"/>
      <c r="K259" s="79"/>
      <c r="L259" s="79"/>
      <c r="M259" s="79"/>
      <c r="N259" s="79"/>
      <c r="O259" s="79"/>
      <c r="P259" s="79"/>
      <c r="Q259" s="79"/>
      <c r="R259" s="79"/>
    </row>
    <row r="260" spans="1:18" x14ac:dyDescent="0.2">
      <c r="A260" s="79"/>
      <c r="B260" s="79"/>
      <c r="C260" s="79"/>
      <c r="D260" s="86"/>
      <c r="E260" s="79"/>
      <c r="F260" s="79"/>
      <c r="G260" s="79"/>
      <c r="H260" s="79"/>
      <c r="I260" s="79"/>
      <c r="J260" s="79"/>
      <c r="K260" s="79"/>
      <c r="L260" s="79"/>
      <c r="M260" s="79"/>
      <c r="N260" s="79"/>
      <c r="O260" s="79"/>
      <c r="P260" s="79"/>
      <c r="Q260" s="79"/>
      <c r="R260" s="79"/>
    </row>
    <row r="261" spans="1:18" x14ac:dyDescent="0.2">
      <c r="A261" s="79"/>
      <c r="B261" s="79"/>
      <c r="C261" s="79"/>
      <c r="D261" s="86"/>
      <c r="E261" s="79"/>
      <c r="F261" s="79"/>
      <c r="G261" s="79"/>
      <c r="H261" s="79"/>
      <c r="I261" s="79"/>
      <c r="J261" s="79"/>
      <c r="K261" s="79"/>
      <c r="L261" s="79"/>
      <c r="M261" s="79"/>
      <c r="N261" s="79"/>
      <c r="O261" s="79"/>
      <c r="P261" s="79"/>
      <c r="Q261" s="79"/>
      <c r="R261" s="79"/>
    </row>
    <row r="262" spans="1:18" x14ac:dyDescent="0.2">
      <c r="A262" s="79"/>
      <c r="B262" s="79"/>
      <c r="C262" s="79"/>
      <c r="D262" s="86"/>
      <c r="E262" s="79"/>
      <c r="F262" s="79"/>
      <c r="G262" s="79"/>
      <c r="H262" s="79"/>
      <c r="I262" s="79"/>
      <c r="J262" s="79"/>
      <c r="K262" s="79"/>
      <c r="L262" s="79"/>
      <c r="M262" s="79"/>
      <c r="N262" s="79"/>
      <c r="O262" s="79"/>
      <c r="P262" s="79"/>
      <c r="Q262" s="79"/>
      <c r="R262" s="79"/>
    </row>
    <row r="263" spans="1:18" x14ac:dyDescent="0.2">
      <c r="A263" s="79"/>
      <c r="B263" s="79"/>
      <c r="C263" s="79"/>
      <c r="D263" s="86"/>
      <c r="E263" s="79"/>
      <c r="F263" s="79"/>
      <c r="G263" s="79"/>
      <c r="H263" s="79"/>
      <c r="I263" s="79"/>
      <c r="J263" s="79"/>
      <c r="K263" s="79"/>
      <c r="L263" s="79"/>
      <c r="M263" s="79"/>
      <c r="N263" s="79"/>
      <c r="O263" s="79"/>
      <c r="P263" s="79"/>
      <c r="Q263" s="79"/>
      <c r="R263" s="79"/>
    </row>
    <row r="264" spans="1:18" x14ac:dyDescent="0.2">
      <c r="A264" s="79"/>
      <c r="B264" s="79"/>
      <c r="C264" s="79"/>
      <c r="D264" s="86"/>
      <c r="E264" s="79"/>
      <c r="F264" s="79"/>
      <c r="G264" s="79"/>
      <c r="H264" s="79"/>
      <c r="I264" s="79"/>
      <c r="J264" s="79"/>
      <c r="K264" s="79"/>
      <c r="L264" s="79"/>
      <c r="M264" s="79"/>
      <c r="N264" s="79"/>
      <c r="O264" s="79"/>
      <c r="P264" s="79"/>
      <c r="Q264" s="79"/>
      <c r="R264" s="79"/>
    </row>
    <row r="265" spans="1:18" x14ac:dyDescent="0.2">
      <c r="A265" s="79"/>
      <c r="B265" s="79"/>
      <c r="C265" s="79"/>
      <c r="D265" s="86"/>
      <c r="E265" s="79"/>
      <c r="F265" s="79"/>
      <c r="G265" s="79"/>
      <c r="H265" s="79"/>
      <c r="I265" s="79"/>
      <c r="J265" s="79"/>
      <c r="K265" s="79"/>
      <c r="L265" s="79"/>
      <c r="M265" s="79"/>
      <c r="N265" s="79"/>
      <c r="O265" s="79"/>
      <c r="P265" s="79"/>
      <c r="Q265" s="79"/>
      <c r="R265" s="79"/>
    </row>
    <row r="266" spans="1:18" x14ac:dyDescent="0.2">
      <c r="A266" s="79"/>
      <c r="B266" s="79"/>
      <c r="C266" s="79"/>
      <c r="D266" s="86"/>
      <c r="E266" s="79"/>
      <c r="F266" s="79"/>
      <c r="G266" s="79"/>
      <c r="H266" s="79"/>
      <c r="I266" s="79"/>
      <c r="J266" s="79"/>
      <c r="K266" s="79"/>
      <c r="L266" s="79"/>
      <c r="M266" s="79"/>
      <c r="N266" s="79"/>
      <c r="O266" s="79"/>
      <c r="P266" s="79"/>
      <c r="Q266" s="79"/>
      <c r="R266" s="79"/>
    </row>
    <row r="267" spans="1:18" x14ac:dyDescent="0.2">
      <c r="A267" s="79"/>
      <c r="B267" s="79"/>
      <c r="C267" s="79"/>
      <c r="D267" s="86"/>
      <c r="E267" s="79"/>
      <c r="F267" s="79"/>
      <c r="G267" s="79"/>
      <c r="H267" s="79"/>
      <c r="I267" s="79"/>
      <c r="J267" s="79"/>
      <c r="K267" s="79"/>
      <c r="L267" s="79"/>
      <c r="M267" s="79"/>
      <c r="N267" s="79"/>
      <c r="O267" s="79"/>
      <c r="P267" s="79"/>
      <c r="Q267" s="79"/>
      <c r="R267" s="79"/>
    </row>
    <row r="268" spans="1:18" x14ac:dyDescent="0.2">
      <c r="A268" s="79"/>
      <c r="B268" s="79"/>
      <c r="C268" s="79"/>
      <c r="D268" s="86"/>
      <c r="E268" s="79"/>
      <c r="F268" s="79"/>
      <c r="G268" s="79"/>
      <c r="H268" s="79"/>
      <c r="I268" s="79"/>
      <c r="J268" s="79"/>
      <c r="K268" s="79"/>
      <c r="L268" s="79"/>
      <c r="M268" s="79"/>
      <c r="N268" s="79"/>
      <c r="O268" s="79"/>
      <c r="P268" s="79"/>
      <c r="Q268" s="79"/>
      <c r="R268" s="79"/>
    </row>
    <row r="269" spans="1:18" x14ac:dyDescent="0.2">
      <c r="A269" s="79"/>
      <c r="B269" s="79"/>
      <c r="C269" s="79"/>
      <c r="D269" s="86"/>
      <c r="E269" s="79"/>
      <c r="F269" s="79"/>
      <c r="G269" s="79"/>
      <c r="H269" s="79"/>
      <c r="I269" s="79"/>
      <c r="J269" s="79"/>
      <c r="K269" s="79"/>
      <c r="L269" s="79"/>
      <c r="M269" s="79"/>
      <c r="N269" s="79"/>
      <c r="O269" s="79"/>
      <c r="P269" s="79"/>
      <c r="Q269" s="79"/>
      <c r="R269" s="79"/>
    </row>
    <row r="270" spans="1:18" x14ac:dyDescent="0.2">
      <c r="A270" s="79"/>
      <c r="B270" s="79"/>
      <c r="C270" s="79"/>
      <c r="D270" s="86"/>
      <c r="E270" s="79"/>
      <c r="F270" s="79"/>
      <c r="G270" s="79"/>
      <c r="H270" s="79"/>
      <c r="I270" s="79"/>
      <c r="J270" s="79"/>
      <c r="K270" s="79"/>
      <c r="L270" s="79"/>
      <c r="M270" s="79"/>
      <c r="N270" s="79"/>
      <c r="O270" s="79"/>
      <c r="P270" s="79"/>
      <c r="Q270" s="79"/>
      <c r="R270" s="79"/>
    </row>
    <row r="271" spans="1:18" x14ac:dyDescent="0.2">
      <c r="A271" s="79"/>
      <c r="B271" s="79"/>
      <c r="C271" s="79"/>
      <c r="D271" s="86"/>
      <c r="E271" s="79"/>
      <c r="F271" s="79"/>
      <c r="G271" s="79"/>
      <c r="H271" s="79"/>
      <c r="I271" s="79"/>
      <c r="J271" s="79"/>
      <c r="K271" s="79"/>
      <c r="L271" s="79"/>
      <c r="M271" s="79"/>
      <c r="N271" s="79"/>
      <c r="O271" s="79"/>
      <c r="P271" s="79"/>
      <c r="Q271" s="79"/>
      <c r="R271" s="79"/>
    </row>
    <row r="272" spans="1:18" x14ac:dyDescent="0.2">
      <c r="A272" s="79"/>
      <c r="B272" s="79"/>
      <c r="C272" s="79"/>
      <c r="D272" s="86"/>
      <c r="E272" s="79"/>
      <c r="F272" s="79"/>
      <c r="G272" s="79"/>
      <c r="H272" s="79"/>
      <c r="I272" s="79"/>
      <c r="J272" s="79"/>
      <c r="K272" s="79"/>
      <c r="L272" s="79"/>
      <c r="M272" s="79"/>
      <c r="N272" s="79"/>
      <c r="O272" s="79"/>
      <c r="P272" s="79"/>
      <c r="Q272" s="79"/>
      <c r="R272" s="79"/>
    </row>
    <row r="273" spans="1:18" x14ac:dyDescent="0.2">
      <c r="A273" s="79"/>
      <c r="B273" s="79"/>
      <c r="C273" s="79"/>
      <c r="D273" s="86"/>
      <c r="E273" s="79"/>
      <c r="F273" s="79"/>
      <c r="G273" s="79"/>
      <c r="H273" s="79"/>
      <c r="I273" s="79"/>
      <c r="J273" s="79"/>
      <c r="K273" s="79"/>
      <c r="L273" s="79"/>
      <c r="M273" s="79"/>
      <c r="N273" s="79"/>
      <c r="O273" s="79"/>
      <c r="P273" s="79"/>
      <c r="Q273" s="79"/>
      <c r="R273" s="79"/>
    </row>
    <row r="274" spans="1:18" x14ac:dyDescent="0.2">
      <c r="A274" s="79"/>
      <c r="B274" s="79"/>
      <c r="C274" s="79"/>
      <c r="D274" s="86"/>
      <c r="E274" s="79"/>
      <c r="F274" s="79"/>
      <c r="G274" s="79"/>
      <c r="H274" s="79"/>
      <c r="I274" s="79"/>
      <c r="J274" s="79"/>
      <c r="K274" s="79"/>
      <c r="L274" s="79"/>
      <c r="M274" s="79"/>
      <c r="N274" s="79"/>
      <c r="O274" s="79"/>
      <c r="P274" s="79"/>
      <c r="Q274" s="79"/>
      <c r="R274" s="79"/>
    </row>
    <row r="275" spans="1:18" x14ac:dyDescent="0.2">
      <c r="A275" s="79"/>
      <c r="B275" s="79"/>
      <c r="C275" s="79"/>
      <c r="D275" s="86"/>
      <c r="E275" s="79"/>
      <c r="F275" s="79"/>
      <c r="G275" s="79"/>
      <c r="H275" s="79"/>
      <c r="I275" s="79"/>
      <c r="J275" s="79"/>
      <c r="K275" s="79"/>
      <c r="L275" s="79"/>
      <c r="M275" s="79"/>
      <c r="N275" s="79"/>
      <c r="O275" s="79"/>
      <c r="P275" s="79"/>
      <c r="Q275" s="79"/>
      <c r="R275" s="79"/>
    </row>
    <row r="276" spans="1:18" x14ac:dyDescent="0.2">
      <c r="A276" s="79"/>
      <c r="B276" s="79"/>
      <c r="C276" s="79"/>
      <c r="D276" s="86"/>
      <c r="E276" s="79"/>
      <c r="F276" s="79"/>
      <c r="G276" s="79"/>
      <c r="H276" s="79"/>
      <c r="I276" s="79"/>
      <c r="J276" s="79"/>
      <c r="K276" s="79"/>
      <c r="L276" s="79"/>
      <c r="M276" s="79"/>
      <c r="N276" s="79"/>
      <c r="O276" s="79"/>
      <c r="P276" s="79"/>
      <c r="Q276" s="79"/>
      <c r="R276" s="79"/>
    </row>
    <row r="277" spans="1:18" x14ac:dyDescent="0.2">
      <c r="A277" s="79"/>
      <c r="B277" s="79"/>
      <c r="C277" s="79"/>
      <c r="D277" s="86"/>
      <c r="E277" s="79"/>
      <c r="F277" s="79"/>
      <c r="G277" s="79"/>
      <c r="H277" s="79"/>
      <c r="I277" s="79"/>
      <c r="J277" s="79"/>
      <c r="K277" s="79"/>
      <c r="L277" s="79"/>
      <c r="M277" s="79"/>
      <c r="N277" s="79"/>
      <c r="O277" s="79"/>
      <c r="P277" s="79"/>
      <c r="Q277" s="79"/>
      <c r="R277" s="79"/>
    </row>
    <row r="278" spans="1:18" x14ac:dyDescent="0.2">
      <c r="A278" s="79"/>
      <c r="B278" s="79"/>
      <c r="C278" s="79"/>
      <c r="D278" s="86"/>
      <c r="E278" s="79"/>
      <c r="F278" s="79"/>
      <c r="G278" s="79"/>
      <c r="H278" s="79"/>
      <c r="I278" s="79"/>
      <c r="J278" s="79"/>
      <c r="K278" s="79"/>
      <c r="L278" s="79"/>
      <c r="M278" s="79"/>
      <c r="N278" s="79"/>
      <c r="O278" s="79"/>
      <c r="P278" s="79"/>
      <c r="Q278" s="79"/>
      <c r="R278" s="79"/>
    </row>
    <row r="279" spans="1:18" x14ac:dyDescent="0.2">
      <c r="A279" s="79"/>
      <c r="B279" s="79"/>
      <c r="C279" s="79"/>
      <c r="D279" s="86"/>
      <c r="E279" s="79"/>
      <c r="F279" s="79"/>
      <c r="G279" s="79"/>
      <c r="H279" s="79"/>
      <c r="I279" s="79"/>
      <c r="J279" s="79"/>
      <c r="K279" s="79"/>
      <c r="L279" s="79"/>
      <c r="M279" s="79"/>
      <c r="N279" s="79"/>
      <c r="O279" s="79"/>
      <c r="P279" s="79"/>
      <c r="Q279" s="79"/>
      <c r="R279" s="79"/>
    </row>
    <row r="280" spans="1:18" x14ac:dyDescent="0.2">
      <c r="A280" s="79"/>
      <c r="B280" s="79"/>
      <c r="C280" s="79"/>
      <c r="D280" s="86"/>
      <c r="E280" s="79"/>
      <c r="F280" s="79"/>
      <c r="G280" s="79"/>
      <c r="H280" s="79"/>
      <c r="I280" s="79"/>
      <c r="J280" s="79"/>
      <c r="K280" s="79"/>
      <c r="L280" s="79"/>
      <c r="M280" s="79"/>
      <c r="N280" s="79"/>
      <c r="O280" s="79"/>
      <c r="P280" s="79"/>
      <c r="Q280" s="79"/>
      <c r="R280" s="79"/>
    </row>
    <row r="281" spans="1:18" x14ac:dyDescent="0.2">
      <c r="A281" s="79"/>
      <c r="B281" s="79"/>
      <c r="C281" s="79"/>
      <c r="D281" s="86"/>
      <c r="E281" s="79"/>
      <c r="F281" s="79"/>
      <c r="G281" s="79"/>
      <c r="H281" s="79"/>
      <c r="I281" s="79"/>
      <c r="J281" s="79"/>
      <c r="K281" s="79"/>
      <c r="L281" s="79"/>
      <c r="M281" s="79"/>
      <c r="N281" s="79"/>
      <c r="O281" s="79"/>
      <c r="P281" s="79"/>
      <c r="Q281" s="79"/>
      <c r="R281" s="79"/>
    </row>
    <row r="282" spans="1:18" x14ac:dyDescent="0.2">
      <c r="A282" s="79"/>
      <c r="B282" s="79"/>
      <c r="C282" s="79"/>
      <c r="D282" s="86"/>
      <c r="E282" s="79"/>
      <c r="F282" s="79"/>
      <c r="G282" s="79"/>
      <c r="H282" s="79"/>
      <c r="I282" s="79"/>
      <c r="J282" s="79"/>
      <c r="K282" s="79"/>
      <c r="L282" s="79"/>
      <c r="M282" s="79"/>
      <c r="N282" s="79"/>
      <c r="O282" s="79"/>
      <c r="P282" s="79"/>
      <c r="Q282" s="79"/>
      <c r="R282" s="79"/>
    </row>
    <row r="283" spans="1:18" x14ac:dyDescent="0.2">
      <c r="A283" s="79"/>
      <c r="B283" s="79"/>
      <c r="C283" s="79"/>
      <c r="D283" s="86"/>
      <c r="E283" s="79"/>
      <c r="F283" s="79"/>
      <c r="G283" s="79"/>
      <c r="H283" s="79"/>
      <c r="I283" s="79"/>
      <c r="J283" s="79"/>
      <c r="K283" s="79"/>
      <c r="L283" s="79"/>
      <c r="M283" s="79"/>
      <c r="N283" s="79"/>
      <c r="O283" s="79"/>
      <c r="P283" s="79"/>
      <c r="Q283" s="79"/>
      <c r="R283" s="79"/>
    </row>
    <row r="284" spans="1:18" x14ac:dyDescent="0.2">
      <c r="A284" s="79"/>
      <c r="B284" s="79"/>
      <c r="C284" s="79"/>
      <c r="D284" s="86"/>
      <c r="E284" s="79"/>
      <c r="F284" s="79"/>
      <c r="G284" s="79"/>
      <c r="H284" s="79"/>
      <c r="I284" s="79"/>
      <c r="J284" s="79"/>
      <c r="K284" s="79"/>
      <c r="L284" s="79"/>
      <c r="M284" s="79"/>
      <c r="N284" s="79"/>
      <c r="O284" s="79"/>
      <c r="P284" s="79"/>
      <c r="Q284" s="79"/>
      <c r="R284" s="79"/>
    </row>
    <row r="285" spans="1:18" x14ac:dyDescent="0.2">
      <c r="A285" s="79"/>
      <c r="B285" s="79"/>
      <c r="C285" s="79"/>
      <c r="D285" s="86"/>
      <c r="E285" s="79"/>
      <c r="F285" s="79"/>
      <c r="G285" s="79"/>
      <c r="H285" s="79"/>
      <c r="I285" s="79"/>
      <c r="J285" s="79"/>
      <c r="K285" s="79"/>
      <c r="L285" s="79"/>
      <c r="M285" s="79"/>
      <c r="N285" s="79"/>
      <c r="O285" s="79"/>
      <c r="P285" s="79"/>
      <c r="Q285" s="79"/>
      <c r="R285" s="79"/>
    </row>
    <row r="286" spans="1:18" x14ac:dyDescent="0.2">
      <c r="A286" s="79"/>
      <c r="B286" s="79"/>
      <c r="C286" s="79"/>
      <c r="D286" s="86"/>
      <c r="E286" s="79"/>
      <c r="F286" s="79"/>
      <c r="G286" s="79"/>
      <c r="H286" s="79"/>
      <c r="I286" s="79"/>
      <c r="J286" s="79"/>
      <c r="K286" s="79"/>
      <c r="L286" s="79"/>
      <c r="M286" s="79"/>
      <c r="N286" s="79"/>
      <c r="O286" s="79"/>
      <c r="P286" s="79"/>
      <c r="Q286" s="79"/>
      <c r="R286" s="79"/>
    </row>
    <row r="287" spans="1:18" x14ac:dyDescent="0.2">
      <c r="A287" s="79"/>
      <c r="B287" s="79"/>
      <c r="C287" s="79"/>
      <c r="D287" s="86"/>
      <c r="E287" s="79"/>
      <c r="F287" s="79"/>
      <c r="G287" s="79"/>
      <c r="H287" s="79"/>
      <c r="I287" s="79"/>
      <c r="J287" s="79"/>
      <c r="K287" s="79"/>
      <c r="L287" s="79"/>
      <c r="M287" s="79"/>
      <c r="N287" s="79"/>
      <c r="O287" s="79"/>
      <c r="P287" s="79"/>
      <c r="Q287" s="79"/>
      <c r="R287" s="79"/>
    </row>
    <row r="288" spans="1:18" x14ac:dyDescent="0.2">
      <c r="A288" s="79"/>
      <c r="B288" s="79"/>
      <c r="C288" s="79"/>
      <c r="D288" s="86"/>
      <c r="E288" s="79"/>
      <c r="F288" s="79"/>
      <c r="G288" s="79"/>
      <c r="H288" s="79"/>
      <c r="I288" s="79"/>
      <c r="J288" s="79"/>
      <c r="K288" s="79"/>
      <c r="L288" s="79"/>
      <c r="M288" s="79"/>
      <c r="N288" s="79"/>
      <c r="O288" s="79"/>
      <c r="P288" s="79"/>
      <c r="Q288" s="79"/>
      <c r="R288" s="79"/>
    </row>
    <row r="289" spans="1:18" x14ac:dyDescent="0.2">
      <c r="A289" s="79"/>
      <c r="B289" s="79"/>
      <c r="C289" s="79"/>
      <c r="D289" s="86"/>
      <c r="E289" s="79"/>
      <c r="F289" s="79"/>
      <c r="G289" s="79"/>
      <c r="H289" s="79"/>
      <c r="I289" s="79"/>
      <c r="J289" s="79"/>
      <c r="K289" s="79"/>
      <c r="L289" s="79"/>
      <c r="M289" s="79"/>
      <c r="N289" s="79"/>
      <c r="O289" s="79"/>
      <c r="P289" s="79"/>
      <c r="Q289" s="79"/>
      <c r="R289" s="79"/>
    </row>
    <row r="290" spans="1:18" x14ac:dyDescent="0.2">
      <c r="A290" s="79"/>
      <c r="B290" s="79"/>
      <c r="C290" s="79"/>
      <c r="D290" s="86"/>
      <c r="E290" s="79"/>
      <c r="F290" s="79"/>
      <c r="G290" s="79"/>
      <c r="H290" s="79"/>
      <c r="I290" s="79"/>
      <c r="J290" s="79"/>
      <c r="K290" s="79"/>
      <c r="L290" s="79"/>
      <c r="M290" s="79"/>
      <c r="N290" s="79"/>
      <c r="O290" s="79"/>
      <c r="P290" s="79"/>
      <c r="Q290" s="79"/>
      <c r="R290" s="79"/>
    </row>
    <row r="291" spans="1:18" x14ac:dyDescent="0.2">
      <c r="A291" s="79"/>
      <c r="B291" s="79"/>
      <c r="C291" s="79"/>
      <c r="D291" s="86"/>
      <c r="E291" s="79"/>
      <c r="F291" s="79"/>
      <c r="G291" s="79"/>
      <c r="H291" s="79"/>
      <c r="I291" s="79"/>
      <c r="J291" s="79"/>
      <c r="K291" s="79"/>
      <c r="L291" s="79"/>
      <c r="M291" s="79"/>
      <c r="N291" s="79"/>
      <c r="O291" s="79"/>
      <c r="P291" s="79"/>
      <c r="Q291" s="79"/>
      <c r="R291" s="79"/>
    </row>
    <row r="292" spans="1:18" x14ac:dyDescent="0.2">
      <c r="A292" s="79"/>
      <c r="B292" s="79"/>
      <c r="C292" s="79"/>
      <c r="D292" s="86"/>
      <c r="E292" s="79"/>
      <c r="F292" s="79"/>
      <c r="G292" s="79"/>
      <c r="H292" s="79"/>
      <c r="I292" s="79"/>
      <c r="J292" s="79"/>
      <c r="K292" s="79"/>
      <c r="L292" s="79"/>
      <c r="M292" s="79"/>
      <c r="N292" s="79"/>
      <c r="O292" s="79"/>
      <c r="P292" s="79"/>
      <c r="Q292" s="79"/>
      <c r="R292" s="79"/>
    </row>
    <row r="293" spans="1:18" x14ac:dyDescent="0.2">
      <c r="A293" s="79"/>
      <c r="B293" s="79"/>
      <c r="C293" s="79"/>
      <c r="D293" s="86"/>
      <c r="E293" s="79"/>
      <c r="F293" s="79"/>
      <c r="G293" s="79"/>
      <c r="H293" s="79"/>
      <c r="I293" s="79"/>
      <c r="J293" s="79"/>
      <c r="K293" s="79"/>
      <c r="L293" s="79"/>
      <c r="M293" s="79"/>
      <c r="N293" s="79"/>
      <c r="O293" s="79"/>
      <c r="P293" s="79"/>
      <c r="Q293" s="79"/>
      <c r="R293" s="79"/>
    </row>
    <row r="294" spans="1:18" x14ac:dyDescent="0.2">
      <c r="A294" s="79"/>
      <c r="B294" s="79"/>
      <c r="C294" s="79"/>
      <c r="D294" s="86"/>
      <c r="E294" s="79"/>
      <c r="F294" s="79"/>
      <c r="G294" s="79"/>
      <c r="H294" s="79"/>
      <c r="I294" s="79"/>
      <c r="J294" s="79"/>
      <c r="K294" s="79"/>
      <c r="L294" s="79"/>
      <c r="M294" s="79"/>
      <c r="N294" s="79"/>
      <c r="O294" s="79"/>
      <c r="P294" s="79"/>
      <c r="Q294" s="79"/>
      <c r="R294" s="79"/>
    </row>
    <row r="295" spans="1:18" x14ac:dyDescent="0.2">
      <c r="A295" s="79"/>
      <c r="B295" s="79"/>
      <c r="C295" s="79"/>
      <c r="D295" s="86"/>
      <c r="E295" s="79"/>
      <c r="F295" s="79"/>
      <c r="G295" s="79"/>
      <c r="H295" s="79"/>
      <c r="I295" s="79"/>
      <c r="J295" s="79"/>
      <c r="K295" s="79"/>
      <c r="L295" s="79"/>
      <c r="M295" s="79"/>
      <c r="N295" s="79"/>
      <c r="O295" s="79"/>
      <c r="P295" s="79"/>
      <c r="Q295" s="79"/>
      <c r="R295" s="79"/>
    </row>
    <row r="296" spans="1:18" x14ac:dyDescent="0.2">
      <c r="A296" s="79"/>
      <c r="B296" s="79"/>
      <c r="C296" s="79"/>
      <c r="D296" s="86"/>
      <c r="E296" s="79"/>
      <c r="F296" s="79"/>
      <c r="G296" s="79"/>
      <c r="H296" s="79"/>
      <c r="I296" s="79"/>
      <c r="J296" s="79"/>
      <c r="K296" s="79"/>
      <c r="L296" s="79"/>
      <c r="M296" s="79"/>
      <c r="N296" s="79"/>
      <c r="O296" s="79"/>
      <c r="P296" s="79"/>
      <c r="Q296" s="79"/>
      <c r="R296" s="79"/>
    </row>
    <row r="297" spans="1:18" x14ac:dyDescent="0.2">
      <c r="A297" s="79"/>
      <c r="B297" s="79"/>
      <c r="C297" s="79"/>
      <c r="D297" s="86"/>
      <c r="E297" s="79"/>
      <c r="F297" s="79"/>
      <c r="G297" s="79"/>
      <c r="H297" s="79"/>
      <c r="I297" s="79"/>
      <c r="J297" s="79"/>
      <c r="K297" s="79"/>
      <c r="L297" s="79"/>
      <c r="M297" s="79"/>
      <c r="N297" s="79"/>
      <c r="O297" s="79"/>
      <c r="P297" s="79"/>
      <c r="Q297" s="79"/>
      <c r="R297" s="79"/>
    </row>
    <row r="298" spans="1:18" x14ac:dyDescent="0.2">
      <c r="A298" s="79"/>
      <c r="B298" s="79"/>
      <c r="C298" s="79"/>
      <c r="D298" s="86"/>
      <c r="E298" s="79"/>
      <c r="F298" s="79"/>
      <c r="G298" s="79"/>
      <c r="H298" s="79"/>
      <c r="I298" s="79"/>
      <c r="J298" s="79"/>
      <c r="K298" s="79"/>
      <c r="L298" s="79"/>
      <c r="M298" s="79"/>
      <c r="N298" s="79"/>
      <c r="O298" s="79"/>
      <c r="P298" s="79"/>
      <c r="Q298" s="79"/>
      <c r="R298" s="79"/>
    </row>
    <row r="299" spans="1:18" x14ac:dyDescent="0.2">
      <c r="A299" s="79"/>
      <c r="B299" s="79"/>
      <c r="C299" s="79"/>
      <c r="D299" s="86"/>
      <c r="E299" s="79"/>
      <c r="F299" s="79"/>
      <c r="G299" s="79"/>
      <c r="H299" s="79"/>
      <c r="I299" s="79"/>
      <c r="J299" s="79"/>
      <c r="K299" s="79"/>
      <c r="L299" s="79"/>
      <c r="M299" s="79"/>
      <c r="N299" s="79"/>
      <c r="O299" s="79"/>
      <c r="P299" s="79"/>
      <c r="Q299" s="79"/>
      <c r="R299" s="79"/>
    </row>
    <row r="300" spans="1:18" x14ac:dyDescent="0.2">
      <c r="A300" s="79"/>
      <c r="B300" s="79"/>
      <c r="C300" s="79"/>
      <c r="D300" s="86"/>
      <c r="E300" s="79"/>
      <c r="F300" s="79"/>
      <c r="G300" s="79"/>
      <c r="H300" s="79"/>
      <c r="I300" s="79"/>
      <c r="J300" s="79"/>
      <c r="K300" s="79"/>
      <c r="L300" s="79"/>
      <c r="M300" s="79"/>
      <c r="N300" s="79"/>
      <c r="O300" s="79"/>
      <c r="P300" s="79"/>
      <c r="Q300" s="79"/>
      <c r="R300" s="79"/>
    </row>
    <row r="301" spans="1:18" x14ac:dyDescent="0.2">
      <c r="A301" s="79"/>
      <c r="B301" s="79"/>
      <c r="C301" s="79"/>
      <c r="D301" s="86"/>
      <c r="E301" s="79"/>
      <c r="F301" s="79"/>
      <c r="G301" s="79"/>
      <c r="H301" s="79"/>
      <c r="I301" s="79"/>
      <c r="J301" s="79"/>
      <c r="K301" s="79"/>
      <c r="L301" s="79"/>
      <c r="M301" s="79"/>
      <c r="N301" s="79"/>
      <c r="O301" s="79"/>
      <c r="P301" s="79"/>
      <c r="Q301" s="79"/>
      <c r="R301" s="79"/>
    </row>
    <row r="302" spans="1:18" x14ac:dyDescent="0.2">
      <c r="A302" s="79"/>
      <c r="B302" s="79"/>
      <c r="C302" s="79"/>
      <c r="D302" s="86"/>
      <c r="E302" s="79"/>
      <c r="F302" s="79"/>
      <c r="G302" s="79"/>
      <c r="H302" s="79"/>
      <c r="I302" s="79"/>
      <c r="J302" s="79"/>
      <c r="K302" s="79"/>
      <c r="L302" s="79"/>
      <c r="M302" s="79"/>
      <c r="N302" s="79"/>
      <c r="O302" s="79"/>
      <c r="P302" s="79"/>
      <c r="Q302" s="79"/>
      <c r="R302" s="79"/>
    </row>
    <row r="303" spans="1:18" x14ac:dyDescent="0.2">
      <c r="A303" s="79"/>
      <c r="B303" s="79"/>
      <c r="C303" s="79"/>
      <c r="D303" s="86"/>
      <c r="E303" s="79"/>
      <c r="F303" s="79"/>
      <c r="G303" s="79"/>
      <c r="H303" s="79"/>
      <c r="I303" s="79"/>
      <c r="J303" s="79"/>
      <c r="K303" s="79"/>
      <c r="L303" s="79"/>
      <c r="M303" s="79"/>
      <c r="N303" s="79"/>
      <c r="O303" s="79"/>
      <c r="P303" s="79"/>
      <c r="Q303" s="79"/>
      <c r="R303" s="79"/>
    </row>
    <row r="304" spans="1:18" x14ac:dyDescent="0.2">
      <c r="A304" s="79"/>
      <c r="B304" s="79"/>
      <c r="C304" s="79"/>
      <c r="D304" s="86"/>
      <c r="E304" s="79"/>
      <c r="F304" s="79"/>
      <c r="G304" s="79"/>
      <c r="H304" s="79"/>
      <c r="I304" s="79"/>
      <c r="J304" s="79"/>
      <c r="K304" s="79"/>
      <c r="L304" s="79"/>
      <c r="M304" s="79"/>
      <c r="N304" s="79"/>
      <c r="O304" s="79"/>
      <c r="P304" s="79"/>
      <c r="Q304" s="79"/>
      <c r="R304" s="79"/>
    </row>
    <row r="305" spans="1:18" x14ac:dyDescent="0.2">
      <c r="A305" s="79"/>
      <c r="B305" s="79"/>
      <c r="C305" s="79"/>
      <c r="D305" s="86"/>
      <c r="E305" s="79"/>
      <c r="F305" s="79"/>
      <c r="G305" s="79"/>
      <c r="H305" s="79"/>
      <c r="I305" s="79"/>
      <c r="J305" s="79"/>
      <c r="K305" s="79"/>
      <c r="L305" s="79"/>
      <c r="M305" s="79"/>
      <c r="N305" s="79"/>
      <c r="O305" s="79"/>
      <c r="P305" s="79"/>
      <c r="Q305" s="79"/>
      <c r="R305" s="79"/>
    </row>
    <row r="306" spans="1:18" x14ac:dyDescent="0.2">
      <c r="A306" s="79"/>
      <c r="B306" s="79"/>
      <c r="C306" s="79"/>
      <c r="D306" s="86"/>
      <c r="E306" s="79"/>
      <c r="F306" s="79"/>
      <c r="G306" s="79"/>
      <c r="H306" s="79"/>
      <c r="I306" s="79"/>
      <c r="J306" s="79"/>
      <c r="K306" s="79"/>
      <c r="L306" s="79"/>
      <c r="M306" s="79"/>
      <c r="N306" s="79"/>
      <c r="O306" s="79"/>
      <c r="P306" s="79"/>
      <c r="Q306" s="79"/>
      <c r="R306" s="79"/>
    </row>
    <row r="307" spans="1:18" x14ac:dyDescent="0.2">
      <c r="A307" s="79"/>
      <c r="B307" s="79"/>
      <c r="C307" s="79"/>
      <c r="D307" s="86"/>
      <c r="E307" s="79"/>
      <c r="F307" s="79"/>
      <c r="G307" s="79"/>
      <c r="H307" s="79"/>
      <c r="I307" s="79"/>
      <c r="J307" s="79"/>
      <c r="K307" s="79"/>
      <c r="L307" s="79"/>
      <c r="M307" s="79"/>
      <c r="N307" s="79"/>
      <c r="O307" s="79"/>
      <c r="P307" s="79"/>
      <c r="Q307" s="79"/>
      <c r="R307" s="79"/>
    </row>
    <row r="308" spans="1:18" x14ac:dyDescent="0.2">
      <c r="A308" s="79"/>
      <c r="B308" s="79"/>
      <c r="C308" s="79"/>
      <c r="D308" s="86"/>
      <c r="E308" s="79"/>
      <c r="F308" s="79"/>
      <c r="G308" s="79"/>
      <c r="H308" s="79"/>
      <c r="I308" s="79"/>
      <c r="J308" s="79"/>
      <c r="K308" s="79"/>
      <c r="L308" s="79"/>
      <c r="M308" s="79"/>
      <c r="N308" s="79"/>
      <c r="O308" s="79"/>
      <c r="P308" s="79"/>
      <c r="Q308" s="79"/>
      <c r="R308" s="79"/>
    </row>
    <row r="309" spans="1:18" x14ac:dyDescent="0.2">
      <c r="A309" s="79"/>
      <c r="B309" s="79"/>
      <c r="C309" s="79"/>
      <c r="D309" s="86"/>
      <c r="E309" s="79"/>
      <c r="F309" s="79"/>
      <c r="G309" s="79"/>
      <c r="H309" s="79"/>
      <c r="I309" s="79"/>
      <c r="J309" s="79"/>
      <c r="K309" s="79"/>
      <c r="L309" s="79"/>
      <c r="M309" s="79"/>
      <c r="N309" s="79"/>
      <c r="O309" s="79"/>
      <c r="P309" s="79"/>
      <c r="Q309" s="79"/>
      <c r="R309" s="79"/>
    </row>
    <row r="310" spans="1:18" x14ac:dyDescent="0.2">
      <c r="A310" s="79"/>
      <c r="B310" s="79"/>
      <c r="C310" s="79"/>
      <c r="D310" s="86"/>
      <c r="E310" s="79"/>
      <c r="F310" s="79"/>
      <c r="G310" s="79"/>
      <c r="H310" s="79"/>
      <c r="I310" s="79"/>
      <c r="J310" s="79"/>
      <c r="K310" s="79"/>
      <c r="L310" s="79"/>
      <c r="M310" s="79"/>
      <c r="N310" s="79"/>
      <c r="O310" s="79"/>
      <c r="P310" s="79"/>
      <c r="Q310" s="79"/>
      <c r="R310" s="79"/>
    </row>
    <row r="311" spans="1:18" x14ac:dyDescent="0.2">
      <c r="A311" s="79"/>
      <c r="B311" s="79"/>
      <c r="C311" s="79"/>
      <c r="D311" s="86"/>
      <c r="E311" s="79"/>
      <c r="F311" s="79"/>
      <c r="G311" s="79"/>
      <c r="H311" s="79"/>
      <c r="I311" s="79"/>
      <c r="J311" s="79"/>
      <c r="K311" s="79"/>
      <c r="L311" s="79"/>
      <c r="M311" s="79"/>
      <c r="N311" s="79"/>
      <c r="O311" s="79"/>
      <c r="P311" s="79"/>
      <c r="Q311" s="79"/>
      <c r="R311" s="79"/>
    </row>
    <row r="312" spans="1:18" x14ac:dyDescent="0.2">
      <c r="A312" s="79"/>
      <c r="B312" s="79"/>
      <c r="C312" s="79"/>
      <c r="D312" s="86"/>
      <c r="E312" s="79"/>
      <c r="F312" s="79"/>
      <c r="G312" s="79"/>
      <c r="H312" s="79"/>
      <c r="I312" s="79"/>
      <c r="J312" s="79"/>
      <c r="K312" s="79"/>
      <c r="L312" s="79"/>
      <c r="M312" s="79"/>
      <c r="N312" s="79"/>
      <c r="O312" s="79"/>
      <c r="P312" s="79"/>
      <c r="Q312" s="79"/>
      <c r="R312" s="79"/>
    </row>
    <row r="313" spans="1:18" x14ac:dyDescent="0.2">
      <c r="A313" s="79"/>
      <c r="B313" s="79"/>
      <c r="C313" s="79"/>
      <c r="D313" s="86"/>
      <c r="E313" s="79"/>
      <c r="F313" s="79"/>
      <c r="G313" s="79"/>
      <c r="H313" s="79"/>
      <c r="I313" s="79"/>
      <c r="J313" s="79"/>
      <c r="K313" s="79"/>
      <c r="L313" s="79"/>
      <c r="M313" s="79"/>
      <c r="N313" s="79"/>
      <c r="O313" s="79"/>
      <c r="P313" s="79"/>
      <c r="Q313" s="79"/>
      <c r="R313" s="79"/>
    </row>
    <row r="314" spans="1:18" x14ac:dyDescent="0.2">
      <c r="A314" s="79"/>
      <c r="B314" s="79"/>
      <c r="C314" s="79"/>
      <c r="D314" s="86"/>
      <c r="E314" s="79"/>
      <c r="F314" s="79"/>
      <c r="G314" s="79"/>
      <c r="H314" s="79"/>
      <c r="I314" s="79"/>
      <c r="J314" s="79"/>
      <c r="K314" s="79"/>
      <c r="L314" s="79"/>
      <c r="M314" s="79"/>
      <c r="N314" s="79"/>
      <c r="O314" s="79"/>
      <c r="P314" s="79"/>
      <c r="Q314" s="79"/>
      <c r="R314" s="79"/>
    </row>
    <row r="315" spans="1:18" x14ac:dyDescent="0.2">
      <c r="A315" s="79"/>
      <c r="B315" s="79"/>
      <c r="C315" s="79"/>
      <c r="D315" s="86"/>
      <c r="E315" s="79"/>
      <c r="F315" s="79"/>
      <c r="G315" s="79"/>
      <c r="H315" s="79"/>
      <c r="I315" s="79"/>
      <c r="J315" s="79"/>
      <c r="K315" s="79"/>
      <c r="L315" s="79"/>
      <c r="M315" s="79"/>
      <c r="N315" s="79"/>
      <c r="O315" s="79"/>
      <c r="P315" s="79"/>
      <c r="Q315" s="79"/>
      <c r="R315" s="79"/>
    </row>
    <row r="316" spans="1:18" x14ac:dyDescent="0.2">
      <c r="A316" s="79"/>
      <c r="B316" s="79"/>
      <c r="C316" s="79"/>
      <c r="D316" s="86"/>
      <c r="E316" s="79"/>
      <c r="F316" s="79"/>
      <c r="G316" s="79"/>
      <c r="H316" s="79"/>
      <c r="I316" s="79"/>
      <c r="J316" s="79"/>
      <c r="K316" s="79"/>
      <c r="L316" s="79"/>
      <c r="M316" s="79"/>
      <c r="N316" s="79"/>
      <c r="O316" s="79"/>
      <c r="P316" s="79"/>
      <c r="Q316" s="79"/>
      <c r="R316" s="79"/>
    </row>
    <row r="317" spans="1:18" x14ac:dyDescent="0.2">
      <c r="A317" s="79"/>
      <c r="B317" s="79"/>
      <c r="C317" s="79"/>
      <c r="D317" s="86"/>
      <c r="E317" s="79"/>
      <c r="F317" s="79"/>
      <c r="G317" s="79"/>
      <c r="H317" s="79"/>
      <c r="I317" s="79"/>
      <c r="J317" s="79"/>
      <c r="K317" s="79"/>
      <c r="L317" s="79"/>
      <c r="M317" s="79"/>
      <c r="N317" s="79"/>
      <c r="O317" s="79"/>
      <c r="P317" s="79"/>
      <c r="Q317" s="79"/>
      <c r="R317" s="79"/>
    </row>
    <row r="318" spans="1:18" x14ac:dyDescent="0.2">
      <c r="A318" s="79"/>
      <c r="B318" s="79"/>
      <c r="C318" s="79"/>
      <c r="D318" s="86"/>
      <c r="E318" s="79"/>
      <c r="F318" s="79"/>
      <c r="G318" s="79"/>
      <c r="H318" s="79"/>
      <c r="I318" s="79"/>
      <c r="J318" s="79"/>
      <c r="K318" s="79"/>
      <c r="L318" s="79"/>
      <c r="M318" s="79"/>
      <c r="N318" s="79"/>
      <c r="O318" s="79"/>
      <c r="P318" s="79"/>
      <c r="Q318" s="79"/>
      <c r="R318" s="79"/>
    </row>
    <row r="319" spans="1:18" x14ac:dyDescent="0.2">
      <c r="A319" s="79"/>
      <c r="B319" s="79"/>
      <c r="C319" s="79"/>
      <c r="D319" s="86"/>
      <c r="E319" s="79"/>
      <c r="F319" s="79"/>
      <c r="G319" s="79"/>
      <c r="H319" s="79"/>
      <c r="I319" s="79"/>
      <c r="J319" s="79"/>
      <c r="K319" s="79"/>
      <c r="L319" s="79"/>
      <c r="M319" s="79"/>
      <c r="N319" s="79"/>
      <c r="O319" s="79"/>
      <c r="P319" s="79"/>
      <c r="Q319" s="79"/>
      <c r="R319" s="79"/>
    </row>
    <row r="320" spans="1:18" x14ac:dyDescent="0.2">
      <c r="A320" s="79"/>
      <c r="B320" s="79"/>
      <c r="C320" s="79"/>
      <c r="D320" s="86"/>
      <c r="E320" s="79"/>
      <c r="F320" s="79"/>
      <c r="G320" s="79"/>
      <c r="H320" s="79"/>
      <c r="I320" s="79"/>
      <c r="J320" s="79"/>
      <c r="K320" s="79"/>
      <c r="L320" s="79"/>
      <c r="M320" s="79"/>
      <c r="N320" s="79"/>
      <c r="O320" s="79"/>
      <c r="P320" s="79"/>
      <c r="Q320" s="79"/>
      <c r="R320" s="79"/>
    </row>
    <row r="321" spans="1:18" x14ac:dyDescent="0.2">
      <c r="A321" s="79"/>
      <c r="B321" s="79"/>
      <c r="C321" s="79"/>
      <c r="D321" s="86"/>
      <c r="E321" s="79"/>
      <c r="F321" s="79"/>
      <c r="G321" s="79"/>
      <c r="H321" s="79"/>
      <c r="I321" s="79"/>
      <c r="J321" s="79"/>
      <c r="K321" s="79"/>
      <c r="L321" s="79"/>
      <c r="M321" s="79"/>
      <c r="N321" s="79"/>
      <c r="O321" s="79"/>
      <c r="P321" s="79"/>
      <c r="Q321" s="79"/>
      <c r="R321" s="79"/>
    </row>
    <row r="322" spans="1:18" x14ac:dyDescent="0.2">
      <c r="A322" s="79"/>
      <c r="B322" s="79"/>
      <c r="C322" s="79"/>
      <c r="D322" s="86"/>
      <c r="E322" s="79"/>
      <c r="F322" s="79"/>
      <c r="G322" s="79"/>
      <c r="H322" s="79"/>
      <c r="I322" s="79"/>
      <c r="J322" s="79"/>
      <c r="K322" s="79"/>
      <c r="L322" s="79"/>
      <c r="M322" s="79"/>
      <c r="N322" s="79"/>
      <c r="O322" s="79"/>
      <c r="P322" s="79"/>
      <c r="Q322" s="79"/>
      <c r="R322" s="79"/>
    </row>
    <row r="323" spans="1:18" x14ac:dyDescent="0.2">
      <c r="A323" s="79"/>
      <c r="B323" s="79"/>
      <c r="C323" s="79"/>
      <c r="D323" s="86"/>
      <c r="E323" s="79"/>
      <c r="F323" s="79"/>
      <c r="G323" s="79"/>
      <c r="H323" s="79"/>
      <c r="I323" s="79"/>
      <c r="J323" s="79"/>
      <c r="K323" s="79"/>
      <c r="L323" s="79"/>
      <c r="M323" s="79"/>
      <c r="N323" s="79"/>
      <c r="O323" s="79"/>
      <c r="P323" s="79"/>
      <c r="Q323" s="79"/>
      <c r="R323" s="79"/>
    </row>
    <row r="324" spans="1:18" x14ac:dyDescent="0.2">
      <c r="A324" s="79"/>
      <c r="B324" s="79"/>
      <c r="C324" s="79"/>
      <c r="D324" s="86"/>
      <c r="E324" s="79"/>
      <c r="F324" s="79"/>
      <c r="G324" s="79"/>
      <c r="H324" s="79"/>
      <c r="I324" s="79"/>
      <c r="J324" s="79"/>
      <c r="K324" s="79"/>
      <c r="L324" s="79"/>
      <c r="M324" s="79"/>
      <c r="N324" s="79"/>
      <c r="O324" s="79"/>
      <c r="P324" s="79"/>
      <c r="Q324" s="79"/>
      <c r="R324" s="79"/>
    </row>
    <row r="325" spans="1:18" x14ac:dyDescent="0.2">
      <c r="A325" s="79"/>
      <c r="B325" s="79"/>
      <c r="C325" s="79"/>
      <c r="D325" s="86"/>
      <c r="E325" s="79"/>
      <c r="F325" s="79"/>
      <c r="G325" s="79"/>
      <c r="H325" s="79"/>
      <c r="I325" s="79"/>
      <c r="J325" s="79"/>
      <c r="K325" s="79"/>
      <c r="L325" s="79"/>
      <c r="M325" s="79"/>
      <c r="N325" s="79"/>
      <c r="O325" s="79"/>
      <c r="P325" s="79"/>
      <c r="Q325" s="79"/>
      <c r="R325" s="79"/>
    </row>
    <row r="326" spans="1:18" x14ac:dyDescent="0.2">
      <c r="A326" s="79"/>
      <c r="B326" s="79"/>
      <c r="C326" s="79"/>
      <c r="D326" s="86"/>
      <c r="E326" s="79"/>
      <c r="F326" s="79"/>
      <c r="G326" s="79"/>
      <c r="H326" s="79"/>
      <c r="I326" s="79"/>
      <c r="J326" s="79"/>
      <c r="K326" s="79"/>
      <c r="L326" s="79"/>
      <c r="M326" s="79"/>
      <c r="N326" s="79"/>
      <c r="O326" s="79"/>
      <c r="P326" s="79"/>
      <c r="Q326" s="79"/>
      <c r="R326" s="79"/>
    </row>
    <row r="327" spans="1:18" x14ac:dyDescent="0.2">
      <c r="A327" s="79"/>
      <c r="B327" s="79"/>
      <c r="C327" s="79"/>
      <c r="D327" s="86"/>
      <c r="E327" s="79"/>
      <c r="F327" s="79"/>
      <c r="G327" s="79"/>
      <c r="H327" s="79"/>
      <c r="I327" s="79"/>
      <c r="J327" s="79"/>
      <c r="K327" s="79"/>
      <c r="L327" s="79"/>
      <c r="M327" s="79"/>
      <c r="N327" s="79"/>
      <c r="O327" s="79"/>
      <c r="P327" s="79"/>
      <c r="Q327" s="79"/>
      <c r="R327" s="79"/>
    </row>
    <row r="328" spans="1:18" x14ac:dyDescent="0.2">
      <c r="A328" s="79"/>
      <c r="B328" s="79"/>
      <c r="C328" s="79"/>
      <c r="D328" s="86"/>
      <c r="E328" s="79"/>
      <c r="F328" s="79"/>
      <c r="G328" s="79"/>
      <c r="H328" s="79"/>
      <c r="I328" s="79"/>
      <c r="J328" s="79"/>
      <c r="K328" s="79"/>
      <c r="L328" s="79"/>
      <c r="M328" s="79"/>
      <c r="N328" s="79"/>
      <c r="O328" s="79"/>
      <c r="P328" s="79"/>
      <c r="Q328" s="79"/>
      <c r="R328" s="79"/>
    </row>
    <row r="329" spans="1:18" x14ac:dyDescent="0.2">
      <c r="A329" s="79"/>
      <c r="B329" s="79"/>
      <c r="C329" s="79"/>
      <c r="D329" s="86"/>
      <c r="E329" s="79"/>
      <c r="F329" s="79"/>
      <c r="G329" s="79"/>
      <c r="H329" s="79"/>
      <c r="I329" s="79"/>
      <c r="J329" s="79"/>
      <c r="K329" s="79"/>
      <c r="L329" s="79"/>
      <c r="M329" s="79"/>
      <c r="N329" s="79"/>
      <c r="O329" s="79"/>
      <c r="P329" s="79"/>
      <c r="Q329" s="79"/>
      <c r="R329" s="79"/>
    </row>
    <row r="330" spans="1:18" x14ac:dyDescent="0.2">
      <c r="A330" s="79"/>
      <c r="B330" s="79"/>
      <c r="C330" s="79"/>
      <c r="D330" s="86"/>
      <c r="E330" s="79"/>
      <c r="F330" s="79"/>
      <c r="G330" s="79"/>
      <c r="H330" s="79"/>
      <c r="I330" s="79"/>
      <c r="J330" s="79"/>
      <c r="K330" s="79"/>
      <c r="L330" s="79"/>
      <c r="M330" s="79"/>
      <c r="N330" s="79"/>
      <c r="O330" s="79"/>
      <c r="P330" s="79"/>
      <c r="Q330" s="79"/>
      <c r="R330" s="79"/>
    </row>
    <row r="331" spans="1:18" x14ac:dyDescent="0.2">
      <c r="A331" s="79"/>
      <c r="B331" s="79"/>
      <c r="C331" s="79"/>
      <c r="D331" s="86"/>
      <c r="E331" s="79"/>
      <c r="F331" s="79"/>
      <c r="G331" s="79"/>
      <c r="H331" s="79"/>
      <c r="I331" s="79"/>
      <c r="J331" s="79"/>
      <c r="K331" s="79"/>
      <c r="L331" s="79"/>
      <c r="M331" s="79"/>
      <c r="N331" s="79"/>
      <c r="O331" s="79"/>
      <c r="P331" s="79"/>
      <c r="Q331" s="79"/>
      <c r="R331" s="79"/>
    </row>
    <row r="332" spans="1:18" x14ac:dyDescent="0.2">
      <c r="A332" s="79"/>
      <c r="B332" s="79"/>
      <c r="C332" s="79"/>
      <c r="D332" s="86"/>
      <c r="E332" s="79"/>
      <c r="F332" s="79"/>
      <c r="G332" s="79"/>
      <c r="H332" s="79"/>
      <c r="I332" s="79"/>
      <c r="J332" s="79"/>
      <c r="K332" s="79"/>
      <c r="L332" s="79"/>
      <c r="M332" s="79"/>
      <c r="N332" s="79"/>
      <c r="O332" s="79"/>
      <c r="P332" s="79"/>
      <c r="Q332" s="79"/>
      <c r="R332" s="79"/>
    </row>
    <row r="333" spans="1:18" x14ac:dyDescent="0.2">
      <c r="A333" s="79"/>
      <c r="B333" s="79"/>
      <c r="C333" s="79"/>
      <c r="D333" s="86"/>
      <c r="E333" s="79"/>
      <c r="F333" s="79"/>
      <c r="G333" s="79"/>
      <c r="H333" s="79"/>
      <c r="I333" s="79"/>
      <c r="J333" s="79"/>
      <c r="K333" s="79"/>
      <c r="L333" s="79"/>
      <c r="M333" s="79"/>
      <c r="N333" s="79"/>
      <c r="O333" s="79"/>
      <c r="P333" s="79"/>
      <c r="Q333" s="79"/>
      <c r="R333" s="79"/>
    </row>
    <row r="334" spans="1:18" x14ac:dyDescent="0.2">
      <c r="A334" s="79"/>
      <c r="B334" s="79"/>
      <c r="C334" s="79"/>
      <c r="D334" s="86"/>
      <c r="E334" s="79"/>
      <c r="F334" s="79"/>
      <c r="G334" s="79"/>
      <c r="H334" s="79"/>
      <c r="I334" s="79"/>
      <c r="J334" s="79"/>
      <c r="K334" s="79"/>
      <c r="L334" s="79"/>
      <c r="M334" s="79"/>
      <c r="N334" s="79"/>
      <c r="O334" s="79"/>
      <c r="P334" s="79"/>
      <c r="Q334" s="79"/>
      <c r="R334" s="79"/>
    </row>
    <row r="335" spans="1:18" x14ac:dyDescent="0.2">
      <c r="A335" s="79"/>
      <c r="B335" s="79"/>
      <c r="C335" s="79"/>
      <c r="D335" s="86"/>
      <c r="E335" s="79"/>
      <c r="F335" s="79"/>
      <c r="G335" s="79"/>
      <c r="H335" s="79"/>
      <c r="I335" s="79"/>
      <c r="J335" s="79"/>
      <c r="K335" s="79"/>
      <c r="L335" s="79"/>
      <c r="M335" s="79"/>
      <c r="N335" s="79"/>
      <c r="O335" s="79"/>
      <c r="P335" s="79"/>
      <c r="Q335" s="79"/>
      <c r="R335" s="79"/>
    </row>
    <row r="336" spans="1:18" x14ac:dyDescent="0.2">
      <c r="A336" s="79"/>
      <c r="B336" s="79"/>
      <c r="C336" s="79"/>
      <c r="D336" s="86"/>
      <c r="E336" s="79"/>
      <c r="F336" s="79"/>
      <c r="G336" s="79"/>
      <c r="H336" s="79"/>
      <c r="I336" s="79"/>
      <c r="J336" s="79"/>
      <c r="K336" s="79"/>
      <c r="L336" s="79"/>
      <c r="M336" s="79"/>
      <c r="N336" s="79"/>
      <c r="O336" s="79"/>
      <c r="P336" s="79"/>
      <c r="Q336" s="79"/>
      <c r="R336" s="79"/>
    </row>
    <row r="337" spans="1:18" x14ac:dyDescent="0.2">
      <c r="A337" s="79"/>
      <c r="B337" s="79"/>
      <c r="C337" s="79"/>
      <c r="D337" s="86"/>
      <c r="E337" s="79"/>
      <c r="F337" s="79"/>
      <c r="G337" s="79"/>
      <c r="H337" s="79"/>
      <c r="I337" s="79"/>
      <c r="J337" s="79"/>
      <c r="K337" s="79"/>
      <c r="L337" s="79"/>
      <c r="M337" s="79"/>
      <c r="N337" s="79"/>
      <c r="O337" s="79"/>
      <c r="P337" s="79"/>
      <c r="Q337" s="79"/>
      <c r="R337" s="79"/>
    </row>
    <row r="338" spans="1:18" x14ac:dyDescent="0.2">
      <c r="A338" s="79"/>
      <c r="B338" s="79"/>
      <c r="C338" s="79"/>
      <c r="D338" s="86"/>
      <c r="E338" s="79"/>
      <c r="F338" s="79"/>
      <c r="G338" s="79"/>
      <c r="H338" s="79"/>
      <c r="I338" s="79"/>
      <c r="J338" s="79"/>
      <c r="K338" s="79"/>
      <c r="L338" s="79"/>
      <c r="M338" s="79"/>
      <c r="N338" s="79"/>
      <c r="O338" s="79"/>
      <c r="P338" s="79"/>
      <c r="Q338" s="79"/>
      <c r="R338" s="79"/>
    </row>
    <row r="339" spans="1:18" x14ac:dyDescent="0.2">
      <c r="A339" s="79"/>
      <c r="B339" s="79"/>
      <c r="C339" s="79"/>
      <c r="D339" s="86"/>
      <c r="E339" s="79"/>
      <c r="F339" s="79"/>
      <c r="G339" s="79"/>
      <c r="H339" s="79"/>
      <c r="I339" s="79"/>
      <c r="J339" s="79"/>
      <c r="K339" s="79"/>
      <c r="L339" s="79"/>
      <c r="M339" s="79"/>
      <c r="N339" s="79"/>
      <c r="O339" s="79"/>
      <c r="P339" s="79"/>
      <c r="Q339" s="79"/>
      <c r="R339" s="79"/>
    </row>
    <row r="340" spans="1:18" x14ac:dyDescent="0.2">
      <c r="A340" s="79"/>
      <c r="B340" s="79"/>
      <c r="C340" s="79"/>
      <c r="D340" s="86"/>
      <c r="E340" s="79"/>
      <c r="F340" s="79"/>
      <c r="G340" s="79"/>
      <c r="H340" s="79"/>
      <c r="I340" s="79"/>
      <c r="J340" s="79"/>
      <c r="K340" s="79"/>
      <c r="L340" s="79"/>
      <c r="M340" s="79"/>
      <c r="N340" s="79"/>
      <c r="O340" s="79"/>
      <c r="P340" s="79"/>
      <c r="Q340" s="79"/>
      <c r="R340" s="79"/>
    </row>
    <row r="341" spans="1:18" x14ac:dyDescent="0.2">
      <c r="A341" s="79"/>
      <c r="B341" s="79"/>
      <c r="C341" s="79"/>
      <c r="D341" s="86"/>
      <c r="E341" s="79"/>
      <c r="F341" s="79"/>
      <c r="G341" s="79"/>
      <c r="H341" s="79"/>
      <c r="I341" s="79"/>
      <c r="J341" s="79"/>
      <c r="K341" s="79"/>
      <c r="L341" s="79"/>
      <c r="M341" s="79"/>
      <c r="N341" s="79"/>
      <c r="O341" s="79"/>
      <c r="P341" s="79"/>
      <c r="Q341" s="79"/>
      <c r="R341" s="79"/>
    </row>
    <row r="342" spans="1:18" x14ac:dyDescent="0.2">
      <c r="A342" s="79"/>
      <c r="B342" s="79"/>
      <c r="C342" s="79"/>
      <c r="D342" s="86"/>
      <c r="E342" s="79"/>
      <c r="F342" s="79"/>
      <c r="G342" s="79"/>
      <c r="H342" s="79"/>
      <c r="I342" s="79"/>
      <c r="J342" s="79"/>
      <c r="K342" s="79"/>
      <c r="L342" s="79"/>
      <c r="M342" s="79"/>
      <c r="N342" s="79"/>
      <c r="O342" s="79"/>
      <c r="P342" s="79"/>
      <c r="Q342" s="79"/>
      <c r="R342" s="79"/>
    </row>
    <row r="343" spans="1:18" x14ac:dyDescent="0.2">
      <c r="A343" s="79"/>
      <c r="B343" s="79"/>
      <c r="C343" s="79"/>
      <c r="D343" s="86"/>
      <c r="E343" s="79"/>
      <c r="F343" s="79"/>
      <c r="G343" s="79"/>
      <c r="H343" s="79"/>
      <c r="I343" s="79"/>
      <c r="J343" s="79"/>
      <c r="K343" s="79"/>
      <c r="L343" s="79"/>
      <c r="M343" s="79"/>
      <c r="N343" s="79"/>
      <c r="O343" s="79"/>
      <c r="P343" s="79"/>
      <c r="Q343" s="79"/>
      <c r="R343" s="79"/>
    </row>
    <row r="344" spans="1:18" x14ac:dyDescent="0.2">
      <c r="A344" s="79"/>
      <c r="B344" s="79"/>
      <c r="C344" s="79"/>
      <c r="D344" s="86"/>
      <c r="E344" s="79"/>
      <c r="F344" s="79"/>
      <c r="G344" s="79"/>
      <c r="H344" s="79"/>
      <c r="I344" s="79"/>
      <c r="J344" s="79"/>
      <c r="K344" s="79"/>
      <c r="L344" s="79"/>
      <c r="M344" s="79"/>
      <c r="N344" s="79"/>
      <c r="O344" s="79"/>
      <c r="P344" s="79"/>
      <c r="Q344" s="79"/>
      <c r="R344" s="79"/>
    </row>
    <row r="345" spans="1:18" x14ac:dyDescent="0.2">
      <c r="A345" s="79"/>
      <c r="B345" s="79"/>
      <c r="C345" s="79"/>
      <c r="D345" s="86"/>
      <c r="E345" s="79"/>
      <c r="F345" s="79"/>
      <c r="G345" s="79"/>
      <c r="H345" s="79"/>
      <c r="I345" s="79"/>
      <c r="J345" s="79"/>
      <c r="K345" s="79"/>
      <c r="L345" s="79"/>
      <c r="M345" s="79"/>
      <c r="N345" s="79"/>
      <c r="O345" s="79"/>
      <c r="P345" s="79"/>
      <c r="Q345" s="79"/>
      <c r="R345" s="79"/>
    </row>
    <row r="346" spans="1:18" x14ac:dyDescent="0.2">
      <c r="A346" s="79"/>
      <c r="B346" s="79"/>
      <c r="C346" s="79"/>
      <c r="D346" s="86"/>
      <c r="E346" s="79"/>
      <c r="F346" s="79"/>
      <c r="G346" s="79"/>
      <c r="H346" s="79"/>
      <c r="I346" s="79"/>
      <c r="J346" s="79"/>
      <c r="K346" s="79"/>
      <c r="L346" s="79"/>
      <c r="M346" s="79"/>
      <c r="N346" s="79"/>
      <c r="O346" s="79"/>
      <c r="P346" s="79"/>
      <c r="Q346" s="79"/>
      <c r="R346" s="79"/>
    </row>
    <row r="347" spans="1:18" x14ac:dyDescent="0.2">
      <c r="A347" s="79"/>
      <c r="B347" s="79"/>
      <c r="C347" s="79"/>
      <c r="D347" s="86"/>
      <c r="E347" s="79"/>
      <c r="F347" s="79"/>
      <c r="G347" s="79"/>
      <c r="H347" s="79"/>
      <c r="I347" s="79"/>
      <c r="J347" s="79"/>
      <c r="K347" s="79"/>
      <c r="L347" s="79"/>
      <c r="M347" s="79"/>
      <c r="N347" s="79"/>
      <c r="O347" s="79"/>
      <c r="P347" s="79"/>
      <c r="Q347" s="79"/>
      <c r="R347" s="79"/>
    </row>
    <row r="348" spans="1:18" x14ac:dyDescent="0.2">
      <c r="A348" s="79"/>
      <c r="B348" s="79"/>
      <c r="C348" s="79"/>
      <c r="D348" s="86"/>
      <c r="E348" s="79"/>
      <c r="F348" s="79"/>
      <c r="G348" s="79"/>
      <c r="H348" s="79"/>
      <c r="I348" s="79"/>
      <c r="J348" s="79"/>
      <c r="K348" s="79"/>
      <c r="L348" s="79"/>
      <c r="M348" s="79"/>
      <c r="N348" s="79"/>
      <c r="O348" s="79"/>
      <c r="P348" s="79"/>
      <c r="Q348" s="79"/>
      <c r="R348" s="79"/>
    </row>
    <row r="349" spans="1:18" x14ac:dyDescent="0.2">
      <c r="A349" s="79"/>
      <c r="B349" s="79"/>
      <c r="C349" s="79"/>
      <c r="D349" s="86"/>
      <c r="E349" s="79"/>
      <c r="F349" s="79"/>
      <c r="G349" s="79"/>
      <c r="H349" s="79"/>
      <c r="I349" s="79"/>
      <c r="J349" s="79"/>
      <c r="K349" s="79"/>
      <c r="L349" s="79"/>
      <c r="M349" s="79"/>
      <c r="N349" s="79"/>
      <c r="O349" s="79"/>
      <c r="P349" s="79"/>
      <c r="Q349" s="79"/>
      <c r="R349" s="79"/>
    </row>
    <row r="350" spans="1:18" x14ac:dyDescent="0.2">
      <c r="A350" s="79"/>
      <c r="B350" s="79"/>
      <c r="C350" s="79"/>
      <c r="D350" s="86"/>
      <c r="E350" s="79"/>
      <c r="F350" s="79"/>
      <c r="G350" s="79"/>
      <c r="H350" s="79"/>
      <c r="I350" s="79"/>
      <c r="J350" s="79"/>
      <c r="K350" s="79"/>
      <c r="L350" s="79"/>
      <c r="M350" s="79"/>
      <c r="N350" s="79"/>
      <c r="O350" s="79"/>
      <c r="P350" s="79"/>
      <c r="Q350" s="79"/>
      <c r="R350" s="79"/>
    </row>
    <row r="351" spans="1:18" x14ac:dyDescent="0.2">
      <c r="A351" s="79"/>
      <c r="B351" s="79"/>
      <c r="C351" s="79"/>
      <c r="D351" s="86"/>
      <c r="E351" s="79"/>
      <c r="F351" s="79"/>
      <c r="G351" s="79"/>
      <c r="H351" s="79"/>
      <c r="I351" s="79"/>
      <c r="J351" s="79"/>
      <c r="K351" s="79"/>
      <c r="L351" s="79"/>
      <c r="M351" s="79"/>
      <c r="N351" s="79"/>
      <c r="O351" s="79"/>
      <c r="P351" s="79"/>
      <c r="Q351" s="79"/>
      <c r="R351" s="79"/>
    </row>
    <row r="352" spans="1:18" x14ac:dyDescent="0.2">
      <c r="A352" s="79"/>
      <c r="B352" s="79"/>
      <c r="C352" s="79"/>
      <c r="D352" s="86"/>
      <c r="E352" s="79"/>
      <c r="F352" s="79"/>
      <c r="G352" s="79"/>
      <c r="H352" s="79"/>
      <c r="I352" s="79"/>
      <c r="J352" s="79"/>
      <c r="K352" s="79"/>
      <c r="L352" s="79"/>
      <c r="M352" s="79"/>
      <c r="N352" s="79"/>
      <c r="O352" s="79"/>
      <c r="P352" s="79"/>
      <c r="Q352" s="79"/>
      <c r="R352" s="79"/>
    </row>
    <row r="353" spans="1:18" x14ac:dyDescent="0.2">
      <c r="A353" s="79"/>
      <c r="B353" s="79"/>
      <c r="C353" s="79"/>
      <c r="D353" s="86"/>
      <c r="E353" s="79"/>
      <c r="F353" s="79"/>
      <c r="G353" s="79"/>
      <c r="H353" s="79"/>
      <c r="I353" s="79"/>
      <c r="J353" s="79"/>
      <c r="K353" s="79"/>
      <c r="L353" s="79"/>
      <c r="M353" s="79"/>
      <c r="N353" s="79"/>
      <c r="O353" s="79"/>
      <c r="P353" s="79"/>
      <c r="Q353" s="79"/>
      <c r="R353" s="79"/>
    </row>
    <row r="354" spans="1:18" x14ac:dyDescent="0.2">
      <c r="A354" s="79"/>
      <c r="B354" s="79"/>
      <c r="C354" s="79"/>
      <c r="D354" s="86"/>
      <c r="E354" s="79"/>
      <c r="F354" s="79"/>
      <c r="G354" s="79"/>
      <c r="H354" s="79"/>
      <c r="I354" s="79"/>
      <c r="J354" s="79"/>
      <c r="K354" s="79"/>
      <c r="L354" s="79"/>
      <c r="M354" s="79"/>
      <c r="N354" s="79"/>
      <c r="O354" s="79"/>
      <c r="P354" s="79"/>
      <c r="Q354" s="79"/>
      <c r="R354" s="79"/>
    </row>
    <row r="355" spans="1:18" x14ac:dyDescent="0.2">
      <c r="A355" s="79"/>
      <c r="B355" s="79"/>
      <c r="C355" s="79"/>
      <c r="D355" s="86"/>
      <c r="E355" s="79"/>
      <c r="F355" s="79"/>
      <c r="G355" s="79"/>
      <c r="H355" s="79"/>
      <c r="I355" s="79"/>
      <c r="J355" s="79"/>
      <c r="K355" s="79"/>
      <c r="L355" s="79"/>
      <c r="M355" s="79"/>
      <c r="N355" s="79"/>
      <c r="O355" s="79"/>
      <c r="P355" s="79"/>
      <c r="Q355" s="79"/>
      <c r="R355" s="79"/>
    </row>
    <row r="356" spans="1:18" x14ac:dyDescent="0.2">
      <c r="A356" s="79"/>
      <c r="B356" s="79"/>
      <c r="C356" s="79"/>
      <c r="D356" s="86"/>
      <c r="E356" s="79"/>
      <c r="F356" s="79"/>
      <c r="G356" s="79"/>
      <c r="H356" s="79"/>
      <c r="I356" s="79"/>
      <c r="J356" s="79"/>
      <c r="K356" s="79"/>
      <c r="L356" s="79"/>
      <c r="M356" s="79"/>
      <c r="N356" s="79"/>
      <c r="O356" s="79"/>
      <c r="P356" s="79"/>
      <c r="Q356" s="79"/>
      <c r="R356" s="79"/>
    </row>
    <row r="357" spans="1:18" x14ac:dyDescent="0.2">
      <c r="A357" s="79"/>
      <c r="B357" s="79"/>
      <c r="C357" s="79"/>
      <c r="D357" s="86"/>
      <c r="E357" s="79"/>
      <c r="F357" s="79"/>
      <c r="G357" s="79"/>
      <c r="H357" s="79"/>
      <c r="I357" s="79"/>
      <c r="J357" s="79"/>
      <c r="K357" s="79"/>
      <c r="L357" s="79"/>
      <c r="M357" s="79"/>
      <c r="N357" s="79"/>
      <c r="O357" s="79"/>
      <c r="P357" s="79"/>
      <c r="Q357" s="79"/>
      <c r="R357" s="79"/>
    </row>
    <row r="358" spans="1:18" x14ac:dyDescent="0.2">
      <c r="A358" s="79"/>
      <c r="B358" s="79"/>
      <c r="C358" s="79"/>
      <c r="D358" s="86"/>
      <c r="E358" s="79"/>
      <c r="F358" s="79"/>
      <c r="G358" s="79"/>
      <c r="H358" s="79"/>
      <c r="I358" s="79"/>
      <c r="J358" s="79"/>
      <c r="K358" s="79"/>
      <c r="L358" s="79"/>
      <c r="M358" s="79"/>
      <c r="N358" s="79"/>
      <c r="O358" s="79"/>
      <c r="P358" s="79"/>
      <c r="Q358" s="79"/>
      <c r="R358" s="79"/>
    </row>
    <row r="359" spans="1:18" x14ac:dyDescent="0.2">
      <c r="A359" s="79"/>
      <c r="B359" s="79"/>
      <c r="C359" s="79"/>
      <c r="D359" s="86"/>
      <c r="E359" s="79"/>
      <c r="F359" s="79"/>
      <c r="G359" s="79"/>
      <c r="H359" s="79"/>
      <c r="I359" s="79"/>
      <c r="J359" s="79"/>
      <c r="K359" s="79"/>
      <c r="L359" s="79"/>
      <c r="M359" s="79"/>
      <c r="N359" s="79"/>
      <c r="O359" s="79"/>
      <c r="P359" s="79"/>
      <c r="Q359" s="79"/>
      <c r="R359" s="79"/>
    </row>
    <row r="360" spans="1:18" x14ac:dyDescent="0.2">
      <c r="A360" s="79"/>
      <c r="B360" s="79"/>
      <c r="C360" s="79"/>
      <c r="D360" s="86"/>
      <c r="E360" s="79"/>
      <c r="F360" s="79"/>
      <c r="G360" s="79"/>
      <c r="H360" s="79"/>
      <c r="I360" s="79"/>
      <c r="J360" s="79"/>
      <c r="K360" s="79"/>
      <c r="L360" s="79"/>
      <c r="M360" s="79"/>
      <c r="N360" s="79"/>
      <c r="O360" s="79"/>
      <c r="P360" s="79"/>
      <c r="Q360" s="79"/>
      <c r="R360" s="79"/>
    </row>
    <row r="361" spans="1:18" x14ac:dyDescent="0.2">
      <c r="A361" s="79"/>
      <c r="B361" s="79"/>
      <c r="C361" s="79"/>
      <c r="D361" s="86"/>
      <c r="E361" s="79"/>
      <c r="F361" s="79"/>
      <c r="G361" s="79"/>
      <c r="H361" s="79"/>
      <c r="I361" s="79"/>
      <c r="J361" s="79"/>
      <c r="K361" s="79"/>
      <c r="L361" s="79"/>
      <c r="M361" s="79"/>
      <c r="N361" s="79"/>
      <c r="O361" s="79"/>
      <c r="P361" s="79"/>
      <c r="Q361" s="79"/>
      <c r="R361" s="79"/>
    </row>
    <row r="362" spans="1:18" x14ac:dyDescent="0.2">
      <c r="A362" s="79"/>
      <c r="B362" s="79"/>
      <c r="C362" s="79"/>
      <c r="D362" s="86"/>
      <c r="E362" s="79"/>
      <c r="F362" s="79"/>
      <c r="G362" s="79"/>
      <c r="H362" s="79"/>
      <c r="I362" s="79"/>
      <c r="J362" s="79"/>
      <c r="K362" s="79"/>
      <c r="L362" s="79"/>
      <c r="M362" s="79"/>
      <c r="N362" s="79"/>
      <c r="O362" s="79"/>
      <c r="P362" s="79"/>
      <c r="Q362" s="79"/>
      <c r="R362" s="79"/>
    </row>
    <row r="363" spans="1:18" x14ac:dyDescent="0.2">
      <c r="A363" s="79"/>
      <c r="B363" s="79"/>
      <c r="C363" s="79"/>
      <c r="D363" s="86"/>
      <c r="E363" s="79"/>
      <c r="F363" s="79"/>
      <c r="G363" s="79"/>
      <c r="H363" s="79"/>
      <c r="I363" s="79"/>
      <c r="J363" s="79"/>
      <c r="K363" s="79"/>
      <c r="L363" s="79"/>
      <c r="M363" s="79"/>
      <c r="N363" s="79"/>
      <c r="O363" s="79"/>
      <c r="P363" s="79"/>
      <c r="Q363" s="79"/>
      <c r="R363" s="79"/>
    </row>
    <row r="364" spans="1:18" x14ac:dyDescent="0.2">
      <c r="A364" s="79"/>
      <c r="B364" s="79"/>
      <c r="C364" s="79"/>
      <c r="D364" s="86"/>
      <c r="E364" s="79"/>
      <c r="F364" s="79"/>
      <c r="G364" s="79"/>
      <c r="H364" s="79"/>
      <c r="I364" s="79"/>
      <c r="J364" s="79"/>
      <c r="K364" s="79"/>
      <c r="L364" s="79"/>
      <c r="M364" s="79"/>
      <c r="N364" s="79"/>
      <c r="O364" s="79"/>
      <c r="P364" s="79"/>
      <c r="Q364" s="79"/>
      <c r="R364" s="79"/>
    </row>
    <row r="365" spans="1:18" x14ac:dyDescent="0.2">
      <c r="A365" s="79"/>
      <c r="B365" s="79"/>
      <c r="C365" s="79"/>
      <c r="D365" s="86"/>
      <c r="E365" s="79"/>
      <c r="F365" s="79"/>
      <c r="G365" s="79"/>
      <c r="H365" s="79"/>
      <c r="I365" s="79"/>
      <c r="J365" s="79"/>
      <c r="K365" s="79"/>
      <c r="L365" s="79"/>
      <c r="M365" s="79"/>
      <c r="N365" s="79"/>
      <c r="O365" s="79"/>
      <c r="P365" s="79"/>
      <c r="Q365" s="79"/>
      <c r="R365" s="79"/>
    </row>
    <row r="366" spans="1:18" x14ac:dyDescent="0.2">
      <c r="A366" s="79"/>
      <c r="B366" s="79"/>
      <c r="C366" s="79"/>
      <c r="D366" s="86"/>
      <c r="E366" s="79"/>
      <c r="F366" s="79"/>
      <c r="G366" s="79"/>
      <c r="H366" s="79"/>
      <c r="I366" s="79"/>
      <c r="J366" s="79"/>
      <c r="K366" s="79"/>
      <c r="L366" s="79"/>
      <c r="M366" s="79"/>
      <c r="N366" s="79"/>
      <c r="O366" s="79"/>
      <c r="P366" s="79"/>
      <c r="Q366" s="79"/>
      <c r="R366" s="79"/>
    </row>
    <row r="367" spans="1:18" x14ac:dyDescent="0.2">
      <c r="A367" s="79"/>
      <c r="B367" s="79"/>
      <c r="C367" s="79"/>
      <c r="D367" s="86"/>
      <c r="E367" s="79"/>
      <c r="F367" s="79"/>
      <c r="G367" s="79"/>
      <c r="H367" s="79"/>
      <c r="I367" s="79"/>
      <c r="J367" s="79"/>
      <c r="K367" s="79"/>
      <c r="L367" s="79"/>
      <c r="M367" s="79"/>
      <c r="N367" s="79"/>
      <c r="O367" s="79"/>
      <c r="P367" s="79"/>
      <c r="Q367" s="79"/>
      <c r="R367" s="79"/>
    </row>
    <row r="368" spans="1:18" x14ac:dyDescent="0.2">
      <c r="A368" s="79"/>
      <c r="B368" s="79"/>
      <c r="C368" s="79"/>
      <c r="D368" s="86"/>
      <c r="E368" s="79"/>
      <c r="F368" s="79"/>
      <c r="G368" s="79"/>
      <c r="H368" s="79"/>
      <c r="I368" s="79"/>
      <c r="J368" s="79"/>
      <c r="K368" s="79"/>
      <c r="L368" s="79"/>
      <c r="M368" s="79"/>
      <c r="N368" s="79"/>
      <c r="O368" s="79"/>
      <c r="P368" s="79"/>
      <c r="Q368" s="79"/>
      <c r="R368" s="79"/>
    </row>
    <row r="369" spans="1:18" x14ac:dyDescent="0.2">
      <c r="A369" s="79"/>
      <c r="B369" s="79"/>
      <c r="C369" s="79"/>
      <c r="D369" s="86"/>
      <c r="E369" s="79"/>
      <c r="F369" s="79"/>
      <c r="G369" s="79"/>
      <c r="H369" s="79"/>
      <c r="I369" s="79"/>
      <c r="J369" s="79"/>
      <c r="K369" s="79"/>
      <c r="L369" s="79"/>
      <c r="M369" s="79"/>
      <c r="N369" s="79"/>
      <c r="O369" s="79"/>
      <c r="P369" s="79"/>
      <c r="Q369" s="79"/>
      <c r="R369" s="79"/>
    </row>
    <row r="370" spans="1:18" x14ac:dyDescent="0.2">
      <c r="A370" s="79"/>
      <c r="B370" s="79"/>
      <c r="C370" s="79"/>
      <c r="D370" s="86"/>
      <c r="E370" s="79"/>
      <c r="F370" s="79"/>
      <c r="G370" s="79"/>
      <c r="H370" s="79"/>
      <c r="I370" s="79"/>
      <c r="J370" s="79"/>
      <c r="K370" s="79"/>
      <c r="L370" s="79"/>
      <c r="M370" s="79"/>
      <c r="N370" s="79"/>
      <c r="O370" s="79"/>
      <c r="P370" s="79"/>
      <c r="Q370" s="79"/>
      <c r="R370" s="79"/>
    </row>
    <row r="371" spans="1:18" x14ac:dyDescent="0.2">
      <c r="A371" s="79"/>
      <c r="B371" s="79"/>
      <c r="C371" s="79"/>
      <c r="D371" s="86"/>
      <c r="E371" s="79"/>
      <c r="F371" s="79"/>
      <c r="G371" s="79"/>
      <c r="H371" s="79"/>
      <c r="I371" s="79"/>
      <c r="J371" s="79"/>
      <c r="K371" s="79"/>
      <c r="L371" s="79"/>
      <c r="M371" s="79"/>
      <c r="N371" s="79"/>
      <c r="O371" s="79"/>
      <c r="P371" s="79"/>
      <c r="Q371" s="79"/>
      <c r="R371" s="79"/>
    </row>
    <row r="372" spans="1:18" x14ac:dyDescent="0.2">
      <c r="A372" s="79"/>
      <c r="B372" s="79"/>
      <c r="C372" s="79"/>
      <c r="D372" s="86"/>
      <c r="E372" s="79"/>
      <c r="F372" s="79"/>
      <c r="G372" s="79"/>
      <c r="H372" s="79"/>
      <c r="I372" s="79"/>
      <c r="J372" s="79"/>
      <c r="K372" s="79"/>
      <c r="L372" s="79"/>
      <c r="M372" s="79"/>
      <c r="N372" s="79"/>
      <c r="O372" s="79"/>
      <c r="P372" s="79"/>
      <c r="Q372" s="79"/>
      <c r="R372" s="79"/>
    </row>
    <row r="373" spans="1:18" x14ac:dyDescent="0.2">
      <c r="A373" s="79"/>
      <c r="B373" s="79"/>
      <c r="C373" s="79"/>
      <c r="D373" s="86"/>
      <c r="E373" s="79"/>
      <c r="F373" s="79"/>
      <c r="G373" s="79"/>
      <c r="H373" s="79"/>
      <c r="I373" s="79"/>
      <c r="J373" s="79"/>
      <c r="K373" s="79"/>
      <c r="L373" s="79"/>
      <c r="M373" s="79"/>
      <c r="N373" s="79"/>
      <c r="O373" s="79"/>
      <c r="P373" s="79"/>
      <c r="Q373" s="79"/>
      <c r="R373" s="79"/>
    </row>
    <row r="374" spans="1:18" x14ac:dyDescent="0.2">
      <c r="A374" s="79"/>
      <c r="B374" s="79"/>
      <c r="C374" s="79"/>
      <c r="D374" s="86"/>
      <c r="E374" s="79"/>
      <c r="F374" s="79"/>
      <c r="G374" s="79"/>
      <c r="H374" s="79"/>
      <c r="I374" s="79"/>
      <c r="J374" s="79"/>
      <c r="K374" s="79"/>
      <c r="L374" s="79"/>
      <c r="M374" s="79"/>
      <c r="N374" s="79"/>
      <c r="O374" s="79"/>
      <c r="P374" s="79"/>
      <c r="Q374" s="79"/>
      <c r="R374" s="79"/>
    </row>
    <row r="375" spans="1:18" x14ac:dyDescent="0.2">
      <c r="A375" s="79"/>
      <c r="B375" s="79"/>
      <c r="C375" s="79"/>
      <c r="D375" s="86"/>
      <c r="E375" s="79"/>
      <c r="F375" s="79"/>
      <c r="G375" s="79"/>
      <c r="H375" s="79"/>
      <c r="I375" s="79"/>
      <c r="J375" s="79"/>
      <c r="K375" s="79"/>
      <c r="L375" s="79"/>
      <c r="M375" s="79"/>
      <c r="N375" s="79"/>
      <c r="O375" s="79"/>
      <c r="P375" s="79"/>
      <c r="Q375" s="79"/>
      <c r="R375" s="79"/>
    </row>
    <row r="376" spans="1:18" x14ac:dyDescent="0.2">
      <c r="A376" s="79"/>
      <c r="B376" s="79"/>
      <c r="C376" s="79"/>
      <c r="D376" s="86"/>
      <c r="E376" s="79"/>
      <c r="F376" s="79"/>
      <c r="G376" s="79"/>
      <c r="H376" s="79"/>
      <c r="I376" s="79"/>
      <c r="J376" s="79"/>
      <c r="K376" s="79"/>
      <c r="L376" s="79"/>
      <c r="M376" s="79"/>
      <c r="N376" s="79"/>
      <c r="O376" s="79"/>
      <c r="P376" s="79"/>
      <c r="Q376" s="79"/>
      <c r="R376" s="79"/>
    </row>
    <row r="377" spans="1:18" x14ac:dyDescent="0.2">
      <c r="A377" s="79"/>
      <c r="B377" s="79"/>
      <c r="C377" s="79"/>
      <c r="D377" s="86"/>
      <c r="E377" s="79"/>
      <c r="F377" s="79"/>
      <c r="G377" s="79"/>
      <c r="H377" s="79"/>
      <c r="I377" s="79"/>
      <c r="J377" s="79"/>
      <c r="K377" s="79"/>
      <c r="L377" s="79"/>
      <c r="M377" s="79"/>
      <c r="N377" s="79"/>
      <c r="O377" s="79"/>
      <c r="P377" s="79"/>
      <c r="Q377" s="79"/>
      <c r="R377" s="79"/>
    </row>
    <row r="378" spans="1:18" x14ac:dyDescent="0.2">
      <c r="A378" s="79"/>
      <c r="B378" s="79"/>
      <c r="C378" s="79"/>
      <c r="D378" s="86"/>
      <c r="E378" s="79"/>
      <c r="F378" s="79"/>
      <c r="G378" s="79"/>
      <c r="H378" s="79"/>
      <c r="I378" s="79"/>
      <c r="J378" s="79"/>
      <c r="K378" s="79"/>
      <c r="L378" s="79"/>
      <c r="M378" s="79"/>
      <c r="N378" s="79"/>
      <c r="O378" s="79"/>
      <c r="P378" s="79"/>
      <c r="Q378" s="79"/>
      <c r="R378" s="79"/>
    </row>
    <row r="379" spans="1:18" x14ac:dyDescent="0.2">
      <c r="A379" s="79"/>
      <c r="B379" s="79"/>
      <c r="C379" s="79"/>
      <c r="D379" s="86"/>
      <c r="E379" s="79"/>
      <c r="F379" s="79"/>
      <c r="G379" s="79"/>
      <c r="H379" s="79"/>
      <c r="I379" s="79"/>
      <c r="J379" s="79"/>
      <c r="K379" s="79"/>
      <c r="L379" s="79"/>
      <c r="M379" s="79"/>
      <c r="N379" s="79"/>
      <c r="O379" s="79"/>
      <c r="P379" s="79"/>
      <c r="Q379" s="79"/>
      <c r="R379" s="79"/>
    </row>
    <row r="380" spans="1:18" x14ac:dyDescent="0.2">
      <c r="A380" s="79"/>
      <c r="B380" s="79"/>
      <c r="C380" s="79"/>
      <c r="D380" s="86"/>
      <c r="E380" s="79"/>
      <c r="F380" s="79"/>
      <c r="G380" s="79"/>
      <c r="H380" s="79"/>
      <c r="I380" s="79"/>
      <c r="J380" s="79"/>
      <c r="K380" s="79"/>
      <c r="L380" s="79"/>
      <c r="M380" s="79"/>
      <c r="N380" s="79"/>
      <c r="O380" s="79"/>
      <c r="P380" s="79"/>
      <c r="Q380" s="79"/>
      <c r="R380" s="79"/>
    </row>
    <row r="381" spans="1:18" x14ac:dyDescent="0.2">
      <c r="A381" s="79"/>
      <c r="B381" s="79"/>
      <c r="C381" s="79"/>
      <c r="D381" s="86"/>
      <c r="E381" s="79"/>
      <c r="F381" s="79"/>
      <c r="G381" s="79"/>
      <c r="H381" s="79"/>
      <c r="I381" s="79"/>
      <c r="J381" s="79"/>
      <c r="K381" s="79"/>
      <c r="L381" s="79"/>
      <c r="M381" s="79"/>
      <c r="N381" s="79"/>
      <c r="O381" s="79"/>
      <c r="P381" s="79"/>
      <c r="Q381" s="79"/>
      <c r="R381" s="79"/>
    </row>
    <row r="382" spans="1:18" x14ac:dyDescent="0.2">
      <c r="A382" s="79"/>
      <c r="B382" s="79"/>
      <c r="C382" s="79"/>
      <c r="D382" s="86"/>
      <c r="E382" s="79"/>
      <c r="F382" s="79"/>
      <c r="G382" s="79"/>
      <c r="H382" s="79"/>
      <c r="I382" s="79"/>
      <c r="J382" s="79"/>
      <c r="K382" s="79"/>
      <c r="L382" s="79"/>
      <c r="M382" s="79"/>
      <c r="N382" s="79"/>
      <c r="O382" s="79"/>
      <c r="P382" s="79"/>
      <c r="Q382" s="79"/>
      <c r="R382" s="79"/>
    </row>
    <row r="383" spans="1:18" x14ac:dyDescent="0.2">
      <c r="A383" s="79"/>
      <c r="B383" s="79"/>
      <c r="C383" s="79"/>
      <c r="D383" s="86"/>
      <c r="E383" s="79"/>
      <c r="F383" s="79"/>
      <c r="G383" s="79"/>
      <c r="H383" s="79"/>
      <c r="I383" s="79"/>
      <c r="J383" s="79"/>
      <c r="K383" s="79"/>
      <c r="L383" s="79"/>
      <c r="M383" s="79"/>
      <c r="N383" s="79"/>
      <c r="O383" s="79"/>
      <c r="P383" s="79"/>
      <c r="Q383" s="79"/>
      <c r="R383" s="79"/>
    </row>
    <row r="384" spans="1:18" x14ac:dyDescent="0.2">
      <c r="A384" s="79"/>
      <c r="B384" s="79"/>
      <c r="C384" s="79"/>
      <c r="D384" s="86"/>
      <c r="E384" s="79"/>
      <c r="F384" s="79"/>
      <c r="G384" s="79"/>
      <c r="H384" s="79"/>
      <c r="I384" s="79"/>
      <c r="J384" s="79"/>
      <c r="K384" s="79"/>
      <c r="L384" s="79"/>
      <c r="M384" s="79"/>
      <c r="N384" s="79"/>
      <c r="O384" s="79"/>
      <c r="P384" s="79"/>
      <c r="Q384" s="79"/>
      <c r="R384" s="79"/>
    </row>
    <row r="385" spans="1:18" x14ac:dyDescent="0.2">
      <c r="A385" s="79"/>
      <c r="B385" s="79"/>
      <c r="C385" s="79"/>
      <c r="D385" s="86"/>
      <c r="E385" s="79"/>
      <c r="F385" s="79"/>
      <c r="G385" s="79"/>
      <c r="H385" s="79"/>
      <c r="I385" s="79"/>
      <c r="J385" s="79"/>
      <c r="K385" s="79"/>
      <c r="L385" s="79"/>
      <c r="M385" s="79"/>
      <c r="N385" s="79"/>
      <c r="O385" s="79"/>
      <c r="P385" s="79"/>
      <c r="Q385" s="79"/>
      <c r="R385" s="79"/>
    </row>
    <row r="386" spans="1:18" x14ac:dyDescent="0.2">
      <c r="A386" s="79"/>
      <c r="B386" s="79"/>
      <c r="C386" s="79"/>
      <c r="D386" s="86"/>
      <c r="E386" s="79"/>
      <c r="F386" s="79"/>
      <c r="G386" s="79"/>
      <c r="H386" s="79"/>
      <c r="I386" s="79"/>
      <c r="J386" s="79"/>
      <c r="K386" s="79"/>
      <c r="L386" s="79"/>
      <c r="M386" s="79"/>
      <c r="N386" s="79"/>
      <c r="O386" s="79"/>
      <c r="P386" s="79"/>
      <c r="Q386" s="79"/>
      <c r="R386" s="79"/>
    </row>
    <row r="387" spans="1:18" x14ac:dyDescent="0.2">
      <c r="A387" s="79"/>
      <c r="B387" s="79"/>
      <c r="C387" s="79"/>
      <c r="D387" s="86"/>
      <c r="E387" s="79"/>
      <c r="F387" s="79"/>
      <c r="G387" s="79"/>
      <c r="H387" s="79"/>
      <c r="I387" s="79"/>
      <c r="J387" s="79"/>
      <c r="K387" s="79"/>
      <c r="L387" s="79"/>
      <c r="M387" s="79"/>
      <c r="N387" s="79"/>
      <c r="O387" s="79"/>
      <c r="P387" s="79"/>
      <c r="Q387" s="79"/>
      <c r="R387" s="79"/>
    </row>
    <row r="388" spans="1:18" x14ac:dyDescent="0.2">
      <c r="A388" s="79"/>
      <c r="B388" s="79"/>
      <c r="C388" s="79"/>
      <c r="D388" s="86"/>
      <c r="E388" s="79"/>
      <c r="F388" s="79"/>
      <c r="G388" s="79"/>
      <c r="H388" s="79"/>
      <c r="I388" s="79"/>
      <c r="J388" s="79"/>
      <c r="K388" s="79"/>
      <c r="L388" s="79"/>
      <c r="M388" s="79"/>
      <c r="N388" s="79"/>
      <c r="O388" s="79"/>
      <c r="P388" s="79"/>
      <c r="Q388" s="79"/>
      <c r="R388" s="79"/>
    </row>
    <row r="389" spans="1:18" x14ac:dyDescent="0.2">
      <c r="A389" s="79"/>
      <c r="B389" s="79"/>
      <c r="C389" s="79"/>
      <c r="D389" s="86"/>
      <c r="E389" s="79"/>
      <c r="F389" s="79"/>
      <c r="G389" s="79"/>
      <c r="H389" s="79"/>
      <c r="I389" s="79"/>
      <c r="J389" s="79"/>
      <c r="K389" s="79"/>
      <c r="L389" s="79"/>
      <c r="M389" s="79"/>
      <c r="N389" s="79"/>
      <c r="O389" s="79"/>
      <c r="P389" s="79"/>
      <c r="Q389" s="79"/>
      <c r="R389" s="79"/>
    </row>
    <row r="390" spans="1:18" x14ac:dyDescent="0.2">
      <c r="A390" s="79"/>
      <c r="B390" s="79"/>
      <c r="C390" s="79"/>
      <c r="D390" s="86"/>
      <c r="E390" s="79"/>
      <c r="F390" s="79"/>
      <c r="G390" s="79"/>
      <c r="H390" s="79"/>
      <c r="I390" s="79"/>
      <c r="J390" s="79"/>
      <c r="K390" s="79"/>
      <c r="L390" s="79"/>
      <c r="M390" s="79"/>
      <c r="N390" s="79"/>
      <c r="O390" s="79"/>
      <c r="P390" s="79"/>
      <c r="Q390" s="79"/>
      <c r="R390" s="79"/>
    </row>
    <row r="391" spans="1:18" x14ac:dyDescent="0.2">
      <c r="A391" s="79"/>
      <c r="B391" s="79"/>
      <c r="C391" s="79"/>
      <c r="D391" s="86"/>
      <c r="E391" s="79"/>
      <c r="F391" s="79"/>
      <c r="G391" s="79"/>
      <c r="H391" s="79"/>
      <c r="I391" s="79"/>
      <c r="J391" s="79"/>
      <c r="K391" s="79"/>
      <c r="L391" s="79"/>
      <c r="M391" s="79"/>
      <c r="N391" s="79"/>
      <c r="O391" s="79"/>
      <c r="P391" s="79"/>
      <c r="Q391" s="79"/>
      <c r="R391" s="79"/>
    </row>
    <row r="392" spans="1:18" x14ac:dyDescent="0.2">
      <c r="A392" s="79"/>
      <c r="B392" s="79"/>
      <c r="C392" s="79"/>
      <c r="D392" s="86"/>
      <c r="E392" s="79"/>
      <c r="F392" s="79"/>
      <c r="G392" s="79"/>
      <c r="H392" s="79"/>
      <c r="I392" s="79"/>
      <c r="J392" s="79"/>
      <c r="K392" s="79"/>
      <c r="L392" s="79"/>
      <c r="M392" s="79"/>
      <c r="N392" s="79"/>
      <c r="O392" s="79"/>
      <c r="P392" s="79"/>
      <c r="Q392" s="79"/>
      <c r="R392" s="79"/>
    </row>
    <row r="393" spans="1:18" x14ac:dyDescent="0.2">
      <c r="A393" s="79"/>
      <c r="B393" s="79"/>
      <c r="C393" s="79"/>
      <c r="D393" s="86"/>
      <c r="E393" s="79"/>
      <c r="F393" s="79"/>
      <c r="G393" s="79"/>
      <c r="H393" s="79"/>
      <c r="I393" s="79"/>
      <c r="J393" s="79"/>
      <c r="K393" s="79"/>
      <c r="L393" s="79"/>
      <c r="M393" s="79"/>
      <c r="N393" s="79"/>
      <c r="O393" s="79"/>
      <c r="P393" s="79"/>
      <c r="Q393" s="79"/>
      <c r="R393" s="79"/>
    </row>
    <row r="394" spans="1:18" x14ac:dyDescent="0.2">
      <c r="A394" s="79"/>
      <c r="B394" s="79"/>
      <c r="C394" s="79"/>
      <c r="D394" s="86"/>
      <c r="E394" s="79"/>
      <c r="F394" s="79"/>
      <c r="G394" s="79"/>
      <c r="H394" s="79"/>
      <c r="I394" s="79"/>
      <c r="J394" s="79"/>
      <c r="K394" s="79"/>
      <c r="L394" s="79"/>
      <c r="M394" s="79"/>
      <c r="N394" s="79"/>
      <c r="O394" s="79"/>
      <c r="P394" s="79"/>
      <c r="Q394" s="79"/>
      <c r="R394" s="79"/>
    </row>
    <row r="395" spans="1:18" x14ac:dyDescent="0.2">
      <c r="A395" s="79"/>
      <c r="B395" s="79"/>
      <c r="C395" s="79"/>
      <c r="D395" s="86"/>
      <c r="E395" s="79"/>
      <c r="F395" s="79"/>
      <c r="G395" s="79"/>
      <c r="H395" s="79"/>
      <c r="I395" s="79"/>
      <c r="J395" s="79"/>
      <c r="K395" s="79"/>
      <c r="L395" s="79"/>
      <c r="M395" s="79"/>
      <c r="N395" s="79"/>
      <c r="O395" s="79"/>
      <c r="P395" s="79"/>
      <c r="Q395" s="79"/>
      <c r="R395" s="79"/>
    </row>
    <row r="396" spans="1:18" x14ac:dyDescent="0.2">
      <c r="A396" s="79"/>
      <c r="B396" s="79"/>
      <c r="C396" s="79"/>
      <c r="D396" s="86"/>
      <c r="E396" s="79"/>
      <c r="F396" s="79"/>
      <c r="G396" s="79"/>
      <c r="H396" s="79"/>
      <c r="I396" s="79"/>
      <c r="J396" s="79"/>
      <c r="K396" s="79"/>
      <c r="L396" s="79"/>
      <c r="M396" s="79"/>
      <c r="N396" s="79"/>
      <c r="O396" s="79"/>
      <c r="P396" s="79"/>
      <c r="Q396" s="79"/>
      <c r="R396" s="79"/>
    </row>
    <row r="397" spans="1:18" x14ac:dyDescent="0.2">
      <c r="A397" s="79"/>
      <c r="B397" s="79"/>
      <c r="C397" s="79"/>
      <c r="D397" s="86"/>
      <c r="E397" s="79"/>
      <c r="F397" s="79"/>
      <c r="G397" s="79"/>
      <c r="H397" s="79"/>
      <c r="I397" s="79"/>
      <c r="J397" s="79"/>
      <c r="K397" s="79"/>
      <c r="L397" s="79"/>
      <c r="M397" s="79"/>
      <c r="N397" s="79"/>
      <c r="O397" s="79"/>
      <c r="P397" s="79"/>
      <c r="Q397" s="79"/>
      <c r="R397" s="79"/>
    </row>
    <row r="398" spans="1:18" x14ac:dyDescent="0.2">
      <c r="A398" s="79"/>
      <c r="B398" s="79"/>
      <c r="C398" s="79"/>
      <c r="D398" s="86"/>
      <c r="E398" s="79"/>
      <c r="F398" s="79"/>
      <c r="G398" s="79"/>
      <c r="H398" s="79"/>
      <c r="I398" s="79"/>
      <c r="J398" s="79"/>
      <c r="K398" s="79"/>
      <c r="L398" s="79"/>
      <c r="M398" s="79"/>
      <c r="N398" s="79"/>
      <c r="O398" s="79"/>
      <c r="P398" s="79"/>
      <c r="Q398" s="79"/>
      <c r="R398" s="79"/>
    </row>
    <row r="399" spans="1:18" x14ac:dyDescent="0.2">
      <c r="A399" s="79"/>
      <c r="B399" s="79"/>
      <c r="C399" s="79"/>
      <c r="D399" s="86"/>
      <c r="E399" s="79"/>
      <c r="F399" s="79"/>
      <c r="G399" s="79"/>
      <c r="H399" s="79"/>
      <c r="I399" s="79"/>
      <c r="J399" s="79"/>
      <c r="K399" s="79"/>
      <c r="L399" s="79"/>
      <c r="M399" s="79"/>
      <c r="N399" s="79"/>
      <c r="O399" s="79"/>
      <c r="P399" s="79"/>
      <c r="Q399" s="79"/>
      <c r="R399" s="79"/>
    </row>
    <row r="400" spans="1:18" x14ac:dyDescent="0.2">
      <c r="A400" s="79"/>
      <c r="B400" s="79"/>
      <c r="C400" s="79"/>
      <c r="D400" s="86"/>
      <c r="E400" s="79"/>
      <c r="F400" s="79"/>
      <c r="G400" s="79"/>
      <c r="H400" s="79"/>
      <c r="I400" s="79"/>
      <c r="J400" s="79"/>
      <c r="K400" s="79"/>
      <c r="L400" s="79"/>
      <c r="M400" s="79"/>
      <c r="N400" s="79"/>
      <c r="O400" s="79"/>
      <c r="P400" s="79"/>
      <c r="Q400" s="79"/>
      <c r="R400" s="79"/>
    </row>
    <row r="401" spans="1:18" x14ac:dyDescent="0.2">
      <c r="A401" s="79"/>
      <c r="B401" s="79"/>
      <c r="C401" s="79"/>
      <c r="D401" s="86"/>
      <c r="E401" s="79"/>
      <c r="F401" s="79"/>
      <c r="G401" s="79"/>
      <c r="H401" s="79"/>
      <c r="I401" s="79"/>
      <c r="J401" s="79"/>
      <c r="K401" s="79"/>
      <c r="L401" s="79"/>
      <c r="M401" s="79"/>
      <c r="N401" s="79"/>
      <c r="O401" s="79"/>
      <c r="P401" s="79"/>
      <c r="Q401" s="79"/>
      <c r="R401" s="79"/>
    </row>
    <row r="402" spans="1:18" x14ac:dyDescent="0.2">
      <c r="A402" s="79"/>
      <c r="B402" s="79"/>
      <c r="C402" s="79"/>
      <c r="D402" s="86"/>
      <c r="E402" s="79"/>
      <c r="F402" s="79"/>
      <c r="G402" s="79"/>
      <c r="H402" s="79"/>
      <c r="I402" s="79"/>
      <c r="J402" s="79"/>
      <c r="K402" s="79"/>
      <c r="L402" s="79"/>
      <c r="M402" s="79"/>
      <c r="N402" s="79"/>
      <c r="O402" s="79"/>
      <c r="P402" s="79"/>
      <c r="Q402" s="79"/>
      <c r="R402" s="79"/>
    </row>
    <row r="403" spans="1:18" x14ac:dyDescent="0.2">
      <c r="A403" s="79"/>
      <c r="B403" s="79"/>
      <c r="C403" s="79"/>
      <c r="D403" s="86"/>
      <c r="E403" s="79"/>
      <c r="F403" s="79"/>
      <c r="G403" s="79"/>
      <c r="H403" s="79"/>
      <c r="I403" s="79"/>
      <c r="J403" s="79"/>
      <c r="K403" s="79"/>
      <c r="L403" s="79"/>
      <c r="M403" s="79"/>
      <c r="N403" s="79"/>
      <c r="O403" s="79"/>
      <c r="P403" s="79"/>
      <c r="Q403" s="79"/>
      <c r="R403" s="79"/>
    </row>
    <row r="404" spans="1:18" x14ac:dyDescent="0.2">
      <c r="A404" s="79"/>
      <c r="B404" s="79"/>
      <c r="C404" s="79"/>
      <c r="D404" s="86"/>
      <c r="E404" s="79"/>
      <c r="F404" s="79"/>
      <c r="G404" s="79"/>
      <c r="H404" s="79"/>
      <c r="I404" s="79"/>
      <c r="J404" s="79"/>
      <c r="K404" s="79"/>
      <c r="L404" s="79"/>
      <c r="M404" s="79"/>
      <c r="N404" s="79"/>
      <c r="O404" s="79"/>
      <c r="P404" s="79"/>
      <c r="Q404" s="79"/>
      <c r="R404" s="79"/>
    </row>
    <row r="405" spans="1:18" x14ac:dyDescent="0.2">
      <c r="A405" s="79"/>
      <c r="B405" s="79"/>
      <c r="C405" s="79"/>
      <c r="D405" s="86"/>
      <c r="E405" s="79"/>
      <c r="F405" s="79"/>
      <c r="G405" s="79"/>
      <c r="H405" s="79"/>
      <c r="I405" s="79"/>
      <c r="J405" s="79"/>
      <c r="K405" s="79"/>
      <c r="L405" s="79"/>
      <c r="M405" s="79"/>
      <c r="N405" s="79"/>
      <c r="O405" s="79"/>
      <c r="P405" s="79"/>
      <c r="Q405" s="79"/>
      <c r="R405" s="79"/>
    </row>
    <row r="406" spans="1:18" x14ac:dyDescent="0.2">
      <c r="A406" s="79"/>
      <c r="B406" s="79"/>
      <c r="C406" s="79"/>
      <c r="D406" s="86"/>
      <c r="E406" s="79"/>
      <c r="F406" s="79"/>
      <c r="G406" s="79"/>
      <c r="H406" s="79"/>
      <c r="I406" s="79"/>
      <c r="J406" s="79"/>
      <c r="K406" s="79"/>
      <c r="L406" s="79"/>
      <c r="M406" s="79"/>
      <c r="N406" s="79"/>
      <c r="O406" s="79"/>
      <c r="P406" s="79"/>
      <c r="Q406" s="79"/>
      <c r="R406" s="79"/>
    </row>
    <row r="407" spans="1:18" x14ac:dyDescent="0.2">
      <c r="A407" s="79"/>
      <c r="B407" s="79"/>
      <c r="C407" s="79"/>
      <c r="D407" s="86"/>
      <c r="E407" s="79"/>
      <c r="F407" s="79"/>
      <c r="G407" s="79"/>
      <c r="H407" s="79"/>
      <c r="I407" s="79"/>
      <c r="J407" s="79"/>
      <c r="K407" s="79"/>
      <c r="L407" s="79"/>
      <c r="M407" s="79"/>
      <c r="N407" s="79"/>
      <c r="O407" s="79"/>
      <c r="P407" s="79"/>
      <c r="Q407" s="79"/>
      <c r="R407" s="79"/>
    </row>
    <row r="408" spans="1:18" x14ac:dyDescent="0.2">
      <c r="A408" s="79"/>
      <c r="B408" s="79"/>
      <c r="C408" s="79"/>
      <c r="D408" s="86"/>
      <c r="E408" s="79"/>
      <c r="F408" s="79"/>
      <c r="G408" s="79"/>
      <c r="H408" s="79"/>
      <c r="I408" s="79"/>
      <c r="J408" s="79"/>
      <c r="K408" s="79"/>
      <c r="L408" s="79"/>
      <c r="M408" s="79"/>
      <c r="N408" s="79"/>
      <c r="O408" s="79"/>
      <c r="P408" s="79"/>
      <c r="Q408" s="79"/>
      <c r="R408" s="79"/>
    </row>
    <row r="409" spans="1:18" x14ac:dyDescent="0.2">
      <c r="A409" s="79"/>
      <c r="B409" s="79"/>
      <c r="C409" s="79"/>
      <c r="D409" s="86"/>
      <c r="E409" s="79"/>
      <c r="F409" s="79"/>
      <c r="G409" s="79"/>
      <c r="H409" s="79"/>
      <c r="I409" s="79"/>
      <c r="J409" s="79"/>
      <c r="K409" s="79"/>
      <c r="L409" s="79"/>
      <c r="M409" s="79"/>
      <c r="N409" s="79"/>
      <c r="O409" s="79"/>
      <c r="P409" s="79"/>
      <c r="Q409" s="79"/>
      <c r="R409" s="79"/>
    </row>
    <row r="410" spans="1:18" x14ac:dyDescent="0.2">
      <c r="A410" s="79"/>
      <c r="B410" s="79"/>
      <c r="C410" s="79"/>
      <c r="D410" s="86"/>
      <c r="E410" s="79"/>
      <c r="F410" s="79"/>
      <c r="G410" s="79"/>
      <c r="H410" s="79"/>
      <c r="I410" s="79"/>
      <c r="J410" s="79"/>
      <c r="K410" s="79"/>
      <c r="L410" s="79"/>
      <c r="M410" s="79"/>
      <c r="N410" s="79"/>
      <c r="O410" s="79"/>
      <c r="P410" s="79"/>
      <c r="Q410" s="79"/>
      <c r="R410" s="79"/>
    </row>
    <row r="411" spans="1:18" x14ac:dyDescent="0.2">
      <c r="A411" s="79"/>
      <c r="B411" s="79"/>
      <c r="C411" s="79"/>
      <c r="D411" s="86"/>
      <c r="E411" s="79"/>
      <c r="F411" s="79"/>
      <c r="G411" s="79"/>
      <c r="H411" s="79"/>
      <c r="I411" s="79"/>
      <c r="J411" s="79"/>
      <c r="K411" s="79"/>
      <c r="L411" s="79"/>
      <c r="M411" s="79"/>
      <c r="N411" s="79"/>
      <c r="O411" s="79"/>
      <c r="P411" s="79"/>
      <c r="Q411" s="79"/>
      <c r="R411" s="79"/>
    </row>
    <row r="412" spans="1:18" x14ac:dyDescent="0.2">
      <c r="A412" s="79"/>
      <c r="B412" s="79"/>
      <c r="C412" s="79"/>
      <c r="D412" s="86"/>
      <c r="E412" s="79"/>
      <c r="F412" s="79"/>
      <c r="G412" s="79"/>
      <c r="H412" s="79"/>
      <c r="I412" s="79"/>
      <c r="J412" s="79"/>
      <c r="K412" s="79"/>
      <c r="L412" s="79"/>
      <c r="M412" s="79"/>
      <c r="N412" s="79"/>
      <c r="O412" s="79"/>
      <c r="P412" s="79"/>
      <c r="Q412" s="79"/>
      <c r="R412" s="79"/>
    </row>
    <row r="413" spans="1:18" x14ac:dyDescent="0.2">
      <c r="A413" s="79"/>
      <c r="B413" s="79"/>
      <c r="C413" s="79"/>
      <c r="D413" s="86"/>
      <c r="E413" s="79"/>
      <c r="F413" s="79"/>
      <c r="G413" s="79"/>
      <c r="H413" s="79"/>
      <c r="I413" s="79"/>
      <c r="J413" s="79"/>
      <c r="K413" s="79"/>
      <c r="L413" s="79"/>
      <c r="M413" s="79"/>
      <c r="N413" s="79"/>
      <c r="O413" s="79"/>
      <c r="P413" s="79"/>
      <c r="Q413" s="79"/>
      <c r="R413" s="79"/>
    </row>
    <row r="414" spans="1:18" x14ac:dyDescent="0.2">
      <c r="A414" s="79"/>
      <c r="B414" s="79"/>
      <c r="C414" s="79"/>
      <c r="D414" s="86"/>
      <c r="E414" s="79"/>
      <c r="F414" s="79"/>
      <c r="G414" s="79"/>
      <c r="H414" s="79"/>
      <c r="I414" s="79"/>
      <c r="J414" s="79"/>
      <c r="K414" s="79"/>
      <c r="L414" s="79"/>
      <c r="M414" s="79"/>
      <c r="N414" s="79"/>
      <c r="O414" s="79"/>
      <c r="P414" s="79"/>
      <c r="Q414" s="79"/>
      <c r="R414" s="79"/>
    </row>
    <row r="415" spans="1:18" x14ac:dyDescent="0.2">
      <c r="A415" s="79"/>
      <c r="B415" s="79"/>
      <c r="C415" s="79"/>
      <c r="D415" s="86"/>
      <c r="E415" s="79"/>
      <c r="F415" s="79"/>
      <c r="G415" s="79"/>
      <c r="H415" s="79"/>
      <c r="I415" s="79"/>
      <c r="J415" s="79"/>
      <c r="K415" s="79"/>
      <c r="L415" s="79"/>
      <c r="M415" s="79"/>
      <c r="N415" s="79"/>
      <c r="O415" s="79"/>
      <c r="P415" s="79"/>
      <c r="Q415" s="79"/>
      <c r="R415" s="79"/>
    </row>
    <row r="416" spans="1:18" x14ac:dyDescent="0.2">
      <c r="A416" s="79"/>
      <c r="B416" s="79"/>
      <c r="C416" s="79"/>
      <c r="D416" s="86"/>
      <c r="E416" s="79"/>
      <c r="F416" s="79"/>
      <c r="G416" s="79"/>
      <c r="H416" s="79"/>
      <c r="I416" s="79"/>
      <c r="J416" s="79"/>
      <c r="K416" s="79"/>
      <c r="L416" s="79"/>
      <c r="M416" s="79"/>
      <c r="N416" s="79"/>
      <c r="O416" s="79"/>
      <c r="P416" s="79"/>
      <c r="Q416" s="79"/>
      <c r="R416" s="79"/>
    </row>
    <row r="417" spans="1:18" x14ac:dyDescent="0.2">
      <c r="A417" s="79"/>
      <c r="B417" s="79"/>
      <c r="C417" s="79"/>
      <c r="D417" s="86"/>
      <c r="E417" s="79"/>
      <c r="F417" s="79"/>
      <c r="G417" s="79"/>
      <c r="H417" s="79"/>
      <c r="I417" s="79"/>
      <c r="J417" s="79"/>
      <c r="K417" s="79"/>
      <c r="L417" s="79"/>
      <c r="M417" s="79"/>
      <c r="N417" s="79"/>
      <c r="O417" s="79"/>
      <c r="P417" s="79"/>
      <c r="Q417" s="79"/>
      <c r="R417" s="79"/>
    </row>
    <row r="418" spans="1:18" x14ac:dyDescent="0.2">
      <c r="A418" s="79"/>
      <c r="B418" s="79"/>
      <c r="C418" s="79"/>
      <c r="D418" s="86"/>
      <c r="E418" s="79"/>
      <c r="F418" s="79"/>
      <c r="G418" s="79"/>
      <c r="H418" s="79"/>
      <c r="I418" s="79"/>
      <c r="J418" s="79"/>
      <c r="K418" s="79"/>
      <c r="L418" s="79"/>
      <c r="M418" s="79"/>
      <c r="N418" s="79"/>
      <c r="O418" s="79"/>
      <c r="P418" s="79"/>
      <c r="Q418" s="79"/>
      <c r="R418" s="79"/>
    </row>
    <row r="419" spans="1:18" x14ac:dyDescent="0.2">
      <c r="A419" s="79"/>
      <c r="B419" s="79"/>
      <c r="C419" s="79"/>
      <c r="D419" s="86"/>
      <c r="E419" s="79"/>
      <c r="F419" s="79"/>
      <c r="G419" s="79"/>
      <c r="H419" s="79"/>
      <c r="I419" s="79"/>
      <c r="J419" s="79"/>
      <c r="K419" s="79"/>
      <c r="L419" s="79"/>
      <c r="M419" s="79"/>
      <c r="N419" s="79"/>
      <c r="O419" s="79"/>
      <c r="P419" s="79"/>
      <c r="Q419" s="79"/>
      <c r="R419" s="79"/>
    </row>
    <row r="420" spans="1:18" x14ac:dyDescent="0.2">
      <c r="A420" s="79"/>
      <c r="B420" s="79"/>
      <c r="C420" s="79"/>
      <c r="D420" s="86"/>
      <c r="E420" s="79"/>
      <c r="F420" s="79"/>
      <c r="G420" s="79"/>
      <c r="H420" s="79"/>
      <c r="I420" s="79"/>
      <c r="J420" s="79"/>
      <c r="K420" s="79"/>
      <c r="L420" s="79"/>
      <c r="M420" s="79"/>
      <c r="N420" s="79"/>
      <c r="O420" s="79"/>
      <c r="P420" s="79"/>
      <c r="Q420" s="79"/>
      <c r="R420" s="79"/>
    </row>
    <row r="421" spans="1:18" x14ac:dyDescent="0.2">
      <c r="A421" s="79"/>
      <c r="B421" s="79"/>
      <c r="C421" s="79"/>
      <c r="D421" s="86"/>
      <c r="E421" s="79"/>
      <c r="F421" s="79"/>
      <c r="G421" s="79"/>
      <c r="H421" s="79"/>
      <c r="I421" s="79"/>
      <c r="J421" s="79"/>
      <c r="K421" s="79"/>
      <c r="L421" s="79"/>
      <c r="M421" s="79"/>
      <c r="N421" s="79"/>
      <c r="O421" s="79"/>
      <c r="P421" s="79"/>
      <c r="Q421" s="79"/>
      <c r="R421" s="79"/>
    </row>
    <row r="422" spans="1:18" x14ac:dyDescent="0.2">
      <c r="A422" s="79"/>
      <c r="B422" s="79"/>
      <c r="C422" s="79"/>
      <c r="D422" s="86"/>
      <c r="E422" s="79"/>
      <c r="F422" s="79"/>
      <c r="G422" s="79"/>
      <c r="H422" s="79"/>
      <c r="I422" s="79"/>
      <c r="J422" s="79"/>
      <c r="K422" s="79"/>
      <c r="L422" s="79"/>
      <c r="M422" s="79"/>
      <c r="N422" s="79"/>
      <c r="O422" s="79"/>
      <c r="P422" s="79"/>
      <c r="Q422" s="79"/>
      <c r="R422" s="79"/>
    </row>
    <row r="423" spans="1:18" x14ac:dyDescent="0.2">
      <c r="A423" s="79"/>
      <c r="B423" s="79"/>
      <c r="C423" s="79"/>
      <c r="D423" s="86"/>
      <c r="E423" s="79"/>
      <c r="F423" s="79"/>
      <c r="G423" s="79"/>
      <c r="H423" s="79"/>
      <c r="I423" s="79"/>
      <c r="J423" s="79"/>
      <c r="K423" s="79"/>
      <c r="L423" s="79"/>
      <c r="M423" s="79"/>
      <c r="N423" s="79"/>
      <c r="O423" s="79"/>
      <c r="P423" s="79"/>
      <c r="Q423" s="79"/>
      <c r="R423" s="79"/>
    </row>
    <row r="424" spans="1:18" x14ac:dyDescent="0.2">
      <c r="A424" s="79"/>
      <c r="B424" s="79"/>
      <c r="C424" s="79"/>
      <c r="D424" s="86"/>
      <c r="E424" s="79"/>
      <c r="F424" s="79"/>
      <c r="G424" s="79"/>
      <c r="H424" s="79"/>
      <c r="I424" s="79"/>
      <c r="J424" s="79"/>
      <c r="K424" s="79"/>
      <c r="L424" s="79"/>
      <c r="M424" s="79"/>
      <c r="N424" s="79"/>
      <c r="O424" s="79"/>
      <c r="P424" s="79"/>
      <c r="Q424" s="79"/>
      <c r="R424" s="79"/>
    </row>
    <row r="425" spans="1:18" x14ac:dyDescent="0.2">
      <c r="A425" s="79"/>
      <c r="B425" s="79"/>
      <c r="C425" s="79"/>
      <c r="D425" s="86"/>
      <c r="E425" s="79"/>
      <c r="F425" s="79"/>
      <c r="G425" s="79"/>
      <c r="H425" s="79"/>
      <c r="I425" s="79"/>
      <c r="J425" s="79"/>
      <c r="K425" s="79"/>
      <c r="L425" s="79"/>
      <c r="M425" s="79"/>
      <c r="N425" s="79"/>
      <c r="O425" s="79"/>
      <c r="P425" s="79"/>
      <c r="Q425" s="79"/>
      <c r="R425" s="79"/>
    </row>
    <row r="426" spans="1:18" x14ac:dyDescent="0.2">
      <c r="A426" s="79"/>
      <c r="B426" s="79"/>
      <c r="C426" s="79"/>
      <c r="D426" s="86"/>
      <c r="E426" s="79"/>
      <c r="F426" s="79"/>
      <c r="G426" s="79"/>
      <c r="H426" s="79"/>
      <c r="I426" s="79"/>
      <c r="J426" s="79"/>
      <c r="K426" s="79"/>
      <c r="L426" s="79"/>
      <c r="M426" s="79"/>
      <c r="N426" s="79"/>
      <c r="O426" s="79"/>
      <c r="P426" s="79"/>
      <c r="Q426" s="79"/>
      <c r="R426" s="79"/>
    </row>
    <row r="427" spans="1:18" x14ac:dyDescent="0.2">
      <c r="A427" s="79"/>
      <c r="B427" s="79"/>
      <c r="C427" s="79"/>
      <c r="D427" s="86"/>
      <c r="E427" s="79"/>
      <c r="F427" s="79"/>
      <c r="G427" s="79"/>
      <c r="H427" s="79"/>
      <c r="I427" s="79"/>
      <c r="J427" s="79"/>
      <c r="K427" s="79"/>
      <c r="L427" s="79"/>
      <c r="M427" s="79"/>
      <c r="N427" s="79"/>
      <c r="O427" s="79"/>
      <c r="P427" s="79"/>
      <c r="Q427" s="79"/>
      <c r="R427" s="79"/>
    </row>
    <row r="428" spans="1:18" x14ac:dyDescent="0.2">
      <c r="A428" s="79"/>
      <c r="B428" s="79"/>
      <c r="C428" s="79"/>
      <c r="D428" s="86"/>
      <c r="E428" s="79"/>
      <c r="F428" s="79"/>
      <c r="G428" s="79"/>
      <c r="H428" s="79"/>
      <c r="I428" s="79"/>
      <c r="J428" s="79"/>
      <c r="K428" s="79"/>
      <c r="L428" s="79"/>
      <c r="M428" s="79"/>
      <c r="N428" s="79"/>
      <c r="O428" s="79"/>
      <c r="P428" s="79"/>
      <c r="Q428" s="79"/>
      <c r="R428" s="79"/>
    </row>
    <row r="429" spans="1:18" x14ac:dyDescent="0.2">
      <c r="A429" s="79"/>
      <c r="B429" s="79"/>
      <c r="C429" s="79"/>
      <c r="D429" s="86"/>
      <c r="E429" s="79"/>
      <c r="F429" s="79"/>
      <c r="G429" s="79"/>
      <c r="H429" s="79"/>
      <c r="I429" s="79"/>
      <c r="J429" s="79"/>
      <c r="K429" s="79"/>
      <c r="L429" s="79"/>
      <c r="M429" s="79"/>
      <c r="N429" s="79"/>
      <c r="O429" s="79"/>
      <c r="P429" s="79"/>
      <c r="Q429" s="79"/>
      <c r="R429" s="79"/>
    </row>
    <row r="430" spans="1:18" x14ac:dyDescent="0.2">
      <c r="A430" s="79"/>
      <c r="B430" s="79"/>
      <c r="C430" s="79"/>
      <c r="D430" s="86"/>
      <c r="E430" s="79"/>
      <c r="F430" s="79"/>
      <c r="G430" s="79"/>
      <c r="H430" s="79"/>
      <c r="I430" s="79"/>
      <c r="J430" s="79"/>
      <c r="K430" s="79"/>
      <c r="L430" s="79"/>
      <c r="M430" s="79"/>
      <c r="N430" s="79"/>
      <c r="O430" s="79"/>
      <c r="P430" s="79"/>
      <c r="Q430" s="79"/>
      <c r="R430" s="79"/>
    </row>
    <row r="431" spans="1:18" x14ac:dyDescent="0.2">
      <c r="A431" s="79"/>
      <c r="B431" s="79"/>
      <c r="C431" s="79"/>
      <c r="D431" s="86"/>
      <c r="E431" s="79"/>
      <c r="F431" s="79"/>
      <c r="G431" s="79"/>
      <c r="H431" s="79"/>
      <c r="I431" s="79"/>
      <c r="J431" s="79"/>
      <c r="K431" s="79"/>
      <c r="L431" s="79"/>
      <c r="M431" s="79"/>
      <c r="N431" s="79"/>
      <c r="O431" s="79"/>
      <c r="P431" s="79"/>
      <c r="Q431" s="79"/>
      <c r="R431" s="79"/>
    </row>
    <row r="432" spans="1:18" x14ac:dyDescent="0.2">
      <c r="A432" s="79"/>
      <c r="B432" s="79"/>
      <c r="C432" s="79"/>
      <c r="D432" s="86"/>
      <c r="E432" s="79"/>
      <c r="F432" s="79"/>
      <c r="G432" s="79"/>
      <c r="H432" s="79"/>
      <c r="I432" s="79"/>
      <c r="J432" s="79"/>
      <c r="K432" s="79"/>
      <c r="L432" s="79"/>
      <c r="M432" s="79"/>
      <c r="N432" s="79"/>
      <c r="O432" s="79"/>
      <c r="P432" s="79"/>
      <c r="Q432" s="79"/>
      <c r="R432" s="79"/>
    </row>
    <row r="433" spans="1:18" x14ac:dyDescent="0.2">
      <c r="A433" s="79"/>
      <c r="B433" s="79"/>
      <c r="C433" s="79"/>
      <c r="D433" s="86"/>
      <c r="E433" s="79"/>
      <c r="F433" s="79"/>
      <c r="G433" s="79"/>
      <c r="H433" s="79"/>
      <c r="I433" s="79"/>
      <c r="J433" s="79"/>
      <c r="K433" s="79"/>
      <c r="L433" s="79"/>
      <c r="M433" s="79"/>
      <c r="N433" s="79"/>
      <c r="O433" s="79"/>
      <c r="P433" s="79"/>
      <c r="Q433" s="79"/>
      <c r="R433" s="79"/>
    </row>
    <row r="434" spans="1:18" x14ac:dyDescent="0.2">
      <c r="A434" s="79"/>
      <c r="B434" s="79"/>
      <c r="C434" s="79"/>
      <c r="D434" s="86"/>
      <c r="E434" s="79"/>
      <c r="F434" s="79"/>
      <c r="G434" s="79"/>
      <c r="H434" s="79"/>
      <c r="I434" s="79"/>
      <c r="J434" s="79"/>
      <c r="K434" s="79"/>
      <c r="L434" s="79"/>
      <c r="M434" s="79"/>
      <c r="N434" s="79"/>
      <c r="O434" s="79"/>
      <c r="P434" s="79"/>
      <c r="Q434" s="79"/>
      <c r="R434" s="79"/>
    </row>
    <row r="435" spans="1:18" x14ac:dyDescent="0.2">
      <c r="A435" s="79"/>
      <c r="B435" s="79"/>
      <c r="C435" s="79"/>
      <c r="D435" s="86"/>
      <c r="E435" s="79"/>
      <c r="F435" s="79"/>
      <c r="G435" s="79"/>
      <c r="H435" s="79"/>
      <c r="I435" s="79"/>
      <c r="J435" s="79"/>
      <c r="K435" s="79"/>
      <c r="L435" s="79"/>
      <c r="M435" s="79"/>
      <c r="N435" s="79"/>
      <c r="O435" s="79"/>
      <c r="P435" s="79"/>
      <c r="Q435" s="79"/>
      <c r="R435" s="79"/>
    </row>
    <row r="436" spans="1:18" x14ac:dyDescent="0.2">
      <c r="A436" s="79"/>
      <c r="B436" s="79"/>
      <c r="C436" s="79"/>
      <c r="D436" s="86"/>
      <c r="E436" s="79"/>
      <c r="F436" s="79"/>
      <c r="G436" s="79"/>
      <c r="H436" s="79"/>
      <c r="I436" s="79"/>
      <c r="J436" s="79"/>
      <c r="K436" s="79"/>
      <c r="L436" s="79"/>
      <c r="M436" s="79"/>
      <c r="N436" s="79"/>
      <c r="O436" s="79"/>
      <c r="P436" s="79"/>
      <c r="Q436" s="79"/>
      <c r="R436" s="79"/>
    </row>
    <row r="437" spans="1:18" x14ac:dyDescent="0.2">
      <c r="A437" s="79"/>
      <c r="B437" s="79"/>
      <c r="C437" s="79"/>
      <c r="D437" s="86"/>
      <c r="E437" s="79"/>
      <c r="F437" s="79"/>
      <c r="G437" s="79"/>
      <c r="H437" s="79"/>
      <c r="I437" s="79"/>
      <c r="J437" s="79"/>
      <c r="K437" s="79"/>
      <c r="L437" s="79"/>
      <c r="M437" s="79"/>
      <c r="N437" s="79"/>
      <c r="O437" s="79"/>
      <c r="P437" s="79"/>
      <c r="Q437" s="79"/>
      <c r="R437" s="79"/>
    </row>
    <row r="438" spans="1:18" x14ac:dyDescent="0.2">
      <c r="A438" s="79"/>
      <c r="B438" s="79"/>
      <c r="C438" s="79"/>
      <c r="D438" s="86"/>
      <c r="E438" s="79"/>
      <c r="F438" s="79"/>
      <c r="G438" s="79"/>
      <c r="H438" s="79"/>
      <c r="I438" s="79"/>
      <c r="J438" s="79"/>
      <c r="K438" s="79"/>
      <c r="L438" s="79"/>
      <c r="M438" s="79"/>
      <c r="N438" s="79"/>
      <c r="O438" s="79"/>
      <c r="P438" s="79"/>
      <c r="Q438" s="79"/>
      <c r="R438" s="79"/>
    </row>
    <row r="439" spans="1:18" x14ac:dyDescent="0.2">
      <c r="A439" s="79"/>
      <c r="B439" s="79"/>
      <c r="C439" s="79"/>
      <c r="D439" s="86"/>
      <c r="E439" s="79"/>
      <c r="F439" s="79"/>
      <c r="G439" s="79"/>
      <c r="H439" s="79"/>
      <c r="I439" s="79"/>
      <c r="J439" s="79"/>
      <c r="K439" s="79"/>
      <c r="L439" s="79"/>
      <c r="M439" s="79"/>
      <c r="N439" s="79"/>
      <c r="O439" s="79"/>
      <c r="P439" s="79"/>
      <c r="Q439" s="79"/>
      <c r="R439" s="79"/>
    </row>
    <row r="440" spans="1:18" x14ac:dyDescent="0.2">
      <c r="A440" s="79"/>
      <c r="B440" s="79"/>
      <c r="C440" s="79"/>
      <c r="D440" s="86"/>
      <c r="E440" s="79"/>
      <c r="F440" s="79"/>
      <c r="G440" s="79"/>
      <c r="H440" s="79"/>
      <c r="I440" s="79"/>
      <c r="J440" s="79"/>
      <c r="K440" s="79"/>
      <c r="L440" s="79"/>
      <c r="M440" s="79"/>
      <c r="N440" s="79"/>
      <c r="O440" s="79"/>
      <c r="P440" s="79"/>
      <c r="Q440" s="79"/>
      <c r="R440" s="79"/>
    </row>
    <row r="441" spans="1:18" x14ac:dyDescent="0.2">
      <c r="A441" s="79"/>
      <c r="B441" s="79"/>
      <c r="C441" s="79"/>
      <c r="D441" s="86"/>
      <c r="E441" s="79"/>
      <c r="F441" s="79"/>
      <c r="G441" s="79"/>
      <c r="H441" s="79"/>
      <c r="I441" s="79"/>
      <c r="J441" s="79"/>
      <c r="K441" s="79"/>
      <c r="L441" s="79"/>
      <c r="M441" s="79"/>
      <c r="N441" s="79"/>
      <c r="O441" s="79"/>
      <c r="P441" s="79"/>
      <c r="Q441" s="79"/>
      <c r="R441" s="79"/>
    </row>
    <row r="442" spans="1:18" x14ac:dyDescent="0.2">
      <c r="A442" s="79"/>
      <c r="B442" s="79"/>
      <c r="C442" s="79"/>
      <c r="D442" s="86"/>
      <c r="E442" s="79"/>
      <c r="F442" s="79"/>
      <c r="G442" s="79"/>
      <c r="H442" s="79"/>
      <c r="I442" s="79"/>
      <c r="J442" s="79"/>
      <c r="K442" s="79"/>
      <c r="L442" s="79"/>
      <c r="M442" s="79"/>
      <c r="N442" s="79"/>
      <c r="O442" s="79"/>
      <c r="P442" s="79"/>
      <c r="Q442" s="79"/>
      <c r="R442" s="79"/>
    </row>
    <row r="443" spans="1:18" x14ac:dyDescent="0.2">
      <c r="A443" s="79"/>
      <c r="B443" s="79"/>
      <c r="C443" s="79"/>
      <c r="D443" s="86"/>
      <c r="E443" s="79"/>
      <c r="F443" s="79"/>
      <c r="G443" s="79"/>
      <c r="H443" s="79"/>
      <c r="I443" s="79"/>
      <c r="J443" s="79"/>
      <c r="K443" s="79"/>
      <c r="L443" s="79"/>
      <c r="M443" s="79"/>
      <c r="N443" s="79"/>
      <c r="O443" s="79"/>
      <c r="P443" s="79"/>
      <c r="Q443" s="79"/>
      <c r="R443" s="79"/>
    </row>
    <row r="444" spans="1:18" x14ac:dyDescent="0.2">
      <c r="A444" s="79"/>
      <c r="B444" s="79"/>
      <c r="C444" s="79"/>
      <c r="D444" s="86"/>
      <c r="E444" s="79"/>
      <c r="F444" s="79"/>
      <c r="G444" s="79"/>
      <c r="H444" s="79"/>
      <c r="I444" s="79"/>
      <c r="J444" s="79"/>
      <c r="K444" s="79"/>
      <c r="L444" s="79"/>
      <c r="M444" s="79"/>
      <c r="N444" s="79"/>
      <c r="O444" s="79"/>
      <c r="P444" s="79"/>
      <c r="Q444" s="79"/>
      <c r="R444" s="79"/>
    </row>
    <row r="445" spans="1:18" x14ac:dyDescent="0.2">
      <c r="A445" s="79"/>
      <c r="B445" s="79"/>
      <c r="C445" s="79"/>
      <c r="D445" s="86"/>
      <c r="E445" s="79"/>
      <c r="F445" s="79"/>
      <c r="G445" s="79"/>
      <c r="H445" s="79"/>
      <c r="I445" s="79"/>
      <c r="J445" s="79"/>
      <c r="K445" s="79"/>
      <c r="L445" s="79"/>
      <c r="M445" s="79"/>
      <c r="N445" s="79"/>
      <c r="O445" s="79"/>
      <c r="P445" s="79"/>
      <c r="Q445" s="79"/>
      <c r="R445" s="79"/>
    </row>
    <row r="446" spans="1:18" x14ac:dyDescent="0.2">
      <c r="A446" s="79"/>
      <c r="B446" s="79"/>
      <c r="C446" s="79"/>
      <c r="D446" s="86"/>
      <c r="E446" s="79"/>
      <c r="F446" s="79"/>
      <c r="G446" s="79"/>
      <c r="H446" s="79"/>
      <c r="I446" s="79"/>
      <c r="J446" s="79"/>
      <c r="K446" s="79"/>
      <c r="L446" s="79"/>
      <c r="M446" s="79"/>
      <c r="N446" s="79"/>
      <c r="O446" s="79"/>
      <c r="P446" s="79"/>
      <c r="Q446" s="79"/>
      <c r="R446" s="79"/>
    </row>
    <row r="447" spans="1:18" x14ac:dyDescent="0.2">
      <c r="A447" s="79"/>
      <c r="B447" s="79"/>
      <c r="C447" s="79"/>
      <c r="D447" s="86"/>
      <c r="E447" s="79"/>
      <c r="F447" s="79"/>
      <c r="G447" s="79"/>
      <c r="H447" s="79"/>
      <c r="I447" s="79"/>
      <c r="J447" s="79"/>
      <c r="K447" s="79"/>
      <c r="L447" s="79"/>
      <c r="M447" s="79"/>
      <c r="N447" s="79"/>
      <c r="O447" s="79"/>
      <c r="P447" s="79"/>
      <c r="Q447" s="79"/>
      <c r="R447" s="79"/>
    </row>
    <row r="448" spans="1:18" x14ac:dyDescent="0.2">
      <c r="A448" s="79"/>
      <c r="B448" s="79"/>
      <c r="C448" s="79"/>
      <c r="D448" s="86"/>
      <c r="E448" s="79"/>
      <c r="F448" s="79"/>
      <c r="G448" s="79"/>
      <c r="H448" s="79"/>
      <c r="I448" s="79"/>
      <c r="J448" s="79"/>
      <c r="K448" s="79"/>
      <c r="L448" s="79"/>
      <c r="M448" s="79"/>
      <c r="N448" s="79"/>
      <c r="O448" s="79"/>
      <c r="P448" s="79"/>
      <c r="Q448" s="79"/>
      <c r="R448" s="79"/>
    </row>
    <row r="449" spans="1:18" x14ac:dyDescent="0.2">
      <c r="A449" s="79"/>
      <c r="B449" s="79"/>
      <c r="C449" s="79"/>
      <c r="D449" s="86"/>
      <c r="E449" s="79"/>
      <c r="F449" s="79"/>
      <c r="G449" s="79"/>
      <c r="H449" s="79"/>
      <c r="I449" s="79"/>
      <c r="J449" s="79"/>
      <c r="K449" s="79"/>
      <c r="L449" s="79"/>
      <c r="M449" s="79"/>
      <c r="N449" s="79"/>
      <c r="O449" s="79"/>
      <c r="P449" s="79"/>
      <c r="Q449" s="79"/>
      <c r="R449" s="79"/>
    </row>
    <row r="450" spans="1:18" x14ac:dyDescent="0.2">
      <c r="A450" s="79"/>
      <c r="B450" s="79"/>
      <c r="C450" s="79"/>
      <c r="D450" s="86"/>
      <c r="E450" s="79"/>
      <c r="F450" s="79"/>
      <c r="G450" s="79"/>
      <c r="H450" s="79"/>
      <c r="I450" s="79"/>
      <c r="J450" s="79"/>
      <c r="K450" s="79"/>
      <c r="L450" s="79"/>
      <c r="M450" s="79"/>
      <c r="N450" s="79"/>
      <c r="O450" s="79"/>
      <c r="P450" s="79"/>
      <c r="Q450" s="79"/>
      <c r="R450" s="79"/>
    </row>
    <row r="451" spans="1:18" x14ac:dyDescent="0.2">
      <c r="A451" s="79"/>
      <c r="B451" s="79"/>
      <c r="C451" s="79"/>
      <c r="D451" s="86"/>
      <c r="E451" s="79"/>
      <c r="F451" s="79"/>
      <c r="G451" s="79"/>
      <c r="H451" s="79"/>
      <c r="I451" s="79"/>
      <c r="J451" s="79"/>
      <c r="K451" s="79"/>
      <c r="L451" s="79"/>
      <c r="M451" s="79"/>
      <c r="N451" s="79"/>
      <c r="O451" s="79"/>
      <c r="P451" s="79"/>
      <c r="Q451" s="79"/>
      <c r="R451" s="79"/>
    </row>
    <row r="452" spans="1:18" x14ac:dyDescent="0.2">
      <c r="A452" s="79"/>
      <c r="B452" s="79"/>
      <c r="C452" s="79"/>
      <c r="D452" s="86"/>
      <c r="E452" s="79"/>
      <c r="F452" s="79"/>
      <c r="G452" s="79"/>
      <c r="H452" s="79"/>
      <c r="I452" s="79"/>
      <c r="J452" s="79"/>
      <c r="K452" s="79"/>
      <c r="L452" s="79"/>
      <c r="M452" s="79"/>
      <c r="N452" s="79"/>
      <c r="O452" s="79"/>
      <c r="P452" s="79"/>
      <c r="Q452" s="79"/>
      <c r="R452" s="79"/>
    </row>
    <row r="453" spans="1:18" x14ac:dyDescent="0.2">
      <c r="A453" s="79"/>
      <c r="B453" s="79"/>
      <c r="C453" s="79"/>
      <c r="D453" s="86"/>
      <c r="E453" s="79"/>
      <c r="F453" s="79"/>
      <c r="G453" s="79"/>
      <c r="H453" s="79"/>
      <c r="I453" s="79"/>
      <c r="J453" s="79"/>
      <c r="K453" s="79"/>
      <c r="L453" s="79"/>
      <c r="M453" s="79"/>
      <c r="N453" s="79"/>
      <c r="O453" s="79"/>
      <c r="P453" s="79"/>
      <c r="Q453" s="79"/>
      <c r="R453" s="79"/>
    </row>
    <row r="454" spans="1:18" x14ac:dyDescent="0.2">
      <c r="A454" s="79"/>
      <c r="B454" s="79"/>
      <c r="C454" s="79"/>
      <c r="D454" s="86"/>
      <c r="E454" s="79"/>
      <c r="F454" s="79"/>
      <c r="G454" s="79"/>
      <c r="H454" s="79"/>
      <c r="I454" s="79"/>
      <c r="J454" s="79"/>
      <c r="K454" s="79"/>
      <c r="L454" s="79"/>
      <c r="M454" s="79"/>
      <c r="N454" s="79"/>
      <c r="O454" s="79"/>
      <c r="P454" s="79"/>
      <c r="Q454" s="79"/>
      <c r="R454" s="79"/>
    </row>
    <row r="455" spans="1:18" x14ac:dyDescent="0.2">
      <c r="A455" s="79"/>
      <c r="B455" s="79"/>
      <c r="C455" s="79"/>
      <c r="D455" s="86"/>
      <c r="E455" s="79"/>
      <c r="F455" s="79"/>
      <c r="G455" s="79"/>
      <c r="H455" s="79"/>
      <c r="I455" s="79"/>
      <c r="J455" s="79"/>
      <c r="K455" s="79"/>
      <c r="L455" s="79"/>
      <c r="M455" s="79"/>
      <c r="N455" s="79"/>
      <c r="O455" s="79"/>
      <c r="P455" s="79"/>
      <c r="Q455" s="79"/>
      <c r="R455" s="79"/>
    </row>
    <row r="456" spans="1:18" x14ac:dyDescent="0.2">
      <c r="A456" s="79"/>
      <c r="B456" s="79"/>
      <c r="C456" s="79"/>
      <c r="D456" s="86"/>
      <c r="E456" s="79"/>
      <c r="F456" s="79"/>
      <c r="G456" s="79"/>
      <c r="H456" s="79"/>
      <c r="I456" s="79"/>
      <c r="J456" s="79"/>
      <c r="K456" s="79"/>
      <c r="L456" s="79"/>
      <c r="M456" s="79"/>
      <c r="N456" s="79"/>
      <c r="O456" s="79"/>
      <c r="P456" s="79"/>
      <c r="Q456" s="79"/>
      <c r="R456" s="79"/>
    </row>
    <row r="457" spans="1:18" x14ac:dyDescent="0.2">
      <c r="A457" s="79"/>
      <c r="B457" s="79"/>
      <c r="C457" s="79"/>
      <c r="D457" s="86"/>
      <c r="E457" s="79"/>
      <c r="F457" s="79"/>
      <c r="G457" s="79"/>
      <c r="H457" s="79"/>
      <c r="I457" s="79"/>
      <c r="J457" s="79"/>
      <c r="K457" s="79"/>
      <c r="L457" s="79"/>
      <c r="M457" s="79"/>
      <c r="N457" s="79"/>
      <c r="O457" s="79"/>
      <c r="P457" s="79"/>
      <c r="Q457" s="79"/>
      <c r="R457" s="79"/>
    </row>
    <row r="458" spans="1:18" x14ac:dyDescent="0.2">
      <c r="A458" s="79"/>
      <c r="B458" s="79"/>
      <c r="C458" s="79"/>
      <c r="D458" s="86"/>
      <c r="E458" s="79"/>
      <c r="F458" s="79"/>
      <c r="G458" s="79"/>
      <c r="H458" s="79"/>
      <c r="I458" s="79"/>
      <c r="J458" s="79"/>
      <c r="K458" s="79"/>
      <c r="L458" s="79"/>
      <c r="M458" s="79"/>
      <c r="N458" s="79"/>
      <c r="O458" s="79"/>
      <c r="P458" s="79"/>
      <c r="Q458" s="79"/>
      <c r="R458" s="79"/>
    </row>
    <row r="459" spans="1:18" x14ac:dyDescent="0.2">
      <c r="A459" s="79"/>
      <c r="B459" s="79"/>
      <c r="C459" s="79"/>
      <c r="D459" s="86"/>
      <c r="E459" s="79"/>
      <c r="F459" s="79"/>
      <c r="G459" s="79"/>
      <c r="H459" s="79"/>
      <c r="I459" s="79"/>
      <c r="J459" s="79"/>
      <c r="K459" s="79"/>
      <c r="L459" s="79"/>
      <c r="M459" s="79"/>
      <c r="N459" s="79"/>
      <c r="O459" s="79"/>
      <c r="P459" s="79"/>
      <c r="Q459" s="79"/>
      <c r="R459" s="79"/>
    </row>
    <row r="460" spans="1:18" x14ac:dyDescent="0.2">
      <c r="A460" s="79"/>
      <c r="B460" s="79"/>
      <c r="C460" s="79"/>
      <c r="D460" s="86"/>
      <c r="E460" s="79"/>
      <c r="F460" s="79"/>
      <c r="G460" s="79"/>
      <c r="H460" s="79"/>
      <c r="I460" s="79"/>
      <c r="J460" s="79"/>
      <c r="K460" s="79"/>
      <c r="L460" s="79"/>
      <c r="M460" s="79"/>
      <c r="N460" s="79"/>
      <c r="O460" s="79"/>
      <c r="P460" s="79"/>
      <c r="Q460" s="79"/>
      <c r="R460" s="79"/>
    </row>
    <row r="461" spans="1:18" x14ac:dyDescent="0.2">
      <c r="A461" s="79"/>
      <c r="B461" s="79"/>
      <c r="C461" s="79"/>
      <c r="D461" s="86"/>
      <c r="E461" s="79"/>
      <c r="F461" s="79"/>
      <c r="G461" s="79"/>
      <c r="H461" s="79"/>
      <c r="I461" s="79"/>
      <c r="J461" s="79"/>
      <c r="K461" s="79"/>
      <c r="L461" s="79"/>
      <c r="M461" s="79"/>
      <c r="N461" s="79"/>
      <c r="O461" s="79"/>
      <c r="P461" s="79"/>
      <c r="Q461" s="79"/>
      <c r="R461" s="79"/>
    </row>
    <row r="462" spans="1:18" x14ac:dyDescent="0.2">
      <c r="A462" s="79"/>
      <c r="B462" s="79"/>
      <c r="C462" s="79"/>
      <c r="D462" s="86"/>
      <c r="E462" s="79"/>
      <c r="F462" s="79"/>
      <c r="G462" s="79"/>
      <c r="H462" s="79"/>
      <c r="I462" s="79"/>
      <c r="J462" s="79"/>
      <c r="K462" s="79"/>
      <c r="L462" s="79"/>
      <c r="M462" s="79"/>
      <c r="N462" s="79"/>
      <c r="O462" s="79"/>
      <c r="P462" s="79"/>
      <c r="Q462" s="79"/>
      <c r="R462" s="79"/>
    </row>
    <row r="463" spans="1:18" x14ac:dyDescent="0.2">
      <c r="A463" s="79"/>
      <c r="B463" s="79"/>
      <c r="C463" s="79"/>
      <c r="D463" s="86"/>
      <c r="E463" s="79"/>
      <c r="F463" s="79"/>
      <c r="G463" s="79"/>
      <c r="H463" s="79"/>
      <c r="I463" s="79"/>
      <c r="J463" s="79"/>
      <c r="K463" s="79"/>
      <c r="L463" s="79"/>
      <c r="M463" s="79"/>
      <c r="N463" s="79"/>
      <c r="O463" s="79"/>
      <c r="P463" s="79"/>
      <c r="Q463" s="79"/>
      <c r="R463" s="79"/>
    </row>
    <row r="464" spans="1:18" x14ac:dyDescent="0.2">
      <c r="A464" s="79"/>
      <c r="B464" s="79"/>
      <c r="C464" s="79"/>
      <c r="D464" s="86"/>
      <c r="E464" s="79"/>
      <c r="F464" s="79"/>
      <c r="G464" s="79"/>
      <c r="H464" s="79"/>
      <c r="I464" s="79"/>
      <c r="J464" s="79"/>
      <c r="K464" s="79"/>
      <c r="L464" s="79"/>
      <c r="M464" s="79"/>
      <c r="N464" s="79"/>
      <c r="O464" s="79"/>
      <c r="P464" s="79"/>
      <c r="Q464" s="79"/>
      <c r="R464" s="79"/>
    </row>
    <row r="465" spans="1:18" x14ac:dyDescent="0.2">
      <c r="A465" s="79"/>
      <c r="B465" s="79"/>
      <c r="C465" s="79"/>
      <c r="D465" s="86"/>
      <c r="E465" s="79"/>
      <c r="F465" s="79"/>
      <c r="G465" s="79"/>
      <c r="H465" s="79"/>
      <c r="I465" s="79"/>
      <c r="J465" s="79"/>
      <c r="K465" s="79"/>
      <c r="L465" s="79"/>
      <c r="M465" s="79"/>
      <c r="N465" s="79"/>
      <c r="O465" s="79"/>
      <c r="P465" s="79"/>
      <c r="Q465" s="79"/>
      <c r="R465" s="79"/>
    </row>
    <row r="466" spans="1:18" x14ac:dyDescent="0.2">
      <c r="A466" s="79"/>
      <c r="B466" s="79"/>
      <c r="C466" s="79"/>
      <c r="D466" s="86"/>
      <c r="E466" s="79"/>
      <c r="F466" s="79"/>
      <c r="G466" s="79"/>
      <c r="H466" s="79"/>
      <c r="I466" s="79"/>
      <c r="J466" s="79"/>
      <c r="K466" s="79"/>
      <c r="L466" s="79"/>
      <c r="M466" s="79"/>
      <c r="N466" s="79"/>
      <c r="O466" s="79"/>
      <c r="P466" s="79"/>
      <c r="Q466" s="79"/>
      <c r="R466" s="79"/>
    </row>
    <row r="467" spans="1:18" x14ac:dyDescent="0.2">
      <c r="A467" s="79"/>
      <c r="B467" s="79"/>
      <c r="C467" s="79"/>
      <c r="D467" s="86"/>
      <c r="E467" s="79"/>
      <c r="F467" s="79"/>
      <c r="G467" s="79"/>
      <c r="H467" s="79"/>
      <c r="I467" s="79"/>
      <c r="J467" s="79"/>
      <c r="K467" s="79"/>
      <c r="L467" s="79"/>
      <c r="M467" s="79"/>
      <c r="N467" s="79"/>
      <c r="O467" s="79"/>
      <c r="P467" s="79"/>
      <c r="Q467" s="79"/>
      <c r="R467" s="79"/>
    </row>
    <row r="468" spans="1:18" x14ac:dyDescent="0.2">
      <c r="A468" s="79"/>
      <c r="B468" s="79"/>
      <c r="C468" s="79"/>
      <c r="D468" s="86"/>
      <c r="E468" s="79"/>
      <c r="F468" s="79"/>
      <c r="G468" s="79"/>
      <c r="H468" s="79"/>
      <c r="I468" s="79"/>
      <c r="J468" s="79"/>
      <c r="K468" s="79"/>
      <c r="L468" s="79"/>
      <c r="M468" s="79"/>
      <c r="N468" s="79"/>
      <c r="O468" s="79"/>
      <c r="P468" s="79"/>
      <c r="Q468" s="79"/>
      <c r="R468" s="79"/>
    </row>
    <row r="469" spans="1:18" x14ac:dyDescent="0.2">
      <c r="A469" s="79"/>
      <c r="B469" s="79"/>
      <c r="C469" s="79"/>
      <c r="D469" s="86"/>
      <c r="E469" s="79"/>
      <c r="F469" s="79"/>
      <c r="G469" s="79"/>
      <c r="H469" s="79"/>
      <c r="I469" s="79"/>
      <c r="J469" s="79"/>
      <c r="K469" s="79"/>
      <c r="L469" s="79"/>
      <c r="M469" s="79"/>
      <c r="N469" s="79"/>
      <c r="O469" s="79"/>
      <c r="P469" s="79"/>
      <c r="Q469" s="79"/>
      <c r="R469" s="79"/>
    </row>
    <row r="470" spans="1:18" x14ac:dyDescent="0.2">
      <c r="A470" s="79"/>
      <c r="B470" s="79"/>
      <c r="C470" s="79"/>
      <c r="D470" s="86"/>
      <c r="E470" s="79"/>
      <c r="F470" s="79"/>
      <c r="G470" s="79"/>
      <c r="H470" s="79"/>
      <c r="I470" s="79"/>
      <c r="J470" s="79"/>
      <c r="K470" s="79"/>
      <c r="L470" s="79"/>
      <c r="M470" s="79"/>
      <c r="N470" s="79"/>
      <c r="O470" s="79"/>
      <c r="P470" s="79"/>
      <c r="Q470" s="79"/>
      <c r="R470" s="79"/>
    </row>
    <row r="471" spans="1:18" x14ac:dyDescent="0.2">
      <c r="A471" s="79"/>
      <c r="B471" s="79"/>
      <c r="C471" s="79"/>
      <c r="D471" s="86"/>
      <c r="E471" s="79"/>
      <c r="F471" s="79"/>
      <c r="G471" s="79"/>
      <c r="H471" s="79"/>
      <c r="I471" s="79"/>
      <c r="J471" s="79"/>
      <c r="K471" s="79"/>
      <c r="L471" s="79"/>
      <c r="M471" s="79"/>
      <c r="N471" s="79"/>
      <c r="O471" s="79"/>
      <c r="P471" s="79"/>
      <c r="Q471" s="79"/>
      <c r="R471" s="79"/>
    </row>
    <row r="472" spans="1:18" x14ac:dyDescent="0.2">
      <c r="A472" s="79"/>
      <c r="B472" s="79"/>
      <c r="C472" s="79"/>
      <c r="D472" s="86"/>
      <c r="E472" s="79"/>
      <c r="F472" s="79"/>
      <c r="G472" s="79"/>
      <c r="H472" s="79"/>
      <c r="I472" s="79"/>
      <c r="J472" s="79"/>
      <c r="K472" s="79"/>
      <c r="L472" s="79"/>
      <c r="M472" s="79"/>
      <c r="N472" s="79"/>
      <c r="O472" s="79"/>
      <c r="P472" s="79"/>
      <c r="Q472" s="79"/>
      <c r="R472" s="79"/>
    </row>
    <row r="473" spans="1:18" x14ac:dyDescent="0.2">
      <c r="A473" s="79"/>
      <c r="B473" s="79"/>
      <c r="C473" s="79"/>
      <c r="D473" s="86"/>
      <c r="E473" s="79"/>
      <c r="F473" s="79"/>
      <c r="G473" s="79"/>
      <c r="H473" s="79"/>
      <c r="I473" s="79"/>
      <c r="J473" s="79"/>
      <c r="K473" s="79"/>
      <c r="L473" s="79"/>
      <c r="M473" s="79"/>
      <c r="N473" s="79"/>
      <c r="O473" s="79"/>
      <c r="P473" s="79"/>
      <c r="Q473" s="79"/>
      <c r="R473" s="79"/>
    </row>
    <row r="474" spans="1:18" x14ac:dyDescent="0.2">
      <c r="A474" s="79"/>
      <c r="B474" s="79"/>
      <c r="C474" s="79"/>
      <c r="D474" s="86"/>
      <c r="E474" s="79"/>
      <c r="F474" s="79"/>
      <c r="G474" s="79"/>
      <c r="H474" s="79"/>
      <c r="I474" s="79"/>
      <c r="J474" s="79"/>
      <c r="K474" s="79"/>
      <c r="L474" s="79"/>
      <c r="M474" s="79"/>
      <c r="N474" s="79"/>
      <c r="O474" s="79"/>
      <c r="P474" s="79"/>
      <c r="Q474" s="79"/>
      <c r="R474" s="79"/>
    </row>
    <row r="475" spans="1:18" x14ac:dyDescent="0.2">
      <c r="A475" s="79"/>
      <c r="B475" s="79"/>
      <c r="C475" s="79"/>
      <c r="D475" s="86"/>
      <c r="E475" s="79"/>
      <c r="F475" s="79"/>
      <c r="G475" s="79"/>
      <c r="H475" s="79"/>
      <c r="I475" s="79"/>
      <c r="J475" s="79"/>
      <c r="K475" s="79"/>
      <c r="L475" s="79"/>
      <c r="M475" s="79"/>
      <c r="N475" s="79"/>
      <c r="O475" s="79"/>
      <c r="P475" s="79"/>
      <c r="Q475" s="79"/>
      <c r="R475" s="79"/>
    </row>
    <row r="476" spans="1:18" x14ac:dyDescent="0.2">
      <c r="A476" s="79"/>
      <c r="B476" s="79"/>
      <c r="C476" s="79"/>
      <c r="D476" s="86"/>
      <c r="E476" s="79"/>
      <c r="F476" s="79"/>
      <c r="G476" s="79"/>
      <c r="H476" s="79"/>
      <c r="I476" s="79"/>
      <c r="J476" s="79"/>
      <c r="K476" s="79"/>
      <c r="L476" s="79"/>
      <c r="M476" s="79"/>
      <c r="N476" s="79"/>
      <c r="O476" s="79"/>
      <c r="P476" s="79"/>
      <c r="Q476" s="79"/>
      <c r="R476" s="79"/>
    </row>
    <row r="477" spans="1:18" x14ac:dyDescent="0.2">
      <c r="A477" s="79"/>
      <c r="B477" s="79"/>
      <c r="C477" s="79"/>
      <c r="D477" s="86"/>
      <c r="E477" s="79"/>
      <c r="F477" s="79"/>
      <c r="G477" s="79"/>
      <c r="H477" s="79"/>
      <c r="I477" s="79"/>
      <c r="J477" s="79"/>
      <c r="K477" s="79"/>
      <c r="L477" s="79"/>
      <c r="M477" s="79"/>
      <c r="N477" s="79"/>
      <c r="O477" s="79"/>
      <c r="P477" s="79"/>
      <c r="Q477" s="79"/>
      <c r="R477" s="79"/>
    </row>
    <row r="478" spans="1:18" x14ac:dyDescent="0.2">
      <c r="A478" s="79"/>
      <c r="B478" s="79"/>
      <c r="C478" s="79"/>
      <c r="D478" s="86"/>
      <c r="E478" s="79"/>
      <c r="F478" s="79"/>
      <c r="G478" s="79"/>
      <c r="H478" s="79"/>
      <c r="I478" s="79"/>
      <c r="J478" s="79"/>
      <c r="K478" s="79"/>
      <c r="L478" s="79"/>
      <c r="M478" s="79"/>
      <c r="N478" s="79"/>
      <c r="O478" s="79"/>
      <c r="P478" s="79"/>
      <c r="Q478" s="79"/>
      <c r="R478" s="79"/>
    </row>
    <row r="479" spans="1:18" x14ac:dyDescent="0.2">
      <c r="A479" s="79"/>
      <c r="B479" s="79"/>
      <c r="C479" s="79"/>
      <c r="D479" s="86"/>
      <c r="E479" s="79"/>
      <c r="F479" s="79"/>
      <c r="G479" s="79"/>
      <c r="H479" s="79"/>
      <c r="I479" s="79"/>
      <c r="J479" s="79"/>
      <c r="K479" s="79"/>
      <c r="L479" s="79"/>
      <c r="M479" s="79"/>
      <c r="N479" s="79"/>
      <c r="O479" s="79"/>
      <c r="P479" s="79"/>
      <c r="Q479" s="79"/>
      <c r="R479" s="79"/>
    </row>
    <row r="480" spans="1:18" x14ac:dyDescent="0.2">
      <c r="A480" s="79"/>
      <c r="B480" s="79"/>
      <c r="C480" s="79"/>
      <c r="D480" s="86"/>
      <c r="E480" s="79"/>
      <c r="F480" s="79"/>
      <c r="G480" s="79"/>
      <c r="H480" s="79"/>
      <c r="I480" s="79"/>
      <c r="J480" s="79"/>
      <c r="K480" s="79"/>
      <c r="L480" s="79"/>
      <c r="M480" s="79"/>
      <c r="N480" s="79"/>
      <c r="O480" s="79"/>
      <c r="P480" s="79"/>
      <c r="Q480" s="79"/>
      <c r="R480" s="79"/>
    </row>
    <row r="481" spans="1:18" x14ac:dyDescent="0.2">
      <c r="A481" s="79"/>
      <c r="B481" s="79"/>
      <c r="C481" s="79"/>
      <c r="D481" s="86"/>
      <c r="E481" s="79"/>
      <c r="F481" s="79"/>
      <c r="G481" s="79"/>
      <c r="H481" s="79"/>
      <c r="I481" s="79"/>
      <c r="J481" s="79"/>
      <c r="K481" s="79"/>
      <c r="L481" s="79"/>
      <c r="M481" s="79"/>
      <c r="N481" s="79"/>
      <c r="O481" s="79"/>
      <c r="P481" s="79"/>
      <c r="Q481" s="79"/>
      <c r="R481" s="79"/>
    </row>
    <row r="482" spans="1:18" x14ac:dyDescent="0.2">
      <c r="A482" s="79"/>
      <c r="B482" s="79"/>
      <c r="C482" s="79"/>
      <c r="D482" s="86"/>
      <c r="E482" s="79"/>
      <c r="F482" s="79"/>
      <c r="G482" s="79"/>
      <c r="H482" s="79"/>
      <c r="I482" s="79"/>
      <c r="J482" s="79"/>
      <c r="K482" s="79"/>
      <c r="L482" s="79"/>
      <c r="M482" s="79"/>
      <c r="N482" s="79"/>
      <c r="O482" s="79"/>
      <c r="P482" s="79"/>
      <c r="Q482" s="79"/>
      <c r="R482" s="79"/>
    </row>
    <row r="483" spans="1:18" x14ac:dyDescent="0.2">
      <c r="A483" s="79"/>
      <c r="B483" s="79"/>
      <c r="C483" s="79"/>
      <c r="D483" s="86"/>
      <c r="E483" s="79"/>
      <c r="F483" s="79"/>
      <c r="G483" s="79"/>
      <c r="H483" s="79"/>
      <c r="I483" s="79"/>
      <c r="J483" s="79"/>
      <c r="K483" s="79"/>
      <c r="L483" s="79"/>
      <c r="M483" s="79"/>
      <c r="N483" s="79"/>
      <c r="O483" s="79"/>
      <c r="P483" s="79"/>
      <c r="Q483" s="79"/>
      <c r="R483" s="79"/>
    </row>
    <row r="484" spans="1:18" x14ac:dyDescent="0.2">
      <c r="A484" s="79"/>
      <c r="B484" s="79"/>
      <c r="C484" s="79"/>
      <c r="D484" s="86"/>
      <c r="E484" s="79"/>
      <c r="F484" s="79"/>
      <c r="G484" s="79"/>
      <c r="H484" s="79"/>
      <c r="I484" s="79"/>
      <c r="J484" s="79"/>
      <c r="K484" s="79"/>
      <c r="L484" s="79"/>
      <c r="M484" s="79"/>
      <c r="N484" s="79"/>
      <c r="O484" s="79"/>
      <c r="P484" s="79"/>
      <c r="Q484" s="79"/>
      <c r="R484" s="79"/>
    </row>
    <row r="485" spans="1:18" x14ac:dyDescent="0.2">
      <c r="A485" s="79"/>
      <c r="B485" s="79"/>
      <c r="C485" s="79"/>
      <c r="D485" s="86"/>
      <c r="E485" s="79"/>
      <c r="F485" s="79"/>
      <c r="G485" s="79"/>
      <c r="H485" s="79"/>
      <c r="I485" s="79"/>
      <c r="J485" s="79"/>
      <c r="K485" s="79"/>
      <c r="L485" s="79"/>
      <c r="M485" s="79"/>
      <c r="N485" s="79"/>
      <c r="O485" s="79"/>
      <c r="P485" s="79"/>
      <c r="Q485" s="79"/>
      <c r="R485" s="79"/>
    </row>
    <row r="486" spans="1:18" x14ac:dyDescent="0.2">
      <c r="A486" s="79"/>
      <c r="B486" s="79"/>
      <c r="C486" s="79"/>
      <c r="D486" s="86"/>
      <c r="E486" s="79"/>
      <c r="F486" s="79"/>
      <c r="G486" s="79"/>
      <c r="H486" s="79"/>
      <c r="I486" s="79"/>
      <c r="J486" s="79"/>
      <c r="K486" s="79"/>
      <c r="L486" s="79"/>
      <c r="M486" s="79"/>
      <c r="N486" s="79"/>
      <c r="O486" s="79"/>
      <c r="P486" s="79"/>
      <c r="Q486" s="79"/>
      <c r="R486" s="79"/>
    </row>
    <row r="487" spans="1:18" x14ac:dyDescent="0.2">
      <c r="A487" s="79"/>
      <c r="B487" s="79"/>
      <c r="C487" s="79"/>
      <c r="D487" s="86"/>
      <c r="E487" s="79"/>
      <c r="F487" s="79"/>
      <c r="G487" s="79"/>
      <c r="H487" s="79"/>
      <c r="I487" s="79"/>
      <c r="J487" s="79"/>
      <c r="K487" s="79"/>
      <c r="L487" s="79"/>
      <c r="M487" s="79"/>
      <c r="N487" s="79"/>
      <c r="O487" s="79"/>
      <c r="P487" s="79"/>
      <c r="Q487" s="79"/>
      <c r="R487" s="79"/>
    </row>
    <row r="488" spans="1:18" x14ac:dyDescent="0.2">
      <c r="A488" s="79"/>
      <c r="B488" s="79"/>
      <c r="C488" s="79"/>
      <c r="D488" s="86"/>
      <c r="E488" s="79"/>
      <c r="F488" s="79"/>
      <c r="G488" s="79"/>
      <c r="H488" s="79"/>
      <c r="I488" s="79"/>
      <c r="J488" s="79"/>
      <c r="K488" s="79"/>
      <c r="L488" s="79"/>
      <c r="M488" s="79"/>
      <c r="N488" s="79"/>
      <c r="O488" s="79"/>
      <c r="P488" s="79"/>
      <c r="Q488" s="79"/>
      <c r="R488" s="79"/>
    </row>
    <row r="489" spans="1:18" x14ac:dyDescent="0.2">
      <c r="A489" s="79"/>
      <c r="B489" s="79"/>
      <c r="C489" s="79"/>
      <c r="D489" s="86"/>
      <c r="E489" s="79"/>
      <c r="F489" s="79"/>
      <c r="G489" s="79"/>
      <c r="H489" s="79"/>
      <c r="I489" s="79"/>
      <c r="J489" s="79"/>
      <c r="K489" s="79"/>
      <c r="L489" s="79"/>
      <c r="M489" s="79"/>
      <c r="N489" s="79"/>
      <c r="O489" s="79"/>
      <c r="P489" s="79"/>
      <c r="Q489" s="79"/>
      <c r="R489" s="79"/>
    </row>
    <row r="490" spans="1:18" x14ac:dyDescent="0.2">
      <c r="A490" s="79"/>
      <c r="B490" s="79"/>
      <c r="C490" s="79"/>
      <c r="D490" s="86"/>
      <c r="E490" s="79"/>
      <c r="F490" s="79"/>
      <c r="G490" s="79"/>
      <c r="H490" s="79"/>
      <c r="I490" s="79"/>
      <c r="J490" s="79"/>
      <c r="K490" s="79"/>
      <c r="L490" s="79"/>
      <c r="M490" s="79"/>
      <c r="N490" s="79"/>
      <c r="O490" s="79"/>
      <c r="P490" s="79"/>
      <c r="Q490" s="79"/>
      <c r="R490" s="79"/>
    </row>
    <row r="491" spans="1:18" x14ac:dyDescent="0.2">
      <c r="A491" s="79"/>
      <c r="B491" s="79"/>
      <c r="C491" s="79"/>
      <c r="D491" s="86"/>
      <c r="E491" s="79"/>
      <c r="F491" s="79"/>
      <c r="G491" s="79"/>
      <c r="H491" s="79"/>
      <c r="I491" s="79"/>
      <c r="J491" s="79"/>
      <c r="K491" s="79"/>
      <c r="L491" s="79"/>
      <c r="M491" s="79"/>
      <c r="N491" s="79"/>
      <c r="O491" s="79"/>
      <c r="P491" s="79"/>
      <c r="Q491" s="79"/>
      <c r="R491" s="79"/>
    </row>
    <row r="492" spans="1:18" x14ac:dyDescent="0.2">
      <c r="A492" s="79"/>
      <c r="B492" s="79"/>
      <c r="C492" s="79"/>
      <c r="D492" s="86"/>
      <c r="E492" s="79"/>
      <c r="F492" s="79"/>
      <c r="G492" s="79"/>
      <c r="H492" s="79"/>
      <c r="I492" s="79"/>
      <c r="J492" s="79"/>
      <c r="K492" s="79"/>
      <c r="L492" s="79"/>
      <c r="M492" s="79"/>
      <c r="N492" s="79"/>
      <c r="O492" s="79"/>
      <c r="P492" s="79"/>
      <c r="Q492" s="79"/>
      <c r="R492" s="79"/>
    </row>
    <row r="493" spans="1:18" x14ac:dyDescent="0.2">
      <c r="A493" s="79"/>
      <c r="B493" s="79"/>
      <c r="C493" s="79"/>
      <c r="D493" s="86"/>
      <c r="E493" s="79"/>
      <c r="F493" s="79"/>
      <c r="G493" s="79"/>
      <c r="H493" s="79"/>
      <c r="I493" s="79"/>
      <c r="J493" s="79"/>
      <c r="K493" s="79"/>
      <c r="L493" s="79"/>
      <c r="M493" s="79"/>
      <c r="N493" s="79"/>
      <c r="O493" s="79"/>
      <c r="P493" s="79"/>
      <c r="Q493" s="79"/>
      <c r="R493" s="79"/>
    </row>
    <row r="494" spans="1:18" x14ac:dyDescent="0.2">
      <c r="A494" s="79"/>
      <c r="B494" s="79"/>
      <c r="C494" s="79"/>
      <c r="D494" s="86"/>
      <c r="E494" s="79"/>
      <c r="F494" s="79"/>
      <c r="G494" s="79"/>
      <c r="H494" s="79"/>
      <c r="I494" s="79"/>
      <c r="J494" s="79"/>
      <c r="K494" s="79"/>
      <c r="L494" s="79"/>
      <c r="M494" s="79"/>
      <c r="N494" s="79"/>
      <c r="O494" s="79"/>
      <c r="P494" s="79"/>
      <c r="Q494" s="79"/>
      <c r="R494" s="79"/>
    </row>
    <row r="495" spans="1:18" x14ac:dyDescent="0.2">
      <c r="A495" s="79"/>
      <c r="B495" s="79"/>
      <c r="C495" s="79"/>
      <c r="D495" s="86"/>
      <c r="E495" s="79"/>
      <c r="F495" s="79"/>
      <c r="G495" s="79"/>
      <c r="H495" s="79"/>
      <c r="I495" s="79"/>
      <c r="J495" s="79"/>
      <c r="K495" s="79"/>
      <c r="L495" s="79"/>
      <c r="M495" s="79"/>
      <c r="N495" s="79"/>
      <c r="O495" s="79"/>
      <c r="P495" s="79"/>
      <c r="Q495" s="79"/>
      <c r="R495" s="79"/>
    </row>
    <row r="496" spans="1:18" x14ac:dyDescent="0.2">
      <c r="A496" s="79"/>
      <c r="B496" s="79"/>
      <c r="C496" s="79"/>
      <c r="D496" s="86"/>
      <c r="E496" s="79"/>
      <c r="F496" s="79"/>
      <c r="G496" s="79"/>
      <c r="H496" s="79"/>
      <c r="I496" s="79"/>
      <c r="J496" s="79"/>
      <c r="K496" s="79"/>
      <c r="L496" s="79"/>
      <c r="M496" s="79"/>
      <c r="N496" s="79"/>
      <c r="O496" s="79"/>
      <c r="P496" s="79"/>
      <c r="Q496" s="79"/>
      <c r="R496" s="79"/>
    </row>
    <row r="497" spans="1:18" x14ac:dyDescent="0.2">
      <c r="A497" s="79"/>
      <c r="B497" s="79"/>
      <c r="C497" s="79"/>
      <c r="D497" s="86"/>
      <c r="E497" s="79"/>
      <c r="F497" s="79"/>
      <c r="G497" s="79"/>
      <c r="H497" s="79"/>
      <c r="I497" s="79"/>
      <c r="J497" s="79"/>
      <c r="K497" s="79"/>
      <c r="L497" s="79"/>
      <c r="M497" s="79"/>
      <c r="N497" s="79"/>
      <c r="O497" s="79"/>
      <c r="P497" s="79"/>
      <c r="Q497" s="79"/>
      <c r="R497" s="79"/>
    </row>
    <row r="498" spans="1:18" x14ac:dyDescent="0.2">
      <c r="A498" s="79"/>
      <c r="B498" s="79"/>
      <c r="C498" s="79"/>
      <c r="D498" s="86"/>
      <c r="E498" s="79"/>
      <c r="F498" s="79"/>
      <c r="G498" s="79"/>
      <c r="H498" s="79"/>
      <c r="I498" s="79"/>
      <c r="J498" s="79"/>
      <c r="K498" s="79"/>
      <c r="L498" s="79"/>
      <c r="M498" s="79"/>
      <c r="N498" s="79"/>
      <c r="O498" s="79"/>
      <c r="P498" s="79"/>
      <c r="Q498" s="79"/>
      <c r="R498" s="79"/>
    </row>
    <row r="499" spans="1:18" x14ac:dyDescent="0.2">
      <c r="A499" s="79"/>
      <c r="B499" s="79"/>
      <c r="C499" s="79"/>
      <c r="D499" s="86"/>
      <c r="E499" s="79"/>
      <c r="F499" s="79"/>
      <c r="G499" s="79"/>
      <c r="H499" s="79"/>
      <c r="I499" s="79"/>
      <c r="J499" s="79"/>
      <c r="K499" s="79"/>
      <c r="L499" s="79"/>
      <c r="M499" s="79"/>
      <c r="N499" s="79"/>
      <c r="O499" s="79"/>
      <c r="P499" s="79"/>
      <c r="Q499" s="79"/>
      <c r="R499" s="79"/>
    </row>
    <row r="500" spans="1:18" x14ac:dyDescent="0.2">
      <c r="A500" s="79"/>
      <c r="B500" s="79"/>
      <c r="C500" s="79"/>
      <c r="D500" s="86"/>
      <c r="E500" s="79"/>
      <c r="F500" s="79"/>
      <c r="G500" s="79"/>
      <c r="H500" s="79"/>
      <c r="I500" s="79"/>
      <c r="J500" s="79"/>
      <c r="K500" s="79"/>
      <c r="L500" s="79"/>
      <c r="M500" s="79"/>
      <c r="N500" s="79"/>
      <c r="O500" s="79"/>
      <c r="P500" s="79"/>
      <c r="Q500" s="79"/>
      <c r="R500" s="79"/>
    </row>
    <row r="501" spans="1:18" x14ac:dyDescent="0.2">
      <c r="A501" s="79"/>
      <c r="B501" s="79"/>
      <c r="C501" s="79"/>
      <c r="D501" s="86"/>
      <c r="E501" s="79"/>
      <c r="F501" s="79"/>
      <c r="G501" s="79"/>
      <c r="H501" s="79"/>
      <c r="I501" s="79"/>
      <c r="J501" s="79"/>
      <c r="K501" s="79"/>
      <c r="L501" s="79"/>
      <c r="M501" s="79"/>
      <c r="N501" s="79"/>
      <c r="O501" s="79"/>
      <c r="P501" s="79"/>
      <c r="Q501" s="79"/>
      <c r="R501" s="79"/>
    </row>
    <row r="502" spans="1:18" x14ac:dyDescent="0.2">
      <c r="A502" s="79"/>
      <c r="B502" s="79"/>
      <c r="C502" s="79"/>
      <c r="D502" s="86"/>
      <c r="E502" s="79"/>
      <c r="F502" s="79"/>
      <c r="G502" s="79"/>
      <c r="H502" s="79"/>
      <c r="I502" s="79"/>
      <c r="J502" s="79"/>
      <c r="K502" s="79"/>
      <c r="L502" s="79"/>
      <c r="M502" s="79"/>
      <c r="N502" s="79"/>
      <c r="O502" s="79"/>
      <c r="P502" s="79"/>
      <c r="Q502" s="79"/>
      <c r="R502" s="79"/>
    </row>
    <row r="503" spans="1:18" x14ac:dyDescent="0.2">
      <c r="A503" s="79"/>
      <c r="B503" s="79"/>
      <c r="C503" s="79"/>
      <c r="D503" s="86"/>
      <c r="E503" s="79"/>
      <c r="F503" s="79"/>
      <c r="G503" s="79"/>
      <c r="H503" s="79"/>
      <c r="I503" s="79"/>
      <c r="J503" s="79"/>
      <c r="K503" s="79"/>
      <c r="L503" s="79"/>
      <c r="M503" s="79"/>
      <c r="N503" s="79"/>
      <c r="O503" s="79"/>
      <c r="P503" s="79"/>
      <c r="Q503" s="79"/>
      <c r="R503" s="79"/>
    </row>
    <row r="504" spans="1:18" x14ac:dyDescent="0.2">
      <c r="A504" s="79"/>
      <c r="B504" s="79"/>
      <c r="C504" s="79"/>
      <c r="D504" s="86"/>
      <c r="E504" s="79"/>
      <c r="F504" s="79"/>
      <c r="G504" s="79"/>
      <c r="H504" s="79"/>
      <c r="I504" s="79"/>
      <c r="J504" s="79"/>
      <c r="K504" s="79"/>
      <c r="L504" s="79"/>
      <c r="M504" s="79"/>
      <c r="N504" s="79"/>
      <c r="O504" s="79"/>
      <c r="P504" s="79"/>
      <c r="Q504" s="79"/>
      <c r="R504" s="79"/>
    </row>
    <row r="505" spans="1:18" x14ac:dyDescent="0.2">
      <c r="A505" s="79"/>
      <c r="B505" s="79"/>
      <c r="C505" s="79"/>
      <c r="D505" s="86"/>
      <c r="E505" s="79"/>
      <c r="F505" s="79"/>
      <c r="G505" s="79"/>
      <c r="H505" s="79"/>
      <c r="I505" s="79"/>
      <c r="J505" s="79"/>
      <c r="K505" s="79"/>
      <c r="L505" s="79"/>
      <c r="M505" s="79"/>
      <c r="N505" s="79"/>
      <c r="O505" s="79"/>
      <c r="P505" s="79"/>
      <c r="Q505" s="79"/>
      <c r="R505" s="79"/>
    </row>
    <row r="506" spans="1:18" x14ac:dyDescent="0.2">
      <c r="A506" s="79"/>
      <c r="B506" s="79"/>
      <c r="C506" s="79"/>
      <c r="D506" s="86"/>
      <c r="E506" s="79"/>
      <c r="F506" s="79"/>
      <c r="G506" s="79"/>
      <c r="H506" s="79"/>
      <c r="I506" s="79"/>
      <c r="J506" s="79"/>
      <c r="K506" s="79"/>
      <c r="L506" s="79"/>
      <c r="M506" s="79"/>
      <c r="N506" s="79"/>
      <c r="O506" s="79"/>
      <c r="P506" s="79"/>
      <c r="Q506" s="79"/>
      <c r="R506" s="79"/>
    </row>
    <row r="507" spans="1:18" x14ac:dyDescent="0.2">
      <c r="A507" s="79"/>
      <c r="B507" s="79"/>
      <c r="C507" s="79"/>
      <c r="D507" s="86"/>
      <c r="E507" s="79"/>
      <c r="F507" s="79"/>
      <c r="G507" s="79"/>
      <c r="H507" s="79"/>
      <c r="I507" s="79"/>
      <c r="J507" s="79"/>
      <c r="K507" s="79"/>
      <c r="L507" s="79"/>
      <c r="M507" s="79"/>
      <c r="N507" s="79"/>
      <c r="O507" s="79"/>
      <c r="P507" s="79"/>
      <c r="Q507" s="79"/>
      <c r="R507" s="79"/>
    </row>
    <row r="508" spans="1:18" x14ac:dyDescent="0.2">
      <c r="A508" s="79"/>
      <c r="B508" s="79"/>
      <c r="C508" s="79"/>
      <c r="D508" s="86"/>
      <c r="E508" s="79"/>
      <c r="F508" s="79"/>
      <c r="G508" s="79"/>
      <c r="H508" s="79"/>
      <c r="I508" s="79"/>
      <c r="J508" s="79"/>
      <c r="K508" s="79"/>
      <c r="L508" s="79"/>
      <c r="M508" s="79"/>
      <c r="N508" s="79"/>
      <c r="O508" s="79"/>
      <c r="P508" s="79"/>
      <c r="Q508" s="79"/>
      <c r="R508" s="79"/>
    </row>
    <row r="509" spans="1:18" x14ac:dyDescent="0.2">
      <c r="A509" s="79"/>
      <c r="B509" s="79"/>
      <c r="C509" s="79"/>
      <c r="D509" s="86"/>
      <c r="E509" s="79"/>
      <c r="F509" s="79"/>
      <c r="G509" s="79"/>
      <c r="H509" s="79"/>
      <c r="I509" s="79"/>
      <c r="J509" s="79"/>
      <c r="K509" s="79"/>
      <c r="L509" s="79"/>
      <c r="M509" s="79"/>
      <c r="N509" s="79"/>
      <c r="O509" s="79"/>
      <c r="P509" s="79"/>
      <c r="Q509" s="79"/>
      <c r="R509" s="79"/>
    </row>
    <row r="510" spans="1:18" x14ac:dyDescent="0.2">
      <c r="A510" s="79"/>
      <c r="B510" s="79"/>
      <c r="C510" s="79"/>
      <c r="D510" s="86"/>
      <c r="E510" s="79"/>
      <c r="F510" s="79"/>
      <c r="G510" s="79"/>
      <c r="H510" s="79"/>
      <c r="I510" s="79"/>
      <c r="J510" s="79"/>
      <c r="K510" s="79"/>
      <c r="L510" s="79"/>
      <c r="M510" s="79"/>
      <c r="N510" s="79"/>
      <c r="O510" s="79"/>
      <c r="P510" s="79"/>
      <c r="Q510" s="79"/>
      <c r="R510" s="79"/>
    </row>
    <row r="511" spans="1:18" x14ac:dyDescent="0.2">
      <c r="A511" s="79"/>
      <c r="B511" s="79"/>
      <c r="C511" s="79"/>
      <c r="D511" s="86"/>
      <c r="E511" s="79"/>
      <c r="F511" s="79"/>
      <c r="G511" s="79"/>
      <c r="H511" s="79"/>
      <c r="I511" s="79"/>
      <c r="J511" s="79"/>
      <c r="K511" s="79"/>
      <c r="L511" s="79"/>
      <c r="M511" s="79"/>
      <c r="N511" s="79"/>
      <c r="O511" s="79"/>
      <c r="P511" s="79"/>
      <c r="Q511" s="79"/>
      <c r="R511" s="79"/>
    </row>
    <row r="512" spans="1:18" x14ac:dyDescent="0.2">
      <c r="A512" s="79"/>
      <c r="B512" s="79"/>
      <c r="C512" s="79"/>
      <c r="D512" s="86"/>
      <c r="E512" s="79"/>
      <c r="F512" s="79"/>
      <c r="G512" s="79"/>
      <c r="H512" s="79"/>
      <c r="I512" s="79"/>
      <c r="J512" s="79"/>
      <c r="K512" s="79"/>
      <c r="L512" s="79"/>
      <c r="M512" s="79"/>
      <c r="N512" s="79"/>
      <c r="O512" s="79"/>
      <c r="P512" s="79"/>
      <c r="Q512" s="79"/>
      <c r="R512" s="79"/>
    </row>
    <row r="513" spans="1:18" x14ac:dyDescent="0.2">
      <c r="A513" s="79"/>
      <c r="B513" s="79"/>
      <c r="C513" s="79"/>
      <c r="D513" s="86"/>
      <c r="E513" s="79"/>
      <c r="F513" s="79"/>
      <c r="G513" s="79"/>
      <c r="H513" s="79"/>
      <c r="I513" s="79"/>
      <c r="J513" s="79"/>
      <c r="K513" s="79"/>
      <c r="L513" s="79"/>
      <c r="M513" s="79"/>
      <c r="N513" s="79"/>
      <c r="O513" s="79"/>
      <c r="P513" s="79"/>
      <c r="Q513" s="79"/>
      <c r="R513" s="79"/>
    </row>
    <row r="514" spans="1:18" x14ac:dyDescent="0.2">
      <c r="A514" s="79"/>
      <c r="B514" s="79"/>
      <c r="C514" s="79"/>
      <c r="D514" s="86"/>
      <c r="E514" s="79"/>
      <c r="F514" s="79"/>
      <c r="G514" s="79"/>
      <c r="H514" s="79"/>
      <c r="I514" s="79"/>
      <c r="J514" s="79"/>
      <c r="K514" s="79"/>
      <c r="L514" s="79"/>
      <c r="M514" s="79"/>
      <c r="N514" s="79"/>
      <c r="O514" s="79"/>
      <c r="P514" s="79"/>
      <c r="Q514" s="79"/>
      <c r="R514" s="79"/>
    </row>
    <row r="515" spans="1:18" x14ac:dyDescent="0.2">
      <c r="A515" s="79"/>
      <c r="B515" s="79"/>
      <c r="C515" s="79"/>
      <c r="D515" s="86"/>
      <c r="E515" s="79"/>
      <c r="F515" s="79"/>
      <c r="G515" s="79"/>
      <c r="H515" s="79"/>
      <c r="I515" s="79"/>
      <c r="J515" s="79"/>
      <c r="K515" s="79"/>
      <c r="L515" s="79"/>
      <c r="M515" s="79"/>
      <c r="N515" s="79"/>
      <c r="O515" s="79"/>
      <c r="P515" s="79"/>
      <c r="Q515" s="79"/>
      <c r="R515" s="79"/>
    </row>
    <row r="516" spans="1:18" x14ac:dyDescent="0.2">
      <c r="A516" s="79"/>
      <c r="B516" s="79"/>
      <c r="C516" s="79"/>
      <c r="D516" s="86"/>
      <c r="E516" s="79"/>
      <c r="F516" s="79"/>
      <c r="G516" s="79"/>
      <c r="H516" s="79"/>
      <c r="I516" s="79"/>
      <c r="J516" s="79"/>
      <c r="K516" s="79"/>
      <c r="L516" s="79"/>
      <c r="M516" s="79"/>
      <c r="N516" s="79"/>
      <c r="O516" s="79"/>
      <c r="P516" s="79"/>
      <c r="Q516" s="79"/>
      <c r="R516" s="79"/>
    </row>
    <row r="517" spans="1:18" x14ac:dyDescent="0.2">
      <c r="A517" s="79"/>
      <c r="B517" s="79"/>
      <c r="C517" s="79"/>
      <c r="D517" s="86"/>
      <c r="E517" s="79"/>
      <c r="F517" s="79"/>
      <c r="G517" s="79"/>
      <c r="H517" s="79"/>
      <c r="I517" s="79"/>
      <c r="J517" s="79"/>
      <c r="K517" s="79"/>
      <c r="L517" s="79"/>
      <c r="M517" s="79"/>
      <c r="N517" s="79"/>
      <c r="O517" s="79"/>
      <c r="P517" s="79"/>
      <c r="Q517" s="79"/>
      <c r="R517" s="79"/>
    </row>
    <row r="518" spans="1:18" x14ac:dyDescent="0.2">
      <c r="A518" s="79"/>
      <c r="B518" s="79"/>
      <c r="C518" s="79"/>
      <c r="D518" s="86"/>
      <c r="E518" s="79"/>
      <c r="F518" s="79"/>
      <c r="G518" s="79"/>
      <c r="H518" s="79"/>
      <c r="I518" s="79"/>
      <c r="J518" s="79"/>
      <c r="K518" s="79"/>
      <c r="L518" s="79"/>
      <c r="M518" s="79"/>
      <c r="N518" s="79"/>
      <c r="O518" s="79"/>
      <c r="P518" s="79"/>
      <c r="Q518" s="79"/>
      <c r="R518" s="79"/>
    </row>
    <row r="519" spans="1:18" x14ac:dyDescent="0.2">
      <c r="A519" s="79"/>
      <c r="B519" s="79"/>
      <c r="C519" s="79"/>
      <c r="D519" s="86"/>
      <c r="E519" s="79"/>
      <c r="F519" s="79"/>
      <c r="G519" s="79"/>
      <c r="H519" s="79"/>
      <c r="I519" s="79"/>
      <c r="J519" s="79"/>
      <c r="K519" s="79"/>
      <c r="L519" s="79"/>
      <c r="M519" s="79"/>
      <c r="N519" s="79"/>
      <c r="O519" s="79"/>
      <c r="P519" s="79"/>
      <c r="Q519" s="79"/>
      <c r="R519" s="79"/>
    </row>
    <row r="520" spans="1:18" x14ac:dyDescent="0.2">
      <c r="A520" s="79"/>
      <c r="B520" s="79"/>
      <c r="C520" s="79"/>
      <c r="D520" s="86"/>
      <c r="E520" s="79"/>
      <c r="F520" s="79"/>
      <c r="G520" s="79"/>
      <c r="H520" s="79"/>
      <c r="I520" s="79"/>
      <c r="J520" s="79"/>
      <c r="K520" s="79"/>
      <c r="L520" s="79"/>
      <c r="M520" s="79"/>
      <c r="N520" s="79"/>
      <c r="O520" s="79"/>
      <c r="P520" s="79"/>
      <c r="Q520" s="79"/>
      <c r="R520" s="79"/>
    </row>
    <row r="521" spans="1:18" x14ac:dyDescent="0.2">
      <c r="A521" s="79"/>
      <c r="B521" s="79"/>
      <c r="C521" s="79"/>
      <c r="D521" s="86"/>
      <c r="E521" s="79"/>
      <c r="F521" s="79"/>
      <c r="G521" s="79"/>
      <c r="H521" s="79"/>
      <c r="I521" s="79"/>
      <c r="J521" s="79"/>
      <c r="K521" s="79"/>
      <c r="L521" s="79"/>
      <c r="M521" s="79"/>
      <c r="N521" s="79"/>
      <c r="O521" s="79"/>
      <c r="P521" s="79"/>
      <c r="Q521" s="79"/>
      <c r="R521" s="79"/>
    </row>
    <row r="522" spans="1:18" x14ac:dyDescent="0.2">
      <c r="A522" s="79"/>
      <c r="B522" s="79"/>
      <c r="C522" s="79"/>
      <c r="D522" s="86"/>
      <c r="E522" s="79"/>
      <c r="F522" s="79"/>
      <c r="G522" s="79"/>
      <c r="H522" s="79"/>
      <c r="I522" s="79"/>
      <c r="J522" s="79"/>
      <c r="K522" s="79"/>
      <c r="L522" s="79"/>
      <c r="M522" s="79"/>
      <c r="N522" s="79"/>
      <c r="O522" s="79"/>
      <c r="P522" s="79"/>
      <c r="Q522" s="79"/>
      <c r="R522" s="79"/>
    </row>
    <row r="523" spans="1:18" x14ac:dyDescent="0.2">
      <c r="A523" s="79"/>
      <c r="B523" s="79"/>
      <c r="C523" s="79"/>
      <c r="D523" s="86"/>
      <c r="E523" s="79"/>
      <c r="F523" s="79"/>
      <c r="G523" s="79"/>
      <c r="H523" s="79"/>
      <c r="I523" s="79"/>
      <c r="J523" s="79"/>
      <c r="K523" s="79"/>
      <c r="L523" s="79"/>
      <c r="M523" s="79"/>
      <c r="N523" s="79"/>
      <c r="O523" s="79"/>
      <c r="P523" s="79"/>
      <c r="Q523" s="79"/>
      <c r="R523" s="79"/>
    </row>
    <row r="524" spans="1:18" x14ac:dyDescent="0.2">
      <c r="A524" s="79"/>
      <c r="B524" s="79"/>
      <c r="C524" s="79"/>
      <c r="D524" s="86"/>
      <c r="E524" s="79"/>
      <c r="F524" s="79"/>
      <c r="G524" s="79"/>
      <c r="H524" s="79"/>
      <c r="I524" s="79"/>
      <c r="J524" s="79"/>
      <c r="K524" s="79"/>
      <c r="L524" s="79"/>
      <c r="M524" s="79"/>
      <c r="N524" s="79"/>
      <c r="O524" s="79"/>
      <c r="P524" s="79"/>
      <c r="Q524" s="79"/>
      <c r="R524" s="79"/>
    </row>
    <row r="525" spans="1:18" x14ac:dyDescent="0.2">
      <c r="A525" s="79"/>
      <c r="B525" s="79"/>
      <c r="C525" s="79"/>
      <c r="D525" s="86"/>
      <c r="E525" s="79"/>
      <c r="F525" s="79"/>
      <c r="G525" s="79"/>
      <c r="H525" s="79"/>
      <c r="I525" s="79"/>
      <c r="J525" s="79"/>
      <c r="K525" s="79"/>
      <c r="L525" s="79"/>
      <c r="M525" s="79"/>
      <c r="N525" s="79"/>
      <c r="O525" s="79"/>
      <c r="P525" s="79"/>
      <c r="Q525" s="79"/>
      <c r="R525" s="79"/>
    </row>
    <row r="526" spans="1:18" x14ac:dyDescent="0.2">
      <c r="A526" s="79"/>
      <c r="B526" s="79"/>
      <c r="C526" s="79"/>
      <c r="D526" s="86"/>
      <c r="E526" s="79"/>
      <c r="F526" s="79"/>
      <c r="G526" s="79"/>
      <c r="H526" s="79"/>
      <c r="I526" s="79"/>
      <c r="J526" s="79"/>
      <c r="K526" s="79"/>
      <c r="L526" s="79"/>
      <c r="M526" s="79"/>
      <c r="N526" s="79"/>
      <c r="O526" s="79"/>
      <c r="P526" s="79"/>
      <c r="Q526" s="79"/>
      <c r="R526" s="79"/>
    </row>
    <row r="527" spans="1:18" x14ac:dyDescent="0.2">
      <c r="A527" s="79"/>
      <c r="B527" s="79"/>
      <c r="C527" s="79"/>
      <c r="D527" s="86"/>
      <c r="E527" s="79"/>
      <c r="F527" s="79"/>
      <c r="G527" s="79"/>
      <c r="H527" s="79"/>
      <c r="I527" s="79"/>
      <c r="J527" s="79"/>
      <c r="K527" s="79"/>
      <c r="L527" s="79"/>
      <c r="M527" s="79"/>
      <c r="N527" s="79"/>
      <c r="O527" s="79"/>
      <c r="P527" s="79"/>
      <c r="Q527" s="79"/>
      <c r="R527" s="79"/>
    </row>
    <row r="528" spans="1:18" x14ac:dyDescent="0.2">
      <c r="A528" s="79"/>
      <c r="B528" s="79"/>
      <c r="C528" s="79"/>
      <c r="D528" s="86"/>
      <c r="E528" s="79"/>
      <c r="F528" s="79"/>
      <c r="G528" s="79"/>
      <c r="H528" s="79"/>
      <c r="I528" s="79"/>
      <c r="J528" s="79"/>
      <c r="K528" s="79"/>
      <c r="L528" s="79"/>
      <c r="M528" s="79"/>
      <c r="N528" s="79"/>
      <c r="O528" s="79"/>
      <c r="P528" s="79"/>
      <c r="Q528" s="79"/>
      <c r="R528" s="79"/>
    </row>
    <row r="529" spans="1:18" x14ac:dyDescent="0.2">
      <c r="A529" s="79"/>
      <c r="B529" s="79"/>
      <c r="C529" s="79"/>
      <c r="D529" s="86"/>
      <c r="E529" s="79"/>
      <c r="F529" s="79"/>
      <c r="G529" s="79"/>
      <c r="H529" s="79"/>
      <c r="I529" s="79"/>
      <c r="J529" s="79"/>
      <c r="K529" s="79"/>
      <c r="L529" s="79"/>
      <c r="M529" s="79"/>
      <c r="N529" s="79"/>
      <c r="O529" s="79"/>
      <c r="P529" s="79"/>
      <c r="Q529" s="79"/>
      <c r="R529" s="79"/>
    </row>
    <row r="530" spans="1:18" x14ac:dyDescent="0.2">
      <c r="A530" s="79"/>
      <c r="B530" s="79"/>
      <c r="C530" s="79"/>
      <c r="D530" s="86"/>
      <c r="E530" s="79"/>
      <c r="F530" s="79"/>
      <c r="G530" s="79"/>
      <c r="H530" s="79"/>
      <c r="I530" s="79"/>
      <c r="J530" s="79"/>
      <c r="K530" s="79"/>
      <c r="L530" s="79"/>
      <c r="M530" s="79"/>
      <c r="N530" s="79"/>
      <c r="O530" s="79"/>
      <c r="P530" s="79"/>
      <c r="Q530" s="79"/>
      <c r="R530" s="79"/>
    </row>
    <row r="531" spans="1:18" x14ac:dyDescent="0.2">
      <c r="A531" s="79"/>
      <c r="B531" s="79"/>
      <c r="C531" s="79"/>
      <c r="D531" s="86"/>
      <c r="E531" s="79"/>
      <c r="F531" s="79"/>
      <c r="G531" s="79"/>
      <c r="H531" s="79"/>
      <c r="I531" s="79"/>
      <c r="J531" s="79"/>
      <c r="K531" s="79"/>
      <c r="L531" s="79"/>
      <c r="M531" s="79"/>
      <c r="N531" s="79"/>
      <c r="O531" s="79"/>
      <c r="P531" s="79"/>
      <c r="Q531" s="79"/>
      <c r="R531" s="79"/>
    </row>
    <row r="532" spans="1:18" x14ac:dyDescent="0.2">
      <c r="A532" s="79"/>
      <c r="B532" s="79"/>
      <c r="C532" s="79"/>
      <c r="D532" s="86"/>
      <c r="E532" s="79"/>
      <c r="F532" s="79"/>
      <c r="G532" s="79"/>
      <c r="H532" s="79"/>
      <c r="I532" s="79"/>
      <c r="J532" s="79"/>
      <c r="K532" s="79"/>
      <c r="L532" s="79"/>
      <c r="M532" s="79"/>
      <c r="N532" s="79"/>
      <c r="O532" s="79"/>
      <c r="P532" s="79"/>
      <c r="Q532" s="79"/>
      <c r="R532" s="79"/>
    </row>
    <row r="533" spans="1:18" x14ac:dyDescent="0.2">
      <c r="A533" s="79"/>
      <c r="B533" s="79"/>
      <c r="C533" s="79"/>
      <c r="D533" s="86"/>
      <c r="E533" s="79"/>
      <c r="F533" s="79"/>
      <c r="G533" s="79"/>
      <c r="H533" s="79"/>
      <c r="I533" s="79"/>
      <c r="J533" s="79"/>
      <c r="K533" s="79"/>
      <c r="L533" s="79"/>
      <c r="M533" s="79"/>
      <c r="N533" s="79"/>
      <c r="O533" s="79"/>
      <c r="P533" s="79"/>
      <c r="Q533" s="79"/>
      <c r="R533" s="79"/>
    </row>
    <row r="534" spans="1:18" x14ac:dyDescent="0.2">
      <c r="A534" s="79"/>
      <c r="B534" s="79"/>
      <c r="C534" s="79"/>
      <c r="D534" s="86"/>
      <c r="E534" s="79"/>
      <c r="F534" s="79"/>
      <c r="G534" s="79"/>
      <c r="H534" s="79"/>
      <c r="I534" s="79"/>
      <c r="J534" s="79"/>
      <c r="K534" s="79"/>
      <c r="L534" s="79"/>
      <c r="M534" s="79"/>
      <c r="N534" s="79"/>
      <c r="O534" s="79"/>
      <c r="P534" s="79"/>
      <c r="Q534" s="79"/>
      <c r="R534" s="79"/>
    </row>
    <row r="535" spans="1:18" x14ac:dyDescent="0.2">
      <c r="A535" s="79"/>
      <c r="B535" s="79"/>
      <c r="C535" s="79"/>
      <c r="D535" s="86"/>
      <c r="E535" s="79"/>
      <c r="F535" s="79"/>
      <c r="G535" s="79"/>
      <c r="H535" s="79"/>
      <c r="I535" s="79"/>
      <c r="J535" s="79"/>
      <c r="K535" s="79"/>
      <c r="L535" s="79"/>
      <c r="M535" s="79"/>
      <c r="N535" s="79"/>
      <c r="O535" s="79"/>
      <c r="P535" s="79"/>
      <c r="Q535" s="79"/>
      <c r="R535" s="79"/>
    </row>
    <row r="536" spans="1:18" x14ac:dyDescent="0.2">
      <c r="A536" s="79"/>
      <c r="B536" s="79"/>
      <c r="C536" s="79"/>
      <c r="D536" s="86"/>
      <c r="E536" s="79"/>
      <c r="F536" s="79"/>
      <c r="G536" s="79"/>
      <c r="H536" s="79"/>
      <c r="I536" s="79"/>
      <c r="J536" s="79"/>
      <c r="K536" s="79"/>
      <c r="L536" s="79"/>
      <c r="M536" s="79"/>
      <c r="N536" s="79"/>
      <c r="O536" s="79"/>
      <c r="P536" s="79"/>
      <c r="Q536" s="79"/>
      <c r="R536" s="79"/>
    </row>
    <row r="537" spans="1:18" x14ac:dyDescent="0.2">
      <c r="A537" s="79"/>
      <c r="B537" s="79"/>
      <c r="C537" s="79"/>
      <c r="D537" s="86"/>
      <c r="E537" s="79"/>
      <c r="F537" s="79"/>
      <c r="G537" s="79"/>
      <c r="H537" s="79"/>
      <c r="I537" s="79"/>
      <c r="J537" s="79"/>
      <c r="K537" s="79"/>
      <c r="L537" s="79"/>
      <c r="M537" s="79"/>
      <c r="N537" s="79"/>
      <c r="O537" s="79"/>
      <c r="P537" s="79"/>
      <c r="Q537" s="79"/>
      <c r="R537" s="79"/>
    </row>
    <row r="538" spans="1:18" x14ac:dyDescent="0.2">
      <c r="A538" s="79"/>
      <c r="B538" s="79"/>
      <c r="C538" s="79"/>
      <c r="D538" s="86"/>
      <c r="E538" s="79"/>
      <c r="F538" s="79"/>
      <c r="G538" s="79"/>
      <c r="H538" s="79"/>
      <c r="I538" s="79"/>
      <c r="J538" s="79"/>
      <c r="K538" s="79"/>
      <c r="L538" s="79"/>
      <c r="M538" s="79"/>
      <c r="N538" s="79"/>
      <c r="O538" s="79"/>
      <c r="P538" s="79"/>
      <c r="Q538" s="79"/>
      <c r="R538" s="79"/>
    </row>
    <row r="539" spans="1:18" x14ac:dyDescent="0.2">
      <c r="A539" s="79"/>
      <c r="B539" s="79"/>
      <c r="C539" s="79"/>
      <c r="D539" s="86"/>
      <c r="E539" s="79"/>
      <c r="F539" s="79"/>
      <c r="G539" s="79"/>
      <c r="H539" s="79"/>
      <c r="I539" s="79"/>
      <c r="J539" s="79"/>
      <c r="K539" s="79"/>
      <c r="L539" s="79"/>
      <c r="M539" s="79"/>
      <c r="N539" s="79"/>
      <c r="O539" s="79"/>
      <c r="P539" s="79"/>
      <c r="Q539" s="79"/>
      <c r="R539" s="79"/>
    </row>
    <row r="540" spans="1:18" x14ac:dyDescent="0.2">
      <c r="A540" s="79"/>
      <c r="B540" s="79"/>
      <c r="C540" s="79"/>
      <c r="D540" s="86"/>
      <c r="E540" s="79"/>
      <c r="F540" s="79"/>
      <c r="G540" s="79"/>
      <c r="H540" s="79"/>
      <c r="I540" s="79"/>
      <c r="J540" s="79"/>
      <c r="K540" s="79"/>
      <c r="L540" s="79"/>
      <c r="M540" s="79"/>
      <c r="N540" s="79"/>
      <c r="O540" s="79"/>
      <c r="P540" s="79"/>
      <c r="Q540" s="79"/>
      <c r="R540" s="79"/>
    </row>
    <row r="541" spans="1:18" x14ac:dyDescent="0.2">
      <c r="A541" s="79"/>
      <c r="B541" s="79"/>
      <c r="C541" s="79"/>
      <c r="D541" s="86"/>
      <c r="E541" s="79"/>
      <c r="F541" s="79"/>
      <c r="G541" s="79"/>
      <c r="H541" s="79"/>
      <c r="I541" s="79"/>
      <c r="J541" s="79"/>
      <c r="K541" s="79"/>
      <c r="L541" s="79"/>
      <c r="M541" s="79"/>
      <c r="N541" s="79"/>
      <c r="O541" s="79"/>
      <c r="P541" s="79"/>
      <c r="Q541" s="79"/>
      <c r="R541" s="79"/>
    </row>
    <row r="542" spans="1:18" x14ac:dyDescent="0.2">
      <c r="A542" s="79"/>
      <c r="B542" s="79"/>
      <c r="C542" s="79"/>
      <c r="D542" s="86"/>
      <c r="E542" s="79"/>
      <c r="F542" s="79"/>
      <c r="G542" s="79"/>
      <c r="H542" s="79"/>
      <c r="I542" s="79"/>
      <c r="J542" s="79"/>
      <c r="K542" s="79"/>
      <c r="L542" s="79"/>
      <c r="M542" s="79"/>
      <c r="N542" s="79"/>
      <c r="O542" s="79"/>
      <c r="P542" s="79"/>
      <c r="Q542" s="79"/>
      <c r="R542" s="79"/>
    </row>
    <row r="543" spans="1:18" x14ac:dyDescent="0.2">
      <c r="A543" s="79"/>
      <c r="B543" s="79"/>
      <c r="C543" s="79"/>
      <c r="D543" s="86"/>
      <c r="E543" s="79"/>
      <c r="F543" s="79"/>
      <c r="G543" s="79"/>
      <c r="H543" s="79"/>
      <c r="I543" s="79"/>
      <c r="J543" s="79"/>
      <c r="K543" s="79"/>
      <c r="L543" s="79"/>
      <c r="M543" s="79"/>
      <c r="N543" s="79"/>
      <c r="O543" s="79"/>
      <c r="P543" s="79"/>
      <c r="Q543" s="79"/>
      <c r="R543" s="79"/>
    </row>
    <row r="544" spans="1:18" x14ac:dyDescent="0.2">
      <c r="A544" s="79"/>
      <c r="B544" s="79"/>
      <c r="C544" s="79"/>
      <c r="D544" s="86"/>
      <c r="E544" s="79"/>
      <c r="F544" s="79"/>
      <c r="G544" s="79"/>
      <c r="H544" s="79"/>
      <c r="I544" s="79"/>
      <c r="J544" s="79"/>
      <c r="K544" s="79"/>
      <c r="L544" s="79"/>
      <c r="M544" s="79"/>
      <c r="N544" s="79"/>
      <c r="O544" s="79"/>
      <c r="P544" s="79"/>
      <c r="Q544" s="79"/>
      <c r="R544" s="79"/>
    </row>
    <row r="545" spans="1:18" x14ac:dyDescent="0.2">
      <c r="A545" s="79"/>
      <c r="B545" s="79"/>
      <c r="C545" s="79"/>
      <c r="D545" s="86"/>
      <c r="E545" s="79"/>
      <c r="F545" s="79"/>
      <c r="G545" s="79"/>
      <c r="H545" s="79"/>
      <c r="I545" s="79"/>
      <c r="J545" s="79"/>
      <c r="K545" s="79"/>
      <c r="L545" s="79"/>
      <c r="M545" s="79"/>
      <c r="N545" s="79"/>
      <c r="O545" s="79"/>
      <c r="P545" s="79"/>
      <c r="Q545" s="79"/>
      <c r="R545" s="79"/>
    </row>
    <row r="546" spans="1:18" x14ac:dyDescent="0.2">
      <c r="A546" s="79"/>
      <c r="B546" s="79"/>
      <c r="C546" s="79"/>
      <c r="D546" s="86"/>
      <c r="E546" s="79"/>
      <c r="F546" s="79"/>
      <c r="G546" s="79"/>
      <c r="H546" s="79"/>
      <c r="I546" s="79"/>
      <c r="J546" s="79"/>
      <c r="K546" s="79"/>
      <c r="L546" s="79"/>
      <c r="M546" s="79"/>
      <c r="N546" s="79"/>
      <c r="O546" s="79"/>
      <c r="P546" s="79"/>
      <c r="Q546" s="79"/>
      <c r="R546" s="79"/>
    </row>
    <row r="547" spans="1:18" x14ac:dyDescent="0.2">
      <c r="A547" s="79"/>
      <c r="B547" s="79"/>
      <c r="C547" s="79"/>
      <c r="D547" s="86"/>
      <c r="E547" s="79"/>
      <c r="F547" s="79"/>
      <c r="G547" s="79"/>
      <c r="H547" s="79"/>
      <c r="I547" s="79"/>
      <c r="J547" s="79"/>
      <c r="K547" s="79"/>
      <c r="L547" s="79"/>
      <c r="M547" s="79"/>
      <c r="N547" s="79"/>
      <c r="O547" s="79"/>
      <c r="P547" s="79"/>
      <c r="Q547" s="79"/>
      <c r="R547" s="79"/>
    </row>
    <row r="548" spans="1:18" x14ac:dyDescent="0.2">
      <c r="A548" s="79"/>
      <c r="B548" s="79"/>
      <c r="C548" s="79"/>
      <c r="D548" s="86"/>
      <c r="E548" s="79"/>
      <c r="F548" s="79"/>
      <c r="G548" s="79"/>
      <c r="H548" s="79"/>
      <c r="I548" s="79"/>
      <c r="J548" s="79"/>
      <c r="K548" s="79"/>
      <c r="L548" s="79"/>
      <c r="M548" s="79"/>
      <c r="N548" s="79"/>
      <c r="O548" s="79"/>
      <c r="P548" s="79"/>
      <c r="Q548" s="79"/>
      <c r="R548" s="79"/>
    </row>
    <row r="549" spans="1:18" x14ac:dyDescent="0.2">
      <c r="A549" s="79"/>
      <c r="B549" s="79"/>
      <c r="C549" s="79"/>
      <c r="D549" s="86"/>
      <c r="E549" s="79"/>
      <c r="F549" s="79"/>
      <c r="G549" s="79"/>
      <c r="H549" s="79"/>
      <c r="I549" s="79"/>
      <c r="J549" s="79"/>
      <c r="K549" s="79"/>
      <c r="L549" s="79"/>
      <c r="M549" s="79"/>
      <c r="N549" s="79"/>
      <c r="O549" s="79"/>
      <c r="P549" s="79"/>
      <c r="Q549" s="79"/>
      <c r="R549" s="79"/>
    </row>
    <row r="550" spans="1:18" x14ac:dyDescent="0.2">
      <c r="A550" s="79"/>
      <c r="B550" s="79"/>
      <c r="C550" s="79"/>
      <c r="D550" s="86"/>
      <c r="E550" s="79"/>
      <c r="F550" s="79"/>
      <c r="G550" s="79"/>
      <c r="H550" s="79"/>
      <c r="I550" s="79"/>
      <c r="J550" s="79"/>
      <c r="K550" s="79"/>
      <c r="L550" s="79"/>
      <c r="M550" s="79"/>
      <c r="N550" s="79"/>
      <c r="O550" s="79"/>
      <c r="P550" s="79"/>
      <c r="Q550" s="79"/>
      <c r="R550" s="79"/>
    </row>
    <row r="551" spans="1:18" x14ac:dyDescent="0.2">
      <c r="A551" s="79"/>
      <c r="B551" s="79"/>
      <c r="C551" s="79"/>
      <c r="D551" s="86"/>
      <c r="E551" s="79"/>
      <c r="F551" s="79"/>
      <c r="G551" s="79"/>
      <c r="H551" s="79"/>
      <c r="I551" s="79"/>
      <c r="J551" s="79"/>
      <c r="K551" s="79"/>
      <c r="L551" s="79"/>
      <c r="M551" s="79"/>
      <c r="N551" s="79"/>
      <c r="O551" s="79"/>
      <c r="P551" s="79"/>
      <c r="Q551" s="79"/>
      <c r="R551" s="79"/>
    </row>
    <row r="552" spans="1:18" x14ac:dyDescent="0.2">
      <c r="A552" s="79"/>
      <c r="B552" s="79"/>
      <c r="C552" s="79"/>
      <c r="D552" s="86"/>
      <c r="E552" s="79"/>
      <c r="F552" s="79"/>
      <c r="G552" s="79"/>
      <c r="H552" s="79"/>
      <c r="I552" s="79"/>
      <c r="J552" s="79"/>
      <c r="K552" s="79"/>
      <c r="L552" s="79"/>
      <c r="M552" s="79"/>
      <c r="N552" s="79"/>
      <c r="O552" s="79"/>
      <c r="P552" s="79"/>
      <c r="Q552" s="79"/>
      <c r="R552" s="79"/>
    </row>
    <row r="553" spans="1:18" x14ac:dyDescent="0.2">
      <c r="A553" s="79"/>
      <c r="B553" s="79"/>
      <c r="C553" s="79"/>
      <c r="D553" s="86"/>
      <c r="E553" s="79"/>
      <c r="F553" s="79"/>
      <c r="G553" s="79"/>
      <c r="H553" s="79"/>
      <c r="I553" s="79"/>
      <c r="J553" s="79"/>
      <c r="K553" s="79"/>
      <c r="L553" s="79"/>
      <c r="M553" s="79"/>
      <c r="N553" s="79"/>
      <c r="O553" s="79"/>
      <c r="P553" s="79"/>
      <c r="Q553" s="79"/>
      <c r="R553" s="79"/>
    </row>
    <row r="554" spans="1:18" x14ac:dyDescent="0.2">
      <c r="A554" s="79"/>
      <c r="B554" s="79"/>
      <c r="C554" s="79"/>
      <c r="D554" s="86"/>
      <c r="E554" s="79"/>
      <c r="F554" s="79"/>
      <c r="G554" s="79"/>
      <c r="H554" s="79"/>
      <c r="I554" s="79"/>
      <c r="J554" s="79"/>
      <c r="K554" s="79"/>
      <c r="L554" s="79"/>
      <c r="M554" s="79"/>
      <c r="N554" s="79"/>
      <c r="O554" s="79"/>
      <c r="P554" s="79"/>
      <c r="Q554" s="79"/>
      <c r="R554" s="79"/>
    </row>
    <row r="555" spans="1:18" x14ac:dyDescent="0.2">
      <c r="A555" s="79"/>
      <c r="B555" s="79"/>
      <c r="C555" s="79"/>
      <c r="D555" s="86"/>
      <c r="E555" s="79"/>
      <c r="F555" s="79"/>
      <c r="G555" s="79"/>
      <c r="H555" s="79"/>
      <c r="I555" s="79"/>
      <c r="J555" s="79"/>
      <c r="K555" s="79"/>
      <c r="L555" s="79"/>
      <c r="M555" s="79"/>
      <c r="N555" s="79"/>
      <c r="O555" s="79"/>
      <c r="P555" s="79"/>
      <c r="Q555" s="79"/>
      <c r="R555" s="79"/>
    </row>
    <row r="556" spans="1:18" x14ac:dyDescent="0.2">
      <c r="A556" s="79"/>
      <c r="B556" s="79"/>
      <c r="C556" s="79"/>
      <c r="D556" s="86"/>
      <c r="E556" s="79"/>
      <c r="F556" s="79"/>
      <c r="G556" s="79"/>
      <c r="H556" s="79"/>
      <c r="I556" s="79"/>
      <c r="J556" s="79"/>
      <c r="K556" s="79"/>
      <c r="L556" s="79"/>
      <c r="M556" s="79"/>
      <c r="N556" s="79"/>
      <c r="O556" s="79"/>
      <c r="P556" s="79"/>
      <c r="Q556" s="79"/>
      <c r="R556" s="79"/>
    </row>
    <row r="557" spans="1:18" x14ac:dyDescent="0.2">
      <c r="A557" s="79"/>
      <c r="B557" s="79"/>
      <c r="C557" s="79"/>
      <c r="D557" s="86"/>
      <c r="E557" s="79"/>
      <c r="F557" s="79"/>
      <c r="G557" s="79"/>
      <c r="H557" s="79"/>
      <c r="I557" s="79"/>
      <c r="J557" s="79"/>
      <c r="K557" s="79"/>
      <c r="L557" s="79"/>
      <c r="M557" s="79"/>
      <c r="N557" s="79"/>
      <c r="O557" s="79"/>
      <c r="P557" s="79"/>
      <c r="Q557" s="79"/>
      <c r="R557" s="79"/>
    </row>
    <row r="558" spans="1:18" x14ac:dyDescent="0.2">
      <c r="A558" s="79"/>
      <c r="B558" s="79"/>
      <c r="C558" s="79"/>
      <c r="D558" s="86"/>
      <c r="E558" s="79"/>
      <c r="F558" s="79"/>
      <c r="G558" s="79"/>
      <c r="H558" s="79"/>
      <c r="I558" s="79"/>
      <c r="J558" s="79"/>
      <c r="K558" s="79"/>
      <c r="L558" s="79"/>
      <c r="M558" s="79"/>
      <c r="N558" s="79"/>
      <c r="O558" s="79"/>
      <c r="P558" s="79"/>
      <c r="Q558" s="79"/>
      <c r="R558" s="79"/>
    </row>
    <row r="559" spans="1:18" x14ac:dyDescent="0.2">
      <c r="A559" s="79"/>
      <c r="B559" s="79"/>
      <c r="C559" s="79"/>
      <c r="D559" s="86"/>
      <c r="E559" s="79"/>
      <c r="F559" s="79"/>
      <c r="G559" s="79"/>
      <c r="H559" s="79"/>
      <c r="I559" s="79"/>
      <c r="J559" s="79"/>
      <c r="K559" s="79"/>
      <c r="L559" s="79"/>
      <c r="M559" s="79"/>
      <c r="N559" s="79"/>
      <c r="O559" s="79"/>
      <c r="P559" s="79"/>
      <c r="Q559" s="79"/>
      <c r="R559" s="79"/>
    </row>
    <row r="560" spans="1:18" x14ac:dyDescent="0.2">
      <c r="A560" s="79"/>
      <c r="B560" s="79"/>
      <c r="C560" s="79"/>
      <c r="D560" s="86"/>
      <c r="E560" s="79"/>
      <c r="F560" s="79"/>
      <c r="G560" s="79"/>
      <c r="H560" s="79"/>
      <c r="I560" s="79"/>
      <c r="J560" s="79"/>
      <c r="K560" s="79"/>
      <c r="L560" s="79"/>
      <c r="M560" s="79"/>
      <c r="N560" s="79"/>
      <c r="O560" s="79"/>
      <c r="P560" s="79"/>
      <c r="Q560" s="79"/>
      <c r="R560" s="79"/>
    </row>
    <row r="561" spans="1:18" x14ac:dyDescent="0.2">
      <c r="A561" s="79"/>
      <c r="B561" s="79"/>
      <c r="C561" s="79"/>
      <c r="D561" s="86"/>
      <c r="E561" s="79"/>
      <c r="F561" s="79"/>
      <c r="G561" s="79"/>
      <c r="H561" s="79"/>
      <c r="I561" s="79"/>
      <c r="J561" s="79"/>
      <c r="K561" s="79"/>
      <c r="L561" s="79"/>
      <c r="M561" s="79"/>
      <c r="N561" s="79"/>
      <c r="O561" s="79"/>
      <c r="P561" s="79"/>
      <c r="Q561" s="79"/>
      <c r="R561" s="79"/>
    </row>
    <row r="562" spans="1:18" x14ac:dyDescent="0.2">
      <c r="A562" s="79"/>
      <c r="B562" s="79"/>
      <c r="C562" s="79"/>
      <c r="D562" s="86"/>
      <c r="E562" s="79"/>
      <c r="F562" s="79"/>
      <c r="G562" s="79"/>
      <c r="H562" s="79"/>
      <c r="I562" s="79"/>
      <c r="J562" s="79"/>
      <c r="K562" s="79"/>
      <c r="L562" s="79"/>
      <c r="M562" s="79"/>
      <c r="N562" s="79"/>
      <c r="O562" s="79"/>
      <c r="P562" s="79"/>
      <c r="Q562" s="79"/>
      <c r="R562" s="79"/>
    </row>
    <row r="563" spans="1:18" x14ac:dyDescent="0.2">
      <c r="A563" s="79"/>
      <c r="B563" s="79"/>
      <c r="C563" s="79"/>
      <c r="D563" s="86"/>
      <c r="E563" s="79"/>
      <c r="F563" s="79"/>
      <c r="G563" s="79"/>
      <c r="H563" s="79"/>
      <c r="I563" s="79"/>
      <c r="J563" s="79"/>
      <c r="K563" s="79"/>
      <c r="L563" s="79"/>
      <c r="M563" s="79"/>
      <c r="N563" s="79"/>
      <c r="O563" s="79"/>
      <c r="P563" s="79"/>
      <c r="Q563" s="79"/>
      <c r="R563" s="79"/>
    </row>
    <row r="564" spans="1:18" x14ac:dyDescent="0.2">
      <c r="A564" s="79"/>
      <c r="B564" s="79"/>
      <c r="C564" s="79"/>
      <c r="D564" s="86"/>
      <c r="E564" s="79"/>
      <c r="F564" s="79"/>
      <c r="G564" s="79"/>
      <c r="H564" s="79"/>
      <c r="I564" s="79"/>
      <c r="J564" s="79"/>
      <c r="K564" s="79"/>
      <c r="L564" s="79"/>
      <c r="M564" s="79"/>
      <c r="N564" s="79"/>
      <c r="O564" s="79"/>
      <c r="P564" s="79"/>
      <c r="Q564" s="79"/>
      <c r="R564" s="79"/>
    </row>
    <row r="565" spans="1:18" x14ac:dyDescent="0.2">
      <c r="A565" s="79"/>
      <c r="B565" s="79"/>
      <c r="C565" s="79"/>
      <c r="D565" s="86"/>
      <c r="E565" s="79"/>
      <c r="F565" s="79"/>
      <c r="G565" s="79"/>
      <c r="H565" s="79"/>
      <c r="I565" s="79"/>
      <c r="J565" s="79"/>
      <c r="K565" s="79"/>
      <c r="L565" s="79"/>
      <c r="M565" s="79"/>
      <c r="N565" s="79"/>
      <c r="O565" s="79"/>
      <c r="P565" s="79"/>
      <c r="Q565" s="79"/>
      <c r="R565" s="79"/>
    </row>
    <row r="566" spans="1:18" x14ac:dyDescent="0.2">
      <c r="A566" s="79"/>
      <c r="B566" s="79"/>
      <c r="C566" s="79"/>
      <c r="D566" s="86"/>
      <c r="E566" s="79"/>
      <c r="F566" s="79"/>
      <c r="G566" s="79"/>
      <c r="H566" s="79"/>
      <c r="I566" s="79"/>
      <c r="J566" s="79"/>
      <c r="K566" s="79"/>
      <c r="L566" s="79"/>
      <c r="M566" s="79"/>
      <c r="N566" s="79"/>
      <c r="O566" s="79"/>
      <c r="P566" s="79"/>
      <c r="Q566" s="79"/>
      <c r="R566" s="79"/>
    </row>
    <row r="567" spans="1:18" x14ac:dyDescent="0.2">
      <c r="A567" s="79"/>
      <c r="B567" s="79"/>
      <c r="C567" s="79"/>
      <c r="D567" s="86"/>
      <c r="E567" s="79"/>
      <c r="F567" s="79"/>
      <c r="G567" s="79"/>
      <c r="H567" s="79"/>
      <c r="I567" s="79"/>
      <c r="J567" s="79"/>
      <c r="K567" s="79"/>
      <c r="L567" s="79"/>
      <c r="M567" s="79"/>
      <c r="N567" s="79"/>
      <c r="O567" s="79"/>
      <c r="P567" s="79"/>
      <c r="Q567" s="79"/>
      <c r="R567" s="79"/>
    </row>
    <row r="568" spans="1:18" x14ac:dyDescent="0.2">
      <c r="A568" s="79"/>
      <c r="B568" s="79"/>
      <c r="C568" s="79"/>
      <c r="D568" s="86"/>
      <c r="E568" s="79"/>
      <c r="F568" s="79"/>
      <c r="G568" s="79"/>
      <c r="H568" s="79"/>
      <c r="I568" s="79"/>
      <c r="J568" s="79"/>
      <c r="K568" s="79"/>
      <c r="L568" s="79"/>
      <c r="M568" s="79"/>
      <c r="N568" s="79"/>
      <c r="O568" s="79"/>
      <c r="P568" s="79"/>
      <c r="Q568" s="79"/>
      <c r="R568" s="79"/>
    </row>
    <row r="569" spans="1:18" x14ac:dyDescent="0.2">
      <c r="A569" s="79"/>
      <c r="B569" s="79"/>
      <c r="C569" s="79"/>
      <c r="D569" s="86"/>
      <c r="E569" s="79"/>
      <c r="F569" s="79"/>
      <c r="G569" s="79"/>
      <c r="H569" s="79"/>
      <c r="I569" s="79"/>
      <c r="J569" s="79"/>
      <c r="K569" s="79"/>
      <c r="L569" s="79"/>
      <c r="M569" s="79"/>
      <c r="N569" s="79"/>
      <c r="O569" s="79"/>
      <c r="P569" s="79"/>
      <c r="Q569" s="79"/>
      <c r="R569" s="79"/>
    </row>
    <row r="570" spans="1:18" x14ac:dyDescent="0.2">
      <c r="A570" s="79"/>
      <c r="B570" s="79"/>
      <c r="C570" s="79"/>
      <c r="D570" s="86"/>
      <c r="E570" s="79"/>
      <c r="F570" s="79"/>
      <c r="G570" s="79"/>
      <c r="H570" s="79"/>
      <c r="I570" s="79"/>
      <c r="J570" s="79"/>
      <c r="K570" s="79"/>
      <c r="L570" s="79"/>
      <c r="M570" s="79"/>
      <c r="N570" s="79"/>
      <c r="O570" s="79"/>
      <c r="P570" s="79"/>
      <c r="Q570" s="79"/>
      <c r="R570" s="79"/>
    </row>
    <row r="571" spans="1:18" x14ac:dyDescent="0.2">
      <c r="A571" s="79"/>
      <c r="B571" s="79"/>
      <c r="C571" s="79"/>
      <c r="D571" s="86"/>
      <c r="E571" s="79"/>
      <c r="F571" s="79"/>
      <c r="G571" s="79"/>
      <c r="H571" s="79"/>
      <c r="I571" s="79"/>
      <c r="J571" s="79"/>
      <c r="K571" s="79"/>
      <c r="L571" s="79"/>
      <c r="M571" s="79"/>
      <c r="N571" s="79"/>
      <c r="O571" s="79"/>
      <c r="P571" s="79"/>
      <c r="Q571" s="79"/>
      <c r="R571" s="79"/>
    </row>
    <row r="572" spans="1:18" x14ac:dyDescent="0.2">
      <c r="A572" s="79"/>
      <c r="B572" s="79"/>
      <c r="C572" s="79"/>
      <c r="D572" s="86"/>
      <c r="E572" s="79"/>
      <c r="F572" s="79"/>
      <c r="G572" s="79"/>
      <c r="H572" s="79"/>
      <c r="I572" s="79"/>
      <c r="J572" s="79"/>
      <c r="K572" s="79"/>
      <c r="L572" s="79"/>
      <c r="M572" s="79"/>
      <c r="N572" s="79"/>
      <c r="O572" s="79"/>
      <c r="P572" s="79"/>
      <c r="Q572" s="79"/>
      <c r="R572" s="79"/>
    </row>
    <row r="573" spans="1:18" x14ac:dyDescent="0.2">
      <c r="A573" s="79"/>
      <c r="B573" s="79"/>
      <c r="C573" s="79"/>
      <c r="D573" s="86"/>
      <c r="E573" s="79"/>
      <c r="F573" s="79"/>
      <c r="G573" s="79"/>
      <c r="H573" s="79"/>
      <c r="I573" s="79"/>
      <c r="J573" s="79"/>
      <c r="K573" s="79"/>
      <c r="L573" s="79"/>
      <c r="M573" s="79"/>
      <c r="N573" s="79"/>
      <c r="O573" s="79"/>
      <c r="P573" s="79"/>
      <c r="Q573" s="79"/>
      <c r="R573" s="79"/>
    </row>
    <row r="574" spans="1:18" x14ac:dyDescent="0.2">
      <c r="A574" s="79"/>
      <c r="B574" s="79"/>
      <c r="C574" s="79"/>
      <c r="D574" s="86"/>
      <c r="E574" s="79"/>
      <c r="F574" s="79"/>
      <c r="G574" s="79"/>
      <c r="H574" s="79"/>
      <c r="I574" s="79"/>
      <c r="J574" s="79"/>
      <c r="K574" s="79"/>
      <c r="L574" s="79"/>
      <c r="M574" s="79"/>
      <c r="N574" s="79"/>
      <c r="O574" s="79"/>
      <c r="P574" s="79"/>
      <c r="Q574" s="79"/>
      <c r="R574" s="79"/>
    </row>
    <row r="575" spans="1:18" x14ac:dyDescent="0.2">
      <c r="A575" s="79"/>
      <c r="B575" s="79"/>
      <c r="C575" s="79"/>
      <c r="D575" s="86"/>
      <c r="E575" s="79"/>
      <c r="F575" s="79"/>
      <c r="G575" s="79"/>
      <c r="H575" s="79"/>
      <c r="I575" s="79"/>
      <c r="J575" s="79"/>
      <c r="K575" s="79"/>
      <c r="L575" s="79"/>
      <c r="M575" s="79"/>
      <c r="N575" s="79"/>
      <c r="O575" s="79"/>
      <c r="P575" s="79"/>
      <c r="Q575" s="79"/>
      <c r="R575" s="79"/>
    </row>
    <row r="576" spans="1:18" x14ac:dyDescent="0.2">
      <c r="A576" s="79"/>
      <c r="B576" s="79"/>
      <c r="C576" s="79"/>
      <c r="D576" s="86"/>
      <c r="E576" s="79"/>
      <c r="F576" s="79"/>
      <c r="G576" s="79"/>
      <c r="H576" s="79"/>
      <c r="I576" s="79"/>
      <c r="J576" s="79"/>
      <c r="K576" s="79"/>
      <c r="L576" s="79"/>
      <c r="M576" s="79"/>
      <c r="N576" s="79"/>
      <c r="O576" s="79"/>
      <c r="P576" s="79"/>
      <c r="Q576" s="79"/>
      <c r="R576" s="79"/>
    </row>
    <row r="577" spans="1:18" x14ac:dyDescent="0.2">
      <c r="A577" s="79"/>
      <c r="B577" s="79"/>
      <c r="C577" s="79"/>
      <c r="D577" s="86"/>
      <c r="E577" s="79"/>
      <c r="F577" s="79"/>
      <c r="G577" s="79"/>
      <c r="H577" s="79"/>
      <c r="I577" s="79"/>
      <c r="J577" s="79"/>
      <c r="K577" s="79"/>
      <c r="L577" s="79"/>
      <c r="M577" s="79"/>
      <c r="N577" s="79"/>
      <c r="O577" s="79"/>
      <c r="P577" s="79"/>
      <c r="Q577" s="79"/>
      <c r="R577" s="79"/>
    </row>
    <row r="578" spans="1:18" x14ac:dyDescent="0.2">
      <c r="A578" s="79"/>
      <c r="B578" s="79"/>
      <c r="C578" s="79"/>
      <c r="D578" s="86"/>
      <c r="E578" s="79"/>
      <c r="F578" s="79"/>
      <c r="G578" s="79"/>
      <c r="H578" s="79"/>
      <c r="I578" s="79"/>
      <c r="J578" s="79"/>
      <c r="K578" s="79"/>
      <c r="L578" s="79"/>
      <c r="M578" s="79"/>
      <c r="N578" s="79"/>
      <c r="O578" s="79"/>
      <c r="P578" s="79"/>
      <c r="Q578" s="79"/>
      <c r="R578" s="79"/>
    </row>
    <row r="579" spans="1:18" x14ac:dyDescent="0.2">
      <c r="A579" s="79"/>
      <c r="B579" s="79"/>
      <c r="C579" s="79"/>
      <c r="D579" s="86"/>
      <c r="E579" s="79"/>
      <c r="F579" s="79"/>
      <c r="G579" s="79"/>
      <c r="H579" s="79"/>
      <c r="I579" s="79"/>
      <c r="J579" s="79"/>
      <c r="K579" s="79"/>
      <c r="L579" s="79"/>
      <c r="M579" s="79"/>
      <c r="N579" s="79"/>
      <c r="O579" s="79"/>
      <c r="P579" s="79"/>
      <c r="Q579" s="79"/>
      <c r="R579" s="79"/>
    </row>
    <row r="580" spans="1:18" x14ac:dyDescent="0.2">
      <c r="A580" s="79"/>
      <c r="B580" s="79"/>
      <c r="C580" s="79"/>
      <c r="D580" s="86"/>
      <c r="E580" s="79"/>
      <c r="F580" s="79"/>
      <c r="G580" s="79"/>
      <c r="H580" s="79"/>
      <c r="I580" s="79"/>
      <c r="J580" s="79"/>
      <c r="K580" s="79"/>
      <c r="L580" s="79"/>
      <c r="M580" s="79"/>
      <c r="N580" s="79"/>
      <c r="O580" s="79"/>
      <c r="P580" s="79"/>
      <c r="Q580" s="79"/>
      <c r="R580" s="79"/>
    </row>
    <row r="581" spans="1:18" x14ac:dyDescent="0.2">
      <c r="A581" s="79"/>
      <c r="B581" s="79"/>
      <c r="C581" s="79"/>
      <c r="D581" s="86"/>
      <c r="E581" s="79"/>
      <c r="F581" s="79"/>
      <c r="G581" s="79"/>
      <c r="H581" s="79"/>
      <c r="I581" s="79"/>
      <c r="J581" s="79"/>
      <c r="K581" s="79"/>
      <c r="L581" s="79"/>
      <c r="M581" s="79"/>
      <c r="N581" s="79"/>
      <c r="O581" s="79"/>
      <c r="P581" s="79"/>
      <c r="Q581" s="79"/>
      <c r="R581" s="79"/>
    </row>
    <row r="582" spans="1:18" x14ac:dyDescent="0.2">
      <c r="A582" s="79"/>
      <c r="B582" s="79"/>
      <c r="C582" s="79"/>
      <c r="D582" s="86"/>
      <c r="E582" s="79"/>
      <c r="F582" s="79"/>
      <c r="G582" s="79"/>
      <c r="H582" s="79"/>
      <c r="I582" s="79"/>
      <c r="J582" s="79"/>
      <c r="K582" s="79"/>
      <c r="L582" s="79"/>
      <c r="M582" s="79"/>
      <c r="N582" s="79"/>
      <c r="O582" s="79"/>
      <c r="P582" s="79"/>
      <c r="Q582" s="79"/>
      <c r="R582" s="79"/>
    </row>
    <row r="583" spans="1:18" x14ac:dyDescent="0.2">
      <c r="A583" s="79"/>
      <c r="B583" s="79"/>
      <c r="C583" s="79"/>
      <c r="D583" s="86"/>
      <c r="E583" s="79"/>
      <c r="F583" s="79"/>
      <c r="G583" s="79"/>
      <c r="H583" s="79"/>
      <c r="I583" s="79"/>
      <c r="J583" s="79"/>
      <c r="K583" s="79"/>
      <c r="L583" s="79"/>
      <c r="M583" s="79"/>
      <c r="N583" s="79"/>
      <c r="O583" s="79"/>
      <c r="P583" s="79"/>
      <c r="Q583" s="79"/>
      <c r="R583" s="79"/>
    </row>
    <row r="584" spans="1:18" x14ac:dyDescent="0.2">
      <c r="A584" s="79"/>
      <c r="B584" s="79"/>
      <c r="C584" s="79"/>
      <c r="D584" s="86"/>
      <c r="E584" s="79"/>
      <c r="F584" s="79"/>
      <c r="G584" s="79"/>
      <c r="H584" s="79"/>
      <c r="I584" s="79"/>
      <c r="J584" s="79"/>
      <c r="K584" s="79"/>
      <c r="L584" s="79"/>
      <c r="M584" s="79"/>
      <c r="N584" s="79"/>
      <c r="O584" s="79"/>
      <c r="P584" s="79"/>
      <c r="Q584" s="79"/>
      <c r="R584" s="79"/>
    </row>
    <row r="585" spans="1:18" x14ac:dyDescent="0.2">
      <c r="A585" s="79"/>
      <c r="B585" s="79"/>
      <c r="C585" s="79"/>
      <c r="D585" s="86"/>
      <c r="E585" s="79"/>
      <c r="F585" s="79"/>
      <c r="G585" s="79"/>
      <c r="H585" s="79"/>
      <c r="I585" s="79"/>
      <c r="J585" s="79"/>
      <c r="K585" s="79"/>
      <c r="L585" s="79"/>
      <c r="M585" s="79"/>
      <c r="N585" s="79"/>
      <c r="O585" s="79"/>
      <c r="P585" s="79"/>
      <c r="Q585" s="79"/>
      <c r="R585" s="79"/>
    </row>
    <row r="586" spans="1:18" x14ac:dyDescent="0.2">
      <c r="A586" s="79"/>
      <c r="B586" s="79"/>
      <c r="C586" s="79"/>
      <c r="D586" s="86"/>
      <c r="E586" s="79"/>
      <c r="F586" s="79"/>
      <c r="G586" s="79"/>
      <c r="H586" s="79"/>
      <c r="I586" s="79"/>
      <c r="J586" s="79"/>
      <c r="K586" s="79"/>
      <c r="L586" s="79"/>
      <c r="M586" s="79"/>
      <c r="N586" s="79"/>
      <c r="O586" s="79"/>
      <c r="P586" s="79"/>
      <c r="Q586" s="79"/>
      <c r="R586" s="79"/>
    </row>
    <row r="587" spans="1:18" x14ac:dyDescent="0.2">
      <c r="A587" s="79"/>
      <c r="B587" s="79"/>
      <c r="C587" s="79"/>
      <c r="D587" s="86"/>
      <c r="E587" s="79"/>
      <c r="F587" s="79"/>
      <c r="G587" s="79"/>
      <c r="H587" s="79"/>
      <c r="I587" s="79"/>
      <c r="J587" s="79"/>
      <c r="K587" s="79"/>
      <c r="L587" s="79"/>
      <c r="M587" s="79"/>
      <c r="N587" s="79"/>
      <c r="O587" s="79"/>
      <c r="P587" s="79"/>
      <c r="Q587" s="79"/>
      <c r="R587" s="79"/>
    </row>
    <row r="588" spans="1:18" x14ac:dyDescent="0.2">
      <c r="A588" s="79"/>
      <c r="B588" s="79"/>
      <c r="C588" s="79"/>
      <c r="D588" s="86"/>
      <c r="E588" s="79"/>
      <c r="F588" s="79"/>
      <c r="G588" s="79"/>
      <c r="H588" s="79"/>
      <c r="I588" s="79"/>
      <c r="J588" s="79"/>
      <c r="K588" s="79"/>
      <c r="L588" s="79"/>
      <c r="M588" s="79"/>
      <c r="N588" s="79"/>
      <c r="O588" s="79"/>
      <c r="P588" s="79"/>
      <c r="Q588" s="79"/>
      <c r="R588" s="79"/>
    </row>
    <row r="589" spans="1:18" x14ac:dyDescent="0.2">
      <c r="A589" s="79"/>
      <c r="B589" s="79"/>
      <c r="C589" s="79"/>
      <c r="D589" s="86"/>
      <c r="E589" s="79"/>
      <c r="F589" s="79"/>
      <c r="G589" s="79"/>
      <c r="H589" s="79"/>
      <c r="I589" s="79"/>
      <c r="J589" s="79"/>
      <c r="K589" s="79"/>
      <c r="L589" s="79"/>
      <c r="M589" s="79"/>
      <c r="N589" s="79"/>
      <c r="O589" s="79"/>
      <c r="P589" s="79"/>
      <c r="Q589" s="79"/>
      <c r="R589" s="79"/>
    </row>
    <row r="590" spans="1:18" x14ac:dyDescent="0.2">
      <c r="A590" s="79"/>
      <c r="B590" s="79"/>
      <c r="C590" s="79"/>
      <c r="D590" s="86"/>
      <c r="E590" s="79"/>
      <c r="F590" s="79"/>
      <c r="G590" s="79"/>
      <c r="H590" s="79"/>
      <c r="I590" s="79"/>
      <c r="J590" s="79"/>
      <c r="K590" s="79"/>
      <c r="L590" s="79"/>
      <c r="M590" s="79"/>
      <c r="N590" s="79"/>
      <c r="O590" s="79"/>
      <c r="P590" s="79"/>
      <c r="Q590" s="79"/>
      <c r="R590" s="79"/>
    </row>
    <row r="591" spans="1:18" x14ac:dyDescent="0.2">
      <c r="A591" s="79"/>
      <c r="B591" s="79"/>
      <c r="C591" s="79"/>
      <c r="D591" s="86"/>
      <c r="E591" s="79"/>
      <c r="F591" s="79"/>
      <c r="G591" s="79"/>
      <c r="H591" s="79"/>
      <c r="I591" s="79"/>
      <c r="J591" s="79"/>
      <c r="K591" s="79"/>
      <c r="L591" s="79"/>
      <c r="M591" s="79"/>
      <c r="N591" s="79"/>
      <c r="O591" s="79"/>
      <c r="P591" s="79"/>
      <c r="Q591" s="79"/>
      <c r="R591" s="79"/>
    </row>
    <row r="592" spans="1:18" x14ac:dyDescent="0.2">
      <c r="A592" s="79"/>
      <c r="B592" s="79"/>
      <c r="C592" s="79"/>
      <c r="D592" s="86"/>
      <c r="E592" s="79"/>
      <c r="F592" s="79"/>
      <c r="G592" s="79"/>
      <c r="H592" s="79"/>
      <c r="I592" s="79"/>
      <c r="J592" s="79"/>
      <c r="K592" s="79"/>
      <c r="L592" s="79"/>
      <c r="M592" s="79"/>
      <c r="N592" s="79"/>
      <c r="O592" s="79"/>
      <c r="P592" s="79"/>
      <c r="Q592" s="79"/>
      <c r="R592" s="79"/>
    </row>
    <row r="593" spans="1:18" x14ac:dyDescent="0.2">
      <c r="A593" s="79"/>
      <c r="B593" s="79"/>
      <c r="C593" s="79"/>
      <c r="D593" s="86"/>
      <c r="E593" s="79"/>
      <c r="F593" s="79"/>
      <c r="G593" s="79"/>
      <c r="H593" s="79"/>
      <c r="I593" s="79"/>
      <c r="J593" s="79"/>
      <c r="K593" s="79"/>
      <c r="L593" s="79"/>
      <c r="M593" s="79"/>
      <c r="N593" s="79"/>
      <c r="O593" s="79"/>
      <c r="P593" s="79"/>
      <c r="Q593" s="79"/>
      <c r="R593" s="79"/>
    </row>
    <row r="594" spans="1:18" x14ac:dyDescent="0.2">
      <c r="A594" s="79"/>
      <c r="B594" s="79"/>
      <c r="C594" s="79"/>
      <c r="D594" s="86"/>
      <c r="E594" s="79"/>
      <c r="F594" s="79"/>
      <c r="G594" s="79"/>
      <c r="H594" s="79"/>
      <c r="I594" s="79"/>
      <c r="J594" s="79"/>
      <c r="K594" s="79"/>
      <c r="L594" s="79"/>
      <c r="M594" s="79"/>
      <c r="N594" s="79"/>
      <c r="O594" s="79"/>
      <c r="P594" s="79"/>
      <c r="Q594" s="79"/>
      <c r="R594" s="79"/>
    </row>
    <row r="595" spans="1:18" x14ac:dyDescent="0.2">
      <c r="A595" s="79"/>
      <c r="B595" s="79"/>
      <c r="C595" s="79"/>
      <c r="D595" s="86"/>
      <c r="E595" s="79"/>
      <c r="F595" s="79"/>
      <c r="G595" s="79"/>
      <c r="H595" s="79"/>
      <c r="I595" s="79"/>
      <c r="J595" s="79"/>
      <c r="K595" s="79"/>
      <c r="L595" s="79"/>
      <c r="M595" s="79"/>
      <c r="N595" s="79"/>
      <c r="O595" s="79"/>
      <c r="P595" s="79"/>
      <c r="Q595" s="79"/>
      <c r="R595" s="79"/>
    </row>
    <row r="596" spans="1:18" x14ac:dyDescent="0.2">
      <c r="A596" s="79"/>
      <c r="B596" s="79"/>
      <c r="C596" s="79"/>
      <c r="D596" s="86"/>
      <c r="E596" s="79"/>
      <c r="F596" s="79"/>
      <c r="G596" s="79"/>
      <c r="H596" s="79"/>
      <c r="I596" s="79"/>
      <c r="J596" s="79"/>
      <c r="K596" s="79"/>
      <c r="L596" s="79"/>
      <c r="M596" s="79"/>
      <c r="N596" s="79"/>
      <c r="O596" s="79"/>
      <c r="P596" s="79"/>
      <c r="Q596" s="79"/>
      <c r="R596" s="79"/>
    </row>
    <row r="597" spans="1:18" x14ac:dyDescent="0.2">
      <c r="A597" s="79"/>
      <c r="B597" s="79"/>
      <c r="C597" s="79"/>
      <c r="D597" s="86"/>
      <c r="E597" s="79"/>
      <c r="F597" s="79"/>
      <c r="G597" s="79"/>
      <c r="H597" s="79"/>
      <c r="I597" s="79"/>
      <c r="J597" s="79"/>
      <c r="K597" s="79"/>
      <c r="L597" s="79"/>
      <c r="M597" s="79"/>
      <c r="N597" s="79"/>
      <c r="O597" s="79"/>
      <c r="P597" s="79"/>
      <c r="Q597" s="79"/>
      <c r="R597" s="79"/>
    </row>
    <row r="598" spans="1:18" x14ac:dyDescent="0.2">
      <c r="A598" s="79"/>
      <c r="B598" s="79"/>
      <c r="C598" s="79"/>
      <c r="D598" s="86"/>
      <c r="E598" s="79"/>
      <c r="F598" s="79"/>
      <c r="G598" s="79"/>
      <c r="H598" s="79"/>
      <c r="I598" s="79"/>
      <c r="J598" s="79"/>
      <c r="K598" s="79"/>
      <c r="L598" s="79"/>
      <c r="M598" s="79"/>
      <c r="N598" s="79"/>
      <c r="O598" s="79"/>
      <c r="P598" s="79"/>
      <c r="Q598" s="79"/>
      <c r="R598" s="79"/>
    </row>
    <row r="599" spans="1:18" x14ac:dyDescent="0.2">
      <c r="A599" s="79"/>
      <c r="B599" s="79"/>
      <c r="C599" s="79"/>
      <c r="D599" s="86"/>
      <c r="E599" s="79"/>
      <c r="F599" s="79"/>
      <c r="G599" s="79"/>
      <c r="H599" s="79"/>
      <c r="I599" s="79"/>
      <c r="J599" s="79"/>
      <c r="K599" s="79"/>
      <c r="L599" s="79"/>
      <c r="M599" s="79"/>
      <c r="N599" s="79"/>
      <c r="O599" s="79"/>
      <c r="P599" s="79"/>
      <c r="Q599" s="79"/>
      <c r="R599" s="79"/>
    </row>
    <row r="600" spans="1:18" x14ac:dyDescent="0.2">
      <c r="A600" s="79"/>
      <c r="B600" s="79"/>
      <c r="C600" s="79"/>
      <c r="D600" s="86"/>
      <c r="E600" s="79"/>
      <c r="F600" s="79"/>
      <c r="G600" s="79"/>
      <c r="H600" s="79"/>
      <c r="I600" s="79"/>
      <c r="J600" s="79"/>
      <c r="K600" s="79"/>
      <c r="L600" s="79"/>
      <c r="M600" s="79"/>
      <c r="N600" s="79"/>
      <c r="O600" s="79"/>
      <c r="P600" s="79"/>
      <c r="Q600" s="79"/>
      <c r="R600" s="79"/>
    </row>
    <row r="601" spans="1:18" x14ac:dyDescent="0.2">
      <c r="A601" s="79"/>
      <c r="B601" s="79"/>
      <c r="C601" s="79"/>
      <c r="D601" s="86"/>
      <c r="E601" s="79"/>
      <c r="F601" s="79"/>
      <c r="G601" s="79"/>
      <c r="H601" s="79"/>
      <c r="I601" s="79"/>
      <c r="J601" s="79"/>
      <c r="K601" s="79"/>
      <c r="L601" s="79"/>
      <c r="M601" s="79"/>
      <c r="N601" s="79"/>
      <c r="O601" s="79"/>
      <c r="P601" s="79"/>
      <c r="Q601" s="79"/>
      <c r="R601" s="79"/>
    </row>
    <row r="602" spans="1:18" x14ac:dyDescent="0.2">
      <c r="A602" s="79"/>
      <c r="B602" s="79"/>
      <c r="C602" s="79"/>
      <c r="D602" s="86"/>
      <c r="E602" s="79"/>
      <c r="F602" s="79"/>
      <c r="G602" s="79"/>
      <c r="H602" s="79"/>
      <c r="I602" s="79"/>
      <c r="J602" s="79"/>
      <c r="K602" s="79"/>
      <c r="L602" s="79"/>
      <c r="M602" s="79"/>
      <c r="N602" s="79"/>
      <c r="O602" s="79"/>
      <c r="P602" s="79"/>
      <c r="Q602" s="79"/>
      <c r="R602" s="79"/>
    </row>
    <row r="603" spans="1:18" x14ac:dyDescent="0.2">
      <c r="A603" s="79"/>
      <c r="B603" s="79"/>
      <c r="C603" s="79"/>
      <c r="D603" s="86"/>
      <c r="E603" s="79"/>
      <c r="F603" s="79"/>
      <c r="G603" s="79"/>
      <c r="H603" s="79"/>
      <c r="I603" s="79"/>
      <c r="J603" s="79"/>
      <c r="K603" s="79"/>
      <c r="L603" s="79"/>
      <c r="M603" s="79"/>
      <c r="N603" s="79"/>
      <c r="O603" s="79"/>
      <c r="P603" s="79"/>
      <c r="Q603" s="79"/>
      <c r="R603" s="79"/>
    </row>
    <row r="604" spans="1:18" x14ac:dyDescent="0.2">
      <c r="A604" s="79"/>
      <c r="B604" s="79"/>
      <c r="C604" s="79"/>
      <c r="D604" s="86"/>
      <c r="E604" s="79"/>
      <c r="F604" s="79"/>
      <c r="G604" s="79"/>
      <c r="H604" s="79"/>
      <c r="I604" s="79"/>
      <c r="J604" s="79"/>
      <c r="K604" s="79"/>
      <c r="L604" s="79"/>
      <c r="M604" s="79"/>
      <c r="N604" s="79"/>
      <c r="O604" s="79"/>
      <c r="P604" s="79"/>
      <c r="Q604" s="79"/>
      <c r="R604" s="79"/>
    </row>
    <row r="605" spans="1:18" x14ac:dyDescent="0.2">
      <c r="A605" s="79"/>
      <c r="B605" s="79"/>
      <c r="C605" s="79"/>
      <c r="D605" s="86"/>
      <c r="E605" s="79"/>
      <c r="F605" s="79"/>
      <c r="G605" s="79"/>
      <c r="H605" s="79"/>
      <c r="I605" s="79"/>
      <c r="J605" s="79"/>
      <c r="K605" s="79"/>
      <c r="L605" s="79"/>
      <c r="M605" s="79"/>
      <c r="N605" s="79"/>
      <c r="O605" s="79"/>
      <c r="P605" s="79"/>
      <c r="Q605" s="79"/>
      <c r="R605" s="79"/>
    </row>
    <row r="606" spans="1:18" x14ac:dyDescent="0.2">
      <c r="A606" s="79"/>
      <c r="B606" s="79"/>
      <c r="C606" s="79"/>
      <c r="D606" s="86"/>
      <c r="E606" s="79"/>
      <c r="F606" s="79"/>
      <c r="G606" s="79"/>
      <c r="H606" s="79"/>
      <c r="I606" s="79"/>
      <c r="J606" s="79"/>
      <c r="K606" s="79"/>
      <c r="L606" s="79"/>
      <c r="M606" s="79"/>
      <c r="N606" s="79"/>
      <c r="O606" s="79"/>
      <c r="P606" s="79"/>
      <c r="Q606" s="79"/>
      <c r="R606" s="79"/>
    </row>
    <row r="607" spans="1:18" x14ac:dyDescent="0.2">
      <c r="A607" s="79"/>
      <c r="B607" s="79"/>
      <c r="C607" s="79"/>
      <c r="D607" s="86"/>
      <c r="E607" s="79"/>
      <c r="F607" s="79"/>
      <c r="G607" s="79"/>
      <c r="H607" s="79"/>
      <c r="I607" s="79"/>
      <c r="J607" s="79"/>
      <c r="K607" s="79"/>
      <c r="L607" s="79"/>
      <c r="M607" s="79"/>
      <c r="N607" s="79"/>
      <c r="O607" s="79"/>
      <c r="P607" s="79"/>
      <c r="Q607" s="79"/>
      <c r="R607" s="79"/>
    </row>
    <row r="608" spans="1:18" x14ac:dyDescent="0.2">
      <c r="A608" s="79"/>
      <c r="B608" s="79"/>
      <c r="C608" s="79"/>
      <c r="D608" s="86"/>
      <c r="E608" s="79"/>
      <c r="F608" s="79"/>
      <c r="G608" s="79"/>
      <c r="H608" s="79"/>
      <c r="I608" s="79"/>
      <c r="J608" s="79"/>
      <c r="K608" s="79"/>
      <c r="L608" s="79"/>
      <c r="M608" s="79"/>
      <c r="N608" s="79"/>
      <c r="O608" s="79"/>
      <c r="P608" s="79"/>
      <c r="Q608" s="79"/>
      <c r="R608" s="79"/>
    </row>
    <row r="609" spans="1:18" x14ac:dyDescent="0.2">
      <c r="A609" s="79"/>
      <c r="B609" s="79"/>
      <c r="C609" s="79"/>
      <c r="D609" s="86"/>
      <c r="E609" s="79"/>
      <c r="F609" s="79"/>
      <c r="G609" s="79"/>
      <c r="H609" s="79"/>
      <c r="I609" s="79"/>
      <c r="J609" s="79"/>
      <c r="K609" s="79"/>
      <c r="L609" s="79"/>
      <c r="M609" s="79"/>
      <c r="N609" s="79"/>
      <c r="O609" s="79"/>
      <c r="P609" s="79"/>
      <c r="Q609" s="79"/>
      <c r="R609" s="79"/>
    </row>
    <row r="610" spans="1:18" x14ac:dyDescent="0.2">
      <c r="A610" s="79"/>
      <c r="B610" s="79"/>
      <c r="C610" s="79"/>
      <c r="D610" s="86"/>
      <c r="E610" s="79"/>
      <c r="F610" s="79"/>
      <c r="G610" s="79"/>
      <c r="H610" s="79"/>
      <c r="I610" s="79"/>
      <c r="J610" s="79"/>
      <c r="K610" s="79"/>
      <c r="L610" s="79"/>
      <c r="M610" s="79"/>
      <c r="N610" s="79"/>
      <c r="O610" s="79"/>
      <c r="P610" s="79"/>
      <c r="Q610" s="79"/>
      <c r="R610" s="79"/>
    </row>
    <row r="611" spans="1:18" x14ac:dyDescent="0.2">
      <c r="A611" s="79"/>
      <c r="B611" s="79"/>
      <c r="C611" s="79"/>
      <c r="D611" s="86"/>
      <c r="E611" s="79"/>
      <c r="F611" s="79"/>
      <c r="G611" s="79"/>
      <c r="H611" s="79"/>
      <c r="I611" s="79"/>
      <c r="J611" s="79"/>
      <c r="K611" s="79"/>
      <c r="L611" s="79"/>
      <c r="M611" s="79"/>
      <c r="N611" s="79"/>
      <c r="O611" s="79"/>
      <c r="P611" s="79"/>
      <c r="Q611" s="79"/>
      <c r="R611" s="79"/>
    </row>
    <row r="612" spans="1:18" x14ac:dyDescent="0.2">
      <c r="A612" s="79"/>
      <c r="B612" s="79"/>
      <c r="C612" s="79"/>
      <c r="D612" s="86"/>
      <c r="E612" s="79"/>
      <c r="F612" s="79"/>
      <c r="G612" s="79"/>
      <c r="H612" s="79"/>
      <c r="I612" s="79"/>
      <c r="J612" s="79"/>
      <c r="K612" s="79"/>
      <c r="L612" s="79"/>
      <c r="M612" s="79"/>
      <c r="N612" s="79"/>
      <c r="O612" s="79"/>
      <c r="P612" s="79"/>
      <c r="Q612" s="79"/>
      <c r="R612" s="79"/>
    </row>
    <row r="613" spans="1:18" x14ac:dyDescent="0.2">
      <c r="A613" s="79"/>
      <c r="B613" s="79"/>
      <c r="C613" s="79"/>
      <c r="D613" s="86"/>
      <c r="E613" s="79"/>
      <c r="F613" s="79"/>
      <c r="G613" s="79"/>
      <c r="H613" s="79"/>
      <c r="I613" s="79"/>
      <c r="J613" s="79"/>
      <c r="K613" s="79"/>
      <c r="L613" s="79"/>
      <c r="M613" s="79"/>
      <c r="N613" s="79"/>
      <c r="O613" s="79"/>
      <c r="P613" s="79"/>
      <c r="Q613" s="79"/>
      <c r="R613" s="79"/>
    </row>
    <row r="614" spans="1:18" x14ac:dyDescent="0.2">
      <c r="A614" s="79"/>
      <c r="B614" s="79"/>
      <c r="C614" s="79"/>
      <c r="D614" s="86"/>
      <c r="E614" s="79"/>
      <c r="F614" s="79"/>
      <c r="G614" s="79"/>
      <c r="H614" s="79"/>
      <c r="I614" s="79"/>
      <c r="J614" s="79"/>
      <c r="K614" s="79"/>
      <c r="L614" s="79"/>
      <c r="M614" s="79"/>
      <c r="N614" s="79"/>
      <c r="O614" s="79"/>
      <c r="P614" s="79"/>
      <c r="Q614" s="79"/>
      <c r="R614" s="79"/>
    </row>
    <row r="615" spans="1:18" x14ac:dyDescent="0.2">
      <c r="A615" s="79"/>
      <c r="B615" s="79"/>
      <c r="C615" s="79"/>
      <c r="D615" s="86"/>
      <c r="E615" s="79"/>
      <c r="F615" s="79"/>
      <c r="G615" s="79"/>
      <c r="H615" s="79"/>
      <c r="I615" s="79"/>
      <c r="J615" s="79"/>
      <c r="K615" s="79"/>
      <c r="L615" s="79"/>
      <c r="M615" s="79"/>
      <c r="N615" s="79"/>
      <c r="O615" s="79"/>
      <c r="P615" s="79"/>
      <c r="Q615" s="79"/>
      <c r="R615" s="79"/>
    </row>
    <row r="616" spans="1:18" x14ac:dyDescent="0.2">
      <c r="A616" s="79"/>
      <c r="B616" s="79"/>
      <c r="C616" s="79"/>
      <c r="D616" s="86"/>
      <c r="E616" s="79"/>
      <c r="F616" s="79"/>
      <c r="G616" s="79"/>
      <c r="H616" s="79"/>
      <c r="I616" s="79"/>
      <c r="J616" s="79"/>
      <c r="K616" s="79"/>
      <c r="L616" s="79"/>
      <c r="M616" s="79"/>
      <c r="N616" s="79"/>
      <c r="O616" s="79"/>
      <c r="P616" s="79"/>
      <c r="Q616" s="79"/>
      <c r="R616" s="79"/>
    </row>
    <row r="617" spans="1:18" x14ac:dyDescent="0.2">
      <c r="A617" s="79"/>
      <c r="B617" s="79"/>
      <c r="C617" s="79"/>
      <c r="D617" s="86"/>
      <c r="E617" s="79"/>
      <c r="F617" s="79"/>
      <c r="G617" s="79"/>
      <c r="H617" s="79"/>
      <c r="I617" s="79"/>
      <c r="J617" s="79"/>
      <c r="K617" s="79"/>
      <c r="L617" s="79"/>
      <c r="M617" s="79"/>
      <c r="N617" s="79"/>
      <c r="O617" s="79"/>
      <c r="P617" s="79"/>
      <c r="Q617" s="79"/>
      <c r="R617" s="79"/>
    </row>
    <row r="618" spans="1:18" x14ac:dyDescent="0.2">
      <c r="A618" s="79"/>
      <c r="B618" s="79"/>
      <c r="C618" s="79"/>
      <c r="D618" s="86"/>
      <c r="E618" s="79"/>
      <c r="F618" s="79"/>
      <c r="G618" s="79"/>
      <c r="H618" s="79"/>
      <c r="I618" s="79"/>
      <c r="J618" s="79"/>
      <c r="K618" s="79"/>
      <c r="L618" s="79"/>
      <c r="M618" s="79"/>
      <c r="N618" s="79"/>
      <c r="O618" s="79"/>
      <c r="P618" s="79"/>
      <c r="Q618" s="79"/>
      <c r="R618" s="79"/>
    </row>
    <row r="619" spans="1:18" x14ac:dyDescent="0.2">
      <c r="A619" s="79"/>
      <c r="B619" s="79"/>
      <c r="C619" s="79"/>
      <c r="D619" s="86"/>
      <c r="E619" s="79"/>
      <c r="F619" s="79"/>
      <c r="G619" s="79"/>
      <c r="H619" s="79"/>
      <c r="I619" s="79"/>
      <c r="J619" s="79"/>
      <c r="K619" s="79"/>
      <c r="L619" s="79"/>
      <c r="M619" s="79"/>
      <c r="N619" s="79"/>
      <c r="O619" s="79"/>
      <c r="P619" s="79"/>
      <c r="Q619" s="79"/>
      <c r="R619" s="79"/>
    </row>
    <row r="620" spans="1:18" x14ac:dyDescent="0.2">
      <c r="A620" s="79"/>
      <c r="B620" s="79"/>
      <c r="C620" s="79"/>
      <c r="D620" s="86"/>
      <c r="E620" s="79"/>
      <c r="F620" s="79"/>
      <c r="G620" s="79"/>
      <c r="H620" s="79"/>
      <c r="I620" s="79"/>
      <c r="J620" s="79"/>
      <c r="K620" s="79"/>
      <c r="L620" s="79"/>
      <c r="M620" s="79"/>
      <c r="N620" s="79"/>
      <c r="O620" s="79"/>
      <c r="P620" s="79"/>
      <c r="Q620" s="79"/>
      <c r="R620" s="79"/>
    </row>
    <row r="621" spans="1:18" x14ac:dyDescent="0.2">
      <c r="A621" s="79"/>
      <c r="B621" s="79"/>
      <c r="C621" s="79"/>
      <c r="D621" s="86"/>
      <c r="E621" s="79"/>
      <c r="F621" s="79"/>
      <c r="G621" s="79"/>
      <c r="H621" s="79"/>
      <c r="I621" s="79"/>
      <c r="J621" s="79"/>
      <c r="K621" s="79"/>
      <c r="L621" s="79"/>
      <c r="M621" s="79"/>
      <c r="N621" s="79"/>
      <c r="O621" s="79"/>
      <c r="P621" s="79"/>
      <c r="Q621" s="79"/>
      <c r="R621" s="79"/>
    </row>
    <row r="622" spans="1:18" x14ac:dyDescent="0.2">
      <c r="A622" s="79"/>
      <c r="B622" s="79"/>
      <c r="C622" s="79"/>
      <c r="D622" s="86"/>
      <c r="E622" s="79"/>
      <c r="F622" s="79"/>
      <c r="G622" s="79"/>
      <c r="H622" s="79"/>
      <c r="I622" s="79"/>
      <c r="J622" s="79"/>
      <c r="K622" s="79"/>
      <c r="L622" s="79"/>
      <c r="M622" s="79"/>
      <c r="N622" s="79"/>
      <c r="O622" s="79"/>
      <c r="P622" s="79"/>
      <c r="Q622" s="79"/>
      <c r="R622" s="79"/>
    </row>
    <row r="623" spans="1:18" x14ac:dyDescent="0.2">
      <c r="A623" s="79"/>
      <c r="B623" s="79"/>
      <c r="C623" s="79"/>
      <c r="D623" s="86"/>
      <c r="E623" s="79"/>
      <c r="F623" s="79"/>
      <c r="G623" s="79"/>
      <c r="H623" s="79"/>
      <c r="I623" s="79"/>
      <c r="J623" s="79"/>
      <c r="K623" s="79"/>
      <c r="L623" s="79"/>
      <c r="M623" s="79"/>
      <c r="N623" s="79"/>
      <c r="O623" s="79"/>
      <c r="P623" s="79"/>
      <c r="Q623" s="79"/>
      <c r="R623" s="79"/>
    </row>
    <row r="624" spans="1:18" x14ac:dyDescent="0.2">
      <c r="A624" s="79"/>
      <c r="B624" s="79"/>
      <c r="C624" s="79"/>
      <c r="D624" s="86"/>
      <c r="E624" s="79"/>
      <c r="F624" s="79"/>
      <c r="G624" s="79"/>
      <c r="H624" s="79"/>
      <c r="I624" s="79"/>
      <c r="J624" s="79"/>
      <c r="K624" s="79"/>
      <c r="L624" s="79"/>
      <c r="M624" s="79"/>
      <c r="N624" s="79"/>
      <c r="O624" s="79"/>
      <c r="P624" s="79"/>
      <c r="Q624" s="79"/>
      <c r="R624" s="79"/>
    </row>
    <row r="625" spans="1:18" x14ac:dyDescent="0.2">
      <c r="A625" s="79"/>
      <c r="B625" s="79"/>
      <c r="C625" s="79"/>
      <c r="D625" s="86"/>
      <c r="E625" s="79"/>
      <c r="F625" s="79"/>
      <c r="G625" s="79"/>
      <c r="H625" s="79"/>
      <c r="I625" s="79"/>
      <c r="J625" s="79"/>
      <c r="K625" s="79"/>
      <c r="L625" s="79"/>
      <c r="M625" s="79"/>
      <c r="N625" s="79"/>
      <c r="O625" s="79"/>
      <c r="P625" s="79"/>
      <c r="Q625" s="79"/>
      <c r="R625" s="79"/>
    </row>
    <row r="626" spans="1:18" x14ac:dyDescent="0.2">
      <c r="A626" s="79"/>
      <c r="B626" s="79"/>
      <c r="C626" s="79"/>
      <c r="D626" s="86"/>
      <c r="E626" s="79"/>
      <c r="F626" s="79"/>
      <c r="G626" s="79"/>
      <c r="H626" s="79"/>
      <c r="I626" s="79"/>
      <c r="J626" s="79"/>
      <c r="K626" s="79"/>
      <c r="L626" s="79"/>
      <c r="M626" s="79"/>
      <c r="N626" s="79"/>
      <c r="O626" s="79"/>
      <c r="P626" s="79"/>
      <c r="Q626" s="79"/>
      <c r="R626" s="79"/>
    </row>
    <row r="627" spans="1:18" x14ac:dyDescent="0.2">
      <c r="A627" s="79"/>
      <c r="B627" s="79"/>
      <c r="C627" s="79"/>
      <c r="D627" s="86"/>
      <c r="E627" s="79"/>
      <c r="F627" s="79"/>
      <c r="G627" s="79"/>
      <c r="H627" s="79"/>
      <c r="I627" s="79"/>
      <c r="J627" s="79"/>
      <c r="K627" s="79"/>
      <c r="L627" s="79"/>
      <c r="M627" s="79"/>
      <c r="N627" s="79"/>
      <c r="O627" s="79"/>
      <c r="P627" s="79"/>
      <c r="Q627" s="79"/>
      <c r="R627" s="79"/>
    </row>
    <row r="628" spans="1:18" x14ac:dyDescent="0.2">
      <c r="A628" s="79"/>
      <c r="B628" s="79"/>
      <c r="C628" s="79"/>
      <c r="D628" s="86"/>
      <c r="E628" s="79"/>
      <c r="F628" s="79"/>
      <c r="G628" s="79"/>
      <c r="H628" s="79"/>
      <c r="I628" s="79"/>
      <c r="J628" s="79"/>
      <c r="K628" s="79"/>
      <c r="L628" s="79"/>
      <c r="M628" s="79"/>
      <c r="N628" s="79"/>
      <c r="O628" s="79"/>
      <c r="P628" s="79"/>
      <c r="Q628" s="79"/>
      <c r="R628" s="79"/>
    </row>
    <row r="629" spans="1:18" x14ac:dyDescent="0.2">
      <c r="A629" s="79"/>
      <c r="B629" s="79"/>
      <c r="C629" s="79"/>
      <c r="D629" s="86"/>
      <c r="E629" s="79"/>
      <c r="F629" s="79"/>
      <c r="G629" s="79"/>
      <c r="H629" s="79"/>
      <c r="I629" s="79"/>
      <c r="J629" s="79"/>
      <c r="K629" s="79"/>
      <c r="L629" s="79"/>
      <c r="M629" s="79"/>
      <c r="N629" s="79"/>
      <c r="O629" s="79"/>
      <c r="P629" s="79"/>
      <c r="Q629" s="79"/>
      <c r="R629" s="79"/>
    </row>
    <row r="630" spans="1:18" x14ac:dyDescent="0.2">
      <c r="A630" s="79"/>
      <c r="B630" s="79"/>
      <c r="C630" s="79"/>
      <c r="D630" s="86"/>
      <c r="E630" s="79"/>
      <c r="F630" s="79"/>
      <c r="G630" s="79"/>
      <c r="H630" s="79"/>
      <c r="I630" s="79"/>
      <c r="J630" s="79"/>
      <c r="K630" s="79"/>
      <c r="L630" s="79"/>
      <c r="M630" s="79"/>
      <c r="N630" s="79"/>
      <c r="O630" s="79"/>
      <c r="P630" s="79"/>
      <c r="Q630" s="79"/>
      <c r="R630" s="79"/>
    </row>
    <row r="631" spans="1:18" x14ac:dyDescent="0.2">
      <c r="A631" s="79"/>
      <c r="B631" s="79"/>
      <c r="C631" s="79"/>
      <c r="D631" s="86"/>
      <c r="E631" s="79"/>
      <c r="F631" s="79"/>
      <c r="G631" s="79"/>
      <c r="H631" s="79"/>
      <c r="I631" s="79"/>
      <c r="J631" s="79"/>
      <c r="K631" s="79"/>
      <c r="L631" s="79"/>
      <c r="M631" s="79"/>
      <c r="N631" s="79"/>
      <c r="O631" s="79"/>
      <c r="P631" s="79"/>
      <c r="Q631" s="79"/>
      <c r="R631" s="79"/>
    </row>
    <row r="632" spans="1:18" x14ac:dyDescent="0.2">
      <c r="A632" s="79"/>
      <c r="B632" s="79"/>
      <c r="C632" s="79"/>
      <c r="D632" s="86"/>
      <c r="E632" s="79"/>
      <c r="F632" s="79"/>
      <c r="G632" s="79"/>
      <c r="H632" s="79"/>
      <c r="I632" s="79"/>
      <c r="J632" s="79"/>
      <c r="K632" s="79"/>
      <c r="L632" s="79"/>
      <c r="M632" s="79"/>
      <c r="N632" s="79"/>
      <c r="O632" s="79"/>
      <c r="P632" s="79"/>
      <c r="Q632" s="79"/>
      <c r="R632" s="79"/>
    </row>
    <row r="633" spans="1:18" x14ac:dyDescent="0.2">
      <c r="A633" s="79"/>
      <c r="B633" s="79"/>
      <c r="C633" s="79"/>
      <c r="D633" s="86"/>
      <c r="E633" s="79"/>
      <c r="F633" s="79"/>
      <c r="G633" s="79"/>
      <c r="H633" s="79"/>
      <c r="I633" s="79"/>
      <c r="J633" s="79"/>
      <c r="K633" s="79"/>
      <c r="L633" s="79"/>
      <c r="M633" s="79"/>
      <c r="N633" s="79"/>
      <c r="O633" s="79"/>
      <c r="P633" s="79"/>
      <c r="Q633" s="79"/>
      <c r="R633" s="79"/>
    </row>
    <row r="634" spans="1:18" x14ac:dyDescent="0.2">
      <c r="A634" s="79"/>
      <c r="B634" s="79"/>
      <c r="C634" s="79"/>
      <c r="D634" s="86"/>
      <c r="E634" s="79"/>
      <c r="F634" s="79"/>
      <c r="G634" s="79"/>
      <c r="H634" s="79"/>
      <c r="I634" s="79"/>
      <c r="J634" s="79"/>
      <c r="K634" s="79"/>
      <c r="L634" s="79"/>
      <c r="M634" s="79"/>
      <c r="N634" s="79"/>
      <c r="O634" s="79"/>
      <c r="P634" s="79"/>
      <c r="Q634" s="79"/>
      <c r="R634" s="79"/>
    </row>
    <row r="635" spans="1:18" x14ac:dyDescent="0.2">
      <c r="A635" s="79"/>
      <c r="B635" s="79"/>
      <c r="C635" s="79"/>
      <c r="D635" s="86"/>
      <c r="E635" s="79"/>
      <c r="F635" s="79"/>
      <c r="G635" s="79"/>
      <c r="H635" s="79"/>
      <c r="I635" s="79"/>
      <c r="J635" s="79"/>
      <c r="K635" s="79"/>
      <c r="L635" s="79"/>
      <c r="M635" s="79"/>
      <c r="N635" s="79"/>
      <c r="O635" s="79"/>
      <c r="P635" s="79"/>
      <c r="Q635" s="79"/>
      <c r="R635" s="79"/>
    </row>
    <row r="636" spans="1:18" x14ac:dyDescent="0.2">
      <c r="A636" s="79"/>
      <c r="B636" s="79"/>
      <c r="C636" s="79"/>
      <c r="D636" s="86"/>
      <c r="E636" s="79"/>
      <c r="F636" s="79"/>
      <c r="G636" s="79"/>
      <c r="H636" s="79"/>
      <c r="I636" s="79"/>
      <c r="J636" s="79"/>
      <c r="K636" s="79"/>
      <c r="L636" s="79"/>
      <c r="M636" s="79"/>
      <c r="N636" s="79"/>
      <c r="O636" s="79"/>
      <c r="P636" s="79"/>
      <c r="Q636" s="79"/>
      <c r="R636" s="79"/>
    </row>
    <row r="637" spans="1:18" x14ac:dyDescent="0.2">
      <c r="A637" s="79"/>
      <c r="B637" s="79"/>
      <c r="C637" s="79"/>
      <c r="D637" s="86"/>
      <c r="E637" s="79"/>
      <c r="F637" s="79"/>
      <c r="G637" s="79"/>
      <c r="H637" s="79"/>
      <c r="I637" s="79"/>
      <c r="J637" s="79"/>
      <c r="K637" s="79"/>
      <c r="L637" s="79"/>
      <c r="M637" s="79"/>
      <c r="N637" s="79"/>
      <c r="O637" s="79"/>
      <c r="P637" s="79"/>
      <c r="Q637" s="79"/>
      <c r="R637" s="79"/>
    </row>
    <row r="638" spans="1:18" x14ac:dyDescent="0.2">
      <c r="A638" s="79"/>
      <c r="B638" s="79"/>
      <c r="C638" s="79"/>
      <c r="D638" s="86"/>
      <c r="E638" s="79"/>
      <c r="F638" s="79"/>
      <c r="G638" s="79"/>
      <c r="H638" s="79"/>
      <c r="I638" s="79"/>
      <c r="J638" s="79"/>
      <c r="K638" s="79"/>
      <c r="L638" s="79"/>
      <c r="M638" s="79"/>
      <c r="N638" s="79"/>
      <c r="O638" s="79"/>
      <c r="P638" s="79"/>
      <c r="Q638" s="79"/>
      <c r="R638" s="79"/>
    </row>
    <row r="639" spans="1:18" x14ac:dyDescent="0.2">
      <c r="A639" s="79"/>
      <c r="B639" s="79"/>
      <c r="C639" s="79"/>
      <c r="D639" s="86"/>
      <c r="E639" s="79"/>
      <c r="F639" s="79"/>
      <c r="G639" s="79"/>
      <c r="H639" s="79"/>
      <c r="I639" s="79"/>
      <c r="J639" s="79"/>
      <c r="K639" s="79"/>
      <c r="L639" s="79"/>
      <c r="M639" s="79"/>
      <c r="N639" s="79"/>
      <c r="O639" s="79"/>
      <c r="P639" s="79"/>
      <c r="Q639" s="79"/>
      <c r="R639" s="79"/>
    </row>
    <row r="640" spans="1:18" x14ac:dyDescent="0.2">
      <c r="A640" s="79"/>
      <c r="B640" s="79"/>
      <c r="C640" s="79"/>
      <c r="D640" s="86"/>
      <c r="E640" s="79"/>
      <c r="F640" s="79"/>
      <c r="G640" s="79"/>
      <c r="H640" s="79"/>
      <c r="I640" s="79"/>
      <c r="J640" s="79"/>
      <c r="K640" s="79"/>
      <c r="L640" s="79"/>
      <c r="M640" s="79"/>
      <c r="N640" s="79"/>
      <c r="O640" s="79"/>
      <c r="P640" s="79"/>
      <c r="Q640" s="79"/>
      <c r="R640" s="79"/>
    </row>
    <row r="641" spans="1:18" x14ac:dyDescent="0.2">
      <c r="A641" s="79"/>
      <c r="B641" s="79"/>
      <c r="C641" s="79"/>
      <c r="D641" s="86"/>
      <c r="E641" s="79"/>
      <c r="F641" s="79"/>
      <c r="G641" s="79"/>
      <c r="H641" s="79"/>
      <c r="I641" s="79"/>
      <c r="J641" s="79"/>
      <c r="K641" s="79"/>
      <c r="L641" s="79"/>
      <c r="M641" s="79"/>
      <c r="N641" s="79"/>
      <c r="O641" s="79"/>
      <c r="P641" s="79"/>
      <c r="Q641" s="79"/>
      <c r="R641" s="79"/>
    </row>
    <row r="642" spans="1:18" x14ac:dyDescent="0.2">
      <c r="A642" s="79"/>
      <c r="B642" s="79"/>
      <c r="C642" s="79"/>
      <c r="D642" s="86"/>
      <c r="E642" s="79"/>
      <c r="F642" s="79"/>
      <c r="G642" s="79"/>
      <c r="H642" s="79"/>
      <c r="I642" s="79"/>
      <c r="J642" s="79"/>
      <c r="K642" s="79"/>
      <c r="L642" s="79"/>
      <c r="M642" s="79"/>
      <c r="N642" s="79"/>
      <c r="O642" s="79"/>
      <c r="P642" s="79"/>
      <c r="Q642" s="79"/>
      <c r="R642" s="79"/>
    </row>
    <row r="643" spans="1:18" x14ac:dyDescent="0.2">
      <c r="A643" s="79"/>
      <c r="B643" s="79"/>
      <c r="C643" s="79"/>
      <c r="D643" s="86"/>
      <c r="E643" s="79"/>
      <c r="F643" s="79"/>
      <c r="G643" s="79"/>
      <c r="H643" s="79"/>
      <c r="I643" s="79"/>
      <c r="J643" s="79"/>
      <c r="K643" s="79"/>
      <c r="L643" s="79"/>
      <c r="M643" s="79"/>
      <c r="N643" s="79"/>
      <c r="O643" s="79"/>
      <c r="P643" s="79"/>
      <c r="Q643" s="79"/>
      <c r="R643" s="79"/>
    </row>
    <row r="644" spans="1:18" x14ac:dyDescent="0.2">
      <c r="A644" s="79"/>
      <c r="B644" s="79"/>
      <c r="C644" s="79"/>
      <c r="D644" s="86"/>
      <c r="E644" s="79"/>
      <c r="F644" s="79"/>
      <c r="G644" s="79"/>
      <c r="H644" s="79"/>
      <c r="I644" s="79"/>
      <c r="J644" s="79"/>
      <c r="K644" s="79"/>
      <c r="L644" s="79"/>
      <c r="M644" s="79"/>
      <c r="N644" s="79"/>
      <c r="O644" s="79"/>
      <c r="P644" s="79"/>
      <c r="Q644" s="79"/>
      <c r="R644" s="79"/>
    </row>
    <row r="645" spans="1:18" x14ac:dyDescent="0.2">
      <c r="A645" s="79"/>
      <c r="B645" s="79"/>
      <c r="C645" s="79"/>
      <c r="D645" s="86"/>
      <c r="E645" s="79"/>
      <c r="F645" s="79"/>
      <c r="G645" s="79"/>
      <c r="H645" s="79"/>
      <c r="I645" s="79"/>
      <c r="J645" s="79"/>
      <c r="K645" s="79"/>
      <c r="L645" s="79"/>
      <c r="M645" s="79"/>
      <c r="N645" s="79"/>
      <c r="O645" s="79"/>
      <c r="P645" s="79"/>
      <c r="Q645" s="79"/>
      <c r="R645" s="79"/>
    </row>
    <row r="646" spans="1:18" x14ac:dyDescent="0.2">
      <c r="A646" s="79"/>
      <c r="B646" s="79"/>
      <c r="C646" s="79"/>
      <c r="D646" s="86"/>
      <c r="E646" s="79"/>
      <c r="F646" s="79"/>
      <c r="G646" s="79"/>
      <c r="H646" s="79"/>
      <c r="I646" s="79"/>
      <c r="J646" s="79"/>
      <c r="K646" s="79"/>
      <c r="L646" s="79"/>
      <c r="M646" s="79"/>
      <c r="N646" s="79"/>
      <c r="O646" s="79"/>
      <c r="P646" s="79"/>
      <c r="Q646" s="79"/>
      <c r="R646" s="79"/>
    </row>
    <row r="647" spans="1:18" x14ac:dyDescent="0.2">
      <c r="A647" s="79"/>
      <c r="B647" s="79"/>
      <c r="C647" s="79"/>
      <c r="D647" s="86"/>
      <c r="E647" s="79"/>
      <c r="F647" s="79"/>
      <c r="G647" s="79"/>
      <c r="H647" s="79"/>
      <c r="I647" s="79"/>
      <c r="J647" s="79"/>
      <c r="K647" s="79"/>
      <c r="L647" s="79"/>
      <c r="M647" s="79"/>
      <c r="N647" s="79"/>
      <c r="O647" s="79"/>
      <c r="P647" s="79"/>
      <c r="Q647" s="79"/>
      <c r="R647" s="79"/>
    </row>
    <row r="648" spans="1:18" x14ac:dyDescent="0.2">
      <c r="A648" s="79"/>
      <c r="B648" s="79"/>
      <c r="C648" s="79"/>
      <c r="D648" s="86"/>
      <c r="E648" s="79"/>
      <c r="F648" s="79"/>
      <c r="G648" s="79"/>
      <c r="H648" s="79"/>
      <c r="I648" s="79"/>
      <c r="J648" s="79"/>
      <c r="K648" s="79"/>
      <c r="L648" s="79"/>
      <c r="M648" s="79"/>
      <c r="N648" s="79"/>
      <c r="O648" s="79"/>
      <c r="P648" s="79"/>
      <c r="Q648" s="79"/>
      <c r="R648" s="79"/>
    </row>
    <row r="649" spans="1:18" x14ac:dyDescent="0.2">
      <c r="A649" s="79"/>
      <c r="B649" s="79"/>
      <c r="C649" s="79"/>
      <c r="D649" s="86"/>
      <c r="E649" s="79"/>
      <c r="F649" s="79"/>
      <c r="G649" s="79"/>
      <c r="H649" s="79"/>
      <c r="I649" s="79"/>
      <c r="J649" s="79"/>
      <c r="K649" s="79"/>
      <c r="L649" s="79"/>
      <c r="M649" s="79"/>
      <c r="N649" s="79"/>
      <c r="O649" s="79"/>
      <c r="P649" s="79"/>
      <c r="Q649" s="79"/>
      <c r="R649" s="79"/>
    </row>
    <row r="650" spans="1:18" x14ac:dyDescent="0.2">
      <c r="A650" s="79"/>
      <c r="B650" s="79"/>
      <c r="C650" s="79"/>
      <c r="D650" s="86"/>
      <c r="E650" s="79"/>
      <c r="F650" s="79"/>
      <c r="G650" s="79"/>
      <c r="H650" s="79"/>
      <c r="I650" s="79"/>
      <c r="J650" s="79"/>
      <c r="K650" s="79"/>
      <c r="L650" s="79"/>
      <c r="M650" s="79"/>
      <c r="N650" s="79"/>
      <c r="O650" s="79"/>
      <c r="P650" s="79"/>
      <c r="Q650" s="79"/>
      <c r="R650" s="79"/>
    </row>
    <row r="651" spans="1:18" x14ac:dyDescent="0.2">
      <c r="A651" s="79"/>
      <c r="B651" s="79"/>
      <c r="C651" s="79"/>
      <c r="D651" s="86"/>
      <c r="E651" s="79"/>
      <c r="F651" s="79"/>
      <c r="G651" s="79"/>
      <c r="H651" s="79"/>
      <c r="I651" s="79"/>
      <c r="J651" s="79"/>
      <c r="K651" s="79"/>
      <c r="L651" s="79"/>
      <c r="M651" s="79"/>
      <c r="N651" s="79"/>
      <c r="O651" s="79"/>
      <c r="P651" s="79"/>
      <c r="Q651" s="79"/>
      <c r="R651" s="79"/>
    </row>
    <row r="652" spans="1:18" x14ac:dyDescent="0.2">
      <c r="A652" s="79"/>
      <c r="B652" s="79"/>
      <c r="C652" s="79"/>
      <c r="D652" s="86"/>
      <c r="E652" s="79"/>
      <c r="F652" s="79"/>
      <c r="G652" s="79"/>
      <c r="H652" s="79"/>
      <c r="I652" s="79"/>
      <c r="J652" s="79"/>
      <c r="K652" s="79"/>
      <c r="L652" s="79"/>
      <c r="M652" s="79"/>
      <c r="N652" s="79"/>
      <c r="O652" s="79"/>
      <c r="P652" s="79"/>
      <c r="Q652" s="79"/>
      <c r="R652" s="79"/>
    </row>
    <row r="653" spans="1:18" x14ac:dyDescent="0.2">
      <c r="A653" s="79"/>
      <c r="B653" s="79"/>
      <c r="C653" s="79"/>
      <c r="D653" s="86"/>
      <c r="E653" s="79"/>
      <c r="F653" s="79"/>
      <c r="G653" s="79"/>
      <c r="H653" s="79"/>
      <c r="I653" s="79"/>
      <c r="J653" s="79"/>
      <c r="K653" s="79"/>
      <c r="L653" s="79"/>
      <c r="M653" s="79"/>
      <c r="N653" s="79"/>
      <c r="O653" s="79"/>
      <c r="P653" s="79"/>
      <c r="Q653" s="79"/>
      <c r="R653" s="79"/>
    </row>
    <row r="654" spans="1:18" x14ac:dyDescent="0.2">
      <c r="A654" s="79"/>
      <c r="B654" s="79"/>
      <c r="C654" s="79"/>
      <c r="D654" s="86"/>
      <c r="E654" s="79"/>
      <c r="F654" s="79"/>
      <c r="G654" s="79"/>
      <c r="H654" s="79"/>
      <c r="I654" s="79"/>
      <c r="J654" s="79"/>
      <c r="K654" s="79"/>
      <c r="L654" s="79"/>
      <c r="M654" s="79"/>
      <c r="N654" s="79"/>
      <c r="O654" s="79"/>
      <c r="P654" s="79"/>
      <c r="Q654" s="79"/>
      <c r="R654" s="79"/>
    </row>
    <row r="655" spans="1:18" x14ac:dyDescent="0.2">
      <c r="A655" s="79"/>
      <c r="B655" s="79"/>
      <c r="C655" s="79"/>
      <c r="D655" s="86"/>
      <c r="E655" s="79"/>
      <c r="F655" s="79"/>
      <c r="G655" s="79"/>
      <c r="H655" s="79"/>
      <c r="I655" s="79"/>
      <c r="J655" s="79"/>
      <c r="K655" s="79"/>
      <c r="L655" s="79"/>
      <c r="M655" s="79"/>
      <c r="N655" s="79"/>
      <c r="O655" s="79"/>
      <c r="P655" s="79"/>
      <c r="Q655" s="79"/>
      <c r="R655" s="79"/>
    </row>
    <row r="656" spans="1:18" x14ac:dyDescent="0.2">
      <c r="A656" s="79"/>
      <c r="B656" s="79"/>
      <c r="C656" s="79"/>
      <c r="D656" s="86"/>
      <c r="E656" s="79"/>
      <c r="F656" s="79"/>
      <c r="G656" s="79"/>
      <c r="H656" s="79"/>
      <c r="I656" s="79"/>
      <c r="J656" s="79"/>
      <c r="K656" s="79"/>
      <c r="L656" s="79"/>
      <c r="M656" s="79"/>
      <c r="N656" s="79"/>
      <c r="O656" s="79"/>
      <c r="P656" s="79"/>
      <c r="Q656" s="79"/>
      <c r="R656" s="79"/>
    </row>
    <row r="657" spans="1:18" x14ac:dyDescent="0.2">
      <c r="A657" s="79"/>
      <c r="B657" s="79"/>
      <c r="C657" s="79"/>
      <c r="D657" s="86"/>
      <c r="E657" s="79"/>
      <c r="F657" s="79"/>
      <c r="G657" s="79"/>
      <c r="H657" s="79"/>
      <c r="I657" s="79"/>
      <c r="J657" s="79"/>
      <c r="K657" s="79"/>
      <c r="L657" s="79"/>
      <c r="M657" s="79"/>
      <c r="N657" s="79"/>
      <c r="O657" s="79"/>
      <c r="P657" s="79"/>
      <c r="Q657" s="79"/>
      <c r="R657" s="79"/>
    </row>
    <row r="658" spans="1:18" x14ac:dyDescent="0.2">
      <c r="A658" s="79"/>
      <c r="B658" s="79"/>
      <c r="C658" s="79"/>
      <c r="D658" s="86"/>
      <c r="E658" s="79"/>
      <c r="F658" s="79"/>
      <c r="G658" s="79"/>
      <c r="H658" s="79"/>
      <c r="I658" s="79"/>
      <c r="J658" s="79"/>
      <c r="K658" s="79"/>
      <c r="L658" s="79"/>
      <c r="M658" s="79"/>
      <c r="N658" s="79"/>
      <c r="O658" s="79"/>
      <c r="P658" s="79"/>
      <c r="Q658" s="79"/>
      <c r="R658" s="79"/>
    </row>
    <row r="659" spans="1:18" x14ac:dyDescent="0.2">
      <c r="A659" s="79"/>
      <c r="B659" s="79"/>
      <c r="C659" s="79"/>
      <c r="D659" s="86"/>
      <c r="E659" s="79"/>
      <c r="F659" s="79"/>
      <c r="G659" s="79"/>
      <c r="H659" s="79"/>
      <c r="I659" s="79"/>
      <c r="J659" s="79"/>
      <c r="K659" s="79"/>
      <c r="L659" s="79"/>
      <c r="M659" s="79"/>
      <c r="N659" s="79"/>
      <c r="O659" s="79"/>
      <c r="P659" s="79"/>
      <c r="Q659" s="79"/>
      <c r="R659" s="79"/>
    </row>
    <row r="660" spans="1:18" x14ac:dyDescent="0.2">
      <c r="A660" s="79"/>
      <c r="B660" s="79"/>
      <c r="C660" s="79"/>
      <c r="D660" s="86"/>
      <c r="E660" s="79"/>
      <c r="F660" s="79"/>
      <c r="G660" s="79"/>
      <c r="H660" s="79"/>
      <c r="I660" s="79"/>
      <c r="J660" s="79"/>
      <c r="K660" s="79"/>
      <c r="L660" s="79"/>
      <c r="M660" s="79"/>
      <c r="N660" s="79"/>
      <c r="O660" s="79"/>
      <c r="P660" s="79"/>
      <c r="Q660" s="79"/>
      <c r="R660" s="79"/>
    </row>
    <row r="661" spans="1:18" x14ac:dyDescent="0.2">
      <c r="A661" s="79"/>
      <c r="B661" s="79"/>
      <c r="C661" s="79"/>
      <c r="D661" s="86"/>
      <c r="E661" s="79"/>
      <c r="F661" s="79"/>
      <c r="G661" s="79"/>
      <c r="H661" s="79"/>
      <c r="I661" s="79"/>
      <c r="J661" s="79"/>
      <c r="K661" s="79"/>
      <c r="L661" s="79"/>
      <c r="M661" s="79"/>
      <c r="N661" s="79"/>
      <c r="O661" s="79"/>
      <c r="P661" s="79"/>
      <c r="Q661" s="79"/>
      <c r="R661" s="79"/>
    </row>
    <row r="662" spans="1:18" x14ac:dyDescent="0.2">
      <c r="A662" s="79"/>
      <c r="B662" s="79"/>
      <c r="C662" s="79"/>
      <c r="D662" s="86"/>
      <c r="E662" s="79"/>
      <c r="F662" s="79"/>
      <c r="G662" s="79"/>
      <c r="H662" s="79"/>
      <c r="I662" s="79"/>
      <c r="J662" s="79"/>
      <c r="K662" s="79"/>
      <c r="L662" s="79"/>
      <c r="M662" s="79"/>
      <c r="N662" s="79"/>
      <c r="O662" s="79"/>
      <c r="P662" s="79"/>
      <c r="Q662" s="79"/>
      <c r="R662" s="79"/>
    </row>
    <row r="663" spans="1:18" x14ac:dyDescent="0.2">
      <c r="A663" s="79"/>
      <c r="B663" s="79"/>
      <c r="C663" s="79"/>
      <c r="D663" s="86"/>
      <c r="E663" s="79"/>
      <c r="F663" s="79"/>
      <c r="G663" s="79"/>
      <c r="H663" s="79"/>
      <c r="I663" s="79"/>
      <c r="J663" s="79"/>
      <c r="K663" s="79"/>
      <c r="L663" s="79"/>
      <c r="M663" s="79"/>
      <c r="N663" s="79"/>
      <c r="O663" s="79"/>
      <c r="P663" s="79"/>
      <c r="Q663" s="79"/>
      <c r="R663" s="79"/>
    </row>
    <row r="664" spans="1:18" x14ac:dyDescent="0.2">
      <c r="A664" s="79"/>
      <c r="B664" s="79"/>
      <c r="C664" s="79"/>
      <c r="D664" s="86"/>
      <c r="E664" s="79"/>
      <c r="F664" s="79"/>
      <c r="G664" s="79"/>
      <c r="H664" s="79"/>
      <c r="I664" s="79"/>
      <c r="J664" s="79"/>
      <c r="K664" s="79"/>
      <c r="L664" s="79"/>
      <c r="M664" s="79"/>
      <c r="N664" s="79"/>
      <c r="O664" s="79"/>
      <c r="P664" s="79"/>
      <c r="Q664" s="79"/>
      <c r="R664" s="79"/>
    </row>
    <row r="665" spans="1:18" x14ac:dyDescent="0.2">
      <c r="A665" s="79"/>
      <c r="B665" s="79"/>
      <c r="C665" s="79"/>
      <c r="D665" s="86"/>
      <c r="E665" s="79"/>
      <c r="F665" s="79"/>
      <c r="G665" s="79"/>
      <c r="H665" s="79"/>
      <c r="I665" s="79"/>
      <c r="J665" s="79"/>
      <c r="K665" s="79"/>
      <c r="L665" s="79"/>
      <c r="M665" s="79"/>
      <c r="N665" s="79"/>
      <c r="O665" s="79"/>
      <c r="P665" s="79"/>
      <c r="Q665" s="79"/>
      <c r="R665" s="79"/>
    </row>
    <row r="666" spans="1:18" x14ac:dyDescent="0.2">
      <c r="A666" s="79"/>
      <c r="B666" s="79"/>
      <c r="C666" s="79"/>
      <c r="D666" s="86"/>
      <c r="E666" s="79"/>
      <c r="F666" s="79"/>
      <c r="G666" s="79"/>
      <c r="H666" s="79"/>
      <c r="I666" s="79"/>
      <c r="J666" s="79"/>
      <c r="K666" s="79"/>
      <c r="L666" s="79"/>
      <c r="M666" s="79"/>
      <c r="N666" s="79"/>
      <c r="O666" s="79"/>
      <c r="P666" s="79"/>
      <c r="Q666" s="79"/>
      <c r="R666" s="79"/>
    </row>
    <row r="667" spans="1:18" x14ac:dyDescent="0.2">
      <c r="A667" s="79"/>
      <c r="B667" s="79"/>
      <c r="C667" s="79"/>
      <c r="D667" s="86"/>
      <c r="E667" s="79"/>
      <c r="F667" s="79"/>
      <c r="G667" s="79"/>
      <c r="H667" s="79"/>
      <c r="I667" s="79"/>
      <c r="J667" s="79"/>
      <c r="K667" s="79"/>
      <c r="L667" s="79"/>
      <c r="M667" s="79"/>
      <c r="N667" s="79"/>
      <c r="O667" s="79"/>
      <c r="P667" s="79"/>
      <c r="Q667" s="79"/>
      <c r="R667" s="79"/>
    </row>
    <row r="668" spans="1:18" x14ac:dyDescent="0.2">
      <c r="A668" s="79"/>
      <c r="B668" s="79"/>
      <c r="C668" s="79"/>
      <c r="D668" s="86"/>
      <c r="E668" s="79"/>
      <c r="F668" s="79"/>
      <c r="G668" s="79"/>
      <c r="H668" s="79"/>
      <c r="I668" s="79"/>
      <c r="J668" s="79"/>
      <c r="K668" s="79"/>
      <c r="L668" s="79"/>
      <c r="M668" s="79"/>
      <c r="N668" s="79"/>
      <c r="O668" s="79"/>
      <c r="P668" s="79"/>
      <c r="Q668" s="79"/>
      <c r="R668" s="79"/>
    </row>
    <row r="669" spans="1:18" x14ac:dyDescent="0.2">
      <c r="A669" s="79"/>
      <c r="B669" s="79"/>
      <c r="C669" s="79"/>
      <c r="D669" s="86"/>
      <c r="E669" s="79"/>
      <c r="F669" s="79"/>
      <c r="G669" s="79"/>
      <c r="H669" s="79"/>
      <c r="I669" s="79"/>
      <c r="J669" s="79"/>
      <c r="K669" s="79"/>
      <c r="L669" s="79"/>
      <c r="M669" s="79"/>
      <c r="N669" s="79"/>
      <c r="O669" s="79"/>
      <c r="P669" s="79"/>
      <c r="Q669" s="79"/>
      <c r="R669" s="79"/>
    </row>
    <row r="670" spans="1:18" x14ac:dyDescent="0.2">
      <c r="A670" s="79"/>
      <c r="B670" s="79"/>
      <c r="C670" s="79"/>
      <c r="D670" s="86"/>
      <c r="E670" s="79"/>
      <c r="F670" s="79"/>
      <c r="G670" s="79"/>
      <c r="H670" s="79"/>
      <c r="I670" s="79"/>
      <c r="J670" s="79"/>
      <c r="K670" s="79"/>
      <c r="L670" s="79"/>
      <c r="M670" s="79"/>
      <c r="N670" s="79"/>
      <c r="O670" s="79"/>
      <c r="P670" s="79"/>
      <c r="Q670" s="79"/>
      <c r="R670" s="79"/>
    </row>
    <row r="671" spans="1:18" x14ac:dyDescent="0.2">
      <c r="A671" s="79"/>
      <c r="B671" s="79"/>
      <c r="C671" s="79"/>
      <c r="D671" s="86"/>
      <c r="E671" s="79"/>
      <c r="F671" s="79"/>
      <c r="G671" s="79"/>
      <c r="H671" s="79"/>
      <c r="I671" s="79"/>
      <c r="J671" s="79"/>
      <c r="K671" s="79"/>
      <c r="L671" s="79"/>
      <c r="M671" s="79"/>
      <c r="N671" s="79"/>
      <c r="O671" s="79"/>
      <c r="P671" s="79"/>
      <c r="Q671" s="79"/>
      <c r="R671" s="79"/>
    </row>
    <row r="672" spans="1:18" x14ac:dyDescent="0.2">
      <c r="A672" s="79"/>
      <c r="B672" s="79"/>
      <c r="C672" s="79"/>
      <c r="D672" s="86"/>
      <c r="E672" s="79"/>
      <c r="F672" s="79"/>
      <c r="G672" s="79"/>
      <c r="H672" s="79"/>
      <c r="I672" s="79"/>
      <c r="J672" s="79"/>
      <c r="K672" s="79"/>
      <c r="L672" s="79"/>
      <c r="M672" s="79"/>
      <c r="N672" s="79"/>
      <c r="O672" s="79"/>
      <c r="P672" s="79"/>
      <c r="Q672" s="79"/>
      <c r="R672" s="79"/>
    </row>
    <row r="673" spans="1:18" x14ac:dyDescent="0.2">
      <c r="A673" s="79"/>
      <c r="B673" s="79"/>
      <c r="C673" s="79"/>
      <c r="D673" s="86"/>
      <c r="E673" s="79"/>
      <c r="F673" s="79"/>
      <c r="G673" s="79"/>
      <c r="H673" s="79"/>
      <c r="I673" s="79"/>
      <c r="J673" s="79"/>
      <c r="K673" s="79"/>
      <c r="L673" s="79"/>
      <c r="M673" s="79"/>
      <c r="N673" s="79"/>
      <c r="O673" s="79"/>
      <c r="P673" s="79"/>
      <c r="Q673" s="79"/>
      <c r="R673" s="79"/>
    </row>
    <row r="674" spans="1:18" x14ac:dyDescent="0.2">
      <c r="A674" s="79"/>
      <c r="B674" s="79"/>
      <c r="C674" s="79"/>
      <c r="D674" s="86"/>
      <c r="E674" s="79"/>
      <c r="F674" s="79"/>
      <c r="G674" s="79"/>
      <c r="H674" s="79"/>
      <c r="I674" s="79"/>
      <c r="J674" s="79"/>
      <c r="K674" s="79"/>
      <c r="L674" s="79"/>
      <c r="M674" s="79"/>
      <c r="N674" s="79"/>
      <c r="O674" s="79"/>
      <c r="P674" s="79"/>
      <c r="Q674" s="79"/>
      <c r="R674" s="79"/>
    </row>
    <row r="675" spans="1:18" x14ac:dyDescent="0.2">
      <c r="A675" s="79"/>
      <c r="B675" s="79"/>
      <c r="C675" s="79"/>
      <c r="D675" s="86"/>
      <c r="E675" s="79"/>
      <c r="F675" s="79"/>
      <c r="G675" s="79"/>
      <c r="H675" s="79"/>
      <c r="I675" s="79"/>
      <c r="J675" s="79"/>
      <c r="K675" s="79"/>
      <c r="L675" s="79"/>
      <c r="M675" s="79"/>
      <c r="N675" s="79"/>
      <c r="O675" s="79"/>
      <c r="P675" s="79"/>
      <c r="Q675" s="79"/>
      <c r="R675" s="79"/>
    </row>
    <row r="676" spans="1:18" x14ac:dyDescent="0.2">
      <c r="A676" s="79"/>
      <c r="B676" s="79"/>
      <c r="C676" s="79"/>
      <c r="D676" s="86"/>
      <c r="E676" s="79"/>
      <c r="F676" s="79"/>
      <c r="G676" s="79"/>
      <c r="H676" s="79"/>
      <c r="I676" s="79"/>
      <c r="J676" s="79"/>
      <c r="K676" s="79"/>
      <c r="L676" s="79"/>
      <c r="M676" s="79"/>
      <c r="N676" s="79"/>
      <c r="O676" s="79"/>
      <c r="P676" s="79"/>
      <c r="Q676" s="79"/>
      <c r="R676" s="79"/>
    </row>
    <row r="677" spans="1:18" x14ac:dyDescent="0.2">
      <c r="A677" s="79"/>
      <c r="B677" s="79"/>
      <c r="C677" s="79"/>
      <c r="D677" s="86"/>
      <c r="E677" s="79"/>
      <c r="F677" s="79"/>
      <c r="G677" s="79"/>
      <c r="H677" s="79"/>
      <c r="I677" s="79"/>
      <c r="J677" s="79"/>
      <c r="K677" s="79"/>
      <c r="L677" s="79"/>
      <c r="M677" s="79"/>
      <c r="N677" s="79"/>
      <c r="O677" s="79"/>
      <c r="P677" s="79"/>
      <c r="Q677" s="79"/>
      <c r="R677" s="79"/>
    </row>
    <row r="678" spans="1:18" x14ac:dyDescent="0.2">
      <c r="A678" s="79"/>
      <c r="B678" s="79"/>
      <c r="C678" s="79"/>
      <c r="D678" s="86"/>
      <c r="E678" s="79"/>
      <c r="F678" s="79"/>
      <c r="G678" s="79"/>
      <c r="H678" s="79"/>
      <c r="I678" s="79"/>
      <c r="J678" s="79"/>
      <c r="K678" s="79"/>
      <c r="L678" s="79"/>
      <c r="M678" s="79"/>
      <c r="N678" s="79"/>
      <c r="O678" s="79"/>
      <c r="P678" s="79"/>
      <c r="Q678" s="79"/>
      <c r="R678" s="79"/>
    </row>
    <row r="679" spans="1:18" x14ac:dyDescent="0.2">
      <c r="A679" s="79"/>
      <c r="B679" s="79"/>
      <c r="C679" s="79"/>
      <c r="D679" s="86"/>
      <c r="E679" s="79"/>
      <c r="F679" s="79"/>
      <c r="G679" s="79"/>
      <c r="H679" s="79"/>
      <c r="I679" s="79"/>
      <c r="J679" s="79"/>
      <c r="K679" s="79"/>
      <c r="L679" s="79"/>
      <c r="M679" s="79"/>
      <c r="N679" s="79"/>
      <c r="O679" s="79"/>
      <c r="P679" s="79"/>
      <c r="Q679" s="79"/>
      <c r="R679" s="79"/>
    </row>
    <row r="680" spans="1:18" x14ac:dyDescent="0.2">
      <c r="A680" s="79"/>
      <c r="B680" s="79"/>
      <c r="C680" s="79"/>
      <c r="D680" s="86"/>
      <c r="E680" s="79"/>
      <c r="F680" s="79"/>
      <c r="G680" s="79"/>
      <c r="H680" s="79"/>
      <c r="I680" s="79"/>
      <c r="J680" s="79"/>
      <c r="K680" s="79"/>
      <c r="L680" s="79"/>
      <c r="M680" s="79"/>
      <c r="N680" s="79"/>
      <c r="O680" s="79"/>
      <c r="P680" s="79"/>
      <c r="Q680" s="79"/>
      <c r="R680" s="79"/>
    </row>
    <row r="681" spans="1:18" x14ac:dyDescent="0.2">
      <c r="A681" s="79"/>
      <c r="B681" s="79"/>
      <c r="C681" s="79"/>
      <c r="D681" s="86"/>
      <c r="E681" s="79"/>
      <c r="F681" s="79"/>
      <c r="G681" s="79"/>
      <c r="H681" s="79"/>
      <c r="I681" s="79"/>
      <c r="J681" s="79"/>
      <c r="K681" s="79"/>
      <c r="L681" s="79"/>
      <c r="M681" s="79"/>
      <c r="N681" s="79"/>
      <c r="O681" s="79"/>
      <c r="P681" s="79"/>
      <c r="Q681" s="79"/>
      <c r="R681" s="79"/>
    </row>
    <row r="682" spans="1:18" x14ac:dyDescent="0.2">
      <c r="A682" s="79"/>
      <c r="B682" s="79"/>
      <c r="C682" s="79"/>
      <c r="D682" s="86"/>
      <c r="E682" s="79"/>
      <c r="F682" s="79"/>
      <c r="G682" s="79"/>
      <c r="H682" s="79"/>
      <c r="I682" s="79"/>
      <c r="J682" s="79"/>
      <c r="K682" s="79"/>
      <c r="L682" s="79"/>
      <c r="M682" s="79"/>
      <c r="N682" s="79"/>
      <c r="O682" s="79"/>
      <c r="P682" s="79"/>
      <c r="Q682" s="79"/>
      <c r="R682" s="79"/>
    </row>
    <row r="683" spans="1:18" x14ac:dyDescent="0.2">
      <c r="A683" s="79"/>
      <c r="B683" s="79"/>
      <c r="C683" s="79"/>
      <c r="D683" s="86"/>
      <c r="E683" s="79"/>
      <c r="F683" s="79"/>
      <c r="G683" s="79"/>
      <c r="H683" s="79"/>
      <c r="I683" s="79"/>
      <c r="J683" s="79"/>
      <c r="K683" s="79"/>
      <c r="L683" s="79"/>
      <c r="M683" s="79"/>
      <c r="N683" s="79"/>
      <c r="O683" s="79"/>
      <c r="P683" s="79"/>
      <c r="Q683" s="79"/>
      <c r="R683" s="79"/>
    </row>
    <row r="684" spans="1:18" x14ac:dyDescent="0.2">
      <c r="A684" s="79"/>
      <c r="B684" s="79"/>
      <c r="C684" s="79"/>
      <c r="D684" s="86"/>
      <c r="E684" s="79"/>
      <c r="F684" s="79"/>
      <c r="G684" s="79"/>
      <c r="H684" s="79"/>
      <c r="I684" s="79"/>
      <c r="J684" s="79"/>
      <c r="K684" s="79"/>
      <c r="L684" s="79"/>
      <c r="M684" s="79"/>
      <c r="N684" s="79"/>
      <c r="O684" s="79"/>
      <c r="P684" s="79"/>
      <c r="Q684" s="79"/>
      <c r="R684" s="79"/>
    </row>
    <row r="685" spans="1:18" x14ac:dyDescent="0.2">
      <c r="A685" s="79"/>
      <c r="B685" s="79"/>
      <c r="C685" s="79"/>
      <c r="D685" s="86"/>
      <c r="E685" s="79"/>
      <c r="F685" s="79"/>
      <c r="G685" s="79"/>
      <c r="H685" s="79"/>
      <c r="I685" s="79"/>
      <c r="J685" s="79"/>
      <c r="K685" s="79"/>
      <c r="L685" s="79"/>
      <c r="M685" s="79"/>
      <c r="N685" s="79"/>
      <c r="O685" s="79"/>
      <c r="P685" s="79"/>
      <c r="Q685" s="79"/>
      <c r="R685" s="79"/>
    </row>
    <row r="686" spans="1:18" x14ac:dyDescent="0.2">
      <c r="A686" s="79"/>
      <c r="B686" s="79"/>
      <c r="C686" s="79"/>
      <c r="D686" s="86"/>
      <c r="E686" s="79"/>
      <c r="F686" s="79"/>
      <c r="G686" s="79"/>
      <c r="H686" s="79"/>
      <c r="I686" s="79"/>
      <c r="J686" s="79"/>
      <c r="K686" s="79"/>
      <c r="L686" s="79"/>
      <c r="M686" s="79"/>
      <c r="N686" s="79"/>
      <c r="O686" s="79"/>
      <c r="P686" s="79"/>
      <c r="Q686" s="79"/>
      <c r="R686" s="79"/>
    </row>
    <row r="687" spans="1:18" x14ac:dyDescent="0.2">
      <c r="A687" s="79"/>
      <c r="B687" s="79"/>
      <c r="C687" s="79"/>
      <c r="D687" s="86"/>
      <c r="E687" s="79"/>
      <c r="F687" s="79"/>
      <c r="G687" s="79"/>
      <c r="H687" s="79"/>
      <c r="I687" s="79"/>
      <c r="J687" s="79"/>
      <c r="K687" s="79"/>
      <c r="L687" s="79"/>
      <c r="M687" s="79"/>
      <c r="N687" s="79"/>
      <c r="O687" s="79"/>
      <c r="P687" s="79"/>
      <c r="Q687" s="79"/>
      <c r="R687" s="79"/>
    </row>
    <row r="688" spans="1:18" x14ac:dyDescent="0.2">
      <c r="A688" s="79"/>
      <c r="B688" s="79"/>
      <c r="C688" s="79"/>
      <c r="D688" s="86"/>
      <c r="E688" s="79"/>
      <c r="F688" s="79"/>
      <c r="G688" s="79"/>
      <c r="H688" s="79"/>
      <c r="I688" s="79"/>
      <c r="J688" s="79"/>
      <c r="K688" s="79"/>
      <c r="L688" s="79"/>
      <c r="M688" s="79"/>
      <c r="N688" s="79"/>
      <c r="O688" s="79"/>
      <c r="P688" s="79"/>
      <c r="Q688" s="79"/>
      <c r="R688" s="79"/>
    </row>
    <row r="689" spans="1:18" x14ac:dyDescent="0.2">
      <c r="A689" s="79"/>
      <c r="B689" s="79"/>
      <c r="C689" s="79"/>
      <c r="D689" s="86"/>
      <c r="E689" s="79"/>
      <c r="F689" s="79"/>
      <c r="G689" s="79"/>
      <c r="H689" s="79"/>
      <c r="I689" s="79"/>
      <c r="J689" s="79"/>
      <c r="K689" s="79"/>
      <c r="L689" s="79"/>
      <c r="M689" s="79"/>
      <c r="N689" s="79"/>
      <c r="O689" s="79"/>
      <c r="P689" s="79"/>
      <c r="Q689" s="79"/>
      <c r="R689" s="79"/>
    </row>
    <row r="690" spans="1:18" x14ac:dyDescent="0.2">
      <c r="A690" s="79"/>
      <c r="B690" s="79"/>
      <c r="C690" s="79"/>
      <c r="D690" s="86"/>
      <c r="E690" s="79"/>
      <c r="F690" s="79"/>
      <c r="G690" s="79"/>
      <c r="H690" s="79"/>
      <c r="I690" s="79"/>
      <c r="J690" s="79"/>
      <c r="K690" s="79"/>
      <c r="L690" s="79"/>
      <c r="M690" s="79"/>
      <c r="N690" s="79"/>
      <c r="O690" s="79"/>
      <c r="P690" s="79"/>
      <c r="Q690" s="79"/>
      <c r="R690" s="79"/>
    </row>
    <row r="691" spans="1:18" x14ac:dyDescent="0.2">
      <c r="A691" s="79"/>
      <c r="B691" s="79"/>
      <c r="C691" s="79"/>
      <c r="D691" s="86"/>
      <c r="E691" s="79"/>
      <c r="F691" s="79"/>
      <c r="G691" s="79"/>
      <c r="H691" s="79"/>
      <c r="I691" s="79"/>
      <c r="J691" s="79"/>
      <c r="K691" s="79"/>
      <c r="L691" s="79"/>
      <c r="M691" s="79"/>
      <c r="N691" s="79"/>
      <c r="O691" s="79"/>
      <c r="P691" s="79"/>
      <c r="Q691" s="79"/>
      <c r="R691" s="79"/>
    </row>
    <row r="692" spans="1:18" x14ac:dyDescent="0.2">
      <c r="A692" s="79"/>
      <c r="B692" s="79"/>
      <c r="C692" s="79"/>
      <c r="D692" s="86"/>
      <c r="E692" s="79"/>
      <c r="F692" s="79"/>
      <c r="G692" s="79"/>
      <c r="H692" s="79"/>
      <c r="I692" s="79"/>
      <c r="J692" s="79"/>
      <c r="K692" s="79"/>
      <c r="L692" s="79"/>
      <c r="M692" s="79"/>
      <c r="N692" s="79"/>
      <c r="O692" s="79"/>
      <c r="P692" s="79"/>
      <c r="Q692" s="79"/>
      <c r="R692" s="79"/>
    </row>
    <row r="693" spans="1:18" x14ac:dyDescent="0.2">
      <c r="A693" s="79"/>
      <c r="B693" s="79"/>
      <c r="C693" s="79"/>
      <c r="D693" s="86"/>
      <c r="E693" s="79"/>
      <c r="F693" s="79"/>
      <c r="G693" s="79"/>
      <c r="H693" s="79"/>
      <c r="I693" s="79"/>
      <c r="J693" s="79"/>
      <c r="K693" s="79"/>
      <c r="L693" s="79"/>
      <c r="M693" s="79"/>
      <c r="N693" s="79"/>
      <c r="O693" s="79"/>
      <c r="P693" s="79"/>
      <c r="Q693" s="79"/>
      <c r="R693" s="79"/>
    </row>
    <row r="694" spans="1:18" x14ac:dyDescent="0.2">
      <c r="A694" s="79"/>
      <c r="B694" s="79"/>
      <c r="C694" s="79"/>
      <c r="D694" s="86"/>
      <c r="E694" s="79"/>
      <c r="F694" s="79"/>
      <c r="G694" s="79"/>
      <c r="H694" s="79"/>
      <c r="I694" s="79"/>
      <c r="J694" s="79"/>
      <c r="K694" s="79"/>
      <c r="L694" s="79"/>
      <c r="M694" s="79"/>
      <c r="N694" s="79"/>
      <c r="O694" s="79"/>
      <c r="P694" s="79"/>
      <c r="Q694" s="79"/>
      <c r="R694" s="79"/>
    </row>
    <row r="695" spans="1:18" x14ac:dyDescent="0.2">
      <c r="A695" s="79"/>
      <c r="B695" s="79"/>
      <c r="C695" s="79"/>
      <c r="D695" s="86"/>
      <c r="E695" s="79"/>
      <c r="F695" s="79"/>
      <c r="G695" s="79"/>
      <c r="H695" s="79"/>
      <c r="I695" s="79"/>
      <c r="J695" s="79"/>
      <c r="K695" s="79"/>
      <c r="L695" s="79"/>
      <c r="M695" s="79"/>
      <c r="N695" s="79"/>
      <c r="O695" s="79"/>
      <c r="P695" s="79"/>
      <c r="Q695" s="79"/>
      <c r="R695" s="79"/>
    </row>
    <row r="696" spans="1:18" x14ac:dyDescent="0.2">
      <c r="A696" s="79"/>
      <c r="B696" s="79"/>
      <c r="C696" s="79"/>
      <c r="D696" s="86"/>
      <c r="E696" s="79"/>
      <c r="F696" s="79"/>
      <c r="G696" s="79"/>
      <c r="H696" s="79"/>
      <c r="I696" s="79"/>
      <c r="J696" s="79"/>
      <c r="K696" s="79"/>
      <c r="L696" s="79"/>
      <c r="M696" s="79"/>
      <c r="N696" s="79"/>
      <c r="O696" s="79"/>
      <c r="P696" s="79"/>
      <c r="Q696" s="79"/>
      <c r="R696" s="79"/>
    </row>
    <row r="697" spans="1:18" x14ac:dyDescent="0.2">
      <c r="A697" s="79"/>
      <c r="B697" s="79"/>
      <c r="C697" s="79"/>
      <c r="D697" s="86"/>
      <c r="E697" s="79"/>
      <c r="F697" s="79"/>
      <c r="G697" s="79"/>
      <c r="H697" s="79"/>
      <c r="I697" s="79"/>
      <c r="J697" s="79"/>
      <c r="K697" s="79"/>
      <c r="L697" s="79"/>
      <c r="M697" s="79"/>
      <c r="N697" s="79"/>
      <c r="O697" s="79"/>
      <c r="P697" s="79"/>
      <c r="Q697" s="79"/>
      <c r="R697" s="79"/>
    </row>
    <row r="698" spans="1:18" x14ac:dyDescent="0.2">
      <c r="A698" s="79"/>
      <c r="B698" s="79"/>
      <c r="C698" s="79"/>
      <c r="D698" s="86"/>
      <c r="E698" s="79"/>
      <c r="F698" s="79"/>
      <c r="G698" s="79"/>
      <c r="H698" s="79"/>
      <c r="I698" s="79"/>
      <c r="J698" s="79"/>
      <c r="K698" s="79"/>
      <c r="L698" s="79"/>
      <c r="M698" s="79"/>
      <c r="N698" s="79"/>
      <c r="O698" s="79"/>
      <c r="P698" s="79"/>
      <c r="Q698" s="79"/>
      <c r="R698" s="79"/>
    </row>
    <row r="699" spans="1:18" x14ac:dyDescent="0.2">
      <c r="A699" s="79"/>
      <c r="B699" s="79"/>
      <c r="C699" s="79"/>
      <c r="D699" s="86"/>
      <c r="E699" s="79"/>
      <c r="F699" s="79"/>
      <c r="G699" s="79"/>
      <c r="H699" s="79"/>
      <c r="I699" s="79"/>
      <c r="J699" s="79"/>
      <c r="K699" s="79"/>
      <c r="L699" s="79"/>
      <c r="M699" s="79"/>
      <c r="N699" s="79"/>
      <c r="O699" s="79"/>
      <c r="P699" s="79"/>
      <c r="Q699" s="79"/>
      <c r="R699" s="79"/>
    </row>
    <row r="700" spans="1:18" x14ac:dyDescent="0.2">
      <c r="A700" s="79"/>
      <c r="B700" s="79"/>
      <c r="C700" s="79"/>
      <c r="D700" s="86"/>
      <c r="E700" s="79"/>
      <c r="F700" s="79"/>
      <c r="G700" s="79"/>
      <c r="H700" s="79"/>
      <c r="I700" s="79"/>
      <c r="J700" s="79"/>
      <c r="K700" s="79"/>
      <c r="L700" s="79"/>
      <c r="M700" s="79"/>
      <c r="N700" s="79"/>
      <c r="O700" s="79"/>
      <c r="P700" s="79"/>
      <c r="Q700" s="79"/>
      <c r="R700" s="79"/>
    </row>
    <row r="701" spans="1:18" x14ac:dyDescent="0.2">
      <c r="A701" s="79"/>
      <c r="B701" s="79"/>
      <c r="C701" s="79"/>
      <c r="D701" s="86"/>
      <c r="E701" s="79"/>
      <c r="F701" s="79"/>
      <c r="G701" s="79"/>
      <c r="H701" s="79"/>
      <c r="I701" s="79"/>
      <c r="J701" s="79"/>
      <c r="K701" s="79"/>
      <c r="L701" s="79"/>
      <c r="M701" s="79"/>
      <c r="N701" s="79"/>
      <c r="O701" s="79"/>
      <c r="P701" s="79"/>
      <c r="Q701" s="79"/>
      <c r="R701" s="79"/>
    </row>
    <row r="702" spans="1:18" x14ac:dyDescent="0.2">
      <c r="A702" s="79"/>
      <c r="B702" s="79"/>
      <c r="C702" s="79"/>
      <c r="D702" s="86"/>
      <c r="E702" s="79"/>
      <c r="F702" s="79"/>
      <c r="G702" s="79"/>
      <c r="H702" s="79"/>
      <c r="I702" s="79"/>
      <c r="J702" s="79"/>
      <c r="K702" s="79"/>
      <c r="L702" s="79"/>
      <c r="M702" s="79"/>
      <c r="N702" s="79"/>
      <c r="O702" s="79"/>
      <c r="P702" s="79"/>
      <c r="Q702" s="79"/>
      <c r="R702" s="79"/>
    </row>
    <row r="703" spans="1:18" x14ac:dyDescent="0.2">
      <c r="A703" s="79"/>
      <c r="B703" s="79"/>
      <c r="C703" s="79"/>
      <c r="D703" s="86"/>
      <c r="E703" s="79"/>
      <c r="F703" s="79"/>
      <c r="G703" s="79"/>
      <c r="H703" s="79"/>
      <c r="I703" s="79"/>
      <c r="J703" s="79"/>
      <c r="K703" s="79"/>
      <c r="L703" s="79"/>
      <c r="M703" s="79"/>
      <c r="N703" s="79"/>
      <c r="O703" s="79"/>
      <c r="P703" s="79"/>
      <c r="Q703" s="79"/>
      <c r="R703" s="79"/>
    </row>
    <row r="704" spans="1:18" x14ac:dyDescent="0.2">
      <c r="A704" s="79"/>
      <c r="B704" s="79"/>
      <c r="C704" s="79"/>
      <c r="D704" s="86"/>
      <c r="E704" s="79"/>
      <c r="F704" s="79"/>
      <c r="G704" s="79"/>
      <c r="H704" s="79"/>
      <c r="I704" s="79"/>
      <c r="J704" s="79"/>
      <c r="K704" s="79"/>
      <c r="L704" s="79"/>
      <c r="M704" s="79"/>
      <c r="N704" s="79"/>
      <c r="O704" s="79"/>
      <c r="P704" s="79"/>
      <c r="Q704" s="79"/>
      <c r="R704" s="79"/>
    </row>
    <row r="705" spans="1:18" x14ac:dyDescent="0.2">
      <c r="A705" s="79"/>
      <c r="B705" s="79"/>
      <c r="C705" s="79"/>
      <c r="D705" s="86"/>
      <c r="E705" s="79"/>
      <c r="F705" s="79"/>
      <c r="G705" s="79"/>
      <c r="H705" s="79"/>
      <c r="I705" s="79"/>
      <c r="J705" s="79"/>
      <c r="K705" s="79"/>
      <c r="L705" s="79"/>
      <c r="M705" s="79"/>
      <c r="N705" s="79"/>
      <c r="O705" s="79"/>
      <c r="P705" s="79"/>
      <c r="Q705" s="79"/>
      <c r="R705" s="79"/>
    </row>
    <row r="706" spans="1:18" x14ac:dyDescent="0.2">
      <c r="A706" s="79"/>
      <c r="B706" s="79"/>
      <c r="C706" s="79"/>
      <c r="D706" s="86"/>
      <c r="E706" s="79"/>
      <c r="F706" s="79"/>
      <c r="G706" s="79"/>
      <c r="H706" s="79"/>
      <c r="I706" s="79"/>
      <c r="J706" s="79"/>
      <c r="K706" s="79"/>
      <c r="L706" s="79"/>
      <c r="M706" s="79"/>
      <c r="N706" s="79"/>
      <c r="O706" s="79"/>
      <c r="P706" s="79"/>
      <c r="Q706" s="79"/>
      <c r="R706" s="79"/>
    </row>
    <row r="707" spans="1:18" x14ac:dyDescent="0.2">
      <c r="A707" s="79"/>
      <c r="B707" s="79"/>
      <c r="C707" s="79"/>
      <c r="D707" s="86"/>
      <c r="E707" s="79"/>
      <c r="F707" s="79"/>
      <c r="G707" s="79"/>
      <c r="H707" s="79"/>
      <c r="I707" s="79"/>
      <c r="J707" s="79"/>
      <c r="K707" s="79"/>
      <c r="L707" s="79"/>
      <c r="M707" s="79"/>
      <c r="N707" s="79"/>
      <c r="O707" s="79"/>
      <c r="P707" s="79"/>
      <c r="Q707" s="79"/>
      <c r="R707" s="79"/>
    </row>
    <row r="708" spans="1:18" x14ac:dyDescent="0.2">
      <c r="A708" s="79"/>
      <c r="B708" s="79"/>
      <c r="C708" s="79"/>
      <c r="D708" s="86"/>
      <c r="E708" s="79"/>
      <c r="F708" s="79"/>
      <c r="G708" s="79"/>
      <c r="H708" s="79"/>
      <c r="I708" s="79"/>
      <c r="J708" s="79"/>
      <c r="K708" s="79"/>
      <c r="L708" s="79"/>
      <c r="M708" s="79"/>
      <c r="N708" s="79"/>
      <c r="O708" s="79"/>
      <c r="P708" s="79"/>
      <c r="Q708" s="79"/>
      <c r="R708" s="79"/>
    </row>
    <row r="709" spans="1:18" x14ac:dyDescent="0.2">
      <c r="A709" s="79"/>
      <c r="B709" s="79"/>
      <c r="C709" s="79"/>
      <c r="D709" s="86"/>
      <c r="E709" s="79"/>
      <c r="F709" s="79"/>
      <c r="G709" s="79"/>
      <c r="H709" s="79"/>
      <c r="I709" s="79"/>
      <c r="J709" s="79"/>
      <c r="K709" s="79"/>
      <c r="L709" s="79"/>
      <c r="M709" s="79"/>
      <c r="N709" s="79"/>
      <c r="O709" s="79"/>
      <c r="P709" s="79"/>
      <c r="Q709" s="79"/>
      <c r="R709" s="79"/>
    </row>
    <row r="710" spans="1:18" x14ac:dyDescent="0.2">
      <c r="A710" s="79"/>
      <c r="B710" s="79"/>
      <c r="C710" s="79"/>
      <c r="D710" s="86"/>
      <c r="E710" s="79"/>
      <c r="F710" s="79"/>
      <c r="G710" s="79"/>
      <c r="H710" s="79"/>
      <c r="I710" s="79"/>
      <c r="J710" s="79"/>
      <c r="K710" s="79"/>
      <c r="L710" s="79"/>
      <c r="M710" s="79"/>
      <c r="N710" s="79"/>
      <c r="O710" s="79"/>
      <c r="P710" s="79"/>
      <c r="Q710" s="79"/>
      <c r="R710" s="79"/>
    </row>
    <row r="711" spans="1:18" x14ac:dyDescent="0.2">
      <c r="A711" s="79"/>
      <c r="B711" s="79"/>
      <c r="C711" s="79"/>
      <c r="D711" s="86"/>
      <c r="E711" s="79"/>
      <c r="F711" s="79"/>
      <c r="G711" s="79"/>
      <c r="H711" s="79"/>
      <c r="I711" s="79"/>
      <c r="J711" s="79"/>
      <c r="K711" s="79"/>
      <c r="L711" s="79"/>
      <c r="M711" s="79"/>
      <c r="N711" s="79"/>
      <c r="O711" s="79"/>
      <c r="P711" s="79"/>
      <c r="Q711" s="79"/>
      <c r="R711" s="79"/>
    </row>
    <row r="712" spans="1:18" x14ac:dyDescent="0.2">
      <c r="A712" s="79"/>
      <c r="B712" s="79"/>
      <c r="C712" s="79"/>
      <c r="D712" s="86"/>
      <c r="E712" s="79"/>
      <c r="F712" s="79"/>
      <c r="G712" s="79"/>
      <c r="H712" s="79"/>
      <c r="I712" s="79"/>
      <c r="J712" s="79"/>
      <c r="K712" s="79"/>
      <c r="L712" s="79"/>
      <c r="M712" s="79"/>
      <c r="N712" s="79"/>
      <c r="O712" s="79"/>
      <c r="P712" s="79"/>
      <c r="Q712" s="79"/>
      <c r="R712" s="79"/>
    </row>
    <row r="713" spans="1:18" x14ac:dyDescent="0.2">
      <c r="A713" s="79"/>
      <c r="B713" s="79"/>
      <c r="C713" s="79"/>
      <c r="D713" s="86"/>
      <c r="E713" s="79"/>
      <c r="F713" s="79"/>
      <c r="G713" s="79"/>
      <c r="H713" s="79"/>
      <c r="I713" s="79"/>
      <c r="J713" s="79"/>
      <c r="K713" s="79"/>
      <c r="L713" s="79"/>
      <c r="M713" s="79"/>
      <c r="N713" s="79"/>
      <c r="O713" s="79"/>
      <c r="P713" s="79"/>
      <c r="Q713" s="79"/>
      <c r="R713" s="79"/>
    </row>
    <row r="714" spans="1:18" x14ac:dyDescent="0.2">
      <c r="A714" s="79"/>
      <c r="B714" s="79"/>
      <c r="C714" s="79"/>
      <c r="D714" s="86"/>
      <c r="E714" s="79"/>
      <c r="F714" s="79"/>
      <c r="G714" s="79"/>
      <c r="H714" s="79"/>
      <c r="I714" s="79"/>
      <c r="J714" s="79"/>
      <c r="K714" s="79"/>
      <c r="L714" s="79"/>
      <c r="M714" s="79"/>
      <c r="N714" s="79"/>
      <c r="O714" s="79"/>
      <c r="P714" s="79"/>
      <c r="Q714" s="79"/>
      <c r="R714" s="79"/>
    </row>
    <row r="715" spans="1:18" x14ac:dyDescent="0.2">
      <c r="A715" s="79"/>
      <c r="B715" s="79"/>
      <c r="C715" s="79"/>
      <c r="D715" s="86"/>
      <c r="E715" s="79"/>
      <c r="F715" s="79"/>
      <c r="G715" s="79"/>
      <c r="H715" s="79"/>
      <c r="I715" s="79"/>
      <c r="J715" s="79"/>
      <c r="K715" s="79"/>
      <c r="L715" s="79"/>
      <c r="M715" s="79"/>
      <c r="N715" s="79"/>
      <c r="O715" s="79"/>
      <c r="P715" s="79"/>
      <c r="Q715" s="79"/>
      <c r="R715" s="79"/>
    </row>
    <row r="716" spans="1:18" x14ac:dyDescent="0.2">
      <c r="A716" s="79"/>
      <c r="B716" s="79"/>
      <c r="C716" s="79"/>
      <c r="D716" s="86"/>
      <c r="E716" s="79"/>
      <c r="F716" s="79"/>
      <c r="G716" s="79"/>
      <c r="H716" s="79"/>
      <c r="I716" s="79"/>
      <c r="J716" s="79"/>
      <c r="K716" s="79"/>
      <c r="L716" s="79"/>
      <c r="M716" s="79"/>
      <c r="N716" s="79"/>
      <c r="O716" s="79"/>
      <c r="P716" s="79"/>
      <c r="Q716" s="79"/>
      <c r="R716" s="79"/>
    </row>
    <row r="717" spans="1:18" x14ac:dyDescent="0.2">
      <c r="A717" s="79"/>
      <c r="B717" s="79"/>
      <c r="C717" s="79"/>
      <c r="D717" s="86"/>
      <c r="E717" s="79"/>
      <c r="F717" s="79"/>
      <c r="G717" s="79"/>
      <c r="H717" s="79"/>
      <c r="I717" s="79"/>
      <c r="J717" s="79"/>
      <c r="K717" s="79"/>
      <c r="L717" s="79"/>
      <c r="M717" s="79"/>
      <c r="N717" s="79"/>
      <c r="O717" s="79"/>
      <c r="P717" s="79"/>
      <c r="Q717" s="79"/>
      <c r="R717" s="79"/>
    </row>
    <row r="718" spans="1:18" x14ac:dyDescent="0.2">
      <c r="A718" s="79"/>
      <c r="B718" s="79"/>
      <c r="C718" s="79"/>
      <c r="D718" s="86"/>
      <c r="E718" s="79"/>
      <c r="F718" s="79"/>
      <c r="G718" s="79"/>
      <c r="H718" s="79"/>
      <c r="I718" s="79"/>
      <c r="J718" s="79"/>
      <c r="K718" s="79"/>
      <c r="L718" s="79"/>
      <c r="M718" s="79"/>
      <c r="N718" s="79"/>
      <c r="O718" s="79"/>
      <c r="P718" s="79"/>
      <c r="Q718" s="79"/>
      <c r="R718" s="79"/>
    </row>
    <row r="719" spans="1:18" x14ac:dyDescent="0.2">
      <c r="A719" s="79"/>
      <c r="B719" s="79"/>
      <c r="C719" s="79"/>
      <c r="D719" s="86"/>
      <c r="E719" s="79"/>
      <c r="F719" s="79"/>
      <c r="G719" s="79"/>
      <c r="H719" s="79"/>
      <c r="I719" s="79"/>
      <c r="J719" s="79"/>
      <c r="K719" s="79"/>
      <c r="L719" s="79"/>
      <c r="M719" s="79"/>
      <c r="N719" s="79"/>
      <c r="O719" s="79"/>
      <c r="P719" s="79"/>
      <c r="Q719" s="79"/>
      <c r="R719" s="79"/>
    </row>
    <row r="720" spans="1:18" x14ac:dyDescent="0.2">
      <c r="A720" s="79"/>
      <c r="B720" s="79"/>
      <c r="C720" s="79"/>
      <c r="D720" s="86"/>
      <c r="E720" s="79"/>
      <c r="F720" s="79"/>
      <c r="G720" s="79"/>
      <c r="H720" s="79"/>
      <c r="I720" s="79"/>
      <c r="J720" s="79"/>
      <c r="K720" s="79"/>
      <c r="L720" s="79"/>
      <c r="M720" s="79"/>
      <c r="N720" s="79"/>
      <c r="O720" s="79"/>
      <c r="P720" s="79"/>
      <c r="Q720" s="79"/>
      <c r="R720" s="79"/>
    </row>
    <row r="721" spans="1:18" x14ac:dyDescent="0.2">
      <c r="A721" s="79"/>
      <c r="B721" s="79"/>
      <c r="C721" s="79"/>
      <c r="D721" s="86"/>
      <c r="E721" s="79"/>
      <c r="F721" s="79"/>
      <c r="G721" s="79"/>
      <c r="H721" s="79"/>
      <c r="I721" s="79"/>
      <c r="J721" s="79"/>
      <c r="K721" s="79"/>
      <c r="L721" s="79"/>
      <c r="M721" s="79"/>
      <c r="N721" s="79"/>
      <c r="O721" s="79"/>
      <c r="P721" s="79"/>
      <c r="Q721" s="79"/>
      <c r="R721" s="79"/>
    </row>
    <row r="722" spans="1:18" x14ac:dyDescent="0.2">
      <c r="A722" s="79"/>
      <c r="B722" s="79"/>
      <c r="C722" s="79"/>
      <c r="D722" s="86"/>
      <c r="E722" s="79"/>
      <c r="F722" s="79"/>
      <c r="G722" s="79"/>
      <c r="H722" s="79"/>
      <c r="I722" s="79"/>
      <c r="J722" s="79"/>
      <c r="K722" s="79"/>
      <c r="L722" s="79"/>
      <c r="M722" s="79"/>
      <c r="N722" s="79"/>
      <c r="O722" s="79"/>
      <c r="P722" s="79"/>
      <c r="Q722" s="79"/>
      <c r="R722" s="79"/>
    </row>
    <row r="723" spans="1:18" x14ac:dyDescent="0.2">
      <c r="A723" s="79"/>
      <c r="B723" s="79"/>
      <c r="C723" s="79"/>
      <c r="D723" s="86"/>
      <c r="E723" s="79"/>
      <c r="F723" s="79"/>
      <c r="G723" s="79"/>
      <c r="H723" s="79"/>
      <c r="I723" s="79"/>
      <c r="J723" s="79"/>
      <c r="K723" s="79"/>
      <c r="L723" s="79"/>
      <c r="M723" s="79"/>
      <c r="N723" s="79"/>
      <c r="O723" s="79"/>
      <c r="P723" s="79"/>
      <c r="Q723" s="79"/>
      <c r="R723" s="79"/>
    </row>
    <row r="724" spans="1:18" x14ac:dyDescent="0.2">
      <c r="A724" s="79"/>
      <c r="B724" s="79"/>
      <c r="C724" s="79"/>
      <c r="D724" s="86"/>
      <c r="E724" s="79"/>
      <c r="F724" s="79"/>
      <c r="G724" s="79"/>
      <c r="H724" s="79"/>
      <c r="I724" s="79"/>
      <c r="J724" s="79"/>
      <c r="K724" s="79"/>
      <c r="L724" s="79"/>
      <c r="M724" s="79"/>
      <c r="N724" s="79"/>
      <c r="O724" s="79"/>
      <c r="P724" s="79"/>
      <c r="Q724" s="79"/>
      <c r="R724" s="79"/>
    </row>
    <row r="725" spans="1:18" x14ac:dyDescent="0.2">
      <c r="A725" s="79"/>
      <c r="B725" s="79"/>
      <c r="C725" s="79"/>
      <c r="D725" s="86"/>
      <c r="E725" s="79"/>
      <c r="F725" s="79"/>
      <c r="G725" s="79"/>
      <c r="H725" s="79"/>
      <c r="I725" s="79"/>
      <c r="J725" s="79"/>
      <c r="K725" s="79"/>
      <c r="L725" s="79"/>
      <c r="M725" s="79"/>
      <c r="N725" s="79"/>
      <c r="O725" s="79"/>
      <c r="P725" s="79"/>
      <c r="Q725" s="79"/>
      <c r="R725" s="79"/>
    </row>
    <row r="726" spans="1:18" x14ac:dyDescent="0.2">
      <c r="A726" s="79"/>
      <c r="B726" s="79"/>
      <c r="C726" s="79"/>
      <c r="D726" s="86"/>
      <c r="E726" s="79"/>
      <c r="F726" s="79"/>
      <c r="G726" s="79"/>
      <c r="H726" s="79"/>
      <c r="I726" s="79"/>
      <c r="J726" s="79"/>
      <c r="K726" s="79"/>
      <c r="L726" s="79"/>
      <c r="M726" s="79"/>
      <c r="N726" s="79"/>
      <c r="O726" s="79"/>
      <c r="P726" s="79"/>
      <c r="Q726" s="79"/>
      <c r="R726" s="79"/>
    </row>
    <row r="727" spans="1:18" x14ac:dyDescent="0.2">
      <c r="A727" s="79"/>
      <c r="B727" s="79"/>
      <c r="C727" s="79"/>
      <c r="D727" s="86"/>
      <c r="E727" s="79"/>
      <c r="F727" s="79"/>
      <c r="G727" s="79"/>
      <c r="H727" s="79"/>
      <c r="I727" s="79"/>
      <c r="J727" s="79"/>
      <c r="K727" s="79"/>
      <c r="L727" s="79"/>
      <c r="M727" s="79"/>
      <c r="N727" s="79"/>
      <c r="O727" s="79"/>
      <c r="P727" s="79"/>
      <c r="Q727" s="79"/>
      <c r="R727" s="79"/>
    </row>
    <row r="728" spans="1:18" x14ac:dyDescent="0.2">
      <c r="A728" s="79"/>
      <c r="B728" s="79"/>
      <c r="C728" s="79"/>
      <c r="D728" s="86"/>
      <c r="E728" s="79"/>
      <c r="F728" s="79"/>
      <c r="G728" s="79"/>
      <c r="H728" s="79"/>
      <c r="I728" s="79"/>
      <c r="J728" s="79"/>
      <c r="K728" s="79"/>
      <c r="L728" s="79"/>
      <c r="M728" s="79"/>
      <c r="N728" s="79"/>
      <c r="O728" s="79"/>
      <c r="P728" s="79"/>
      <c r="Q728" s="79"/>
      <c r="R728" s="79"/>
    </row>
    <row r="729" spans="1:18" x14ac:dyDescent="0.2">
      <c r="A729" s="79"/>
      <c r="B729" s="79"/>
      <c r="C729" s="79"/>
      <c r="D729" s="86"/>
      <c r="E729" s="79"/>
      <c r="F729" s="79"/>
      <c r="G729" s="79"/>
      <c r="H729" s="79"/>
      <c r="I729" s="79"/>
      <c r="J729" s="79"/>
      <c r="K729" s="79"/>
      <c r="L729" s="79"/>
      <c r="M729" s="79"/>
      <c r="N729" s="79"/>
      <c r="O729" s="79"/>
      <c r="P729" s="79"/>
      <c r="Q729" s="79"/>
      <c r="R729" s="79"/>
    </row>
    <row r="730" spans="1:18" x14ac:dyDescent="0.2">
      <c r="A730" s="79"/>
      <c r="B730" s="79"/>
      <c r="C730" s="79"/>
      <c r="D730" s="86"/>
      <c r="E730" s="79"/>
      <c r="F730" s="79"/>
      <c r="G730" s="79"/>
      <c r="H730" s="79"/>
      <c r="I730" s="79"/>
      <c r="J730" s="79"/>
      <c r="K730" s="79"/>
      <c r="L730" s="79"/>
      <c r="M730" s="79"/>
      <c r="N730" s="79"/>
      <c r="O730" s="79"/>
      <c r="P730" s="79"/>
      <c r="Q730" s="79"/>
      <c r="R730" s="79"/>
    </row>
    <row r="731" spans="1:18" x14ac:dyDescent="0.2">
      <c r="A731" s="79"/>
      <c r="B731" s="79"/>
      <c r="C731" s="79"/>
      <c r="D731" s="86"/>
      <c r="E731" s="79"/>
      <c r="F731" s="79"/>
      <c r="G731" s="79"/>
      <c r="H731" s="79"/>
      <c r="I731" s="79"/>
      <c r="J731" s="79"/>
      <c r="K731" s="79"/>
      <c r="L731" s="79"/>
      <c r="M731" s="79"/>
      <c r="N731" s="79"/>
      <c r="O731" s="79"/>
      <c r="P731" s="79"/>
      <c r="Q731" s="79"/>
      <c r="R731" s="79"/>
    </row>
    <row r="732" spans="1:18" x14ac:dyDescent="0.2">
      <c r="A732" s="79"/>
      <c r="B732" s="79"/>
      <c r="C732" s="79"/>
      <c r="D732" s="86"/>
      <c r="E732" s="79"/>
      <c r="F732" s="79"/>
      <c r="G732" s="79"/>
      <c r="H732" s="79"/>
      <c r="I732" s="79"/>
      <c r="J732" s="79"/>
      <c r="K732" s="79"/>
      <c r="L732" s="79"/>
      <c r="M732" s="79"/>
      <c r="N732" s="79"/>
      <c r="O732" s="79"/>
      <c r="P732" s="79"/>
      <c r="Q732" s="79"/>
      <c r="R732" s="79"/>
    </row>
    <row r="733" spans="1:18" x14ac:dyDescent="0.2">
      <c r="A733" s="79"/>
      <c r="B733" s="79"/>
      <c r="C733" s="79"/>
      <c r="D733" s="86"/>
      <c r="E733" s="79"/>
      <c r="F733" s="79"/>
      <c r="G733" s="79"/>
      <c r="H733" s="79"/>
      <c r="I733" s="79"/>
      <c r="J733" s="79"/>
      <c r="K733" s="79"/>
      <c r="L733" s="79"/>
      <c r="M733" s="79"/>
      <c r="N733" s="79"/>
      <c r="O733" s="79"/>
      <c r="P733" s="79"/>
      <c r="Q733" s="79"/>
      <c r="R733" s="79"/>
    </row>
    <row r="734" spans="1:18" x14ac:dyDescent="0.2">
      <c r="A734" s="79"/>
      <c r="B734" s="79"/>
      <c r="C734" s="79"/>
      <c r="D734" s="86"/>
      <c r="E734" s="79"/>
      <c r="F734" s="79"/>
      <c r="G734" s="79"/>
      <c r="H734" s="79"/>
      <c r="I734" s="79"/>
      <c r="J734" s="79"/>
      <c r="K734" s="79"/>
      <c r="L734" s="79"/>
      <c r="M734" s="79"/>
      <c r="N734" s="79"/>
      <c r="O734" s="79"/>
      <c r="P734" s="79"/>
      <c r="Q734" s="79"/>
      <c r="R734" s="79"/>
    </row>
    <row r="735" spans="1:18" x14ac:dyDescent="0.2">
      <c r="A735" s="79"/>
      <c r="B735" s="79"/>
      <c r="C735" s="79"/>
      <c r="D735" s="86"/>
      <c r="E735" s="79"/>
      <c r="F735" s="79"/>
      <c r="G735" s="79"/>
      <c r="H735" s="79"/>
      <c r="I735" s="79"/>
      <c r="J735" s="79"/>
      <c r="K735" s="79"/>
      <c r="L735" s="79"/>
      <c r="M735" s="79"/>
      <c r="N735" s="79"/>
      <c r="O735" s="79"/>
      <c r="P735" s="79"/>
      <c r="Q735" s="79"/>
      <c r="R735" s="79"/>
    </row>
    <row r="736" spans="1:18" x14ac:dyDescent="0.2">
      <c r="A736" s="79"/>
      <c r="B736" s="79"/>
      <c r="C736" s="79"/>
      <c r="D736" s="86"/>
      <c r="E736" s="79"/>
      <c r="F736" s="79"/>
      <c r="G736" s="79"/>
      <c r="H736" s="79"/>
      <c r="I736" s="79"/>
      <c r="J736" s="79"/>
      <c r="K736" s="79"/>
      <c r="L736" s="79"/>
      <c r="M736" s="79"/>
      <c r="N736" s="79"/>
      <c r="O736" s="79"/>
      <c r="P736" s="79"/>
      <c r="Q736" s="79"/>
      <c r="R736" s="79"/>
    </row>
    <row r="737" spans="1:18" x14ac:dyDescent="0.2">
      <c r="A737" s="79"/>
      <c r="B737" s="79"/>
      <c r="C737" s="79"/>
      <c r="D737" s="86"/>
      <c r="E737" s="79"/>
      <c r="F737" s="79"/>
      <c r="G737" s="79"/>
      <c r="H737" s="79"/>
      <c r="I737" s="79"/>
      <c r="J737" s="79"/>
      <c r="K737" s="79"/>
      <c r="L737" s="79"/>
      <c r="M737" s="79"/>
      <c r="N737" s="79"/>
      <c r="O737" s="79"/>
      <c r="P737" s="79"/>
      <c r="Q737" s="79"/>
      <c r="R737" s="79"/>
    </row>
    <row r="738" spans="1:18" x14ac:dyDescent="0.2">
      <c r="A738" s="79"/>
      <c r="B738" s="79"/>
      <c r="C738" s="79"/>
      <c r="D738" s="86"/>
      <c r="E738" s="79"/>
      <c r="F738" s="79"/>
      <c r="G738" s="79"/>
      <c r="H738" s="79"/>
      <c r="I738" s="79"/>
      <c r="J738" s="79"/>
      <c r="K738" s="79"/>
      <c r="L738" s="79"/>
      <c r="M738" s="79"/>
      <c r="N738" s="79"/>
      <c r="O738" s="79"/>
      <c r="P738" s="79"/>
      <c r="Q738" s="79"/>
      <c r="R738" s="79"/>
    </row>
    <row r="739" spans="1:18" x14ac:dyDescent="0.2">
      <c r="A739" s="79"/>
      <c r="B739" s="79"/>
      <c r="C739" s="79"/>
      <c r="D739" s="86"/>
      <c r="E739" s="79"/>
      <c r="F739" s="79"/>
      <c r="G739" s="79"/>
      <c r="H739" s="79"/>
      <c r="I739" s="79"/>
      <c r="J739" s="79"/>
      <c r="K739" s="79"/>
      <c r="L739" s="79"/>
      <c r="M739" s="79"/>
      <c r="N739" s="79"/>
      <c r="O739" s="79"/>
      <c r="P739" s="79"/>
      <c r="Q739" s="79"/>
      <c r="R739" s="79"/>
    </row>
    <row r="740" spans="1:18" x14ac:dyDescent="0.2">
      <c r="A740" s="79"/>
      <c r="B740" s="79"/>
      <c r="C740" s="79"/>
      <c r="D740" s="86"/>
      <c r="E740" s="79"/>
      <c r="F740" s="79"/>
      <c r="G740" s="79"/>
      <c r="H740" s="79"/>
      <c r="I740" s="79"/>
      <c r="J740" s="79"/>
      <c r="K740" s="79"/>
      <c r="L740" s="79"/>
      <c r="M740" s="79"/>
      <c r="N740" s="79"/>
      <c r="O740" s="79"/>
      <c r="P740" s="79"/>
      <c r="Q740" s="79"/>
      <c r="R740" s="79"/>
    </row>
    <row r="741" spans="1:18" x14ac:dyDescent="0.2">
      <c r="A741" s="79"/>
      <c r="B741" s="79"/>
      <c r="C741" s="79"/>
      <c r="D741" s="86"/>
      <c r="E741" s="79"/>
      <c r="F741" s="79"/>
      <c r="G741" s="79"/>
      <c r="H741" s="79"/>
      <c r="I741" s="79"/>
      <c r="J741" s="79"/>
      <c r="K741" s="79"/>
      <c r="L741" s="79"/>
      <c r="M741" s="79"/>
      <c r="N741" s="79"/>
      <c r="O741" s="79"/>
      <c r="P741" s="79"/>
      <c r="Q741" s="79"/>
      <c r="R741" s="79"/>
    </row>
    <row r="742" spans="1:18" x14ac:dyDescent="0.2">
      <c r="A742" s="79"/>
      <c r="B742" s="79"/>
      <c r="C742" s="79"/>
      <c r="D742" s="86"/>
      <c r="E742" s="79"/>
      <c r="F742" s="79"/>
      <c r="G742" s="79"/>
      <c r="H742" s="79"/>
      <c r="I742" s="79"/>
      <c r="J742" s="79"/>
      <c r="K742" s="79"/>
      <c r="L742" s="79"/>
      <c r="M742" s="79"/>
      <c r="N742" s="79"/>
      <c r="O742" s="79"/>
      <c r="P742" s="79"/>
      <c r="Q742" s="79"/>
      <c r="R742" s="79"/>
    </row>
    <row r="743" spans="1:18" x14ac:dyDescent="0.2">
      <c r="A743" s="79"/>
      <c r="B743" s="79"/>
      <c r="C743" s="79"/>
      <c r="D743" s="86"/>
      <c r="E743" s="79"/>
      <c r="F743" s="79"/>
      <c r="G743" s="79"/>
      <c r="H743" s="79"/>
      <c r="I743" s="79"/>
      <c r="J743" s="79"/>
      <c r="K743" s="79"/>
      <c r="L743" s="79"/>
      <c r="M743" s="79"/>
      <c r="N743" s="79"/>
      <c r="O743" s="79"/>
      <c r="P743" s="79"/>
      <c r="Q743" s="79"/>
      <c r="R743" s="79"/>
    </row>
    <row r="744" spans="1:18" x14ac:dyDescent="0.2">
      <c r="A744" s="79"/>
      <c r="B744" s="79"/>
      <c r="C744" s="79"/>
      <c r="D744" s="86"/>
      <c r="E744" s="79"/>
      <c r="F744" s="79"/>
      <c r="G744" s="79"/>
      <c r="H744" s="79"/>
      <c r="I744" s="79"/>
      <c r="J744" s="79"/>
      <c r="K744" s="79"/>
      <c r="L744" s="79"/>
      <c r="M744" s="79"/>
      <c r="N744" s="79"/>
      <c r="O744" s="79"/>
      <c r="P744" s="79"/>
      <c r="Q744" s="79"/>
      <c r="R744" s="79"/>
    </row>
    <row r="745" spans="1:18" x14ac:dyDescent="0.2">
      <c r="A745" s="79"/>
      <c r="B745" s="79"/>
      <c r="C745" s="79"/>
      <c r="D745" s="86"/>
      <c r="E745" s="79"/>
      <c r="F745" s="79"/>
      <c r="G745" s="79"/>
      <c r="H745" s="79"/>
      <c r="I745" s="79"/>
      <c r="J745" s="79"/>
      <c r="K745" s="79"/>
      <c r="L745" s="79"/>
      <c r="M745" s="79"/>
      <c r="N745" s="79"/>
      <c r="O745" s="79"/>
      <c r="P745" s="79"/>
      <c r="Q745" s="79"/>
      <c r="R745" s="79"/>
    </row>
    <row r="746" spans="1:18" x14ac:dyDescent="0.2">
      <c r="A746" s="79"/>
      <c r="B746" s="79"/>
      <c r="C746" s="79"/>
      <c r="D746" s="86"/>
      <c r="E746" s="79"/>
      <c r="F746" s="79"/>
      <c r="G746" s="79"/>
      <c r="H746" s="79"/>
      <c r="I746" s="79"/>
      <c r="J746" s="79"/>
      <c r="K746" s="79"/>
      <c r="L746" s="79"/>
      <c r="M746" s="79"/>
      <c r="N746" s="79"/>
      <c r="O746" s="79"/>
      <c r="P746" s="79"/>
      <c r="Q746" s="79"/>
      <c r="R746" s="79"/>
    </row>
    <row r="747" spans="1:18" x14ac:dyDescent="0.2">
      <c r="A747" s="79"/>
      <c r="B747" s="79"/>
      <c r="C747" s="79"/>
      <c r="D747" s="86"/>
      <c r="E747" s="79"/>
      <c r="F747" s="79"/>
      <c r="G747" s="79"/>
      <c r="H747" s="79"/>
      <c r="I747" s="79"/>
      <c r="J747" s="79"/>
      <c r="K747" s="79"/>
      <c r="L747" s="79"/>
      <c r="M747" s="79"/>
      <c r="N747" s="79"/>
      <c r="O747" s="79"/>
      <c r="P747" s="79"/>
      <c r="Q747" s="79"/>
      <c r="R747" s="79"/>
    </row>
    <row r="748" spans="1:18" x14ac:dyDescent="0.2">
      <c r="A748" s="79"/>
      <c r="B748" s="79"/>
      <c r="C748" s="79"/>
      <c r="D748" s="86"/>
      <c r="E748" s="79"/>
      <c r="F748" s="79"/>
      <c r="G748" s="79"/>
      <c r="H748" s="79"/>
      <c r="I748" s="79"/>
      <c r="J748" s="79"/>
      <c r="K748" s="79"/>
      <c r="L748" s="79"/>
      <c r="M748" s="79"/>
      <c r="N748" s="79"/>
      <c r="O748" s="79"/>
      <c r="P748" s="79"/>
      <c r="Q748" s="79"/>
      <c r="R748" s="79"/>
    </row>
    <row r="749" spans="1:18" x14ac:dyDescent="0.2">
      <c r="A749" s="79"/>
      <c r="B749" s="79"/>
      <c r="C749" s="79"/>
      <c r="D749" s="86"/>
      <c r="E749" s="79"/>
      <c r="F749" s="79"/>
      <c r="G749" s="79"/>
      <c r="H749" s="79"/>
      <c r="I749" s="79"/>
      <c r="J749" s="79"/>
      <c r="K749" s="79"/>
      <c r="L749" s="79"/>
      <c r="M749" s="79"/>
      <c r="N749" s="79"/>
      <c r="O749" s="79"/>
      <c r="P749" s="79"/>
      <c r="Q749" s="79"/>
      <c r="R749" s="79"/>
    </row>
    <row r="750" spans="1:18" x14ac:dyDescent="0.2">
      <c r="A750" s="79"/>
      <c r="B750" s="79"/>
      <c r="C750" s="79"/>
      <c r="D750" s="86"/>
      <c r="E750" s="79"/>
      <c r="F750" s="79"/>
      <c r="G750" s="79"/>
      <c r="H750" s="79"/>
      <c r="I750" s="79"/>
      <c r="J750" s="79"/>
      <c r="K750" s="79"/>
      <c r="L750" s="79"/>
      <c r="M750" s="79"/>
      <c r="N750" s="79"/>
      <c r="O750" s="79"/>
      <c r="P750" s="79"/>
      <c r="Q750" s="79"/>
      <c r="R750" s="79"/>
    </row>
    <row r="751" spans="1:18" x14ac:dyDescent="0.2">
      <c r="A751" s="79"/>
      <c r="B751" s="79"/>
      <c r="C751" s="79"/>
      <c r="D751" s="86"/>
      <c r="E751" s="79"/>
      <c r="F751" s="79"/>
      <c r="G751" s="79"/>
      <c r="H751" s="79"/>
      <c r="I751" s="79"/>
      <c r="J751" s="79"/>
      <c r="K751" s="79"/>
      <c r="L751" s="79"/>
      <c r="M751" s="79"/>
      <c r="N751" s="79"/>
      <c r="O751" s="79"/>
      <c r="P751" s="79"/>
      <c r="Q751" s="79"/>
      <c r="R751" s="79"/>
    </row>
    <row r="752" spans="1:18" x14ac:dyDescent="0.2">
      <c r="A752" s="79"/>
      <c r="B752" s="79"/>
      <c r="C752" s="79"/>
      <c r="D752" s="86"/>
      <c r="E752" s="79"/>
      <c r="F752" s="79"/>
      <c r="G752" s="79"/>
      <c r="H752" s="79"/>
      <c r="I752" s="79"/>
      <c r="J752" s="79"/>
      <c r="K752" s="79"/>
      <c r="L752" s="79"/>
      <c r="M752" s="79"/>
      <c r="N752" s="79"/>
      <c r="O752" s="79"/>
      <c r="P752" s="79"/>
      <c r="Q752" s="79"/>
      <c r="R752" s="79"/>
    </row>
    <row r="753" spans="1:18" x14ac:dyDescent="0.2">
      <c r="A753" s="79"/>
      <c r="B753" s="79"/>
      <c r="C753" s="79"/>
      <c r="D753" s="86"/>
      <c r="E753" s="79"/>
      <c r="F753" s="79"/>
      <c r="G753" s="79"/>
      <c r="H753" s="79"/>
      <c r="I753" s="79"/>
      <c r="J753" s="79"/>
      <c r="K753" s="79"/>
      <c r="L753" s="79"/>
      <c r="M753" s="79"/>
      <c r="N753" s="79"/>
      <c r="O753" s="79"/>
      <c r="P753" s="79"/>
      <c r="Q753" s="79"/>
      <c r="R753" s="79"/>
    </row>
    <row r="754" spans="1:18" x14ac:dyDescent="0.2">
      <c r="A754" s="79"/>
      <c r="B754" s="79"/>
      <c r="C754" s="79"/>
      <c r="D754" s="86"/>
      <c r="E754" s="79"/>
      <c r="F754" s="79"/>
      <c r="G754" s="79"/>
      <c r="H754" s="79"/>
      <c r="I754" s="79"/>
      <c r="J754" s="79"/>
      <c r="K754" s="79"/>
      <c r="L754" s="79"/>
      <c r="M754" s="79"/>
      <c r="N754" s="79"/>
      <c r="O754" s="79"/>
      <c r="P754" s="79"/>
      <c r="Q754" s="79"/>
      <c r="R754" s="79"/>
    </row>
    <row r="755" spans="1:18" x14ac:dyDescent="0.2">
      <c r="A755" s="79"/>
      <c r="B755" s="79"/>
      <c r="C755" s="79"/>
      <c r="D755" s="86"/>
      <c r="E755" s="79"/>
      <c r="F755" s="79"/>
      <c r="G755" s="79"/>
      <c r="H755" s="79"/>
      <c r="I755" s="79"/>
      <c r="J755" s="79"/>
      <c r="K755" s="79"/>
      <c r="L755" s="79"/>
      <c r="M755" s="79"/>
      <c r="N755" s="79"/>
      <c r="O755" s="79"/>
      <c r="P755" s="79"/>
      <c r="Q755" s="79"/>
      <c r="R755" s="79"/>
    </row>
    <row r="756" spans="1:18" x14ac:dyDescent="0.2">
      <c r="A756" s="79"/>
      <c r="B756" s="79"/>
      <c r="C756" s="79"/>
      <c r="D756" s="86"/>
      <c r="E756" s="79"/>
      <c r="F756" s="79"/>
      <c r="G756" s="79"/>
      <c r="H756" s="79"/>
      <c r="I756" s="79"/>
      <c r="J756" s="79"/>
      <c r="K756" s="79"/>
      <c r="L756" s="79"/>
      <c r="M756" s="79"/>
      <c r="N756" s="79"/>
      <c r="O756" s="79"/>
      <c r="P756" s="79"/>
      <c r="Q756" s="79"/>
      <c r="R756" s="79"/>
    </row>
    <row r="757" spans="1:18" x14ac:dyDescent="0.2">
      <c r="A757" s="79"/>
      <c r="B757" s="79"/>
      <c r="C757" s="79"/>
      <c r="D757" s="86"/>
      <c r="E757" s="79"/>
      <c r="F757" s="79"/>
      <c r="G757" s="79"/>
      <c r="H757" s="79"/>
      <c r="I757" s="79"/>
      <c r="J757" s="79"/>
      <c r="K757" s="79"/>
      <c r="L757" s="79"/>
      <c r="M757" s="79"/>
      <c r="N757" s="79"/>
      <c r="O757" s="79"/>
      <c r="P757" s="79"/>
      <c r="Q757" s="79"/>
      <c r="R757" s="79"/>
    </row>
    <row r="758" spans="1:18" x14ac:dyDescent="0.2">
      <c r="A758" s="79"/>
      <c r="B758" s="79"/>
      <c r="C758" s="79"/>
      <c r="D758" s="86"/>
      <c r="E758" s="79"/>
      <c r="F758" s="79"/>
      <c r="G758" s="79"/>
      <c r="H758" s="79"/>
      <c r="I758" s="79"/>
      <c r="J758" s="79"/>
      <c r="K758" s="79"/>
      <c r="L758" s="79"/>
      <c r="M758" s="79"/>
      <c r="N758" s="79"/>
      <c r="O758" s="79"/>
      <c r="P758" s="79"/>
      <c r="Q758" s="79"/>
      <c r="R758" s="79"/>
    </row>
    <row r="759" spans="1:18" x14ac:dyDescent="0.2">
      <c r="A759" s="79"/>
      <c r="B759" s="79"/>
      <c r="C759" s="79"/>
      <c r="D759" s="86"/>
      <c r="E759" s="79"/>
      <c r="F759" s="79"/>
      <c r="G759" s="79"/>
      <c r="H759" s="79"/>
      <c r="I759" s="79"/>
      <c r="J759" s="79"/>
      <c r="K759" s="79"/>
      <c r="L759" s="79"/>
      <c r="M759" s="79"/>
      <c r="N759" s="79"/>
      <c r="O759" s="79"/>
      <c r="P759" s="79"/>
      <c r="Q759" s="79"/>
      <c r="R759" s="79"/>
    </row>
    <row r="760" spans="1:18" x14ac:dyDescent="0.2">
      <c r="A760" s="79"/>
      <c r="B760" s="79"/>
      <c r="C760" s="79"/>
      <c r="D760" s="86"/>
      <c r="E760" s="79"/>
      <c r="F760" s="79"/>
      <c r="G760" s="79"/>
      <c r="H760" s="79"/>
      <c r="I760" s="79"/>
      <c r="J760" s="79"/>
      <c r="K760" s="79"/>
      <c r="L760" s="79"/>
      <c r="M760" s="79"/>
      <c r="N760" s="79"/>
      <c r="O760" s="79"/>
      <c r="P760" s="79"/>
      <c r="Q760" s="79"/>
      <c r="R760" s="79"/>
    </row>
    <row r="761" spans="1:18" x14ac:dyDescent="0.2">
      <c r="A761" s="79"/>
      <c r="B761" s="79"/>
      <c r="C761" s="79"/>
      <c r="D761" s="86"/>
      <c r="E761" s="79"/>
      <c r="F761" s="79"/>
      <c r="G761" s="79"/>
      <c r="H761" s="79"/>
      <c r="I761" s="79"/>
      <c r="J761" s="79"/>
      <c r="K761" s="79"/>
      <c r="L761" s="79"/>
      <c r="M761" s="79"/>
      <c r="N761" s="79"/>
      <c r="O761" s="79"/>
      <c r="P761" s="79"/>
      <c r="Q761" s="79"/>
      <c r="R761" s="79"/>
    </row>
    <row r="762" spans="1:18" x14ac:dyDescent="0.2">
      <c r="A762" s="79"/>
      <c r="B762" s="79"/>
      <c r="C762" s="79"/>
      <c r="D762" s="86"/>
      <c r="E762" s="79"/>
      <c r="F762" s="79"/>
      <c r="G762" s="79"/>
      <c r="H762" s="79"/>
      <c r="I762" s="79"/>
      <c r="J762" s="79"/>
      <c r="K762" s="79"/>
      <c r="L762" s="79"/>
      <c r="M762" s="79"/>
      <c r="N762" s="79"/>
      <c r="O762" s="79"/>
      <c r="P762" s="79"/>
      <c r="Q762" s="79"/>
      <c r="R762" s="79"/>
    </row>
    <row r="763" spans="1:18" x14ac:dyDescent="0.2">
      <c r="A763" s="79"/>
      <c r="B763" s="79"/>
      <c r="C763" s="79"/>
      <c r="D763" s="86"/>
      <c r="E763" s="79"/>
      <c r="F763" s="79"/>
      <c r="G763" s="79"/>
      <c r="H763" s="79"/>
      <c r="I763" s="79"/>
      <c r="J763" s="79"/>
      <c r="K763" s="79"/>
      <c r="L763" s="79"/>
      <c r="M763" s="79"/>
      <c r="N763" s="79"/>
      <c r="O763" s="79"/>
      <c r="P763" s="79"/>
      <c r="Q763" s="79"/>
      <c r="R763" s="79"/>
    </row>
    <row r="764" spans="1:18" x14ac:dyDescent="0.2">
      <c r="A764" s="79"/>
      <c r="B764" s="79"/>
      <c r="C764" s="79"/>
      <c r="D764" s="86"/>
      <c r="E764" s="79"/>
      <c r="F764" s="79"/>
      <c r="G764" s="79"/>
      <c r="H764" s="79"/>
      <c r="I764" s="79"/>
      <c r="J764" s="79"/>
      <c r="K764" s="79"/>
      <c r="L764" s="79"/>
      <c r="M764" s="79"/>
      <c r="N764" s="79"/>
      <c r="O764" s="79"/>
      <c r="P764" s="79"/>
      <c r="Q764" s="79"/>
      <c r="R764" s="79"/>
    </row>
    <row r="765" spans="1:18" x14ac:dyDescent="0.2">
      <c r="A765" s="79"/>
      <c r="B765" s="79"/>
      <c r="C765" s="79"/>
      <c r="D765" s="86"/>
      <c r="E765" s="79"/>
      <c r="F765" s="79"/>
      <c r="G765" s="79"/>
      <c r="H765" s="79"/>
      <c r="I765" s="79"/>
      <c r="J765" s="79"/>
      <c r="K765" s="79"/>
      <c r="L765" s="79"/>
      <c r="M765" s="79"/>
      <c r="N765" s="79"/>
      <c r="O765" s="79"/>
      <c r="P765" s="79"/>
      <c r="Q765" s="79"/>
      <c r="R765" s="79"/>
    </row>
    <row r="766" spans="1:18" x14ac:dyDescent="0.2">
      <c r="A766" s="79"/>
      <c r="B766" s="79"/>
      <c r="C766" s="79"/>
      <c r="D766" s="86"/>
      <c r="E766" s="79"/>
      <c r="F766" s="79"/>
      <c r="G766" s="79"/>
      <c r="H766" s="79"/>
      <c r="I766" s="79"/>
      <c r="J766" s="79"/>
      <c r="K766" s="79"/>
      <c r="L766" s="79"/>
      <c r="M766" s="79"/>
      <c r="N766" s="79"/>
      <c r="O766" s="79"/>
      <c r="P766" s="79"/>
      <c r="Q766" s="79"/>
      <c r="R766" s="79"/>
    </row>
    <row r="767" spans="1:18" x14ac:dyDescent="0.2">
      <c r="A767" s="79"/>
      <c r="B767" s="79"/>
      <c r="C767" s="79"/>
      <c r="D767" s="86"/>
      <c r="E767" s="79"/>
      <c r="F767" s="79"/>
      <c r="G767" s="79"/>
      <c r="H767" s="79"/>
      <c r="I767" s="79"/>
      <c r="J767" s="79"/>
      <c r="K767" s="79"/>
      <c r="L767" s="79"/>
      <c r="M767" s="79"/>
      <c r="N767" s="79"/>
      <c r="O767" s="79"/>
      <c r="P767" s="79"/>
      <c r="Q767" s="79"/>
      <c r="R767" s="79"/>
    </row>
    <row r="768" spans="1:18" x14ac:dyDescent="0.2">
      <c r="A768" s="79"/>
      <c r="B768" s="79"/>
      <c r="C768" s="79"/>
      <c r="D768" s="86"/>
      <c r="E768" s="79"/>
      <c r="F768" s="79"/>
      <c r="G768" s="79"/>
      <c r="H768" s="79"/>
      <c r="I768" s="79"/>
      <c r="J768" s="79"/>
      <c r="K768" s="79"/>
      <c r="L768" s="79"/>
      <c r="M768" s="79"/>
      <c r="N768" s="79"/>
      <c r="O768" s="79"/>
      <c r="P768" s="79"/>
      <c r="Q768" s="79"/>
      <c r="R768" s="79"/>
    </row>
    <row r="769" spans="1:18" x14ac:dyDescent="0.2">
      <c r="A769" s="79"/>
      <c r="B769" s="79"/>
      <c r="C769" s="79"/>
      <c r="D769" s="86"/>
      <c r="E769" s="79"/>
      <c r="F769" s="79"/>
      <c r="G769" s="79"/>
      <c r="H769" s="79"/>
      <c r="I769" s="79"/>
      <c r="J769" s="79"/>
      <c r="K769" s="79"/>
      <c r="L769" s="79"/>
      <c r="M769" s="79"/>
      <c r="N769" s="79"/>
      <c r="O769" s="79"/>
      <c r="P769" s="79"/>
      <c r="Q769" s="79"/>
      <c r="R769" s="79"/>
    </row>
    <row r="770" spans="1:18" x14ac:dyDescent="0.2">
      <c r="A770" s="79"/>
      <c r="B770" s="79"/>
      <c r="C770" s="79"/>
      <c r="D770" s="86"/>
      <c r="E770" s="79"/>
      <c r="F770" s="79"/>
      <c r="G770" s="79"/>
      <c r="H770" s="79"/>
      <c r="I770" s="79"/>
      <c r="J770" s="79"/>
      <c r="K770" s="79"/>
      <c r="L770" s="79"/>
      <c r="M770" s="79"/>
      <c r="N770" s="79"/>
      <c r="O770" s="79"/>
      <c r="P770" s="79"/>
      <c r="Q770" s="79"/>
      <c r="R770" s="79"/>
    </row>
    <row r="771" spans="1:18" x14ac:dyDescent="0.2">
      <c r="A771" s="79"/>
      <c r="B771" s="79"/>
      <c r="C771" s="79"/>
      <c r="D771" s="86"/>
      <c r="E771" s="79"/>
      <c r="F771" s="79"/>
      <c r="G771" s="79"/>
      <c r="H771" s="79"/>
      <c r="I771" s="79"/>
      <c r="J771" s="79"/>
      <c r="K771" s="79"/>
      <c r="L771" s="79"/>
      <c r="M771" s="79"/>
      <c r="N771" s="79"/>
      <c r="O771" s="79"/>
      <c r="P771" s="79"/>
      <c r="Q771" s="79"/>
      <c r="R771" s="79"/>
    </row>
    <row r="772" spans="1:18" x14ac:dyDescent="0.2">
      <c r="A772" s="79"/>
      <c r="B772" s="79"/>
      <c r="C772" s="79"/>
      <c r="D772" s="86"/>
      <c r="E772" s="79"/>
      <c r="F772" s="79"/>
      <c r="G772" s="79"/>
      <c r="H772" s="79"/>
      <c r="I772" s="79"/>
      <c r="J772" s="79"/>
      <c r="K772" s="79"/>
      <c r="L772" s="79"/>
      <c r="M772" s="79"/>
      <c r="N772" s="79"/>
      <c r="O772" s="79"/>
      <c r="P772" s="79"/>
      <c r="Q772" s="79"/>
      <c r="R772" s="79"/>
    </row>
    <row r="773" spans="1:18" x14ac:dyDescent="0.2">
      <c r="A773" s="79"/>
      <c r="B773" s="79"/>
      <c r="C773" s="79"/>
      <c r="D773" s="86"/>
      <c r="E773" s="79"/>
      <c r="F773" s="79"/>
      <c r="G773" s="79"/>
      <c r="H773" s="79"/>
      <c r="I773" s="79"/>
      <c r="J773" s="79"/>
      <c r="K773" s="79"/>
      <c r="L773" s="79"/>
      <c r="M773" s="79"/>
      <c r="N773" s="79"/>
      <c r="O773" s="79"/>
      <c r="P773" s="79"/>
      <c r="Q773" s="79"/>
      <c r="R773" s="79"/>
    </row>
    <row r="774" spans="1:18" x14ac:dyDescent="0.2">
      <c r="A774" s="79"/>
      <c r="B774" s="79"/>
      <c r="C774" s="79"/>
      <c r="D774" s="86"/>
      <c r="E774" s="79"/>
      <c r="F774" s="79"/>
      <c r="G774" s="79"/>
      <c r="H774" s="79"/>
      <c r="I774" s="79"/>
      <c r="J774" s="79"/>
      <c r="K774" s="79"/>
      <c r="L774" s="79"/>
      <c r="M774" s="79"/>
      <c r="N774" s="79"/>
      <c r="O774" s="79"/>
      <c r="P774" s="79"/>
      <c r="Q774" s="79"/>
      <c r="R774" s="79"/>
    </row>
    <row r="775" spans="1:18" x14ac:dyDescent="0.2">
      <c r="A775" s="79"/>
      <c r="B775" s="79"/>
      <c r="C775" s="79"/>
      <c r="D775" s="86"/>
      <c r="E775" s="79"/>
      <c r="F775" s="79"/>
      <c r="G775" s="79"/>
      <c r="H775" s="79"/>
      <c r="I775" s="79"/>
      <c r="J775" s="79"/>
      <c r="K775" s="79"/>
      <c r="L775" s="79"/>
      <c r="M775" s="79"/>
      <c r="N775" s="79"/>
      <c r="O775" s="79"/>
      <c r="P775" s="79"/>
      <c r="Q775" s="79"/>
      <c r="R775" s="79"/>
    </row>
    <row r="776" spans="1:18" x14ac:dyDescent="0.2">
      <c r="A776" s="79"/>
      <c r="B776" s="79"/>
      <c r="C776" s="79"/>
      <c r="D776" s="86"/>
      <c r="E776" s="79"/>
      <c r="F776" s="79"/>
      <c r="G776" s="79"/>
      <c r="H776" s="79"/>
      <c r="I776" s="79"/>
      <c r="J776" s="79"/>
      <c r="K776" s="79"/>
      <c r="L776" s="79"/>
      <c r="M776" s="79"/>
      <c r="N776" s="79"/>
      <c r="O776" s="79"/>
      <c r="P776" s="79"/>
      <c r="Q776" s="79"/>
      <c r="R776" s="79"/>
    </row>
    <row r="777" spans="1:18" x14ac:dyDescent="0.2">
      <c r="A777" s="79"/>
      <c r="B777" s="79"/>
      <c r="C777" s="79"/>
      <c r="D777" s="86"/>
      <c r="E777" s="79"/>
      <c r="F777" s="79"/>
      <c r="G777" s="79"/>
      <c r="H777" s="79"/>
      <c r="I777" s="79"/>
      <c r="J777" s="79"/>
      <c r="K777" s="79"/>
      <c r="L777" s="79"/>
      <c r="M777" s="79"/>
      <c r="N777" s="79"/>
      <c r="O777" s="79"/>
      <c r="P777" s="79"/>
      <c r="Q777" s="79"/>
      <c r="R777" s="79"/>
    </row>
    <row r="778" spans="1:18" x14ac:dyDescent="0.2">
      <c r="A778" s="79"/>
      <c r="B778" s="79"/>
      <c r="C778" s="79"/>
      <c r="D778" s="86"/>
      <c r="E778" s="79"/>
      <c r="F778" s="79"/>
      <c r="G778" s="79"/>
      <c r="H778" s="79"/>
      <c r="I778" s="79"/>
      <c r="J778" s="79"/>
      <c r="K778" s="79"/>
      <c r="L778" s="79"/>
      <c r="M778" s="79"/>
      <c r="N778" s="79"/>
      <c r="O778" s="79"/>
      <c r="P778" s="79"/>
      <c r="Q778" s="79"/>
      <c r="R778" s="79"/>
    </row>
    <row r="779" spans="1:18" x14ac:dyDescent="0.2">
      <c r="A779" s="79"/>
      <c r="B779" s="79"/>
      <c r="C779" s="79"/>
      <c r="D779" s="86"/>
      <c r="E779" s="79"/>
      <c r="F779" s="79"/>
      <c r="G779" s="79"/>
      <c r="H779" s="79"/>
      <c r="I779" s="79"/>
      <c r="J779" s="79"/>
      <c r="K779" s="79"/>
      <c r="L779" s="79"/>
      <c r="M779" s="79"/>
      <c r="N779" s="79"/>
      <c r="O779" s="79"/>
      <c r="P779" s="79"/>
      <c r="Q779" s="79"/>
      <c r="R779" s="79"/>
    </row>
    <row r="780" spans="1:18" x14ac:dyDescent="0.2">
      <c r="A780" s="79"/>
      <c r="B780" s="79"/>
      <c r="C780" s="79"/>
      <c r="D780" s="86"/>
      <c r="E780" s="79"/>
      <c r="F780" s="79"/>
      <c r="G780" s="79"/>
      <c r="H780" s="79"/>
      <c r="I780" s="79"/>
      <c r="J780" s="79"/>
      <c r="K780" s="79"/>
      <c r="L780" s="79"/>
      <c r="M780" s="79"/>
      <c r="N780" s="79"/>
      <c r="O780" s="79"/>
      <c r="P780" s="79"/>
      <c r="Q780" s="79"/>
      <c r="R780" s="79"/>
    </row>
    <row r="781" spans="1:18" x14ac:dyDescent="0.2">
      <c r="A781" s="79"/>
      <c r="B781" s="79"/>
      <c r="C781" s="79"/>
      <c r="D781" s="86"/>
      <c r="E781" s="79"/>
      <c r="F781" s="79"/>
      <c r="G781" s="79"/>
      <c r="H781" s="79"/>
      <c r="I781" s="79"/>
      <c r="J781" s="79"/>
      <c r="K781" s="79"/>
      <c r="L781" s="79"/>
      <c r="M781" s="79"/>
      <c r="N781" s="79"/>
      <c r="O781" s="79"/>
      <c r="P781" s="79"/>
      <c r="Q781" s="79"/>
      <c r="R781" s="79"/>
    </row>
    <row r="782" spans="1:18" x14ac:dyDescent="0.2">
      <c r="A782" s="79"/>
      <c r="B782" s="79"/>
      <c r="C782" s="79"/>
      <c r="D782" s="86"/>
      <c r="E782" s="79"/>
      <c r="F782" s="79"/>
      <c r="G782" s="79"/>
      <c r="H782" s="79"/>
      <c r="I782" s="79"/>
      <c r="J782" s="79"/>
      <c r="K782" s="79"/>
      <c r="L782" s="79"/>
      <c r="M782" s="79"/>
      <c r="N782" s="79"/>
      <c r="O782" s="79"/>
      <c r="P782" s="79"/>
      <c r="Q782" s="79"/>
      <c r="R782" s="79"/>
    </row>
    <row r="783" spans="1:18" x14ac:dyDescent="0.2">
      <c r="A783" s="79"/>
      <c r="B783" s="79"/>
      <c r="C783" s="79"/>
      <c r="D783" s="86"/>
      <c r="E783" s="79"/>
      <c r="F783" s="79"/>
      <c r="G783" s="79"/>
      <c r="H783" s="79"/>
      <c r="I783" s="79"/>
      <c r="J783" s="79"/>
      <c r="K783" s="79"/>
      <c r="L783" s="79"/>
      <c r="M783" s="79"/>
      <c r="N783" s="79"/>
      <c r="O783" s="79"/>
      <c r="P783" s="79"/>
      <c r="Q783" s="79"/>
      <c r="R783" s="79"/>
    </row>
    <row r="784" spans="1:18" x14ac:dyDescent="0.2">
      <c r="A784" s="79"/>
      <c r="B784" s="79"/>
      <c r="C784" s="79"/>
      <c r="D784" s="86"/>
      <c r="E784" s="79"/>
      <c r="F784" s="79"/>
      <c r="G784" s="79"/>
      <c r="H784" s="79"/>
      <c r="I784" s="79"/>
      <c r="J784" s="79"/>
      <c r="K784" s="79"/>
      <c r="L784" s="79"/>
      <c r="M784" s="79"/>
      <c r="N784" s="79"/>
      <c r="O784" s="79"/>
      <c r="P784" s="79"/>
      <c r="Q784" s="79"/>
      <c r="R784" s="79"/>
    </row>
    <row r="785" spans="1:18" x14ac:dyDescent="0.2">
      <c r="A785" s="79"/>
      <c r="B785" s="79"/>
      <c r="C785" s="79"/>
      <c r="D785" s="86"/>
      <c r="E785" s="79"/>
      <c r="F785" s="79"/>
      <c r="G785" s="79"/>
      <c r="H785" s="79"/>
      <c r="I785" s="79"/>
      <c r="J785" s="79"/>
      <c r="K785" s="79"/>
      <c r="L785" s="79"/>
      <c r="M785" s="79"/>
      <c r="N785" s="79"/>
      <c r="O785" s="79"/>
      <c r="P785" s="79"/>
      <c r="Q785" s="79"/>
      <c r="R785" s="79"/>
    </row>
    <row r="786" spans="1:18" x14ac:dyDescent="0.2">
      <c r="A786" s="79"/>
      <c r="B786" s="79"/>
      <c r="C786" s="79"/>
      <c r="D786" s="86"/>
      <c r="E786" s="79"/>
      <c r="F786" s="79"/>
      <c r="G786" s="79"/>
      <c r="H786" s="79"/>
      <c r="I786" s="79"/>
      <c r="J786" s="79"/>
      <c r="K786" s="79"/>
      <c r="L786" s="79"/>
      <c r="M786" s="79"/>
      <c r="N786" s="79"/>
      <c r="O786" s="79"/>
      <c r="P786" s="79"/>
      <c r="Q786" s="79"/>
      <c r="R786" s="79"/>
    </row>
    <row r="787" spans="1:18" x14ac:dyDescent="0.2">
      <c r="A787" s="79"/>
      <c r="B787" s="79"/>
      <c r="C787" s="79"/>
      <c r="D787" s="86"/>
      <c r="E787" s="79"/>
      <c r="F787" s="79"/>
      <c r="G787" s="79"/>
      <c r="H787" s="79"/>
      <c r="I787" s="79"/>
      <c r="J787" s="79"/>
      <c r="K787" s="79"/>
      <c r="L787" s="79"/>
      <c r="M787" s="79"/>
      <c r="N787" s="79"/>
      <c r="O787" s="79"/>
      <c r="P787" s="79"/>
      <c r="Q787" s="79"/>
      <c r="R787" s="79"/>
    </row>
    <row r="788" spans="1:18" x14ac:dyDescent="0.2">
      <c r="A788" s="79"/>
      <c r="B788" s="79"/>
      <c r="C788" s="79"/>
      <c r="D788" s="86"/>
      <c r="E788" s="79"/>
      <c r="F788" s="79"/>
      <c r="G788" s="79"/>
      <c r="H788" s="79"/>
      <c r="I788" s="79"/>
      <c r="J788" s="79"/>
      <c r="K788" s="79"/>
      <c r="L788" s="79"/>
      <c r="M788" s="79"/>
      <c r="N788" s="79"/>
      <c r="O788" s="79"/>
      <c r="P788" s="79"/>
      <c r="Q788" s="79"/>
      <c r="R788" s="79"/>
    </row>
    <row r="789" spans="1:18" x14ac:dyDescent="0.2">
      <c r="A789" s="79"/>
      <c r="B789" s="79"/>
      <c r="C789" s="79"/>
      <c r="D789" s="86"/>
      <c r="E789" s="79"/>
      <c r="F789" s="79"/>
      <c r="G789" s="79"/>
      <c r="H789" s="79"/>
      <c r="I789" s="79"/>
      <c r="J789" s="79"/>
      <c r="K789" s="79"/>
      <c r="L789" s="79"/>
      <c r="M789" s="79"/>
      <c r="N789" s="79"/>
      <c r="O789" s="79"/>
      <c r="P789" s="79"/>
      <c r="Q789" s="79"/>
      <c r="R789" s="79"/>
    </row>
    <row r="790" spans="1:18" x14ac:dyDescent="0.2">
      <c r="A790" s="79"/>
      <c r="B790" s="79"/>
      <c r="C790" s="79"/>
      <c r="D790" s="86"/>
      <c r="E790" s="79"/>
      <c r="F790" s="79"/>
      <c r="G790" s="79"/>
      <c r="H790" s="79"/>
      <c r="I790" s="79"/>
      <c r="J790" s="79"/>
      <c r="K790" s="79"/>
      <c r="L790" s="79"/>
      <c r="M790" s="79"/>
      <c r="N790" s="79"/>
      <c r="O790" s="79"/>
      <c r="P790" s="79"/>
      <c r="Q790" s="79"/>
      <c r="R790" s="79"/>
    </row>
    <row r="791" spans="1:18" x14ac:dyDescent="0.2">
      <c r="A791" s="79"/>
      <c r="B791" s="79"/>
      <c r="C791" s="79"/>
      <c r="D791" s="86"/>
      <c r="E791" s="79"/>
      <c r="F791" s="79"/>
      <c r="G791" s="79"/>
      <c r="H791" s="79"/>
      <c r="I791" s="79"/>
      <c r="J791" s="79"/>
      <c r="K791" s="79"/>
      <c r="L791" s="79"/>
      <c r="M791" s="79"/>
      <c r="N791" s="79"/>
      <c r="O791" s="79"/>
      <c r="P791" s="79"/>
      <c r="Q791" s="79"/>
      <c r="R791" s="79"/>
    </row>
    <row r="792" spans="1:18" x14ac:dyDescent="0.2">
      <c r="A792" s="79"/>
      <c r="B792" s="79"/>
      <c r="C792" s="79"/>
      <c r="D792" s="86"/>
      <c r="E792" s="79"/>
      <c r="F792" s="79"/>
      <c r="G792" s="79"/>
      <c r="H792" s="79"/>
      <c r="I792" s="79"/>
      <c r="J792" s="79"/>
      <c r="K792" s="79"/>
      <c r="L792" s="79"/>
      <c r="M792" s="79"/>
      <c r="N792" s="79"/>
      <c r="O792" s="79"/>
      <c r="P792" s="79"/>
      <c r="Q792" s="79"/>
      <c r="R792" s="79"/>
    </row>
    <row r="793" spans="1:18" x14ac:dyDescent="0.2">
      <c r="A793" s="79"/>
      <c r="B793" s="79"/>
      <c r="C793" s="79"/>
      <c r="D793" s="86"/>
      <c r="E793" s="79"/>
      <c r="F793" s="79"/>
      <c r="G793" s="79"/>
      <c r="H793" s="79"/>
      <c r="I793" s="79"/>
      <c r="J793" s="79"/>
      <c r="K793" s="79"/>
      <c r="L793" s="79"/>
      <c r="M793" s="79"/>
      <c r="N793" s="79"/>
      <c r="O793" s="79"/>
      <c r="P793" s="79"/>
      <c r="Q793" s="79"/>
      <c r="R793" s="79"/>
    </row>
    <row r="794" spans="1:18" x14ac:dyDescent="0.2">
      <c r="A794" s="79"/>
      <c r="B794" s="79"/>
      <c r="C794" s="79"/>
      <c r="D794" s="86"/>
      <c r="E794" s="79"/>
      <c r="F794" s="79"/>
      <c r="G794" s="79"/>
      <c r="H794" s="79"/>
      <c r="I794" s="79"/>
      <c r="J794" s="79"/>
      <c r="K794" s="79"/>
      <c r="L794" s="79"/>
      <c r="M794" s="79"/>
      <c r="N794" s="79"/>
      <c r="O794" s="79"/>
      <c r="P794" s="79"/>
      <c r="Q794" s="79"/>
      <c r="R794" s="79"/>
    </row>
    <row r="795" spans="1:18" x14ac:dyDescent="0.2">
      <c r="A795" s="79"/>
      <c r="B795" s="79"/>
      <c r="C795" s="79"/>
      <c r="D795" s="86"/>
      <c r="E795" s="79"/>
      <c r="F795" s="79"/>
      <c r="G795" s="79"/>
      <c r="H795" s="79"/>
      <c r="I795" s="79"/>
      <c r="J795" s="79"/>
      <c r="K795" s="79"/>
      <c r="L795" s="79"/>
      <c r="M795" s="79"/>
      <c r="N795" s="79"/>
      <c r="O795" s="79"/>
      <c r="P795" s="79"/>
      <c r="Q795" s="79"/>
      <c r="R795" s="79"/>
    </row>
    <row r="796" spans="1:18" x14ac:dyDescent="0.2">
      <c r="A796" s="79"/>
      <c r="B796" s="79"/>
      <c r="C796" s="79"/>
      <c r="D796" s="86"/>
      <c r="E796" s="79"/>
      <c r="F796" s="79"/>
      <c r="G796" s="79"/>
      <c r="H796" s="79"/>
      <c r="I796" s="79"/>
      <c r="J796" s="79"/>
      <c r="K796" s="79"/>
      <c r="L796" s="79"/>
      <c r="M796" s="79"/>
      <c r="N796" s="79"/>
      <c r="O796" s="79"/>
      <c r="P796" s="79"/>
      <c r="Q796" s="79"/>
      <c r="R796" s="79"/>
    </row>
    <row r="797" spans="1:18" x14ac:dyDescent="0.2">
      <c r="A797" s="79"/>
      <c r="B797" s="79"/>
      <c r="C797" s="79"/>
      <c r="D797" s="86"/>
      <c r="E797" s="79"/>
      <c r="F797" s="79"/>
      <c r="G797" s="79"/>
      <c r="H797" s="79"/>
      <c r="I797" s="79"/>
      <c r="J797" s="79"/>
      <c r="K797" s="79"/>
      <c r="L797" s="79"/>
      <c r="M797" s="79"/>
      <c r="N797" s="79"/>
      <c r="O797" s="79"/>
      <c r="P797" s="79"/>
      <c r="Q797" s="79"/>
      <c r="R797" s="79"/>
    </row>
    <row r="798" spans="1:18" x14ac:dyDescent="0.2">
      <c r="A798" s="79"/>
      <c r="B798" s="79"/>
      <c r="C798" s="79"/>
      <c r="D798" s="86"/>
      <c r="E798" s="79"/>
      <c r="F798" s="79"/>
      <c r="G798" s="79"/>
      <c r="H798" s="79"/>
      <c r="I798" s="79"/>
      <c r="J798" s="79"/>
      <c r="K798" s="79"/>
      <c r="L798" s="79"/>
      <c r="M798" s="79"/>
      <c r="N798" s="79"/>
      <c r="O798" s="79"/>
      <c r="P798" s="79"/>
      <c r="Q798" s="79"/>
      <c r="R798" s="79"/>
    </row>
    <row r="799" spans="1:18" x14ac:dyDescent="0.2">
      <c r="A799" s="79"/>
      <c r="B799" s="79"/>
      <c r="C799" s="79"/>
      <c r="D799" s="86"/>
      <c r="E799" s="79"/>
      <c r="F799" s="79"/>
      <c r="G799" s="79"/>
      <c r="H799" s="79"/>
      <c r="I799" s="79"/>
      <c r="J799" s="79"/>
      <c r="K799" s="79"/>
      <c r="L799" s="79"/>
      <c r="M799" s="79"/>
      <c r="N799" s="79"/>
      <c r="O799" s="79"/>
      <c r="P799" s="79"/>
      <c r="Q799" s="79"/>
      <c r="R799" s="79"/>
    </row>
    <row r="800" spans="1:18" x14ac:dyDescent="0.2">
      <c r="A800" s="79"/>
      <c r="B800" s="79"/>
      <c r="C800" s="79"/>
      <c r="D800" s="86"/>
      <c r="E800" s="79"/>
      <c r="F800" s="79"/>
      <c r="G800" s="79"/>
      <c r="H800" s="79"/>
      <c r="I800" s="79"/>
      <c r="J800" s="79"/>
      <c r="K800" s="79"/>
      <c r="L800" s="79"/>
      <c r="M800" s="79"/>
      <c r="N800" s="79"/>
      <c r="O800" s="79"/>
      <c r="P800" s="79"/>
      <c r="Q800" s="79"/>
      <c r="R800" s="79"/>
    </row>
    <row r="801" spans="1:18" x14ac:dyDescent="0.2">
      <c r="A801" s="79"/>
      <c r="B801" s="79"/>
      <c r="C801" s="79"/>
      <c r="D801" s="86"/>
      <c r="E801" s="79"/>
      <c r="F801" s="79"/>
      <c r="G801" s="79"/>
      <c r="H801" s="79"/>
      <c r="I801" s="79"/>
      <c r="J801" s="79"/>
      <c r="K801" s="79"/>
      <c r="L801" s="79"/>
      <c r="M801" s="79"/>
      <c r="N801" s="79"/>
      <c r="O801" s="79"/>
      <c r="P801" s="79"/>
      <c r="Q801" s="79"/>
      <c r="R801" s="79"/>
    </row>
    <row r="802" spans="1:18" x14ac:dyDescent="0.2">
      <c r="A802" s="79"/>
      <c r="B802" s="79"/>
      <c r="C802" s="79"/>
      <c r="D802" s="86"/>
      <c r="E802" s="79"/>
      <c r="F802" s="79"/>
      <c r="G802" s="79"/>
      <c r="H802" s="79"/>
      <c r="I802" s="79"/>
      <c r="J802" s="79"/>
      <c r="K802" s="79"/>
      <c r="L802" s="79"/>
      <c r="M802" s="79"/>
      <c r="N802" s="79"/>
      <c r="O802" s="79"/>
      <c r="P802" s="79"/>
      <c r="Q802" s="79"/>
      <c r="R802" s="79"/>
    </row>
    <row r="803" spans="1:18" x14ac:dyDescent="0.2">
      <c r="A803" s="79"/>
      <c r="B803" s="79"/>
      <c r="C803" s="79"/>
      <c r="D803" s="86"/>
      <c r="E803" s="79"/>
      <c r="F803" s="79"/>
      <c r="G803" s="79"/>
      <c r="H803" s="79"/>
      <c r="I803" s="79"/>
      <c r="J803" s="79"/>
      <c r="K803" s="79"/>
      <c r="L803" s="79"/>
      <c r="M803" s="79"/>
      <c r="N803" s="79"/>
      <c r="O803" s="79"/>
      <c r="P803" s="79"/>
      <c r="Q803" s="79"/>
      <c r="R803" s="79"/>
    </row>
    <row r="804" spans="1:18" x14ac:dyDescent="0.2">
      <c r="A804" s="79"/>
      <c r="B804" s="79"/>
      <c r="C804" s="79"/>
      <c r="D804" s="86"/>
      <c r="E804" s="79"/>
      <c r="F804" s="79"/>
      <c r="G804" s="79"/>
      <c r="H804" s="79"/>
      <c r="I804" s="79"/>
      <c r="J804" s="79"/>
      <c r="K804" s="79"/>
      <c r="L804" s="79"/>
      <c r="M804" s="79"/>
      <c r="N804" s="79"/>
      <c r="O804" s="79"/>
      <c r="P804" s="79"/>
      <c r="Q804" s="79"/>
      <c r="R804" s="79"/>
    </row>
    <row r="805" spans="1:18" x14ac:dyDescent="0.2">
      <c r="A805" s="79"/>
      <c r="B805" s="79"/>
      <c r="C805" s="79"/>
      <c r="D805" s="86"/>
      <c r="E805" s="79"/>
      <c r="F805" s="79"/>
      <c r="G805" s="79"/>
      <c r="H805" s="79"/>
      <c r="I805" s="79"/>
      <c r="J805" s="79"/>
      <c r="K805" s="79"/>
      <c r="L805" s="79"/>
      <c r="M805" s="79"/>
      <c r="N805" s="79"/>
      <c r="O805" s="79"/>
      <c r="P805" s="79"/>
      <c r="Q805" s="79"/>
      <c r="R805" s="79"/>
    </row>
    <row r="806" spans="1:18" x14ac:dyDescent="0.2">
      <c r="A806" s="79"/>
      <c r="B806" s="79"/>
      <c r="C806" s="79"/>
      <c r="D806" s="86"/>
      <c r="E806" s="79"/>
      <c r="F806" s="79"/>
      <c r="G806" s="79"/>
      <c r="H806" s="79"/>
      <c r="I806" s="79"/>
      <c r="J806" s="79"/>
      <c r="K806" s="79"/>
      <c r="L806" s="79"/>
      <c r="M806" s="79"/>
      <c r="N806" s="79"/>
      <c r="O806" s="79"/>
      <c r="P806" s="79"/>
      <c r="Q806" s="79"/>
      <c r="R806" s="79"/>
    </row>
  </sheetData>
  <sortState xmlns:xlrd2="http://schemas.microsoft.com/office/spreadsheetml/2017/richdata2" ref="A6:J37">
    <sortCondition descending="1" ref="I6:I37"/>
  </sortState>
  <mergeCells count="5">
    <mergeCell ref="A46:I46"/>
    <mergeCell ref="A1:J1"/>
    <mergeCell ref="B2:H2"/>
    <mergeCell ref="B3:H3"/>
    <mergeCell ref="B4:H4"/>
  </mergeCells>
  <printOptions horizontalCentered="1"/>
  <pageMargins left="0.39370078740157483" right="0.39370078740157483" top="0.39370078740157483" bottom="0.78740157480314965" header="0.19685039370078741" footer="0.39370078740157483"/>
  <pageSetup paperSize="9" scale="68" orientation="portrait" r:id="rId1"/>
  <headerFooter>
    <oddFooter>&amp;C&amp;P /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91989-35F2-4DB4-9D08-598ECF013ECC}">
  <dimension ref="A1:N58"/>
  <sheetViews>
    <sheetView showGridLines="0" view="pageBreakPreview" zoomScale="80" zoomScaleNormal="90" zoomScaleSheetLayoutView="80" workbookViewId="0">
      <selection activeCell="F28" sqref="F28"/>
    </sheetView>
  </sheetViews>
  <sheetFormatPr defaultColWidth="9.140625" defaultRowHeight="15" x14ac:dyDescent="0.2"/>
  <cols>
    <col min="1" max="1" width="11" style="252" customWidth="1"/>
    <col min="2" max="2" width="24.85546875" style="252" customWidth="1"/>
    <col min="3" max="3" width="44" style="276" bestFit="1" customWidth="1"/>
    <col min="4" max="4" width="23.7109375" style="254" bestFit="1" customWidth="1"/>
    <col min="5" max="5" width="27" style="89" bestFit="1" customWidth="1"/>
    <col min="6" max="7" width="26.5703125" style="89" bestFit="1" customWidth="1"/>
    <col min="8" max="8" width="28.7109375" style="230" customWidth="1"/>
    <col min="9" max="9" width="25.7109375" style="89" customWidth="1"/>
    <col min="10" max="10" width="9.140625" style="89"/>
    <col min="11" max="11" width="9.140625" style="80"/>
    <col min="12" max="12" width="9.140625" style="89"/>
    <col min="13" max="13" width="15.42578125" style="89" bestFit="1" customWidth="1"/>
    <col min="14" max="14" width="21.28515625" style="89" customWidth="1"/>
    <col min="15" max="15" width="13.7109375" style="89" bestFit="1" customWidth="1"/>
    <col min="16" max="16384" width="9.140625" style="89"/>
  </cols>
  <sheetData>
    <row r="1" spans="1:14" s="208" customFormat="1" ht="13.15" customHeight="1" x14ac:dyDescent="0.25">
      <c r="A1" s="460"/>
      <c r="B1" s="461"/>
      <c r="C1" s="462"/>
      <c r="D1" s="462"/>
      <c r="E1" s="450" t="s">
        <v>21753</v>
      </c>
      <c r="F1" s="451"/>
      <c r="G1" s="465" t="s">
        <v>21772</v>
      </c>
      <c r="H1" s="206"/>
      <c r="I1" s="207"/>
      <c r="K1" s="209"/>
    </row>
    <row r="2" spans="1:14" s="208" customFormat="1" ht="13.15" customHeight="1" x14ac:dyDescent="0.25">
      <c r="A2" s="460"/>
      <c r="B2" s="463"/>
      <c r="C2" s="464"/>
      <c r="D2" s="464"/>
      <c r="E2" s="454"/>
      <c r="F2" s="455"/>
      <c r="G2" s="466"/>
      <c r="H2" s="206"/>
      <c r="I2" s="209"/>
      <c r="K2" s="209"/>
    </row>
    <row r="3" spans="1:14" s="208" customFormat="1" ht="15.75" x14ac:dyDescent="0.25">
      <c r="A3" s="460" t="s">
        <v>3542</v>
      </c>
      <c r="B3" s="467" t="str">
        <f>SINTÉTICO!B2</f>
        <v>ELABORAÇÃO DO PROJETO EXECUTIVO DE ENGENHARIA PARA RESTAURAÇÃO DA RODOVIA VPE-140 COM EXTENSÃO DE 2,85 km</v>
      </c>
      <c r="C3" s="468"/>
      <c r="D3" s="468"/>
      <c r="E3" s="450" t="s">
        <v>21760</v>
      </c>
      <c r="F3" s="451"/>
      <c r="G3" s="456">
        <f>SINTÉTICO!K2</f>
        <v>0.21229999999999999</v>
      </c>
      <c r="H3" s="206"/>
      <c r="I3" s="210"/>
      <c r="K3" s="209"/>
    </row>
    <row r="4" spans="1:14" s="208" customFormat="1" ht="30.75" customHeight="1" x14ac:dyDescent="0.25">
      <c r="A4" s="447"/>
      <c r="B4" s="469"/>
      <c r="C4" s="470"/>
      <c r="D4" s="470"/>
      <c r="E4" s="454"/>
      <c r="F4" s="455"/>
      <c r="G4" s="458"/>
      <c r="H4" s="206"/>
      <c r="I4" s="210"/>
      <c r="K4" s="209"/>
    </row>
    <row r="5" spans="1:14" s="208" customFormat="1" ht="15.75" x14ac:dyDescent="0.25">
      <c r="A5" s="447" t="s">
        <v>3543</v>
      </c>
      <c r="B5" s="180" t="s">
        <v>21761</v>
      </c>
      <c r="C5" s="181" t="s">
        <v>26709</v>
      </c>
      <c r="D5" s="181"/>
      <c r="E5" s="450" t="s">
        <v>21762</v>
      </c>
      <c r="F5" s="451"/>
      <c r="G5" s="456">
        <f>SINTÉTICO!K3</f>
        <v>0.15</v>
      </c>
      <c r="H5" s="206"/>
      <c r="I5" s="210"/>
      <c r="K5" s="209"/>
    </row>
    <row r="6" spans="1:14" s="208" customFormat="1" ht="15" customHeight="1" x14ac:dyDescent="0.25">
      <c r="A6" s="448"/>
      <c r="B6" s="180" t="s">
        <v>15137</v>
      </c>
      <c r="C6" s="181" t="s">
        <v>26710</v>
      </c>
      <c r="D6" s="181"/>
      <c r="E6" s="452"/>
      <c r="F6" s="453"/>
      <c r="G6" s="457"/>
      <c r="H6" s="206"/>
      <c r="I6" s="210"/>
      <c r="K6" s="209"/>
    </row>
    <row r="7" spans="1:14" s="208" customFormat="1" ht="15" customHeight="1" x14ac:dyDescent="0.25">
      <c r="A7" s="449"/>
      <c r="B7" s="211" t="s">
        <v>4016</v>
      </c>
      <c r="C7" s="212" t="s">
        <v>26730</v>
      </c>
      <c r="D7" s="212"/>
      <c r="E7" s="454"/>
      <c r="F7" s="455"/>
      <c r="G7" s="458"/>
      <c r="H7" s="206"/>
      <c r="K7" s="209"/>
    </row>
    <row r="8" spans="1:14" s="217" customFormat="1" ht="15.75" x14ac:dyDescent="0.2">
      <c r="A8" s="213"/>
      <c r="B8" s="214"/>
      <c r="C8" s="215"/>
      <c r="D8" s="216"/>
      <c r="G8" s="218"/>
      <c r="H8" s="219"/>
    </row>
    <row r="9" spans="1:14" s="13" customFormat="1" ht="13.5" customHeight="1" x14ac:dyDescent="0.25">
      <c r="A9" s="459" t="s">
        <v>21763</v>
      </c>
      <c r="B9" s="459"/>
      <c r="C9" s="459"/>
      <c r="D9" s="459"/>
      <c r="E9" s="459"/>
      <c r="F9" s="459"/>
      <c r="G9" s="459"/>
      <c r="H9" s="220"/>
    </row>
    <row r="10" spans="1:14" s="13" customFormat="1" ht="15" customHeight="1" x14ac:dyDescent="0.25">
      <c r="A10" s="459"/>
      <c r="B10" s="459"/>
      <c r="C10" s="459"/>
      <c r="D10" s="459"/>
      <c r="E10" s="459"/>
      <c r="F10" s="459"/>
      <c r="G10" s="459"/>
      <c r="H10" s="220"/>
    </row>
    <row r="11" spans="1:14" s="90" customFormat="1" ht="4.5" customHeight="1" x14ac:dyDescent="0.2">
      <c r="A11" s="221"/>
      <c r="B11" s="222"/>
      <c r="C11" s="223"/>
      <c r="D11" s="224"/>
      <c r="G11" s="225"/>
      <c r="H11" s="226"/>
      <c r="K11" s="84"/>
    </row>
    <row r="12" spans="1:14" ht="15.75" x14ac:dyDescent="0.2">
      <c r="A12" s="227" t="s">
        <v>0</v>
      </c>
      <c r="B12" s="228" t="s">
        <v>86</v>
      </c>
      <c r="C12" s="229" t="s">
        <v>21756</v>
      </c>
      <c r="D12" s="229" t="s">
        <v>21764</v>
      </c>
      <c r="E12" s="229" t="s">
        <v>21765</v>
      </c>
      <c r="F12" s="229" t="s">
        <v>21766</v>
      </c>
      <c r="G12" s="229" t="s">
        <v>21767</v>
      </c>
    </row>
    <row r="13" spans="1:14" ht="20.100000000000001" customHeight="1" x14ac:dyDescent="0.2">
      <c r="A13" s="446" t="s">
        <v>10</v>
      </c>
      <c r="B13" s="444" t="str">
        <f>RESUMO!B4</f>
        <v>ADMINISTRAÇÃO</v>
      </c>
      <c r="C13" s="231">
        <f>RESUMO!C4</f>
        <v>521321.8</v>
      </c>
      <c r="D13" s="232">
        <f>$C13*D14</f>
        <v>119220.99191178197</v>
      </c>
      <c r="E13" s="232">
        <f t="shared" ref="E13:G13" si="0">$C13*E14</f>
        <v>130260.65337544524</v>
      </c>
      <c r="F13" s="232">
        <f t="shared" si="0"/>
        <v>141439.90808821798</v>
      </c>
      <c r="G13" s="232">
        <f t="shared" si="0"/>
        <v>130400.24662455474</v>
      </c>
      <c r="H13" s="233">
        <f t="shared" ref="H13:H26" si="1">SUM(D13:G13)</f>
        <v>521321.79999999993</v>
      </c>
      <c r="I13" s="89" t="b">
        <f>H13=C13</f>
        <v>1</v>
      </c>
      <c r="N13" s="234"/>
    </row>
    <row r="14" spans="1:14" ht="20.100000000000001" customHeight="1" x14ac:dyDescent="0.2">
      <c r="A14" s="446"/>
      <c r="B14" s="444"/>
      <c r="C14" s="235"/>
      <c r="D14" s="236">
        <f>SUM(D15,D17,D19,D21,D23,D25)/SUM($C$15,$C$17,$C$19,$C$21,$C$23,$C$25)</f>
        <v>0.22868982634484492</v>
      </c>
      <c r="E14" s="236">
        <f t="shared" ref="E14:G14" si="2">SUM(E15,E17,E19,E21,E23,E25)/SUM($C$15,$C$17,$C$19,$C$21,$C$23,$C$25)</f>
        <v>0.24986611604472561</v>
      </c>
      <c r="F14" s="236">
        <f t="shared" si="2"/>
        <v>0.27131017365515503</v>
      </c>
      <c r="G14" s="236">
        <f t="shared" si="2"/>
        <v>0.25013388395527436</v>
      </c>
      <c r="H14" s="237">
        <f t="shared" si="1"/>
        <v>0.99999999999999989</v>
      </c>
      <c r="N14" s="234"/>
    </row>
    <row r="15" spans="1:14" ht="20.100000000000001" customHeight="1" x14ac:dyDescent="0.2">
      <c r="A15" s="446" t="s">
        <v>16</v>
      </c>
      <c r="B15" s="444" t="str">
        <f>RESUMO!B5</f>
        <v>CANTEIRO DE OBRAS</v>
      </c>
      <c r="C15" s="231">
        <f>RESUMO!C5</f>
        <v>299223.60000000003</v>
      </c>
      <c r="D15" s="232">
        <f>$C15*D16</f>
        <v>74805.900000000009</v>
      </c>
      <c r="E15" s="232">
        <f t="shared" ref="D15:G17" si="3">$C15*E16</f>
        <v>74805.900000000009</v>
      </c>
      <c r="F15" s="232">
        <f t="shared" si="3"/>
        <v>74805.900000000009</v>
      </c>
      <c r="G15" s="232">
        <f t="shared" si="3"/>
        <v>74805.900000000009</v>
      </c>
      <c r="H15" s="233">
        <f t="shared" si="1"/>
        <v>299223.60000000003</v>
      </c>
      <c r="I15" s="89" t="b">
        <f>H15=C15</f>
        <v>1</v>
      </c>
      <c r="N15" s="234"/>
    </row>
    <row r="16" spans="1:14" ht="20.100000000000001" customHeight="1" x14ac:dyDescent="0.2">
      <c r="A16" s="446"/>
      <c r="B16" s="444"/>
      <c r="C16" s="235"/>
      <c r="D16" s="236">
        <f>1/4</f>
        <v>0.25</v>
      </c>
      <c r="E16" s="236">
        <f t="shared" ref="E16:G16" si="4">1/4</f>
        <v>0.25</v>
      </c>
      <c r="F16" s="236">
        <f t="shared" si="4"/>
        <v>0.25</v>
      </c>
      <c r="G16" s="236">
        <f t="shared" si="4"/>
        <v>0.25</v>
      </c>
      <c r="H16" s="237">
        <f t="shared" si="1"/>
        <v>1</v>
      </c>
      <c r="N16" s="234"/>
    </row>
    <row r="17" spans="1:14" ht="20.100000000000001" customHeight="1" x14ac:dyDescent="0.2">
      <c r="A17" s="446" t="s">
        <v>23</v>
      </c>
      <c r="B17" s="444" t="str">
        <f>RESUMO!B6</f>
        <v>MOBILIZAÇÃO/DESMOBILIZAÇÃO</v>
      </c>
      <c r="C17" s="231">
        <f>RESUMO!C6</f>
        <v>213082.06</v>
      </c>
      <c r="D17" s="232">
        <f t="shared" si="3"/>
        <v>106541.03</v>
      </c>
      <c r="E17" s="232">
        <f t="shared" si="3"/>
        <v>0</v>
      </c>
      <c r="F17" s="232">
        <f t="shared" si="3"/>
        <v>0</v>
      </c>
      <c r="G17" s="232">
        <f t="shared" si="3"/>
        <v>106541.03</v>
      </c>
      <c r="H17" s="233">
        <f t="shared" si="1"/>
        <v>213082.06</v>
      </c>
      <c r="I17" s="89" t="b">
        <f>H17=C17</f>
        <v>1</v>
      </c>
      <c r="N17" s="234"/>
    </row>
    <row r="18" spans="1:14" ht="20.100000000000001" customHeight="1" x14ac:dyDescent="0.2">
      <c r="A18" s="446"/>
      <c r="B18" s="444"/>
      <c r="C18" s="235"/>
      <c r="D18" s="236">
        <v>0.5</v>
      </c>
      <c r="E18" s="236"/>
      <c r="F18" s="236"/>
      <c r="G18" s="236">
        <v>0.5</v>
      </c>
      <c r="H18" s="237">
        <f t="shared" si="1"/>
        <v>1</v>
      </c>
      <c r="N18" s="234"/>
    </row>
    <row r="19" spans="1:14" ht="20.100000000000001" customHeight="1" x14ac:dyDescent="0.2">
      <c r="A19" s="445" t="s">
        <v>21697</v>
      </c>
      <c r="B19" s="444" t="str">
        <f>RESUMO!B7</f>
        <v>DRENAGEM</v>
      </c>
      <c r="C19" s="231">
        <f>RESUMO!C7</f>
        <v>347432.37999999995</v>
      </c>
      <c r="D19" s="232">
        <f t="shared" ref="D19:G19" si="5">$C$19*D20</f>
        <v>0</v>
      </c>
      <c r="E19" s="232">
        <f t="shared" si="5"/>
        <v>173716.18999999997</v>
      </c>
      <c r="F19" s="232">
        <f t="shared" si="5"/>
        <v>173716.18999999997</v>
      </c>
      <c r="G19" s="232">
        <f t="shared" si="5"/>
        <v>0</v>
      </c>
      <c r="H19" s="233">
        <f t="shared" si="1"/>
        <v>347432.37999999995</v>
      </c>
      <c r="I19" s="89" t="b">
        <f>H19=C19</f>
        <v>1</v>
      </c>
      <c r="N19" s="234"/>
    </row>
    <row r="20" spans="1:14" ht="20.100000000000001" customHeight="1" x14ac:dyDescent="0.2">
      <c r="A20" s="445"/>
      <c r="B20" s="444"/>
      <c r="C20" s="235"/>
      <c r="D20" s="238"/>
      <c r="E20" s="238">
        <v>0.5</v>
      </c>
      <c r="F20" s="238">
        <v>0.5</v>
      </c>
      <c r="G20" s="238"/>
      <c r="H20" s="237">
        <f t="shared" si="1"/>
        <v>1</v>
      </c>
      <c r="N20" s="234"/>
    </row>
    <row r="21" spans="1:14" ht="20.100000000000001" customHeight="1" x14ac:dyDescent="0.2">
      <c r="A21" s="442" t="s">
        <v>21703</v>
      </c>
      <c r="B21" s="444" t="str">
        <f>RESUMO!B8</f>
        <v>PAVIMENTAÇÃO</v>
      </c>
      <c r="C21" s="231">
        <f>RESUMO!C8</f>
        <v>2078727.71</v>
      </c>
      <c r="D21" s="239">
        <f>$C$21*D22</f>
        <v>519681.92749999999</v>
      </c>
      <c r="E21" s="239">
        <f t="shared" ref="E21:G21" si="6">$C$21*E22</f>
        <v>519681.92749999999</v>
      </c>
      <c r="F21" s="239">
        <f t="shared" si="6"/>
        <v>519681.92749999999</v>
      </c>
      <c r="G21" s="239">
        <f t="shared" si="6"/>
        <v>519681.92749999999</v>
      </c>
      <c r="H21" s="233">
        <f t="shared" si="1"/>
        <v>2078727.71</v>
      </c>
      <c r="I21" s="89" t="b">
        <f>H21=C21</f>
        <v>1</v>
      </c>
      <c r="N21" s="234"/>
    </row>
    <row r="22" spans="1:14" ht="20.100000000000001" customHeight="1" x14ac:dyDescent="0.2">
      <c r="A22" s="443"/>
      <c r="B22" s="444"/>
      <c r="C22" s="235"/>
      <c r="D22" s="238">
        <v>0.25</v>
      </c>
      <c r="E22" s="238">
        <v>0.25</v>
      </c>
      <c r="F22" s="238">
        <v>0.25</v>
      </c>
      <c r="G22" s="238">
        <v>0.25</v>
      </c>
      <c r="H22" s="237">
        <f t="shared" si="1"/>
        <v>1</v>
      </c>
      <c r="N22" s="234"/>
    </row>
    <row r="23" spans="1:14" ht="20.100000000000001" customHeight="1" x14ac:dyDescent="0.2">
      <c r="A23" s="445" t="s">
        <v>21709</v>
      </c>
      <c r="B23" s="444" t="str">
        <f>RESUMO!B9</f>
        <v>SINALIZAÇÃO</v>
      </c>
      <c r="C23" s="231">
        <f>RESUMO!C9</f>
        <v>136049.14000000001</v>
      </c>
      <c r="D23" s="239">
        <f>$C$23*D24</f>
        <v>0</v>
      </c>
      <c r="E23" s="239">
        <f>$C$23*E24</f>
        <v>0</v>
      </c>
      <c r="F23" s="239">
        <f t="shared" ref="F23:G23" si="7">$C$23*F24</f>
        <v>68024.570000000007</v>
      </c>
      <c r="G23" s="239">
        <f t="shared" si="7"/>
        <v>68024.570000000007</v>
      </c>
      <c r="H23" s="233">
        <f t="shared" si="1"/>
        <v>136049.14000000001</v>
      </c>
      <c r="I23" s="89" t="b">
        <f>H23=C23</f>
        <v>1</v>
      </c>
      <c r="N23" s="234"/>
    </row>
    <row r="24" spans="1:14" ht="20.100000000000001" customHeight="1" x14ac:dyDescent="0.2">
      <c r="A24" s="445"/>
      <c r="B24" s="444"/>
      <c r="C24" s="235"/>
      <c r="D24" s="236"/>
      <c r="E24" s="236"/>
      <c r="F24" s="236">
        <v>0.5</v>
      </c>
      <c r="G24" s="236">
        <v>0.5</v>
      </c>
      <c r="H24" s="237">
        <f t="shared" si="1"/>
        <v>1</v>
      </c>
    </row>
    <row r="25" spans="1:14" ht="20.100000000000001" customHeight="1" x14ac:dyDescent="0.2">
      <c r="A25" s="445" t="s">
        <v>21713</v>
      </c>
      <c r="B25" s="444" t="str">
        <f>RESUMO!B10</f>
        <v>SINALIZAÇÃO DE OBRA</v>
      </c>
      <c r="C25" s="231">
        <f>RESUMO!C10</f>
        <v>97672.540000000008</v>
      </c>
      <c r="D25" s="232">
        <f t="shared" ref="D25" si="8">$C$25*D26</f>
        <v>24418.135000000002</v>
      </c>
      <c r="E25" s="232">
        <f>$C$25*E26</f>
        <v>24418.135000000002</v>
      </c>
      <c r="F25" s="232">
        <f>$C$25*F26</f>
        <v>24418.135000000002</v>
      </c>
      <c r="G25" s="232">
        <f>$C$25*G26</f>
        <v>24418.135000000002</v>
      </c>
      <c r="H25" s="233">
        <f t="shared" si="1"/>
        <v>97672.540000000008</v>
      </c>
      <c r="I25" s="89" t="b">
        <f>H25=C25</f>
        <v>1</v>
      </c>
    </row>
    <row r="26" spans="1:14" ht="20.100000000000001" customHeight="1" x14ac:dyDescent="0.2">
      <c r="A26" s="445"/>
      <c r="B26" s="444"/>
      <c r="C26" s="235"/>
      <c r="D26" s="236">
        <v>0.25</v>
      </c>
      <c r="E26" s="236">
        <v>0.25</v>
      </c>
      <c r="F26" s="236">
        <v>0.25</v>
      </c>
      <c r="G26" s="236">
        <v>0.25</v>
      </c>
      <c r="H26" s="237">
        <f t="shared" si="1"/>
        <v>1</v>
      </c>
      <c r="N26" s="240"/>
    </row>
    <row r="27" spans="1:14" x14ac:dyDescent="0.2">
      <c r="A27" s="241"/>
      <c r="B27" s="242"/>
      <c r="C27" s="243"/>
      <c r="D27" s="244"/>
      <c r="E27" s="245"/>
      <c r="F27" s="245"/>
      <c r="G27" s="246"/>
    </row>
    <row r="28" spans="1:14" x14ac:dyDescent="0.2">
      <c r="A28" s="241"/>
      <c r="B28" s="242"/>
      <c r="C28" s="243"/>
      <c r="D28" s="244"/>
      <c r="E28" s="245"/>
      <c r="F28" s="245"/>
      <c r="G28" s="246"/>
    </row>
    <row r="29" spans="1:14" ht="20.100000000000001" customHeight="1" x14ac:dyDescent="0.2">
      <c r="A29" s="441" t="s">
        <v>21768</v>
      </c>
      <c r="B29" s="441"/>
      <c r="C29" s="247">
        <f>SUM(C13,C15,C17,C21,C23,C25,C19)</f>
        <v>3693509.23</v>
      </c>
      <c r="D29" s="248">
        <f>D13+D15+D17+D21+D23+D25+D19</f>
        <v>844667.984411782</v>
      </c>
      <c r="E29" s="248">
        <f t="shared" ref="E29:G29" si="9">E13+E15+E17+E21+E23+E25+E19</f>
        <v>922882.80587544525</v>
      </c>
      <c r="F29" s="248">
        <f t="shared" si="9"/>
        <v>1002086.6305882179</v>
      </c>
      <c r="G29" s="248">
        <f t="shared" si="9"/>
        <v>923871.80912455474</v>
      </c>
      <c r="H29" s="249"/>
    </row>
    <row r="30" spans="1:14" ht="20.100000000000001" customHeight="1" x14ac:dyDescent="0.2">
      <c r="A30" s="441"/>
      <c r="B30" s="441"/>
      <c r="C30" s="247"/>
      <c r="D30" s="250">
        <f>D29/$C$29</f>
        <v>0.22868982634484494</v>
      </c>
      <c r="E30" s="250">
        <f t="shared" ref="E30" si="10">E29/$C$29</f>
        <v>0.24986611604472564</v>
      </c>
      <c r="F30" s="250">
        <f t="shared" ref="F30" si="11">F29/$C$29</f>
        <v>0.27131017365515503</v>
      </c>
      <c r="G30" s="250">
        <f t="shared" ref="G30" si="12">G29/$C$29</f>
        <v>0.25013388395527436</v>
      </c>
      <c r="H30" s="249"/>
    </row>
    <row r="31" spans="1:14" ht="20.100000000000001" customHeight="1" x14ac:dyDescent="0.2">
      <c r="A31" s="441" t="s">
        <v>21769</v>
      </c>
      <c r="B31" s="441"/>
      <c r="C31" s="247">
        <f>C29</f>
        <v>3693509.23</v>
      </c>
      <c r="D31" s="248">
        <f>D29</f>
        <v>844667.984411782</v>
      </c>
      <c r="E31" s="248">
        <f>D31+E29</f>
        <v>1767550.7902872274</v>
      </c>
      <c r="F31" s="248">
        <f t="shared" ref="F31:G31" si="13">E31+F29</f>
        <v>2769637.420875445</v>
      </c>
      <c r="G31" s="248">
        <f t="shared" si="13"/>
        <v>3693509.2299999995</v>
      </c>
      <c r="H31" s="249"/>
      <c r="M31" s="240"/>
    </row>
    <row r="32" spans="1:14" ht="20.100000000000001" customHeight="1" x14ac:dyDescent="0.2">
      <c r="A32" s="441"/>
      <c r="B32" s="441"/>
      <c r="C32" s="247"/>
      <c r="D32" s="251">
        <f>D31/$C$29</f>
        <v>0.22868982634484494</v>
      </c>
      <c r="E32" s="251">
        <f>D32+E30</f>
        <v>0.47855594238957055</v>
      </c>
      <c r="F32" s="251">
        <f t="shared" ref="F32:G32" si="14">E32+F30</f>
        <v>0.74986611604472553</v>
      </c>
      <c r="G32" s="251">
        <f t="shared" si="14"/>
        <v>0.99999999999999989</v>
      </c>
    </row>
    <row r="33" spans="1:14" x14ac:dyDescent="0.2">
      <c r="A33" s="438"/>
      <c r="B33" s="439"/>
      <c r="C33" s="439"/>
      <c r="D33" s="439"/>
      <c r="E33" s="439"/>
      <c r="F33" s="439"/>
      <c r="G33" s="440"/>
    </row>
    <row r="34" spans="1:14" x14ac:dyDescent="0.2">
      <c r="C34" s="253"/>
    </row>
    <row r="35" spans="1:14" s="258" customFormat="1" x14ac:dyDescent="0.2">
      <c r="A35" s="255"/>
      <c r="B35" s="255"/>
      <c r="C35" s="256"/>
      <c r="D35" s="257" t="e">
        <f>D36/$C$36</f>
        <v>#REF!</v>
      </c>
      <c r="E35" s="257" t="e">
        <f>E36/$C$36</f>
        <v>#REF!</v>
      </c>
      <c r="F35" s="257" t="e">
        <f>F36/$C$36</f>
        <v>#REF!</v>
      </c>
      <c r="G35" s="257" t="e">
        <f>G36/$C$36</f>
        <v>#REF!</v>
      </c>
      <c r="H35" s="249"/>
      <c r="K35" s="259"/>
    </row>
    <row r="36" spans="1:14" s="262" customFormat="1" x14ac:dyDescent="0.2">
      <c r="A36" s="255"/>
      <c r="B36" s="260"/>
      <c r="C36" s="249" t="e">
        <f>SUM(D36:G36)</f>
        <v>#REF!</v>
      </c>
      <c r="D36" s="261" t="e">
        <f>D15+D17+D21+D23+D25+#REF!+D19+#REF!</f>
        <v>#REF!</v>
      </c>
      <c r="E36" s="261" t="e">
        <f>E15+E17+E21+E23+E25+#REF!+E19+#REF!</f>
        <v>#REF!</v>
      </c>
      <c r="F36" s="261" t="e">
        <f>F15+F17+F21+F23+F25+#REF!+F19+#REF!</f>
        <v>#REF!</v>
      </c>
      <c r="G36" s="261" t="e">
        <f>G15+G17+G21+G23+G25+#REF!+G19+#REF!</f>
        <v>#REF!</v>
      </c>
      <c r="H36" s="249"/>
      <c r="K36" s="263"/>
    </row>
    <row r="37" spans="1:14" x14ac:dyDescent="0.2">
      <c r="B37" s="252" t="s">
        <v>21770</v>
      </c>
      <c r="C37" s="249" t="e">
        <f>SUM(D37:G37)</f>
        <v>#REF!</v>
      </c>
      <c r="D37" s="264" t="e">
        <f>D38*D36</f>
        <v>#REF!</v>
      </c>
      <c r="E37" s="264" t="e">
        <f>E38*E36</f>
        <v>#REF!</v>
      </c>
      <c r="F37" s="244" t="e">
        <f>F38*F36</f>
        <v>#REF!</v>
      </c>
      <c r="G37" s="264" t="e">
        <f t="shared" ref="G37" si="15">G38*G36</f>
        <v>#REF!</v>
      </c>
      <c r="H37" s="265"/>
    </row>
    <row r="38" spans="1:14" x14ac:dyDescent="0.2">
      <c r="B38" s="252" t="s">
        <v>21771</v>
      </c>
      <c r="C38" s="249">
        <f>C13</f>
        <v>521321.8</v>
      </c>
      <c r="D38" s="266" t="e">
        <f>C38/C36</f>
        <v>#REF!</v>
      </c>
      <c r="E38" s="266" t="e">
        <f>#REF!</f>
        <v>#REF!</v>
      </c>
      <c r="F38" s="266" t="e">
        <f t="shared" ref="F38:G38" si="16">E38</f>
        <v>#REF!</v>
      </c>
      <c r="G38" s="266" t="e">
        <f t="shared" si="16"/>
        <v>#REF!</v>
      </c>
    </row>
    <row r="39" spans="1:14" x14ac:dyDescent="0.2">
      <c r="C39" s="267">
        <f>C38/12</f>
        <v>43443.48333333333</v>
      </c>
      <c r="D39" s="244"/>
      <c r="E39" s="245"/>
      <c r="F39" s="245"/>
      <c r="G39" s="245"/>
    </row>
    <row r="40" spans="1:14" s="270" customFormat="1" x14ac:dyDescent="0.2">
      <c r="A40" s="252"/>
      <c r="B40" s="252"/>
      <c r="C40" s="268"/>
      <c r="D40" s="269"/>
      <c r="E40" s="269"/>
      <c r="F40" s="269"/>
      <c r="G40" s="269"/>
      <c r="H40" s="230"/>
      <c r="K40" s="91"/>
    </row>
    <row r="41" spans="1:14" s="270" customFormat="1" x14ac:dyDescent="0.2">
      <c r="A41" s="252"/>
      <c r="B41" s="252"/>
      <c r="C41" s="249"/>
      <c r="D41" s="264"/>
      <c r="E41" s="264"/>
      <c r="F41" s="264"/>
      <c r="G41" s="271"/>
      <c r="H41" s="230"/>
      <c r="K41" s="91"/>
    </row>
    <row r="42" spans="1:14" s="270" customFormat="1" x14ac:dyDescent="0.2">
      <c r="A42" s="252"/>
      <c r="B42" s="252"/>
      <c r="C42" s="249"/>
      <c r="D42" s="266"/>
      <c r="E42" s="266"/>
      <c r="F42" s="266"/>
      <c r="G42" s="266"/>
      <c r="H42" s="230"/>
      <c r="K42" s="91"/>
    </row>
    <row r="43" spans="1:14" s="270" customFormat="1" x14ac:dyDescent="0.2">
      <c r="A43" s="252"/>
      <c r="B43" s="252"/>
      <c r="C43" s="267"/>
      <c r="D43" s="244"/>
      <c r="E43" s="272"/>
      <c r="F43" s="272"/>
      <c r="G43" s="272"/>
      <c r="H43" s="230"/>
      <c r="K43" s="91"/>
    </row>
    <row r="44" spans="1:14" s="270" customFormat="1" x14ac:dyDescent="0.2">
      <c r="A44" s="252"/>
      <c r="B44" s="252"/>
      <c r="C44" s="243"/>
      <c r="D44" s="244"/>
      <c r="E44" s="273"/>
      <c r="F44" s="273"/>
      <c r="G44" s="273"/>
      <c r="H44" s="230"/>
      <c r="K44" s="91"/>
    </row>
    <row r="45" spans="1:14" s="230" customFormat="1" x14ac:dyDescent="0.2">
      <c r="A45" s="252"/>
      <c r="B45" s="252"/>
      <c r="C45" s="243"/>
      <c r="D45" s="244"/>
      <c r="E45" s="273"/>
      <c r="F45" s="273"/>
      <c r="G45" s="273"/>
      <c r="I45" s="89"/>
      <c r="J45" s="89"/>
      <c r="K45" s="80"/>
      <c r="L45" s="89"/>
      <c r="M45" s="89"/>
      <c r="N45" s="89"/>
    </row>
    <row r="46" spans="1:14" s="230" customFormat="1" x14ac:dyDescent="0.2">
      <c r="A46" s="252"/>
      <c r="B46" s="252"/>
      <c r="C46" s="243"/>
      <c r="D46" s="244"/>
      <c r="E46" s="274"/>
      <c r="F46" s="274"/>
      <c r="G46" s="274"/>
      <c r="I46" s="89"/>
      <c r="J46" s="89"/>
      <c r="K46" s="80"/>
      <c r="L46" s="89"/>
      <c r="M46" s="89"/>
      <c r="N46" s="89"/>
    </row>
    <row r="47" spans="1:14" s="230" customFormat="1" x14ac:dyDescent="0.2">
      <c r="A47" s="252"/>
      <c r="B47" s="252"/>
      <c r="C47" s="243"/>
      <c r="D47" s="244"/>
      <c r="E47" s="272"/>
      <c r="F47" s="272"/>
      <c r="G47" s="272"/>
      <c r="I47" s="89"/>
      <c r="J47" s="89"/>
      <c r="K47" s="80"/>
      <c r="L47" s="89"/>
      <c r="M47" s="89"/>
      <c r="N47" s="89"/>
    </row>
    <row r="49" spans="1:14" s="230" customFormat="1" x14ac:dyDescent="0.2">
      <c r="A49" s="252"/>
      <c r="B49" s="252"/>
      <c r="C49" s="252"/>
      <c r="D49" s="254"/>
      <c r="E49" s="275"/>
      <c r="F49" s="275"/>
      <c r="G49" s="275"/>
      <c r="I49" s="89"/>
      <c r="J49" s="89"/>
      <c r="K49" s="80"/>
      <c r="L49" s="89"/>
      <c r="M49" s="89"/>
      <c r="N49" s="89"/>
    </row>
    <row r="50" spans="1:14" s="230" customFormat="1" x14ac:dyDescent="0.2">
      <c r="A50" s="252"/>
      <c r="B50" s="252"/>
      <c r="C50" s="252"/>
      <c r="D50" s="254"/>
      <c r="E50" s="89"/>
      <c r="F50" s="89"/>
      <c r="G50" s="89"/>
      <c r="I50" s="89"/>
      <c r="J50" s="89"/>
      <c r="K50" s="80"/>
      <c r="L50" s="89"/>
      <c r="M50" s="89"/>
      <c r="N50" s="89"/>
    </row>
    <row r="51" spans="1:14" s="230" customFormat="1" x14ac:dyDescent="0.2">
      <c r="A51" s="252"/>
      <c r="B51" s="252"/>
      <c r="C51" s="252"/>
      <c r="D51" s="254"/>
      <c r="E51" s="89"/>
      <c r="F51" s="89"/>
      <c r="G51" s="89"/>
      <c r="I51" s="89"/>
      <c r="J51" s="89"/>
      <c r="K51" s="80"/>
      <c r="L51" s="89"/>
      <c r="M51" s="89"/>
      <c r="N51" s="89"/>
    </row>
    <row r="52" spans="1:14" s="230" customFormat="1" x14ac:dyDescent="0.2">
      <c r="A52" s="252"/>
      <c r="B52" s="252"/>
      <c r="C52" s="89"/>
      <c r="D52" s="252"/>
      <c r="E52" s="275"/>
      <c r="F52" s="275"/>
      <c r="G52" s="275"/>
      <c r="I52" s="89"/>
      <c r="J52" s="89"/>
      <c r="K52" s="80"/>
      <c r="L52" s="89"/>
      <c r="M52" s="89"/>
      <c r="N52" s="89"/>
    </row>
    <row r="53" spans="1:14" s="230" customFormat="1" x14ac:dyDescent="0.2">
      <c r="A53" s="252"/>
      <c r="B53" s="252"/>
      <c r="C53" s="252"/>
      <c r="D53" s="254"/>
      <c r="E53" s="89"/>
      <c r="F53" s="89"/>
      <c r="G53" s="89"/>
      <c r="I53" s="89"/>
      <c r="J53" s="89"/>
      <c r="K53" s="80"/>
      <c r="L53" s="89"/>
      <c r="M53" s="89"/>
      <c r="N53" s="89"/>
    </row>
    <row r="54" spans="1:14" s="230" customFormat="1" x14ac:dyDescent="0.2">
      <c r="A54" s="252"/>
      <c r="B54" s="252"/>
      <c r="C54" s="252"/>
      <c r="D54" s="254"/>
      <c r="E54" s="89"/>
      <c r="F54" s="89"/>
      <c r="G54" s="89"/>
      <c r="I54" s="89"/>
      <c r="J54" s="89"/>
      <c r="K54" s="80"/>
      <c r="L54" s="89"/>
      <c r="M54" s="89"/>
      <c r="N54" s="89"/>
    </row>
    <row r="55" spans="1:14" s="230" customFormat="1" x14ac:dyDescent="0.2">
      <c r="A55" s="252"/>
      <c r="B55" s="252"/>
      <c r="C55" s="252"/>
      <c r="D55" s="254"/>
      <c r="E55" s="89"/>
      <c r="F55" s="89"/>
      <c r="G55" s="89"/>
      <c r="I55" s="89"/>
      <c r="J55" s="89"/>
      <c r="K55" s="80"/>
      <c r="L55" s="89"/>
      <c r="M55" s="89"/>
      <c r="N55" s="89"/>
    </row>
    <row r="56" spans="1:14" s="230" customFormat="1" x14ac:dyDescent="0.2">
      <c r="A56" s="252"/>
      <c r="B56" s="252"/>
      <c r="C56" s="252"/>
      <c r="D56" s="254"/>
      <c r="E56" s="89"/>
      <c r="F56" s="89"/>
      <c r="G56" s="89"/>
      <c r="I56" s="89"/>
      <c r="J56" s="89"/>
      <c r="K56" s="80"/>
      <c r="L56" s="89"/>
      <c r="M56" s="89"/>
      <c r="N56" s="89"/>
    </row>
    <row r="57" spans="1:14" s="230" customFormat="1" x14ac:dyDescent="0.2">
      <c r="A57" s="252"/>
      <c r="B57" s="252"/>
      <c r="C57" s="89"/>
      <c r="D57" s="252"/>
      <c r="E57" s="89"/>
      <c r="F57" s="89"/>
      <c r="G57" s="89"/>
      <c r="I57" s="89"/>
      <c r="J57" s="89"/>
      <c r="K57" s="80"/>
      <c r="L57" s="89"/>
      <c r="M57" s="89"/>
      <c r="N57" s="89"/>
    </row>
    <row r="58" spans="1:14" s="230" customFormat="1" x14ac:dyDescent="0.2">
      <c r="A58" s="252"/>
      <c r="B58" s="252"/>
      <c r="C58" s="89"/>
      <c r="D58" s="252"/>
      <c r="E58" s="89"/>
      <c r="F58" s="89"/>
      <c r="G58" s="89"/>
      <c r="I58" s="89"/>
      <c r="J58" s="89"/>
      <c r="K58" s="80"/>
      <c r="L58" s="89"/>
      <c r="M58" s="89"/>
      <c r="N58" s="89"/>
    </row>
  </sheetData>
  <mergeCells count="29">
    <mergeCell ref="A1:A2"/>
    <mergeCell ref="B1:D2"/>
    <mergeCell ref="E1:F2"/>
    <mergeCell ref="G1:G2"/>
    <mergeCell ref="A3:A4"/>
    <mergeCell ref="B3:D4"/>
    <mergeCell ref="E3:F4"/>
    <mergeCell ref="G3:G4"/>
    <mergeCell ref="A5:A7"/>
    <mergeCell ref="E5:F7"/>
    <mergeCell ref="G5:G7"/>
    <mergeCell ref="A9:G10"/>
    <mergeCell ref="A13:A14"/>
    <mergeCell ref="B13:B14"/>
    <mergeCell ref="A15:A16"/>
    <mergeCell ref="B15:B16"/>
    <mergeCell ref="A17:A18"/>
    <mergeCell ref="B17:B18"/>
    <mergeCell ref="A19:A20"/>
    <mergeCell ref="B19:B20"/>
    <mergeCell ref="A33:G33"/>
    <mergeCell ref="A29:B30"/>
    <mergeCell ref="A31:B32"/>
    <mergeCell ref="A21:A22"/>
    <mergeCell ref="B21:B22"/>
    <mergeCell ref="A23:A24"/>
    <mergeCell ref="B23:B24"/>
    <mergeCell ref="A25:A26"/>
    <mergeCell ref="B25:B26"/>
  </mergeCells>
  <phoneticPr fontId="3" type="noConversion"/>
  <conditionalFormatting sqref="D13:G26">
    <cfRule type="cellIs" dxfId="0" priority="1" operator="greaterThan">
      <formula>0</formula>
    </cfRule>
  </conditionalFormatting>
  <printOptions horizontalCentered="1"/>
  <pageMargins left="0.51181102362204722" right="0.51181102362204722" top="0.78740157480314965" bottom="0.39370078740157483" header="0.31496062992125984" footer="0.31496062992125984"/>
  <pageSetup paperSize="8" scale="10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247AA-2476-404C-B4AF-A9C2E77D2899}">
  <sheetPr>
    <pageSetUpPr fitToPage="1"/>
  </sheetPr>
  <dimension ref="A1:J735"/>
  <sheetViews>
    <sheetView showGridLines="0" showWhiteSpace="0" topLeftCell="A253" zoomScaleNormal="100" zoomScaleSheetLayoutView="70" workbookViewId="0">
      <selection activeCell="K83" sqref="K83"/>
    </sheetView>
  </sheetViews>
  <sheetFormatPr defaultColWidth="8.85546875" defaultRowHeight="14.25" x14ac:dyDescent="0.2"/>
  <cols>
    <col min="1" max="1" width="11.140625" style="343" bestFit="1" customWidth="1"/>
    <col min="2" max="2" width="13.28515625" style="343" bestFit="1" customWidth="1"/>
    <col min="3" max="3" width="11.140625" style="343" bestFit="1" customWidth="1"/>
    <col min="4" max="4" width="66.7109375" style="343" bestFit="1" customWidth="1"/>
    <col min="5" max="5" width="16.7109375" style="343" bestFit="1" customWidth="1"/>
    <col min="6" max="7" width="13.28515625" style="343" bestFit="1" customWidth="1"/>
    <col min="8" max="8" width="15.28515625" style="343" bestFit="1" customWidth="1"/>
    <col min="9" max="9" width="14.42578125" style="343" bestFit="1" customWidth="1"/>
    <col min="10" max="10" width="15.5703125" style="343" bestFit="1" customWidth="1"/>
    <col min="11" max="16384" width="8.85546875" style="343"/>
  </cols>
  <sheetData>
    <row r="1" spans="1:10" ht="15" x14ac:dyDescent="0.2">
      <c r="A1" s="289"/>
      <c r="B1" s="289"/>
      <c r="C1" s="289"/>
      <c r="D1" s="289" t="s">
        <v>21780</v>
      </c>
      <c r="E1" s="489" t="s">
        <v>21781</v>
      </c>
      <c r="F1" s="489"/>
      <c r="G1" s="489" t="s">
        <v>21782</v>
      </c>
      <c r="H1" s="489"/>
      <c r="I1" s="489" t="s">
        <v>21783</v>
      </c>
      <c r="J1" s="489"/>
    </row>
    <row r="2" spans="1:10" ht="79.900000000000006" customHeight="1" x14ac:dyDescent="0.2">
      <c r="A2" s="292"/>
      <c r="B2" s="292"/>
      <c r="C2" s="292"/>
      <c r="D2" s="292" t="s">
        <v>26646</v>
      </c>
      <c r="E2" s="490" t="s">
        <v>21834</v>
      </c>
      <c r="F2" s="490"/>
      <c r="G2" s="491">
        <v>0.21229999999999999</v>
      </c>
      <c r="H2" s="490"/>
      <c r="I2" s="490" t="s">
        <v>21784</v>
      </c>
      <c r="J2" s="490"/>
    </row>
    <row r="3" spans="1:10" ht="13.9" customHeight="1" x14ac:dyDescent="0.25">
      <c r="A3" s="492" t="s">
        <v>26602</v>
      </c>
      <c r="B3" s="493"/>
      <c r="C3" s="493"/>
      <c r="D3" s="493"/>
      <c r="E3" s="493"/>
      <c r="F3" s="493"/>
      <c r="G3" s="493"/>
      <c r="H3" s="493"/>
      <c r="I3" s="493"/>
      <c r="J3" s="493"/>
    </row>
    <row r="4" spans="1:10" ht="24" customHeight="1" x14ac:dyDescent="0.2">
      <c r="A4" s="344" t="s">
        <v>26603</v>
      </c>
      <c r="B4" s="344"/>
      <c r="C4" s="344"/>
      <c r="D4" s="344" t="s">
        <v>26604</v>
      </c>
      <c r="E4" s="344"/>
      <c r="F4" s="486"/>
      <c r="G4" s="486"/>
      <c r="H4" s="345"/>
      <c r="I4" s="344"/>
      <c r="J4" s="346"/>
    </row>
    <row r="5" spans="1:10" ht="18" customHeight="1" x14ac:dyDescent="0.2">
      <c r="A5" s="347"/>
      <c r="B5" s="348" t="s">
        <v>15146</v>
      </c>
      <c r="C5" s="347" t="s">
        <v>21788</v>
      </c>
      <c r="D5" s="347" t="s">
        <v>21789</v>
      </c>
      <c r="E5" s="488" t="s">
        <v>21790</v>
      </c>
      <c r="F5" s="488"/>
      <c r="G5" s="349" t="s">
        <v>21791</v>
      </c>
      <c r="H5" s="348" t="s">
        <v>21774</v>
      </c>
      <c r="I5" s="348" t="s">
        <v>21792</v>
      </c>
      <c r="J5" s="348" t="s">
        <v>15133</v>
      </c>
    </row>
    <row r="6" spans="1:10" ht="24" customHeight="1" x14ac:dyDescent="0.2">
      <c r="A6" s="350" t="s">
        <v>21801</v>
      </c>
      <c r="B6" s="351" t="s">
        <v>26643</v>
      </c>
      <c r="C6" s="350" t="s">
        <v>21795</v>
      </c>
      <c r="D6" s="350" t="s">
        <v>26605</v>
      </c>
      <c r="E6" s="482" t="s">
        <v>21823</v>
      </c>
      <c r="F6" s="482"/>
      <c r="G6" s="352" t="s">
        <v>28</v>
      </c>
      <c r="H6" s="353">
        <v>1</v>
      </c>
      <c r="I6" s="354">
        <v>430027.0638</v>
      </c>
      <c r="J6" s="354">
        <f>H6*I6</f>
        <v>430027.0638</v>
      </c>
    </row>
    <row r="7" spans="1:10" x14ac:dyDescent="0.2">
      <c r="A7" s="355"/>
      <c r="B7" s="355"/>
      <c r="C7" s="355"/>
      <c r="D7" s="355"/>
      <c r="E7" s="355" t="s">
        <v>21809</v>
      </c>
      <c r="F7" s="356">
        <v>0</v>
      </c>
      <c r="G7" s="355" t="s">
        <v>21810</v>
      </c>
      <c r="H7" s="356">
        <v>0</v>
      </c>
      <c r="I7" s="355" t="s">
        <v>21811</v>
      </c>
      <c r="J7" s="356">
        <v>0</v>
      </c>
    </row>
    <row r="8" spans="1:10" x14ac:dyDescent="0.2">
      <c r="A8" s="355"/>
      <c r="B8" s="355"/>
      <c r="C8" s="355"/>
      <c r="D8" s="355"/>
      <c r="E8" s="355" t="s">
        <v>21812</v>
      </c>
      <c r="F8" s="361">
        <v>0.21229999999999999</v>
      </c>
      <c r="G8" s="355"/>
      <c r="H8" s="483" t="s">
        <v>21813</v>
      </c>
      <c r="I8" s="483"/>
      <c r="J8" s="356">
        <f>J6*(1+F8)</f>
        <v>521321.80944473995</v>
      </c>
    </row>
    <row r="9" spans="1:10" ht="49.9" customHeight="1" thickBot="1" x14ac:dyDescent="0.25">
      <c r="A9" s="357"/>
      <c r="B9" s="357"/>
      <c r="C9" s="357"/>
      <c r="D9" s="357"/>
      <c r="E9" s="357"/>
      <c r="F9" s="357"/>
      <c r="G9" s="357" t="s">
        <v>26606</v>
      </c>
      <c r="H9" s="358" t="s">
        <v>26607</v>
      </c>
      <c r="I9" s="357" t="s">
        <v>26608</v>
      </c>
      <c r="J9" s="359">
        <f>J8</f>
        <v>521321.80944473995</v>
      </c>
    </row>
    <row r="10" spans="1:10" ht="1.1499999999999999" customHeight="1" thickTop="1" x14ac:dyDescent="0.2">
      <c r="A10" s="360"/>
      <c r="B10" s="360"/>
      <c r="C10" s="360"/>
      <c r="D10" s="360"/>
      <c r="E10" s="360"/>
      <c r="F10" s="360"/>
      <c r="G10" s="360"/>
      <c r="H10" s="360"/>
      <c r="I10" s="360"/>
      <c r="J10" s="360"/>
    </row>
    <row r="11" spans="1:10" ht="24" customHeight="1" x14ac:dyDescent="0.2">
      <c r="A11" s="344" t="s">
        <v>26609</v>
      </c>
      <c r="B11" s="344"/>
      <c r="C11" s="344"/>
      <c r="D11" s="344" t="s">
        <v>21695</v>
      </c>
      <c r="E11" s="344"/>
      <c r="F11" s="486"/>
      <c r="G11" s="486"/>
      <c r="H11" s="345"/>
      <c r="I11" s="344"/>
      <c r="J11" s="346"/>
    </row>
    <row r="12" spans="1:10" ht="18" customHeight="1" x14ac:dyDescent="0.2">
      <c r="A12" s="347" t="s">
        <v>17</v>
      </c>
      <c r="B12" s="348" t="s">
        <v>15146</v>
      </c>
      <c r="C12" s="347" t="s">
        <v>21788</v>
      </c>
      <c r="D12" s="347" t="s">
        <v>21789</v>
      </c>
      <c r="E12" s="488" t="s">
        <v>21790</v>
      </c>
      <c r="F12" s="488"/>
      <c r="G12" s="349" t="s">
        <v>21791</v>
      </c>
      <c r="H12" s="348" t="s">
        <v>21774</v>
      </c>
      <c r="I12" s="348" t="s">
        <v>21792</v>
      </c>
      <c r="J12" s="348" t="s">
        <v>15133</v>
      </c>
    </row>
    <row r="13" spans="1:10" ht="24" customHeight="1" x14ac:dyDescent="0.2">
      <c r="A13" s="350" t="s">
        <v>21801</v>
      </c>
      <c r="B13" s="351" t="s">
        <v>26610</v>
      </c>
      <c r="C13" s="350" t="s">
        <v>21795</v>
      </c>
      <c r="D13" s="350" t="s">
        <v>26611</v>
      </c>
      <c r="E13" s="482" t="s">
        <v>21823</v>
      </c>
      <c r="F13" s="482"/>
      <c r="G13" s="352" t="s">
        <v>28</v>
      </c>
      <c r="H13" s="353">
        <v>1</v>
      </c>
      <c r="I13" s="354">
        <v>221801.04</v>
      </c>
      <c r="J13" s="354">
        <f>H13*I13</f>
        <v>221801.04</v>
      </c>
    </row>
    <row r="14" spans="1:10" x14ac:dyDescent="0.2">
      <c r="A14" s="355"/>
      <c r="B14" s="355"/>
      <c r="C14" s="355"/>
      <c r="D14" s="355"/>
      <c r="E14" s="355" t="s">
        <v>21809</v>
      </c>
      <c r="F14" s="356">
        <v>0</v>
      </c>
      <c r="G14" s="355" t="s">
        <v>21810</v>
      </c>
      <c r="H14" s="356">
        <v>0</v>
      </c>
      <c r="I14" s="355" t="s">
        <v>21811</v>
      </c>
      <c r="J14" s="356">
        <v>0</v>
      </c>
    </row>
    <row r="15" spans="1:10" x14ac:dyDescent="0.2">
      <c r="A15" s="355"/>
      <c r="B15" s="355"/>
      <c r="C15" s="355"/>
      <c r="D15" s="355"/>
      <c r="E15" s="355" t="s">
        <v>21812</v>
      </c>
      <c r="F15" s="356"/>
      <c r="G15" s="355"/>
      <c r="H15" s="483" t="s">
        <v>21813</v>
      </c>
      <c r="I15" s="483"/>
      <c r="J15" s="356">
        <f>J13*(1+G2)</f>
        <v>268889.400792</v>
      </c>
    </row>
    <row r="16" spans="1:10" ht="49.9" customHeight="1" thickBot="1" x14ac:dyDescent="0.25">
      <c r="A16" s="357"/>
      <c r="B16" s="357"/>
      <c r="C16" s="357"/>
      <c r="D16" s="357"/>
      <c r="E16" s="357"/>
      <c r="F16" s="357"/>
      <c r="G16" s="357" t="s">
        <v>26606</v>
      </c>
      <c r="H16" s="358" t="s">
        <v>26607</v>
      </c>
      <c r="I16" s="357" t="s">
        <v>26608</v>
      </c>
      <c r="J16" s="359">
        <f>J15</f>
        <v>268889.400792</v>
      </c>
    </row>
    <row r="17" spans="1:10" ht="1.1499999999999999" customHeight="1" thickTop="1" x14ac:dyDescent="0.2">
      <c r="A17" s="360"/>
      <c r="B17" s="360"/>
      <c r="C17" s="360"/>
      <c r="D17" s="360"/>
      <c r="E17" s="360"/>
      <c r="F17" s="360"/>
      <c r="G17" s="360"/>
      <c r="H17" s="360"/>
      <c r="I17" s="360"/>
      <c r="J17" s="360"/>
    </row>
    <row r="18" spans="1:10" ht="18" customHeight="1" x14ac:dyDescent="0.2">
      <c r="A18" s="347" t="s">
        <v>26647</v>
      </c>
      <c r="B18" s="348" t="s">
        <v>15146</v>
      </c>
      <c r="C18" s="347" t="s">
        <v>21788</v>
      </c>
      <c r="D18" s="347" t="s">
        <v>21789</v>
      </c>
      <c r="E18" s="488" t="s">
        <v>21790</v>
      </c>
      <c r="F18" s="488"/>
      <c r="G18" s="349" t="s">
        <v>21791</v>
      </c>
      <c r="H18" s="348" t="s">
        <v>21774</v>
      </c>
      <c r="I18" s="348" t="s">
        <v>21792</v>
      </c>
      <c r="J18" s="348" t="s">
        <v>15133</v>
      </c>
    </row>
    <row r="19" spans="1:10" ht="24" customHeight="1" x14ac:dyDescent="0.2">
      <c r="A19" s="350" t="s">
        <v>21801</v>
      </c>
      <c r="B19" s="351" t="s">
        <v>26657</v>
      </c>
      <c r="C19" s="350" t="s">
        <v>21795</v>
      </c>
      <c r="D19" s="350" t="s">
        <v>26612</v>
      </c>
      <c r="E19" s="482" t="s">
        <v>21823</v>
      </c>
      <c r="F19" s="482"/>
      <c r="G19" s="352" t="s">
        <v>21798</v>
      </c>
      <c r="H19" s="353">
        <v>1</v>
      </c>
      <c r="I19" s="354">
        <f>'Composições Canteiro'!J7</f>
        <v>551.48573299999998</v>
      </c>
      <c r="J19" s="354">
        <f>H19*I19</f>
        <v>551.48573299999998</v>
      </c>
    </row>
    <row r="20" spans="1:10" x14ac:dyDescent="0.2">
      <c r="A20" s="355"/>
      <c r="B20" s="355"/>
      <c r="C20" s="355"/>
      <c r="D20" s="355"/>
      <c r="E20" s="355" t="s">
        <v>21809</v>
      </c>
      <c r="F20" s="356">
        <v>0</v>
      </c>
      <c r="G20" s="355" t="s">
        <v>21810</v>
      </c>
      <c r="H20" s="356">
        <v>0</v>
      </c>
      <c r="I20" s="355" t="s">
        <v>21811</v>
      </c>
      <c r="J20" s="356">
        <v>0</v>
      </c>
    </row>
    <row r="21" spans="1:10" x14ac:dyDescent="0.2">
      <c r="A21" s="355"/>
      <c r="B21" s="355"/>
      <c r="C21" s="355"/>
      <c r="D21" s="355"/>
      <c r="E21" s="355" t="s">
        <v>21812</v>
      </c>
      <c r="F21" s="356"/>
      <c r="G21" s="355"/>
      <c r="H21" s="483" t="s">
        <v>21813</v>
      </c>
      <c r="I21" s="483"/>
      <c r="J21" s="356">
        <f>J19*(1+G2)</f>
        <v>668.56615411589996</v>
      </c>
    </row>
    <row r="22" spans="1:10" ht="49.9" customHeight="1" thickBot="1" x14ac:dyDescent="0.25">
      <c r="A22" s="357"/>
      <c r="B22" s="357"/>
      <c r="C22" s="357"/>
      <c r="D22" s="357"/>
      <c r="E22" s="357"/>
      <c r="F22" s="357"/>
      <c r="G22" s="357" t="s">
        <v>26606</v>
      </c>
      <c r="H22" s="358">
        <v>1</v>
      </c>
      <c r="I22" s="357" t="s">
        <v>26608</v>
      </c>
      <c r="J22" s="359">
        <f>H22*J21</f>
        <v>668.56615411589996</v>
      </c>
    </row>
    <row r="23" spans="1:10" ht="1.1499999999999999" customHeight="1" thickTop="1" thickBot="1" x14ac:dyDescent="0.25">
      <c r="A23" s="360"/>
      <c r="B23" s="360"/>
      <c r="C23" s="360"/>
      <c r="D23" s="360"/>
      <c r="E23" s="360"/>
      <c r="F23" s="360"/>
      <c r="G23" s="360"/>
      <c r="H23" s="360"/>
      <c r="I23" s="360"/>
      <c r="J23" s="360"/>
    </row>
    <row r="24" spans="1:10" ht="1.1499999999999999" customHeight="1" thickTop="1" x14ac:dyDescent="0.2">
      <c r="A24" s="360"/>
      <c r="B24" s="360"/>
      <c r="C24" s="360"/>
      <c r="D24" s="360"/>
      <c r="E24" s="360"/>
      <c r="F24" s="360"/>
      <c r="G24" s="360"/>
      <c r="H24" s="360"/>
      <c r="I24" s="360"/>
      <c r="J24" s="360"/>
    </row>
    <row r="25" spans="1:10" ht="18" customHeight="1" x14ac:dyDescent="0.2">
      <c r="A25" s="347" t="s">
        <v>26648</v>
      </c>
      <c r="B25" s="348" t="s">
        <v>15146</v>
      </c>
      <c r="C25" s="347" t="s">
        <v>21788</v>
      </c>
      <c r="D25" s="347" t="s">
        <v>21789</v>
      </c>
      <c r="E25" s="488" t="s">
        <v>21790</v>
      </c>
      <c r="F25" s="488"/>
      <c r="G25" s="349" t="s">
        <v>21791</v>
      </c>
      <c r="H25" s="348" t="s">
        <v>21774</v>
      </c>
      <c r="I25" s="348" t="s">
        <v>21792</v>
      </c>
      <c r="J25" s="348" t="s">
        <v>15133</v>
      </c>
    </row>
    <row r="26" spans="1:10" ht="24" customHeight="1" x14ac:dyDescent="0.2">
      <c r="A26" s="350" t="s">
        <v>21801</v>
      </c>
      <c r="B26" s="351" t="s">
        <v>21815</v>
      </c>
      <c r="C26" s="350" t="s">
        <v>21795</v>
      </c>
      <c r="D26" s="350" t="s">
        <v>21816</v>
      </c>
      <c r="E26" s="482" t="s">
        <v>21823</v>
      </c>
      <c r="F26" s="482"/>
      <c r="G26" s="352" t="s">
        <v>28</v>
      </c>
      <c r="H26" s="353">
        <v>1</v>
      </c>
      <c r="I26" s="354">
        <f>'Composições Canteiro'!J20</f>
        <v>2946.6260629799999</v>
      </c>
      <c r="J26" s="354">
        <f>H26*I26</f>
        <v>2946.6260629799999</v>
      </c>
    </row>
    <row r="27" spans="1:10" x14ac:dyDescent="0.2">
      <c r="A27" s="355"/>
      <c r="B27" s="355"/>
      <c r="C27" s="355"/>
      <c r="D27" s="355"/>
      <c r="E27" s="355" t="s">
        <v>21809</v>
      </c>
      <c r="F27" s="356">
        <v>0</v>
      </c>
      <c r="G27" s="355" t="s">
        <v>21810</v>
      </c>
      <c r="H27" s="356">
        <v>0</v>
      </c>
      <c r="I27" s="355" t="s">
        <v>21811</v>
      </c>
      <c r="J27" s="356">
        <v>0</v>
      </c>
    </row>
    <row r="28" spans="1:10" x14ac:dyDescent="0.2">
      <c r="A28" s="355"/>
      <c r="B28" s="355"/>
      <c r="C28" s="355"/>
      <c r="D28" s="355"/>
      <c r="E28" s="355" t="s">
        <v>21812</v>
      </c>
      <c r="F28" s="361">
        <v>0.21229999999999999</v>
      </c>
      <c r="G28" s="355"/>
      <c r="H28" s="483" t="s">
        <v>21813</v>
      </c>
      <c r="I28" s="483"/>
      <c r="J28" s="356">
        <f>J26*(1+F28)</f>
        <v>3572.1947761506535</v>
      </c>
    </row>
    <row r="29" spans="1:10" ht="49.9" customHeight="1" thickBot="1" x14ac:dyDescent="0.25">
      <c r="A29" s="357"/>
      <c r="B29" s="357"/>
      <c r="C29" s="357"/>
      <c r="D29" s="357"/>
      <c r="E29" s="357"/>
      <c r="F29" s="357"/>
      <c r="G29" s="357" t="s">
        <v>26606</v>
      </c>
      <c r="H29" s="358"/>
      <c r="I29" s="357" t="s">
        <v>26608</v>
      </c>
      <c r="J29" s="359"/>
    </row>
    <row r="30" spans="1:10" ht="1.1499999999999999" customHeight="1" thickTop="1" thickBot="1" x14ac:dyDescent="0.25">
      <c r="A30" s="360"/>
      <c r="B30" s="360"/>
      <c r="C30" s="360"/>
      <c r="D30" s="360"/>
      <c r="E30" s="360"/>
      <c r="F30" s="360"/>
      <c r="G30" s="360"/>
      <c r="H30" s="360"/>
      <c r="I30" s="360"/>
      <c r="J30" s="360"/>
    </row>
    <row r="31" spans="1:10" ht="1.1499999999999999" customHeight="1" thickTop="1" thickBot="1" x14ac:dyDescent="0.25">
      <c r="A31" s="360"/>
      <c r="B31" s="360"/>
      <c r="C31" s="360"/>
      <c r="D31" s="360"/>
      <c r="E31" s="360"/>
      <c r="F31" s="360"/>
      <c r="G31" s="360"/>
      <c r="H31" s="360"/>
      <c r="I31" s="360"/>
      <c r="J31" s="360"/>
    </row>
    <row r="32" spans="1:10" ht="1.1499999999999999" customHeight="1" thickTop="1" x14ac:dyDescent="0.2">
      <c r="A32" s="360"/>
      <c r="B32" s="360"/>
      <c r="C32" s="360"/>
      <c r="D32" s="360"/>
      <c r="E32" s="360"/>
      <c r="F32" s="360"/>
      <c r="G32" s="360"/>
      <c r="H32" s="360"/>
      <c r="I32" s="360"/>
      <c r="J32" s="360"/>
    </row>
    <row r="33" spans="1:10" ht="24" customHeight="1" x14ac:dyDescent="0.2">
      <c r="A33" s="344" t="s">
        <v>26619</v>
      </c>
      <c r="B33" s="344"/>
      <c r="C33" s="344"/>
      <c r="D33" s="344" t="s">
        <v>26620</v>
      </c>
      <c r="E33" s="344"/>
      <c r="F33" s="486"/>
      <c r="G33" s="486"/>
      <c r="H33" s="345"/>
      <c r="I33" s="344"/>
      <c r="J33" s="346"/>
    </row>
    <row r="34" spans="1:10" ht="18" customHeight="1" x14ac:dyDescent="0.2">
      <c r="A34" s="347" t="s">
        <v>24</v>
      </c>
      <c r="B34" s="348" t="s">
        <v>15146</v>
      </c>
      <c r="C34" s="347" t="s">
        <v>21788</v>
      </c>
      <c r="D34" s="347" t="s">
        <v>21789</v>
      </c>
      <c r="E34" s="488" t="s">
        <v>21790</v>
      </c>
      <c r="F34" s="488"/>
      <c r="G34" s="349" t="s">
        <v>21791</v>
      </c>
      <c r="H34" s="348" t="s">
        <v>21774</v>
      </c>
      <c r="I34" s="348" t="s">
        <v>21792</v>
      </c>
      <c r="J34" s="348" t="s">
        <v>15133</v>
      </c>
    </row>
    <row r="35" spans="1:10" ht="39" customHeight="1" x14ac:dyDescent="0.2">
      <c r="A35" s="350" t="s">
        <v>21801</v>
      </c>
      <c r="B35" s="351" t="s">
        <v>26655</v>
      </c>
      <c r="C35" s="350" t="s">
        <v>21795</v>
      </c>
      <c r="D35" s="350" t="s">
        <v>26621</v>
      </c>
      <c r="E35" s="482" t="s">
        <v>21823</v>
      </c>
      <c r="F35" s="482"/>
      <c r="G35" s="352" t="s">
        <v>28</v>
      </c>
      <c r="H35" s="353">
        <v>1</v>
      </c>
      <c r="I35" s="354">
        <v>87883.39</v>
      </c>
      <c r="J35" s="354">
        <f>H35*I35</f>
        <v>87883.39</v>
      </c>
    </row>
    <row r="36" spans="1:10" x14ac:dyDescent="0.2">
      <c r="A36" s="355"/>
      <c r="B36" s="355"/>
      <c r="C36" s="355"/>
      <c r="D36" s="355"/>
      <c r="E36" s="355" t="s">
        <v>21809</v>
      </c>
      <c r="F36" s="356">
        <v>0</v>
      </c>
      <c r="G36" s="355" t="s">
        <v>21810</v>
      </c>
      <c r="H36" s="356">
        <v>0</v>
      </c>
      <c r="I36" s="355" t="s">
        <v>21811</v>
      </c>
      <c r="J36" s="356">
        <v>0</v>
      </c>
    </row>
    <row r="37" spans="1:10" x14ac:dyDescent="0.2">
      <c r="A37" s="355"/>
      <c r="B37" s="355"/>
      <c r="C37" s="355"/>
      <c r="D37" s="355"/>
      <c r="E37" s="355" t="s">
        <v>21812</v>
      </c>
      <c r="F37" s="356"/>
      <c r="G37" s="355"/>
      <c r="H37" s="483" t="s">
        <v>21813</v>
      </c>
      <c r="I37" s="483"/>
      <c r="J37" s="356">
        <f>J38*(1+G2)</f>
        <v>106541.03369699999</v>
      </c>
    </row>
    <row r="38" spans="1:10" ht="15" thickBot="1" x14ac:dyDescent="0.25">
      <c r="A38" s="357"/>
      <c r="B38" s="357"/>
      <c r="C38" s="357"/>
      <c r="D38" s="357"/>
      <c r="E38" s="357"/>
      <c r="F38" s="357"/>
      <c r="G38" s="357" t="s">
        <v>26606</v>
      </c>
      <c r="H38" s="358">
        <v>1</v>
      </c>
      <c r="I38" s="357" t="s">
        <v>26608</v>
      </c>
      <c r="J38" s="359">
        <f>J35*H38</f>
        <v>87883.39</v>
      </c>
    </row>
    <row r="39" spans="1:10" ht="1.1499999999999999" customHeight="1" thickTop="1" thickBot="1" x14ac:dyDescent="0.25">
      <c r="A39" s="360"/>
      <c r="B39" s="360"/>
      <c r="C39" s="360"/>
      <c r="D39" s="360"/>
      <c r="E39" s="360"/>
      <c r="F39" s="360"/>
      <c r="G39" s="360"/>
      <c r="H39" s="360"/>
      <c r="I39" s="360"/>
      <c r="J39" s="360"/>
    </row>
    <row r="40" spans="1:10" ht="1.1499999999999999" customHeight="1" thickTop="1" x14ac:dyDescent="0.2">
      <c r="A40" s="360"/>
      <c r="B40" s="360"/>
      <c r="C40" s="360"/>
      <c r="D40" s="360"/>
      <c r="E40" s="360"/>
      <c r="F40" s="360"/>
      <c r="G40" s="360"/>
      <c r="H40" s="360"/>
      <c r="I40" s="360"/>
      <c r="J40" s="360"/>
    </row>
    <row r="41" spans="1:10" ht="24" customHeight="1" x14ac:dyDescent="0.2">
      <c r="A41" s="344">
        <v>4</v>
      </c>
      <c r="B41" s="344"/>
      <c r="C41" s="344"/>
      <c r="D41" s="344" t="s">
        <v>13170</v>
      </c>
      <c r="E41" s="344"/>
      <c r="F41" s="486"/>
      <c r="G41" s="486"/>
      <c r="H41" s="345"/>
      <c r="I41" s="344"/>
      <c r="J41" s="346"/>
    </row>
    <row r="42" spans="1:10" customFormat="1" ht="18" customHeight="1" x14ac:dyDescent="0.25">
      <c r="A42" s="294" t="s">
        <v>26711</v>
      </c>
      <c r="B42" s="295" t="s">
        <v>15146</v>
      </c>
      <c r="C42" s="294" t="s">
        <v>21788</v>
      </c>
      <c r="D42" s="294" t="s">
        <v>21789</v>
      </c>
      <c r="E42" s="476" t="s">
        <v>21790</v>
      </c>
      <c r="F42" s="476"/>
      <c r="G42" s="296" t="s">
        <v>21791</v>
      </c>
      <c r="H42" s="295" t="s">
        <v>21774</v>
      </c>
      <c r="I42" s="295" t="s">
        <v>21792</v>
      </c>
      <c r="J42" s="295" t="s">
        <v>15133</v>
      </c>
    </row>
    <row r="43" spans="1:10" customFormat="1" ht="26.1" customHeight="1" x14ac:dyDescent="0.25">
      <c r="A43" s="381" t="s">
        <v>21793</v>
      </c>
      <c r="B43" s="382" t="s">
        <v>26623</v>
      </c>
      <c r="C43" s="381" t="s">
        <v>21800</v>
      </c>
      <c r="D43" s="381" t="s">
        <v>18392</v>
      </c>
      <c r="E43" s="481" t="s">
        <v>21797</v>
      </c>
      <c r="F43" s="481"/>
      <c r="G43" s="383" t="s">
        <v>15233</v>
      </c>
      <c r="H43" s="384">
        <v>1</v>
      </c>
      <c r="I43" s="385">
        <v>69.16</v>
      </c>
      <c r="J43" s="385">
        <v>69.16</v>
      </c>
    </row>
    <row r="44" spans="1:10" customFormat="1" ht="20.100000000000001" customHeight="1" x14ac:dyDescent="0.25">
      <c r="A44" s="471"/>
      <c r="B44" s="471"/>
      <c r="C44" s="471"/>
      <c r="D44" s="471"/>
      <c r="E44" s="471"/>
      <c r="F44" s="471" t="s">
        <v>26658</v>
      </c>
      <c r="G44" s="471"/>
      <c r="H44" s="471"/>
      <c r="I44" s="471"/>
      <c r="J44" s="315">
        <v>0</v>
      </c>
    </row>
    <row r="45" spans="1:10" customFormat="1" ht="20.100000000000001" customHeight="1" x14ac:dyDescent="0.25">
      <c r="A45" s="471"/>
      <c r="B45" s="471"/>
      <c r="C45" s="471"/>
      <c r="D45" s="471"/>
      <c r="E45" s="471"/>
      <c r="F45" s="471" t="s">
        <v>26659</v>
      </c>
      <c r="G45" s="471"/>
      <c r="H45" s="471"/>
      <c r="I45" s="471"/>
      <c r="J45" s="315">
        <v>0</v>
      </c>
    </row>
    <row r="46" spans="1:10" customFormat="1" ht="20.100000000000001" customHeight="1" x14ac:dyDescent="0.25">
      <c r="A46" s="471"/>
      <c r="B46" s="471"/>
      <c r="C46" s="471"/>
      <c r="D46" s="471"/>
      <c r="E46" s="471"/>
      <c r="F46" s="471" t="s">
        <v>26660</v>
      </c>
      <c r="G46" s="471"/>
      <c r="H46" s="471"/>
      <c r="I46" s="471"/>
      <c r="J46" s="315">
        <v>0</v>
      </c>
    </row>
    <row r="47" spans="1:10" customFormat="1" ht="20.100000000000001" customHeight="1" x14ac:dyDescent="0.25">
      <c r="A47" s="471"/>
      <c r="B47" s="471"/>
      <c r="C47" s="471"/>
      <c r="D47" s="471"/>
      <c r="E47" s="471"/>
      <c r="F47" s="471" t="s">
        <v>26661</v>
      </c>
      <c r="G47" s="471"/>
      <c r="H47" s="471"/>
      <c r="I47" s="471"/>
      <c r="J47" s="315">
        <v>1</v>
      </c>
    </row>
    <row r="48" spans="1:10" customFormat="1" ht="20.100000000000001" customHeight="1" x14ac:dyDescent="0.25">
      <c r="A48" s="471"/>
      <c r="B48" s="471"/>
      <c r="C48" s="471"/>
      <c r="D48" s="471"/>
      <c r="E48" s="471"/>
      <c r="F48" s="471" t="s">
        <v>26662</v>
      </c>
      <c r="G48" s="471"/>
      <c r="H48" s="471"/>
      <c r="I48" s="471"/>
      <c r="J48" s="315">
        <v>0</v>
      </c>
    </row>
    <row r="49" spans="1:10" customFormat="1" ht="20.100000000000001" customHeight="1" x14ac:dyDescent="0.25">
      <c r="A49" s="294" t="s">
        <v>26613</v>
      </c>
      <c r="B49" s="295" t="s">
        <v>21788</v>
      </c>
      <c r="C49" s="294" t="s">
        <v>15146</v>
      </c>
      <c r="D49" s="294" t="s">
        <v>26663</v>
      </c>
      <c r="E49" s="295" t="s">
        <v>21825</v>
      </c>
      <c r="F49" s="295" t="s">
        <v>15148</v>
      </c>
      <c r="G49" s="473" t="s">
        <v>21826</v>
      </c>
      <c r="H49" s="473"/>
      <c r="I49" s="473"/>
      <c r="J49" s="295" t="s">
        <v>21827</v>
      </c>
    </row>
    <row r="50" spans="1:10" customFormat="1" ht="26.1" customHeight="1" x14ac:dyDescent="0.25">
      <c r="A50" s="302" t="s">
        <v>26664</v>
      </c>
      <c r="B50" s="303" t="s">
        <v>21800</v>
      </c>
      <c r="C50" s="302">
        <v>1109669</v>
      </c>
      <c r="D50" s="302" t="s">
        <v>16646</v>
      </c>
      <c r="E50" s="305">
        <v>1E-4</v>
      </c>
      <c r="F50" s="304" t="s">
        <v>15350</v>
      </c>
      <c r="G50" s="479">
        <v>533.5</v>
      </c>
      <c r="H50" s="479"/>
      <c r="I50" s="480"/>
      <c r="J50" s="368">
        <v>5.3400000000000003E-2</v>
      </c>
    </row>
    <row r="51" spans="1:10" customFormat="1" ht="26.1" customHeight="1" x14ac:dyDescent="0.25">
      <c r="A51" s="302" t="s">
        <v>26664</v>
      </c>
      <c r="B51" s="303" t="s">
        <v>21800</v>
      </c>
      <c r="C51" s="302">
        <v>1107892</v>
      </c>
      <c r="D51" s="302" t="s">
        <v>16695</v>
      </c>
      <c r="E51" s="305">
        <v>4.2000000000000003E-2</v>
      </c>
      <c r="F51" s="304" t="s">
        <v>15350</v>
      </c>
      <c r="G51" s="479">
        <v>468.98</v>
      </c>
      <c r="H51" s="479"/>
      <c r="I51" s="480"/>
      <c r="J51" s="368">
        <v>19.697199999999999</v>
      </c>
    </row>
    <row r="52" spans="1:10" customFormat="1" ht="26.1" customHeight="1" x14ac:dyDescent="0.25">
      <c r="A52" s="302" t="s">
        <v>26664</v>
      </c>
      <c r="B52" s="303" t="s">
        <v>21800</v>
      </c>
      <c r="C52" s="302">
        <v>4805750</v>
      </c>
      <c r="D52" s="302" t="s">
        <v>20064</v>
      </c>
      <c r="E52" s="305">
        <v>0.03</v>
      </c>
      <c r="F52" s="304" t="s">
        <v>15350</v>
      </c>
      <c r="G52" s="479">
        <v>47.59</v>
      </c>
      <c r="H52" s="479"/>
      <c r="I52" s="480"/>
      <c r="J52" s="368">
        <v>1.4277</v>
      </c>
    </row>
    <row r="53" spans="1:10" customFormat="1" ht="39" customHeight="1" x14ac:dyDescent="0.25">
      <c r="A53" s="302" t="s">
        <v>26664</v>
      </c>
      <c r="B53" s="303" t="s">
        <v>21800</v>
      </c>
      <c r="C53" s="302">
        <v>3103302</v>
      </c>
      <c r="D53" s="302" t="s">
        <v>19341</v>
      </c>
      <c r="E53" s="305">
        <v>0.5615</v>
      </c>
      <c r="F53" s="304" t="s">
        <v>16589</v>
      </c>
      <c r="G53" s="479">
        <v>85.45</v>
      </c>
      <c r="H53" s="479"/>
      <c r="I53" s="480"/>
      <c r="J53" s="368">
        <v>47.980200000000004</v>
      </c>
    </row>
    <row r="54" spans="1:10" customFormat="1" ht="20.100000000000001" customHeight="1" x14ac:dyDescent="0.25">
      <c r="A54" s="471"/>
      <c r="B54" s="471"/>
      <c r="C54" s="471"/>
      <c r="D54" s="471"/>
      <c r="E54" s="471"/>
      <c r="F54" s="471" t="s">
        <v>26665</v>
      </c>
      <c r="G54" s="471"/>
      <c r="H54" s="471"/>
      <c r="I54" s="471"/>
      <c r="J54" s="315">
        <v>69.158500000000004</v>
      </c>
    </row>
    <row r="55" spans="1:10" customFormat="1" ht="15" x14ac:dyDescent="0.25">
      <c r="A55" s="312"/>
      <c r="B55" s="312"/>
      <c r="C55" s="312"/>
      <c r="D55" s="312"/>
      <c r="E55" s="312" t="s">
        <v>21809</v>
      </c>
      <c r="F55" s="313">
        <v>30.906979700000001</v>
      </c>
      <c r="G55" s="312" t="s">
        <v>21810</v>
      </c>
      <c r="H55" s="313">
        <v>0</v>
      </c>
      <c r="I55" s="312" t="s">
        <v>21811</v>
      </c>
      <c r="J55" s="313">
        <v>30.906979726342701</v>
      </c>
    </row>
    <row r="56" spans="1:10" customFormat="1" ht="15" x14ac:dyDescent="0.25">
      <c r="A56" s="312"/>
      <c r="B56" s="312"/>
      <c r="C56" s="312"/>
      <c r="D56" s="312"/>
      <c r="E56" s="312" t="s">
        <v>21812</v>
      </c>
      <c r="F56" s="313">
        <v>14.68</v>
      </c>
      <c r="G56" s="312"/>
      <c r="H56" s="472" t="s">
        <v>21813</v>
      </c>
      <c r="I56" s="472"/>
      <c r="J56" s="313">
        <v>83.84</v>
      </c>
    </row>
    <row r="57" spans="1:10" customFormat="1" ht="18" customHeight="1" x14ac:dyDescent="0.25">
      <c r="A57" s="389" t="s">
        <v>21699</v>
      </c>
      <c r="B57" s="390" t="s">
        <v>15146</v>
      </c>
      <c r="C57" s="389" t="s">
        <v>21788</v>
      </c>
      <c r="D57" s="389" t="s">
        <v>21789</v>
      </c>
      <c r="E57" s="484" t="s">
        <v>21790</v>
      </c>
      <c r="F57" s="484"/>
      <c r="G57" s="391" t="s">
        <v>21791</v>
      </c>
      <c r="H57" s="390" t="s">
        <v>21774</v>
      </c>
      <c r="I57" s="390" t="s">
        <v>21792</v>
      </c>
      <c r="J57" s="390" t="s">
        <v>15133</v>
      </c>
    </row>
    <row r="58" spans="1:10" customFormat="1" ht="26.1" customHeight="1" x14ac:dyDescent="0.25">
      <c r="A58" s="381" t="s">
        <v>21793</v>
      </c>
      <c r="B58" s="382" t="s">
        <v>26731</v>
      </c>
      <c r="C58" s="381" t="s">
        <v>21800</v>
      </c>
      <c r="D58" s="381" t="s">
        <v>17888</v>
      </c>
      <c r="E58" s="481" t="s">
        <v>21797</v>
      </c>
      <c r="F58" s="481"/>
      <c r="G58" s="383" t="s">
        <v>15154</v>
      </c>
      <c r="H58" s="384">
        <v>1</v>
      </c>
      <c r="I58" s="385">
        <v>160.38</v>
      </c>
      <c r="J58" s="385">
        <v>160.38</v>
      </c>
    </row>
    <row r="59" spans="1:10" customFormat="1" ht="20.100000000000001" customHeight="1" x14ac:dyDescent="0.25">
      <c r="A59" s="471"/>
      <c r="B59" s="471"/>
      <c r="C59" s="471"/>
      <c r="D59" s="471"/>
      <c r="E59" s="471"/>
      <c r="F59" s="471" t="s">
        <v>26658</v>
      </c>
      <c r="G59" s="471"/>
      <c r="H59" s="471"/>
      <c r="I59" s="471"/>
      <c r="J59" s="315">
        <v>0</v>
      </c>
    </row>
    <row r="60" spans="1:10" customFormat="1" ht="20.100000000000001" customHeight="1" x14ac:dyDescent="0.25">
      <c r="A60" s="471"/>
      <c r="B60" s="471"/>
      <c r="C60" s="471"/>
      <c r="D60" s="471"/>
      <c r="E60" s="471"/>
      <c r="F60" s="471" t="s">
        <v>26659</v>
      </c>
      <c r="G60" s="471"/>
      <c r="H60" s="471"/>
      <c r="I60" s="471"/>
      <c r="J60" s="315">
        <v>0</v>
      </c>
    </row>
    <row r="61" spans="1:10" customFormat="1" ht="20.100000000000001" customHeight="1" x14ac:dyDescent="0.25">
      <c r="A61" s="471"/>
      <c r="B61" s="471"/>
      <c r="C61" s="471"/>
      <c r="D61" s="471"/>
      <c r="E61" s="471"/>
      <c r="F61" s="471" t="s">
        <v>26660</v>
      </c>
      <c r="G61" s="471"/>
      <c r="H61" s="471"/>
      <c r="I61" s="471"/>
      <c r="J61" s="315">
        <v>0</v>
      </c>
    </row>
    <row r="62" spans="1:10" customFormat="1" ht="20.100000000000001" customHeight="1" x14ac:dyDescent="0.25">
      <c r="A62" s="471"/>
      <c r="B62" s="471"/>
      <c r="C62" s="471"/>
      <c r="D62" s="471"/>
      <c r="E62" s="471"/>
      <c r="F62" s="471" t="s">
        <v>26661</v>
      </c>
      <c r="G62" s="471"/>
      <c r="H62" s="471"/>
      <c r="I62" s="471"/>
      <c r="J62" s="315">
        <v>1</v>
      </c>
    </row>
    <row r="63" spans="1:10" customFormat="1" ht="20.100000000000001" customHeight="1" x14ac:dyDescent="0.25">
      <c r="A63" s="471"/>
      <c r="B63" s="471"/>
      <c r="C63" s="471"/>
      <c r="D63" s="471"/>
      <c r="E63" s="471"/>
      <c r="F63" s="471" t="s">
        <v>26662</v>
      </c>
      <c r="G63" s="471"/>
      <c r="H63" s="471"/>
      <c r="I63" s="471"/>
      <c r="J63" s="315">
        <v>0</v>
      </c>
    </row>
    <row r="64" spans="1:10" customFormat="1" ht="20.100000000000001" customHeight="1" x14ac:dyDescent="0.25">
      <c r="A64" s="294" t="s">
        <v>26613</v>
      </c>
      <c r="B64" s="295" t="s">
        <v>21788</v>
      </c>
      <c r="C64" s="294" t="s">
        <v>15146</v>
      </c>
      <c r="D64" s="294" t="s">
        <v>26663</v>
      </c>
      <c r="E64" s="295" t="s">
        <v>21825</v>
      </c>
      <c r="F64" s="295" t="s">
        <v>15148</v>
      </c>
      <c r="G64" s="473" t="s">
        <v>21826</v>
      </c>
      <c r="H64" s="473"/>
      <c r="I64" s="473"/>
      <c r="J64" s="295" t="s">
        <v>21827</v>
      </c>
    </row>
    <row r="65" spans="1:10" customFormat="1" ht="26.1" customHeight="1" x14ac:dyDescent="0.25">
      <c r="A65" s="302" t="s">
        <v>26664</v>
      </c>
      <c r="B65" s="303" t="s">
        <v>21800</v>
      </c>
      <c r="C65" s="302">
        <v>1107892</v>
      </c>
      <c r="D65" s="302" t="s">
        <v>16695</v>
      </c>
      <c r="E65" s="305">
        <v>9.6000000000000002E-2</v>
      </c>
      <c r="F65" s="304" t="s">
        <v>15350</v>
      </c>
      <c r="G65" s="479">
        <v>468.98</v>
      </c>
      <c r="H65" s="479"/>
      <c r="I65" s="480"/>
      <c r="J65" s="368">
        <v>45.022100000000002</v>
      </c>
    </row>
    <row r="66" spans="1:10" customFormat="1" ht="39" customHeight="1" x14ac:dyDescent="0.25">
      <c r="A66" s="302" t="s">
        <v>26664</v>
      </c>
      <c r="B66" s="303" t="s">
        <v>21800</v>
      </c>
      <c r="C66" s="302">
        <v>3103302</v>
      </c>
      <c r="D66" s="302" t="s">
        <v>19341</v>
      </c>
      <c r="E66" s="305">
        <v>1.35</v>
      </c>
      <c r="F66" s="304" t="s">
        <v>16589</v>
      </c>
      <c r="G66" s="479">
        <v>85.45</v>
      </c>
      <c r="H66" s="479"/>
      <c r="I66" s="480"/>
      <c r="J66" s="368">
        <v>115.3575</v>
      </c>
    </row>
    <row r="67" spans="1:10" customFormat="1" ht="20.100000000000001" customHeight="1" x14ac:dyDescent="0.25">
      <c r="A67" s="471"/>
      <c r="B67" s="471"/>
      <c r="C67" s="471"/>
      <c r="D67" s="471"/>
      <c r="E67" s="471"/>
      <c r="F67" s="471" t="s">
        <v>26665</v>
      </c>
      <c r="G67" s="471"/>
      <c r="H67" s="471"/>
      <c r="I67" s="471"/>
      <c r="J67" s="315">
        <v>160.37960000000001</v>
      </c>
    </row>
    <row r="68" spans="1:10" customFormat="1" ht="15" x14ac:dyDescent="0.25">
      <c r="A68" s="312"/>
      <c r="B68" s="312"/>
      <c r="C68" s="312"/>
      <c r="D68" s="312"/>
      <c r="E68" s="312" t="s">
        <v>21809</v>
      </c>
      <c r="F68" s="313">
        <v>70.592458300000004</v>
      </c>
      <c r="G68" s="312" t="s">
        <v>21810</v>
      </c>
      <c r="H68" s="313">
        <v>0</v>
      </c>
      <c r="I68" s="312" t="s">
        <v>21811</v>
      </c>
      <c r="J68" s="313">
        <v>70.59</v>
      </c>
    </row>
    <row r="69" spans="1:10" customFormat="1" ht="15.75" thickBot="1" x14ac:dyDescent="0.3">
      <c r="A69" s="392"/>
      <c r="B69" s="392"/>
      <c r="C69" s="392"/>
      <c r="D69" s="392"/>
      <c r="E69" s="392" t="s">
        <v>21812</v>
      </c>
      <c r="F69" s="393">
        <v>34.04</v>
      </c>
      <c r="G69" s="392"/>
      <c r="H69" s="485" t="s">
        <v>21813</v>
      </c>
      <c r="I69" s="485"/>
      <c r="J69" s="393">
        <v>194.42</v>
      </c>
    </row>
    <row r="70" spans="1:10" customFormat="1" ht="15" x14ac:dyDescent="0.25">
      <c r="A70" s="388"/>
      <c r="B70" s="388"/>
      <c r="C70" s="388"/>
      <c r="D70" s="388"/>
      <c r="E70" s="388"/>
      <c r="F70" s="388"/>
      <c r="G70" s="388"/>
      <c r="H70" s="388"/>
      <c r="I70" s="388"/>
      <c r="J70" s="388"/>
    </row>
    <row r="71" spans="1:10" customFormat="1" ht="0.95" customHeight="1" x14ac:dyDescent="0.25">
      <c r="A71" s="388"/>
      <c r="B71" s="388"/>
      <c r="C71" s="388"/>
      <c r="D71" s="388"/>
      <c r="E71" s="388"/>
      <c r="F71" s="388"/>
      <c r="G71" s="388"/>
      <c r="H71" s="388"/>
      <c r="I71" s="388"/>
      <c r="J71" s="388"/>
    </row>
    <row r="72" spans="1:10" customFormat="1" ht="18" customHeight="1" x14ac:dyDescent="0.25">
      <c r="A72" s="294" t="s">
        <v>21700</v>
      </c>
      <c r="B72" s="295" t="s">
        <v>15146</v>
      </c>
      <c r="C72" s="294" t="s">
        <v>21788</v>
      </c>
      <c r="D72" s="294" t="s">
        <v>21789</v>
      </c>
      <c r="E72" s="476" t="s">
        <v>21790</v>
      </c>
      <c r="F72" s="476"/>
      <c r="G72" s="296" t="s">
        <v>21791</v>
      </c>
      <c r="H72" s="295" t="s">
        <v>21774</v>
      </c>
      <c r="I72" s="295" t="s">
        <v>21792</v>
      </c>
      <c r="J72" s="295" t="s">
        <v>15133</v>
      </c>
    </row>
    <row r="73" spans="1:10" customFormat="1" ht="26.1" customHeight="1" x14ac:dyDescent="0.25">
      <c r="A73" s="381" t="s">
        <v>21793</v>
      </c>
      <c r="B73" s="382" t="s">
        <v>26624</v>
      </c>
      <c r="C73" s="381" t="s">
        <v>21800</v>
      </c>
      <c r="D73" s="381" t="s">
        <v>18529</v>
      </c>
      <c r="E73" s="481" t="s">
        <v>21797</v>
      </c>
      <c r="F73" s="481"/>
      <c r="G73" s="383" t="s">
        <v>15233</v>
      </c>
      <c r="H73" s="384">
        <v>1</v>
      </c>
      <c r="I73" s="385">
        <v>55.72</v>
      </c>
      <c r="J73" s="385">
        <v>55.72</v>
      </c>
    </row>
    <row r="74" spans="1:10" customFormat="1" ht="20.100000000000001" customHeight="1" x14ac:dyDescent="0.25">
      <c r="A74" s="471"/>
      <c r="B74" s="471"/>
      <c r="C74" s="471"/>
      <c r="D74" s="471"/>
      <c r="E74" s="471"/>
      <c r="F74" s="471" t="s">
        <v>26658</v>
      </c>
      <c r="G74" s="471"/>
      <c r="H74" s="471"/>
      <c r="I74" s="471"/>
      <c r="J74" s="315">
        <v>0</v>
      </c>
    </row>
    <row r="75" spans="1:10" customFormat="1" ht="20.100000000000001" customHeight="1" x14ac:dyDescent="0.25">
      <c r="A75" s="471"/>
      <c r="B75" s="471"/>
      <c r="C75" s="471"/>
      <c r="D75" s="471"/>
      <c r="E75" s="471"/>
      <c r="F75" s="471" t="s">
        <v>26659</v>
      </c>
      <c r="G75" s="471"/>
      <c r="H75" s="471"/>
      <c r="I75" s="471"/>
      <c r="J75" s="315">
        <v>0</v>
      </c>
    </row>
    <row r="76" spans="1:10" customFormat="1" ht="20.100000000000001" customHeight="1" x14ac:dyDescent="0.25">
      <c r="A76" s="471"/>
      <c r="B76" s="471"/>
      <c r="C76" s="471"/>
      <c r="D76" s="471"/>
      <c r="E76" s="471"/>
      <c r="F76" s="471" t="s">
        <v>26660</v>
      </c>
      <c r="G76" s="471"/>
      <c r="H76" s="471"/>
      <c r="I76" s="471"/>
      <c r="J76" s="315">
        <v>0</v>
      </c>
    </row>
    <row r="77" spans="1:10" customFormat="1" ht="20.100000000000001" customHeight="1" x14ac:dyDescent="0.25">
      <c r="A77" s="471"/>
      <c r="B77" s="471"/>
      <c r="C77" s="471"/>
      <c r="D77" s="471"/>
      <c r="E77" s="471"/>
      <c r="F77" s="471" t="s">
        <v>26661</v>
      </c>
      <c r="G77" s="471"/>
      <c r="H77" s="471"/>
      <c r="I77" s="471"/>
      <c r="J77" s="315">
        <v>1</v>
      </c>
    </row>
    <row r="78" spans="1:10" customFormat="1" ht="20.100000000000001" customHeight="1" x14ac:dyDescent="0.25">
      <c r="A78" s="471"/>
      <c r="B78" s="471"/>
      <c r="C78" s="471"/>
      <c r="D78" s="471"/>
      <c r="E78" s="471"/>
      <c r="F78" s="471" t="s">
        <v>26662</v>
      </c>
      <c r="G78" s="471"/>
      <c r="H78" s="471"/>
      <c r="I78" s="471"/>
      <c r="J78" s="315">
        <v>0</v>
      </c>
    </row>
    <row r="79" spans="1:10" customFormat="1" ht="20.100000000000001" customHeight="1" x14ac:dyDescent="0.25">
      <c r="A79" s="294" t="s">
        <v>26613</v>
      </c>
      <c r="B79" s="295" t="s">
        <v>21788</v>
      </c>
      <c r="C79" s="294" t="s">
        <v>15146</v>
      </c>
      <c r="D79" s="294" t="s">
        <v>26663</v>
      </c>
      <c r="E79" s="295" t="s">
        <v>21825</v>
      </c>
      <c r="F79" s="295" t="s">
        <v>15148</v>
      </c>
      <c r="G79" s="473" t="s">
        <v>21826</v>
      </c>
      <c r="H79" s="473"/>
      <c r="I79" s="473"/>
      <c r="J79" s="295" t="s">
        <v>21827</v>
      </c>
    </row>
    <row r="80" spans="1:10" customFormat="1" ht="26.1" customHeight="1" x14ac:dyDescent="0.25">
      <c r="A80" s="302" t="s">
        <v>26664</v>
      </c>
      <c r="B80" s="303" t="s">
        <v>21800</v>
      </c>
      <c r="C80" s="302">
        <v>4805756</v>
      </c>
      <c r="D80" s="302" t="s">
        <v>20023</v>
      </c>
      <c r="E80" s="305">
        <v>1.1917</v>
      </c>
      <c r="F80" s="304" t="s">
        <v>16589</v>
      </c>
      <c r="G80" s="479">
        <v>5.35</v>
      </c>
      <c r="H80" s="479"/>
      <c r="I80" s="480"/>
      <c r="J80" s="368">
        <v>6.3756000000000004</v>
      </c>
    </row>
    <row r="81" spans="1:10" customFormat="1" ht="26.1" customHeight="1" x14ac:dyDescent="0.25">
      <c r="A81" s="302" t="s">
        <v>26664</v>
      </c>
      <c r="B81" s="303" t="s">
        <v>21800</v>
      </c>
      <c r="C81" s="302">
        <v>1109669</v>
      </c>
      <c r="D81" s="302" t="s">
        <v>16646</v>
      </c>
      <c r="E81" s="305">
        <v>1E-4</v>
      </c>
      <c r="F81" s="304" t="s">
        <v>15350</v>
      </c>
      <c r="G81" s="479">
        <v>533.5</v>
      </c>
      <c r="H81" s="479"/>
      <c r="I81" s="480"/>
      <c r="J81" s="368">
        <v>5.3400000000000003E-2</v>
      </c>
    </row>
    <row r="82" spans="1:10" customFormat="1" ht="26.1" customHeight="1" x14ac:dyDescent="0.25">
      <c r="A82" s="302" t="s">
        <v>26664</v>
      </c>
      <c r="B82" s="303" t="s">
        <v>21800</v>
      </c>
      <c r="C82" s="302">
        <v>1107892</v>
      </c>
      <c r="D82" s="302" t="s">
        <v>16695</v>
      </c>
      <c r="E82" s="305">
        <v>8.9300000000000004E-2</v>
      </c>
      <c r="F82" s="304" t="s">
        <v>15350</v>
      </c>
      <c r="G82" s="479">
        <v>468.98</v>
      </c>
      <c r="H82" s="479"/>
      <c r="I82" s="480"/>
      <c r="J82" s="368">
        <v>41.879899999999999</v>
      </c>
    </row>
    <row r="83" spans="1:10" customFormat="1" ht="51.95" customHeight="1" x14ac:dyDescent="0.25">
      <c r="A83" s="302" t="s">
        <v>26664</v>
      </c>
      <c r="B83" s="303" t="s">
        <v>21800</v>
      </c>
      <c r="C83" s="302">
        <v>2004520</v>
      </c>
      <c r="D83" s="302" t="s">
        <v>18367</v>
      </c>
      <c r="E83" s="305">
        <v>0.17730000000000001</v>
      </c>
      <c r="F83" s="304" t="s">
        <v>15350</v>
      </c>
      <c r="G83" s="479">
        <v>22.82</v>
      </c>
      <c r="H83" s="479"/>
      <c r="I83" s="480"/>
      <c r="J83" s="368">
        <v>4.0460000000000003</v>
      </c>
    </row>
    <row r="84" spans="1:10" customFormat="1" ht="26.1" customHeight="1" x14ac:dyDescent="0.25">
      <c r="A84" s="302" t="s">
        <v>26664</v>
      </c>
      <c r="B84" s="303" t="s">
        <v>21800</v>
      </c>
      <c r="C84" s="302">
        <v>3108022</v>
      </c>
      <c r="D84" s="302" t="s">
        <v>19346</v>
      </c>
      <c r="E84" s="305">
        <v>0.59589999999999999</v>
      </c>
      <c r="F84" s="304" t="s">
        <v>15233</v>
      </c>
      <c r="G84" s="479">
        <v>5.64</v>
      </c>
      <c r="H84" s="479"/>
      <c r="I84" s="480"/>
      <c r="J84" s="368">
        <v>3.3609</v>
      </c>
    </row>
    <row r="85" spans="1:10" customFormat="1" ht="20.100000000000001" customHeight="1" x14ac:dyDescent="0.25">
      <c r="A85" s="471"/>
      <c r="B85" s="471"/>
      <c r="C85" s="471"/>
      <c r="D85" s="471"/>
      <c r="E85" s="471"/>
      <c r="F85" s="471" t="s">
        <v>26665</v>
      </c>
      <c r="G85" s="471"/>
      <c r="H85" s="471"/>
      <c r="I85" s="471"/>
      <c r="J85" s="315">
        <v>55.715800000000002</v>
      </c>
    </row>
    <row r="86" spans="1:10" customFormat="1" ht="15.75" thickBot="1" x14ac:dyDescent="0.3">
      <c r="A86" s="392"/>
      <c r="B86" s="392"/>
      <c r="C86" s="392"/>
      <c r="D86" s="392"/>
      <c r="E86" s="392" t="s">
        <v>21809</v>
      </c>
      <c r="F86" s="393">
        <v>12.8850988</v>
      </c>
      <c r="G86" s="392" t="s">
        <v>21810</v>
      </c>
      <c r="H86" s="393">
        <v>0</v>
      </c>
      <c r="I86" s="392" t="s">
        <v>21811</v>
      </c>
      <c r="J86" s="393">
        <v>12.885098800827826</v>
      </c>
    </row>
    <row r="87" spans="1:10" customFormat="1" ht="18" customHeight="1" x14ac:dyDescent="0.25">
      <c r="A87" s="394" t="s">
        <v>21701</v>
      </c>
      <c r="B87" s="395" t="s">
        <v>15146</v>
      </c>
      <c r="C87" s="394" t="s">
        <v>21788</v>
      </c>
      <c r="D87" s="394" t="s">
        <v>21789</v>
      </c>
      <c r="E87" s="487" t="s">
        <v>21790</v>
      </c>
      <c r="F87" s="487"/>
      <c r="G87" s="396" t="s">
        <v>21791</v>
      </c>
      <c r="H87" s="395" t="s">
        <v>21774</v>
      </c>
      <c r="I87" s="395" t="s">
        <v>21792</v>
      </c>
      <c r="J87" s="395" t="s">
        <v>15133</v>
      </c>
    </row>
    <row r="88" spans="1:10" customFormat="1" ht="24" customHeight="1" x14ac:dyDescent="0.25">
      <c r="A88" s="381" t="s">
        <v>21793</v>
      </c>
      <c r="B88" s="382" t="s">
        <v>26732</v>
      </c>
      <c r="C88" s="381" t="s">
        <v>21800</v>
      </c>
      <c r="D88" s="381" t="s">
        <v>18291</v>
      </c>
      <c r="E88" s="481" t="s">
        <v>21797</v>
      </c>
      <c r="F88" s="481"/>
      <c r="G88" s="383" t="s">
        <v>15233</v>
      </c>
      <c r="H88" s="384">
        <v>1</v>
      </c>
      <c r="I88" s="385">
        <v>24.4</v>
      </c>
      <c r="J88" s="385">
        <v>24.4</v>
      </c>
    </row>
    <row r="89" spans="1:10" customFormat="1" ht="15" customHeight="1" x14ac:dyDescent="0.25">
      <c r="A89" s="476" t="s">
        <v>26614</v>
      </c>
      <c r="B89" s="473" t="s">
        <v>15146</v>
      </c>
      <c r="C89" s="476" t="s">
        <v>21788</v>
      </c>
      <c r="D89" s="476" t="s">
        <v>26615</v>
      </c>
      <c r="E89" s="473" t="s">
        <v>21825</v>
      </c>
      <c r="F89" s="478" t="s">
        <v>26616</v>
      </c>
      <c r="G89" s="473"/>
      <c r="H89" s="478" t="s">
        <v>26666</v>
      </c>
      <c r="I89" s="473"/>
      <c r="J89" s="473" t="s">
        <v>21827</v>
      </c>
    </row>
    <row r="90" spans="1:10" customFormat="1" ht="15" customHeight="1" x14ac:dyDescent="0.25">
      <c r="A90" s="473"/>
      <c r="B90" s="473"/>
      <c r="C90" s="473"/>
      <c r="D90" s="473"/>
      <c r="E90" s="473"/>
      <c r="F90" s="295" t="s">
        <v>26617</v>
      </c>
      <c r="G90" s="295" t="s">
        <v>26618</v>
      </c>
      <c r="H90" s="295" t="s">
        <v>26617</v>
      </c>
      <c r="I90" s="295" t="s">
        <v>26618</v>
      </c>
      <c r="J90" s="473"/>
    </row>
    <row r="91" spans="1:10" customFormat="1" ht="24" customHeight="1" x14ac:dyDescent="0.25">
      <c r="A91" s="307" t="s">
        <v>21801</v>
      </c>
      <c r="B91" s="308" t="s">
        <v>25953</v>
      </c>
      <c r="C91" s="307" t="s">
        <v>21800</v>
      </c>
      <c r="D91" s="307" t="s">
        <v>25954</v>
      </c>
      <c r="E91" s="310">
        <v>8.0300000000000007E-3</v>
      </c>
      <c r="F91" s="311">
        <v>1</v>
      </c>
      <c r="G91" s="311">
        <v>0</v>
      </c>
      <c r="H91" s="314">
        <v>10.028499999999999</v>
      </c>
      <c r="I91" s="314">
        <v>2.5087999999999999</v>
      </c>
      <c r="J91" s="314">
        <v>8.0500000000000002E-2</v>
      </c>
    </row>
    <row r="92" spans="1:10" customFormat="1" ht="20.100000000000001" customHeight="1" x14ac:dyDescent="0.25">
      <c r="A92" s="471"/>
      <c r="B92" s="471"/>
      <c r="C92" s="471"/>
      <c r="D92" s="471"/>
      <c r="E92" s="471"/>
      <c r="F92" s="471" t="s">
        <v>26667</v>
      </c>
      <c r="G92" s="471"/>
      <c r="H92" s="471"/>
      <c r="I92" s="471"/>
      <c r="J92" s="315">
        <v>8.0500000000000002E-2</v>
      </c>
    </row>
    <row r="93" spans="1:10" customFormat="1" ht="20.100000000000001" customHeight="1" x14ac:dyDescent="0.25">
      <c r="A93" s="294" t="s">
        <v>26622</v>
      </c>
      <c r="B93" s="295" t="s">
        <v>15146</v>
      </c>
      <c r="C93" s="294" t="s">
        <v>21788</v>
      </c>
      <c r="D93" s="294" t="s">
        <v>21805</v>
      </c>
      <c r="E93" s="295" t="s">
        <v>21825</v>
      </c>
      <c r="F93" s="473" t="s">
        <v>26668</v>
      </c>
      <c r="G93" s="473"/>
      <c r="H93" s="473"/>
      <c r="I93" s="473"/>
      <c r="J93" s="295" t="s">
        <v>21827</v>
      </c>
    </row>
    <row r="94" spans="1:10" customFormat="1" ht="24" customHeight="1" x14ac:dyDescent="0.25">
      <c r="A94" s="307" t="s">
        <v>21801</v>
      </c>
      <c r="B94" s="308" t="s">
        <v>25263</v>
      </c>
      <c r="C94" s="307" t="s">
        <v>21800</v>
      </c>
      <c r="D94" s="307" t="s">
        <v>21804</v>
      </c>
      <c r="E94" s="310">
        <v>0.10803</v>
      </c>
      <c r="F94" s="307"/>
      <c r="G94" s="307"/>
      <c r="H94" s="307"/>
      <c r="I94" s="314">
        <v>23.449100000000001</v>
      </c>
      <c r="J94" s="314">
        <v>2.5331999999999999</v>
      </c>
    </row>
    <row r="95" spans="1:10" customFormat="1" ht="20.100000000000001" customHeight="1" x14ac:dyDescent="0.25">
      <c r="A95" s="471"/>
      <c r="B95" s="471"/>
      <c r="C95" s="471"/>
      <c r="D95" s="471"/>
      <c r="E95" s="471"/>
      <c r="F95" s="471" t="s">
        <v>26669</v>
      </c>
      <c r="G95" s="471"/>
      <c r="H95" s="471"/>
      <c r="I95" s="471"/>
      <c r="J95" s="315">
        <v>2.5331999999999999</v>
      </c>
    </row>
    <row r="96" spans="1:10" customFormat="1" ht="20.100000000000001" customHeight="1" x14ac:dyDescent="0.25">
      <c r="A96" s="471"/>
      <c r="B96" s="471"/>
      <c r="C96" s="471"/>
      <c r="D96" s="471"/>
      <c r="E96" s="471"/>
      <c r="F96" s="471" t="s">
        <v>26670</v>
      </c>
      <c r="G96" s="471"/>
      <c r="H96" s="471"/>
      <c r="I96" s="471"/>
      <c r="J96" s="315">
        <v>0</v>
      </c>
    </row>
    <row r="97" spans="1:10" customFormat="1" ht="20.100000000000001" customHeight="1" x14ac:dyDescent="0.25">
      <c r="A97" s="471"/>
      <c r="B97" s="471"/>
      <c r="C97" s="471"/>
      <c r="D97" s="471"/>
      <c r="E97" s="471"/>
      <c r="F97" s="471" t="s">
        <v>26658</v>
      </c>
      <c r="G97" s="471"/>
      <c r="H97" s="471"/>
      <c r="I97" s="471"/>
      <c r="J97" s="315">
        <v>2.6137000000000001</v>
      </c>
    </row>
    <row r="98" spans="1:10" customFormat="1" ht="20.100000000000001" customHeight="1" x14ac:dyDescent="0.25">
      <c r="A98" s="471"/>
      <c r="B98" s="471"/>
      <c r="C98" s="471"/>
      <c r="D98" s="471"/>
      <c r="E98" s="471"/>
      <c r="F98" s="471" t="s">
        <v>26659</v>
      </c>
      <c r="G98" s="471"/>
      <c r="H98" s="471"/>
      <c r="I98" s="471"/>
      <c r="J98" s="315">
        <v>1.5900000000000001E-2</v>
      </c>
    </row>
    <row r="99" spans="1:10" customFormat="1" ht="20.100000000000001" customHeight="1" x14ac:dyDescent="0.25">
      <c r="A99" s="471"/>
      <c r="B99" s="471"/>
      <c r="C99" s="471"/>
      <c r="D99" s="471"/>
      <c r="E99" s="471"/>
      <c r="F99" s="471" t="s">
        <v>26660</v>
      </c>
      <c r="G99" s="471"/>
      <c r="H99" s="471"/>
      <c r="I99" s="471"/>
      <c r="J99" s="315">
        <v>4.0599999999999997E-2</v>
      </c>
    </row>
    <row r="100" spans="1:10" customFormat="1" ht="20.100000000000001" customHeight="1" x14ac:dyDescent="0.25">
      <c r="A100" s="471"/>
      <c r="B100" s="471"/>
      <c r="C100" s="471"/>
      <c r="D100" s="471"/>
      <c r="E100" s="471"/>
      <c r="F100" s="471" t="s">
        <v>26661</v>
      </c>
      <c r="G100" s="471"/>
      <c r="H100" s="471"/>
      <c r="I100" s="471"/>
      <c r="J100" s="315">
        <v>1</v>
      </c>
    </row>
    <row r="101" spans="1:10" customFormat="1" ht="20.100000000000001" customHeight="1" x14ac:dyDescent="0.25">
      <c r="A101" s="471"/>
      <c r="B101" s="471"/>
      <c r="C101" s="471"/>
      <c r="D101" s="471"/>
      <c r="E101" s="471"/>
      <c r="F101" s="471" t="s">
        <v>26662</v>
      </c>
      <c r="G101" s="471"/>
      <c r="H101" s="471"/>
      <c r="I101" s="471"/>
      <c r="J101" s="315">
        <v>2.6137000000000001</v>
      </c>
    </row>
    <row r="102" spans="1:10" customFormat="1" ht="20.100000000000001" customHeight="1" x14ac:dyDescent="0.25">
      <c r="A102" s="294" t="s">
        <v>21824</v>
      </c>
      <c r="B102" s="295" t="s">
        <v>21788</v>
      </c>
      <c r="C102" s="294" t="s">
        <v>15146</v>
      </c>
      <c r="D102" s="294" t="s">
        <v>21803</v>
      </c>
      <c r="E102" s="295" t="s">
        <v>21825</v>
      </c>
      <c r="F102" s="295" t="s">
        <v>15148</v>
      </c>
      <c r="G102" s="473" t="s">
        <v>21826</v>
      </c>
      <c r="H102" s="473"/>
      <c r="I102" s="473"/>
      <c r="J102" s="295" t="s">
        <v>21827</v>
      </c>
    </row>
    <row r="103" spans="1:10" customFormat="1" ht="24" customHeight="1" x14ac:dyDescent="0.25">
      <c r="A103" s="307" t="s">
        <v>21801</v>
      </c>
      <c r="B103" s="308" t="s">
        <v>21800</v>
      </c>
      <c r="C103" s="307" t="s">
        <v>22110</v>
      </c>
      <c r="D103" s="307" t="s">
        <v>22111</v>
      </c>
      <c r="E103" s="310">
        <v>0.08</v>
      </c>
      <c r="F103" s="309" t="s">
        <v>15350</v>
      </c>
      <c r="G103" s="474">
        <v>130.4067</v>
      </c>
      <c r="H103" s="474"/>
      <c r="I103" s="475"/>
      <c r="J103" s="314">
        <v>10.432499999999999</v>
      </c>
    </row>
    <row r="104" spans="1:10" customFormat="1" ht="24" customHeight="1" x14ac:dyDescent="0.25">
      <c r="A104" s="307" t="s">
        <v>21801</v>
      </c>
      <c r="B104" s="308" t="s">
        <v>21800</v>
      </c>
      <c r="C104" s="307" t="s">
        <v>22112</v>
      </c>
      <c r="D104" s="307" t="s">
        <v>22113</v>
      </c>
      <c r="E104" s="310">
        <v>0.08</v>
      </c>
      <c r="F104" s="309" t="s">
        <v>15350</v>
      </c>
      <c r="G104" s="474">
        <v>121.74</v>
      </c>
      <c r="H104" s="474"/>
      <c r="I104" s="475"/>
      <c r="J104" s="314">
        <v>9.7392000000000003</v>
      </c>
    </row>
    <row r="105" spans="1:10" customFormat="1" ht="20.100000000000001" customHeight="1" x14ac:dyDescent="0.25">
      <c r="A105" s="471"/>
      <c r="B105" s="471"/>
      <c r="C105" s="471"/>
      <c r="D105" s="471"/>
      <c r="E105" s="471"/>
      <c r="F105" s="471" t="s">
        <v>26671</v>
      </c>
      <c r="G105" s="471"/>
      <c r="H105" s="471"/>
      <c r="I105" s="471"/>
      <c r="J105" s="315">
        <v>20.171700000000001</v>
      </c>
    </row>
    <row r="106" spans="1:10" customFormat="1" ht="20.100000000000001" customHeight="1" x14ac:dyDescent="0.25">
      <c r="A106" s="294" t="s">
        <v>26613</v>
      </c>
      <c r="B106" s="295" t="s">
        <v>21788</v>
      </c>
      <c r="C106" s="294" t="s">
        <v>15146</v>
      </c>
      <c r="D106" s="294" t="s">
        <v>26663</v>
      </c>
      <c r="E106" s="295" t="s">
        <v>21825</v>
      </c>
      <c r="F106" s="295" t="s">
        <v>15148</v>
      </c>
      <c r="G106" s="473" t="s">
        <v>21826</v>
      </c>
      <c r="H106" s="473"/>
      <c r="I106" s="473"/>
      <c r="J106" s="295" t="s">
        <v>21827</v>
      </c>
    </row>
    <row r="107" spans="1:10" customFormat="1" ht="26.1" customHeight="1" x14ac:dyDescent="0.25">
      <c r="A107" s="302" t="s">
        <v>26664</v>
      </c>
      <c r="B107" s="303" t="s">
        <v>21800</v>
      </c>
      <c r="C107" s="302">
        <v>4805757</v>
      </c>
      <c r="D107" s="302" t="s">
        <v>20069</v>
      </c>
      <c r="E107" s="305">
        <v>0.16</v>
      </c>
      <c r="F107" s="304" t="s">
        <v>15350</v>
      </c>
      <c r="G107" s="479">
        <v>6.99</v>
      </c>
      <c r="H107" s="479"/>
      <c r="I107" s="480"/>
      <c r="J107" s="368">
        <v>1.1184000000000001</v>
      </c>
    </row>
    <row r="108" spans="1:10" customFormat="1" ht="20.100000000000001" customHeight="1" x14ac:dyDescent="0.25">
      <c r="A108" s="471"/>
      <c r="B108" s="471"/>
      <c r="C108" s="471"/>
      <c r="D108" s="471"/>
      <c r="E108" s="471"/>
      <c r="F108" s="471" t="s">
        <v>26665</v>
      </c>
      <c r="G108" s="471"/>
      <c r="H108" s="471"/>
      <c r="I108" s="471"/>
      <c r="J108" s="315">
        <v>1.1184000000000001</v>
      </c>
    </row>
    <row r="109" spans="1:10" customFormat="1" ht="20.100000000000001" customHeight="1" x14ac:dyDescent="0.25">
      <c r="A109" s="294" t="s">
        <v>26625</v>
      </c>
      <c r="B109" s="295" t="s">
        <v>21788</v>
      </c>
      <c r="C109" s="294" t="s">
        <v>21801</v>
      </c>
      <c r="D109" s="294" t="s">
        <v>26672</v>
      </c>
      <c r="E109" s="295" t="s">
        <v>15146</v>
      </c>
      <c r="F109" s="295" t="s">
        <v>21825</v>
      </c>
      <c r="G109" s="296" t="s">
        <v>15148</v>
      </c>
      <c r="H109" s="473" t="s">
        <v>21826</v>
      </c>
      <c r="I109" s="473"/>
      <c r="J109" s="295" t="s">
        <v>21827</v>
      </c>
    </row>
    <row r="110" spans="1:10" customFormat="1" ht="39" customHeight="1" x14ac:dyDescent="0.25">
      <c r="A110" s="302" t="s">
        <v>26626</v>
      </c>
      <c r="B110" s="303" t="s">
        <v>21800</v>
      </c>
      <c r="C110" s="302" t="s">
        <v>22110</v>
      </c>
      <c r="D110" s="302" t="s">
        <v>21036</v>
      </c>
      <c r="E110" s="303">
        <v>5914647</v>
      </c>
      <c r="F110" s="305">
        <v>0.12</v>
      </c>
      <c r="G110" s="304" t="s">
        <v>19544</v>
      </c>
      <c r="H110" s="479">
        <v>1.88</v>
      </c>
      <c r="I110" s="480"/>
      <c r="J110" s="368">
        <v>0.22559999999999999</v>
      </c>
    </row>
    <row r="111" spans="1:10" customFormat="1" ht="39" customHeight="1" x14ac:dyDescent="0.25">
      <c r="A111" s="302" t="s">
        <v>26626</v>
      </c>
      <c r="B111" s="303" t="s">
        <v>21800</v>
      </c>
      <c r="C111" s="302" t="s">
        <v>22112</v>
      </c>
      <c r="D111" s="302" t="s">
        <v>21036</v>
      </c>
      <c r="E111" s="303">
        <v>5914647</v>
      </c>
      <c r="F111" s="305">
        <v>0.12</v>
      </c>
      <c r="G111" s="304" t="s">
        <v>19544</v>
      </c>
      <c r="H111" s="479">
        <v>1.88</v>
      </c>
      <c r="I111" s="480"/>
      <c r="J111" s="368">
        <v>0.22559999999999999</v>
      </c>
    </row>
    <row r="112" spans="1:10" customFormat="1" ht="20.100000000000001" customHeight="1" x14ac:dyDescent="0.25">
      <c r="A112" s="471"/>
      <c r="B112" s="471"/>
      <c r="C112" s="471"/>
      <c r="D112" s="471"/>
      <c r="E112" s="471"/>
      <c r="F112" s="471" t="s">
        <v>26673</v>
      </c>
      <c r="G112" s="471"/>
      <c r="H112" s="471"/>
      <c r="I112" s="471"/>
      <c r="J112" s="315">
        <v>0.45119999999999999</v>
      </c>
    </row>
    <row r="113" spans="1:10" customFormat="1" ht="20.100000000000001" customHeight="1" x14ac:dyDescent="0.25">
      <c r="A113" s="294" t="s">
        <v>21828</v>
      </c>
      <c r="B113" s="295" t="s">
        <v>21788</v>
      </c>
      <c r="C113" s="294" t="s">
        <v>21801</v>
      </c>
      <c r="D113" s="294" t="s">
        <v>21829</v>
      </c>
      <c r="E113" s="295" t="s">
        <v>21825</v>
      </c>
      <c r="F113" s="295" t="s">
        <v>15148</v>
      </c>
      <c r="G113" s="478" t="s">
        <v>21830</v>
      </c>
      <c r="H113" s="473"/>
      <c r="I113" s="473"/>
      <c r="J113" s="295" t="s">
        <v>21827</v>
      </c>
    </row>
    <row r="114" spans="1:10" customFormat="1" ht="20.100000000000001" customHeight="1" x14ac:dyDescent="0.25">
      <c r="A114" s="296"/>
      <c r="B114" s="296"/>
      <c r="C114" s="296"/>
      <c r="D114" s="296"/>
      <c r="E114" s="296"/>
      <c r="F114" s="296"/>
      <c r="G114" s="296" t="s">
        <v>21831</v>
      </c>
      <c r="H114" s="296" t="s">
        <v>21832</v>
      </c>
      <c r="I114" s="296" t="s">
        <v>21833</v>
      </c>
      <c r="J114" s="296"/>
    </row>
    <row r="115" spans="1:10" customFormat="1" ht="50.1" customHeight="1" x14ac:dyDescent="0.25">
      <c r="A115" s="302" t="s">
        <v>21829</v>
      </c>
      <c r="B115" s="303" t="s">
        <v>21800</v>
      </c>
      <c r="C115" s="302" t="s">
        <v>22110</v>
      </c>
      <c r="D115" s="302" t="s">
        <v>26674</v>
      </c>
      <c r="E115" s="305">
        <v>0.12</v>
      </c>
      <c r="F115" s="304" t="s">
        <v>21139</v>
      </c>
      <c r="G115" s="303" t="s">
        <v>26675</v>
      </c>
      <c r="H115" s="303" t="s">
        <v>26676</v>
      </c>
      <c r="I115" s="303" t="s">
        <v>26677</v>
      </c>
      <c r="J115" s="368">
        <v>0</v>
      </c>
    </row>
    <row r="116" spans="1:10" customFormat="1" ht="50.1" customHeight="1" x14ac:dyDescent="0.25">
      <c r="A116" s="302" t="s">
        <v>21829</v>
      </c>
      <c r="B116" s="303" t="s">
        <v>21800</v>
      </c>
      <c r="C116" s="302" t="s">
        <v>22112</v>
      </c>
      <c r="D116" s="302" t="s">
        <v>26733</v>
      </c>
      <c r="E116" s="305">
        <v>0.12</v>
      </c>
      <c r="F116" s="304" t="s">
        <v>21139</v>
      </c>
      <c r="G116" s="303" t="s">
        <v>26675</v>
      </c>
      <c r="H116" s="303" t="s">
        <v>26676</v>
      </c>
      <c r="I116" s="303" t="s">
        <v>26677</v>
      </c>
      <c r="J116" s="368">
        <v>0</v>
      </c>
    </row>
    <row r="117" spans="1:10" customFormat="1" ht="20.100000000000001" customHeight="1" x14ac:dyDescent="0.25">
      <c r="A117" s="471"/>
      <c r="B117" s="471"/>
      <c r="C117" s="471"/>
      <c r="D117" s="471"/>
      <c r="E117" s="471"/>
      <c r="F117" s="471" t="s">
        <v>26678</v>
      </c>
      <c r="G117" s="471"/>
      <c r="H117" s="471"/>
      <c r="I117" s="471"/>
      <c r="J117" s="315">
        <v>0</v>
      </c>
    </row>
    <row r="118" spans="1:10" customFormat="1" ht="15" x14ac:dyDescent="0.25">
      <c r="A118" s="312"/>
      <c r="B118" s="312"/>
      <c r="C118" s="312"/>
      <c r="D118" s="312"/>
      <c r="E118" s="312" t="s">
        <v>21809</v>
      </c>
      <c r="F118" s="313">
        <v>2.677508426846154</v>
      </c>
      <c r="G118" s="312" t="s">
        <v>21810</v>
      </c>
      <c r="H118" s="313">
        <v>0</v>
      </c>
      <c r="I118" s="312" t="s">
        <v>21811</v>
      </c>
      <c r="J118" s="313">
        <v>2.67</v>
      </c>
    </row>
    <row r="119" spans="1:10" customFormat="1" ht="15.75" thickBot="1" x14ac:dyDescent="0.3">
      <c r="A119" s="312"/>
      <c r="B119" s="312"/>
      <c r="C119" s="312"/>
      <c r="D119" s="312"/>
      <c r="E119" s="312" t="s">
        <v>21812</v>
      </c>
      <c r="F119" s="313">
        <v>5.18</v>
      </c>
      <c r="G119" s="312"/>
      <c r="H119" s="472" t="s">
        <v>21813</v>
      </c>
      <c r="I119" s="472"/>
      <c r="J119" s="313">
        <v>29.58</v>
      </c>
    </row>
    <row r="120" spans="1:10" customFormat="1" ht="0.95" customHeight="1" thickTop="1" x14ac:dyDescent="0.25">
      <c r="A120" s="386"/>
      <c r="B120" s="386"/>
      <c r="C120" s="386"/>
      <c r="D120" s="386"/>
      <c r="E120" s="386"/>
      <c r="F120" s="386"/>
      <c r="G120" s="386"/>
      <c r="H120" s="386"/>
      <c r="I120" s="386"/>
      <c r="J120" s="386"/>
    </row>
    <row r="121" spans="1:10" customFormat="1" ht="18" customHeight="1" x14ac:dyDescent="0.25">
      <c r="A121" s="294" t="s">
        <v>21702</v>
      </c>
      <c r="B121" s="295" t="s">
        <v>15146</v>
      </c>
      <c r="C121" s="294" t="s">
        <v>21788</v>
      </c>
      <c r="D121" s="294" t="s">
        <v>21789</v>
      </c>
      <c r="E121" s="476" t="s">
        <v>21790</v>
      </c>
      <c r="F121" s="476"/>
      <c r="G121" s="296" t="s">
        <v>21791</v>
      </c>
      <c r="H121" s="295" t="s">
        <v>21774</v>
      </c>
      <c r="I121" s="295" t="s">
        <v>21792</v>
      </c>
      <c r="J121" s="295" t="s">
        <v>15133</v>
      </c>
    </row>
    <row r="122" spans="1:10" customFormat="1" ht="26.1" customHeight="1" x14ac:dyDescent="0.25">
      <c r="A122" s="381" t="s">
        <v>21793</v>
      </c>
      <c r="B122" s="382" t="s">
        <v>26734</v>
      </c>
      <c r="C122" s="381" t="s">
        <v>21800</v>
      </c>
      <c r="D122" s="381" t="s">
        <v>18295</v>
      </c>
      <c r="E122" s="481" t="s">
        <v>21797</v>
      </c>
      <c r="F122" s="481"/>
      <c r="G122" s="383" t="s">
        <v>15233</v>
      </c>
      <c r="H122" s="384">
        <v>1</v>
      </c>
      <c r="I122" s="385">
        <v>64.55</v>
      </c>
      <c r="J122" s="385">
        <v>64.55</v>
      </c>
    </row>
    <row r="123" spans="1:10" customFormat="1" ht="15" customHeight="1" x14ac:dyDescent="0.25">
      <c r="A123" s="476" t="s">
        <v>26614</v>
      </c>
      <c r="B123" s="473" t="s">
        <v>15146</v>
      </c>
      <c r="C123" s="476" t="s">
        <v>21788</v>
      </c>
      <c r="D123" s="476" t="s">
        <v>26615</v>
      </c>
      <c r="E123" s="473" t="s">
        <v>21825</v>
      </c>
      <c r="F123" s="478" t="s">
        <v>26616</v>
      </c>
      <c r="G123" s="473"/>
      <c r="H123" s="478" t="s">
        <v>26666</v>
      </c>
      <c r="I123" s="473"/>
      <c r="J123" s="473" t="s">
        <v>21827</v>
      </c>
    </row>
    <row r="124" spans="1:10" customFormat="1" ht="15" customHeight="1" x14ac:dyDescent="0.25">
      <c r="A124" s="473"/>
      <c r="B124" s="473"/>
      <c r="C124" s="473"/>
      <c r="D124" s="473"/>
      <c r="E124" s="473"/>
      <c r="F124" s="295" t="s">
        <v>26617</v>
      </c>
      <c r="G124" s="295" t="s">
        <v>26618</v>
      </c>
      <c r="H124" s="295" t="s">
        <v>26617</v>
      </c>
      <c r="I124" s="295" t="s">
        <v>26618</v>
      </c>
      <c r="J124" s="473"/>
    </row>
    <row r="125" spans="1:10" customFormat="1" ht="24" customHeight="1" x14ac:dyDescent="0.25">
      <c r="A125" s="307" t="s">
        <v>21801</v>
      </c>
      <c r="B125" s="308" t="s">
        <v>25953</v>
      </c>
      <c r="C125" s="307" t="s">
        <v>21800</v>
      </c>
      <c r="D125" s="307" t="s">
        <v>25954</v>
      </c>
      <c r="E125" s="310">
        <v>8.0300000000000007E-3</v>
      </c>
      <c r="F125" s="311">
        <v>1</v>
      </c>
      <c r="G125" s="311">
        <v>0</v>
      </c>
      <c r="H125" s="314">
        <v>10.028499999999999</v>
      </c>
      <c r="I125" s="314">
        <v>2.5087999999999999</v>
      </c>
      <c r="J125" s="314">
        <v>8.0500000000000002E-2</v>
      </c>
    </row>
    <row r="126" spans="1:10" customFormat="1" ht="20.100000000000001" customHeight="1" x14ac:dyDescent="0.25">
      <c r="A126" s="471"/>
      <c r="B126" s="471"/>
      <c r="C126" s="471"/>
      <c r="D126" s="471"/>
      <c r="E126" s="471"/>
      <c r="F126" s="471" t="s">
        <v>26667</v>
      </c>
      <c r="G126" s="471"/>
      <c r="H126" s="471"/>
      <c r="I126" s="471"/>
      <c r="J126" s="315">
        <v>8.0500000000000002E-2</v>
      </c>
    </row>
    <row r="127" spans="1:10" customFormat="1" ht="20.100000000000001" customHeight="1" x14ac:dyDescent="0.25">
      <c r="A127" s="294" t="s">
        <v>26622</v>
      </c>
      <c r="B127" s="295" t="s">
        <v>15146</v>
      </c>
      <c r="C127" s="294" t="s">
        <v>21788</v>
      </c>
      <c r="D127" s="294" t="s">
        <v>21805</v>
      </c>
      <c r="E127" s="295" t="s">
        <v>21825</v>
      </c>
      <c r="F127" s="473" t="s">
        <v>26668</v>
      </c>
      <c r="G127" s="473"/>
      <c r="H127" s="473"/>
      <c r="I127" s="473"/>
      <c r="J127" s="295" t="s">
        <v>21827</v>
      </c>
    </row>
    <row r="128" spans="1:10" customFormat="1" ht="24" customHeight="1" x14ac:dyDescent="0.25">
      <c r="A128" s="307" t="s">
        <v>21801</v>
      </c>
      <c r="B128" s="308" t="s">
        <v>25263</v>
      </c>
      <c r="C128" s="307" t="s">
        <v>21800</v>
      </c>
      <c r="D128" s="307" t="s">
        <v>21804</v>
      </c>
      <c r="E128" s="310">
        <v>0.20802999999999999</v>
      </c>
      <c r="F128" s="307"/>
      <c r="G128" s="307"/>
      <c r="H128" s="307"/>
      <c r="I128" s="314">
        <v>23.449100000000001</v>
      </c>
      <c r="J128" s="314">
        <v>4.8780999999999999</v>
      </c>
    </row>
    <row r="129" spans="1:10" customFormat="1" ht="20.100000000000001" customHeight="1" x14ac:dyDescent="0.25">
      <c r="A129" s="471"/>
      <c r="B129" s="471"/>
      <c r="C129" s="471"/>
      <c r="D129" s="471"/>
      <c r="E129" s="471"/>
      <c r="F129" s="471" t="s">
        <v>26669</v>
      </c>
      <c r="G129" s="471"/>
      <c r="H129" s="471"/>
      <c r="I129" s="471"/>
      <c r="J129" s="315">
        <v>4.8780999999999999</v>
      </c>
    </row>
    <row r="130" spans="1:10" customFormat="1" ht="20.100000000000001" customHeight="1" x14ac:dyDescent="0.25">
      <c r="A130" s="471"/>
      <c r="B130" s="471"/>
      <c r="C130" s="471"/>
      <c r="D130" s="471"/>
      <c r="E130" s="471"/>
      <c r="F130" s="471" t="s">
        <v>26670</v>
      </c>
      <c r="G130" s="471"/>
      <c r="H130" s="471"/>
      <c r="I130" s="471"/>
      <c r="J130" s="315">
        <v>0</v>
      </c>
    </row>
    <row r="131" spans="1:10" customFormat="1" ht="20.100000000000001" customHeight="1" x14ac:dyDescent="0.25">
      <c r="A131" s="471"/>
      <c r="B131" s="471"/>
      <c r="C131" s="471"/>
      <c r="D131" s="471"/>
      <c r="E131" s="471"/>
      <c r="F131" s="471" t="s">
        <v>26658</v>
      </c>
      <c r="G131" s="471"/>
      <c r="H131" s="471"/>
      <c r="I131" s="471"/>
      <c r="J131" s="315">
        <v>4.9585999999999997</v>
      </c>
    </row>
    <row r="132" spans="1:10" customFormat="1" ht="20.100000000000001" customHeight="1" x14ac:dyDescent="0.25">
      <c r="A132" s="471"/>
      <c r="B132" s="471"/>
      <c r="C132" s="471"/>
      <c r="D132" s="471"/>
      <c r="E132" s="471"/>
      <c r="F132" s="471" t="s">
        <v>26659</v>
      </c>
      <c r="G132" s="471"/>
      <c r="H132" s="471"/>
      <c r="I132" s="471"/>
      <c r="J132" s="315">
        <v>1.5900000000000001E-2</v>
      </c>
    </row>
    <row r="133" spans="1:10" customFormat="1" ht="20.100000000000001" customHeight="1" x14ac:dyDescent="0.25">
      <c r="A133" s="471"/>
      <c r="B133" s="471"/>
      <c r="C133" s="471"/>
      <c r="D133" s="471"/>
      <c r="E133" s="471"/>
      <c r="F133" s="471" t="s">
        <v>26660</v>
      </c>
      <c r="G133" s="471"/>
      <c r="H133" s="471"/>
      <c r="I133" s="471"/>
      <c r="J133" s="315">
        <v>7.7899999999999997E-2</v>
      </c>
    </row>
    <row r="134" spans="1:10" customFormat="1" ht="20.100000000000001" customHeight="1" x14ac:dyDescent="0.25">
      <c r="A134" s="471"/>
      <c r="B134" s="471"/>
      <c r="C134" s="471"/>
      <c r="D134" s="471"/>
      <c r="E134" s="471"/>
      <c r="F134" s="471" t="s">
        <v>26661</v>
      </c>
      <c r="G134" s="471"/>
      <c r="H134" s="471"/>
      <c r="I134" s="471"/>
      <c r="J134" s="315">
        <v>1</v>
      </c>
    </row>
    <row r="135" spans="1:10" customFormat="1" ht="20.100000000000001" customHeight="1" x14ac:dyDescent="0.25">
      <c r="A135" s="471"/>
      <c r="B135" s="471"/>
      <c r="C135" s="471"/>
      <c r="D135" s="471"/>
      <c r="E135" s="471"/>
      <c r="F135" s="471" t="s">
        <v>26662</v>
      </c>
      <c r="G135" s="471"/>
      <c r="H135" s="471"/>
      <c r="I135" s="471"/>
      <c r="J135" s="315">
        <v>4.9585999999999997</v>
      </c>
    </row>
    <row r="136" spans="1:10" customFormat="1" ht="20.100000000000001" customHeight="1" x14ac:dyDescent="0.25">
      <c r="A136" s="294" t="s">
        <v>21824</v>
      </c>
      <c r="B136" s="295" t="s">
        <v>21788</v>
      </c>
      <c r="C136" s="294" t="s">
        <v>15146</v>
      </c>
      <c r="D136" s="294" t="s">
        <v>21803</v>
      </c>
      <c r="E136" s="295" t="s">
        <v>21825</v>
      </c>
      <c r="F136" s="295" t="s">
        <v>15148</v>
      </c>
      <c r="G136" s="473" t="s">
        <v>21826</v>
      </c>
      <c r="H136" s="473"/>
      <c r="I136" s="473"/>
      <c r="J136" s="295" t="s">
        <v>21827</v>
      </c>
    </row>
    <row r="137" spans="1:10" customFormat="1" ht="24" customHeight="1" x14ac:dyDescent="0.25">
      <c r="A137" s="307" t="s">
        <v>21801</v>
      </c>
      <c r="B137" s="308" t="s">
        <v>21800</v>
      </c>
      <c r="C137" s="307" t="s">
        <v>22110</v>
      </c>
      <c r="D137" s="307" t="s">
        <v>22111</v>
      </c>
      <c r="E137" s="310">
        <v>0.08</v>
      </c>
      <c r="F137" s="309" t="s">
        <v>15350</v>
      </c>
      <c r="G137" s="474">
        <v>130.4067</v>
      </c>
      <c r="H137" s="474"/>
      <c r="I137" s="475"/>
      <c r="J137" s="314">
        <v>10.432499999999999</v>
      </c>
    </row>
    <row r="138" spans="1:10" customFormat="1" ht="24" customHeight="1" x14ac:dyDescent="0.25">
      <c r="A138" s="307" t="s">
        <v>21801</v>
      </c>
      <c r="B138" s="308" t="s">
        <v>21800</v>
      </c>
      <c r="C138" s="307" t="s">
        <v>22112</v>
      </c>
      <c r="D138" s="307" t="s">
        <v>22113</v>
      </c>
      <c r="E138" s="310">
        <v>0.08</v>
      </c>
      <c r="F138" s="309" t="s">
        <v>15350</v>
      </c>
      <c r="G138" s="474">
        <v>121.74</v>
      </c>
      <c r="H138" s="474"/>
      <c r="I138" s="475"/>
      <c r="J138" s="314">
        <v>9.7392000000000003</v>
      </c>
    </row>
    <row r="139" spans="1:10" customFormat="1" ht="26.1" customHeight="1" x14ac:dyDescent="0.25">
      <c r="A139" s="307" t="s">
        <v>21801</v>
      </c>
      <c r="B139" s="308" t="s">
        <v>21800</v>
      </c>
      <c r="C139" s="307" t="s">
        <v>23272</v>
      </c>
      <c r="D139" s="307" t="s">
        <v>23273</v>
      </c>
      <c r="E139" s="310">
        <v>2.15</v>
      </c>
      <c r="F139" s="309" t="s">
        <v>16589</v>
      </c>
      <c r="G139" s="474">
        <v>7.2929000000000004</v>
      </c>
      <c r="H139" s="474"/>
      <c r="I139" s="475"/>
      <c r="J139" s="314">
        <v>15.6797</v>
      </c>
    </row>
    <row r="140" spans="1:10" customFormat="1" ht="26.1" customHeight="1" x14ac:dyDescent="0.25">
      <c r="A140" s="307" t="s">
        <v>21801</v>
      </c>
      <c r="B140" s="308" t="s">
        <v>21800</v>
      </c>
      <c r="C140" s="307" t="s">
        <v>23408</v>
      </c>
      <c r="D140" s="307" t="s">
        <v>23409</v>
      </c>
      <c r="E140" s="310">
        <v>1</v>
      </c>
      <c r="F140" s="309" t="s">
        <v>15233</v>
      </c>
      <c r="G140" s="474">
        <v>22.050599999999999</v>
      </c>
      <c r="H140" s="474"/>
      <c r="I140" s="475"/>
      <c r="J140" s="314">
        <v>22.050599999999999</v>
      </c>
    </row>
    <row r="141" spans="1:10" customFormat="1" ht="20.100000000000001" customHeight="1" x14ac:dyDescent="0.25">
      <c r="A141" s="471"/>
      <c r="B141" s="471"/>
      <c r="C141" s="471"/>
      <c r="D141" s="471"/>
      <c r="E141" s="471"/>
      <c r="F141" s="471" t="s">
        <v>26671</v>
      </c>
      <c r="G141" s="471"/>
      <c r="H141" s="471"/>
      <c r="I141" s="471"/>
      <c r="J141" s="315">
        <v>57.902000000000001</v>
      </c>
    </row>
    <row r="142" spans="1:10" customFormat="1" ht="20.100000000000001" customHeight="1" x14ac:dyDescent="0.25">
      <c r="A142" s="294" t="s">
        <v>26613</v>
      </c>
      <c r="B142" s="295" t="s">
        <v>21788</v>
      </c>
      <c r="C142" s="294" t="s">
        <v>15146</v>
      </c>
      <c r="D142" s="294" t="s">
        <v>26663</v>
      </c>
      <c r="E142" s="295" t="s">
        <v>21825</v>
      </c>
      <c r="F142" s="295" t="s">
        <v>15148</v>
      </c>
      <c r="G142" s="473" t="s">
        <v>21826</v>
      </c>
      <c r="H142" s="473"/>
      <c r="I142" s="473"/>
      <c r="J142" s="295" t="s">
        <v>21827</v>
      </c>
    </row>
    <row r="143" spans="1:10" customFormat="1" ht="26.1" customHeight="1" x14ac:dyDescent="0.25">
      <c r="A143" s="302" t="s">
        <v>26664</v>
      </c>
      <c r="B143" s="303" t="s">
        <v>21800</v>
      </c>
      <c r="C143" s="302">
        <v>4805757</v>
      </c>
      <c r="D143" s="302" t="s">
        <v>20069</v>
      </c>
      <c r="E143" s="305">
        <v>0.16</v>
      </c>
      <c r="F143" s="304" t="s">
        <v>15350</v>
      </c>
      <c r="G143" s="479">
        <v>6.99</v>
      </c>
      <c r="H143" s="479"/>
      <c r="I143" s="480"/>
      <c r="J143" s="368">
        <v>1.1184000000000001</v>
      </c>
    </row>
    <row r="144" spans="1:10" customFormat="1" ht="20.100000000000001" customHeight="1" x14ac:dyDescent="0.25">
      <c r="A144" s="471"/>
      <c r="B144" s="471"/>
      <c r="C144" s="471"/>
      <c r="D144" s="471"/>
      <c r="E144" s="471"/>
      <c r="F144" s="471" t="s">
        <v>26665</v>
      </c>
      <c r="G144" s="471"/>
      <c r="H144" s="471"/>
      <c r="I144" s="471"/>
      <c r="J144" s="315">
        <v>1.1184000000000001</v>
      </c>
    </row>
    <row r="145" spans="1:10" customFormat="1" ht="20.100000000000001" customHeight="1" x14ac:dyDescent="0.25">
      <c r="A145" s="294" t="s">
        <v>26625</v>
      </c>
      <c r="B145" s="295" t="s">
        <v>21788</v>
      </c>
      <c r="C145" s="294" t="s">
        <v>21801</v>
      </c>
      <c r="D145" s="294" t="s">
        <v>26672</v>
      </c>
      <c r="E145" s="295" t="s">
        <v>15146</v>
      </c>
      <c r="F145" s="295" t="s">
        <v>21825</v>
      </c>
      <c r="G145" s="296" t="s">
        <v>15148</v>
      </c>
      <c r="H145" s="473" t="s">
        <v>21826</v>
      </c>
      <c r="I145" s="473"/>
      <c r="J145" s="295" t="s">
        <v>21827</v>
      </c>
    </row>
    <row r="146" spans="1:10" customFormat="1" ht="39" customHeight="1" x14ac:dyDescent="0.25">
      <c r="A146" s="302" t="s">
        <v>26626</v>
      </c>
      <c r="B146" s="303" t="s">
        <v>21800</v>
      </c>
      <c r="C146" s="302" t="s">
        <v>22110</v>
      </c>
      <c r="D146" s="302" t="s">
        <v>21036</v>
      </c>
      <c r="E146" s="303">
        <v>5914647</v>
      </c>
      <c r="F146" s="305">
        <v>0.12</v>
      </c>
      <c r="G146" s="304" t="s">
        <v>19544</v>
      </c>
      <c r="H146" s="479">
        <v>1.88</v>
      </c>
      <c r="I146" s="480"/>
      <c r="J146" s="368">
        <v>0.22559999999999999</v>
      </c>
    </row>
    <row r="147" spans="1:10" customFormat="1" ht="39" customHeight="1" x14ac:dyDescent="0.25">
      <c r="A147" s="302" t="s">
        <v>26626</v>
      </c>
      <c r="B147" s="303" t="s">
        <v>21800</v>
      </c>
      <c r="C147" s="302" t="s">
        <v>22112</v>
      </c>
      <c r="D147" s="302" t="s">
        <v>21036</v>
      </c>
      <c r="E147" s="303">
        <v>5914647</v>
      </c>
      <c r="F147" s="305">
        <v>0.12</v>
      </c>
      <c r="G147" s="304" t="s">
        <v>19544</v>
      </c>
      <c r="H147" s="479">
        <v>1.88</v>
      </c>
      <c r="I147" s="480"/>
      <c r="J147" s="368">
        <v>0.22559999999999999</v>
      </c>
    </row>
    <row r="148" spans="1:10" customFormat="1" ht="39" customHeight="1" x14ac:dyDescent="0.25">
      <c r="A148" s="302" t="s">
        <v>26626</v>
      </c>
      <c r="B148" s="303" t="s">
        <v>21800</v>
      </c>
      <c r="C148" s="302" t="s">
        <v>23272</v>
      </c>
      <c r="D148" s="302" t="s">
        <v>21086</v>
      </c>
      <c r="E148" s="303">
        <v>5914655</v>
      </c>
      <c r="F148" s="305">
        <v>5.4000000000000001E-4</v>
      </c>
      <c r="G148" s="304" t="s">
        <v>19544</v>
      </c>
      <c r="H148" s="479">
        <v>34.81</v>
      </c>
      <c r="I148" s="480"/>
      <c r="J148" s="368">
        <v>1.8800000000000001E-2</v>
      </c>
    </row>
    <row r="149" spans="1:10" customFormat="1" ht="39" customHeight="1" x14ac:dyDescent="0.25">
      <c r="A149" s="302" t="s">
        <v>26626</v>
      </c>
      <c r="B149" s="303" t="s">
        <v>21800</v>
      </c>
      <c r="C149" s="302" t="s">
        <v>23408</v>
      </c>
      <c r="D149" s="302" t="s">
        <v>21086</v>
      </c>
      <c r="E149" s="303">
        <v>5914655</v>
      </c>
      <c r="F149" s="305">
        <v>6.7000000000000002E-4</v>
      </c>
      <c r="G149" s="304" t="s">
        <v>19544</v>
      </c>
      <c r="H149" s="479">
        <v>34.81</v>
      </c>
      <c r="I149" s="480"/>
      <c r="J149" s="368">
        <v>2.3300000000000001E-2</v>
      </c>
    </row>
    <row r="150" spans="1:10" customFormat="1" ht="20.100000000000001" customHeight="1" x14ac:dyDescent="0.25">
      <c r="A150" s="471"/>
      <c r="B150" s="471"/>
      <c r="C150" s="471"/>
      <c r="D150" s="471"/>
      <c r="E150" s="471"/>
      <c r="F150" s="471" t="s">
        <v>26673</v>
      </c>
      <c r="G150" s="471"/>
      <c r="H150" s="471"/>
      <c r="I150" s="471"/>
      <c r="J150" s="315">
        <v>0.49330000000000002</v>
      </c>
    </row>
    <row r="151" spans="1:10" customFormat="1" ht="20.100000000000001" customHeight="1" x14ac:dyDescent="0.25">
      <c r="A151" s="294" t="s">
        <v>21828</v>
      </c>
      <c r="B151" s="295" t="s">
        <v>21788</v>
      </c>
      <c r="C151" s="294" t="s">
        <v>21801</v>
      </c>
      <c r="D151" s="294" t="s">
        <v>21829</v>
      </c>
      <c r="E151" s="295" t="s">
        <v>21825</v>
      </c>
      <c r="F151" s="295" t="s">
        <v>15148</v>
      </c>
      <c r="G151" s="478" t="s">
        <v>21830</v>
      </c>
      <c r="H151" s="473"/>
      <c r="I151" s="473"/>
      <c r="J151" s="295" t="s">
        <v>21827</v>
      </c>
    </row>
    <row r="152" spans="1:10" customFormat="1" ht="20.100000000000001" customHeight="1" x14ac:dyDescent="0.25">
      <c r="A152" s="296"/>
      <c r="B152" s="296"/>
      <c r="C152" s="296"/>
      <c r="D152" s="296"/>
      <c r="E152" s="296"/>
      <c r="F152" s="296"/>
      <c r="G152" s="296" t="s">
        <v>21831</v>
      </c>
      <c r="H152" s="296" t="s">
        <v>21832</v>
      </c>
      <c r="I152" s="296" t="s">
        <v>21833</v>
      </c>
      <c r="J152" s="296"/>
    </row>
    <row r="153" spans="1:10" customFormat="1" ht="50.1" customHeight="1" x14ac:dyDescent="0.25">
      <c r="A153" s="302" t="s">
        <v>21829</v>
      </c>
      <c r="B153" s="303" t="s">
        <v>21800</v>
      </c>
      <c r="C153" s="302" t="s">
        <v>22110</v>
      </c>
      <c r="D153" s="302" t="s">
        <v>26674</v>
      </c>
      <c r="E153" s="305">
        <v>0.12</v>
      </c>
      <c r="F153" s="304" t="s">
        <v>21139</v>
      </c>
      <c r="G153" s="303" t="s">
        <v>26675</v>
      </c>
      <c r="H153" s="303" t="s">
        <v>26676</v>
      </c>
      <c r="I153" s="303" t="s">
        <v>26677</v>
      </c>
      <c r="J153" s="368">
        <v>0</v>
      </c>
    </row>
    <row r="154" spans="1:10" customFormat="1" ht="50.1" customHeight="1" x14ac:dyDescent="0.25">
      <c r="A154" s="302" t="s">
        <v>21829</v>
      </c>
      <c r="B154" s="303" t="s">
        <v>21800</v>
      </c>
      <c r="C154" s="302" t="s">
        <v>22112</v>
      </c>
      <c r="D154" s="302" t="s">
        <v>26733</v>
      </c>
      <c r="E154" s="305">
        <v>0.12</v>
      </c>
      <c r="F154" s="304" t="s">
        <v>21139</v>
      </c>
      <c r="G154" s="303" t="s">
        <v>26675</v>
      </c>
      <c r="H154" s="303" t="s">
        <v>26676</v>
      </c>
      <c r="I154" s="303" t="s">
        <v>26677</v>
      </c>
      <c r="J154" s="368">
        <v>0</v>
      </c>
    </row>
    <row r="155" spans="1:10" customFormat="1" ht="50.1" customHeight="1" x14ac:dyDescent="0.25">
      <c r="A155" s="302" t="s">
        <v>21829</v>
      </c>
      <c r="B155" s="303" t="s">
        <v>21800</v>
      </c>
      <c r="C155" s="302" t="s">
        <v>23272</v>
      </c>
      <c r="D155" s="302" t="s">
        <v>26735</v>
      </c>
      <c r="E155" s="305">
        <v>5.4000000000000001E-4</v>
      </c>
      <c r="F155" s="304" t="s">
        <v>21139</v>
      </c>
      <c r="G155" s="303" t="s">
        <v>26736</v>
      </c>
      <c r="H155" s="303" t="s">
        <v>26737</v>
      </c>
      <c r="I155" s="303" t="s">
        <v>26738</v>
      </c>
      <c r="J155" s="368">
        <v>0</v>
      </c>
    </row>
    <row r="156" spans="1:10" customFormat="1" ht="50.1" customHeight="1" x14ac:dyDescent="0.25">
      <c r="A156" s="302" t="s">
        <v>21829</v>
      </c>
      <c r="B156" s="303" t="s">
        <v>21800</v>
      </c>
      <c r="C156" s="302" t="s">
        <v>23408</v>
      </c>
      <c r="D156" s="302" t="s">
        <v>26739</v>
      </c>
      <c r="E156" s="305">
        <v>6.8799999999999998E-3</v>
      </c>
      <c r="F156" s="304" t="s">
        <v>21139</v>
      </c>
      <c r="G156" s="303" t="s">
        <v>26736</v>
      </c>
      <c r="H156" s="303" t="s">
        <v>26737</v>
      </c>
      <c r="I156" s="303" t="s">
        <v>26738</v>
      </c>
      <c r="J156" s="368">
        <v>0</v>
      </c>
    </row>
    <row r="157" spans="1:10" customFormat="1" ht="20.100000000000001" customHeight="1" x14ac:dyDescent="0.25">
      <c r="A157" s="471"/>
      <c r="B157" s="471"/>
      <c r="C157" s="471"/>
      <c r="D157" s="471"/>
      <c r="E157" s="471"/>
      <c r="F157" s="471" t="s">
        <v>26678</v>
      </c>
      <c r="G157" s="471"/>
      <c r="H157" s="471"/>
      <c r="I157" s="471"/>
      <c r="J157" s="315">
        <v>0</v>
      </c>
    </row>
    <row r="158" spans="1:10" customFormat="1" ht="15" x14ac:dyDescent="0.25">
      <c r="A158" s="312"/>
      <c r="B158" s="312"/>
      <c r="C158" s="312"/>
      <c r="D158" s="312"/>
      <c r="E158" s="312" t="s">
        <v>21809</v>
      </c>
      <c r="F158" s="313">
        <v>5.0362142506711134</v>
      </c>
      <c r="G158" s="312" t="s">
        <v>21810</v>
      </c>
      <c r="H158" s="313">
        <v>0</v>
      </c>
      <c r="I158" s="312" t="s">
        <v>21811</v>
      </c>
      <c r="J158" s="313">
        <v>5.03</v>
      </c>
    </row>
    <row r="159" spans="1:10" customFormat="1" ht="15" x14ac:dyDescent="0.25">
      <c r="A159" s="312"/>
      <c r="B159" s="312"/>
      <c r="C159" s="312"/>
      <c r="D159" s="312"/>
      <c r="E159" s="312" t="s">
        <v>21812</v>
      </c>
      <c r="F159" s="313">
        <v>13.7</v>
      </c>
      <c r="G159" s="312"/>
      <c r="H159" s="472" t="s">
        <v>21813</v>
      </c>
      <c r="I159" s="472"/>
      <c r="J159" s="313">
        <v>78.25</v>
      </c>
    </row>
    <row r="160" spans="1:10" customFormat="1" ht="15.75" thickBot="1" x14ac:dyDescent="0.3">
      <c r="A160" s="312"/>
      <c r="B160" s="312"/>
      <c r="C160" s="312"/>
      <c r="D160" s="312"/>
      <c r="E160" s="312" t="s">
        <v>21812</v>
      </c>
      <c r="F160" s="313">
        <v>11.82</v>
      </c>
      <c r="G160" s="312"/>
      <c r="H160" s="472" t="s">
        <v>21813</v>
      </c>
      <c r="I160" s="472"/>
      <c r="J160" s="313">
        <v>67.540000000000006</v>
      </c>
    </row>
    <row r="161" spans="1:10" customFormat="1" ht="0.95" customHeight="1" thickTop="1" thickBot="1" x14ac:dyDescent="0.3">
      <c r="A161" s="386"/>
      <c r="B161" s="386"/>
      <c r="C161" s="386"/>
      <c r="D161" s="386"/>
      <c r="E161" s="386"/>
      <c r="F161" s="386"/>
      <c r="G161" s="386"/>
      <c r="H161" s="386"/>
      <c r="I161" s="386"/>
      <c r="J161" s="386"/>
    </row>
    <row r="162" spans="1:10" customFormat="1" ht="0.95" customHeight="1" thickTop="1" x14ac:dyDescent="0.25">
      <c r="A162" s="386"/>
      <c r="B162" s="386"/>
      <c r="C162" s="386"/>
      <c r="D162" s="386"/>
      <c r="E162" s="386"/>
      <c r="F162" s="386"/>
      <c r="G162" s="386"/>
      <c r="H162" s="386"/>
      <c r="I162" s="386"/>
      <c r="J162" s="386"/>
    </row>
    <row r="163" spans="1:10" customFormat="1" ht="18" customHeight="1" x14ac:dyDescent="0.25">
      <c r="A163" s="294" t="s">
        <v>21747</v>
      </c>
      <c r="B163" s="295" t="s">
        <v>15146</v>
      </c>
      <c r="C163" s="294" t="s">
        <v>21788</v>
      </c>
      <c r="D163" s="294" t="s">
        <v>21789</v>
      </c>
      <c r="E163" s="476" t="s">
        <v>21790</v>
      </c>
      <c r="F163" s="476"/>
      <c r="G163" s="296" t="s">
        <v>21791</v>
      </c>
      <c r="H163" s="295" t="s">
        <v>21774</v>
      </c>
      <c r="I163" s="295" t="s">
        <v>21792</v>
      </c>
      <c r="J163" s="295" t="s">
        <v>15133</v>
      </c>
    </row>
    <row r="164" spans="1:10" customFormat="1" ht="26.1" customHeight="1" x14ac:dyDescent="0.25">
      <c r="A164" s="381" t="s">
        <v>21793</v>
      </c>
      <c r="B164" s="382" t="s">
        <v>26627</v>
      </c>
      <c r="C164" s="381" t="s">
        <v>21800</v>
      </c>
      <c r="D164" s="381" t="s">
        <v>20069</v>
      </c>
      <c r="E164" s="481" t="s">
        <v>21797</v>
      </c>
      <c r="F164" s="481"/>
      <c r="G164" s="383" t="s">
        <v>15350</v>
      </c>
      <c r="H164" s="384">
        <v>1</v>
      </c>
      <c r="I164" s="385">
        <v>6.99</v>
      </c>
      <c r="J164" s="385">
        <v>6.99</v>
      </c>
    </row>
    <row r="165" spans="1:10" customFormat="1" ht="15" customHeight="1" x14ac:dyDescent="0.25">
      <c r="A165" s="476" t="s">
        <v>26614</v>
      </c>
      <c r="B165" s="473" t="s">
        <v>15146</v>
      </c>
      <c r="C165" s="476" t="s">
        <v>21788</v>
      </c>
      <c r="D165" s="476" t="s">
        <v>26615</v>
      </c>
      <c r="E165" s="473" t="s">
        <v>21825</v>
      </c>
      <c r="F165" s="478" t="s">
        <v>26616</v>
      </c>
      <c r="G165" s="473"/>
      <c r="H165" s="478" t="s">
        <v>26666</v>
      </c>
      <c r="I165" s="473"/>
      <c r="J165" s="473" t="s">
        <v>21827</v>
      </c>
    </row>
    <row r="166" spans="1:10" customFormat="1" ht="15" customHeight="1" x14ac:dyDescent="0.25">
      <c r="A166" s="473"/>
      <c r="B166" s="473"/>
      <c r="C166" s="473"/>
      <c r="D166" s="473"/>
      <c r="E166" s="473"/>
      <c r="F166" s="295" t="s">
        <v>26617</v>
      </c>
      <c r="G166" s="295" t="s">
        <v>26618</v>
      </c>
      <c r="H166" s="295" t="s">
        <v>26617</v>
      </c>
      <c r="I166" s="295" t="s">
        <v>26618</v>
      </c>
      <c r="J166" s="473"/>
    </row>
    <row r="167" spans="1:10" customFormat="1" ht="39" customHeight="1" x14ac:dyDescent="0.25">
      <c r="A167" s="307" t="s">
        <v>21801</v>
      </c>
      <c r="B167" s="308" t="s">
        <v>25909</v>
      </c>
      <c r="C167" s="307" t="s">
        <v>21800</v>
      </c>
      <c r="D167" s="307" t="s">
        <v>26628</v>
      </c>
      <c r="E167" s="310">
        <v>1</v>
      </c>
      <c r="F167" s="311">
        <v>1</v>
      </c>
      <c r="G167" s="311">
        <v>0</v>
      </c>
      <c r="H167" s="314">
        <v>156.845</v>
      </c>
      <c r="I167" s="314">
        <v>80.5548</v>
      </c>
      <c r="J167" s="314">
        <v>156.845</v>
      </c>
    </row>
    <row r="168" spans="1:10" customFormat="1" ht="20.100000000000001" customHeight="1" x14ac:dyDescent="0.25">
      <c r="A168" s="471"/>
      <c r="B168" s="471"/>
      <c r="C168" s="471"/>
      <c r="D168" s="471"/>
      <c r="E168" s="471"/>
      <c r="F168" s="471" t="s">
        <v>26667</v>
      </c>
      <c r="G168" s="471"/>
      <c r="H168" s="471"/>
      <c r="I168" s="471"/>
      <c r="J168" s="315">
        <v>156.845</v>
      </c>
    </row>
    <row r="169" spans="1:10" customFormat="1" ht="20.100000000000001" customHeight="1" x14ac:dyDescent="0.25">
      <c r="A169" s="294" t="s">
        <v>26622</v>
      </c>
      <c r="B169" s="295" t="s">
        <v>15146</v>
      </c>
      <c r="C169" s="294" t="s">
        <v>21788</v>
      </c>
      <c r="D169" s="294" t="s">
        <v>21805</v>
      </c>
      <c r="E169" s="295" t="s">
        <v>21825</v>
      </c>
      <c r="F169" s="473" t="s">
        <v>26668</v>
      </c>
      <c r="G169" s="473"/>
      <c r="H169" s="473"/>
      <c r="I169" s="473"/>
      <c r="J169" s="295" t="s">
        <v>21827</v>
      </c>
    </row>
    <row r="170" spans="1:10" customFormat="1" ht="24" customHeight="1" x14ac:dyDescent="0.25">
      <c r="A170" s="307" t="s">
        <v>21801</v>
      </c>
      <c r="B170" s="308" t="s">
        <v>25263</v>
      </c>
      <c r="C170" s="307" t="s">
        <v>21800</v>
      </c>
      <c r="D170" s="307" t="s">
        <v>21804</v>
      </c>
      <c r="E170" s="310">
        <v>1</v>
      </c>
      <c r="F170" s="307"/>
      <c r="G170" s="307"/>
      <c r="H170" s="307"/>
      <c r="I170" s="314">
        <v>23.449100000000001</v>
      </c>
      <c r="J170" s="314">
        <v>23.449100000000001</v>
      </c>
    </row>
    <row r="171" spans="1:10" customFormat="1" ht="20.100000000000001" customHeight="1" x14ac:dyDescent="0.25">
      <c r="A171" s="471"/>
      <c r="B171" s="471"/>
      <c r="C171" s="471"/>
      <c r="D171" s="471"/>
      <c r="E171" s="471"/>
      <c r="F171" s="471" t="s">
        <v>26669</v>
      </c>
      <c r="G171" s="471"/>
      <c r="H171" s="471"/>
      <c r="I171" s="471"/>
      <c r="J171" s="315">
        <v>23.449100000000001</v>
      </c>
    </row>
    <row r="172" spans="1:10" customFormat="1" ht="20.100000000000001" customHeight="1" x14ac:dyDescent="0.25">
      <c r="A172" s="471"/>
      <c r="B172" s="471"/>
      <c r="C172" s="471"/>
      <c r="D172" s="471"/>
      <c r="E172" s="471"/>
      <c r="F172" s="471" t="s">
        <v>26670</v>
      </c>
      <c r="G172" s="471"/>
      <c r="H172" s="471"/>
      <c r="I172" s="471"/>
      <c r="J172" s="315">
        <v>0</v>
      </c>
    </row>
    <row r="173" spans="1:10" customFormat="1" ht="20.100000000000001" customHeight="1" x14ac:dyDescent="0.25">
      <c r="A173" s="471"/>
      <c r="B173" s="471"/>
      <c r="C173" s="471"/>
      <c r="D173" s="471"/>
      <c r="E173" s="471"/>
      <c r="F173" s="471" t="s">
        <v>26658</v>
      </c>
      <c r="G173" s="471"/>
      <c r="H173" s="471"/>
      <c r="I173" s="471"/>
      <c r="J173" s="315">
        <v>180.29409999999999</v>
      </c>
    </row>
    <row r="174" spans="1:10" customFormat="1" ht="20.100000000000001" customHeight="1" x14ac:dyDescent="0.25">
      <c r="A174" s="471"/>
      <c r="B174" s="471"/>
      <c r="C174" s="471"/>
      <c r="D174" s="471"/>
      <c r="E174" s="471"/>
      <c r="F174" s="471" t="s">
        <v>26659</v>
      </c>
      <c r="G174" s="471"/>
      <c r="H174" s="471"/>
      <c r="I174" s="471"/>
      <c r="J174" s="315">
        <v>1.47E-2</v>
      </c>
    </row>
    <row r="175" spans="1:10" customFormat="1" ht="20.100000000000001" customHeight="1" x14ac:dyDescent="0.25">
      <c r="A175" s="471"/>
      <c r="B175" s="471"/>
      <c r="C175" s="471"/>
      <c r="D175" s="471"/>
      <c r="E175" s="471"/>
      <c r="F175" s="471" t="s">
        <v>26660</v>
      </c>
      <c r="G175" s="471"/>
      <c r="H175" s="471"/>
      <c r="I175" s="471"/>
      <c r="J175" s="315">
        <v>5.8799999999999998E-2</v>
      </c>
    </row>
    <row r="176" spans="1:10" customFormat="1" ht="20.100000000000001" customHeight="1" x14ac:dyDescent="0.25">
      <c r="A176" s="471"/>
      <c r="B176" s="471"/>
      <c r="C176" s="471"/>
      <c r="D176" s="471"/>
      <c r="E176" s="471"/>
      <c r="F176" s="471" t="s">
        <v>26661</v>
      </c>
      <c r="G176" s="471"/>
      <c r="H176" s="471"/>
      <c r="I176" s="471"/>
      <c r="J176" s="315">
        <v>26</v>
      </c>
    </row>
    <row r="177" spans="1:10" customFormat="1" ht="20.100000000000001" customHeight="1" x14ac:dyDescent="0.25">
      <c r="A177" s="471"/>
      <c r="B177" s="471"/>
      <c r="C177" s="471"/>
      <c r="D177" s="471"/>
      <c r="E177" s="471"/>
      <c r="F177" s="471" t="s">
        <v>26662</v>
      </c>
      <c r="G177" s="471"/>
      <c r="H177" s="471"/>
      <c r="I177" s="471"/>
      <c r="J177" s="315">
        <v>6.9344000000000001</v>
      </c>
    </row>
    <row r="178" spans="1:10" customFormat="1" ht="15" x14ac:dyDescent="0.25">
      <c r="A178" s="312"/>
      <c r="B178" s="312"/>
      <c r="C178" s="312"/>
      <c r="D178" s="312"/>
      <c r="E178" s="312" t="s">
        <v>21809</v>
      </c>
      <c r="F178" s="313">
        <v>0.90188846153846158</v>
      </c>
      <c r="G178" s="312" t="s">
        <v>21810</v>
      </c>
      <c r="H178" s="313">
        <v>0</v>
      </c>
      <c r="I178" s="312" t="s">
        <v>21811</v>
      </c>
      <c r="J178" s="313">
        <v>0.90188846153846158</v>
      </c>
    </row>
    <row r="179" spans="1:10" customFormat="1" ht="15.75" thickBot="1" x14ac:dyDescent="0.3">
      <c r="A179" s="312"/>
      <c r="B179" s="312"/>
      <c r="C179" s="312"/>
      <c r="D179" s="312"/>
      <c r="E179" s="312" t="s">
        <v>21812</v>
      </c>
      <c r="F179" s="313">
        <v>1.48</v>
      </c>
      <c r="G179" s="312"/>
      <c r="H179" s="472" t="s">
        <v>21813</v>
      </c>
      <c r="I179" s="472"/>
      <c r="J179" s="313">
        <v>8.4700000000000006</v>
      </c>
    </row>
    <row r="180" spans="1:10" customFormat="1" ht="0.95" customHeight="1" thickTop="1" thickBot="1" x14ac:dyDescent="0.3">
      <c r="A180" s="386"/>
      <c r="B180" s="386"/>
      <c r="C180" s="386"/>
      <c r="D180" s="386"/>
      <c r="E180" s="386"/>
      <c r="F180" s="386"/>
      <c r="G180" s="386"/>
      <c r="H180" s="386"/>
      <c r="I180" s="386"/>
      <c r="J180" s="386"/>
    </row>
    <row r="181" spans="1:10" customFormat="1" ht="0.95" customHeight="1" thickTop="1" x14ac:dyDescent="0.25">
      <c r="A181" s="386"/>
      <c r="B181" s="386"/>
      <c r="C181" s="386"/>
      <c r="D181" s="386"/>
      <c r="E181" s="386"/>
      <c r="F181" s="386"/>
      <c r="G181" s="386"/>
      <c r="H181" s="386"/>
      <c r="I181" s="386"/>
      <c r="J181" s="386"/>
    </row>
    <row r="182" spans="1:10" customFormat="1" ht="18" customHeight="1" x14ac:dyDescent="0.25">
      <c r="A182" s="294" t="s">
        <v>21748</v>
      </c>
      <c r="B182" s="295" t="s">
        <v>15146</v>
      </c>
      <c r="C182" s="294" t="s">
        <v>21788</v>
      </c>
      <c r="D182" s="294" t="s">
        <v>21789</v>
      </c>
      <c r="E182" s="476" t="s">
        <v>21790</v>
      </c>
      <c r="F182" s="476"/>
      <c r="G182" s="296" t="s">
        <v>21791</v>
      </c>
      <c r="H182" s="295" t="s">
        <v>21774</v>
      </c>
      <c r="I182" s="295" t="s">
        <v>21792</v>
      </c>
      <c r="J182" s="295" t="s">
        <v>15133</v>
      </c>
    </row>
    <row r="183" spans="1:10" customFormat="1" ht="39" customHeight="1" x14ac:dyDescent="0.25">
      <c r="A183" s="381" t="s">
        <v>21793</v>
      </c>
      <c r="B183" s="382" t="s">
        <v>26700</v>
      </c>
      <c r="C183" s="381" t="s">
        <v>21800</v>
      </c>
      <c r="D183" s="381" t="s">
        <v>21045</v>
      </c>
      <c r="E183" s="481" t="s">
        <v>21797</v>
      </c>
      <c r="F183" s="481"/>
      <c r="G183" s="383" t="s">
        <v>19544</v>
      </c>
      <c r="H183" s="384">
        <v>1</v>
      </c>
      <c r="I183" s="385">
        <v>2.97</v>
      </c>
      <c r="J183" s="385">
        <v>2.97</v>
      </c>
    </row>
    <row r="184" spans="1:10" customFormat="1" ht="15" customHeight="1" x14ac:dyDescent="0.25">
      <c r="A184" s="476" t="s">
        <v>26614</v>
      </c>
      <c r="B184" s="473" t="s">
        <v>15146</v>
      </c>
      <c r="C184" s="476" t="s">
        <v>21788</v>
      </c>
      <c r="D184" s="476" t="s">
        <v>26615</v>
      </c>
      <c r="E184" s="473" t="s">
        <v>21825</v>
      </c>
      <c r="F184" s="478" t="s">
        <v>26616</v>
      </c>
      <c r="G184" s="473"/>
      <c r="H184" s="478" t="s">
        <v>26666</v>
      </c>
      <c r="I184" s="473"/>
      <c r="J184" s="473" t="s">
        <v>21827</v>
      </c>
    </row>
    <row r="185" spans="1:10" customFormat="1" ht="15" customHeight="1" x14ac:dyDescent="0.25">
      <c r="A185" s="473"/>
      <c r="B185" s="473"/>
      <c r="C185" s="473"/>
      <c r="D185" s="473"/>
      <c r="E185" s="473"/>
      <c r="F185" s="295" t="s">
        <v>26617</v>
      </c>
      <c r="G185" s="295" t="s">
        <v>26618</v>
      </c>
      <c r="H185" s="295" t="s">
        <v>26617</v>
      </c>
      <c r="I185" s="295" t="s">
        <v>26618</v>
      </c>
      <c r="J185" s="473"/>
    </row>
    <row r="186" spans="1:10" customFormat="1" ht="26.1" customHeight="1" x14ac:dyDescent="0.25">
      <c r="A186" s="307" t="s">
        <v>21801</v>
      </c>
      <c r="B186" s="308" t="s">
        <v>26536</v>
      </c>
      <c r="C186" s="307" t="s">
        <v>21800</v>
      </c>
      <c r="D186" s="307" t="s">
        <v>26537</v>
      </c>
      <c r="E186" s="310">
        <v>3</v>
      </c>
      <c r="F186" s="311">
        <v>0.77</v>
      </c>
      <c r="G186" s="311">
        <v>0.23</v>
      </c>
      <c r="H186" s="314">
        <v>327.35180000000003</v>
      </c>
      <c r="I186" s="314">
        <v>100.7069</v>
      </c>
      <c r="J186" s="314">
        <v>825.67039999999997</v>
      </c>
    </row>
    <row r="187" spans="1:10" customFormat="1" ht="26.1" customHeight="1" x14ac:dyDescent="0.25">
      <c r="A187" s="307" t="s">
        <v>21801</v>
      </c>
      <c r="B187" s="308" t="s">
        <v>25883</v>
      </c>
      <c r="C187" s="307" t="s">
        <v>21800</v>
      </c>
      <c r="D187" s="307" t="s">
        <v>25884</v>
      </c>
      <c r="E187" s="310">
        <v>1</v>
      </c>
      <c r="F187" s="311">
        <v>1</v>
      </c>
      <c r="G187" s="311">
        <v>0</v>
      </c>
      <c r="H187" s="314">
        <v>525.17690000000005</v>
      </c>
      <c r="I187" s="314">
        <v>258.67630000000003</v>
      </c>
      <c r="J187" s="314">
        <v>525.17690000000005</v>
      </c>
    </row>
    <row r="188" spans="1:10" customFormat="1" ht="20.100000000000001" customHeight="1" x14ac:dyDescent="0.25">
      <c r="A188" s="471"/>
      <c r="B188" s="471"/>
      <c r="C188" s="471"/>
      <c r="D188" s="471"/>
      <c r="E188" s="471"/>
      <c r="F188" s="471" t="s">
        <v>26667</v>
      </c>
      <c r="G188" s="471"/>
      <c r="H188" s="471"/>
      <c r="I188" s="471"/>
      <c r="J188" s="315">
        <v>1350.8472999999999</v>
      </c>
    </row>
    <row r="189" spans="1:10" customFormat="1" ht="20.100000000000001" customHeight="1" x14ac:dyDescent="0.25">
      <c r="A189" s="471"/>
      <c r="B189" s="471"/>
      <c r="C189" s="471"/>
      <c r="D189" s="471"/>
      <c r="E189" s="471"/>
      <c r="F189" s="471" t="s">
        <v>26658</v>
      </c>
      <c r="G189" s="471"/>
      <c r="H189" s="471"/>
      <c r="I189" s="471"/>
      <c r="J189" s="315">
        <v>1350.8472999999999</v>
      </c>
    </row>
    <row r="190" spans="1:10" customFormat="1" ht="20.100000000000001" customHeight="1" x14ac:dyDescent="0.25">
      <c r="A190" s="471"/>
      <c r="B190" s="471"/>
      <c r="C190" s="471"/>
      <c r="D190" s="471"/>
      <c r="E190" s="471"/>
      <c r="F190" s="471" t="s">
        <v>26659</v>
      </c>
      <c r="G190" s="471"/>
      <c r="H190" s="471"/>
      <c r="I190" s="471"/>
      <c r="J190" s="315">
        <v>1.5900000000000001E-2</v>
      </c>
    </row>
    <row r="191" spans="1:10" customFormat="1" ht="20.100000000000001" customHeight="1" x14ac:dyDescent="0.25">
      <c r="A191" s="471"/>
      <c r="B191" s="471"/>
      <c r="C191" s="471"/>
      <c r="D191" s="471"/>
      <c r="E191" s="471"/>
      <c r="F191" s="471" t="s">
        <v>26660</v>
      </c>
      <c r="G191" s="471"/>
      <c r="H191" s="471"/>
      <c r="I191" s="471"/>
      <c r="J191" s="315">
        <v>1.95E-2</v>
      </c>
    </row>
    <row r="192" spans="1:10" customFormat="1" ht="20.100000000000001" customHeight="1" x14ac:dyDescent="0.25">
      <c r="A192" s="471"/>
      <c r="B192" s="471"/>
      <c r="C192" s="471"/>
      <c r="D192" s="471"/>
      <c r="E192" s="471"/>
      <c r="F192" s="471" t="s">
        <v>26661</v>
      </c>
      <c r="G192" s="471"/>
      <c r="H192" s="471"/>
      <c r="I192" s="471"/>
      <c r="J192" s="315">
        <v>457.16</v>
      </c>
    </row>
    <row r="193" spans="1:10" customFormat="1" ht="20.100000000000001" customHeight="1" x14ac:dyDescent="0.25">
      <c r="A193" s="471"/>
      <c r="B193" s="471"/>
      <c r="C193" s="471"/>
      <c r="D193" s="471"/>
      <c r="E193" s="471"/>
      <c r="F193" s="471" t="s">
        <v>26662</v>
      </c>
      <c r="G193" s="471"/>
      <c r="H193" s="471"/>
      <c r="I193" s="471"/>
      <c r="J193" s="315">
        <v>2.9548999999999999</v>
      </c>
    </row>
    <row r="194" spans="1:10" customFormat="1" ht="15" x14ac:dyDescent="0.25">
      <c r="A194" s="312"/>
      <c r="B194" s="312"/>
      <c r="C194" s="312"/>
      <c r="D194" s="312"/>
      <c r="E194" s="312" t="s">
        <v>21809</v>
      </c>
      <c r="F194" s="313">
        <v>0</v>
      </c>
      <c r="G194" s="312" t="s">
        <v>21810</v>
      </c>
      <c r="H194" s="313">
        <v>0</v>
      </c>
      <c r="I194" s="312" t="s">
        <v>21811</v>
      </c>
      <c r="J194" s="313">
        <v>0</v>
      </c>
    </row>
    <row r="195" spans="1:10" customFormat="1" ht="15.75" thickBot="1" x14ac:dyDescent="0.3">
      <c r="A195" s="312"/>
      <c r="B195" s="312"/>
      <c r="C195" s="312"/>
      <c r="D195" s="312"/>
      <c r="E195" s="312" t="s">
        <v>21812</v>
      </c>
      <c r="F195" s="313">
        <v>0.63</v>
      </c>
      <c r="G195" s="312"/>
      <c r="H195" s="472" t="s">
        <v>21813</v>
      </c>
      <c r="I195" s="472"/>
      <c r="J195" s="313">
        <v>3.6</v>
      </c>
    </row>
    <row r="196" spans="1:10" customFormat="1" ht="0.95" customHeight="1" thickTop="1" x14ac:dyDescent="0.25">
      <c r="A196" s="386"/>
      <c r="B196" s="386"/>
      <c r="C196" s="386"/>
      <c r="D196" s="386"/>
      <c r="E196" s="386"/>
      <c r="F196" s="386"/>
      <c r="G196" s="386"/>
      <c r="H196" s="386"/>
      <c r="I196" s="386"/>
      <c r="J196" s="386"/>
    </row>
    <row r="197" spans="1:10" customFormat="1" ht="18" customHeight="1" x14ac:dyDescent="0.25">
      <c r="A197" s="294" t="s">
        <v>26695</v>
      </c>
      <c r="B197" s="295" t="s">
        <v>15146</v>
      </c>
      <c r="C197" s="294" t="s">
        <v>21788</v>
      </c>
      <c r="D197" s="294" t="s">
        <v>21789</v>
      </c>
      <c r="E197" s="476" t="s">
        <v>21790</v>
      </c>
      <c r="F197" s="476"/>
      <c r="G197" s="296" t="s">
        <v>21791</v>
      </c>
      <c r="H197" s="295" t="s">
        <v>21774</v>
      </c>
      <c r="I197" s="295" t="s">
        <v>21792</v>
      </c>
      <c r="J197" s="295" t="s">
        <v>15133</v>
      </c>
    </row>
    <row r="198" spans="1:10" customFormat="1" ht="26.1" customHeight="1" x14ac:dyDescent="0.25">
      <c r="A198" s="381" t="s">
        <v>21793</v>
      </c>
      <c r="B198" s="382" t="s">
        <v>26701</v>
      </c>
      <c r="C198" s="381" t="s">
        <v>21800</v>
      </c>
      <c r="D198" s="381" t="s">
        <v>21147</v>
      </c>
      <c r="E198" s="481" t="s">
        <v>21797</v>
      </c>
      <c r="F198" s="481"/>
      <c r="G198" s="383" t="s">
        <v>21139</v>
      </c>
      <c r="H198" s="384">
        <v>1</v>
      </c>
      <c r="I198" s="385">
        <v>0.7</v>
      </c>
      <c r="J198" s="385">
        <v>0.7</v>
      </c>
    </row>
    <row r="199" spans="1:10" customFormat="1" ht="15" customHeight="1" x14ac:dyDescent="0.25">
      <c r="A199" s="476" t="s">
        <v>26614</v>
      </c>
      <c r="B199" s="473" t="s">
        <v>15146</v>
      </c>
      <c r="C199" s="476" t="s">
        <v>21788</v>
      </c>
      <c r="D199" s="476" t="s">
        <v>26615</v>
      </c>
      <c r="E199" s="473" t="s">
        <v>21825</v>
      </c>
      <c r="F199" s="478" t="s">
        <v>26616</v>
      </c>
      <c r="G199" s="473"/>
      <c r="H199" s="478" t="s">
        <v>26666</v>
      </c>
      <c r="I199" s="473"/>
      <c r="J199" s="473" t="s">
        <v>21827</v>
      </c>
    </row>
    <row r="200" spans="1:10" customFormat="1" ht="15" customHeight="1" x14ac:dyDescent="0.25">
      <c r="A200" s="473"/>
      <c r="B200" s="473"/>
      <c r="C200" s="473"/>
      <c r="D200" s="473"/>
      <c r="E200" s="473"/>
      <c r="F200" s="295" t="s">
        <v>26617</v>
      </c>
      <c r="G200" s="295" t="s">
        <v>26618</v>
      </c>
      <c r="H200" s="295" t="s">
        <v>26617</v>
      </c>
      <c r="I200" s="295" t="s">
        <v>26618</v>
      </c>
      <c r="J200" s="473"/>
    </row>
    <row r="201" spans="1:10" customFormat="1" ht="26.1" customHeight="1" x14ac:dyDescent="0.25">
      <c r="A201" s="307" t="s">
        <v>21801</v>
      </c>
      <c r="B201" s="308" t="s">
        <v>26536</v>
      </c>
      <c r="C201" s="307" t="s">
        <v>21800</v>
      </c>
      <c r="D201" s="307" t="s">
        <v>26537</v>
      </c>
      <c r="E201" s="310">
        <v>1</v>
      </c>
      <c r="F201" s="311">
        <v>1</v>
      </c>
      <c r="G201" s="311">
        <v>0</v>
      </c>
      <c r="H201" s="314">
        <v>327.35180000000003</v>
      </c>
      <c r="I201" s="314">
        <v>100.7069</v>
      </c>
      <c r="J201" s="314">
        <v>327.35180000000003</v>
      </c>
    </row>
    <row r="202" spans="1:10" customFormat="1" ht="20.100000000000001" customHeight="1" x14ac:dyDescent="0.25">
      <c r="A202" s="471"/>
      <c r="B202" s="471"/>
      <c r="C202" s="471"/>
      <c r="D202" s="471"/>
      <c r="E202" s="471"/>
      <c r="F202" s="471" t="s">
        <v>26667</v>
      </c>
      <c r="G202" s="471"/>
      <c r="H202" s="471"/>
      <c r="I202" s="471"/>
      <c r="J202" s="315">
        <v>327.35180000000003</v>
      </c>
    </row>
    <row r="203" spans="1:10" customFormat="1" ht="20.100000000000001" customHeight="1" x14ac:dyDescent="0.25">
      <c r="A203" s="471"/>
      <c r="B203" s="471"/>
      <c r="C203" s="471"/>
      <c r="D203" s="471"/>
      <c r="E203" s="471"/>
      <c r="F203" s="471" t="s">
        <v>26658</v>
      </c>
      <c r="G203" s="471"/>
      <c r="H203" s="471"/>
      <c r="I203" s="471"/>
      <c r="J203" s="315">
        <v>327.35180000000003</v>
      </c>
    </row>
    <row r="204" spans="1:10" customFormat="1" ht="20.100000000000001" customHeight="1" x14ac:dyDescent="0.25">
      <c r="A204" s="471"/>
      <c r="B204" s="471"/>
      <c r="C204" s="471"/>
      <c r="D204" s="471"/>
      <c r="E204" s="471"/>
      <c r="F204" s="471" t="s">
        <v>26659</v>
      </c>
      <c r="G204" s="471"/>
      <c r="H204" s="471"/>
      <c r="I204" s="471"/>
      <c r="J204" s="315">
        <v>0</v>
      </c>
    </row>
    <row r="205" spans="1:10" customFormat="1" ht="20.100000000000001" customHeight="1" x14ac:dyDescent="0.25">
      <c r="A205" s="471"/>
      <c r="B205" s="471"/>
      <c r="C205" s="471"/>
      <c r="D205" s="471"/>
      <c r="E205" s="471"/>
      <c r="F205" s="471" t="s">
        <v>26660</v>
      </c>
      <c r="G205" s="471"/>
      <c r="H205" s="471"/>
      <c r="I205" s="471"/>
      <c r="J205" s="315">
        <v>0</v>
      </c>
    </row>
    <row r="206" spans="1:10" customFormat="1" ht="20.100000000000001" customHeight="1" x14ac:dyDescent="0.25">
      <c r="A206" s="471"/>
      <c r="B206" s="471"/>
      <c r="C206" s="471"/>
      <c r="D206" s="471"/>
      <c r="E206" s="471"/>
      <c r="F206" s="471" t="s">
        <v>26661</v>
      </c>
      <c r="G206" s="471"/>
      <c r="H206" s="471"/>
      <c r="I206" s="471"/>
      <c r="J206" s="315">
        <v>470.61</v>
      </c>
    </row>
    <row r="207" spans="1:10" customFormat="1" ht="20.100000000000001" customHeight="1" x14ac:dyDescent="0.25">
      <c r="A207" s="471"/>
      <c r="B207" s="471"/>
      <c r="C207" s="471"/>
      <c r="D207" s="471"/>
      <c r="E207" s="471"/>
      <c r="F207" s="471" t="s">
        <v>26662</v>
      </c>
      <c r="G207" s="471"/>
      <c r="H207" s="471"/>
      <c r="I207" s="471"/>
      <c r="J207" s="315">
        <v>0.6956</v>
      </c>
    </row>
    <row r="208" spans="1:10" customFormat="1" ht="15" x14ac:dyDescent="0.25">
      <c r="A208" s="312"/>
      <c r="B208" s="312"/>
      <c r="C208" s="312"/>
      <c r="D208" s="312"/>
      <c r="E208" s="312" t="s">
        <v>21809</v>
      </c>
      <c r="F208" s="313">
        <v>0</v>
      </c>
      <c r="G208" s="312" t="s">
        <v>21810</v>
      </c>
      <c r="H208" s="313">
        <v>0</v>
      </c>
      <c r="I208" s="312" t="s">
        <v>21811</v>
      </c>
      <c r="J208" s="313">
        <v>0</v>
      </c>
    </row>
    <row r="209" spans="1:10" customFormat="1" ht="15" x14ac:dyDescent="0.25">
      <c r="A209" s="312"/>
      <c r="B209" s="312"/>
      <c r="C209" s="312"/>
      <c r="D209" s="312"/>
      <c r="E209" s="312" t="s">
        <v>21812</v>
      </c>
      <c r="F209" s="313">
        <v>0.14000000000000001</v>
      </c>
      <c r="G209" s="312"/>
      <c r="H209" s="472" t="s">
        <v>21813</v>
      </c>
      <c r="I209" s="472"/>
      <c r="J209" s="313">
        <v>0.84</v>
      </c>
    </row>
    <row r="210" spans="1:10" ht="24" customHeight="1" x14ac:dyDescent="0.2">
      <c r="A210" s="344">
        <v>5</v>
      </c>
      <c r="B210" s="344"/>
      <c r="C210" s="344"/>
      <c r="D210" s="344" t="s">
        <v>13171</v>
      </c>
      <c r="E210" s="344"/>
      <c r="F210" s="486"/>
      <c r="G210" s="486"/>
      <c r="H210" s="345"/>
      <c r="I210" s="344"/>
      <c r="J210" s="346"/>
    </row>
    <row r="211" spans="1:10" customFormat="1" ht="18" customHeight="1" x14ac:dyDescent="0.25">
      <c r="A211" s="294" t="s">
        <v>26715</v>
      </c>
      <c r="B211" s="295" t="s">
        <v>15146</v>
      </c>
      <c r="C211" s="294" t="s">
        <v>21788</v>
      </c>
      <c r="D211" s="294" t="s">
        <v>21789</v>
      </c>
      <c r="E211" s="476" t="s">
        <v>21790</v>
      </c>
      <c r="F211" s="476"/>
      <c r="G211" s="296" t="s">
        <v>21791</v>
      </c>
      <c r="H211" s="295" t="s">
        <v>21774</v>
      </c>
      <c r="I211" s="295" t="s">
        <v>21792</v>
      </c>
      <c r="J211" s="295" t="s">
        <v>15133</v>
      </c>
    </row>
    <row r="212" spans="1:10" customFormat="1" ht="39" customHeight="1" x14ac:dyDescent="0.25">
      <c r="A212" s="381" t="s">
        <v>21793</v>
      </c>
      <c r="B212" s="382" t="s">
        <v>26679</v>
      </c>
      <c r="C212" s="381" t="s">
        <v>21800</v>
      </c>
      <c r="D212" s="381" t="s">
        <v>19722</v>
      </c>
      <c r="E212" s="481" t="s">
        <v>21797</v>
      </c>
      <c r="F212" s="481"/>
      <c r="G212" s="383" t="s">
        <v>15350</v>
      </c>
      <c r="H212" s="384">
        <v>1</v>
      </c>
      <c r="I212" s="385">
        <v>94.87</v>
      </c>
      <c r="J212" s="385">
        <v>94.87</v>
      </c>
    </row>
    <row r="213" spans="1:10" customFormat="1" ht="15" customHeight="1" x14ac:dyDescent="0.25">
      <c r="A213" s="476" t="s">
        <v>26614</v>
      </c>
      <c r="B213" s="473" t="s">
        <v>15146</v>
      </c>
      <c r="C213" s="476" t="s">
        <v>21788</v>
      </c>
      <c r="D213" s="476" t="s">
        <v>26615</v>
      </c>
      <c r="E213" s="473" t="s">
        <v>21825</v>
      </c>
      <c r="F213" s="478" t="s">
        <v>26616</v>
      </c>
      <c r="G213" s="473"/>
      <c r="H213" s="478" t="s">
        <v>26666</v>
      </c>
      <c r="I213" s="473"/>
      <c r="J213" s="473" t="s">
        <v>21827</v>
      </c>
    </row>
    <row r="214" spans="1:10" customFormat="1" ht="15" customHeight="1" x14ac:dyDescent="0.25">
      <c r="A214" s="473"/>
      <c r="B214" s="473"/>
      <c r="C214" s="473"/>
      <c r="D214" s="473"/>
      <c r="E214" s="473"/>
      <c r="F214" s="295" t="s">
        <v>26617</v>
      </c>
      <c r="G214" s="295" t="s">
        <v>26618</v>
      </c>
      <c r="H214" s="295" t="s">
        <v>26617</v>
      </c>
      <c r="I214" s="295" t="s">
        <v>26618</v>
      </c>
      <c r="J214" s="473"/>
    </row>
    <row r="215" spans="1:10" customFormat="1" ht="26.1" customHeight="1" x14ac:dyDescent="0.25">
      <c r="A215" s="307" t="s">
        <v>21801</v>
      </c>
      <c r="B215" s="308" t="s">
        <v>26472</v>
      </c>
      <c r="C215" s="307" t="s">
        <v>21800</v>
      </c>
      <c r="D215" s="307" t="s">
        <v>26473</v>
      </c>
      <c r="E215" s="310">
        <v>2</v>
      </c>
      <c r="F215" s="311">
        <v>0.64</v>
      </c>
      <c r="G215" s="311">
        <v>0.36</v>
      </c>
      <c r="H215" s="314">
        <v>362.2722</v>
      </c>
      <c r="I215" s="314">
        <v>102.7094</v>
      </c>
      <c r="J215" s="314">
        <v>537.65920000000006</v>
      </c>
    </row>
    <row r="216" spans="1:10" customFormat="1" ht="26.1" customHeight="1" x14ac:dyDescent="0.25">
      <c r="A216" s="307" t="s">
        <v>21801</v>
      </c>
      <c r="B216" s="308" t="s">
        <v>25889</v>
      </c>
      <c r="C216" s="307" t="s">
        <v>21800</v>
      </c>
      <c r="D216" s="307" t="s">
        <v>25890</v>
      </c>
      <c r="E216" s="310">
        <v>1</v>
      </c>
      <c r="F216" s="311">
        <v>1</v>
      </c>
      <c r="G216" s="311">
        <v>0</v>
      </c>
      <c r="H216" s="314">
        <v>375.48649999999998</v>
      </c>
      <c r="I216" s="314">
        <v>155.185</v>
      </c>
      <c r="J216" s="314">
        <v>375.48649999999998</v>
      </c>
    </row>
    <row r="217" spans="1:10" customFormat="1" ht="24" customHeight="1" x14ac:dyDescent="0.25">
      <c r="A217" s="307" t="s">
        <v>21801</v>
      </c>
      <c r="B217" s="308" t="s">
        <v>25905</v>
      </c>
      <c r="C217" s="307" t="s">
        <v>21800</v>
      </c>
      <c r="D217" s="307" t="s">
        <v>25906</v>
      </c>
      <c r="E217" s="310">
        <v>1</v>
      </c>
      <c r="F217" s="311">
        <v>0.28999999999999998</v>
      </c>
      <c r="G217" s="311">
        <v>0.71</v>
      </c>
      <c r="H217" s="314">
        <v>343.42219999999998</v>
      </c>
      <c r="I217" s="314">
        <v>151.12479999999999</v>
      </c>
      <c r="J217" s="314">
        <v>206.89099999999999</v>
      </c>
    </row>
    <row r="218" spans="1:10" customFormat="1" ht="24" customHeight="1" x14ac:dyDescent="0.25">
      <c r="A218" s="307" t="s">
        <v>21801</v>
      </c>
      <c r="B218" s="308" t="s">
        <v>25547</v>
      </c>
      <c r="C218" s="307" t="s">
        <v>21800</v>
      </c>
      <c r="D218" s="307" t="s">
        <v>25548</v>
      </c>
      <c r="E218" s="310">
        <v>1</v>
      </c>
      <c r="F218" s="311">
        <v>1</v>
      </c>
      <c r="G218" s="311">
        <v>0</v>
      </c>
      <c r="H218" s="314">
        <v>2950.4872</v>
      </c>
      <c r="I218" s="314">
        <v>1123.3933</v>
      </c>
      <c r="J218" s="314">
        <v>2950.4872</v>
      </c>
    </row>
    <row r="219" spans="1:10" customFormat="1" ht="26.1" customHeight="1" x14ac:dyDescent="0.25">
      <c r="A219" s="307" t="s">
        <v>21801</v>
      </c>
      <c r="B219" s="308" t="s">
        <v>26263</v>
      </c>
      <c r="C219" s="307" t="s">
        <v>21800</v>
      </c>
      <c r="D219" s="307" t="s">
        <v>26264</v>
      </c>
      <c r="E219" s="310">
        <v>1</v>
      </c>
      <c r="F219" s="311">
        <v>0.78</v>
      </c>
      <c r="G219" s="311">
        <v>0.22</v>
      </c>
      <c r="H219" s="314">
        <v>308.46140000000003</v>
      </c>
      <c r="I219" s="314">
        <v>151.78639999999999</v>
      </c>
      <c r="J219" s="314">
        <v>273.99290000000002</v>
      </c>
    </row>
    <row r="220" spans="1:10" customFormat="1" ht="26.1" customHeight="1" x14ac:dyDescent="0.25">
      <c r="A220" s="307" t="s">
        <v>21801</v>
      </c>
      <c r="B220" s="308" t="s">
        <v>25917</v>
      </c>
      <c r="C220" s="307" t="s">
        <v>21800</v>
      </c>
      <c r="D220" s="307" t="s">
        <v>25918</v>
      </c>
      <c r="E220" s="310">
        <v>1</v>
      </c>
      <c r="F220" s="311">
        <v>0.63</v>
      </c>
      <c r="G220" s="311">
        <v>0.37</v>
      </c>
      <c r="H220" s="314">
        <v>267.30770000000001</v>
      </c>
      <c r="I220" s="314">
        <v>117.5116</v>
      </c>
      <c r="J220" s="314">
        <v>211.88310000000001</v>
      </c>
    </row>
    <row r="221" spans="1:10" customFormat="1" ht="26.1" customHeight="1" x14ac:dyDescent="0.25">
      <c r="A221" s="307" t="s">
        <v>21801</v>
      </c>
      <c r="B221" s="308" t="s">
        <v>26151</v>
      </c>
      <c r="C221" s="307" t="s">
        <v>21800</v>
      </c>
      <c r="D221" s="307" t="s">
        <v>26152</v>
      </c>
      <c r="E221" s="310">
        <v>1</v>
      </c>
      <c r="F221" s="311">
        <v>1</v>
      </c>
      <c r="G221" s="311">
        <v>0</v>
      </c>
      <c r="H221" s="314">
        <v>237.8272</v>
      </c>
      <c r="I221" s="314">
        <v>108.35509999999999</v>
      </c>
      <c r="J221" s="314">
        <v>237.8272</v>
      </c>
    </row>
    <row r="222" spans="1:10" customFormat="1" ht="20.100000000000001" customHeight="1" x14ac:dyDescent="0.25">
      <c r="A222" s="471"/>
      <c r="B222" s="471"/>
      <c r="C222" s="471"/>
      <c r="D222" s="471"/>
      <c r="E222" s="471"/>
      <c r="F222" s="471" t="s">
        <v>26667</v>
      </c>
      <c r="G222" s="471"/>
      <c r="H222" s="471"/>
      <c r="I222" s="471"/>
      <c r="J222" s="315">
        <v>4794.2271000000001</v>
      </c>
    </row>
    <row r="223" spans="1:10" customFormat="1" ht="20.100000000000001" customHeight="1" x14ac:dyDescent="0.25">
      <c r="A223" s="294" t="s">
        <v>26622</v>
      </c>
      <c r="B223" s="295" t="s">
        <v>15146</v>
      </c>
      <c r="C223" s="294" t="s">
        <v>21788</v>
      </c>
      <c r="D223" s="294" t="s">
        <v>21805</v>
      </c>
      <c r="E223" s="295" t="s">
        <v>21825</v>
      </c>
      <c r="F223" s="473" t="s">
        <v>26668</v>
      </c>
      <c r="G223" s="473"/>
      <c r="H223" s="473"/>
      <c r="I223" s="473"/>
      <c r="J223" s="295" t="s">
        <v>21827</v>
      </c>
    </row>
    <row r="224" spans="1:10" customFormat="1" ht="24" customHeight="1" x14ac:dyDescent="0.25">
      <c r="A224" s="307" t="s">
        <v>21801</v>
      </c>
      <c r="B224" s="308" t="s">
        <v>25263</v>
      </c>
      <c r="C224" s="307" t="s">
        <v>21800</v>
      </c>
      <c r="D224" s="307" t="s">
        <v>21804</v>
      </c>
      <c r="E224" s="310">
        <v>6</v>
      </c>
      <c r="F224" s="307"/>
      <c r="G224" s="307"/>
      <c r="H224" s="307"/>
      <c r="I224" s="314">
        <v>23.449100000000001</v>
      </c>
      <c r="J224" s="314">
        <v>140.69460000000001</v>
      </c>
    </row>
    <row r="225" spans="1:10" customFormat="1" ht="20.100000000000001" customHeight="1" x14ac:dyDescent="0.25">
      <c r="A225" s="471"/>
      <c r="B225" s="471"/>
      <c r="C225" s="471"/>
      <c r="D225" s="471"/>
      <c r="E225" s="471"/>
      <c r="F225" s="471" t="s">
        <v>26669</v>
      </c>
      <c r="G225" s="471"/>
      <c r="H225" s="471"/>
      <c r="I225" s="471"/>
      <c r="J225" s="315">
        <v>140.69460000000001</v>
      </c>
    </row>
    <row r="226" spans="1:10" customFormat="1" ht="20.100000000000001" customHeight="1" x14ac:dyDescent="0.25">
      <c r="A226" s="471"/>
      <c r="B226" s="471"/>
      <c r="C226" s="471"/>
      <c r="D226" s="471"/>
      <c r="E226" s="471"/>
      <c r="F226" s="471" t="s">
        <v>26670</v>
      </c>
      <c r="G226" s="471"/>
      <c r="H226" s="471"/>
      <c r="I226" s="471"/>
      <c r="J226" s="315">
        <v>0</v>
      </c>
    </row>
    <row r="227" spans="1:10" customFormat="1" ht="20.100000000000001" customHeight="1" x14ac:dyDescent="0.25">
      <c r="A227" s="471"/>
      <c r="B227" s="471"/>
      <c r="C227" s="471"/>
      <c r="D227" s="471"/>
      <c r="E227" s="471"/>
      <c r="F227" s="471" t="s">
        <v>26658</v>
      </c>
      <c r="G227" s="471"/>
      <c r="H227" s="471"/>
      <c r="I227" s="471"/>
      <c r="J227" s="315">
        <v>4934.9216999999999</v>
      </c>
    </row>
    <row r="228" spans="1:10" customFormat="1" ht="20.100000000000001" customHeight="1" x14ac:dyDescent="0.25">
      <c r="A228" s="471"/>
      <c r="B228" s="471"/>
      <c r="C228" s="471"/>
      <c r="D228" s="471"/>
      <c r="E228" s="471"/>
      <c r="F228" s="471" t="s">
        <v>26659</v>
      </c>
      <c r="G228" s="471"/>
      <c r="H228" s="471"/>
      <c r="I228" s="471"/>
      <c r="J228" s="315">
        <v>5.0999999999999997E-2</v>
      </c>
    </row>
    <row r="229" spans="1:10" customFormat="1" ht="20.100000000000001" customHeight="1" x14ac:dyDescent="0.25">
      <c r="A229" s="471"/>
      <c r="B229" s="471"/>
      <c r="C229" s="471"/>
      <c r="D229" s="471"/>
      <c r="E229" s="471"/>
      <c r="F229" s="471" t="s">
        <v>26660</v>
      </c>
      <c r="G229" s="471"/>
      <c r="H229" s="471"/>
      <c r="I229" s="471"/>
      <c r="J229" s="315">
        <v>1.2088000000000001</v>
      </c>
    </row>
    <row r="230" spans="1:10" customFormat="1" ht="20.100000000000001" customHeight="1" x14ac:dyDescent="0.25">
      <c r="A230" s="471"/>
      <c r="B230" s="471"/>
      <c r="C230" s="471"/>
      <c r="D230" s="471"/>
      <c r="E230" s="471"/>
      <c r="F230" s="471" t="s">
        <v>26661</v>
      </c>
      <c r="G230" s="471"/>
      <c r="H230" s="471"/>
      <c r="I230" s="471"/>
      <c r="J230" s="315">
        <v>90.84</v>
      </c>
    </row>
    <row r="231" spans="1:10" customFormat="1" ht="20.100000000000001" customHeight="1" x14ac:dyDescent="0.25">
      <c r="A231" s="471"/>
      <c r="B231" s="471"/>
      <c r="C231" s="471"/>
      <c r="D231" s="471"/>
      <c r="E231" s="471"/>
      <c r="F231" s="471" t="s">
        <v>26662</v>
      </c>
      <c r="G231" s="471"/>
      <c r="H231" s="471"/>
      <c r="I231" s="471"/>
      <c r="J231" s="315">
        <v>54.325400000000002</v>
      </c>
    </row>
    <row r="232" spans="1:10" customFormat="1" ht="20.100000000000001" customHeight="1" x14ac:dyDescent="0.25">
      <c r="A232" s="294" t="s">
        <v>21824</v>
      </c>
      <c r="B232" s="295" t="s">
        <v>21788</v>
      </c>
      <c r="C232" s="294" t="s">
        <v>15146</v>
      </c>
      <c r="D232" s="294" t="s">
        <v>21803</v>
      </c>
      <c r="E232" s="295" t="s">
        <v>21825</v>
      </c>
      <c r="F232" s="295" t="s">
        <v>15148</v>
      </c>
      <c r="G232" s="473" t="s">
        <v>21826</v>
      </c>
      <c r="H232" s="473"/>
      <c r="I232" s="473"/>
      <c r="J232" s="295" t="s">
        <v>21827</v>
      </c>
    </row>
    <row r="233" spans="1:10" customFormat="1" ht="24" customHeight="1" x14ac:dyDescent="0.25">
      <c r="A233" s="307" t="s">
        <v>21801</v>
      </c>
      <c r="B233" s="308" t="s">
        <v>21800</v>
      </c>
      <c r="C233" s="307" t="s">
        <v>22110</v>
      </c>
      <c r="D233" s="307" t="s">
        <v>22111</v>
      </c>
      <c r="E233" s="310">
        <v>0.25</v>
      </c>
      <c r="F233" s="309" t="s">
        <v>15350</v>
      </c>
      <c r="G233" s="474">
        <v>130.4067</v>
      </c>
      <c r="H233" s="474"/>
      <c r="I233" s="475"/>
      <c r="J233" s="314">
        <v>32.601700000000001</v>
      </c>
    </row>
    <row r="234" spans="1:10" customFormat="1" ht="24" customHeight="1" x14ac:dyDescent="0.25">
      <c r="A234" s="307" t="s">
        <v>21801</v>
      </c>
      <c r="B234" s="308" t="s">
        <v>21800</v>
      </c>
      <c r="C234" s="307" t="s">
        <v>23394</v>
      </c>
      <c r="D234" s="307" t="s">
        <v>23395</v>
      </c>
      <c r="E234" s="310">
        <v>9.5000000000000001E-2</v>
      </c>
      <c r="F234" s="309" t="s">
        <v>15154</v>
      </c>
      <c r="G234" s="474">
        <v>54.204999999999998</v>
      </c>
      <c r="H234" s="474"/>
      <c r="I234" s="475"/>
      <c r="J234" s="314">
        <v>5.1494999999999997</v>
      </c>
    </row>
    <row r="235" spans="1:10" customFormat="1" ht="26.1" customHeight="1" x14ac:dyDescent="0.25">
      <c r="A235" s="307" t="s">
        <v>21801</v>
      </c>
      <c r="B235" s="308" t="s">
        <v>21800</v>
      </c>
      <c r="C235" s="307" t="s">
        <v>23396</v>
      </c>
      <c r="D235" s="307" t="s">
        <v>23397</v>
      </c>
      <c r="E235" s="310">
        <v>1.0499999999999999E-3</v>
      </c>
      <c r="F235" s="309" t="s">
        <v>15154</v>
      </c>
      <c r="G235" s="474">
        <v>543.29880000000003</v>
      </c>
      <c r="H235" s="474"/>
      <c r="I235" s="475"/>
      <c r="J235" s="314">
        <v>0.57050000000000001</v>
      </c>
    </row>
    <row r="236" spans="1:10" customFormat="1" ht="20.100000000000001" customHeight="1" x14ac:dyDescent="0.25">
      <c r="A236" s="471"/>
      <c r="B236" s="471"/>
      <c r="C236" s="471"/>
      <c r="D236" s="471"/>
      <c r="E236" s="471"/>
      <c r="F236" s="471" t="s">
        <v>26671</v>
      </c>
      <c r="G236" s="471"/>
      <c r="H236" s="471"/>
      <c r="I236" s="471"/>
      <c r="J236" s="315">
        <v>38.3217</v>
      </c>
    </row>
    <row r="237" spans="1:10" customFormat="1" ht="20.100000000000001" customHeight="1" x14ac:dyDescent="0.25">
      <c r="A237" s="294" t="s">
        <v>26625</v>
      </c>
      <c r="B237" s="295" t="s">
        <v>21788</v>
      </c>
      <c r="C237" s="294" t="s">
        <v>21801</v>
      </c>
      <c r="D237" s="294" t="s">
        <v>26672</v>
      </c>
      <c r="E237" s="295" t="s">
        <v>15146</v>
      </c>
      <c r="F237" s="295" t="s">
        <v>21825</v>
      </c>
      <c r="G237" s="296" t="s">
        <v>15148</v>
      </c>
      <c r="H237" s="473" t="s">
        <v>21826</v>
      </c>
      <c r="I237" s="473"/>
      <c r="J237" s="295" t="s">
        <v>21827</v>
      </c>
    </row>
    <row r="238" spans="1:10" customFormat="1" ht="51.95" customHeight="1" x14ac:dyDescent="0.25">
      <c r="A238" s="302" t="s">
        <v>26626</v>
      </c>
      <c r="B238" s="303" t="s">
        <v>21800</v>
      </c>
      <c r="C238" s="302" t="s">
        <v>22110</v>
      </c>
      <c r="D238" s="302" t="s">
        <v>21034</v>
      </c>
      <c r="E238" s="303">
        <v>5914651</v>
      </c>
      <c r="F238" s="305">
        <v>0.375</v>
      </c>
      <c r="G238" s="304" t="s">
        <v>19544</v>
      </c>
      <c r="H238" s="479">
        <v>2.7</v>
      </c>
      <c r="I238" s="480"/>
      <c r="J238" s="368">
        <v>1.0125</v>
      </c>
    </row>
    <row r="239" spans="1:10" customFormat="1" ht="20.100000000000001" customHeight="1" x14ac:dyDescent="0.25">
      <c r="A239" s="471"/>
      <c r="B239" s="471"/>
      <c r="C239" s="471"/>
      <c r="D239" s="471"/>
      <c r="E239" s="471"/>
      <c r="F239" s="471" t="s">
        <v>26673</v>
      </c>
      <c r="G239" s="471"/>
      <c r="H239" s="471"/>
      <c r="I239" s="471"/>
      <c r="J239" s="315">
        <v>1.0125</v>
      </c>
    </row>
    <row r="240" spans="1:10" customFormat="1" ht="20.100000000000001" customHeight="1" x14ac:dyDescent="0.25">
      <c r="A240" s="294" t="s">
        <v>21828</v>
      </c>
      <c r="B240" s="295" t="s">
        <v>21788</v>
      </c>
      <c r="C240" s="294" t="s">
        <v>21801</v>
      </c>
      <c r="D240" s="294" t="s">
        <v>21829</v>
      </c>
      <c r="E240" s="295" t="s">
        <v>21825</v>
      </c>
      <c r="F240" s="295" t="s">
        <v>15148</v>
      </c>
      <c r="G240" s="478" t="s">
        <v>21830</v>
      </c>
      <c r="H240" s="473"/>
      <c r="I240" s="473"/>
      <c r="J240" s="295" t="s">
        <v>21827</v>
      </c>
    </row>
    <row r="241" spans="1:10" customFormat="1" ht="20.100000000000001" customHeight="1" x14ac:dyDescent="0.25">
      <c r="A241" s="296"/>
      <c r="B241" s="296"/>
      <c r="C241" s="296"/>
      <c r="D241" s="296"/>
      <c r="E241" s="296"/>
      <c r="F241" s="296"/>
      <c r="G241" s="296" t="s">
        <v>21831</v>
      </c>
      <c r="H241" s="296" t="s">
        <v>21832</v>
      </c>
      <c r="I241" s="296" t="s">
        <v>21833</v>
      </c>
      <c r="J241" s="296"/>
    </row>
    <row r="242" spans="1:10" customFormat="1" ht="50.1" customHeight="1" x14ac:dyDescent="0.25">
      <c r="A242" s="302" t="s">
        <v>21829</v>
      </c>
      <c r="B242" s="303" t="s">
        <v>21800</v>
      </c>
      <c r="C242" s="302" t="s">
        <v>22110</v>
      </c>
      <c r="D242" s="302" t="s">
        <v>26674</v>
      </c>
      <c r="E242" s="305">
        <v>0.375</v>
      </c>
      <c r="F242" s="304" t="s">
        <v>21139</v>
      </c>
      <c r="G242" s="303" t="s">
        <v>26712</v>
      </c>
      <c r="H242" s="303" t="s">
        <v>26713</v>
      </c>
      <c r="I242" s="303" t="s">
        <v>26714</v>
      </c>
      <c r="J242" s="368">
        <v>0</v>
      </c>
    </row>
    <row r="243" spans="1:10" customFormat="1" ht="20.100000000000001" customHeight="1" x14ac:dyDescent="0.25">
      <c r="A243" s="471"/>
      <c r="B243" s="471"/>
      <c r="C243" s="471"/>
      <c r="D243" s="471"/>
      <c r="E243" s="471"/>
      <c r="F243" s="471" t="s">
        <v>26678</v>
      </c>
      <c r="G243" s="471"/>
      <c r="H243" s="471"/>
      <c r="I243" s="471"/>
      <c r="J243" s="315">
        <v>0</v>
      </c>
    </row>
    <row r="244" spans="1:10" customFormat="1" ht="15" x14ac:dyDescent="0.25">
      <c r="A244" s="312"/>
      <c r="B244" s="312"/>
      <c r="C244" s="312"/>
      <c r="D244" s="312"/>
      <c r="E244" s="312" t="s">
        <v>21809</v>
      </c>
      <c r="F244" s="313">
        <v>1.5488177014531044</v>
      </c>
      <c r="G244" s="312" t="s">
        <v>21810</v>
      </c>
      <c r="H244" s="313">
        <v>0</v>
      </c>
      <c r="I244" s="312" t="s">
        <v>21811</v>
      </c>
      <c r="J244" s="313">
        <v>1.5488177014531044</v>
      </c>
    </row>
    <row r="245" spans="1:10" customFormat="1" ht="15.75" thickBot="1" x14ac:dyDescent="0.3">
      <c r="A245" s="312"/>
      <c r="B245" s="312"/>
      <c r="C245" s="312"/>
      <c r="D245" s="312"/>
      <c r="E245" s="312" t="s">
        <v>21812</v>
      </c>
      <c r="F245" s="313">
        <v>20.14</v>
      </c>
      <c r="G245" s="312"/>
      <c r="H245" s="472" t="s">
        <v>21813</v>
      </c>
      <c r="I245" s="472"/>
      <c r="J245" s="313">
        <v>115.01</v>
      </c>
    </row>
    <row r="246" spans="1:10" customFormat="1" ht="0.95" customHeight="1" thickTop="1" thickBot="1" x14ac:dyDescent="0.3">
      <c r="A246" s="386"/>
      <c r="B246" s="386"/>
      <c r="C246" s="386"/>
      <c r="D246" s="386"/>
      <c r="E246" s="386"/>
      <c r="F246" s="386"/>
      <c r="G246" s="386"/>
      <c r="H246" s="386"/>
      <c r="I246" s="386"/>
      <c r="J246" s="386"/>
    </row>
    <row r="247" spans="1:10" customFormat="1" ht="0.95" customHeight="1" thickTop="1" x14ac:dyDescent="0.25">
      <c r="A247" s="386"/>
      <c r="B247" s="386"/>
      <c r="C247" s="386"/>
      <c r="D247" s="386"/>
      <c r="E247" s="386"/>
      <c r="F247" s="386"/>
      <c r="G247" s="386"/>
      <c r="H247" s="386"/>
      <c r="I247" s="386"/>
      <c r="J247" s="386"/>
    </row>
    <row r="248" spans="1:10" customFormat="1" ht="18" customHeight="1" x14ac:dyDescent="0.25">
      <c r="A248" s="294" t="s">
        <v>26773</v>
      </c>
      <c r="B248" s="295" t="s">
        <v>15146</v>
      </c>
      <c r="C248" s="294" t="s">
        <v>21788</v>
      </c>
      <c r="D248" s="294" t="s">
        <v>21789</v>
      </c>
      <c r="E248" s="476" t="s">
        <v>21790</v>
      </c>
      <c r="F248" s="476"/>
      <c r="G248" s="296" t="s">
        <v>21791</v>
      </c>
      <c r="H248" s="295" t="s">
        <v>21774</v>
      </c>
      <c r="I248" s="295" t="s">
        <v>21792</v>
      </c>
      <c r="J248" s="295" t="s">
        <v>15133</v>
      </c>
    </row>
    <row r="249" spans="1:10" customFormat="1" ht="26.1" customHeight="1" x14ac:dyDescent="0.25">
      <c r="A249" s="381" t="s">
        <v>21793</v>
      </c>
      <c r="B249" s="382" t="s">
        <v>26629</v>
      </c>
      <c r="C249" s="381" t="s">
        <v>21800</v>
      </c>
      <c r="D249" s="381" t="s">
        <v>19786</v>
      </c>
      <c r="E249" s="481" t="s">
        <v>21797</v>
      </c>
      <c r="F249" s="481"/>
      <c r="G249" s="383" t="s">
        <v>16589</v>
      </c>
      <c r="H249" s="384">
        <v>1</v>
      </c>
      <c r="I249" s="385">
        <v>0.08</v>
      </c>
      <c r="J249" s="385">
        <v>0.08</v>
      </c>
    </row>
    <row r="250" spans="1:10" customFormat="1" ht="15" customHeight="1" x14ac:dyDescent="0.25">
      <c r="A250" s="476" t="s">
        <v>26614</v>
      </c>
      <c r="B250" s="473" t="s">
        <v>15146</v>
      </c>
      <c r="C250" s="476" t="s">
        <v>21788</v>
      </c>
      <c r="D250" s="476" t="s">
        <v>26615</v>
      </c>
      <c r="E250" s="473" t="s">
        <v>21825</v>
      </c>
      <c r="F250" s="478" t="s">
        <v>26616</v>
      </c>
      <c r="G250" s="473"/>
      <c r="H250" s="478" t="s">
        <v>26666</v>
      </c>
      <c r="I250" s="473"/>
      <c r="J250" s="473" t="s">
        <v>21827</v>
      </c>
    </row>
    <row r="251" spans="1:10" customFormat="1" ht="15" customHeight="1" x14ac:dyDescent="0.25">
      <c r="A251" s="473"/>
      <c r="B251" s="473"/>
      <c r="C251" s="473"/>
      <c r="D251" s="473"/>
      <c r="E251" s="473"/>
      <c r="F251" s="295" t="s">
        <v>26617</v>
      </c>
      <c r="G251" s="295" t="s">
        <v>26618</v>
      </c>
      <c r="H251" s="295" t="s">
        <v>26617</v>
      </c>
      <c r="I251" s="295" t="s">
        <v>26618</v>
      </c>
      <c r="J251" s="473"/>
    </row>
    <row r="252" spans="1:10" customFormat="1" ht="24" customHeight="1" x14ac:dyDescent="0.25">
      <c r="A252" s="307" t="s">
        <v>21801</v>
      </c>
      <c r="B252" s="308" t="s">
        <v>25983</v>
      </c>
      <c r="C252" s="307" t="s">
        <v>21800</v>
      </c>
      <c r="D252" s="307" t="s">
        <v>25984</v>
      </c>
      <c r="E252" s="310">
        <v>1</v>
      </c>
      <c r="F252" s="311">
        <v>1</v>
      </c>
      <c r="G252" s="311">
        <v>0</v>
      </c>
      <c r="H252" s="314">
        <v>177.49760000000001</v>
      </c>
      <c r="I252" s="314">
        <v>71.605699999999999</v>
      </c>
      <c r="J252" s="314">
        <v>177.49760000000001</v>
      </c>
    </row>
    <row r="253" spans="1:10" customFormat="1" ht="24" customHeight="1" x14ac:dyDescent="0.25">
      <c r="A253" s="307" t="s">
        <v>21801</v>
      </c>
      <c r="B253" s="308" t="s">
        <v>25935</v>
      </c>
      <c r="C253" s="307" t="s">
        <v>21800</v>
      </c>
      <c r="D253" s="307" t="s">
        <v>25936</v>
      </c>
      <c r="E253" s="310">
        <v>1</v>
      </c>
      <c r="F253" s="311">
        <v>1</v>
      </c>
      <c r="G253" s="311">
        <v>0</v>
      </c>
      <c r="H253" s="314">
        <v>17.8062</v>
      </c>
      <c r="I253" s="314">
        <v>11.347799999999999</v>
      </c>
      <c r="J253" s="314">
        <v>17.8062</v>
      </c>
    </row>
    <row r="254" spans="1:10" customFormat="1" ht="20.100000000000001" customHeight="1" x14ac:dyDescent="0.25">
      <c r="A254" s="471"/>
      <c r="B254" s="471"/>
      <c r="C254" s="471"/>
      <c r="D254" s="471"/>
      <c r="E254" s="471"/>
      <c r="F254" s="471" t="s">
        <v>26667</v>
      </c>
      <c r="G254" s="471"/>
      <c r="H254" s="471"/>
      <c r="I254" s="471"/>
      <c r="J254" s="315">
        <v>195.3038</v>
      </c>
    </row>
    <row r="255" spans="1:10" customFormat="1" ht="20.100000000000001" customHeight="1" x14ac:dyDescent="0.25">
      <c r="A255" s="471"/>
      <c r="B255" s="471"/>
      <c r="C255" s="471"/>
      <c r="D255" s="471"/>
      <c r="E255" s="471"/>
      <c r="F255" s="471" t="s">
        <v>26658</v>
      </c>
      <c r="G255" s="471"/>
      <c r="H255" s="471"/>
      <c r="I255" s="471"/>
      <c r="J255" s="315">
        <v>195.3038</v>
      </c>
    </row>
    <row r="256" spans="1:10" customFormat="1" ht="20.100000000000001" customHeight="1" x14ac:dyDescent="0.25">
      <c r="A256" s="471"/>
      <c r="B256" s="471"/>
      <c r="C256" s="471"/>
      <c r="D256" s="471"/>
      <c r="E256" s="471"/>
      <c r="F256" s="471" t="s">
        <v>26659</v>
      </c>
      <c r="G256" s="471"/>
      <c r="H256" s="471"/>
      <c r="I256" s="471"/>
      <c r="J256" s="315">
        <v>6.3100000000000003E-2</v>
      </c>
    </row>
    <row r="257" spans="1:10" customFormat="1" ht="20.100000000000001" customHeight="1" x14ac:dyDescent="0.25">
      <c r="A257" s="471"/>
      <c r="B257" s="471"/>
      <c r="C257" s="471"/>
      <c r="D257" s="471"/>
      <c r="E257" s="471"/>
      <c r="F257" s="471" t="s">
        <v>26660</v>
      </c>
      <c r="G257" s="471"/>
      <c r="H257" s="471"/>
      <c r="I257" s="471"/>
      <c r="J257" s="315">
        <v>2.2000000000000001E-3</v>
      </c>
    </row>
    <row r="258" spans="1:10" customFormat="1" ht="20.100000000000001" customHeight="1" x14ac:dyDescent="0.25">
      <c r="A258" s="471"/>
      <c r="B258" s="471"/>
      <c r="C258" s="471"/>
      <c r="D258" s="471"/>
      <c r="E258" s="471"/>
      <c r="F258" s="471" t="s">
        <v>26661</v>
      </c>
      <c r="G258" s="471"/>
      <c r="H258" s="471"/>
      <c r="I258" s="471"/>
      <c r="J258" s="315">
        <v>2430.2399999999998</v>
      </c>
    </row>
    <row r="259" spans="1:10" customFormat="1" ht="20.100000000000001" customHeight="1" x14ac:dyDescent="0.25">
      <c r="A259" s="471"/>
      <c r="B259" s="471"/>
      <c r="C259" s="471"/>
      <c r="D259" s="471"/>
      <c r="E259" s="471"/>
      <c r="F259" s="471" t="s">
        <v>26662</v>
      </c>
      <c r="G259" s="471"/>
      <c r="H259" s="471"/>
      <c r="I259" s="471"/>
      <c r="J259" s="315">
        <v>8.0399999999999999E-2</v>
      </c>
    </row>
    <row r="260" spans="1:10" customFormat="1" ht="15" x14ac:dyDescent="0.25">
      <c r="A260" s="312"/>
      <c r="B260" s="312"/>
      <c r="C260" s="312"/>
      <c r="D260" s="312"/>
      <c r="E260" s="312" t="s">
        <v>21809</v>
      </c>
      <c r="F260" s="313">
        <v>0</v>
      </c>
      <c r="G260" s="312" t="s">
        <v>21810</v>
      </c>
      <c r="H260" s="313">
        <v>0</v>
      </c>
      <c r="I260" s="312" t="s">
        <v>21811</v>
      </c>
      <c r="J260" s="313">
        <v>0</v>
      </c>
    </row>
    <row r="261" spans="1:10" customFormat="1" ht="15.75" thickBot="1" x14ac:dyDescent="0.3">
      <c r="A261" s="312"/>
      <c r="B261" s="312"/>
      <c r="C261" s="312"/>
      <c r="D261" s="312"/>
      <c r="E261" s="312" t="s">
        <v>21812</v>
      </c>
      <c r="F261" s="313">
        <v>0.01</v>
      </c>
      <c r="G261" s="312"/>
      <c r="H261" s="472" t="s">
        <v>21813</v>
      </c>
      <c r="I261" s="472"/>
      <c r="J261" s="313">
        <v>0.09</v>
      </c>
    </row>
    <row r="262" spans="1:10" customFormat="1" ht="0.95" customHeight="1" thickTop="1" x14ac:dyDescent="0.25">
      <c r="A262" s="293"/>
      <c r="B262" s="293"/>
      <c r="C262" s="293"/>
      <c r="D262" s="293"/>
      <c r="E262" s="293"/>
      <c r="F262" s="293"/>
      <c r="G262" s="293"/>
      <c r="H262" s="293"/>
      <c r="I262" s="293"/>
      <c r="J262" s="293"/>
    </row>
    <row r="263" spans="1:10" customFormat="1" ht="18" customHeight="1" x14ac:dyDescent="0.25">
      <c r="A263" s="294" t="s">
        <v>21706</v>
      </c>
      <c r="B263" s="295" t="s">
        <v>15146</v>
      </c>
      <c r="C263" s="294" t="s">
        <v>21788</v>
      </c>
      <c r="D263" s="294" t="s">
        <v>21789</v>
      </c>
      <c r="E263" s="476" t="s">
        <v>21790</v>
      </c>
      <c r="F263" s="476"/>
      <c r="G263" s="296" t="s">
        <v>21791</v>
      </c>
      <c r="H263" s="295" t="s">
        <v>21774</v>
      </c>
      <c r="I263" s="295" t="s">
        <v>21792</v>
      </c>
      <c r="J263" s="295" t="s">
        <v>15133</v>
      </c>
    </row>
    <row r="264" spans="1:10" customFormat="1" ht="24" customHeight="1" x14ac:dyDescent="0.25">
      <c r="A264" s="297" t="s">
        <v>21793</v>
      </c>
      <c r="B264" s="298">
        <v>4011352</v>
      </c>
      <c r="C264" s="297" t="s">
        <v>21800</v>
      </c>
      <c r="D264" s="297" t="s">
        <v>19656</v>
      </c>
      <c r="E264" s="477" t="s">
        <v>21797</v>
      </c>
      <c r="F264" s="477"/>
      <c r="G264" s="299" t="s">
        <v>16589</v>
      </c>
      <c r="H264" s="300">
        <v>1</v>
      </c>
      <c r="I264" s="301">
        <v>0.61</v>
      </c>
      <c r="J264" s="301">
        <v>0.61</v>
      </c>
    </row>
    <row r="265" spans="1:10" customFormat="1" ht="15" customHeight="1" x14ac:dyDescent="0.25">
      <c r="A265" s="476" t="s">
        <v>26614</v>
      </c>
      <c r="B265" s="473" t="s">
        <v>15146</v>
      </c>
      <c r="C265" s="476" t="s">
        <v>21788</v>
      </c>
      <c r="D265" s="476" t="s">
        <v>26615</v>
      </c>
      <c r="E265" s="473" t="s">
        <v>21825</v>
      </c>
      <c r="F265" s="478" t="s">
        <v>26616</v>
      </c>
      <c r="G265" s="473"/>
      <c r="H265" s="478" t="s">
        <v>26666</v>
      </c>
      <c r="I265" s="473"/>
      <c r="J265" s="473" t="s">
        <v>21827</v>
      </c>
    </row>
    <row r="266" spans="1:10" customFormat="1" ht="15" customHeight="1" x14ac:dyDescent="0.25">
      <c r="A266" s="473"/>
      <c r="B266" s="473"/>
      <c r="C266" s="473"/>
      <c r="D266" s="473"/>
      <c r="E266" s="473"/>
      <c r="F266" s="295" t="s">
        <v>26617</v>
      </c>
      <c r="G266" s="295" t="s">
        <v>26618</v>
      </c>
      <c r="H266" s="295" t="s">
        <v>26617</v>
      </c>
      <c r="I266" s="295" t="s">
        <v>26618</v>
      </c>
      <c r="J266" s="473"/>
    </row>
    <row r="267" spans="1:10" customFormat="1" ht="26.1" customHeight="1" x14ac:dyDescent="0.25">
      <c r="A267" s="307" t="s">
        <v>21801</v>
      </c>
      <c r="B267" s="308" t="s">
        <v>26456</v>
      </c>
      <c r="C267" s="307" t="s">
        <v>21800</v>
      </c>
      <c r="D267" s="307" t="s">
        <v>26457</v>
      </c>
      <c r="E267" s="310">
        <v>1</v>
      </c>
      <c r="F267" s="311">
        <v>1</v>
      </c>
      <c r="G267" s="311">
        <v>0</v>
      </c>
      <c r="H267" s="314">
        <v>337.11720000000003</v>
      </c>
      <c r="I267" s="314">
        <v>114.3614</v>
      </c>
      <c r="J267" s="314">
        <v>337.11720000000003</v>
      </c>
    </row>
    <row r="268" spans="1:10" customFormat="1" ht="26.1" customHeight="1" x14ac:dyDescent="0.25">
      <c r="A268" s="307" t="s">
        <v>21801</v>
      </c>
      <c r="B268" s="308" t="s">
        <v>25955</v>
      </c>
      <c r="C268" s="307" t="s">
        <v>21800</v>
      </c>
      <c r="D268" s="307" t="s">
        <v>25956</v>
      </c>
      <c r="E268" s="310">
        <v>2</v>
      </c>
      <c r="F268" s="311">
        <v>1</v>
      </c>
      <c r="G268" s="311">
        <v>0</v>
      </c>
      <c r="H268" s="314">
        <v>112.6498</v>
      </c>
      <c r="I268" s="314">
        <v>73.079099999999997</v>
      </c>
      <c r="J268" s="314">
        <v>225.2996</v>
      </c>
    </row>
    <row r="269" spans="1:10" customFormat="1" ht="20.100000000000001" customHeight="1" x14ac:dyDescent="0.25">
      <c r="A269" s="471"/>
      <c r="B269" s="471"/>
      <c r="C269" s="471"/>
      <c r="D269" s="471"/>
      <c r="E269" s="471"/>
      <c r="F269" s="471" t="s">
        <v>26667</v>
      </c>
      <c r="G269" s="471"/>
      <c r="H269" s="471"/>
      <c r="I269" s="471"/>
      <c r="J269" s="315">
        <v>562.41679999999997</v>
      </c>
    </row>
    <row r="270" spans="1:10" customFormat="1" ht="20.100000000000001" customHeight="1" x14ac:dyDescent="0.25">
      <c r="A270" s="294" t="s">
        <v>26622</v>
      </c>
      <c r="B270" s="295" t="s">
        <v>15146</v>
      </c>
      <c r="C270" s="294" t="s">
        <v>21788</v>
      </c>
      <c r="D270" s="294" t="s">
        <v>21805</v>
      </c>
      <c r="E270" s="295" t="s">
        <v>21825</v>
      </c>
      <c r="F270" s="473" t="s">
        <v>26668</v>
      </c>
      <c r="G270" s="473"/>
      <c r="H270" s="473"/>
      <c r="I270" s="473"/>
      <c r="J270" s="295" t="s">
        <v>21827</v>
      </c>
    </row>
    <row r="271" spans="1:10" customFormat="1" ht="24" customHeight="1" x14ac:dyDescent="0.25">
      <c r="A271" s="307" t="s">
        <v>21801</v>
      </c>
      <c r="B271" s="308" t="s">
        <v>25263</v>
      </c>
      <c r="C271" s="307" t="s">
        <v>21800</v>
      </c>
      <c r="D271" s="307" t="s">
        <v>21804</v>
      </c>
      <c r="E271" s="310">
        <v>2</v>
      </c>
      <c r="F271" s="307"/>
      <c r="G271" s="307"/>
      <c r="H271" s="307"/>
      <c r="I271" s="314">
        <v>23.449100000000001</v>
      </c>
      <c r="J271" s="314">
        <v>46.898200000000003</v>
      </c>
    </row>
    <row r="272" spans="1:10" customFormat="1" ht="20.100000000000001" customHeight="1" x14ac:dyDescent="0.25">
      <c r="A272" s="471"/>
      <c r="B272" s="471"/>
      <c r="C272" s="471"/>
      <c r="D272" s="471"/>
      <c r="E272" s="471"/>
      <c r="F272" s="471" t="s">
        <v>26669</v>
      </c>
      <c r="G272" s="471"/>
      <c r="H272" s="471"/>
      <c r="I272" s="471"/>
      <c r="J272" s="315">
        <v>46.898200000000003</v>
      </c>
    </row>
    <row r="273" spans="1:10" customFormat="1" ht="20.100000000000001" customHeight="1" x14ac:dyDescent="0.25">
      <c r="A273" s="471"/>
      <c r="B273" s="471"/>
      <c r="C273" s="471"/>
      <c r="D273" s="471"/>
      <c r="E273" s="471"/>
      <c r="F273" s="471" t="s">
        <v>26670</v>
      </c>
      <c r="G273" s="471"/>
      <c r="H273" s="471"/>
      <c r="I273" s="471"/>
      <c r="J273" s="315">
        <v>0</v>
      </c>
    </row>
    <row r="274" spans="1:10" customFormat="1" ht="20.100000000000001" customHeight="1" x14ac:dyDescent="0.25">
      <c r="A274" s="471"/>
      <c r="B274" s="471"/>
      <c r="C274" s="471"/>
      <c r="D274" s="471"/>
      <c r="E274" s="471"/>
      <c r="F274" s="471" t="s">
        <v>26658</v>
      </c>
      <c r="G274" s="471"/>
      <c r="H274" s="471"/>
      <c r="I274" s="471"/>
      <c r="J274" s="315">
        <v>609.31500000000005</v>
      </c>
    </row>
    <row r="275" spans="1:10" customFormat="1" ht="20.100000000000001" customHeight="1" x14ac:dyDescent="0.25">
      <c r="A275" s="471"/>
      <c r="B275" s="471"/>
      <c r="C275" s="471"/>
      <c r="D275" s="471"/>
      <c r="E275" s="471"/>
      <c r="F275" s="471" t="s">
        <v>26659</v>
      </c>
      <c r="G275" s="471"/>
      <c r="H275" s="471"/>
      <c r="I275" s="471"/>
      <c r="J275" s="315">
        <v>6.3100000000000003E-2</v>
      </c>
    </row>
    <row r="276" spans="1:10" customFormat="1" ht="20.100000000000001" customHeight="1" x14ac:dyDescent="0.25">
      <c r="A276" s="471"/>
      <c r="B276" s="471"/>
      <c r="C276" s="471"/>
      <c r="D276" s="471"/>
      <c r="E276" s="471"/>
      <c r="F276" s="471" t="s">
        <v>26660</v>
      </c>
      <c r="G276" s="471"/>
      <c r="H276" s="471"/>
      <c r="I276" s="471"/>
      <c r="J276" s="315">
        <v>1.8700000000000001E-2</v>
      </c>
    </row>
    <row r="277" spans="1:10" customFormat="1" ht="20.100000000000001" customHeight="1" x14ac:dyDescent="0.25">
      <c r="A277" s="471"/>
      <c r="B277" s="471"/>
      <c r="C277" s="471"/>
      <c r="D277" s="471"/>
      <c r="E277" s="471"/>
      <c r="F277" s="471" t="s">
        <v>26661</v>
      </c>
      <c r="G277" s="471"/>
      <c r="H277" s="471"/>
      <c r="I277" s="471"/>
      <c r="J277" s="315">
        <v>1038.46</v>
      </c>
    </row>
    <row r="278" spans="1:10" customFormat="1" ht="20.100000000000001" customHeight="1" x14ac:dyDescent="0.25">
      <c r="A278" s="471"/>
      <c r="B278" s="471"/>
      <c r="C278" s="471"/>
      <c r="D278" s="471"/>
      <c r="E278" s="471"/>
      <c r="F278" s="471" t="s">
        <v>26662</v>
      </c>
      <c r="G278" s="471"/>
      <c r="H278" s="471"/>
      <c r="I278" s="471"/>
      <c r="J278" s="315">
        <v>0.5867</v>
      </c>
    </row>
    <row r="279" spans="1:10" customFormat="1" ht="20.100000000000001" customHeight="1" x14ac:dyDescent="0.25">
      <c r="A279" s="294" t="s">
        <v>21824</v>
      </c>
      <c r="B279" s="295" t="s">
        <v>21788</v>
      </c>
      <c r="C279" s="294" t="s">
        <v>15146</v>
      </c>
      <c r="D279" s="294" t="s">
        <v>21803</v>
      </c>
      <c r="E279" s="295" t="s">
        <v>21825</v>
      </c>
      <c r="F279" s="295" t="s">
        <v>15148</v>
      </c>
      <c r="G279" s="473" t="s">
        <v>21826</v>
      </c>
      <c r="H279" s="473"/>
      <c r="I279" s="473"/>
      <c r="J279" s="295" t="s">
        <v>21827</v>
      </c>
    </row>
    <row r="280" spans="1:10" customFormat="1" ht="24" customHeight="1" x14ac:dyDescent="0.25">
      <c r="A280" s="307" t="s">
        <v>21801</v>
      </c>
      <c r="B280" s="308" t="s">
        <v>21800</v>
      </c>
      <c r="C280" s="307" t="s">
        <v>23332</v>
      </c>
      <c r="D280" s="307" t="s">
        <v>23333</v>
      </c>
      <c r="E280" s="310">
        <v>1.2999999999999999E-3</v>
      </c>
      <c r="F280" s="309" t="s">
        <v>19544</v>
      </c>
      <c r="G280" s="474">
        <v>0</v>
      </c>
      <c r="H280" s="474"/>
      <c r="I280" s="475"/>
      <c r="J280" s="314">
        <v>0</v>
      </c>
    </row>
    <row r="281" spans="1:10" customFormat="1" ht="20.100000000000001" customHeight="1" x14ac:dyDescent="0.25">
      <c r="A281" s="471"/>
      <c r="B281" s="471"/>
      <c r="C281" s="471"/>
      <c r="D281" s="471"/>
      <c r="E281" s="471"/>
      <c r="F281" s="471" t="s">
        <v>26671</v>
      </c>
      <c r="G281" s="471"/>
      <c r="H281" s="471"/>
      <c r="I281" s="471"/>
      <c r="J281" s="315">
        <v>0</v>
      </c>
    </row>
    <row r="282" spans="1:10" customFormat="1" ht="15" x14ac:dyDescent="0.25">
      <c r="A282" s="312"/>
      <c r="B282" s="312"/>
      <c r="C282" s="312"/>
      <c r="D282" s="312"/>
      <c r="E282" s="312" t="s">
        <v>21809</v>
      </c>
      <c r="F282" s="313">
        <v>4.1687288888888889E-2</v>
      </c>
      <c r="G282" s="312" t="s">
        <v>21810</v>
      </c>
      <c r="H282" s="313">
        <v>0</v>
      </c>
      <c r="I282" s="312" t="s">
        <v>21811</v>
      </c>
      <c r="J282" s="313">
        <v>4.1687288888888889E-2</v>
      </c>
    </row>
    <row r="283" spans="1:10" customFormat="1" ht="15" x14ac:dyDescent="0.25">
      <c r="A283" s="312"/>
      <c r="B283" s="312"/>
      <c r="C283" s="312"/>
      <c r="D283" s="312"/>
      <c r="E283" s="312" t="s">
        <v>21812</v>
      </c>
      <c r="F283" s="313">
        <v>0</v>
      </c>
      <c r="G283" s="312"/>
      <c r="H283" s="472" t="s">
        <v>21813</v>
      </c>
      <c r="I283" s="472"/>
      <c r="J283" s="313">
        <f>J264*(1+$G$2)</f>
        <v>0.73950299999999991</v>
      </c>
    </row>
    <row r="284" spans="1:10" customFormat="1" ht="18" customHeight="1" x14ac:dyDescent="0.25">
      <c r="A284" s="294" t="s">
        <v>21707</v>
      </c>
      <c r="B284" s="295" t="s">
        <v>15146</v>
      </c>
      <c r="C284" s="294" t="s">
        <v>21788</v>
      </c>
      <c r="D284" s="294" t="s">
        <v>21789</v>
      </c>
      <c r="E284" s="476" t="s">
        <v>21790</v>
      </c>
      <c r="F284" s="476"/>
      <c r="G284" s="296" t="s">
        <v>21791</v>
      </c>
      <c r="H284" s="295" t="s">
        <v>21774</v>
      </c>
      <c r="I284" s="295" t="s">
        <v>21792</v>
      </c>
      <c r="J284" s="295" t="s">
        <v>15133</v>
      </c>
    </row>
    <row r="285" spans="1:10" customFormat="1" ht="24" customHeight="1" x14ac:dyDescent="0.25">
      <c r="A285" s="297" t="s">
        <v>21793</v>
      </c>
      <c r="B285" s="298">
        <v>4011353</v>
      </c>
      <c r="C285" s="297" t="s">
        <v>21800</v>
      </c>
      <c r="D285" s="297" t="s">
        <v>19691</v>
      </c>
      <c r="E285" s="477" t="s">
        <v>21797</v>
      </c>
      <c r="F285" s="477"/>
      <c r="G285" s="299" t="s">
        <v>16589</v>
      </c>
      <c r="H285" s="300">
        <v>1</v>
      </c>
      <c r="I285" s="301">
        <v>0.42</v>
      </c>
      <c r="J285" s="301">
        <v>0.42</v>
      </c>
    </row>
    <row r="286" spans="1:10" customFormat="1" ht="15" customHeight="1" x14ac:dyDescent="0.25">
      <c r="A286" s="476" t="s">
        <v>26614</v>
      </c>
      <c r="B286" s="473" t="s">
        <v>15146</v>
      </c>
      <c r="C286" s="476" t="s">
        <v>21788</v>
      </c>
      <c r="D286" s="476" t="s">
        <v>26615</v>
      </c>
      <c r="E286" s="473" t="s">
        <v>21825</v>
      </c>
      <c r="F286" s="478" t="s">
        <v>26616</v>
      </c>
      <c r="G286" s="473"/>
      <c r="H286" s="478" t="s">
        <v>26666</v>
      </c>
      <c r="I286" s="473"/>
      <c r="J286" s="473" t="s">
        <v>21827</v>
      </c>
    </row>
    <row r="287" spans="1:10" customFormat="1" ht="15" customHeight="1" x14ac:dyDescent="0.25">
      <c r="A287" s="473"/>
      <c r="B287" s="473"/>
      <c r="C287" s="473"/>
      <c r="D287" s="473"/>
      <c r="E287" s="473"/>
      <c r="F287" s="295" t="s">
        <v>26617</v>
      </c>
      <c r="G287" s="295" t="s">
        <v>26618</v>
      </c>
      <c r="H287" s="295" t="s">
        <v>26617</v>
      </c>
      <c r="I287" s="295" t="s">
        <v>26618</v>
      </c>
      <c r="J287" s="473"/>
    </row>
    <row r="288" spans="1:10" customFormat="1" ht="26.1" customHeight="1" x14ac:dyDescent="0.25">
      <c r="A288" s="307" t="s">
        <v>21801</v>
      </c>
      <c r="B288" s="308" t="s">
        <v>26456</v>
      </c>
      <c r="C288" s="307" t="s">
        <v>21800</v>
      </c>
      <c r="D288" s="307" t="s">
        <v>26457</v>
      </c>
      <c r="E288" s="310">
        <v>1</v>
      </c>
      <c r="F288" s="311">
        <v>1</v>
      </c>
      <c r="G288" s="311">
        <v>0</v>
      </c>
      <c r="H288" s="314">
        <v>337.11720000000003</v>
      </c>
      <c r="I288" s="314">
        <v>112.1174</v>
      </c>
      <c r="J288" s="314">
        <v>337.11720000000003</v>
      </c>
    </row>
    <row r="289" spans="1:10" customFormat="1" ht="26.1" customHeight="1" x14ac:dyDescent="0.25">
      <c r="A289" s="307" t="s">
        <v>21801</v>
      </c>
      <c r="B289" s="308" t="s">
        <v>25955</v>
      </c>
      <c r="C289" s="307" t="s">
        <v>21800</v>
      </c>
      <c r="D289" s="307" t="s">
        <v>25956</v>
      </c>
      <c r="E289" s="310">
        <v>2</v>
      </c>
      <c r="F289" s="311">
        <v>1</v>
      </c>
      <c r="G289" s="311">
        <v>0</v>
      </c>
      <c r="H289" s="314">
        <v>112.6498</v>
      </c>
      <c r="I289" s="314">
        <v>73.079099999999997</v>
      </c>
      <c r="J289" s="314">
        <v>225.2996</v>
      </c>
    </row>
    <row r="290" spans="1:10" customFormat="1" ht="20.100000000000001" customHeight="1" x14ac:dyDescent="0.25">
      <c r="A290" s="471"/>
      <c r="B290" s="471"/>
      <c r="C290" s="471"/>
      <c r="D290" s="471"/>
      <c r="E290" s="471"/>
      <c r="F290" s="471" t="s">
        <v>26667</v>
      </c>
      <c r="G290" s="471"/>
      <c r="H290" s="471"/>
      <c r="I290" s="471"/>
      <c r="J290" s="315">
        <v>562.41679999999997</v>
      </c>
    </row>
    <row r="291" spans="1:10" customFormat="1" ht="20.100000000000001" customHeight="1" x14ac:dyDescent="0.25">
      <c r="A291" s="294" t="s">
        <v>26622</v>
      </c>
      <c r="B291" s="295" t="s">
        <v>15146</v>
      </c>
      <c r="C291" s="294" t="s">
        <v>21788</v>
      </c>
      <c r="D291" s="294" t="s">
        <v>21805</v>
      </c>
      <c r="E291" s="295" t="s">
        <v>21825</v>
      </c>
      <c r="F291" s="473" t="s">
        <v>26668</v>
      </c>
      <c r="G291" s="473"/>
      <c r="H291" s="473"/>
      <c r="I291" s="473"/>
      <c r="J291" s="295" t="s">
        <v>21827</v>
      </c>
    </row>
    <row r="292" spans="1:10" customFormat="1" ht="24" customHeight="1" x14ac:dyDescent="0.25">
      <c r="A292" s="307" t="s">
        <v>21801</v>
      </c>
      <c r="B292" s="308" t="s">
        <v>25263</v>
      </c>
      <c r="C292" s="307" t="s">
        <v>21800</v>
      </c>
      <c r="D292" s="307" t="s">
        <v>21804</v>
      </c>
      <c r="E292" s="310">
        <v>2</v>
      </c>
      <c r="F292" s="307"/>
      <c r="G292" s="307"/>
      <c r="H292" s="307"/>
      <c r="I292" s="314">
        <v>23.449100000000001</v>
      </c>
      <c r="J292" s="314">
        <v>46.898200000000003</v>
      </c>
    </row>
    <row r="293" spans="1:10" customFormat="1" ht="20.100000000000001" customHeight="1" x14ac:dyDescent="0.25">
      <c r="A293" s="471"/>
      <c r="B293" s="471"/>
      <c r="C293" s="471"/>
      <c r="D293" s="471"/>
      <c r="E293" s="471"/>
      <c r="F293" s="471" t="s">
        <v>26669</v>
      </c>
      <c r="G293" s="471"/>
      <c r="H293" s="471"/>
      <c r="I293" s="471"/>
      <c r="J293" s="315">
        <v>46.898200000000003</v>
      </c>
    </row>
    <row r="294" spans="1:10" customFormat="1" ht="20.100000000000001" customHeight="1" x14ac:dyDescent="0.25">
      <c r="A294" s="471"/>
      <c r="B294" s="471"/>
      <c r="C294" s="471"/>
      <c r="D294" s="471"/>
      <c r="E294" s="471"/>
      <c r="F294" s="471" t="s">
        <v>26670</v>
      </c>
      <c r="G294" s="471"/>
      <c r="H294" s="471"/>
      <c r="I294" s="471"/>
      <c r="J294" s="315">
        <v>0</v>
      </c>
    </row>
    <row r="295" spans="1:10" customFormat="1" ht="20.100000000000001" customHeight="1" x14ac:dyDescent="0.25">
      <c r="A295" s="471"/>
      <c r="B295" s="471"/>
      <c r="C295" s="471"/>
      <c r="D295" s="471"/>
      <c r="E295" s="471"/>
      <c r="F295" s="471" t="s">
        <v>26658</v>
      </c>
      <c r="G295" s="471"/>
      <c r="H295" s="471"/>
      <c r="I295" s="471"/>
      <c r="J295" s="315">
        <v>609.31500000000005</v>
      </c>
    </row>
    <row r="296" spans="1:10" customFormat="1" ht="20.100000000000001" customHeight="1" x14ac:dyDescent="0.25">
      <c r="A296" s="471"/>
      <c r="B296" s="471"/>
      <c r="C296" s="471"/>
      <c r="D296" s="471"/>
      <c r="E296" s="471"/>
      <c r="F296" s="471" t="s">
        <v>26659</v>
      </c>
      <c r="G296" s="471"/>
      <c r="H296" s="471"/>
      <c r="I296" s="471"/>
      <c r="J296" s="315">
        <v>6.3100000000000003E-2</v>
      </c>
    </row>
    <row r="297" spans="1:10" customFormat="1" ht="20.100000000000001" customHeight="1" x14ac:dyDescent="0.25">
      <c r="A297" s="471"/>
      <c r="B297" s="471"/>
      <c r="C297" s="471"/>
      <c r="D297" s="471"/>
      <c r="E297" s="471"/>
      <c r="F297" s="471" t="s">
        <v>26660</v>
      </c>
      <c r="G297" s="471"/>
      <c r="H297" s="471"/>
      <c r="I297" s="471"/>
      <c r="J297" s="315">
        <v>1.2800000000000001E-2</v>
      </c>
    </row>
    <row r="298" spans="1:10" customFormat="1" ht="20.100000000000001" customHeight="1" x14ac:dyDescent="0.25">
      <c r="A298" s="471"/>
      <c r="B298" s="471"/>
      <c r="C298" s="471"/>
      <c r="D298" s="471"/>
      <c r="E298" s="471"/>
      <c r="F298" s="471" t="s">
        <v>26661</v>
      </c>
      <c r="G298" s="471"/>
      <c r="H298" s="471"/>
      <c r="I298" s="471"/>
      <c r="J298" s="315">
        <v>1500</v>
      </c>
    </row>
    <row r="299" spans="1:10" customFormat="1" ht="20.100000000000001" customHeight="1" x14ac:dyDescent="0.25">
      <c r="A299" s="471"/>
      <c r="B299" s="471"/>
      <c r="C299" s="471"/>
      <c r="D299" s="471"/>
      <c r="E299" s="471"/>
      <c r="F299" s="471" t="s">
        <v>26662</v>
      </c>
      <c r="G299" s="471"/>
      <c r="H299" s="471"/>
      <c r="I299" s="471"/>
      <c r="J299" s="315">
        <v>0.40620000000000001</v>
      </c>
    </row>
    <row r="300" spans="1:10" customFormat="1" ht="20.100000000000001" customHeight="1" x14ac:dyDescent="0.25">
      <c r="A300" s="294" t="s">
        <v>21824</v>
      </c>
      <c r="B300" s="295" t="s">
        <v>21788</v>
      </c>
      <c r="C300" s="294" t="s">
        <v>15146</v>
      </c>
      <c r="D300" s="294" t="s">
        <v>21803</v>
      </c>
      <c r="E300" s="295" t="s">
        <v>21825</v>
      </c>
      <c r="F300" s="295" t="s">
        <v>15148</v>
      </c>
      <c r="G300" s="473" t="s">
        <v>21826</v>
      </c>
      <c r="H300" s="473"/>
      <c r="I300" s="473"/>
      <c r="J300" s="295" t="s">
        <v>21827</v>
      </c>
    </row>
    <row r="301" spans="1:10" customFormat="1" ht="24" customHeight="1" x14ac:dyDescent="0.25">
      <c r="A301" s="307" t="s">
        <v>21801</v>
      </c>
      <c r="B301" s="308" t="s">
        <v>21800</v>
      </c>
      <c r="C301" s="307" t="s">
        <v>23098</v>
      </c>
      <c r="D301" s="307" t="s">
        <v>23099</v>
      </c>
      <c r="E301" s="310">
        <v>4.4999999999999999E-4</v>
      </c>
      <c r="F301" s="309" t="s">
        <v>19544</v>
      </c>
      <c r="G301" s="474">
        <v>0</v>
      </c>
      <c r="H301" s="474"/>
      <c r="I301" s="475"/>
      <c r="J301" s="314">
        <v>0</v>
      </c>
    </row>
    <row r="302" spans="1:10" customFormat="1" ht="20.100000000000001" customHeight="1" x14ac:dyDescent="0.25">
      <c r="A302" s="471"/>
      <c r="B302" s="471"/>
      <c r="C302" s="471"/>
      <c r="D302" s="471"/>
      <c r="E302" s="471"/>
      <c r="F302" s="471" t="s">
        <v>26671</v>
      </c>
      <c r="G302" s="471"/>
      <c r="H302" s="471"/>
      <c r="I302" s="471"/>
      <c r="J302" s="315">
        <v>0</v>
      </c>
    </row>
    <row r="303" spans="1:10" customFormat="1" ht="15" x14ac:dyDescent="0.25">
      <c r="A303" s="312"/>
      <c r="B303" s="312"/>
      <c r="C303" s="312"/>
      <c r="D303" s="312"/>
      <c r="E303" s="312" t="s">
        <v>21809</v>
      </c>
      <c r="F303" s="313">
        <v>3.1265466666666665E-2</v>
      </c>
      <c r="G303" s="312" t="s">
        <v>21810</v>
      </c>
      <c r="H303" s="313">
        <v>0</v>
      </c>
      <c r="I303" s="312" t="s">
        <v>21811</v>
      </c>
      <c r="J303" s="313">
        <v>3.1265466666666665E-2</v>
      </c>
    </row>
    <row r="304" spans="1:10" customFormat="1" ht="15.75" thickBot="1" x14ac:dyDescent="0.3">
      <c r="A304" s="312"/>
      <c r="B304" s="312"/>
      <c r="C304" s="312"/>
      <c r="D304" s="312"/>
      <c r="E304" s="312" t="s">
        <v>21812</v>
      </c>
      <c r="F304" s="313"/>
      <c r="G304" s="312"/>
      <c r="H304" s="472" t="s">
        <v>21813</v>
      </c>
      <c r="I304" s="472"/>
      <c r="J304" s="313">
        <f>J285*(1+$G$2)</f>
        <v>0.50916600000000001</v>
      </c>
    </row>
    <row r="305" spans="1:10" customFormat="1" ht="0.95" customHeight="1" thickTop="1" x14ac:dyDescent="0.25">
      <c r="A305" s="293"/>
      <c r="B305" s="293"/>
      <c r="C305" s="293"/>
      <c r="D305" s="293"/>
      <c r="E305" s="293"/>
      <c r="F305" s="293"/>
      <c r="G305" s="293"/>
      <c r="H305" s="293"/>
      <c r="I305" s="293"/>
      <c r="J305" s="293"/>
    </row>
    <row r="306" spans="1:10" customFormat="1" ht="18" customHeight="1" x14ac:dyDescent="0.25">
      <c r="A306" s="294" t="s">
        <v>21708</v>
      </c>
      <c r="B306" s="295" t="s">
        <v>15146</v>
      </c>
      <c r="C306" s="294" t="s">
        <v>21788</v>
      </c>
      <c r="D306" s="294" t="s">
        <v>21789</v>
      </c>
      <c r="E306" s="476" t="s">
        <v>21790</v>
      </c>
      <c r="F306" s="476"/>
      <c r="G306" s="296" t="s">
        <v>21791</v>
      </c>
      <c r="H306" s="295" t="s">
        <v>21774</v>
      </c>
      <c r="I306" s="295" t="s">
        <v>21792</v>
      </c>
      <c r="J306" s="295" t="s">
        <v>15133</v>
      </c>
    </row>
    <row r="307" spans="1:10" customFormat="1" ht="26.1" customHeight="1" x14ac:dyDescent="0.25">
      <c r="A307" s="297" t="s">
        <v>21793</v>
      </c>
      <c r="B307" s="298" t="s">
        <v>26630</v>
      </c>
      <c r="C307" s="297" t="s">
        <v>21800</v>
      </c>
      <c r="D307" s="297" t="s">
        <v>19622</v>
      </c>
      <c r="E307" s="477" t="s">
        <v>21797</v>
      </c>
      <c r="F307" s="477"/>
      <c r="G307" s="299" t="s">
        <v>19544</v>
      </c>
      <c r="H307" s="300">
        <v>1</v>
      </c>
      <c r="I307" s="301">
        <v>190.68</v>
      </c>
      <c r="J307" s="301">
        <v>190.68</v>
      </c>
    </row>
    <row r="308" spans="1:10" customFormat="1" ht="15" customHeight="1" x14ac:dyDescent="0.25">
      <c r="A308" s="476" t="s">
        <v>26614</v>
      </c>
      <c r="B308" s="473" t="s">
        <v>15146</v>
      </c>
      <c r="C308" s="476" t="s">
        <v>21788</v>
      </c>
      <c r="D308" s="476" t="s">
        <v>26615</v>
      </c>
      <c r="E308" s="473" t="s">
        <v>21825</v>
      </c>
      <c r="F308" s="478" t="s">
        <v>26616</v>
      </c>
      <c r="G308" s="473"/>
      <c r="H308" s="478" t="s">
        <v>26666</v>
      </c>
      <c r="I308" s="473"/>
      <c r="J308" s="473" t="s">
        <v>21827</v>
      </c>
    </row>
    <row r="309" spans="1:10" customFormat="1" ht="15" customHeight="1" x14ac:dyDescent="0.25">
      <c r="A309" s="473"/>
      <c r="B309" s="473"/>
      <c r="C309" s="473"/>
      <c r="D309" s="473"/>
      <c r="E309" s="473"/>
      <c r="F309" s="295" t="s">
        <v>26617</v>
      </c>
      <c r="G309" s="295" t="s">
        <v>26618</v>
      </c>
      <c r="H309" s="295" t="s">
        <v>26617</v>
      </c>
      <c r="I309" s="295" t="s">
        <v>26618</v>
      </c>
      <c r="J309" s="473"/>
    </row>
    <row r="310" spans="1:10" customFormat="1" ht="26.1" customHeight="1" x14ac:dyDescent="0.25">
      <c r="A310" s="307" t="s">
        <v>21801</v>
      </c>
      <c r="B310" s="308" t="s">
        <v>26263</v>
      </c>
      <c r="C310" s="307" t="s">
        <v>21800</v>
      </c>
      <c r="D310" s="307" t="s">
        <v>26264</v>
      </c>
      <c r="E310" s="310">
        <v>1</v>
      </c>
      <c r="F310" s="311">
        <v>0.71</v>
      </c>
      <c r="G310" s="311">
        <v>0.28999999999999998</v>
      </c>
      <c r="H310" s="314">
        <v>308.46140000000003</v>
      </c>
      <c r="I310" s="314">
        <v>149.53829999999999</v>
      </c>
      <c r="J310" s="314">
        <v>262.37369999999999</v>
      </c>
    </row>
    <row r="311" spans="1:10" customFormat="1" ht="26.1" customHeight="1" x14ac:dyDescent="0.25">
      <c r="A311" s="307" t="s">
        <v>21801</v>
      </c>
      <c r="B311" s="308" t="s">
        <v>26143</v>
      </c>
      <c r="C311" s="307" t="s">
        <v>21800</v>
      </c>
      <c r="D311" s="307" t="s">
        <v>26144</v>
      </c>
      <c r="E311" s="310">
        <v>1</v>
      </c>
      <c r="F311" s="311">
        <v>0.82</v>
      </c>
      <c r="G311" s="311">
        <v>0.18</v>
      </c>
      <c r="H311" s="314">
        <v>345.29169999999999</v>
      </c>
      <c r="I311" s="314">
        <v>137.17779999999999</v>
      </c>
      <c r="J311" s="314">
        <v>307.83120000000002</v>
      </c>
    </row>
    <row r="312" spans="1:10" customFormat="1" ht="24" customHeight="1" x14ac:dyDescent="0.25">
      <c r="A312" s="307" t="s">
        <v>21801</v>
      </c>
      <c r="B312" s="308" t="s">
        <v>25937</v>
      </c>
      <c r="C312" s="307" t="s">
        <v>21800</v>
      </c>
      <c r="D312" s="307" t="s">
        <v>25938</v>
      </c>
      <c r="E312" s="310">
        <v>1</v>
      </c>
      <c r="F312" s="311">
        <v>1</v>
      </c>
      <c r="G312" s="311">
        <v>0</v>
      </c>
      <c r="H312" s="314">
        <v>503.91550000000001</v>
      </c>
      <c r="I312" s="314">
        <v>215.83430000000001</v>
      </c>
      <c r="J312" s="314">
        <v>503.91550000000001</v>
      </c>
    </row>
    <row r="313" spans="1:10" customFormat="1" ht="20.100000000000001" customHeight="1" x14ac:dyDescent="0.25">
      <c r="A313" s="471"/>
      <c r="B313" s="471"/>
      <c r="C313" s="471"/>
      <c r="D313" s="471"/>
      <c r="E313" s="471"/>
      <c r="F313" s="471" t="s">
        <v>26667</v>
      </c>
      <c r="G313" s="471"/>
      <c r="H313" s="471"/>
      <c r="I313" s="471"/>
      <c r="J313" s="315">
        <v>1074.1204</v>
      </c>
    </row>
    <row r="314" spans="1:10" customFormat="1" ht="20.100000000000001" customHeight="1" x14ac:dyDescent="0.25">
      <c r="A314" s="294" t="s">
        <v>26622</v>
      </c>
      <c r="B314" s="295" t="s">
        <v>15146</v>
      </c>
      <c r="C314" s="294" t="s">
        <v>21788</v>
      </c>
      <c r="D314" s="294" t="s">
        <v>21805</v>
      </c>
      <c r="E314" s="295" t="s">
        <v>21825</v>
      </c>
      <c r="F314" s="473" t="s">
        <v>26668</v>
      </c>
      <c r="G314" s="473"/>
      <c r="H314" s="473"/>
      <c r="I314" s="473"/>
      <c r="J314" s="295" t="s">
        <v>21827</v>
      </c>
    </row>
    <row r="315" spans="1:10" customFormat="1" ht="24" customHeight="1" x14ac:dyDescent="0.25">
      <c r="A315" s="307" t="s">
        <v>21801</v>
      </c>
      <c r="B315" s="308" t="s">
        <v>25263</v>
      </c>
      <c r="C315" s="307" t="s">
        <v>21800</v>
      </c>
      <c r="D315" s="307" t="s">
        <v>21804</v>
      </c>
      <c r="E315" s="310">
        <v>8</v>
      </c>
      <c r="F315" s="307"/>
      <c r="G315" s="307"/>
      <c r="H315" s="307"/>
      <c r="I315" s="314">
        <v>23.449100000000001</v>
      </c>
      <c r="J315" s="314">
        <v>187.59280000000001</v>
      </c>
    </row>
    <row r="316" spans="1:10" customFormat="1" ht="20.100000000000001" customHeight="1" x14ac:dyDescent="0.25">
      <c r="A316" s="471"/>
      <c r="B316" s="471"/>
      <c r="C316" s="471"/>
      <c r="D316" s="471"/>
      <c r="E316" s="471"/>
      <c r="F316" s="471" t="s">
        <v>26669</v>
      </c>
      <c r="G316" s="471"/>
      <c r="H316" s="471"/>
      <c r="I316" s="471"/>
      <c r="J316" s="315">
        <v>187.59280000000001</v>
      </c>
    </row>
    <row r="317" spans="1:10" customFormat="1" ht="20.100000000000001" customHeight="1" x14ac:dyDescent="0.25">
      <c r="A317" s="471"/>
      <c r="B317" s="471"/>
      <c r="C317" s="471"/>
      <c r="D317" s="471"/>
      <c r="E317" s="471"/>
      <c r="F317" s="471" t="s">
        <v>26670</v>
      </c>
      <c r="G317" s="471"/>
      <c r="H317" s="471"/>
      <c r="I317" s="471"/>
      <c r="J317" s="315">
        <v>0</v>
      </c>
    </row>
    <row r="318" spans="1:10" customFormat="1" ht="20.100000000000001" customHeight="1" x14ac:dyDescent="0.25">
      <c r="A318" s="471"/>
      <c r="B318" s="471"/>
      <c r="C318" s="471"/>
      <c r="D318" s="471"/>
      <c r="E318" s="471"/>
      <c r="F318" s="471" t="s">
        <v>26658</v>
      </c>
      <c r="G318" s="471"/>
      <c r="H318" s="471"/>
      <c r="I318" s="471"/>
      <c r="J318" s="315">
        <v>1261.7131999999999</v>
      </c>
    </row>
    <row r="319" spans="1:10" customFormat="1" ht="20.100000000000001" customHeight="1" x14ac:dyDescent="0.25">
      <c r="A319" s="471"/>
      <c r="B319" s="471"/>
      <c r="C319" s="471"/>
      <c r="D319" s="471"/>
      <c r="E319" s="471"/>
      <c r="F319" s="471" t="s">
        <v>26659</v>
      </c>
      <c r="G319" s="471"/>
      <c r="H319" s="471"/>
      <c r="I319" s="471"/>
      <c r="J319" s="315">
        <v>5.0999999999999997E-2</v>
      </c>
    </row>
    <row r="320" spans="1:10" customFormat="1" ht="20.100000000000001" customHeight="1" x14ac:dyDescent="0.25">
      <c r="A320" s="471"/>
      <c r="B320" s="471"/>
      <c r="C320" s="471"/>
      <c r="D320" s="471"/>
      <c r="E320" s="471"/>
      <c r="F320" s="471" t="s">
        <v>26660</v>
      </c>
      <c r="G320" s="471"/>
      <c r="H320" s="471"/>
      <c r="I320" s="471"/>
      <c r="J320" s="315">
        <v>0.3533</v>
      </c>
    </row>
    <row r="321" spans="1:10" customFormat="1" ht="20.100000000000001" customHeight="1" x14ac:dyDescent="0.25">
      <c r="A321" s="471"/>
      <c r="B321" s="471"/>
      <c r="C321" s="471"/>
      <c r="D321" s="471"/>
      <c r="E321" s="471"/>
      <c r="F321" s="471" t="s">
        <v>26661</v>
      </c>
      <c r="G321" s="471"/>
      <c r="H321" s="471"/>
      <c r="I321" s="471"/>
      <c r="J321" s="315">
        <v>99.6</v>
      </c>
    </row>
    <row r="322" spans="1:10" customFormat="1" ht="20.100000000000001" customHeight="1" x14ac:dyDescent="0.25">
      <c r="A322" s="471"/>
      <c r="B322" s="471"/>
      <c r="C322" s="471"/>
      <c r="D322" s="471"/>
      <c r="E322" s="471"/>
      <c r="F322" s="471" t="s">
        <v>26662</v>
      </c>
      <c r="G322" s="471"/>
      <c r="H322" s="471"/>
      <c r="I322" s="471"/>
      <c r="J322" s="315">
        <v>12.6678</v>
      </c>
    </row>
    <row r="323" spans="1:10" customFormat="1" ht="20.100000000000001" customHeight="1" x14ac:dyDescent="0.25">
      <c r="A323" s="294" t="s">
        <v>26613</v>
      </c>
      <c r="B323" s="295" t="s">
        <v>21788</v>
      </c>
      <c r="C323" s="294" t="s">
        <v>15146</v>
      </c>
      <c r="D323" s="294" t="s">
        <v>26663</v>
      </c>
      <c r="E323" s="295" t="s">
        <v>21825</v>
      </c>
      <c r="F323" s="295" t="s">
        <v>15148</v>
      </c>
      <c r="G323" s="473" t="s">
        <v>21826</v>
      </c>
      <c r="H323" s="473"/>
      <c r="I323" s="473"/>
      <c r="J323" s="295" t="s">
        <v>21827</v>
      </c>
    </row>
    <row r="324" spans="1:10" customFormat="1" ht="26.1" customHeight="1" x14ac:dyDescent="0.25">
      <c r="A324" s="302" t="s">
        <v>26664</v>
      </c>
      <c r="B324" s="303" t="s">
        <v>21800</v>
      </c>
      <c r="C324" s="302">
        <v>6416078</v>
      </c>
      <c r="D324" s="302" t="s">
        <v>21429</v>
      </c>
      <c r="E324" s="305">
        <v>1</v>
      </c>
      <c r="F324" s="304" t="s">
        <v>19544</v>
      </c>
      <c r="G324" s="479">
        <v>169.33</v>
      </c>
      <c r="H324" s="479"/>
      <c r="I324" s="480"/>
      <c r="J324" s="368">
        <v>169.33</v>
      </c>
    </row>
    <row r="325" spans="1:10" customFormat="1" ht="20.100000000000001" customHeight="1" x14ac:dyDescent="0.25">
      <c r="A325" s="471"/>
      <c r="B325" s="471"/>
      <c r="C325" s="471"/>
      <c r="D325" s="471"/>
      <c r="E325" s="471"/>
      <c r="F325" s="471" t="s">
        <v>26665</v>
      </c>
      <c r="G325" s="471"/>
      <c r="H325" s="471"/>
      <c r="I325" s="471"/>
      <c r="J325" s="315">
        <v>169.33</v>
      </c>
    </row>
    <row r="326" spans="1:10" customFormat="1" ht="20.100000000000001" customHeight="1" x14ac:dyDescent="0.25">
      <c r="A326" s="294" t="s">
        <v>26625</v>
      </c>
      <c r="B326" s="295" t="s">
        <v>21788</v>
      </c>
      <c r="C326" s="294" t="s">
        <v>21801</v>
      </c>
      <c r="D326" s="294" t="s">
        <v>26672</v>
      </c>
      <c r="E326" s="295" t="s">
        <v>15146</v>
      </c>
      <c r="F326" s="295" t="s">
        <v>21825</v>
      </c>
      <c r="G326" s="296" t="s">
        <v>15148</v>
      </c>
      <c r="H326" s="473" t="s">
        <v>21826</v>
      </c>
      <c r="I326" s="473"/>
      <c r="J326" s="295" t="s">
        <v>21827</v>
      </c>
    </row>
    <row r="327" spans="1:10" customFormat="1" ht="51.95" customHeight="1" x14ac:dyDescent="0.25">
      <c r="A327" s="302" t="s">
        <v>26626</v>
      </c>
      <c r="B327" s="303" t="s">
        <v>21800</v>
      </c>
      <c r="C327" s="302">
        <v>6416078</v>
      </c>
      <c r="D327" s="302" t="s">
        <v>21115</v>
      </c>
      <c r="E327" s="303">
        <v>5914649</v>
      </c>
      <c r="F327" s="305">
        <v>1</v>
      </c>
      <c r="G327" s="304" t="s">
        <v>19544</v>
      </c>
      <c r="H327" s="479">
        <v>8.2899999999999991</v>
      </c>
      <c r="I327" s="480"/>
      <c r="J327" s="368">
        <v>8.2899999999999991</v>
      </c>
    </row>
    <row r="328" spans="1:10" customFormat="1" ht="20.100000000000001" customHeight="1" x14ac:dyDescent="0.25">
      <c r="A328" s="471"/>
      <c r="B328" s="471"/>
      <c r="C328" s="471"/>
      <c r="D328" s="471"/>
      <c r="E328" s="471"/>
      <c r="F328" s="471" t="s">
        <v>26673</v>
      </c>
      <c r="G328" s="471"/>
      <c r="H328" s="471"/>
      <c r="I328" s="471"/>
      <c r="J328" s="315">
        <v>8.2899999999999991</v>
      </c>
    </row>
    <row r="329" spans="1:10" customFormat="1" ht="20.100000000000001" customHeight="1" x14ac:dyDescent="0.25">
      <c r="A329" s="294" t="s">
        <v>21828</v>
      </c>
      <c r="B329" s="295" t="s">
        <v>21788</v>
      </c>
      <c r="C329" s="294" t="s">
        <v>21801</v>
      </c>
      <c r="D329" s="294" t="s">
        <v>21829</v>
      </c>
      <c r="E329" s="295" t="s">
        <v>21825</v>
      </c>
      <c r="F329" s="295" t="s">
        <v>15148</v>
      </c>
      <c r="G329" s="478" t="s">
        <v>21830</v>
      </c>
      <c r="H329" s="473"/>
      <c r="I329" s="473"/>
      <c r="J329" s="295" t="s">
        <v>21827</v>
      </c>
    </row>
    <row r="330" spans="1:10" customFormat="1" ht="20.100000000000001" customHeight="1" x14ac:dyDescent="0.25">
      <c r="A330" s="296"/>
      <c r="B330" s="296"/>
      <c r="C330" s="296"/>
      <c r="D330" s="296"/>
      <c r="E330" s="296"/>
      <c r="F330" s="296"/>
      <c r="G330" s="296" t="s">
        <v>21831</v>
      </c>
      <c r="H330" s="296" t="s">
        <v>21832</v>
      </c>
      <c r="I330" s="296" t="s">
        <v>21833</v>
      </c>
      <c r="J330" s="296"/>
    </row>
    <row r="331" spans="1:10" customFormat="1" ht="50.1" customHeight="1" x14ac:dyDescent="0.25">
      <c r="A331" s="302" t="s">
        <v>21829</v>
      </c>
      <c r="B331" s="303" t="s">
        <v>21800</v>
      </c>
      <c r="C331" s="302">
        <v>6416078</v>
      </c>
      <c r="D331" s="302" t="s">
        <v>26680</v>
      </c>
      <c r="E331" s="305">
        <v>1</v>
      </c>
      <c r="F331" s="304" t="s">
        <v>21139</v>
      </c>
      <c r="G331" s="303" t="s">
        <v>26675</v>
      </c>
      <c r="H331" s="303" t="s">
        <v>26676</v>
      </c>
      <c r="I331" s="303" t="s">
        <v>26677</v>
      </c>
      <c r="J331" s="368">
        <v>0</v>
      </c>
    </row>
    <row r="332" spans="1:10" customFormat="1" ht="20.100000000000001" customHeight="1" x14ac:dyDescent="0.25">
      <c r="A332" s="471"/>
      <c r="B332" s="471"/>
      <c r="C332" s="471"/>
      <c r="D332" s="471"/>
      <c r="E332" s="471"/>
      <c r="F332" s="471" t="s">
        <v>26678</v>
      </c>
      <c r="G332" s="471"/>
      <c r="H332" s="471"/>
      <c r="I332" s="471"/>
      <c r="J332" s="315">
        <v>0</v>
      </c>
    </row>
    <row r="333" spans="1:10" customFormat="1" ht="15" x14ac:dyDescent="0.25">
      <c r="A333" s="312"/>
      <c r="B333" s="312"/>
      <c r="C333" s="312"/>
      <c r="D333" s="312"/>
      <c r="E333" s="312" t="s">
        <v>21809</v>
      </c>
      <c r="F333" s="313">
        <v>2.8251927473895582</v>
      </c>
      <c r="G333" s="312" t="s">
        <v>21810</v>
      </c>
      <c r="H333" s="313">
        <v>0</v>
      </c>
      <c r="I333" s="312" t="s">
        <v>21811</v>
      </c>
      <c r="J333" s="313">
        <v>2.8251927710843372</v>
      </c>
    </row>
    <row r="334" spans="1:10" customFormat="1" ht="15" x14ac:dyDescent="0.25">
      <c r="A334" s="312"/>
      <c r="B334" s="312"/>
      <c r="C334" s="312"/>
      <c r="D334" s="312"/>
      <c r="E334" s="312" t="s">
        <v>21812</v>
      </c>
      <c r="F334" s="313">
        <v>0</v>
      </c>
      <c r="G334" s="312"/>
      <c r="H334" s="472" t="s">
        <v>21813</v>
      </c>
      <c r="I334" s="472"/>
      <c r="J334" s="313">
        <f>J307*(1+$G$2)</f>
        <v>231.16136399999999</v>
      </c>
    </row>
    <row r="335" spans="1:10" ht="24" customHeight="1" x14ac:dyDescent="0.2">
      <c r="A335" s="344">
        <v>6</v>
      </c>
      <c r="B335" s="344"/>
      <c r="C335" s="344"/>
      <c r="D335" s="344" t="s">
        <v>21712</v>
      </c>
      <c r="E335" s="344"/>
      <c r="F335" s="486"/>
      <c r="G335" s="486"/>
      <c r="H335" s="345"/>
      <c r="I335" s="344"/>
      <c r="J335" s="346"/>
    </row>
    <row r="336" spans="1:10" ht="24" customHeight="1" x14ac:dyDescent="0.2">
      <c r="A336" s="344" t="s">
        <v>21710</v>
      </c>
      <c r="B336" s="344"/>
      <c r="C336" s="344"/>
      <c r="D336" s="344" t="s">
        <v>21734</v>
      </c>
      <c r="E336" s="344"/>
      <c r="F336" s="486"/>
      <c r="G336" s="486"/>
      <c r="H336" s="345"/>
      <c r="I336" s="344"/>
      <c r="J336" s="346"/>
    </row>
    <row r="337" spans="1:10" customFormat="1" ht="18" customHeight="1" x14ac:dyDescent="0.25">
      <c r="A337" s="294" t="s">
        <v>26758</v>
      </c>
      <c r="B337" s="295" t="s">
        <v>15146</v>
      </c>
      <c r="C337" s="294" t="s">
        <v>21788</v>
      </c>
      <c r="D337" s="294" t="s">
        <v>21789</v>
      </c>
      <c r="E337" s="476" t="s">
        <v>21790</v>
      </c>
      <c r="F337" s="476"/>
      <c r="G337" s="296" t="s">
        <v>21791</v>
      </c>
      <c r="H337" s="295" t="s">
        <v>21774</v>
      </c>
      <c r="I337" s="295" t="s">
        <v>21792</v>
      </c>
      <c r="J337" s="295" t="s">
        <v>15133</v>
      </c>
    </row>
    <row r="338" spans="1:10" customFormat="1" ht="26.1" customHeight="1" x14ac:dyDescent="0.25">
      <c r="A338" s="381" t="s">
        <v>21793</v>
      </c>
      <c r="B338" s="382" t="s">
        <v>26631</v>
      </c>
      <c r="C338" s="381" t="s">
        <v>21800</v>
      </c>
      <c r="D338" s="381" t="s">
        <v>20284</v>
      </c>
      <c r="E338" s="481" t="s">
        <v>21797</v>
      </c>
      <c r="F338" s="481"/>
      <c r="G338" s="383" t="s">
        <v>16589</v>
      </c>
      <c r="H338" s="384">
        <v>1</v>
      </c>
      <c r="I338" s="385">
        <v>49.64</v>
      </c>
      <c r="J338" s="385">
        <v>49.64</v>
      </c>
    </row>
    <row r="339" spans="1:10" customFormat="1" ht="15" customHeight="1" x14ac:dyDescent="0.25">
      <c r="A339" s="476" t="s">
        <v>26614</v>
      </c>
      <c r="B339" s="473" t="s">
        <v>15146</v>
      </c>
      <c r="C339" s="476" t="s">
        <v>21788</v>
      </c>
      <c r="D339" s="476" t="s">
        <v>26615</v>
      </c>
      <c r="E339" s="473" t="s">
        <v>21825</v>
      </c>
      <c r="F339" s="478" t="s">
        <v>26616</v>
      </c>
      <c r="G339" s="473"/>
      <c r="H339" s="478" t="s">
        <v>26666</v>
      </c>
      <c r="I339" s="473"/>
      <c r="J339" s="473" t="s">
        <v>21827</v>
      </c>
    </row>
    <row r="340" spans="1:10" customFormat="1" ht="15" customHeight="1" x14ac:dyDescent="0.25">
      <c r="A340" s="473"/>
      <c r="B340" s="473"/>
      <c r="C340" s="473"/>
      <c r="D340" s="473"/>
      <c r="E340" s="473"/>
      <c r="F340" s="295" t="s">
        <v>26617</v>
      </c>
      <c r="G340" s="295" t="s">
        <v>26618</v>
      </c>
      <c r="H340" s="295" t="s">
        <v>26617</v>
      </c>
      <c r="I340" s="295" t="s">
        <v>26618</v>
      </c>
      <c r="J340" s="473"/>
    </row>
    <row r="341" spans="1:10" customFormat="1" ht="26.1" customHeight="1" x14ac:dyDescent="0.25">
      <c r="A341" s="307" t="s">
        <v>21801</v>
      </c>
      <c r="B341" s="308" t="s">
        <v>26516</v>
      </c>
      <c r="C341" s="307" t="s">
        <v>21800</v>
      </c>
      <c r="D341" s="307" t="s">
        <v>26517</v>
      </c>
      <c r="E341" s="310">
        <v>1</v>
      </c>
      <c r="F341" s="311">
        <v>1</v>
      </c>
      <c r="G341" s="311">
        <v>0</v>
      </c>
      <c r="H341" s="314">
        <v>704.19910000000004</v>
      </c>
      <c r="I341" s="314">
        <v>318.26900000000001</v>
      </c>
      <c r="J341" s="314">
        <v>704.19910000000004</v>
      </c>
    </row>
    <row r="342" spans="1:10" customFormat="1" ht="20.100000000000001" customHeight="1" x14ac:dyDescent="0.25">
      <c r="A342" s="471"/>
      <c r="B342" s="471"/>
      <c r="C342" s="471"/>
      <c r="D342" s="471"/>
      <c r="E342" s="471"/>
      <c r="F342" s="471" t="s">
        <v>26667</v>
      </c>
      <c r="G342" s="471"/>
      <c r="H342" s="471"/>
      <c r="I342" s="471"/>
      <c r="J342" s="315">
        <v>704.19910000000004</v>
      </c>
    </row>
    <row r="343" spans="1:10" customFormat="1" ht="20.100000000000001" customHeight="1" x14ac:dyDescent="0.25">
      <c r="A343" s="294" t="s">
        <v>26622</v>
      </c>
      <c r="B343" s="295" t="s">
        <v>15146</v>
      </c>
      <c r="C343" s="294" t="s">
        <v>21788</v>
      </c>
      <c r="D343" s="294" t="s">
        <v>21805</v>
      </c>
      <c r="E343" s="295" t="s">
        <v>21825</v>
      </c>
      <c r="F343" s="473" t="s">
        <v>26668</v>
      </c>
      <c r="G343" s="473"/>
      <c r="H343" s="473"/>
      <c r="I343" s="473"/>
      <c r="J343" s="295" t="s">
        <v>21827</v>
      </c>
    </row>
    <row r="344" spans="1:10" customFormat="1" ht="24" customHeight="1" x14ac:dyDescent="0.25">
      <c r="A344" s="307" t="s">
        <v>21801</v>
      </c>
      <c r="B344" s="308" t="s">
        <v>25304</v>
      </c>
      <c r="C344" s="307" t="s">
        <v>21800</v>
      </c>
      <c r="D344" s="307" t="s">
        <v>25305</v>
      </c>
      <c r="E344" s="310">
        <v>1</v>
      </c>
      <c r="F344" s="307"/>
      <c r="G344" s="307"/>
      <c r="H344" s="307"/>
      <c r="I344" s="314">
        <v>23.496700000000001</v>
      </c>
      <c r="J344" s="314">
        <v>23.496700000000001</v>
      </c>
    </row>
    <row r="345" spans="1:10" customFormat="1" ht="24" customHeight="1" x14ac:dyDescent="0.25">
      <c r="A345" s="307" t="s">
        <v>21801</v>
      </c>
      <c r="B345" s="308" t="s">
        <v>25263</v>
      </c>
      <c r="C345" s="307" t="s">
        <v>21800</v>
      </c>
      <c r="D345" s="307" t="s">
        <v>21804</v>
      </c>
      <c r="E345" s="310">
        <v>5</v>
      </c>
      <c r="F345" s="307"/>
      <c r="G345" s="307"/>
      <c r="H345" s="307"/>
      <c r="I345" s="314">
        <v>23.449100000000001</v>
      </c>
      <c r="J345" s="314">
        <v>117.24550000000001</v>
      </c>
    </row>
    <row r="346" spans="1:10" customFormat="1" ht="20.100000000000001" customHeight="1" x14ac:dyDescent="0.25">
      <c r="A346" s="471"/>
      <c r="B346" s="471"/>
      <c r="C346" s="471"/>
      <c r="D346" s="471"/>
      <c r="E346" s="471"/>
      <c r="F346" s="471" t="s">
        <v>26669</v>
      </c>
      <c r="G346" s="471"/>
      <c r="H346" s="471"/>
      <c r="I346" s="471"/>
      <c r="J346" s="315">
        <v>140.7422</v>
      </c>
    </row>
    <row r="347" spans="1:10" customFormat="1" ht="20.100000000000001" customHeight="1" x14ac:dyDescent="0.25">
      <c r="A347" s="471"/>
      <c r="B347" s="471"/>
      <c r="C347" s="471"/>
      <c r="D347" s="471"/>
      <c r="E347" s="471"/>
      <c r="F347" s="471" t="s">
        <v>26670</v>
      </c>
      <c r="G347" s="471"/>
      <c r="H347" s="471"/>
      <c r="I347" s="471"/>
      <c r="J347" s="315">
        <v>0</v>
      </c>
    </row>
    <row r="348" spans="1:10" customFormat="1" ht="20.100000000000001" customHeight="1" x14ac:dyDescent="0.25">
      <c r="A348" s="471"/>
      <c r="B348" s="471"/>
      <c r="C348" s="471"/>
      <c r="D348" s="471"/>
      <c r="E348" s="471"/>
      <c r="F348" s="471" t="s">
        <v>26658</v>
      </c>
      <c r="G348" s="471"/>
      <c r="H348" s="471"/>
      <c r="I348" s="471"/>
      <c r="J348" s="315">
        <v>844.94129999999996</v>
      </c>
    </row>
    <row r="349" spans="1:10" customFormat="1" ht="20.100000000000001" customHeight="1" x14ac:dyDescent="0.25">
      <c r="A349" s="471"/>
      <c r="B349" s="471"/>
      <c r="C349" s="471"/>
      <c r="D349" s="471"/>
      <c r="E349" s="471"/>
      <c r="F349" s="471" t="s">
        <v>26659</v>
      </c>
      <c r="G349" s="471"/>
      <c r="H349" s="471"/>
      <c r="I349" s="471"/>
      <c r="J349" s="315">
        <v>1.29E-2</v>
      </c>
    </row>
    <row r="350" spans="1:10" customFormat="1" ht="20.100000000000001" customHeight="1" x14ac:dyDescent="0.25">
      <c r="A350" s="471"/>
      <c r="B350" s="471"/>
      <c r="C350" s="471"/>
      <c r="D350" s="471"/>
      <c r="E350" s="471"/>
      <c r="F350" s="471" t="s">
        <v>26660</v>
      </c>
      <c r="G350" s="471"/>
      <c r="H350" s="471"/>
      <c r="I350" s="471"/>
      <c r="J350" s="315">
        <v>6.1800000000000001E-2</v>
      </c>
    </row>
    <row r="351" spans="1:10" customFormat="1" ht="20.100000000000001" customHeight="1" x14ac:dyDescent="0.25">
      <c r="A351" s="471"/>
      <c r="B351" s="471"/>
      <c r="C351" s="471"/>
      <c r="D351" s="471"/>
      <c r="E351" s="471"/>
      <c r="F351" s="471" t="s">
        <v>26661</v>
      </c>
      <c r="G351" s="471"/>
      <c r="H351" s="471"/>
      <c r="I351" s="471"/>
      <c r="J351" s="315">
        <v>95.4</v>
      </c>
    </row>
    <row r="352" spans="1:10" customFormat="1" ht="20.100000000000001" customHeight="1" x14ac:dyDescent="0.25">
      <c r="A352" s="471"/>
      <c r="B352" s="471"/>
      <c r="C352" s="471"/>
      <c r="D352" s="471"/>
      <c r="E352" s="471"/>
      <c r="F352" s="471" t="s">
        <v>26662</v>
      </c>
      <c r="G352" s="471"/>
      <c r="H352" s="471"/>
      <c r="I352" s="471"/>
      <c r="J352" s="315">
        <v>8.8567999999999998</v>
      </c>
    </row>
    <row r="353" spans="1:10" customFormat="1" ht="20.100000000000001" customHeight="1" x14ac:dyDescent="0.25">
      <c r="A353" s="294" t="s">
        <v>21824</v>
      </c>
      <c r="B353" s="295" t="s">
        <v>21788</v>
      </c>
      <c r="C353" s="294" t="s">
        <v>15146</v>
      </c>
      <c r="D353" s="294" t="s">
        <v>21803</v>
      </c>
      <c r="E353" s="295" t="s">
        <v>21825</v>
      </c>
      <c r="F353" s="295" t="s">
        <v>15148</v>
      </c>
      <c r="G353" s="473" t="s">
        <v>21826</v>
      </c>
      <c r="H353" s="473"/>
      <c r="I353" s="473"/>
      <c r="J353" s="295" t="s">
        <v>21827</v>
      </c>
    </row>
    <row r="354" spans="1:10" customFormat="1" ht="24" customHeight="1" x14ac:dyDescent="0.25">
      <c r="A354" s="307" t="s">
        <v>21801</v>
      </c>
      <c r="B354" s="308" t="s">
        <v>21800</v>
      </c>
      <c r="C354" s="307" t="s">
        <v>23252</v>
      </c>
      <c r="D354" s="307" t="s">
        <v>23253</v>
      </c>
      <c r="E354" s="310">
        <v>3.0750000000000002</v>
      </c>
      <c r="F354" s="309" t="s">
        <v>15241</v>
      </c>
      <c r="G354" s="474">
        <v>11.930400000000001</v>
      </c>
      <c r="H354" s="474"/>
      <c r="I354" s="475"/>
      <c r="J354" s="314">
        <v>36.686</v>
      </c>
    </row>
    <row r="355" spans="1:10" customFormat="1" ht="24" customHeight="1" x14ac:dyDescent="0.25">
      <c r="A355" s="307" t="s">
        <v>21801</v>
      </c>
      <c r="B355" s="308" t="s">
        <v>21800</v>
      </c>
      <c r="C355" s="307" t="s">
        <v>23250</v>
      </c>
      <c r="D355" s="307" t="s">
        <v>23251</v>
      </c>
      <c r="E355" s="310">
        <v>0.4</v>
      </c>
      <c r="F355" s="309" t="s">
        <v>15241</v>
      </c>
      <c r="G355" s="474">
        <v>9.7294999999999998</v>
      </c>
      <c r="H355" s="474"/>
      <c r="I355" s="475"/>
      <c r="J355" s="314">
        <v>3.8917999999999999</v>
      </c>
    </row>
    <row r="356" spans="1:10" customFormat="1" ht="26.1" customHeight="1" x14ac:dyDescent="0.25">
      <c r="A356" s="307" t="s">
        <v>21801</v>
      </c>
      <c r="B356" s="308" t="s">
        <v>21800</v>
      </c>
      <c r="C356" s="307" t="s">
        <v>23258</v>
      </c>
      <c r="D356" s="307" t="s">
        <v>23259</v>
      </c>
      <c r="E356" s="310">
        <v>9.7000000000000005E-4</v>
      </c>
      <c r="F356" s="309" t="s">
        <v>21848</v>
      </c>
      <c r="G356" s="474">
        <v>23.6251</v>
      </c>
      <c r="H356" s="474"/>
      <c r="I356" s="475"/>
      <c r="J356" s="314">
        <v>2.29E-2</v>
      </c>
    </row>
    <row r="357" spans="1:10" customFormat="1" ht="20.100000000000001" customHeight="1" x14ac:dyDescent="0.25">
      <c r="A357" s="471"/>
      <c r="B357" s="471"/>
      <c r="C357" s="471"/>
      <c r="D357" s="471"/>
      <c r="E357" s="471"/>
      <c r="F357" s="471" t="s">
        <v>26671</v>
      </c>
      <c r="G357" s="471"/>
      <c r="H357" s="471"/>
      <c r="I357" s="471"/>
      <c r="J357" s="315">
        <v>40.600700000000003</v>
      </c>
    </row>
    <row r="358" spans="1:10" customFormat="1" ht="20.100000000000001" customHeight="1" x14ac:dyDescent="0.25">
      <c r="A358" s="294" t="s">
        <v>26625</v>
      </c>
      <c r="B358" s="295" t="s">
        <v>21788</v>
      </c>
      <c r="C358" s="294" t="s">
        <v>21801</v>
      </c>
      <c r="D358" s="294" t="s">
        <v>26672</v>
      </c>
      <c r="E358" s="295" t="s">
        <v>15146</v>
      </c>
      <c r="F358" s="295" t="s">
        <v>21825</v>
      </c>
      <c r="G358" s="296" t="s">
        <v>15148</v>
      </c>
      <c r="H358" s="473" t="s">
        <v>21826</v>
      </c>
      <c r="I358" s="473"/>
      <c r="J358" s="295" t="s">
        <v>21827</v>
      </c>
    </row>
    <row r="359" spans="1:10" customFormat="1" ht="39" customHeight="1" x14ac:dyDescent="0.25">
      <c r="A359" s="302" t="s">
        <v>26626</v>
      </c>
      <c r="B359" s="303" t="s">
        <v>21800</v>
      </c>
      <c r="C359" s="302" t="s">
        <v>23252</v>
      </c>
      <c r="D359" s="302" t="s">
        <v>21086</v>
      </c>
      <c r="E359" s="303">
        <v>5914655</v>
      </c>
      <c r="F359" s="305">
        <v>3.0799999999999998E-3</v>
      </c>
      <c r="G359" s="304" t="s">
        <v>19544</v>
      </c>
      <c r="H359" s="479">
        <v>34.81</v>
      </c>
      <c r="I359" s="480"/>
      <c r="J359" s="368">
        <v>0.1072</v>
      </c>
    </row>
    <row r="360" spans="1:10" customFormat="1" ht="39" customHeight="1" x14ac:dyDescent="0.25">
      <c r="A360" s="302" t="s">
        <v>26626</v>
      </c>
      <c r="B360" s="303" t="s">
        <v>21800</v>
      </c>
      <c r="C360" s="302" t="s">
        <v>23250</v>
      </c>
      <c r="D360" s="302" t="s">
        <v>21086</v>
      </c>
      <c r="E360" s="303">
        <v>5914655</v>
      </c>
      <c r="F360" s="305">
        <v>4.0000000000000002E-4</v>
      </c>
      <c r="G360" s="304" t="s">
        <v>19544</v>
      </c>
      <c r="H360" s="479">
        <v>34.81</v>
      </c>
      <c r="I360" s="480"/>
      <c r="J360" s="368">
        <v>1.3899999999999999E-2</v>
      </c>
    </row>
    <row r="361" spans="1:10" customFormat="1" ht="20.100000000000001" customHeight="1" x14ac:dyDescent="0.25">
      <c r="A361" s="471"/>
      <c r="B361" s="471"/>
      <c r="C361" s="471"/>
      <c r="D361" s="471"/>
      <c r="E361" s="471"/>
      <c r="F361" s="471" t="s">
        <v>26673</v>
      </c>
      <c r="G361" s="471"/>
      <c r="H361" s="471"/>
      <c r="I361" s="471"/>
      <c r="J361" s="315">
        <v>0.1211</v>
      </c>
    </row>
    <row r="362" spans="1:10" customFormat="1" ht="20.100000000000001" customHeight="1" x14ac:dyDescent="0.25">
      <c r="A362" s="294" t="s">
        <v>21828</v>
      </c>
      <c r="B362" s="295" t="s">
        <v>21788</v>
      </c>
      <c r="C362" s="294" t="s">
        <v>21801</v>
      </c>
      <c r="D362" s="294" t="s">
        <v>21829</v>
      </c>
      <c r="E362" s="295" t="s">
        <v>21825</v>
      </c>
      <c r="F362" s="295" t="s">
        <v>15148</v>
      </c>
      <c r="G362" s="478" t="s">
        <v>21830</v>
      </c>
      <c r="H362" s="473"/>
      <c r="I362" s="473"/>
      <c r="J362" s="295" t="s">
        <v>21827</v>
      </c>
    </row>
    <row r="363" spans="1:10" customFormat="1" ht="20.100000000000001" customHeight="1" x14ac:dyDescent="0.25">
      <c r="A363" s="296"/>
      <c r="B363" s="296"/>
      <c r="C363" s="296"/>
      <c r="D363" s="296"/>
      <c r="E363" s="296"/>
      <c r="F363" s="296"/>
      <c r="G363" s="296" t="s">
        <v>21831</v>
      </c>
      <c r="H363" s="296" t="s">
        <v>21832</v>
      </c>
      <c r="I363" s="296" t="s">
        <v>21833</v>
      </c>
      <c r="J363" s="296"/>
    </row>
    <row r="364" spans="1:10" customFormat="1" ht="50.1" customHeight="1" x14ac:dyDescent="0.25">
      <c r="A364" s="302" t="s">
        <v>21829</v>
      </c>
      <c r="B364" s="303" t="s">
        <v>21800</v>
      </c>
      <c r="C364" s="302" t="s">
        <v>23252</v>
      </c>
      <c r="D364" s="302" t="s">
        <v>26681</v>
      </c>
      <c r="E364" s="305">
        <v>3.0799999999999998E-3</v>
      </c>
      <c r="F364" s="304" t="s">
        <v>21139</v>
      </c>
      <c r="G364" s="303" t="s">
        <v>26716</v>
      </c>
      <c r="H364" s="303" t="s">
        <v>26717</v>
      </c>
      <c r="I364" s="303" t="s">
        <v>26718</v>
      </c>
      <c r="J364" s="368">
        <v>0</v>
      </c>
    </row>
    <row r="365" spans="1:10" customFormat="1" ht="50.1" customHeight="1" x14ac:dyDescent="0.25">
      <c r="A365" s="302" t="s">
        <v>21829</v>
      </c>
      <c r="B365" s="303" t="s">
        <v>21800</v>
      </c>
      <c r="C365" s="302" t="s">
        <v>23250</v>
      </c>
      <c r="D365" s="302" t="s">
        <v>26682</v>
      </c>
      <c r="E365" s="305">
        <v>4.0000000000000002E-4</v>
      </c>
      <c r="F365" s="304" t="s">
        <v>21139</v>
      </c>
      <c r="G365" s="303" t="s">
        <v>26716</v>
      </c>
      <c r="H365" s="303" t="s">
        <v>26717</v>
      </c>
      <c r="I365" s="303" t="s">
        <v>26718</v>
      </c>
      <c r="J365" s="368">
        <v>0</v>
      </c>
    </row>
    <row r="366" spans="1:10" customFormat="1" ht="20.100000000000001" customHeight="1" x14ac:dyDescent="0.25">
      <c r="A366" s="471"/>
      <c r="B366" s="471"/>
      <c r="C366" s="471"/>
      <c r="D366" s="471"/>
      <c r="E366" s="471"/>
      <c r="F366" s="471" t="s">
        <v>26678</v>
      </c>
      <c r="G366" s="471"/>
      <c r="H366" s="471"/>
      <c r="I366" s="471"/>
      <c r="J366" s="315">
        <v>0</v>
      </c>
    </row>
    <row r="367" spans="1:10" customFormat="1" ht="15" x14ac:dyDescent="0.25">
      <c r="A367" s="312"/>
      <c r="B367" s="312"/>
      <c r="C367" s="312"/>
      <c r="D367" s="312"/>
      <c r="E367" s="312" t="s">
        <v>21809</v>
      </c>
      <c r="F367" s="313">
        <v>1.5149623153039833</v>
      </c>
      <c r="G367" s="312" t="s">
        <v>21810</v>
      </c>
      <c r="H367" s="313">
        <v>0</v>
      </c>
      <c r="I367" s="312" t="s">
        <v>21811</v>
      </c>
      <c r="J367" s="313">
        <v>1.5149623606848583</v>
      </c>
    </row>
    <row r="368" spans="1:10" customFormat="1" ht="15.75" thickBot="1" x14ac:dyDescent="0.3">
      <c r="A368" s="392"/>
      <c r="B368" s="392"/>
      <c r="C368" s="392"/>
      <c r="D368" s="392"/>
      <c r="E368" s="392" t="s">
        <v>21812</v>
      </c>
      <c r="F368" s="393">
        <v>10.53</v>
      </c>
      <c r="G368" s="392"/>
      <c r="H368" s="485" t="s">
        <v>21813</v>
      </c>
      <c r="I368" s="485"/>
      <c r="J368" s="393">
        <v>60.17</v>
      </c>
    </row>
    <row r="369" spans="1:10" customFormat="1" ht="18" customHeight="1" x14ac:dyDescent="0.25">
      <c r="A369" s="394" t="s">
        <v>26743</v>
      </c>
      <c r="B369" s="395" t="s">
        <v>15146</v>
      </c>
      <c r="C369" s="394" t="s">
        <v>21788</v>
      </c>
      <c r="D369" s="394" t="s">
        <v>21789</v>
      </c>
      <c r="E369" s="487" t="s">
        <v>21790</v>
      </c>
      <c r="F369" s="487"/>
      <c r="G369" s="396" t="s">
        <v>21791</v>
      </c>
      <c r="H369" s="395" t="s">
        <v>21774</v>
      </c>
      <c r="I369" s="395" t="s">
        <v>21792</v>
      </c>
      <c r="J369" s="395" t="s">
        <v>15133</v>
      </c>
    </row>
    <row r="370" spans="1:10" customFormat="1" ht="26.1" customHeight="1" x14ac:dyDescent="0.25">
      <c r="A370" s="381" t="s">
        <v>21793</v>
      </c>
      <c r="B370" s="382" t="s">
        <v>26740</v>
      </c>
      <c r="C370" s="381" t="s">
        <v>21800</v>
      </c>
      <c r="D370" s="381" t="s">
        <v>20546</v>
      </c>
      <c r="E370" s="481" t="s">
        <v>21797</v>
      </c>
      <c r="F370" s="481"/>
      <c r="G370" s="383" t="s">
        <v>15154</v>
      </c>
      <c r="H370" s="384">
        <v>1</v>
      </c>
      <c r="I370" s="385">
        <v>88.25</v>
      </c>
      <c r="J370" s="385">
        <v>88.25</v>
      </c>
    </row>
    <row r="371" spans="1:10" customFormat="1" ht="15" customHeight="1" x14ac:dyDescent="0.25">
      <c r="A371" s="476" t="s">
        <v>26614</v>
      </c>
      <c r="B371" s="473" t="s">
        <v>15146</v>
      </c>
      <c r="C371" s="476" t="s">
        <v>21788</v>
      </c>
      <c r="D371" s="476" t="s">
        <v>26615</v>
      </c>
      <c r="E371" s="473" t="s">
        <v>21825</v>
      </c>
      <c r="F371" s="478" t="s">
        <v>26616</v>
      </c>
      <c r="G371" s="473"/>
      <c r="H371" s="478" t="s">
        <v>26666</v>
      </c>
      <c r="I371" s="473"/>
      <c r="J371" s="473" t="s">
        <v>21827</v>
      </c>
    </row>
    <row r="372" spans="1:10" customFormat="1" ht="15" customHeight="1" x14ac:dyDescent="0.25">
      <c r="A372" s="473"/>
      <c r="B372" s="473"/>
      <c r="C372" s="473"/>
      <c r="D372" s="473"/>
      <c r="E372" s="473"/>
      <c r="F372" s="295" t="s">
        <v>26617</v>
      </c>
      <c r="G372" s="295" t="s">
        <v>26618</v>
      </c>
      <c r="H372" s="295" t="s">
        <v>26617</v>
      </c>
      <c r="I372" s="295" t="s">
        <v>26618</v>
      </c>
      <c r="J372" s="473"/>
    </row>
    <row r="373" spans="1:10" customFormat="1" ht="26.1" customHeight="1" x14ac:dyDescent="0.25">
      <c r="A373" s="307" t="s">
        <v>21801</v>
      </c>
      <c r="B373" s="308" t="s">
        <v>26568</v>
      </c>
      <c r="C373" s="307" t="s">
        <v>21800</v>
      </c>
      <c r="D373" s="307" t="s">
        <v>26569</v>
      </c>
      <c r="E373" s="310">
        <v>1</v>
      </c>
      <c r="F373" s="311">
        <v>1</v>
      </c>
      <c r="G373" s="311">
        <v>0</v>
      </c>
      <c r="H373" s="314">
        <v>177.1371</v>
      </c>
      <c r="I373" s="314">
        <v>73.588300000000004</v>
      </c>
      <c r="J373" s="314">
        <v>177.1371</v>
      </c>
    </row>
    <row r="374" spans="1:10" customFormat="1" ht="24" customHeight="1" x14ac:dyDescent="0.25">
      <c r="A374" s="307" t="s">
        <v>21801</v>
      </c>
      <c r="B374" s="308" t="s">
        <v>26267</v>
      </c>
      <c r="C374" s="307" t="s">
        <v>21800</v>
      </c>
      <c r="D374" s="307" t="s">
        <v>26268</v>
      </c>
      <c r="E374" s="310">
        <v>1</v>
      </c>
      <c r="F374" s="311">
        <v>1</v>
      </c>
      <c r="G374" s="311">
        <v>0</v>
      </c>
      <c r="H374" s="314">
        <v>10.5549</v>
      </c>
      <c r="I374" s="314">
        <v>0.73009999999999997</v>
      </c>
      <c r="J374" s="314">
        <v>10.5549</v>
      </c>
    </row>
    <row r="375" spans="1:10" customFormat="1" ht="24" customHeight="1" x14ac:dyDescent="0.25">
      <c r="A375" s="307" t="s">
        <v>21801</v>
      </c>
      <c r="B375" s="308" t="s">
        <v>26135</v>
      </c>
      <c r="C375" s="307" t="s">
        <v>21800</v>
      </c>
      <c r="D375" s="307" t="s">
        <v>26136</v>
      </c>
      <c r="E375" s="310">
        <v>1</v>
      </c>
      <c r="F375" s="311">
        <v>1</v>
      </c>
      <c r="G375" s="311">
        <v>0</v>
      </c>
      <c r="H375" s="314">
        <v>2.2523</v>
      </c>
      <c r="I375" s="314">
        <v>1.2068000000000001</v>
      </c>
      <c r="J375" s="314">
        <v>2.2523</v>
      </c>
    </row>
    <row r="376" spans="1:10" customFormat="1" ht="20.100000000000001" customHeight="1" x14ac:dyDescent="0.25">
      <c r="A376" s="471"/>
      <c r="B376" s="471"/>
      <c r="C376" s="471"/>
      <c r="D376" s="471"/>
      <c r="E376" s="471"/>
      <c r="F376" s="471" t="s">
        <v>26667</v>
      </c>
      <c r="G376" s="471"/>
      <c r="H376" s="471"/>
      <c r="I376" s="471"/>
      <c r="J376" s="315">
        <v>189.9443</v>
      </c>
    </row>
    <row r="377" spans="1:10" customFormat="1" ht="20.100000000000001" customHeight="1" x14ac:dyDescent="0.25">
      <c r="A377" s="294" t="s">
        <v>26622</v>
      </c>
      <c r="B377" s="295" t="s">
        <v>15146</v>
      </c>
      <c r="C377" s="294" t="s">
        <v>21788</v>
      </c>
      <c r="D377" s="294" t="s">
        <v>21805</v>
      </c>
      <c r="E377" s="295" t="s">
        <v>21825</v>
      </c>
      <c r="F377" s="473" t="s">
        <v>26668</v>
      </c>
      <c r="G377" s="473"/>
      <c r="H377" s="473"/>
      <c r="I377" s="473"/>
      <c r="J377" s="295" t="s">
        <v>21827</v>
      </c>
    </row>
    <row r="378" spans="1:10" customFormat="1" ht="24" customHeight="1" x14ac:dyDescent="0.25">
      <c r="A378" s="307" t="s">
        <v>21801</v>
      </c>
      <c r="B378" s="308" t="s">
        <v>25272</v>
      </c>
      <c r="C378" s="307" t="s">
        <v>21800</v>
      </c>
      <c r="D378" s="307" t="s">
        <v>25273</v>
      </c>
      <c r="E378" s="310">
        <v>1</v>
      </c>
      <c r="F378" s="307"/>
      <c r="G378" s="307"/>
      <c r="H378" s="307"/>
      <c r="I378" s="314">
        <v>33.278300000000002</v>
      </c>
      <c r="J378" s="314">
        <v>33.278300000000002</v>
      </c>
    </row>
    <row r="379" spans="1:10" customFormat="1" ht="24" customHeight="1" x14ac:dyDescent="0.25">
      <c r="A379" s="307" t="s">
        <v>21801</v>
      </c>
      <c r="B379" s="308" t="s">
        <v>25263</v>
      </c>
      <c r="C379" s="307" t="s">
        <v>21800</v>
      </c>
      <c r="D379" s="307" t="s">
        <v>21804</v>
      </c>
      <c r="E379" s="310">
        <v>5</v>
      </c>
      <c r="F379" s="307"/>
      <c r="G379" s="307"/>
      <c r="H379" s="307"/>
      <c r="I379" s="314">
        <v>23.449100000000001</v>
      </c>
      <c r="J379" s="314">
        <v>117.24550000000001</v>
      </c>
    </row>
    <row r="380" spans="1:10" customFormat="1" ht="20.100000000000001" customHeight="1" x14ac:dyDescent="0.25">
      <c r="A380" s="471"/>
      <c r="B380" s="471"/>
      <c r="C380" s="471"/>
      <c r="D380" s="471"/>
      <c r="E380" s="471"/>
      <c r="F380" s="471" t="s">
        <v>26669</v>
      </c>
      <c r="G380" s="471"/>
      <c r="H380" s="471"/>
      <c r="I380" s="471"/>
      <c r="J380" s="315">
        <v>150.52379999999999</v>
      </c>
    </row>
    <row r="381" spans="1:10" customFormat="1" ht="20.100000000000001" customHeight="1" x14ac:dyDescent="0.25">
      <c r="A381" s="471"/>
      <c r="B381" s="471"/>
      <c r="C381" s="471"/>
      <c r="D381" s="471"/>
      <c r="E381" s="471"/>
      <c r="F381" s="471" t="s">
        <v>26670</v>
      </c>
      <c r="G381" s="471"/>
      <c r="H381" s="471"/>
      <c r="I381" s="471"/>
      <c r="J381" s="315">
        <v>0</v>
      </c>
    </row>
    <row r="382" spans="1:10" customFormat="1" ht="20.100000000000001" customHeight="1" x14ac:dyDescent="0.25">
      <c r="A382" s="471"/>
      <c r="B382" s="471"/>
      <c r="C382" s="471"/>
      <c r="D382" s="471"/>
      <c r="E382" s="471"/>
      <c r="F382" s="471" t="s">
        <v>26658</v>
      </c>
      <c r="G382" s="471"/>
      <c r="H382" s="471"/>
      <c r="I382" s="471"/>
      <c r="J382" s="315">
        <v>340.46809999999999</v>
      </c>
    </row>
    <row r="383" spans="1:10" customFormat="1" ht="20.100000000000001" customHeight="1" x14ac:dyDescent="0.25">
      <c r="A383" s="471"/>
      <c r="B383" s="471"/>
      <c r="C383" s="471"/>
      <c r="D383" s="471"/>
      <c r="E383" s="471"/>
      <c r="F383" s="471" t="s">
        <v>26659</v>
      </c>
      <c r="G383" s="471"/>
      <c r="H383" s="471"/>
      <c r="I383" s="471"/>
      <c r="J383" s="315">
        <v>1.29E-2</v>
      </c>
    </row>
    <row r="384" spans="1:10" customFormat="1" ht="20.100000000000001" customHeight="1" x14ac:dyDescent="0.25">
      <c r="A384" s="471"/>
      <c r="B384" s="471"/>
      <c r="C384" s="471"/>
      <c r="D384" s="471"/>
      <c r="E384" s="471"/>
      <c r="F384" s="471" t="s">
        <v>26660</v>
      </c>
      <c r="G384" s="471"/>
      <c r="H384" s="471"/>
      <c r="I384" s="471"/>
      <c r="J384" s="315">
        <v>0.14680000000000001</v>
      </c>
    </row>
    <row r="385" spans="1:10" customFormat="1" ht="20.100000000000001" customHeight="1" x14ac:dyDescent="0.25">
      <c r="A385" s="471"/>
      <c r="B385" s="471"/>
      <c r="C385" s="471"/>
      <c r="D385" s="471"/>
      <c r="E385" s="471"/>
      <c r="F385" s="471" t="s">
        <v>26661</v>
      </c>
      <c r="G385" s="471"/>
      <c r="H385" s="471"/>
      <c r="I385" s="471"/>
      <c r="J385" s="315">
        <v>19.79</v>
      </c>
    </row>
    <row r="386" spans="1:10" customFormat="1" ht="20.100000000000001" customHeight="1" x14ac:dyDescent="0.25">
      <c r="A386" s="471"/>
      <c r="B386" s="471"/>
      <c r="C386" s="471"/>
      <c r="D386" s="471"/>
      <c r="E386" s="471"/>
      <c r="F386" s="471" t="s">
        <v>26662</v>
      </c>
      <c r="G386" s="471"/>
      <c r="H386" s="471"/>
      <c r="I386" s="471"/>
      <c r="J386" s="315">
        <v>17.204000000000001</v>
      </c>
    </row>
    <row r="387" spans="1:10" customFormat="1" ht="20.100000000000001" customHeight="1" x14ac:dyDescent="0.25">
      <c r="A387" s="294" t="s">
        <v>21824</v>
      </c>
      <c r="B387" s="295" t="s">
        <v>21788</v>
      </c>
      <c r="C387" s="294" t="s">
        <v>15146</v>
      </c>
      <c r="D387" s="294" t="s">
        <v>21803</v>
      </c>
      <c r="E387" s="295" t="s">
        <v>21825</v>
      </c>
      <c r="F387" s="295" t="s">
        <v>15148</v>
      </c>
      <c r="G387" s="473" t="s">
        <v>21826</v>
      </c>
      <c r="H387" s="473"/>
      <c r="I387" s="473"/>
      <c r="J387" s="295" t="s">
        <v>21827</v>
      </c>
    </row>
    <row r="388" spans="1:10" customFormat="1" ht="24" customHeight="1" x14ac:dyDescent="0.25">
      <c r="A388" s="307" t="s">
        <v>21801</v>
      </c>
      <c r="B388" s="308" t="s">
        <v>21800</v>
      </c>
      <c r="C388" s="307" t="s">
        <v>23254</v>
      </c>
      <c r="D388" s="307" t="s">
        <v>23255</v>
      </c>
      <c r="E388" s="310">
        <v>0.21778</v>
      </c>
      <c r="F388" s="309" t="s">
        <v>15241</v>
      </c>
      <c r="G388" s="474">
        <v>29.316299999999998</v>
      </c>
      <c r="H388" s="474"/>
      <c r="I388" s="475"/>
      <c r="J388" s="314">
        <v>6.3845000000000001</v>
      </c>
    </row>
    <row r="389" spans="1:10" customFormat="1" ht="24" customHeight="1" x14ac:dyDescent="0.25">
      <c r="A389" s="307" t="s">
        <v>21801</v>
      </c>
      <c r="B389" s="308" t="s">
        <v>21800</v>
      </c>
      <c r="C389" s="307" t="s">
        <v>23722</v>
      </c>
      <c r="D389" s="307" t="s">
        <v>23723</v>
      </c>
      <c r="E389" s="310">
        <v>5.2700000000000004E-3</v>
      </c>
      <c r="F389" s="309" t="s">
        <v>15154</v>
      </c>
      <c r="G389" s="474">
        <v>38.3705</v>
      </c>
      <c r="H389" s="474"/>
      <c r="I389" s="475"/>
      <c r="J389" s="314">
        <v>0.20219999999999999</v>
      </c>
    </row>
    <row r="390" spans="1:10" customFormat="1" ht="26.1" customHeight="1" x14ac:dyDescent="0.25">
      <c r="A390" s="307" t="s">
        <v>21801</v>
      </c>
      <c r="B390" s="308" t="s">
        <v>21800</v>
      </c>
      <c r="C390" s="307" t="s">
        <v>25117</v>
      </c>
      <c r="D390" s="307" t="s">
        <v>25118</v>
      </c>
      <c r="E390" s="310">
        <v>1</v>
      </c>
      <c r="F390" s="309" t="s">
        <v>15154</v>
      </c>
      <c r="G390" s="474">
        <v>64.267499999999998</v>
      </c>
      <c r="H390" s="474"/>
      <c r="I390" s="475"/>
      <c r="J390" s="314">
        <v>64.267499999999998</v>
      </c>
    </row>
    <row r="391" spans="1:10" customFormat="1" ht="20.100000000000001" customHeight="1" x14ac:dyDescent="0.25">
      <c r="A391" s="471"/>
      <c r="B391" s="471"/>
      <c r="C391" s="471"/>
      <c r="D391" s="471"/>
      <c r="E391" s="471"/>
      <c r="F391" s="471" t="s">
        <v>26671</v>
      </c>
      <c r="G391" s="471"/>
      <c r="H391" s="471"/>
      <c r="I391" s="471"/>
      <c r="J391" s="315">
        <v>70.854200000000006</v>
      </c>
    </row>
    <row r="392" spans="1:10" customFormat="1" ht="20.100000000000001" customHeight="1" x14ac:dyDescent="0.25">
      <c r="A392" s="294" t="s">
        <v>26625</v>
      </c>
      <c r="B392" s="295" t="s">
        <v>21788</v>
      </c>
      <c r="C392" s="294" t="s">
        <v>21801</v>
      </c>
      <c r="D392" s="294" t="s">
        <v>26672</v>
      </c>
      <c r="E392" s="295" t="s">
        <v>15146</v>
      </c>
      <c r="F392" s="295" t="s">
        <v>21825</v>
      </c>
      <c r="G392" s="296" t="s">
        <v>15148</v>
      </c>
      <c r="H392" s="473" t="s">
        <v>21826</v>
      </c>
      <c r="I392" s="473"/>
      <c r="J392" s="295" t="s">
        <v>21827</v>
      </c>
    </row>
    <row r="393" spans="1:10" customFormat="1" ht="39" customHeight="1" x14ac:dyDescent="0.25">
      <c r="A393" s="302" t="s">
        <v>26626</v>
      </c>
      <c r="B393" s="303" t="s">
        <v>21800</v>
      </c>
      <c r="C393" s="302" t="s">
        <v>23254</v>
      </c>
      <c r="D393" s="302" t="s">
        <v>21086</v>
      </c>
      <c r="E393" s="303">
        <v>5914655</v>
      </c>
      <c r="F393" s="305">
        <v>2.2000000000000001E-4</v>
      </c>
      <c r="G393" s="304" t="s">
        <v>19544</v>
      </c>
      <c r="H393" s="479">
        <v>34.81</v>
      </c>
      <c r="I393" s="480"/>
      <c r="J393" s="368">
        <v>7.7000000000000002E-3</v>
      </c>
    </row>
    <row r="394" spans="1:10" customFormat="1" ht="39" customHeight="1" x14ac:dyDescent="0.25">
      <c r="A394" s="302" t="s">
        <v>26626</v>
      </c>
      <c r="B394" s="303" t="s">
        <v>21800</v>
      </c>
      <c r="C394" s="302" t="s">
        <v>25117</v>
      </c>
      <c r="D394" s="302" t="s">
        <v>21086</v>
      </c>
      <c r="E394" s="303">
        <v>5914655</v>
      </c>
      <c r="F394" s="305">
        <v>1.1000000000000001E-3</v>
      </c>
      <c r="G394" s="304" t="s">
        <v>19544</v>
      </c>
      <c r="H394" s="479">
        <v>34.81</v>
      </c>
      <c r="I394" s="480"/>
      <c r="J394" s="368">
        <v>3.8300000000000001E-2</v>
      </c>
    </row>
    <row r="395" spans="1:10" customFormat="1" ht="20.100000000000001" customHeight="1" x14ac:dyDescent="0.25">
      <c r="A395" s="471"/>
      <c r="B395" s="471"/>
      <c r="C395" s="471"/>
      <c r="D395" s="471"/>
      <c r="E395" s="471"/>
      <c r="F395" s="471" t="s">
        <v>26673</v>
      </c>
      <c r="G395" s="471"/>
      <c r="H395" s="471"/>
      <c r="I395" s="471"/>
      <c r="J395" s="315">
        <v>4.5999999999999999E-2</v>
      </c>
    </row>
    <row r="396" spans="1:10" customFormat="1" ht="20.100000000000001" customHeight="1" x14ac:dyDescent="0.25">
      <c r="A396" s="294" t="s">
        <v>21828</v>
      </c>
      <c r="B396" s="295" t="s">
        <v>21788</v>
      </c>
      <c r="C396" s="294" t="s">
        <v>21801</v>
      </c>
      <c r="D396" s="294" t="s">
        <v>21829</v>
      </c>
      <c r="E396" s="295" t="s">
        <v>21825</v>
      </c>
      <c r="F396" s="295" t="s">
        <v>15148</v>
      </c>
      <c r="G396" s="478" t="s">
        <v>21830</v>
      </c>
      <c r="H396" s="473"/>
      <c r="I396" s="473"/>
      <c r="J396" s="295" t="s">
        <v>21827</v>
      </c>
    </row>
    <row r="397" spans="1:10" customFormat="1" ht="20.100000000000001" customHeight="1" x14ac:dyDescent="0.25">
      <c r="A397" s="296"/>
      <c r="B397" s="296"/>
      <c r="C397" s="296"/>
      <c r="D397" s="296"/>
      <c r="E397" s="296"/>
      <c r="F397" s="296"/>
      <c r="G397" s="296" t="s">
        <v>21831</v>
      </c>
      <c r="H397" s="296" t="s">
        <v>21832</v>
      </c>
      <c r="I397" s="296" t="s">
        <v>21833</v>
      </c>
      <c r="J397" s="296"/>
    </row>
    <row r="398" spans="1:10" customFormat="1" ht="50.1" customHeight="1" x14ac:dyDescent="0.25">
      <c r="A398" s="302" t="s">
        <v>21829</v>
      </c>
      <c r="B398" s="303" t="s">
        <v>21800</v>
      </c>
      <c r="C398" s="302" t="s">
        <v>23254</v>
      </c>
      <c r="D398" s="302" t="s">
        <v>26683</v>
      </c>
      <c r="E398" s="305">
        <v>2.2000000000000001E-4</v>
      </c>
      <c r="F398" s="304" t="s">
        <v>21139</v>
      </c>
      <c r="G398" s="303" t="s">
        <v>26736</v>
      </c>
      <c r="H398" s="303" t="s">
        <v>26737</v>
      </c>
      <c r="I398" s="303" t="s">
        <v>26738</v>
      </c>
      <c r="J398" s="368">
        <v>0</v>
      </c>
    </row>
    <row r="399" spans="1:10" customFormat="1" ht="50.1" customHeight="1" x14ac:dyDescent="0.25">
      <c r="A399" s="302" t="s">
        <v>21829</v>
      </c>
      <c r="B399" s="303" t="s">
        <v>21800</v>
      </c>
      <c r="C399" s="302" t="s">
        <v>25117</v>
      </c>
      <c r="D399" s="302" t="s">
        <v>26741</v>
      </c>
      <c r="E399" s="305">
        <v>1.1000000000000001E-3</v>
      </c>
      <c r="F399" s="304" t="s">
        <v>21139</v>
      </c>
      <c r="G399" s="303" t="s">
        <v>26736</v>
      </c>
      <c r="H399" s="303" t="s">
        <v>26737</v>
      </c>
      <c r="I399" s="303" t="s">
        <v>26738</v>
      </c>
      <c r="J399" s="368">
        <v>0</v>
      </c>
    </row>
    <row r="400" spans="1:10" customFormat="1" ht="20.100000000000001" customHeight="1" x14ac:dyDescent="0.25">
      <c r="A400" s="471"/>
      <c r="B400" s="471"/>
      <c r="C400" s="471"/>
      <c r="D400" s="471"/>
      <c r="E400" s="471"/>
      <c r="F400" s="471" t="s">
        <v>26678</v>
      </c>
      <c r="G400" s="471"/>
      <c r="H400" s="471"/>
      <c r="I400" s="471"/>
      <c r="J400" s="315">
        <v>0</v>
      </c>
    </row>
    <row r="401" spans="1:10" customFormat="1" ht="15" x14ac:dyDescent="0.25">
      <c r="A401" s="312"/>
      <c r="B401" s="312"/>
      <c r="C401" s="312"/>
      <c r="D401" s="312"/>
      <c r="E401" s="312" t="s">
        <v>21809</v>
      </c>
      <c r="F401" s="313">
        <v>7.6211035520324835</v>
      </c>
      <c r="G401" s="312" t="s">
        <v>21810</v>
      </c>
      <c r="H401" s="313">
        <v>0</v>
      </c>
      <c r="I401" s="312" t="s">
        <v>21811</v>
      </c>
      <c r="J401" s="313">
        <v>7.62</v>
      </c>
    </row>
    <row r="402" spans="1:10" customFormat="1" ht="15.75" thickBot="1" x14ac:dyDescent="0.3">
      <c r="A402" s="312"/>
      <c r="B402" s="312"/>
      <c r="C402" s="312"/>
      <c r="D402" s="312"/>
      <c r="E402" s="312" t="s">
        <v>21812</v>
      </c>
      <c r="F402" s="313">
        <v>18.73</v>
      </c>
      <c r="G402" s="312"/>
      <c r="H402" s="472" t="s">
        <v>21813</v>
      </c>
      <c r="I402" s="472"/>
      <c r="J402" s="313">
        <v>106.98</v>
      </c>
    </row>
    <row r="403" spans="1:10" customFormat="1" ht="15.75" thickTop="1" x14ac:dyDescent="0.25">
      <c r="A403" s="386"/>
      <c r="B403" s="386"/>
      <c r="C403" s="386"/>
      <c r="D403" s="386"/>
      <c r="E403" s="386"/>
      <c r="F403" s="386"/>
      <c r="G403" s="386"/>
      <c r="H403" s="386"/>
      <c r="I403" s="386"/>
      <c r="J403" s="386"/>
    </row>
    <row r="404" spans="1:10" customFormat="1" ht="0.95" customHeight="1" x14ac:dyDescent="0.25">
      <c r="A404" s="388"/>
      <c r="B404" s="388"/>
      <c r="C404" s="388"/>
      <c r="D404" s="388"/>
      <c r="E404" s="388"/>
      <c r="F404" s="388"/>
      <c r="G404" s="388"/>
      <c r="H404" s="388"/>
      <c r="I404" s="388"/>
      <c r="J404" s="388"/>
    </row>
    <row r="405" spans="1:10" customFormat="1" ht="18" customHeight="1" x14ac:dyDescent="0.25">
      <c r="A405" s="294" t="s">
        <v>26759</v>
      </c>
      <c r="B405" s="295" t="s">
        <v>15146</v>
      </c>
      <c r="C405" s="294" t="s">
        <v>21788</v>
      </c>
      <c r="D405" s="294" t="s">
        <v>21789</v>
      </c>
      <c r="E405" s="476" t="s">
        <v>21790</v>
      </c>
      <c r="F405" s="476"/>
      <c r="G405" s="296" t="s">
        <v>21791</v>
      </c>
      <c r="H405" s="295" t="s">
        <v>21774</v>
      </c>
      <c r="I405" s="295" t="s">
        <v>21792</v>
      </c>
      <c r="J405" s="295" t="s">
        <v>15133</v>
      </c>
    </row>
    <row r="406" spans="1:10" customFormat="1" ht="26.1" customHeight="1" x14ac:dyDescent="0.25">
      <c r="A406" s="381" t="s">
        <v>21793</v>
      </c>
      <c r="B406" s="382" t="s">
        <v>26632</v>
      </c>
      <c r="C406" s="381" t="s">
        <v>21800</v>
      </c>
      <c r="D406" s="381" t="s">
        <v>20502</v>
      </c>
      <c r="E406" s="481" t="s">
        <v>21797</v>
      </c>
      <c r="F406" s="481"/>
      <c r="G406" s="383" t="s">
        <v>15154</v>
      </c>
      <c r="H406" s="384">
        <v>1</v>
      </c>
      <c r="I406" s="385">
        <v>35.68</v>
      </c>
      <c r="J406" s="385">
        <v>35.68</v>
      </c>
    </row>
    <row r="407" spans="1:10" customFormat="1" ht="15" customHeight="1" x14ac:dyDescent="0.25">
      <c r="A407" s="476" t="s">
        <v>26614</v>
      </c>
      <c r="B407" s="473" t="s">
        <v>15146</v>
      </c>
      <c r="C407" s="476" t="s">
        <v>21788</v>
      </c>
      <c r="D407" s="476" t="s">
        <v>26615</v>
      </c>
      <c r="E407" s="473" t="s">
        <v>21825</v>
      </c>
      <c r="F407" s="478" t="s">
        <v>26616</v>
      </c>
      <c r="G407" s="473"/>
      <c r="H407" s="478" t="s">
        <v>26666</v>
      </c>
      <c r="I407" s="473"/>
      <c r="J407" s="473" t="s">
        <v>21827</v>
      </c>
    </row>
    <row r="408" spans="1:10" customFormat="1" ht="15" customHeight="1" x14ac:dyDescent="0.25">
      <c r="A408" s="473"/>
      <c r="B408" s="473"/>
      <c r="C408" s="473"/>
      <c r="D408" s="473"/>
      <c r="E408" s="473"/>
      <c r="F408" s="295" t="s">
        <v>26617</v>
      </c>
      <c r="G408" s="295" t="s">
        <v>26618</v>
      </c>
      <c r="H408" s="295" t="s">
        <v>26617</v>
      </c>
      <c r="I408" s="295" t="s">
        <v>26618</v>
      </c>
      <c r="J408" s="473"/>
    </row>
    <row r="409" spans="1:10" customFormat="1" ht="26.1" customHeight="1" x14ac:dyDescent="0.25">
      <c r="A409" s="307" t="s">
        <v>21801</v>
      </c>
      <c r="B409" s="308" t="s">
        <v>26568</v>
      </c>
      <c r="C409" s="307" t="s">
        <v>21800</v>
      </c>
      <c r="D409" s="307" t="s">
        <v>26569</v>
      </c>
      <c r="E409" s="310">
        <v>1</v>
      </c>
      <c r="F409" s="311">
        <v>1</v>
      </c>
      <c r="G409" s="311">
        <v>0</v>
      </c>
      <c r="H409" s="314">
        <v>177.1371</v>
      </c>
      <c r="I409" s="314">
        <v>73.588300000000004</v>
      </c>
      <c r="J409" s="314">
        <v>177.1371</v>
      </c>
    </row>
    <row r="410" spans="1:10" customFormat="1" ht="24" customHeight="1" x14ac:dyDescent="0.25">
      <c r="A410" s="307" t="s">
        <v>21801</v>
      </c>
      <c r="B410" s="308" t="s">
        <v>26267</v>
      </c>
      <c r="C410" s="307" t="s">
        <v>21800</v>
      </c>
      <c r="D410" s="307" t="s">
        <v>26268</v>
      </c>
      <c r="E410" s="310">
        <v>1</v>
      </c>
      <c r="F410" s="311">
        <v>1</v>
      </c>
      <c r="G410" s="311">
        <v>0</v>
      </c>
      <c r="H410" s="314">
        <v>10.5549</v>
      </c>
      <c r="I410" s="314">
        <v>0.73009999999999997</v>
      </c>
      <c r="J410" s="314">
        <v>10.5549</v>
      </c>
    </row>
    <row r="411" spans="1:10" customFormat="1" ht="24" customHeight="1" x14ac:dyDescent="0.25">
      <c r="A411" s="307" t="s">
        <v>21801</v>
      </c>
      <c r="B411" s="308" t="s">
        <v>26135</v>
      </c>
      <c r="C411" s="307" t="s">
        <v>21800</v>
      </c>
      <c r="D411" s="307" t="s">
        <v>26136</v>
      </c>
      <c r="E411" s="310">
        <v>1</v>
      </c>
      <c r="F411" s="311">
        <v>1</v>
      </c>
      <c r="G411" s="311">
        <v>0</v>
      </c>
      <c r="H411" s="314">
        <v>2.2523</v>
      </c>
      <c r="I411" s="314">
        <v>1.2068000000000001</v>
      </c>
      <c r="J411" s="314">
        <v>2.2523</v>
      </c>
    </row>
    <row r="412" spans="1:10" customFormat="1" ht="20.100000000000001" customHeight="1" x14ac:dyDescent="0.25">
      <c r="A412" s="471"/>
      <c r="B412" s="471"/>
      <c r="C412" s="471"/>
      <c r="D412" s="471"/>
      <c r="E412" s="471"/>
      <c r="F412" s="471" t="s">
        <v>26667</v>
      </c>
      <c r="G412" s="471"/>
      <c r="H412" s="471"/>
      <c r="I412" s="471"/>
      <c r="J412" s="315">
        <v>189.9443</v>
      </c>
    </row>
    <row r="413" spans="1:10" customFormat="1" ht="20.100000000000001" customHeight="1" x14ac:dyDescent="0.25">
      <c r="A413" s="294" t="s">
        <v>26622</v>
      </c>
      <c r="B413" s="295" t="s">
        <v>15146</v>
      </c>
      <c r="C413" s="294" t="s">
        <v>21788</v>
      </c>
      <c r="D413" s="294" t="s">
        <v>21805</v>
      </c>
      <c r="E413" s="295" t="s">
        <v>21825</v>
      </c>
      <c r="F413" s="473" t="s">
        <v>26668</v>
      </c>
      <c r="G413" s="473"/>
      <c r="H413" s="473"/>
      <c r="I413" s="473"/>
      <c r="J413" s="295" t="s">
        <v>21827</v>
      </c>
    </row>
    <row r="414" spans="1:10" customFormat="1" ht="24" customHeight="1" x14ac:dyDescent="0.25">
      <c r="A414" s="307" t="s">
        <v>21801</v>
      </c>
      <c r="B414" s="308" t="s">
        <v>25272</v>
      </c>
      <c r="C414" s="307" t="s">
        <v>21800</v>
      </c>
      <c r="D414" s="307" t="s">
        <v>25273</v>
      </c>
      <c r="E414" s="310">
        <v>1</v>
      </c>
      <c r="F414" s="307"/>
      <c r="G414" s="307"/>
      <c r="H414" s="307"/>
      <c r="I414" s="314">
        <v>33.278300000000002</v>
      </c>
      <c r="J414" s="314">
        <v>33.278300000000002</v>
      </c>
    </row>
    <row r="415" spans="1:10" customFormat="1" ht="24" customHeight="1" x14ac:dyDescent="0.25">
      <c r="A415" s="307" t="s">
        <v>21801</v>
      </c>
      <c r="B415" s="308" t="s">
        <v>25263</v>
      </c>
      <c r="C415" s="307" t="s">
        <v>21800</v>
      </c>
      <c r="D415" s="307" t="s">
        <v>21804</v>
      </c>
      <c r="E415" s="310">
        <v>5</v>
      </c>
      <c r="F415" s="307"/>
      <c r="G415" s="307"/>
      <c r="H415" s="307"/>
      <c r="I415" s="314">
        <v>23.449100000000001</v>
      </c>
      <c r="J415" s="314">
        <v>117.24550000000001</v>
      </c>
    </row>
    <row r="416" spans="1:10" customFormat="1" ht="20.100000000000001" customHeight="1" x14ac:dyDescent="0.25">
      <c r="A416" s="471"/>
      <c r="B416" s="471"/>
      <c r="C416" s="471"/>
      <c r="D416" s="471"/>
      <c r="E416" s="471"/>
      <c r="F416" s="471" t="s">
        <v>26669</v>
      </c>
      <c r="G416" s="471"/>
      <c r="H416" s="471"/>
      <c r="I416" s="471"/>
      <c r="J416" s="315">
        <v>150.52379999999999</v>
      </c>
    </row>
    <row r="417" spans="1:10" customFormat="1" ht="20.100000000000001" customHeight="1" x14ac:dyDescent="0.25">
      <c r="A417" s="471"/>
      <c r="B417" s="471"/>
      <c r="C417" s="471"/>
      <c r="D417" s="471"/>
      <c r="E417" s="471"/>
      <c r="F417" s="471" t="s">
        <v>26670</v>
      </c>
      <c r="G417" s="471"/>
      <c r="H417" s="471"/>
      <c r="I417" s="471"/>
      <c r="J417" s="315">
        <v>0</v>
      </c>
    </row>
    <row r="418" spans="1:10" customFormat="1" ht="20.100000000000001" customHeight="1" x14ac:dyDescent="0.25">
      <c r="A418" s="471"/>
      <c r="B418" s="471"/>
      <c r="C418" s="471"/>
      <c r="D418" s="471"/>
      <c r="E418" s="471"/>
      <c r="F418" s="471" t="s">
        <v>26658</v>
      </c>
      <c r="G418" s="471"/>
      <c r="H418" s="471"/>
      <c r="I418" s="471"/>
      <c r="J418" s="315">
        <v>340.46809999999999</v>
      </c>
    </row>
    <row r="419" spans="1:10" customFormat="1" ht="20.100000000000001" customHeight="1" x14ac:dyDescent="0.25">
      <c r="A419" s="471"/>
      <c r="B419" s="471"/>
      <c r="C419" s="471"/>
      <c r="D419" s="471"/>
      <c r="E419" s="471"/>
      <c r="F419" s="471" t="s">
        <v>26659</v>
      </c>
      <c r="G419" s="471"/>
      <c r="H419" s="471"/>
      <c r="I419" s="471"/>
      <c r="J419" s="315">
        <v>1.29E-2</v>
      </c>
    </row>
    <row r="420" spans="1:10" customFormat="1" ht="20.100000000000001" customHeight="1" x14ac:dyDescent="0.25">
      <c r="A420" s="471"/>
      <c r="B420" s="471"/>
      <c r="C420" s="471"/>
      <c r="D420" s="471"/>
      <c r="E420" s="471"/>
      <c r="F420" s="471" t="s">
        <v>26660</v>
      </c>
      <c r="G420" s="471"/>
      <c r="H420" s="471"/>
      <c r="I420" s="471"/>
      <c r="J420" s="315">
        <v>8.0699999999999994E-2</v>
      </c>
    </row>
    <row r="421" spans="1:10" customFormat="1" ht="20.100000000000001" customHeight="1" x14ac:dyDescent="0.25">
      <c r="A421" s="471"/>
      <c r="B421" s="471"/>
      <c r="C421" s="471"/>
      <c r="D421" s="471"/>
      <c r="E421" s="471"/>
      <c r="F421" s="471" t="s">
        <v>26661</v>
      </c>
      <c r="G421" s="471"/>
      <c r="H421" s="471"/>
      <c r="I421" s="471"/>
      <c r="J421" s="315">
        <v>36</v>
      </c>
    </row>
    <row r="422" spans="1:10" customFormat="1" ht="20.100000000000001" customHeight="1" x14ac:dyDescent="0.25">
      <c r="A422" s="471"/>
      <c r="B422" s="471"/>
      <c r="C422" s="471"/>
      <c r="D422" s="471"/>
      <c r="E422" s="471"/>
      <c r="F422" s="471" t="s">
        <v>26662</v>
      </c>
      <c r="G422" s="471"/>
      <c r="H422" s="471"/>
      <c r="I422" s="471"/>
      <c r="J422" s="315">
        <v>9.4573999999999998</v>
      </c>
    </row>
    <row r="423" spans="1:10" customFormat="1" ht="20.100000000000001" customHeight="1" x14ac:dyDescent="0.25">
      <c r="A423" s="294" t="s">
        <v>21824</v>
      </c>
      <c r="B423" s="295" t="s">
        <v>21788</v>
      </c>
      <c r="C423" s="294" t="s">
        <v>15146</v>
      </c>
      <c r="D423" s="294" t="s">
        <v>21803</v>
      </c>
      <c r="E423" s="295" t="s">
        <v>21825</v>
      </c>
      <c r="F423" s="295" t="s">
        <v>15148</v>
      </c>
      <c r="G423" s="473" t="s">
        <v>21826</v>
      </c>
      <c r="H423" s="473"/>
      <c r="I423" s="473"/>
      <c r="J423" s="295" t="s">
        <v>21827</v>
      </c>
    </row>
    <row r="424" spans="1:10" customFormat="1" ht="24" customHeight="1" x14ac:dyDescent="0.25">
      <c r="A424" s="307" t="s">
        <v>21801</v>
      </c>
      <c r="B424" s="308" t="s">
        <v>21800</v>
      </c>
      <c r="C424" s="307" t="s">
        <v>23254</v>
      </c>
      <c r="D424" s="307" t="s">
        <v>23255</v>
      </c>
      <c r="E424" s="310">
        <v>0.10292</v>
      </c>
      <c r="F424" s="309" t="s">
        <v>15241</v>
      </c>
      <c r="G424" s="474">
        <v>29.316299999999998</v>
      </c>
      <c r="H424" s="474"/>
      <c r="I424" s="475"/>
      <c r="J424" s="314">
        <v>3.0171999999999999</v>
      </c>
    </row>
    <row r="425" spans="1:10" customFormat="1" ht="24" customHeight="1" x14ac:dyDescent="0.25">
      <c r="A425" s="307" t="s">
        <v>21801</v>
      </c>
      <c r="B425" s="308" t="s">
        <v>21800</v>
      </c>
      <c r="C425" s="307" t="s">
        <v>22840</v>
      </c>
      <c r="D425" s="307" t="s">
        <v>22841</v>
      </c>
      <c r="E425" s="310">
        <v>3.4099999999999998E-3</v>
      </c>
      <c r="F425" s="309" t="s">
        <v>15154</v>
      </c>
      <c r="G425" s="474">
        <v>20.5608</v>
      </c>
      <c r="H425" s="474"/>
      <c r="I425" s="475"/>
      <c r="J425" s="314">
        <v>7.0099999999999996E-2</v>
      </c>
    </row>
    <row r="426" spans="1:10" customFormat="1" ht="26.1" customHeight="1" x14ac:dyDescent="0.25">
      <c r="A426" s="307" t="s">
        <v>21801</v>
      </c>
      <c r="B426" s="308" t="s">
        <v>21800</v>
      </c>
      <c r="C426" s="307" t="s">
        <v>25029</v>
      </c>
      <c r="D426" s="307" t="s">
        <v>25030</v>
      </c>
      <c r="E426" s="310">
        <v>1</v>
      </c>
      <c r="F426" s="309" t="s">
        <v>15154</v>
      </c>
      <c r="G426" s="474">
        <v>23.048500000000001</v>
      </c>
      <c r="H426" s="474"/>
      <c r="I426" s="475"/>
      <c r="J426" s="314">
        <v>23.048500000000001</v>
      </c>
    </row>
    <row r="427" spans="1:10" customFormat="1" ht="20.100000000000001" customHeight="1" x14ac:dyDescent="0.25">
      <c r="A427" s="471"/>
      <c r="B427" s="471"/>
      <c r="C427" s="471"/>
      <c r="D427" s="471"/>
      <c r="E427" s="471"/>
      <c r="F427" s="471" t="s">
        <v>26671</v>
      </c>
      <c r="G427" s="471"/>
      <c r="H427" s="471"/>
      <c r="I427" s="471"/>
      <c r="J427" s="315">
        <v>26.1358</v>
      </c>
    </row>
    <row r="428" spans="1:10" customFormat="1" ht="20.100000000000001" customHeight="1" x14ac:dyDescent="0.25">
      <c r="A428" s="294" t="s">
        <v>26625</v>
      </c>
      <c r="B428" s="295" t="s">
        <v>21788</v>
      </c>
      <c r="C428" s="294" t="s">
        <v>21801</v>
      </c>
      <c r="D428" s="294" t="s">
        <v>26672</v>
      </c>
      <c r="E428" s="295" t="s">
        <v>15146</v>
      </c>
      <c r="F428" s="295" t="s">
        <v>21825</v>
      </c>
      <c r="G428" s="296" t="s">
        <v>15148</v>
      </c>
      <c r="H428" s="473" t="s">
        <v>21826</v>
      </c>
      <c r="I428" s="473"/>
      <c r="J428" s="295" t="s">
        <v>21827</v>
      </c>
    </row>
    <row r="429" spans="1:10" customFormat="1" ht="39" customHeight="1" x14ac:dyDescent="0.25">
      <c r="A429" s="302" t="s">
        <v>26626</v>
      </c>
      <c r="B429" s="303" t="s">
        <v>21800</v>
      </c>
      <c r="C429" s="302" t="s">
        <v>23254</v>
      </c>
      <c r="D429" s="302" t="s">
        <v>21086</v>
      </c>
      <c r="E429" s="303">
        <v>5914655</v>
      </c>
      <c r="F429" s="305">
        <v>1E-4</v>
      </c>
      <c r="G429" s="304" t="s">
        <v>19544</v>
      </c>
      <c r="H429" s="479">
        <v>34.81</v>
      </c>
      <c r="I429" s="480"/>
      <c r="J429" s="368">
        <v>3.5000000000000001E-3</v>
      </c>
    </row>
    <row r="430" spans="1:10" customFormat="1" ht="39" customHeight="1" x14ac:dyDescent="0.25">
      <c r="A430" s="302" t="s">
        <v>26626</v>
      </c>
      <c r="B430" s="303" t="s">
        <v>21800</v>
      </c>
      <c r="C430" s="302" t="s">
        <v>25029</v>
      </c>
      <c r="D430" s="302" t="s">
        <v>21086</v>
      </c>
      <c r="E430" s="303">
        <v>5914655</v>
      </c>
      <c r="F430" s="305">
        <v>1.6000000000000001E-4</v>
      </c>
      <c r="G430" s="304" t="s">
        <v>19544</v>
      </c>
      <c r="H430" s="479">
        <v>34.81</v>
      </c>
      <c r="I430" s="480"/>
      <c r="J430" s="368">
        <v>5.5999999999999999E-3</v>
      </c>
    </row>
    <row r="431" spans="1:10" customFormat="1" ht="20.100000000000001" customHeight="1" x14ac:dyDescent="0.25">
      <c r="A431" s="471"/>
      <c r="B431" s="471"/>
      <c r="C431" s="471"/>
      <c r="D431" s="471"/>
      <c r="E431" s="471"/>
      <c r="F431" s="471" t="s">
        <v>26673</v>
      </c>
      <c r="G431" s="471"/>
      <c r="H431" s="471"/>
      <c r="I431" s="471"/>
      <c r="J431" s="315">
        <v>9.1000000000000004E-3</v>
      </c>
    </row>
    <row r="432" spans="1:10" customFormat="1" ht="20.100000000000001" customHeight="1" x14ac:dyDescent="0.25">
      <c r="A432" s="294" t="s">
        <v>21828</v>
      </c>
      <c r="B432" s="295" t="s">
        <v>21788</v>
      </c>
      <c r="C432" s="294" t="s">
        <v>21801</v>
      </c>
      <c r="D432" s="294" t="s">
        <v>21829</v>
      </c>
      <c r="E432" s="295" t="s">
        <v>21825</v>
      </c>
      <c r="F432" s="295" t="s">
        <v>15148</v>
      </c>
      <c r="G432" s="478" t="s">
        <v>21830</v>
      </c>
      <c r="H432" s="473"/>
      <c r="I432" s="473"/>
      <c r="J432" s="295" t="s">
        <v>21827</v>
      </c>
    </row>
    <row r="433" spans="1:10" customFormat="1" ht="20.100000000000001" customHeight="1" x14ac:dyDescent="0.25">
      <c r="A433" s="296"/>
      <c r="B433" s="296"/>
      <c r="C433" s="296"/>
      <c r="D433" s="296"/>
      <c r="E433" s="296"/>
      <c r="F433" s="296"/>
      <c r="G433" s="296" t="s">
        <v>21831</v>
      </c>
      <c r="H433" s="296" t="s">
        <v>21832</v>
      </c>
      <c r="I433" s="296" t="s">
        <v>21833</v>
      </c>
      <c r="J433" s="296"/>
    </row>
    <row r="434" spans="1:10" customFormat="1" ht="50.1" customHeight="1" x14ac:dyDescent="0.25">
      <c r="A434" s="302" t="s">
        <v>21829</v>
      </c>
      <c r="B434" s="303" t="s">
        <v>21800</v>
      </c>
      <c r="C434" s="302" t="s">
        <v>23254</v>
      </c>
      <c r="D434" s="302" t="s">
        <v>26683</v>
      </c>
      <c r="E434" s="305">
        <v>1E-4</v>
      </c>
      <c r="F434" s="304" t="s">
        <v>21139</v>
      </c>
      <c r="G434" s="303" t="s">
        <v>26716</v>
      </c>
      <c r="H434" s="303" t="s">
        <v>26717</v>
      </c>
      <c r="I434" s="303" t="s">
        <v>26718</v>
      </c>
      <c r="J434" s="368">
        <v>0</v>
      </c>
    </row>
    <row r="435" spans="1:10" customFormat="1" ht="50.1" customHeight="1" x14ac:dyDescent="0.25">
      <c r="A435" s="302" t="s">
        <v>21829</v>
      </c>
      <c r="B435" s="303" t="s">
        <v>21800</v>
      </c>
      <c r="C435" s="302" t="s">
        <v>25029</v>
      </c>
      <c r="D435" s="302" t="s">
        <v>26684</v>
      </c>
      <c r="E435" s="305">
        <v>1.6000000000000001E-4</v>
      </c>
      <c r="F435" s="304" t="s">
        <v>21139</v>
      </c>
      <c r="G435" s="303" t="s">
        <v>26716</v>
      </c>
      <c r="H435" s="303" t="s">
        <v>26717</v>
      </c>
      <c r="I435" s="303" t="s">
        <v>26718</v>
      </c>
      <c r="J435" s="368">
        <v>0</v>
      </c>
    </row>
    <row r="436" spans="1:10" customFormat="1" ht="20.100000000000001" customHeight="1" x14ac:dyDescent="0.25">
      <c r="A436" s="471"/>
      <c r="B436" s="471"/>
      <c r="C436" s="471"/>
      <c r="D436" s="471"/>
      <c r="E436" s="471"/>
      <c r="F436" s="471" t="s">
        <v>26678</v>
      </c>
      <c r="G436" s="471"/>
      <c r="H436" s="471"/>
      <c r="I436" s="471"/>
      <c r="J436" s="315">
        <v>0</v>
      </c>
    </row>
    <row r="437" spans="1:10" customFormat="1" ht="15" x14ac:dyDescent="0.25">
      <c r="A437" s="312"/>
      <c r="B437" s="312"/>
      <c r="C437" s="312"/>
      <c r="D437" s="312"/>
      <c r="E437" s="312" t="s">
        <v>21809</v>
      </c>
      <c r="F437" s="313">
        <v>4.1841810585629391</v>
      </c>
      <c r="G437" s="312" t="s">
        <v>21810</v>
      </c>
      <c r="H437" s="313">
        <v>0</v>
      </c>
      <c r="I437" s="312" t="s">
        <v>21811</v>
      </c>
      <c r="J437" s="313">
        <v>4.1841810585629391</v>
      </c>
    </row>
    <row r="438" spans="1:10" customFormat="1" ht="15" x14ac:dyDescent="0.25">
      <c r="A438" s="312"/>
      <c r="B438" s="312"/>
      <c r="C438" s="312"/>
      <c r="D438" s="312"/>
      <c r="E438" s="312" t="s">
        <v>21812</v>
      </c>
      <c r="F438" s="313">
        <v>7.57</v>
      </c>
      <c r="G438" s="312"/>
      <c r="H438" s="472" t="s">
        <v>21813</v>
      </c>
      <c r="I438" s="472"/>
      <c r="J438" s="313">
        <v>43.25</v>
      </c>
    </row>
    <row r="439" spans="1:10" ht="24" customHeight="1" x14ac:dyDescent="0.2">
      <c r="A439" s="344" t="s">
        <v>21711</v>
      </c>
      <c r="B439" s="344"/>
      <c r="C439" s="344"/>
      <c r="D439" s="344" t="s">
        <v>21735</v>
      </c>
      <c r="E439" s="344"/>
      <c r="F439" s="486"/>
      <c r="G439" s="486"/>
      <c r="H439" s="345"/>
      <c r="I439" s="344"/>
      <c r="J439" s="346"/>
    </row>
    <row r="440" spans="1:10" customFormat="1" ht="18" customHeight="1" x14ac:dyDescent="0.25">
      <c r="A440" s="294" t="s">
        <v>26760</v>
      </c>
      <c r="B440" s="295" t="s">
        <v>15146</v>
      </c>
      <c r="C440" s="294" t="s">
        <v>21788</v>
      </c>
      <c r="D440" s="294" t="s">
        <v>21789</v>
      </c>
      <c r="E440" s="476" t="s">
        <v>21790</v>
      </c>
      <c r="F440" s="476"/>
      <c r="G440" s="296" t="s">
        <v>21791</v>
      </c>
      <c r="H440" s="295" t="s">
        <v>21774</v>
      </c>
      <c r="I440" s="295" t="s">
        <v>21792</v>
      </c>
      <c r="J440" s="295" t="s">
        <v>15133</v>
      </c>
    </row>
    <row r="441" spans="1:10" customFormat="1" ht="39" customHeight="1" x14ac:dyDescent="0.25">
      <c r="A441" s="381" t="s">
        <v>21793</v>
      </c>
      <c r="B441" s="382" t="s">
        <v>26685</v>
      </c>
      <c r="C441" s="381" t="s">
        <v>21800</v>
      </c>
      <c r="D441" s="381" t="s">
        <v>20312</v>
      </c>
      <c r="E441" s="481" t="s">
        <v>21797</v>
      </c>
      <c r="F441" s="481"/>
      <c r="G441" s="383" t="s">
        <v>15154</v>
      </c>
      <c r="H441" s="384">
        <v>1</v>
      </c>
      <c r="I441" s="385">
        <v>498.42</v>
      </c>
      <c r="J441" s="385">
        <v>498.42</v>
      </c>
    </row>
    <row r="442" spans="1:10" customFormat="1" ht="15" customHeight="1" x14ac:dyDescent="0.25">
      <c r="A442" s="476" t="s">
        <v>26614</v>
      </c>
      <c r="B442" s="473" t="s">
        <v>15146</v>
      </c>
      <c r="C442" s="476" t="s">
        <v>21788</v>
      </c>
      <c r="D442" s="476" t="s">
        <v>26615</v>
      </c>
      <c r="E442" s="473" t="s">
        <v>21825</v>
      </c>
      <c r="F442" s="478" t="s">
        <v>26616</v>
      </c>
      <c r="G442" s="473"/>
      <c r="H442" s="478" t="s">
        <v>26666</v>
      </c>
      <c r="I442" s="473"/>
      <c r="J442" s="473" t="s">
        <v>21827</v>
      </c>
    </row>
    <row r="443" spans="1:10" customFormat="1" ht="15" customHeight="1" x14ac:dyDescent="0.25">
      <c r="A443" s="473"/>
      <c r="B443" s="473"/>
      <c r="C443" s="473"/>
      <c r="D443" s="473"/>
      <c r="E443" s="473"/>
      <c r="F443" s="295" t="s">
        <v>26617</v>
      </c>
      <c r="G443" s="295" t="s">
        <v>26618</v>
      </c>
      <c r="H443" s="295" t="s">
        <v>26617</v>
      </c>
      <c r="I443" s="295" t="s">
        <v>26618</v>
      </c>
      <c r="J443" s="473"/>
    </row>
    <row r="444" spans="1:10" customFormat="1" ht="26.1" customHeight="1" x14ac:dyDescent="0.25">
      <c r="A444" s="307" t="s">
        <v>21801</v>
      </c>
      <c r="B444" s="308" t="s">
        <v>26568</v>
      </c>
      <c r="C444" s="307" t="s">
        <v>21800</v>
      </c>
      <c r="D444" s="307" t="s">
        <v>26569</v>
      </c>
      <c r="E444" s="310">
        <v>1</v>
      </c>
      <c r="F444" s="311">
        <v>0.3</v>
      </c>
      <c r="G444" s="311">
        <v>0.7</v>
      </c>
      <c r="H444" s="314">
        <v>177.1371</v>
      </c>
      <c r="I444" s="314">
        <v>73.588300000000004</v>
      </c>
      <c r="J444" s="314">
        <v>104.6529</v>
      </c>
    </row>
    <row r="445" spans="1:10" customFormat="1" ht="20.100000000000001" customHeight="1" x14ac:dyDescent="0.25">
      <c r="A445" s="471"/>
      <c r="B445" s="471"/>
      <c r="C445" s="471"/>
      <c r="D445" s="471"/>
      <c r="E445" s="471"/>
      <c r="F445" s="471" t="s">
        <v>26667</v>
      </c>
      <c r="G445" s="471"/>
      <c r="H445" s="471"/>
      <c r="I445" s="471"/>
      <c r="J445" s="315">
        <v>104.6529</v>
      </c>
    </row>
    <row r="446" spans="1:10" customFormat="1" ht="20.100000000000001" customHeight="1" x14ac:dyDescent="0.25">
      <c r="A446" s="294" t="s">
        <v>26622</v>
      </c>
      <c r="B446" s="295" t="s">
        <v>15146</v>
      </c>
      <c r="C446" s="294" t="s">
        <v>21788</v>
      </c>
      <c r="D446" s="294" t="s">
        <v>21805</v>
      </c>
      <c r="E446" s="295" t="s">
        <v>21825</v>
      </c>
      <c r="F446" s="473" t="s">
        <v>26668</v>
      </c>
      <c r="G446" s="473"/>
      <c r="H446" s="473"/>
      <c r="I446" s="473"/>
      <c r="J446" s="295" t="s">
        <v>21827</v>
      </c>
    </row>
    <row r="447" spans="1:10" customFormat="1" ht="24" customHeight="1" x14ac:dyDescent="0.25">
      <c r="A447" s="307" t="s">
        <v>21801</v>
      </c>
      <c r="B447" s="308" t="s">
        <v>25272</v>
      </c>
      <c r="C447" s="307" t="s">
        <v>21800</v>
      </c>
      <c r="D447" s="307" t="s">
        <v>25273</v>
      </c>
      <c r="E447" s="310">
        <v>1</v>
      </c>
      <c r="F447" s="307"/>
      <c r="G447" s="307"/>
      <c r="H447" s="307"/>
      <c r="I447" s="314">
        <v>33.278300000000002</v>
      </c>
      <c r="J447" s="314">
        <v>33.278300000000002</v>
      </c>
    </row>
    <row r="448" spans="1:10" customFormat="1" ht="24" customHeight="1" x14ac:dyDescent="0.25">
      <c r="A448" s="307" t="s">
        <v>21801</v>
      </c>
      <c r="B448" s="308" t="s">
        <v>25263</v>
      </c>
      <c r="C448" s="307" t="s">
        <v>21800</v>
      </c>
      <c r="D448" s="307" t="s">
        <v>21804</v>
      </c>
      <c r="E448" s="310">
        <v>2</v>
      </c>
      <c r="F448" s="307"/>
      <c r="G448" s="307"/>
      <c r="H448" s="307"/>
      <c r="I448" s="314">
        <v>23.449100000000001</v>
      </c>
      <c r="J448" s="314">
        <v>46.898200000000003</v>
      </c>
    </row>
    <row r="449" spans="1:10" customFormat="1" ht="20.100000000000001" customHeight="1" x14ac:dyDescent="0.25">
      <c r="A449" s="471"/>
      <c r="B449" s="471"/>
      <c r="C449" s="471"/>
      <c r="D449" s="471"/>
      <c r="E449" s="471"/>
      <c r="F449" s="471" t="s">
        <v>26669</v>
      </c>
      <c r="G449" s="471"/>
      <c r="H449" s="471"/>
      <c r="I449" s="471"/>
      <c r="J449" s="315">
        <v>80.176500000000004</v>
      </c>
    </row>
    <row r="450" spans="1:10" customFormat="1" ht="20.100000000000001" customHeight="1" x14ac:dyDescent="0.25">
      <c r="A450" s="471"/>
      <c r="B450" s="471"/>
      <c r="C450" s="471"/>
      <c r="D450" s="471"/>
      <c r="E450" s="471"/>
      <c r="F450" s="471" t="s">
        <v>26670</v>
      </c>
      <c r="G450" s="471"/>
      <c r="H450" s="471"/>
      <c r="I450" s="471"/>
      <c r="J450" s="315">
        <v>0</v>
      </c>
    </row>
    <row r="451" spans="1:10" customFormat="1" ht="20.100000000000001" customHeight="1" x14ac:dyDescent="0.25">
      <c r="A451" s="471"/>
      <c r="B451" s="471"/>
      <c r="C451" s="471"/>
      <c r="D451" s="471"/>
      <c r="E451" s="471"/>
      <c r="F451" s="471" t="s">
        <v>26658</v>
      </c>
      <c r="G451" s="471"/>
      <c r="H451" s="471"/>
      <c r="I451" s="471"/>
      <c r="J451" s="315">
        <v>184.82939999999999</v>
      </c>
    </row>
    <row r="452" spans="1:10" customFormat="1" ht="20.100000000000001" customHeight="1" x14ac:dyDescent="0.25">
      <c r="A452" s="471"/>
      <c r="B452" s="471"/>
      <c r="C452" s="471"/>
      <c r="D452" s="471"/>
      <c r="E452" s="471"/>
      <c r="F452" s="471" t="s">
        <v>26659</v>
      </c>
      <c r="G452" s="471"/>
      <c r="H452" s="471"/>
      <c r="I452" s="471"/>
      <c r="J452" s="315">
        <v>1.2200000000000001E-2</v>
      </c>
    </row>
    <row r="453" spans="1:10" customFormat="1" ht="20.100000000000001" customHeight="1" x14ac:dyDescent="0.25">
      <c r="A453" s="471"/>
      <c r="B453" s="471"/>
      <c r="C453" s="471"/>
      <c r="D453" s="471"/>
      <c r="E453" s="471"/>
      <c r="F453" s="471" t="s">
        <v>26660</v>
      </c>
      <c r="G453" s="471"/>
      <c r="H453" s="471"/>
      <c r="I453" s="471"/>
      <c r="J453" s="315">
        <v>0.62739999999999996</v>
      </c>
    </row>
    <row r="454" spans="1:10" customFormat="1" ht="20.100000000000001" customHeight="1" x14ac:dyDescent="0.25">
      <c r="A454" s="471"/>
      <c r="B454" s="471"/>
      <c r="C454" s="471"/>
      <c r="D454" s="471"/>
      <c r="E454" s="471"/>
      <c r="F454" s="471" t="s">
        <v>26661</v>
      </c>
      <c r="G454" s="471"/>
      <c r="H454" s="471"/>
      <c r="I454" s="471"/>
      <c r="J454" s="315">
        <v>3</v>
      </c>
    </row>
    <row r="455" spans="1:10" customFormat="1" ht="20.100000000000001" customHeight="1" x14ac:dyDescent="0.25">
      <c r="A455" s="471"/>
      <c r="B455" s="471"/>
      <c r="C455" s="471"/>
      <c r="D455" s="471"/>
      <c r="E455" s="471"/>
      <c r="F455" s="471" t="s">
        <v>26662</v>
      </c>
      <c r="G455" s="471"/>
      <c r="H455" s="471"/>
      <c r="I455" s="471"/>
      <c r="J455" s="315">
        <v>61.6098</v>
      </c>
    </row>
    <row r="456" spans="1:10" customFormat="1" ht="20.100000000000001" customHeight="1" x14ac:dyDescent="0.25">
      <c r="A456" s="294" t="s">
        <v>26613</v>
      </c>
      <c r="B456" s="295" t="s">
        <v>21788</v>
      </c>
      <c r="C456" s="294" t="s">
        <v>15146</v>
      </c>
      <c r="D456" s="294" t="s">
        <v>26663</v>
      </c>
      <c r="E456" s="295" t="s">
        <v>21825</v>
      </c>
      <c r="F456" s="295" t="s">
        <v>15148</v>
      </c>
      <c r="G456" s="473" t="s">
        <v>21826</v>
      </c>
      <c r="H456" s="473"/>
      <c r="I456" s="473"/>
      <c r="J456" s="295" t="s">
        <v>21827</v>
      </c>
    </row>
    <row r="457" spans="1:10" customFormat="1" ht="26.1" customHeight="1" x14ac:dyDescent="0.25">
      <c r="A457" s="302" t="s">
        <v>26664</v>
      </c>
      <c r="B457" s="303" t="s">
        <v>21800</v>
      </c>
      <c r="C457" s="302">
        <v>5213414</v>
      </c>
      <c r="D457" s="302" t="s">
        <v>20378</v>
      </c>
      <c r="E457" s="305">
        <v>0.68581000000000003</v>
      </c>
      <c r="F457" s="304" t="s">
        <v>16589</v>
      </c>
      <c r="G457" s="479">
        <v>636.01</v>
      </c>
      <c r="H457" s="479"/>
      <c r="I457" s="480"/>
      <c r="J457" s="368">
        <v>436.18200000000002</v>
      </c>
    </row>
    <row r="458" spans="1:10" customFormat="1" ht="20.100000000000001" customHeight="1" x14ac:dyDescent="0.25">
      <c r="A458" s="471"/>
      <c r="B458" s="471"/>
      <c r="C458" s="471"/>
      <c r="D458" s="471"/>
      <c r="E458" s="471"/>
      <c r="F458" s="471" t="s">
        <v>26665</v>
      </c>
      <c r="G458" s="471"/>
      <c r="H458" s="471"/>
      <c r="I458" s="471"/>
      <c r="J458" s="315">
        <v>436.18200000000002</v>
      </c>
    </row>
    <row r="459" spans="1:10" customFormat="1" ht="15" x14ac:dyDescent="0.25">
      <c r="A459" s="312"/>
      <c r="B459" s="312"/>
      <c r="C459" s="312"/>
      <c r="D459" s="312"/>
      <c r="E459" s="312" t="s">
        <v>21809</v>
      </c>
      <c r="F459" s="313">
        <v>56.943371583956669</v>
      </c>
      <c r="G459" s="312" t="s">
        <v>21810</v>
      </c>
      <c r="H459" s="313">
        <v>0</v>
      </c>
      <c r="I459" s="312" t="s">
        <v>21811</v>
      </c>
      <c r="J459" s="313">
        <v>56.943371583956669</v>
      </c>
    </row>
    <row r="460" spans="1:10" customFormat="1" ht="15.75" thickBot="1" x14ac:dyDescent="0.3">
      <c r="A460" s="312"/>
      <c r="B460" s="312"/>
      <c r="C460" s="312"/>
      <c r="D460" s="312"/>
      <c r="E460" s="312" t="s">
        <v>21812</v>
      </c>
      <c r="F460" s="313">
        <v>105.81</v>
      </c>
      <c r="G460" s="312"/>
      <c r="H460" s="472" t="s">
        <v>21813</v>
      </c>
      <c r="I460" s="472"/>
      <c r="J460" s="313">
        <v>604.23</v>
      </c>
    </row>
    <row r="461" spans="1:10" customFormat="1" ht="0.95" customHeight="1" thickTop="1" x14ac:dyDescent="0.25">
      <c r="A461" s="386"/>
      <c r="B461" s="386"/>
      <c r="C461" s="386"/>
      <c r="D461" s="386"/>
      <c r="E461" s="386"/>
      <c r="F461" s="386"/>
      <c r="G461" s="386"/>
      <c r="H461" s="386"/>
      <c r="I461" s="386"/>
      <c r="J461" s="386"/>
    </row>
    <row r="462" spans="1:10" customFormat="1" ht="18" customHeight="1" x14ac:dyDescent="0.25">
      <c r="A462" s="294" t="s">
        <v>26761</v>
      </c>
      <c r="B462" s="295" t="s">
        <v>15146</v>
      </c>
      <c r="C462" s="294" t="s">
        <v>21788</v>
      </c>
      <c r="D462" s="294" t="s">
        <v>21789</v>
      </c>
      <c r="E462" s="476" t="s">
        <v>21790</v>
      </c>
      <c r="F462" s="476"/>
      <c r="G462" s="296" t="s">
        <v>21791</v>
      </c>
      <c r="H462" s="295" t="s">
        <v>21774</v>
      </c>
      <c r="I462" s="295" t="s">
        <v>21792</v>
      </c>
      <c r="J462" s="295" t="s">
        <v>15133</v>
      </c>
    </row>
    <row r="463" spans="1:10" customFormat="1" ht="39" customHeight="1" x14ac:dyDescent="0.25">
      <c r="A463" s="381" t="s">
        <v>21793</v>
      </c>
      <c r="B463" s="382" t="s">
        <v>26633</v>
      </c>
      <c r="C463" s="381" t="s">
        <v>21800</v>
      </c>
      <c r="D463" s="381" t="s">
        <v>20298</v>
      </c>
      <c r="E463" s="481" t="s">
        <v>21797</v>
      </c>
      <c r="F463" s="481"/>
      <c r="G463" s="383" t="s">
        <v>15154</v>
      </c>
      <c r="H463" s="384">
        <v>1</v>
      </c>
      <c r="I463" s="385">
        <v>291.2</v>
      </c>
      <c r="J463" s="385">
        <v>291.2</v>
      </c>
    </row>
    <row r="464" spans="1:10" customFormat="1" ht="15" customHeight="1" x14ac:dyDescent="0.25">
      <c r="A464" s="476" t="s">
        <v>26614</v>
      </c>
      <c r="B464" s="473" t="s">
        <v>15146</v>
      </c>
      <c r="C464" s="476" t="s">
        <v>21788</v>
      </c>
      <c r="D464" s="476" t="s">
        <v>26615</v>
      </c>
      <c r="E464" s="473" t="s">
        <v>21825</v>
      </c>
      <c r="F464" s="478" t="s">
        <v>26616</v>
      </c>
      <c r="G464" s="473"/>
      <c r="H464" s="478" t="s">
        <v>26666</v>
      </c>
      <c r="I464" s="473"/>
      <c r="J464" s="473" t="s">
        <v>21827</v>
      </c>
    </row>
    <row r="465" spans="1:10" customFormat="1" ht="15" customHeight="1" x14ac:dyDescent="0.25">
      <c r="A465" s="473"/>
      <c r="B465" s="473"/>
      <c r="C465" s="473"/>
      <c r="D465" s="473"/>
      <c r="E465" s="473"/>
      <c r="F465" s="295" t="s">
        <v>26617</v>
      </c>
      <c r="G465" s="295" t="s">
        <v>26618</v>
      </c>
      <c r="H465" s="295" t="s">
        <v>26617</v>
      </c>
      <c r="I465" s="295" t="s">
        <v>26618</v>
      </c>
      <c r="J465" s="473"/>
    </row>
    <row r="466" spans="1:10" customFormat="1" ht="26.1" customHeight="1" x14ac:dyDescent="0.25">
      <c r="A466" s="307" t="s">
        <v>21801</v>
      </c>
      <c r="B466" s="308" t="s">
        <v>26568</v>
      </c>
      <c r="C466" s="307" t="s">
        <v>21800</v>
      </c>
      <c r="D466" s="307" t="s">
        <v>26569</v>
      </c>
      <c r="E466" s="310">
        <v>1</v>
      </c>
      <c r="F466" s="311">
        <v>0.3</v>
      </c>
      <c r="G466" s="311">
        <v>0.7</v>
      </c>
      <c r="H466" s="314">
        <v>177.1371</v>
      </c>
      <c r="I466" s="314">
        <v>73.588300000000004</v>
      </c>
      <c r="J466" s="314">
        <v>104.6529</v>
      </c>
    </row>
    <row r="467" spans="1:10" customFormat="1" ht="20.100000000000001" customHeight="1" x14ac:dyDescent="0.25">
      <c r="A467" s="471"/>
      <c r="B467" s="471"/>
      <c r="C467" s="471"/>
      <c r="D467" s="471"/>
      <c r="E467" s="471"/>
      <c r="F467" s="471" t="s">
        <v>26667</v>
      </c>
      <c r="G467" s="471"/>
      <c r="H467" s="471"/>
      <c r="I467" s="471"/>
      <c r="J467" s="315">
        <v>104.6529</v>
      </c>
    </row>
    <row r="468" spans="1:10" customFormat="1" ht="20.100000000000001" customHeight="1" x14ac:dyDescent="0.25">
      <c r="A468" s="294" t="s">
        <v>26622</v>
      </c>
      <c r="B468" s="295" t="s">
        <v>15146</v>
      </c>
      <c r="C468" s="294" t="s">
        <v>21788</v>
      </c>
      <c r="D468" s="294" t="s">
        <v>21805</v>
      </c>
      <c r="E468" s="295" t="s">
        <v>21825</v>
      </c>
      <c r="F468" s="473" t="s">
        <v>26668</v>
      </c>
      <c r="G468" s="473"/>
      <c r="H468" s="473"/>
      <c r="I468" s="473"/>
      <c r="J468" s="295" t="s">
        <v>21827</v>
      </c>
    </row>
    <row r="469" spans="1:10" customFormat="1" ht="24" customHeight="1" x14ac:dyDescent="0.25">
      <c r="A469" s="307" t="s">
        <v>21801</v>
      </c>
      <c r="B469" s="308" t="s">
        <v>25272</v>
      </c>
      <c r="C469" s="307" t="s">
        <v>21800</v>
      </c>
      <c r="D469" s="307" t="s">
        <v>25273</v>
      </c>
      <c r="E469" s="310">
        <v>1</v>
      </c>
      <c r="F469" s="307"/>
      <c r="G469" s="307"/>
      <c r="H469" s="307"/>
      <c r="I469" s="314">
        <v>33.278300000000002</v>
      </c>
      <c r="J469" s="314">
        <v>33.278300000000002</v>
      </c>
    </row>
    <row r="470" spans="1:10" customFormat="1" ht="24" customHeight="1" x14ac:dyDescent="0.25">
      <c r="A470" s="307" t="s">
        <v>21801</v>
      </c>
      <c r="B470" s="308" t="s">
        <v>25263</v>
      </c>
      <c r="C470" s="307" t="s">
        <v>21800</v>
      </c>
      <c r="D470" s="307" t="s">
        <v>21804</v>
      </c>
      <c r="E470" s="310">
        <v>2</v>
      </c>
      <c r="F470" s="307"/>
      <c r="G470" s="307"/>
      <c r="H470" s="307"/>
      <c r="I470" s="314">
        <v>23.449100000000001</v>
      </c>
      <c r="J470" s="314">
        <v>46.898200000000003</v>
      </c>
    </row>
    <row r="471" spans="1:10" customFormat="1" ht="20.100000000000001" customHeight="1" x14ac:dyDescent="0.25">
      <c r="A471" s="471"/>
      <c r="B471" s="471"/>
      <c r="C471" s="471"/>
      <c r="D471" s="471"/>
      <c r="E471" s="471"/>
      <c r="F471" s="471" t="s">
        <v>26669</v>
      </c>
      <c r="G471" s="471"/>
      <c r="H471" s="471"/>
      <c r="I471" s="471"/>
      <c r="J471" s="315">
        <v>80.176500000000004</v>
      </c>
    </row>
    <row r="472" spans="1:10" customFormat="1" ht="20.100000000000001" customHeight="1" x14ac:dyDescent="0.25">
      <c r="A472" s="471"/>
      <c r="B472" s="471"/>
      <c r="C472" s="471"/>
      <c r="D472" s="471"/>
      <c r="E472" s="471"/>
      <c r="F472" s="471" t="s">
        <v>26670</v>
      </c>
      <c r="G472" s="471"/>
      <c r="H472" s="471"/>
      <c r="I472" s="471"/>
      <c r="J472" s="315">
        <v>0</v>
      </c>
    </row>
    <row r="473" spans="1:10" customFormat="1" ht="20.100000000000001" customHeight="1" x14ac:dyDescent="0.25">
      <c r="A473" s="471"/>
      <c r="B473" s="471"/>
      <c r="C473" s="471"/>
      <c r="D473" s="471"/>
      <c r="E473" s="471"/>
      <c r="F473" s="471" t="s">
        <v>26658</v>
      </c>
      <c r="G473" s="471"/>
      <c r="H473" s="471"/>
      <c r="I473" s="471"/>
      <c r="J473" s="315">
        <v>184.82939999999999</v>
      </c>
    </row>
    <row r="474" spans="1:10" customFormat="1" ht="20.100000000000001" customHeight="1" x14ac:dyDescent="0.25">
      <c r="A474" s="471"/>
      <c r="B474" s="471"/>
      <c r="C474" s="471"/>
      <c r="D474" s="471"/>
      <c r="E474" s="471"/>
      <c r="F474" s="471" t="s">
        <v>26659</v>
      </c>
      <c r="G474" s="471"/>
      <c r="H474" s="471"/>
      <c r="I474" s="471"/>
      <c r="J474" s="315">
        <v>1.2200000000000001E-2</v>
      </c>
    </row>
    <row r="475" spans="1:10" customFormat="1" ht="20.100000000000001" customHeight="1" x14ac:dyDescent="0.25">
      <c r="A475" s="471"/>
      <c r="B475" s="471"/>
      <c r="C475" s="471"/>
      <c r="D475" s="471"/>
      <c r="E475" s="471"/>
      <c r="F475" s="471" t="s">
        <v>26660</v>
      </c>
      <c r="G475" s="471"/>
      <c r="H475" s="471"/>
      <c r="I475" s="471"/>
      <c r="J475" s="315">
        <v>0.62739999999999996</v>
      </c>
    </row>
    <row r="476" spans="1:10" customFormat="1" ht="20.100000000000001" customHeight="1" x14ac:dyDescent="0.25">
      <c r="A476" s="471"/>
      <c r="B476" s="471"/>
      <c r="C476" s="471"/>
      <c r="D476" s="471"/>
      <c r="E476" s="471"/>
      <c r="F476" s="471" t="s">
        <v>26661</v>
      </c>
      <c r="G476" s="471"/>
      <c r="H476" s="471"/>
      <c r="I476" s="471"/>
      <c r="J476" s="315">
        <v>3</v>
      </c>
    </row>
    <row r="477" spans="1:10" customFormat="1" ht="20.100000000000001" customHeight="1" x14ac:dyDescent="0.25">
      <c r="A477" s="471"/>
      <c r="B477" s="471"/>
      <c r="C477" s="471"/>
      <c r="D477" s="471"/>
      <c r="E477" s="471"/>
      <c r="F477" s="471" t="s">
        <v>26662</v>
      </c>
      <c r="G477" s="471"/>
      <c r="H477" s="471"/>
      <c r="I477" s="471"/>
      <c r="J477" s="315">
        <v>61.6098</v>
      </c>
    </row>
    <row r="478" spans="1:10" customFormat="1" ht="20.100000000000001" customHeight="1" x14ac:dyDescent="0.25">
      <c r="A478" s="294" t="s">
        <v>26613</v>
      </c>
      <c r="B478" s="295" t="s">
        <v>21788</v>
      </c>
      <c r="C478" s="294" t="s">
        <v>15146</v>
      </c>
      <c r="D478" s="294" t="s">
        <v>26663</v>
      </c>
      <c r="E478" s="295" t="s">
        <v>21825</v>
      </c>
      <c r="F478" s="295" t="s">
        <v>15148</v>
      </c>
      <c r="G478" s="473" t="s">
        <v>21826</v>
      </c>
      <c r="H478" s="473"/>
      <c r="I478" s="473"/>
      <c r="J478" s="295" t="s">
        <v>21827</v>
      </c>
    </row>
    <row r="479" spans="1:10" customFormat="1" ht="26.1" customHeight="1" x14ac:dyDescent="0.25">
      <c r="A479" s="302" t="s">
        <v>26664</v>
      </c>
      <c r="B479" s="303" t="s">
        <v>21800</v>
      </c>
      <c r="C479" s="302">
        <v>5213414</v>
      </c>
      <c r="D479" s="302" t="s">
        <v>20378</v>
      </c>
      <c r="E479" s="305">
        <v>0.36</v>
      </c>
      <c r="F479" s="304" t="s">
        <v>16589</v>
      </c>
      <c r="G479" s="479">
        <v>636.01</v>
      </c>
      <c r="H479" s="479"/>
      <c r="I479" s="480"/>
      <c r="J479" s="368">
        <v>228.96360000000001</v>
      </c>
    </row>
    <row r="480" spans="1:10" customFormat="1" ht="20.100000000000001" customHeight="1" x14ac:dyDescent="0.25">
      <c r="A480" s="471"/>
      <c r="B480" s="471"/>
      <c r="C480" s="471"/>
      <c r="D480" s="471"/>
      <c r="E480" s="471"/>
      <c r="F480" s="471" t="s">
        <v>26665</v>
      </c>
      <c r="G480" s="471"/>
      <c r="H480" s="471"/>
      <c r="I480" s="471"/>
      <c r="J480" s="315">
        <v>228.96360000000001</v>
      </c>
    </row>
    <row r="481" spans="1:10" customFormat="1" ht="15" x14ac:dyDescent="0.25">
      <c r="A481" s="312"/>
      <c r="B481" s="312"/>
      <c r="C481" s="312"/>
      <c r="D481" s="312"/>
      <c r="E481" s="312" t="s">
        <v>21809</v>
      </c>
      <c r="F481" s="313">
        <v>42.587668487225905</v>
      </c>
      <c r="G481" s="312" t="s">
        <v>21810</v>
      </c>
      <c r="H481" s="313">
        <v>0</v>
      </c>
      <c r="I481" s="312" t="s">
        <v>21811</v>
      </c>
      <c r="J481" s="313">
        <v>42.587668487225905</v>
      </c>
    </row>
    <row r="482" spans="1:10" customFormat="1" ht="15.75" thickBot="1" x14ac:dyDescent="0.3">
      <c r="A482" s="312"/>
      <c r="B482" s="312"/>
      <c r="C482" s="312"/>
      <c r="D482" s="312"/>
      <c r="E482" s="312" t="s">
        <v>21812</v>
      </c>
      <c r="F482" s="313">
        <v>61.82</v>
      </c>
      <c r="G482" s="312"/>
      <c r="H482" s="472" t="s">
        <v>21813</v>
      </c>
      <c r="I482" s="472"/>
      <c r="J482" s="313">
        <v>353.02</v>
      </c>
    </row>
    <row r="483" spans="1:10" customFormat="1" ht="0.95" customHeight="1" thickTop="1" x14ac:dyDescent="0.25">
      <c r="A483" s="386"/>
      <c r="B483" s="386"/>
      <c r="C483" s="386"/>
      <c r="D483" s="386"/>
      <c r="E483" s="386"/>
      <c r="F483" s="386"/>
      <c r="G483" s="386"/>
      <c r="H483" s="386"/>
      <c r="I483" s="386"/>
      <c r="J483" s="386"/>
    </row>
    <row r="484" spans="1:10" customFormat="1" ht="18" customHeight="1" x14ac:dyDescent="0.25">
      <c r="A484" s="294" t="s">
        <v>26762</v>
      </c>
      <c r="B484" s="295" t="s">
        <v>15146</v>
      </c>
      <c r="C484" s="294" t="s">
        <v>21788</v>
      </c>
      <c r="D484" s="294" t="s">
        <v>21789</v>
      </c>
      <c r="E484" s="476" t="s">
        <v>21790</v>
      </c>
      <c r="F484" s="476"/>
      <c r="G484" s="296" t="s">
        <v>21791</v>
      </c>
      <c r="H484" s="295" t="s">
        <v>21774</v>
      </c>
      <c r="I484" s="295" t="s">
        <v>21792</v>
      </c>
      <c r="J484" s="295" t="s">
        <v>15133</v>
      </c>
    </row>
    <row r="485" spans="1:10" customFormat="1" ht="26.1" customHeight="1" x14ac:dyDescent="0.25">
      <c r="A485" s="381" t="s">
        <v>21793</v>
      </c>
      <c r="B485" s="382" t="s">
        <v>26686</v>
      </c>
      <c r="C485" s="381" t="s">
        <v>21800</v>
      </c>
      <c r="D485" s="381" t="s">
        <v>20370</v>
      </c>
      <c r="E485" s="481" t="s">
        <v>21797</v>
      </c>
      <c r="F485" s="481"/>
      <c r="G485" s="383" t="s">
        <v>16589</v>
      </c>
      <c r="H485" s="384">
        <v>1</v>
      </c>
      <c r="I485" s="385">
        <v>492.13</v>
      </c>
      <c r="J485" s="385">
        <v>492.13</v>
      </c>
    </row>
    <row r="486" spans="1:10" customFormat="1" ht="15" customHeight="1" x14ac:dyDescent="0.25">
      <c r="A486" s="476" t="s">
        <v>26614</v>
      </c>
      <c r="B486" s="473" t="s">
        <v>15146</v>
      </c>
      <c r="C486" s="476" t="s">
        <v>21788</v>
      </c>
      <c r="D486" s="476" t="s">
        <v>26615</v>
      </c>
      <c r="E486" s="473" t="s">
        <v>21825</v>
      </c>
      <c r="F486" s="478" t="s">
        <v>26616</v>
      </c>
      <c r="G486" s="473"/>
      <c r="H486" s="478" t="s">
        <v>26666</v>
      </c>
      <c r="I486" s="473"/>
      <c r="J486" s="473" t="s">
        <v>21827</v>
      </c>
    </row>
    <row r="487" spans="1:10" customFormat="1" ht="15" customHeight="1" x14ac:dyDescent="0.25">
      <c r="A487" s="473"/>
      <c r="B487" s="473"/>
      <c r="C487" s="473"/>
      <c r="D487" s="473"/>
      <c r="E487" s="473"/>
      <c r="F487" s="295" t="s">
        <v>26617</v>
      </c>
      <c r="G487" s="295" t="s">
        <v>26618</v>
      </c>
      <c r="H487" s="295" t="s">
        <v>26617</v>
      </c>
      <c r="I487" s="295" t="s">
        <v>26618</v>
      </c>
      <c r="J487" s="473"/>
    </row>
    <row r="488" spans="1:10" customFormat="1" ht="26.1" customHeight="1" x14ac:dyDescent="0.25">
      <c r="A488" s="307" t="s">
        <v>21801</v>
      </c>
      <c r="B488" s="308" t="s">
        <v>26568</v>
      </c>
      <c r="C488" s="307" t="s">
        <v>21800</v>
      </c>
      <c r="D488" s="307" t="s">
        <v>26569</v>
      </c>
      <c r="E488" s="310">
        <v>1</v>
      </c>
      <c r="F488" s="311">
        <v>0.3</v>
      </c>
      <c r="G488" s="311">
        <v>0.7</v>
      </c>
      <c r="H488" s="314">
        <v>177.1371</v>
      </c>
      <c r="I488" s="314">
        <v>73.588300000000004</v>
      </c>
      <c r="J488" s="314">
        <v>104.6529</v>
      </c>
    </row>
    <row r="489" spans="1:10" customFormat="1" ht="20.100000000000001" customHeight="1" x14ac:dyDescent="0.25">
      <c r="A489" s="471"/>
      <c r="B489" s="471"/>
      <c r="C489" s="471"/>
      <c r="D489" s="471"/>
      <c r="E489" s="471"/>
      <c r="F489" s="471" t="s">
        <v>26667</v>
      </c>
      <c r="G489" s="471"/>
      <c r="H489" s="471"/>
      <c r="I489" s="471"/>
      <c r="J489" s="315">
        <v>104.6529</v>
      </c>
    </row>
    <row r="490" spans="1:10" customFormat="1" ht="20.100000000000001" customHeight="1" x14ac:dyDescent="0.25">
      <c r="A490" s="294" t="s">
        <v>26622</v>
      </c>
      <c r="B490" s="295" t="s">
        <v>15146</v>
      </c>
      <c r="C490" s="294" t="s">
        <v>21788</v>
      </c>
      <c r="D490" s="294" t="s">
        <v>21805</v>
      </c>
      <c r="E490" s="295" t="s">
        <v>21825</v>
      </c>
      <c r="F490" s="473" t="s">
        <v>26668</v>
      </c>
      <c r="G490" s="473"/>
      <c r="H490" s="473"/>
      <c r="I490" s="473"/>
      <c r="J490" s="295" t="s">
        <v>21827</v>
      </c>
    </row>
    <row r="491" spans="1:10" customFormat="1" ht="24" customHeight="1" x14ac:dyDescent="0.25">
      <c r="A491" s="307" t="s">
        <v>21801</v>
      </c>
      <c r="B491" s="308" t="s">
        <v>25272</v>
      </c>
      <c r="C491" s="307" t="s">
        <v>21800</v>
      </c>
      <c r="D491" s="307" t="s">
        <v>25273</v>
      </c>
      <c r="E491" s="310">
        <v>1</v>
      </c>
      <c r="F491" s="307"/>
      <c r="G491" s="307"/>
      <c r="H491" s="307"/>
      <c r="I491" s="314">
        <v>33.278300000000002</v>
      </c>
      <c r="J491" s="314">
        <v>33.278300000000002</v>
      </c>
    </row>
    <row r="492" spans="1:10" customFormat="1" ht="24" customHeight="1" x14ac:dyDescent="0.25">
      <c r="A492" s="307" t="s">
        <v>21801</v>
      </c>
      <c r="B492" s="308" t="s">
        <v>25263</v>
      </c>
      <c r="C492" s="307" t="s">
        <v>21800</v>
      </c>
      <c r="D492" s="307" t="s">
        <v>21804</v>
      </c>
      <c r="E492" s="310">
        <v>2</v>
      </c>
      <c r="F492" s="307"/>
      <c r="G492" s="307"/>
      <c r="H492" s="307"/>
      <c r="I492" s="314">
        <v>23.449100000000001</v>
      </c>
      <c r="J492" s="314">
        <v>46.898200000000003</v>
      </c>
    </row>
    <row r="493" spans="1:10" customFormat="1" ht="20.100000000000001" customHeight="1" x14ac:dyDescent="0.25">
      <c r="A493" s="471"/>
      <c r="B493" s="471"/>
      <c r="C493" s="471"/>
      <c r="D493" s="471"/>
      <c r="E493" s="471"/>
      <c r="F493" s="471" t="s">
        <v>26669</v>
      </c>
      <c r="G493" s="471"/>
      <c r="H493" s="471"/>
      <c r="I493" s="471"/>
      <c r="J493" s="315">
        <v>80.176500000000004</v>
      </c>
    </row>
    <row r="494" spans="1:10" customFormat="1" ht="20.100000000000001" customHeight="1" x14ac:dyDescent="0.25">
      <c r="A494" s="471"/>
      <c r="B494" s="471"/>
      <c r="C494" s="471"/>
      <c r="D494" s="471"/>
      <c r="E494" s="471"/>
      <c r="F494" s="471" t="s">
        <v>26670</v>
      </c>
      <c r="G494" s="471"/>
      <c r="H494" s="471"/>
      <c r="I494" s="471"/>
      <c r="J494" s="315">
        <v>0</v>
      </c>
    </row>
    <row r="495" spans="1:10" customFormat="1" ht="20.100000000000001" customHeight="1" x14ac:dyDescent="0.25">
      <c r="A495" s="471"/>
      <c r="B495" s="471"/>
      <c r="C495" s="471"/>
      <c r="D495" s="471"/>
      <c r="E495" s="471"/>
      <c r="F495" s="471" t="s">
        <v>26658</v>
      </c>
      <c r="G495" s="471"/>
      <c r="H495" s="471"/>
      <c r="I495" s="471"/>
      <c r="J495" s="315">
        <v>184.82939999999999</v>
      </c>
    </row>
    <row r="496" spans="1:10" customFormat="1" ht="20.100000000000001" customHeight="1" x14ac:dyDescent="0.25">
      <c r="A496" s="471"/>
      <c r="B496" s="471"/>
      <c r="C496" s="471"/>
      <c r="D496" s="471"/>
      <c r="E496" s="471"/>
      <c r="F496" s="471" t="s">
        <v>26659</v>
      </c>
      <c r="G496" s="471"/>
      <c r="H496" s="471"/>
      <c r="I496" s="471"/>
      <c r="J496" s="315">
        <v>1.2200000000000001E-2</v>
      </c>
    </row>
    <row r="497" spans="1:10" customFormat="1" ht="20.100000000000001" customHeight="1" x14ac:dyDescent="0.25">
      <c r="A497" s="471"/>
      <c r="B497" s="471"/>
      <c r="C497" s="471"/>
      <c r="D497" s="471"/>
      <c r="E497" s="471"/>
      <c r="F497" s="471" t="s">
        <v>26660</v>
      </c>
      <c r="G497" s="471"/>
      <c r="H497" s="471"/>
      <c r="I497" s="471"/>
      <c r="J497" s="315">
        <v>0.62739999999999996</v>
      </c>
    </row>
    <row r="498" spans="1:10" customFormat="1" ht="20.100000000000001" customHeight="1" x14ac:dyDescent="0.25">
      <c r="A498" s="471"/>
      <c r="B498" s="471"/>
      <c r="C498" s="471"/>
      <c r="D498" s="471"/>
      <c r="E498" s="471"/>
      <c r="F498" s="471" t="s">
        <v>26661</v>
      </c>
      <c r="G498" s="471"/>
      <c r="H498" s="471"/>
      <c r="I498" s="471"/>
      <c r="J498" s="315">
        <v>3</v>
      </c>
    </row>
    <row r="499" spans="1:10" customFormat="1" ht="20.100000000000001" customHeight="1" x14ac:dyDescent="0.25">
      <c r="A499" s="471"/>
      <c r="B499" s="471"/>
      <c r="C499" s="471"/>
      <c r="D499" s="471"/>
      <c r="E499" s="471"/>
      <c r="F499" s="471" t="s">
        <v>26662</v>
      </c>
      <c r="G499" s="471"/>
      <c r="H499" s="471"/>
      <c r="I499" s="471"/>
      <c r="J499" s="315">
        <v>61.6098</v>
      </c>
    </row>
    <row r="500" spans="1:10" customFormat="1" ht="20.100000000000001" customHeight="1" x14ac:dyDescent="0.25">
      <c r="A500" s="294" t="s">
        <v>26613</v>
      </c>
      <c r="B500" s="295" t="s">
        <v>21788</v>
      </c>
      <c r="C500" s="294" t="s">
        <v>15146</v>
      </c>
      <c r="D500" s="294" t="s">
        <v>26663</v>
      </c>
      <c r="E500" s="295" t="s">
        <v>21825</v>
      </c>
      <c r="F500" s="295" t="s">
        <v>15148</v>
      </c>
      <c r="G500" s="473" t="s">
        <v>21826</v>
      </c>
      <c r="H500" s="473"/>
      <c r="I500" s="473"/>
      <c r="J500" s="295" t="s">
        <v>21827</v>
      </c>
    </row>
    <row r="501" spans="1:10" customFormat="1" ht="26.1" customHeight="1" x14ac:dyDescent="0.25">
      <c r="A501" s="302" t="s">
        <v>26664</v>
      </c>
      <c r="B501" s="303" t="s">
        <v>21800</v>
      </c>
      <c r="C501" s="302">
        <v>5213417</v>
      </c>
      <c r="D501" s="302" t="s">
        <v>20376</v>
      </c>
      <c r="E501" s="305">
        <v>1</v>
      </c>
      <c r="F501" s="304" t="s">
        <v>16589</v>
      </c>
      <c r="G501" s="479">
        <v>429.89</v>
      </c>
      <c r="H501" s="479"/>
      <c r="I501" s="480"/>
      <c r="J501" s="368">
        <v>429.89</v>
      </c>
    </row>
    <row r="502" spans="1:10" customFormat="1" ht="20.100000000000001" customHeight="1" x14ac:dyDescent="0.25">
      <c r="A502" s="471"/>
      <c r="B502" s="471"/>
      <c r="C502" s="471"/>
      <c r="D502" s="471"/>
      <c r="E502" s="471"/>
      <c r="F502" s="471" t="s">
        <v>26665</v>
      </c>
      <c r="G502" s="471"/>
      <c r="H502" s="471"/>
      <c r="I502" s="471"/>
      <c r="J502" s="315">
        <v>429.89</v>
      </c>
    </row>
    <row r="503" spans="1:10" customFormat="1" ht="15" x14ac:dyDescent="0.25">
      <c r="A503" s="312"/>
      <c r="B503" s="312"/>
      <c r="C503" s="312"/>
      <c r="D503" s="312"/>
      <c r="E503" s="312" t="s">
        <v>21809</v>
      </c>
      <c r="F503" s="313">
        <v>70.789245399999999</v>
      </c>
      <c r="G503" s="312" t="s">
        <v>21810</v>
      </c>
      <c r="H503" s="313">
        <v>0</v>
      </c>
      <c r="I503" s="312" t="s">
        <v>21811</v>
      </c>
      <c r="J503" s="313">
        <v>70.789245417568821</v>
      </c>
    </row>
    <row r="504" spans="1:10" customFormat="1" ht="15.75" thickBot="1" x14ac:dyDescent="0.3">
      <c r="A504" s="312"/>
      <c r="B504" s="312"/>
      <c r="C504" s="312"/>
      <c r="D504" s="312"/>
      <c r="E504" s="312" t="s">
        <v>21812</v>
      </c>
      <c r="F504" s="313">
        <v>104.47</v>
      </c>
      <c r="G504" s="312"/>
      <c r="H504" s="472" t="s">
        <v>21813</v>
      </c>
      <c r="I504" s="472"/>
      <c r="J504" s="313">
        <v>596.6</v>
      </c>
    </row>
    <row r="505" spans="1:10" customFormat="1" ht="0.95" customHeight="1" thickTop="1" x14ac:dyDescent="0.25">
      <c r="A505" s="386"/>
      <c r="B505" s="386"/>
      <c r="C505" s="386"/>
      <c r="D505" s="386"/>
      <c r="E505" s="386"/>
      <c r="F505" s="386"/>
      <c r="G505" s="386"/>
      <c r="H505" s="386"/>
      <c r="I505" s="386"/>
      <c r="J505" s="386"/>
    </row>
    <row r="506" spans="1:10" customFormat="1" ht="18" customHeight="1" x14ac:dyDescent="0.25">
      <c r="A506" s="294" t="s">
        <v>26763</v>
      </c>
      <c r="B506" s="295" t="s">
        <v>15146</v>
      </c>
      <c r="C506" s="294" t="s">
        <v>21788</v>
      </c>
      <c r="D506" s="294" t="s">
        <v>21789</v>
      </c>
      <c r="E506" s="476" t="s">
        <v>21790</v>
      </c>
      <c r="F506" s="476"/>
      <c r="G506" s="296" t="s">
        <v>21791</v>
      </c>
      <c r="H506" s="295" t="s">
        <v>21774</v>
      </c>
      <c r="I506" s="295" t="s">
        <v>21792</v>
      </c>
      <c r="J506" s="295" t="s">
        <v>15133</v>
      </c>
    </row>
    <row r="507" spans="1:10" customFormat="1" ht="39" customHeight="1" x14ac:dyDescent="0.25">
      <c r="A507" s="381" t="s">
        <v>21793</v>
      </c>
      <c r="B507" s="382" t="s">
        <v>26635</v>
      </c>
      <c r="C507" s="381" t="s">
        <v>21800</v>
      </c>
      <c r="D507" s="381" t="s">
        <v>20307</v>
      </c>
      <c r="E507" s="481" t="s">
        <v>21797</v>
      </c>
      <c r="F507" s="481"/>
      <c r="G507" s="383" t="s">
        <v>15154</v>
      </c>
      <c r="H507" s="384">
        <v>1</v>
      </c>
      <c r="I507" s="385">
        <v>302.56</v>
      </c>
      <c r="J507" s="385">
        <v>302.56</v>
      </c>
    </row>
    <row r="508" spans="1:10" customFormat="1" ht="15" customHeight="1" x14ac:dyDescent="0.25">
      <c r="A508" s="476" t="s">
        <v>26614</v>
      </c>
      <c r="B508" s="473" t="s">
        <v>15146</v>
      </c>
      <c r="C508" s="476" t="s">
        <v>21788</v>
      </c>
      <c r="D508" s="476" t="s">
        <v>26615</v>
      </c>
      <c r="E508" s="473" t="s">
        <v>21825</v>
      </c>
      <c r="F508" s="478" t="s">
        <v>26616</v>
      </c>
      <c r="G508" s="473"/>
      <c r="H508" s="478" t="s">
        <v>26666</v>
      </c>
      <c r="I508" s="473"/>
      <c r="J508" s="473" t="s">
        <v>21827</v>
      </c>
    </row>
    <row r="509" spans="1:10" customFormat="1" ht="15" customHeight="1" x14ac:dyDescent="0.25">
      <c r="A509" s="473"/>
      <c r="B509" s="473"/>
      <c r="C509" s="473"/>
      <c r="D509" s="473"/>
      <c r="E509" s="473"/>
      <c r="F509" s="295" t="s">
        <v>26617</v>
      </c>
      <c r="G509" s="295" t="s">
        <v>26618</v>
      </c>
      <c r="H509" s="295" t="s">
        <v>26617</v>
      </c>
      <c r="I509" s="295" t="s">
        <v>26618</v>
      </c>
      <c r="J509" s="473"/>
    </row>
    <row r="510" spans="1:10" customFormat="1" ht="26.1" customHeight="1" x14ac:dyDescent="0.25">
      <c r="A510" s="307" t="s">
        <v>21801</v>
      </c>
      <c r="B510" s="308" t="s">
        <v>26568</v>
      </c>
      <c r="C510" s="307" t="s">
        <v>21800</v>
      </c>
      <c r="D510" s="307" t="s">
        <v>26569</v>
      </c>
      <c r="E510" s="310">
        <v>1</v>
      </c>
      <c r="F510" s="311">
        <v>0.3</v>
      </c>
      <c r="G510" s="311">
        <v>0.7</v>
      </c>
      <c r="H510" s="314">
        <v>177.1371</v>
      </c>
      <c r="I510" s="314">
        <v>73.588300000000004</v>
      </c>
      <c r="J510" s="314">
        <v>104.6529</v>
      </c>
    </row>
    <row r="511" spans="1:10" customFormat="1" ht="20.100000000000001" customHeight="1" x14ac:dyDescent="0.25">
      <c r="A511" s="471"/>
      <c r="B511" s="471"/>
      <c r="C511" s="471"/>
      <c r="D511" s="471"/>
      <c r="E511" s="471"/>
      <c r="F511" s="471" t="s">
        <v>26667</v>
      </c>
      <c r="G511" s="471"/>
      <c r="H511" s="471"/>
      <c r="I511" s="471"/>
      <c r="J511" s="315">
        <v>104.6529</v>
      </c>
    </row>
    <row r="512" spans="1:10" customFormat="1" ht="20.100000000000001" customHeight="1" x14ac:dyDescent="0.25">
      <c r="A512" s="294" t="s">
        <v>26622</v>
      </c>
      <c r="B512" s="295" t="s">
        <v>15146</v>
      </c>
      <c r="C512" s="294" t="s">
        <v>21788</v>
      </c>
      <c r="D512" s="294" t="s">
        <v>21805</v>
      </c>
      <c r="E512" s="295" t="s">
        <v>21825</v>
      </c>
      <c r="F512" s="473" t="s">
        <v>26668</v>
      </c>
      <c r="G512" s="473"/>
      <c r="H512" s="473"/>
      <c r="I512" s="473"/>
      <c r="J512" s="295" t="s">
        <v>21827</v>
      </c>
    </row>
    <row r="513" spans="1:10" customFormat="1" ht="24" customHeight="1" x14ac:dyDescent="0.25">
      <c r="A513" s="307" t="s">
        <v>21801</v>
      </c>
      <c r="B513" s="308" t="s">
        <v>25272</v>
      </c>
      <c r="C513" s="307" t="s">
        <v>21800</v>
      </c>
      <c r="D513" s="307" t="s">
        <v>25273</v>
      </c>
      <c r="E513" s="310">
        <v>1</v>
      </c>
      <c r="F513" s="307"/>
      <c r="G513" s="307"/>
      <c r="H513" s="307"/>
      <c r="I513" s="314">
        <v>33.278300000000002</v>
      </c>
      <c r="J513" s="314">
        <v>33.278300000000002</v>
      </c>
    </row>
    <row r="514" spans="1:10" customFormat="1" ht="24" customHeight="1" x14ac:dyDescent="0.25">
      <c r="A514" s="307" t="s">
        <v>21801</v>
      </c>
      <c r="B514" s="308" t="s">
        <v>25263</v>
      </c>
      <c r="C514" s="307" t="s">
        <v>21800</v>
      </c>
      <c r="D514" s="307" t="s">
        <v>21804</v>
      </c>
      <c r="E514" s="310">
        <v>2</v>
      </c>
      <c r="F514" s="307"/>
      <c r="G514" s="307"/>
      <c r="H514" s="307"/>
      <c r="I514" s="314">
        <v>23.449100000000001</v>
      </c>
      <c r="J514" s="314">
        <v>46.898200000000003</v>
      </c>
    </row>
    <row r="515" spans="1:10" customFormat="1" ht="20.100000000000001" customHeight="1" x14ac:dyDescent="0.25">
      <c r="A515" s="471"/>
      <c r="B515" s="471"/>
      <c r="C515" s="471"/>
      <c r="D515" s="471"/>
      <c r="E515" s="471"/>
      <c r="F515" s="471" t="s">
        <v>26669</v>
      </c>
      <c r="G515" s="471"/>
      <c r="H515" s="471"/>
      <c r="I515" s="471"/>
      <c r="J515" s="315">
        <v>80.176500000000004</v>
      </c>
    </row>
    <row r="516" spans="1:10" customFormat="1" ht="20.100000000000001" customHeight="1" x14ac:dyDescent="0.25">
      <c r="A516" s="471"/>
      <c r="B516" s="471"/>
      <c r="C516" s="471"/>
      <c r="D516" s="471"/>
      <c r="E516" s="471"/>
      <c r="F516" s="471" t="s">
        <v>26670</v>
      </c>
      <c r="G516" s="471"/>
      <c r="H516" s="471"/>
      <c r="I516" s="471"/>
      <c r="J516" s="315">
        <v>0</v>
      </c>
    </row>
    <row r="517" spans="1:10" customFormat="1" ht="20.100000000000001" customHeight="1" x14ac:dyDescent="0.25">
      <c r="A517" s="471"/>
      <c r="B517" s="471"/>
      <c r="C517" s="471"/>
      <c r="D517" s="471"/>
      <c r="E517" s="471"/>
      <c r="F517" s="471" t="s">
        <v>26658</v>
      </c>
      <c r="G517" s="471"/>
      <c r="H517" s="471"/>
      <c r="I517" s="471"/>
      <c r="J517" s="315">
        <v>184.82939999999999</v>
      </c>
    </row>
    <row r="518" spans="1:10" customFormat="1" ht="20.100000000000001" customHeight="1" x14ac:dyDescent="0.25">
      <c r="A518" s="471"/>
      <c r="B518" s="471"/>
      <c r="C518" s="471"/>
      <c r="D518" s="471"/>
      <c r="E518" s="471"/>
      <c r="F518" s="471" t="s">
        <v>26659</v>
      </c>
      <c r="G518" s="471"/>
      <c r="H518" s="471"/>
      <c r="I518" s="471"/>
      <c r="J518" s="315">
        <v>1.2200000000000001E-2</v>
      </c>
    </row>
    <row r="519" spans="1:10" customFormat="1" ht="20.100000000000001" customHeight="1" x14ac:dyDescent="0.25">
      <c r="A519" s="471"/>
      <c r="B519" s="471"/>
      <c r="C519" s="471"/>
      <c r="D519" s="471"/>
      <c r="E519" s="471"/>
      <c r="F519" s="471" t="s">
        <v>26660</v>
      </c>
      <c r="G519" s="471"/>
      <c r="H519" s="471"/>
      <c r="I519" s="471"/>
      <c r="J519" s="315">
        <v>0.62739999999999996</v>
      </c>
    </row>
    <row r="520" spans="1:10" customFormat="1" ht="20.100000000000001" customHeight="1" x14ac:dyDescent="0.25">
      <c r="A520" s="471"/>
      <c r="B520" s="471"/>
      <c r="C520" s="471"/>
      <c r="D520" s="471"/>
      <c r="E520" s="471"/>
      <c r="F520" s="471" t="s">
        <v>26661</v>
      </c>
      <c r="G520" s="471"/>
      <c r="H520" s="471"/>
      <c r="I520" s="471"/>
      <c r="J520" s="315">
        <v>3</v>
      </c>
    </row>
    <row r="521" spans="1:10" customFormat="1" ht="20.100000000000001" customHeight="1" x14ac:dyDescent="0.25">
      <c r="A521" s="471"/>
      <c r="B521" s="471"/>
      <c r="C521" s="471"/>
      <c r="D521" s="471"/>
      <c r="E521" s="471"/>
      <c r="F521" s="471" t="s">
        <v>26662</v>
      </c>
      <c r="G521" s="471"/>
      <c r="H521" s="471"/>
      <c r="I521" s="471"/>
      <c r="J521" s="315">
        <v>61.6098</v>
      </c>
    </row>
    <row r="522" spans="1:10" customFormat="1" ht="20.100000000000001" customHeight="1" x14ac:dyDescent="0.25">
      <c r="A522" s="294" t="s">
        <v>26613</v>
      </c>
      <c r="B522" s="295" t="s">
        <v>21788</v>
      </c>
      <c r="C522" s="294" t="s">
        <v>15146</v>
      </c>
      <c r="D522" s="294" t="s">
        <v>26663</v>
      </c>
      <c r="E522" s="295" t="s">
        <v>21825</v>
      </c>
      <c r="F522" s="295" t="s">
        <v>15148</v>
      </c>
      <c r="G522" s="473" t="s">
        <v>21826</v>
      </c>
      <c r="H522" s="473"/>
      <c r="I522" s="473"/>
      <c r="J522" s="295" t="s">
        <v>21827</v>
      </c>
    </row>
    <row r="523" spans="1:10" customFormat="1" ht="26.1" customHeight="1" x14ac:dyDescent="0.25">
      <c r="A523" s="302" t="s">
        <v>26664</v>
      </c>
      <c r="B523" s="303" t="s">
        <v>21800</v>
      </c>
      <c r="C523" s="302">
        <v>5213416</v>
      </c>
      <c r="D523" s="302" t="s">
        <v>20374</v>
      </c>
      <c r="E523" s="305">
        <v>0.6</v>
      </c>
      <c r="F523" s="304" t="s">
        <v>16589</v>
      </c>
      <c r="G523" s="479">
        <v>400.53</v>
      </c>
      <c r="H523" s="479"/>
      <c r="I523" s="480"/>
      <c r="J523" s="368">
        <v>240.31800000000001</v>
      </c>
    </row>
    <row r="524" spans="1:10" customFormat="1" ht="20.100000000000001" customHeight="1" x14ac:dyDescent="0.25">
      <c r="A524" s="471"/>
      <c r="B524" s="471"/>
      <c r="C524" s="471"/>
      <c r="D524" s="471"/>
      <c r="E524" s="471"/>
      <c r="F524" s="471" t="s">
        <v>26665</v>
      </c>
      <c r="G524" s="471"/>
      <c r="H524" s="471"/>
      <c r="I524" s="471"/>
      <c r="J524" s="315">
        <v>240.31800000000001</v>
      </c>
    </row>
    <row r="525" spans="1:10" customFormat="1" ht="15" x14ac:dyDescent="0.25">
      <c r="A525" s="312"/>
      <c r="B525" s="312"/>
      <c r="C525" s="312"/>
      <c r="D525" s="312"/>
      <c r="E525" s="312" t="s">
        <v>21809</v>
      </c>
      <c r="F525" s="313">
        <v>53.1636788</v>
      </c>
      <c r="G525" s="312" t="s">
        <v>21810</v>
      </c>
      <c r="H525" s="313">
        <v>0</v>
      </c>
      <c r="I525" s="312" t="s">
        <v>21811</v>
      </c>
      <c r="J525" s="313">
        <v>53.163678841497529</v>
      </c>
    </row>
    <row r="526" spans="1:10" customFormat="1" ht="15.75" thickBot="1" x14ac:dyDescent="0.3">
      <c r="A526" s="312"/>
      <c r="B526" s="312"/>
      <c r="C526" s="312"/>
      <c r="D526" s="312"/>
      <c r="E526" s="312" t="s">
        <v>21812</v>
      </c>
      <c r="F526" s="313">
        <v>64.23</v>
      </c>
      <c r="G526" s="312"/>
      <c r="H526" s="472" t="s">
        <v>21813</v>
      </c>
      <c r="I526" s="472"/>
      <c r="J526" s="313">
        <v>366.79</v>
      </c>
    </row>
    <row r="527" spans="1:10" customFormat="1" ht="0.95" customHeight="1" thickTop="1" x14ac:dyDescent="0.25">
      <c r="A527" s="386"/>
      <c r="B527" s="386"/>
      <c r="C527" s="386"/>
      <c r="D527" s="386"/>
      <c r="E527" s="386"/>
      <c r="F527" s="386"/>
      <c r="G527" s="386"/>
      <c r="H527" s="386"/>
      <c r="I527" s="386"/>
      <c r="J527" s="386"/>
    </row>
    <row r="528" spans="1:10" customFormat="1" ht="18" customHeight="1" x14ac:dyDescent="0.25">
      <c r="A528" s="294" t="s">
        <v>26764</v>
      </c>
      <c r="B528" s="295" t="s">
        <v>15146</v>
      </c>
      <c r="C528" s="294" t="s">
        <v>21788</v>
      </c>
      <c r="D528" s="294" t="s">
        <v>21789</v>
      </c>
      <c r="E528" s="476" t="s">
        <v>21790</v>
      </c>
      <c r="F528" s="476"/>
      <c r="G528" s="296" t="s">
        <v>21791</v>
      </c>
      <c r="H528" s="295" t="s">
        <v>21774</v>
      </c>
      <c r="I528" s="295" t="s">
        <v>21792</v>
      </c>
      <c r="J528" s="295" t="s">
        <v>15133</v>
      </c>
    </row>
    <row r="529" spans="1:10" customFormat="1" ht="39" customHeight="1" x14ac:dyDescent="0.25">
      <c r="A529" s="381" t="s">
        <v>21793</v>
      </c>
      <c r="B529" s="382" t="s">
        <v>26634</v>
      </c>
      <c r="C529" s="381" t="s">
        <v>21800</v>
      </c>
      <c r="D529" s="381" t="s">
        <v>20385</v>
      </c>
      <c r="E529" s="481" t="s">
        <v>21797</v>
      </c>
      <c r="F529" s="481"/>
      <c r="G529" s="383" t="s">
        <v>15154</v>
      </c>
      <c r="H529" s="384">
        <v>1</v>
      </c>
      <c r="I529" s="385">
        <v>1205.2</v>
      </c>
      <c r="J529" s="385">
        <v>1205.2</v>
      </c>
    </row>
    <row r="530" spans="1:10" customFormat="1" ht="15" customHeight="1" x14ac:dyDescent="0.25">
      <c r="A530" s="476" t="s">
        <v>26614</v>
      </c>
      <c r="B530" s="473" t="s">
        <v>15146</v>
      </c>
      <c r="C530" s="476" t="s">
        <v>21788</v>
      </c>
      <c r="D530" s="476" t="s">
        <v>26615</v>
      </c>
      <c r="E530" s="473" t="s">
        <v>21825</v>
      </c>
      <c r="F530" s="478" t="s">
        <v>26616</v>
      </c>
      <c r="G530" s="473"/>
      <c r="H530" s="478" t="s">
        <v>26666</v>
      </c>
      <c r="I530" s="473"/>
      <c r="J530" s="473" t="s">
        <v>21827</v>
      </c>
    </row>
    <row r="531" spans="1:10" customFormat="1" ht="15" customHeight="1" x14ac:dyDescent="0.25">
      <c r="A531" s="473"/>
      <c r="B531" s="473"/>
      <c r="C531" s="473"/>
      <c r="D531" s="473"/>
      <c r="E531" s="473"/>
      <c r="F531" s="295" t="s">
        <v>26617</v>
      </c>
      <c r="G531" s="295" t="s">
        <v>26618</v>
      </c>
      <c r="H531" s="295" t="s">
        <v>26617</v>
      </c>
      <c r="I531" s="295" t="s">
        <v>26618</v>
      </c>
      <c r="J531" s="473"/>
    </row>
    <row r="532" spans="1:10" customFormat="1" ht="26.1" customHeight="1" x14ac:dyDescent="0.25">
      <c r="A532" s="307" t="s">
        <v>21801</v>
      </c>
      <c r="B532" s="308" t="s">
        <v>26568</v>
      </c>
      <c r="C532" s="307" t="s">
        <v>21800</v>
      </c>
      <c r="D532" s="307" t="s">
        <v>26569</v>
      </c>
      <c r="E532" s="310">
        <v>1</v>
      </c>
      <c r="F532" s="311">
        <v>0.3</v>
      </c>
      <c r="G532" s="311">
        <v>0.7</v>
      </c>
      <c r="H532" s="314">
        <v>177.1371</v>
      </c>
      <c r="I532" s="314">
        <v>73.588300000000004</v>
      </c>
      <c r="J532" s="314">
        <v>104.6529</v>
      </c>
    </row>
    <row r="533" spans="1:10" customFormat="1" ht="20.100000000000001" customHeight="1" x14ac:dyDescent="0.25">
      <c r="A533" s="471"/>
      <c r="B533" s="471"/>
      <c r="C533" s="471"/>
      <c r="D533" s="471"/>
      <c r="E533" s="471"/>
      <c r="F533" s="471" t="s">
        <v>26667</v>
      </c>
      <c r="G533" s="471"/>
      <c r="H533" s="471"/>
      <c r="I533" s="471"/>
      <c r="J533" s="315">
        <v>104.6529</v>
      </c>
    </row>
    <row r="534" spans="1:10" customFormat="1" ht="20.100000000000001" customHeight="1" x14ac:dyDescent="0.25">
      <c r="A534" s="294" t="s">
        <v>26622</v>
      </c>
      <c r="B534" s="295" t="s">
        <v>15146</v>
      </c>
      <c r="C534" s="294" t="s">
        <v>21788</v>
      </c>
      <c r="D534" s="294" t="s">
        <v>21805</v>
      </c>
      <c r="E534" s="295" t="s">
        <v>21825</v>
      </c>
      <c r="F534" s="473" t="s">
        <v>26668</v>
      </c>
      <c r="G534" s="473"/>
      <c r="H534" s="473"/>
      <c r="I534" s="473"/>
      <c r="J534" s="295" t="s">
        <v>21827</v>
      </c>
    </row>
    <row r="535" spans="1:10" customFormat="1" ht="24" customHeight="1" x14ac:dyDescent="0.25">
      <c r="A535" s="307" t="s">
        <v>21801</v>
      </c>
      <c r="B535" s="308" t="s">
        <v>25272</v>
      </c>
      <c r="C535" s="307" t="s">
        <v>21800</v>
      </c>
      <c r="D535" s="307" t="s">
        <v>25273</v>
      </c>
      <c r="E535" s="310">
        <v>1</v>
      </c>
      <c r="F535" s="307"/>
      <c r="G535" s="307"/>
      <c r="H535" s="307"/>
      <c r="I535" s="314">
        <v>33.278300000000002</v>
      </c>
      <c r="J535" s="314">
        <v>33.278300000000002</v>
      </c>
    </row>
    <row r="536" spans="1:10" customFormat="1" ht="24" customHeight="1" x14ac:dyDescent="0.25">
      <c r="A536" s="307" t="s">
        <v>21801</v>
      </c>
      <c r="B536" s="308" t="s">
        <v>25263</v>
      </c>
      <c r="C536" s="307" t="s">
        <v>21800</v>
      </c>
      <c r="D536" s="307" t="s">
        <v>21804</v>
      </c>
      <c r="E536" s="310">
        <v>2</v>
      </c>
      <c r="F536" s="307"/>
      <c r="G536" s="307"/>
      <c r="H536" s="307"/>
      <c r="I536" s="314">
        <v>23.449100000000001</v>
      </c>
      <c r="J536" s="314">
        <v>46.898200000000003</v>
      </c>
    </row>
    <row r="537" spans="1:10" customFormat="1" ht="20.100000000000001" customHeight="1" x14ac:dyDescent="0.25">
      <c r="A537" s="471"/>
      <c r="B537" s="471"/>
      <c r="C537" s="471"/>
      <c r="D537" s="471"/>
      <c r="E537" s="471"/>
      <c r="F537" s="471" t="s">
        <v>26669</v>
      </c>
      <c r="G537" s="471"/>
      <c r="H537" s="471"/>
      <c r="I537" s="471"/>
      <c r="J537" s="315">
        <v>80.176500000000004</v>
      </c>
    </row>
    <row r="538" spans="1:10" customFormat="1" ht="20.100000000000001" customHeight="1" x14ac:dyDescent="0.25">
      <c r="A538" s="471"/>
      <c r="B538" s="471"/>
      <c r="C538" s="471"/>
      <c r="D538" s="471"/>
      <c r="E538" s="471"/>
      <c r="F538" s="471" t="s">
        <v>26670</v>
      </c>
      <c r="G538" s="471"/>
      <c r="H538" s="471"/>
      <c r="I538" s="471"/>
      <c r="J538" s="315">
        <v>0</v>
      </c>
    </row>
    <row r="539" spans="1:10" customFormat="1" ht="20.100000000000001" customHeight="1" x14ac:dyDescent="0.25">
      <c r="A539" s="471"/>
      <c r="B539" s="471"/>
      <c r="C539" s="471"/>
      <c r="D539" s="471"/>
      <c r="E539" s="471"/>
      <c r="F539" s="471" t="s">
        <v>26658</v>
      </c>
      <c r="G539" s="471"/>
      <c r="H539" s="471"/>
      <c r="I539" s="471"/>
      <c r="J539" s="315">
        <v>184.82939999999999</v>
      </c>
    </row>
    <row r="540" spans="1:10" customFormat="1" ht="20.100000000000001" customHeight="1" x14ac:dyDescent="0.25">
      <c r="A540" s="471"/>
      <c r="B540" s="471"/>
      <c r="C540" s="471"/>
      <c r="D540" s="471"/>
      <c r="E540" s="471"/>
      <c r="F540" s="471" t="s">
        <v>26659</v>
      </c>
      <c r="G540" s="471"/>
      <c r="H540" s="471"/>
      <c r="I540" s="471"/>
      <c r="J540" s="315">
        <v>1.2200000000000001E-2</v>
      </c>
    </row>
    <row r="541" spans="1:10" customFormat="1" ht="20.100000000000001" customHeight="1" x14ac:dyDescent="0.25">
      <c r="A541" s="471"/>
      <c r="B541" s="471"/>
      <c r="C541" s="471"/>
      <c r="D541" s="471"/>
      <c r="E541" s="471"/>
      <c r="F541" s="471" t="s">
        <v>26660</v>
      </c>
      <c r="G541" s="471"/>
      <c r="H541" s="471"/>
      <c r="I541" s="471"/>
      <c r="J541" s="315">
        <v>0.94099999999999995</v>
      </c>
    </row>
    <row r="542" spans="1:10" customFormat="1" ht="20.100000000000001" customHeight="1" x14ac:dyDescent="0.25">
      <c r="A542" s="471"/>
      <c r="B542" s="471"/>
      <c r="C542" s="471"/>
      <c r="D542" s="471"/>
      <c r="E542" s="471"/>
      <c r="F542" s="471" t="s">
        <v>26661</v>
      </c>
      <c r="G542" s="471"/>
      <c r="H542" s="471"/>
      <c r="I542" s="471"/>
      <c r="J542" s="315">
        <v>2</v>
      </c>
    </row>
    <row r="543" spans="1:10" customFormat="1" ht="20.100000000000001" customHeight="1" x14ac:dyDescent="0.25">
      <c r="A543" s="471"/>
      <c r="B543" s="471"/>
      <c r="C543" s="471"/>
      <c r="D543" s="471"/>
      <c r="E543" s="471"/>
      <c r="F543" s="471" t="s">
        <v>26662</v>
      </c>
      <c r="G543" s="471"/>
      <c r="H543" s="471"/>
      <c r="I543" s="471"/>
      <c r="J543" s="315">
        <v>92.414699999999996</v>
      </c>
    </row>
    <row r="544" spans="1:10" customFormat="1" ht="20.100000000000001" customHeight="1" x14ac:dyDescent="0.25">
      <c r="A544" s="294" t="s">
        <v>26613</v>
      </c>
      <c r="B544" s="295" t="s">
        <v>21788</v>
      </c>
      <c r="C544" s="294" t="s">
        <v>15146</v>
      </c>
      <c r="D544" s="294" t="s">
        <v>26663</v>
      </c>
      <c r="E544" s="295" t="s">
        <v>21825</v>
      </c>
      <c r="F544" s="295" t="s">
        <v>15148</v>
      </c>
      <c r="G544" s="473" t="s">
        <v>21826</v>
      </c>
      <c r="H544" s="473"/>
      <c r="I544" s="473"/>
      <c r="J544" s="295" t="s">
        <v>21827</v>
      </c>
    </row>
    <row r="545" spans="1:10" customFormat="1" ht="26.1" customHeight="1" x14ac:dyDescent="0.25">
      <c r="A545" s="302" t="s">
        <v>26664</v>
      </c>
      <c r="B545" s="303" t="s">
        <v>21800</v>
      </c>
      <c r="C545" s="302">
        <v>5213423</v>
      </c>
      <c r="D545" s="302" t="s">
        <v>20444</v>
      </c>
      <c r="E545" s="305">
        <v>2</v>
      </c>
      <c r="F545" s="304" t="s">
        <v>16589</v>
      </c>
      <c r="G545" s="479">
        <v>555.91999999999996</v>
      </c>
      <c r="H545" s="479"/>
      <c r="I545" s="480"/>
      <c r="J545" s="368">
        <v>1111.8399999999999</v>
      </c>
    </row>
    <row r="546" spans="1:10" customFormat="1" ht="20.100000000000001" customHeight="1" x14ac:dyDescent="0.25">
      <c r="A546" s="471"/>
      <c r="B546" s="471"/>
      <c r="C546" s="471"/>
      <c r="D546" s="471"/>
      <c r="E546" s="471"/>
      <c r="F546" s="471" t="s">
        <v>26665</v>
      </c>
      <c r="G546" s="471"/>
      <c r="H546" s="471"/>
      <c r="I546" s="471"/>
      <c r="J546" s="315">
        <v>1111.8399999999999</v>
      </c>
    </row>
    <row r="547" spans="1:10" customFormat="1" ht="15" x14ac:dyDescent="0.25">
      <c r="A547" s="312"/>
      <c r="B547" s="312"/>
      <c r="C547" s="312"/>
      <c r="D547" s="312"/>
      <c r="E547" s="312" t="s">
        <v>21809</v>
      </c>
      <c r="F547" s="313">
        <v>215.77259069999999</v>
      </c>
      <c r="G547" s="312" t="s">
        <v>21810</v>
      </c>
      <c r="H547" s="313">
        <v>0</v>
      </c>
      <c r="I547" s="312" t="s">
        <v>21811</v>
      </c>
      <c r="J547" s="313">
        <v>215.77259074553029</v>
      </c>
    </row>
    <row r="548" spans="1:10" customFormat="1" ht="15.75" thickBot="1" x14ac:dyDescent="0.3">
      <c r="A548" s="312"/>
      <c r="B548" s="312"/>
      <c r="C548" s="312"/>
      <c r="D548" s="312"/>
      <c r="E548" s="312" t="s">
        <v>21812</v>
      </c>
      <c r="F548" s="313">
        <v>255.86</v>
      </c>
      <c r="G548" s="312"/>
      <c r="H548" s="472" t="s">
        <v>21813</v>
      </c>
      <c r="I548" s="472"/>
      <c r="J548" s="313">
        <v>1461.06</v>
      </c>
    </row>
    <row r="549" spans="1:10" customFormat="1" ht="0.95" customHeight="1" thickTop="1" x14ac:dyDescent="0.25">
      <c r="A549" s="386"/>
      <c r="B549" s="386"/>
      <c r="C549" s="386"/>
      <c r="D549" s="386"/>
      <c r="E549" s="386"/>
      <c r="F549" s="386"/>
      <c r="G549" s="386"/>
      <c r="H549" s="386"/>
      <c r="I549" s="386"/>
      <c r="J549" s="386"/>
    </row>
    <row r="550" spans="1:10" customFormat="1" ht="18" customHeight="1" x14ac:dyDescent="0.25">
      <c r="A550" s="294" t="s">
        <v>26765</v>
      </c>
      <c r="B550" s="295" t="s">
        <v>15146</v>
      </c>
      <c r="C550" s="294" t="s">
        <v>21788</v>
      </c>
      <c r="D550" s="294" t="s">
        <v>21789</v>
      </c>
      <c r="E550" s="476" t="s">
        <v>21790</v>
      </c>
      <c r="F550" s="476"/>
      <c r="G550" s="296" t="s">
        <v>21791</v>
      </c>
      <c r="H550" s="295" t="s">
        <v>21774</v>
      </c>
      <c r="I550" s="295" t="s">
        <v>21792</v>
      </c>
      <c r="J550" s="295" t="s">
        <v>15133</v>
      </c>
    </row>
    <row r="551" spans="1:10" customFormat="1" ht="26.1" customHeight="1" x14ac:dyDescent="0.25">
      <c r="A551" s="381" t="s">
        <v>21793</v>
      </c>
      <c r="B551" s="382" t="s">
        <v>26719</v>
      </c>
      <c r="C551" s="381" t="s">
        <v>21800</v>
      </c>
      <c r="D551" s="381" t="s">
        <v>20400</v>
      </c>
      <c r="E551" s="481" t="s">
        <v>21797</v>
      </c>
      <c r="F551" s="481"/>
      <c r="G551" s="383" t="s">
        <v>16589</v>
      </c>
      <c r="H551" s="384">
        <v>1</v>
      </c>
      <c r="I551" s="385">
        <v>618.16</v>
      </c>
      <c r="J551" s="385">
        <v>618.16</v>
      </c>
    </row>
    <row r="552" spans="1:10" customFormat="1" ht="15" customHeight="1" x14ac:dyDescent="0.25">
      <c r="A552" s="476" t="s">
        <v>26614</v>
      </c>
      <c r="B552" s="473" t="s">
        <v>15146</v>
      </c>
      <c r="C552" s="476" t="s">
        <v>21788</v>
      </c>
      <c r="D552" s="476" t="s">
        <v>26615</v>
      </c>
      <c r="E552" s="473" t="s">
        <v>21825</v>
      </c>
      <c r="F552" s="478" t="s">
        <v>26616</v>
      </c>
      <c r="G552" s="473"/>
      <c r="H552" s="478" t="s">
        <v>26666</v>
      </c>
      <c r="I552" s="473"/>
      <c r="J552" s="473" t="s">
        <v>21827</v>
      </c>
    </row>
    <row r="553" spans="1:10" customFormat="1" ht="15" customHeight="1" x14ac:dyDescent="0.25">
      <c r="A553" s="473"/>
      <c r="B553" s="473"/>
      <c r="C553" s="473"/>
      <c r="D553" s="473"/>
      <c r="E553" s="473"/>
      <c r="F553" s="295" t="s">
        <v>26617</v>
      </c>
      <c r="G553" s="295" t="s">
        <v>26618</v>
      </c>
      <c r="H553" s="295" t="s">
        <v>26617</v>
      </c>
      <c r="I553" s="295" t="s">
        <v>26618</v>
      </c>
      <c r="J553" s="473"/>
    </row>
    <row r="554" spans="1:10" customFormat="1" ht="26.1" customHeight="1" x14ac:dyDescent="0.25">
      <c r="A554" s="307" t="s">
        <v>21801</v>
      </c>
      <c r="B554" s="308" t="s">
        <v>26568</v>
      </c>
      <c r="C554" s="307" t="s">
        <v>21800</v>
      </c>
      <c r="D554" s="307" t="s">
        <v>26569</v>
      </c>
      <c r="E554" s="310">
        <v>1</v>
      </c>
      <c r="F554" s="311">
        <v>0.3</v>
      </c>
      <c r="G554" s="311">
        <v>0.7</v>
      </c>
      <c r="H554" s="314">
        <v>177.1371</v>
      </c>
      <c r="I554" s="314">
        <v>73.588300000000004</v>
      </c>
      <c r="J554" s="314">
        <v>104.6529</v>
      </c>
    </row>
    <row r="555" spans="1:10" customFormat="1" ht="20.100000000000001" customHeight="1" x14ac:dyDescent="0.25">
      <c r="A555" s="471"/>
      <c r="B555" s="471"/>
      <c r="C555" s="471"/>
      <c r="D555" s="471"/>
      <c r="E555" s="471"/>
      <c r="F555" s="471" t="s">
        <v>26667</v>
      </c>
      <c r="G555" s="471"/>
      <c r="H555" s="471"/>
      <c r="I555" s="471"/>
      <c r="J555" s="315">
        <v>104.6529</v>
      </c>
    </row>
    <row r="556" spans="1:10" customFormat="1" ht="20.100000000000001" customHeight="1" x14ac:dyDescent="0.25">
      <c r="A556" s="294" t="s">
        <v>26622</v>
      </c>
      <c r="B556" s="295" t="s">
        <v>15146</v>
      </c>
      <c r="C556" s="294" t="s">
        <v>21788</v>
      </c>
      <c r="D556" s="294" t="s">
        <v>21805</v>
      </c>
      <c r="E556" s="295" t="s">
        <v>21825</v>
      </c>
      <c r="F556" s="473" t="s">
        <v>26668</v>
      </c>
      <c r="G556" s="473"/>
      <c r="H556" s="473"/>
      <c r="I556" s="473"/>
      <c r="J556" s="295" t="s">
        <v>21827</v>
      </c>
    </row>
    <row r="557" spans="1:10" customFormat="1" ht="24" customHeight="1" x14ac:dyDescent="0.25">
      <c r="A557" s="307" t="s">
        <v>21801</v>
      </c>
      <c r="B557" s="308" t="s">
        <v>25272</v>
      </c>
      <c r="C557" s="307" t="s">
        <v>21800</v>
      </c>
      <c r="D557" s="307" t="s">
        <v>25273</v>
      </c>
      <c r="E557" s="310">
        <v>1</v>
      </c>
      <c r="F557" s="307"/>
      <c r="G557" s="307"/>
      <c r="H557" s="307"/>
      <c r="I557" s="314">
        <v>33.278300000000002</v>
      </c>
      <c r="J557" s="314">
        <v>33.278300000000002</v>
      </c>
    </row>
    <row r="558" spans="1:10" customFormat="1" ht="24" customHeight="1" x14ac:dyDescent="0.25">
      <c r="A558" s="307" t="s">
        <v>21801</v>
      </c>
      <c r="B558" s="308" t="s">
        <v>25263</v>
      </c>
      <c r="C558" s="307" t="s">
        <v>21800</v>
      </c>
      <c r="D558" s="307" t="s">
        <v>21804</v>
      </c>
      <c r="E558" s="310">
        <v>2</v>
      </c>
      <c r="F558" s="307"/>
      <c r="G558" s="307"/>
      <c r="H558" s="307"/>
      <c r="I558" s="314">
        <v>23.449100000000001</v>
      </c>
      <c r="J558" s="314">
        <v>46.898200000000003</v>
      </c>
    </row>
    <row r="559" spans="1:10" customFormat="1" ht="20.100000000000001" customHeight="1" x14ac:dyDescent="0.25">
      <c r="A559" s="471"/>
      <c r="B559" s="471"/>
      <c r="C559" s="471"/>
      <c r="D559" s="471"/>
      <c r="E559" s="471"/>
      <c r="F559" s="471" t="s">
        <v>26669</v>
      </c>
      <c r="G559" s="471"/>
      <c r="H559" s="471"/>
      <c r="I559" s="471"/>
      <c r="J559" s="315">
        <v>80.176500000000004</v>
      </c>
    </row>
    <row r="560" spans="1:10" customFormat="1" ht="20.100000000000001" customHeight="1" x14ac:dyDescent="0.25">
      <c r="A560" s="471"/>
      <c r="B560" s="471"/>
      <c r="C560" s="471"/>
      <c r="D560" s="471"/>
      <c r="E560" s="471"/>
      <c r="F560" s="471" t="s">
        <v>26670</v>
      </c>
      <c r="G560" s="471"/>
      <c r="H560" s="471"/>
      <c r="I560" s="471"/>
      <c r="J560" s="315">
        <v>0</v>
      </c>
    </row>
    <row r="561" spans="1:10" customFormat="1" ht="20.100000000000001" customHeight="1" x14ac:dyDescent="0.25">
      <c r="A561" s="471"/>
      <c r="B561" s="471"/>
      <c r="C561" s="471"/>
      <c r="D561" s="471"/>
      <c r="E561" s="471"/>
      <c r="F561" s="471" t="s">
        <v>26658</v>
      </c>
      <c r="G561" s="471"/>
      <c r="H561" s="471"/>
      <c r="I561" s="471"/>
      <c r="J561" s="315">
        <v>184.82939999999999</v>
      </c>
    </row>
    <row r="562" spans="1:10" customFormat="1" ht="20.100000000000001" customHeight="1" x14ac:dyDescent="0.25">
      <c r="A562" s="471"/>
      <c r="B562" s="471"/>
      <c r="C562" s="471"/>
      <c r="D562" s="471"/>
      <c r="E562" s="471"/>
      <c r="F562" s="471" t="s">
        <v>26659</v>
      </c>
      <c r="G562" s="471"/>
      <c r="H562" s="471"/>
      <c r="I562" s="471"/>
      <c r="J562" s="315">
        <v>1.2200000000000001E-2</v>
      </c>
    </row>
    <row r="563" spans="1:10" customFormat="1" ht="20.100000000000001" customHeight="1" x14ac:dyDescent="0.25">
      <c r="A563" s="471"/>
      <c r="B563" s="471"/>
      <c r="C563" s="471"/>
      <c r="D563" s="471"/>
      <c r="E563" s="471"/>
      <c r="F563" s="471" t="s">
        <v>26660</v>
      </c>
      <c r="G563" s="471"/>
      <c r="H563" s="471"/>
      <c r="I563" s="471"/>
      <c r="J563" s="315">
        <v>0.62739999999999996</v>
      </c>
    </row>
    <row r="564" spans="1:10" customFormat="1" ht="20.100000000000001" customHeight="1" x14ac:dyDescent="0.25">
      <c r="A564" s="471"/>
      <c r="B564" s="471"/>
      <c r="C564" s="471"/>
      <c r="D564" s="471"/>
      <c r="E564" s="471"/>
      <c r="F564" s="471" t="s">
        <v>26661</v>
      </c>
      <c r="G564" s="471"/>
      <c r="H564" s="471"/>
      <c r="I564" s="471"/>
      <c r="J564" s="315">
        <v>3</v>
      </c>
    </row>
    <row r="565" spans="1:10" customFormat="1" ht="20.100000000000001" customHeight="1" x14ac:dyDescent="0.25">
      <c r="A565" s="471"/>
      <c r="B565" s="471"/>
      <c r="C565" s="471"/>
      <c r="D565" s="471"/>
      <c r="E565" s="471"/>
      <c r="F565" s="471" t="s">
        <v>26662</v>
      </c>
      <c r="G565" s="471"/>
      <c r="H565" s="471"/>
      <c r="I565" s="471"/>
      <c r="J565" s="315">
        <v>61.6098</v>
      </c>
    </row>
    <row r="566" spans="1:10" customFormat="1" ht="20.100000000000001" customHeight="1" x14ac:dyDescent="0.25">
      <c r="A566" s="294" t="s">
        <v>26613</v>
      </c>
      <c r="B566" s="295" t="s">
        <v>21788</v>
      </c>
      <c r="C566" s="294" t="s">
        <v>15146</v>
      </c>
      <c r="D566" s="294" t="s">
        <v>26663</v>
      </c>
      <c r="E566" s="295" t="s">
        <v>21825</v>
      </c>
      <c r="F566" s="295" t="s">
        <v>15148</v>
      </c>
      <c r="G566" s="473" t="s">
        <v>21826</v>
      </c>
      <c r="H566" s="473"/>
      <c r="I566" s="473"/>
      <c r="J566" s="295" t="s">
        <v>21827</v>
      </c>
    </row>
    <row r="567" spans="1:10" customFormat="1" ht="26.1" customHeight="1" x14ac:dyDescent="0.25">
      <c r="A567" s="302" t="s">
        <v>26664</v>
      </c>
      <c r="B567" s="303" t="s">
        <v>21800</v>
      </c>
      <c r="C567" s="302">
        <v>5213423</v>
      </c>
      <c r="D567" s="302" t="s">
        <v>20444</v>
      </c>
      <c r="E567" s="305">
        <v>1</v>
      </c>
      <c r="F567" s="304" t="s">
        <v>16589</v>
      </c>
      <c r="G567" s="479">
        <v>555.91999999999996</v>
      </c>
      <c r="H567" s="479"/>
      <c r="I567" s="480"/>
      <c r="J567" s="368">
        <v>555.91999999999996</v>
      </c>
    </row>
    <row r="568" spans="1:10" customFormat="1" ht="20.100000000000001" customHeight="1" x14ac:dyDescent="0.25">
      <c r="A568" s="471"/>
      <c r="B568" s="471"/>
      <c r="C568" s="471"/>
      <c r="D568" s="471"/>
      <c r="E568" s="471"/>
      <c r="F568" s="471" t="s">
        <v>26665</v>
      </c>
      <c r="G568" s="471"/>
      <c r="H568" s="471"/>
      <c r="I568" s="471"/>
      <c r="J568" s="315">
        <v>555.91999999999996</v>
      </c>
    </row>
    <row r="569" spans="1:10" customFormat="1" ht="15" x14ac:dyDescent="0.25">
      <c r="A569" s="312"/>
      <c r="B569" s="312"/>
      <c r="C569" s="312"/>
      <c r="D569" s="312"/>
      <c r="E569" s="312" t="s">
        <v>21809</v>
      </c>
      <c r="F569" s="313">
        <v>114.56767037276515</v>
      </c>
      <c r="G569" s="312" t="s">
        <v>21810</v>
      </c>
      <c r="H569" s="313">
        <v>0</v>
      </c>
      <c r="I569" s="312" t="s">
        <v>21811</v>
      </c>
      <c r="J569" s="313">
        <v>114.56767037276515</v>
      </c>
    </row>
    <row r="570" spans="1:10" customFormat="1" ht="15.75" thickBot="1" x14ac:dyDescent="0.3">
      <c r="A570" s="312"/>
      <c r="B570" s="312"/>
      <c r="C570" s="312"/>
      <c r="D570" s="312"/>
      <c r="E570" s="312" t="s">
        <v>21812</v>
      </c>
      <c r="F570" s="313">
        <v>131.22999999999999</v>
      </c>
      <c r="G570" s="312"/>
      <c r="H570" s="472" t="s">
        <v>21813</v>
      </c>
      <c r="I570" s="472"/>
      <c r="J570" s="313">
        <v>749.39</v>
      </c>
    </row>
    <row r="571" spans="1:10" customFormat="1" ht="0.95" customHeight="1" thickTop="1" x14ac:dyDescent="0.25">
      <c r="A571" s="386"/>
      <c r="B571" s="386"/>
      <c r="C571" s="386"/>
      <c r="D571" s="386"/>
      <c r="E571" s="386"/>
      <c r="F571" s="386"/>
      <c r="G571" s="386"/>
      <c r="H571" s="386"/>
      <c r="I571" s="386"/>
      <c r="J571" s="386"/>
    </row>
    <row r="572" spans="1:10" customFormat="1" ht="18" customHeight="1" x14ac:dyDescent="0.25">
      <c r="A572" s="294" t="s">
        <v>26766</v>
      </c>
      <c r="B572" s="295" t="s">
        <v>15146</v>
      </c>
      <c r="C572" s="294" t="s">
        <v>21788</v>
      </c>
      <c r="D572" s="294" t="s">
        <v>21789</v>
      </c>
      <c r="E572" s="476" t="s">
        <v>21790</v>
      </c>
      <c r="F572" s="476"/>
      <c r="G572" s="296" t="s">
        <v>21791</v>
      </c>
      <c r="H572" s="295" t="s">
        <v>21774</v>
      </c>
      <c r="I572" s="295" t="s">
        <v>21792</v>
      </c>
      <c r="J572" s="295" t="s">
        <v>15133</v>
      </c>
    </row>
    <row r="573" spans="1:10" customFormat="1" ht="26.1" customHeight="1" x14ac:dyDescent="0.25">
      <c r="A573" s="381" t="s">
        <v>21793</v>
      </c>
      <c r="B573" s="382" t="s">
        <v>26636</v>
      </c>
      <c r="C573" s="381" t="s">
        <v>21800</v>
      </c>
      <c r="D573" s="381" t="s">
        <v>20497</v>
      </c>
      <c r="E573" s="481" t="s">
        <v>21797</v>
      </c>
      <c r="F573" s="481"/>
      <c r="G573" s="383" t="s">
        <v>15154</v>
      </c>
      <c r="H573" s="384">
        <v>1</v>
      </c>
      <c r="I573" s="385">
        <v>133.31</v>
      </c>
      <c r="J573" s="385">
        <v>133.31</v>
      </c>
    </row>
    <row r="574" spans="1:10" customFormat="1" ht="15" customHeight="1" x14ac:dyDescent="0.25">
      <c r="A574" s="476" t="s">
        <v>26614</v>
      </c>
      <c r="B574" s="473" t="s">
        <v>15146</v>
      </c>
      <c r="C574" s="476" t="s">
        <v>21788</v>
      </c>
      <c r="D574" s="476" t="s">
        <v>26615</v>
      </c>
      <c r="E574" s="473" t="s">
        <v>21825</v>
      </c>
      <c r="F574" s="478" t="s">
        <v>26616</v>
      </c>
      <c r="G574" s="473"/>
      <c r="H574" s="478" t="s">
        <v>26666</v>
      </c>
      <c r="I574" s="473"/>
      <c r="J574" s="473" t="s">
        <v>21827</v>
      </c>
    </row>
    <row r="575" spans="1:10" customFormat="1" ht="15" customHeight="1" x14ac:dyDescent="0.25">
      <c r="A575" s="473"/>
      <c r="B575" s="473"/>
      <c r="C575" s="473"/>
      <c r="D575" s="473"/>
      <c r="E575" s="473"/>
      <c r="F575" s="295" t="s">
        <v>26617</v>
      </c>
      <c r="G575" s="295" t="s">
        <v>26618</v>
      </c>
      <c r="H575" s="295" t="s">
        <v>26617</v>
      </c>
      <c r="I575" s="295" t="s">
        <v>26618</v>
      </c>
      <c r="J575" s="473"/>
    </row>
    <row r="576" spans="1:10" customFormat="1" ht="26.1" customHeight="1" x14ac:dyDescent="0.25">
      <c r="A576" s="307" t="s">
        <v>21801</v>
      </c>
      <c r="B576" s="308" t="s">
        <v>26568</v>
      </c>
      <c r="C576" s="307" t="s">
        <v>21800</v>
      </c>
      <c r="D576" s="307" t="s">
        <v>26569</v>
      </c>
      <c r="E576" s="310">
        <v>1</v>
      </c>
      <c r="F576" s="311">
        <v>0.3</v>
      </c>
      <c r="G576" s="311">
        <v>0.7</v>
      </c>
      <c r="H576" s="314">
        <v>177.1371</v>
      </c>
      <c r="I576" s="314">
        <v>73.588300000000004</v>
      </c>
      <c r="J576" s="314">
        <v>104.6529</v>
      </c>
    </row>
    <row r="577" spans="1:10" customFormat="1" ht="20.100000000000001" customHeight="1" x14ac:dyDescent="0.25">
      <c r="A577" s="471"/>
      <c r="B577" s="471"/>
      <c r="C577" s="471"/>
      <c r="D577" s="471"/>
      <c r="E577" s="471"/>
      <c r="F577" s="471" t="s">
        <v>26667</v>
      </c>
      <c r="G577" s="471"/>
      <c r="H577" s="471"/>
      <c r="I577" s="471"/>
      <c r="J577" s="315">
        <v>104.6529</v>
      </c>
    </row>
    <row r="578" spans="1:10" customFormat="1" ht="20.100000000000001" customHeight="1" x14ac:dyDescent="0.25">
      <c r="A578" s="294" t="s">
        <v>26622</v>
      </c>
      <c r="B578" s="295" t="s">
        <v>15146</v>
      </c>
      <c r="C578" s="294" t="s">
        <v>21788</v>
      </c>
      <c r="D578" s="294" t="s">
        <v>21805</v>
      </c>
      <c r="E578" s="295" t="s">
        <v>21825</v>
      </c>
      <c r="F578" s="473" t="s">
        <v>26668</v>
      </c>
      <c r="G578" s="473"/>
      <c r="H578" s="473"/>
      <c r="I578" s="473"/>
      <c r="J578" s="295" t="s">
        <v>21827</v>
      </c>
    </row>
    <row r="579" spans="1:10" customFormat="1" ht="24" customHeight="1" x14ac:dyDescent="0.25">
      <c r="A579" s="307" t="s">
        <v>21801</v>
      </c>
      <c r="B579" s="308" t="s">
        <v>25234</v>
      </c>
      <c r="C579" s="307" t="s">
        <v>21800</v>
      </c>
      <c r="D579" s="307" t="s">
        <v>21808</v>
      </c>
      <c r="E579" s="310">
        <v>1</v>
      </c>
      <c r="F579" s="307"/>
      <c r="G579" s="307"/>
      <c r="H579" s="307"/>
      <c r="I579" s="314">
        <v>29.2178</v>
      </c>
      <c r="J579" s="314">
        <v>29.2178</v>
      </c>
    </row>
    <row r="580" spans="1:10" customFormat="1" ht="24" customHeight="1" x14ac:dyDescent="0.25">
      <c r="A580" s="307" t="s">
        <v>21801</v>
      </c>
      <c r="B580" s="308" t="s">
        <v>25259</v>
      </c>
      <c r="C580" s="307" t="s">
        <v>21800</v>
      </c>
      <c r="D580" s="307" t="s">
        <v>25260</v>
      </c>
      <c r="E580" s="310">
        <v>0.5</v>
      </c>
      <c r="F580" s="307"/>
      <c r="G580" s="307"/>
      <c r="H580" s="307"/>
      <c r="I580" s="314">
        <v>32.490699999999997</v>
      </c>
      <c r="J580" s="314">
        <v>16.2454</v>
      </c>
    </row>
    <row r="581" spans="1:10" customFormat="1" ht="24" customHeight="1" x14ac:dyDescent="0.25">
      <c r="A581" s="307" t="s">
        <v>21801</v>
      </c>
      <c r="B581" s="308" t="s">
        <v>25263</v>
      </c>
      <c r="C581" s="307" t="s">
        <v>21800</v>
      </c>
      <c r="D581" s="307" t="s">
        <v>21804</v>
      </c>
      <c r="E581" s="310">
        <v>1</v>
      </c>
      <c r="F581" s="307"/>
      <c r="G581" s="307"/>
      <c r="H581" s="307"/>
      <c r="I581" s="314">
        <v>23.449100000000001</v>
      </c>
      <c r="J581" s="314">
        <v>23.449100000000001</v>
      </c>
    </row>
    <row r="582" spans="1:10" customFormat="1" ht="20.100000000000001" customHeight="1" x14ac:dyDescent="0.25">
      <c r="A582" s="471"/>
      <c r="B582" s="471"/>
      <c r="C582" s="471"/>
      <c r="D582" s="471"/>
      <c r="E582" s="471"/>
      <c r="F582" s="471" t="s">
        <v>26669</v>
      </c>
      <c r="G582" s="471"/>
      <c r="H582" s="471"/>
      <c r="I582" s="471"/>
      <c r="J582" s="315">
        <v>68.912300000000002</v>
      </c>
    </row>
    <row r="583" spans="1:10" customFormat="1" ht="20.100000000000001" customHeight="1" x14ac:dyDescent="0.25">
      <c r="A583" s="471"/>
      <c r="B583" s="471"/>
      <c r="C583" s="471"/>
      <c r="D583" s="471"/>
      <c r="E583" s="471"/>
      <c r="F583" s="471" t="s">
        <v>26670</v>
      </c>
      <c r="G583" s="471"/>
      <c r="H583" s="471"/>
      <c r="I583" s="471"/>
      <c r="J583" s="315">
        <v>0</v>
      </c>
    </row>
    <row r="584" spans="1:10" customFormat="1" ht="20.100000000000001" customHeight="1" x14ac:dyDescent="0.25">
      <c r="A584" s="471"/>
      <c r="B584" s="471"/>
      <c r="C584" s="471"/>
      <c r="D584" s="471"/>
      <c r="E584" s="471"/>
      <c r="F584" s="471" t="s">
        <v>26658</v>
      </c>
      <c r="G584" s="471"/>
      <c r="H584" s="471"/>
      <c r="I584" s="471"/>
      <c r="J584" s="315">
        <v>173.5652</v>
      </c>
    </row>
    <row r="585" spans="1:10" customFormat="1" ht="20.100000000000001" customHeight="1" x14ac:dyDescent="0.25">
      <c r="A585" s="471"/>
      <c r="B585" s="471"/>
      <c r="C585" s="471"/>
      <c r="D585" s="471"/>
      <c r="E585" s="471"/>
      <c r="F585" s="471" t="s">
        <v>26659</v>
      </c>
      <c r="G585" s="471"/>
      <c r="H585" s="471"/>
      <c r="I585" s="471"/>
      <c r="J585" s="315">
        <v>1.2200000000000001E-2</v>
      </c>
    </row>
    <row r="586" spans="1:10" customFormat="1" ht="20.100000000000001" customHeight="1" x14ac:dyDescent="0.25">
      <c r="A586" s="471"/>
      <c r="B586" s="471"/>
      <c r="C586" s="471"/>
      <c r="D586" s="471"/>
      <c r="E586" s="471"/>
      <c r="F586" s="471" t="s">
        <v>26660</v>
      </c>
      <c r="G586" s="471"/>
      <c r="H586" s="471"/>
      <c r="I586" s="471"/>
      <c r="J586" s="315">
        <v>0.43609999999999999</v>
      </c>
    </row>
    <row r="587" spans="1:10" customFormat="1" ht="20.100000000000001" customHeight="1" x14ac:dyDescent="0.25">
      <c r="A587" s="471"/>
      <c r="B587" s="471"/>
      <c r="C587" s="471"/>
      <c r="D587" s="471"/>
      <c r="E587" s="471"/>
      <c r="F587" s="471" t="s">
        <v>26661</v>
      </c>
      <c r="G587" s="471"/>
      <c r="H587" s="471"/>
      <c r="I587" s="471"/>
      <c r="J587" s="315">
        <v>4</v>
      </c>
    </row>
    <row r="588" spans="1:10" customFormat="1" ht="20.100000000000001" customHeight="1" x14ac:dyDescent="0.25">
      <c r="A588" s="471"/>
      <c r="B588" s="471"/>
      <c r="C588" s="471"/>
      <c r="D588" s="471"/>
      <c r="E588" s="471"/>
      <c r="F588" s="471" t="s">
        <v>26662</v>
      </c>
      <c r="G588" s="471"/>
      <c r="H588" s="471"/>
      <c r="I588" s="471"/>
      <c r="J588" s="315">
        <v>43.391300000000001</v>
      </c>
    </row>
    <row r="589" spans="1:10" customFormat="1" ht="20.100000000000001" customHeight="1" x14ac:dyDescent="0.25">
      <c r="A589" s="294" t="s">
        <v>21824</v>
      </c>
      <c r="B589" s="295" t="s">
        <v>21788</v>
      </c>
      <c r="C589" s="294" t="s">
        <v>15146</v>
      </c>
      <c r="D589" s="294" t="s">
        <v>21803</v>
      </c>
      <c r="E589" s="295" t="s">
        <v>21825</v>
      </c>
      <c r="F589" s="295" t="s">
        <v>15148</v>
      </c>
      <c r="G589" s="473" t="s">
        <v>21826</v>
      </c>
      <c r="H589" s="473"/>
      <c r="I589" s="473"/>
      <c r="J589" s="295" t="s">
        <v>21827</v>
      </c>
    </row>
    <row r="590" spans="1:10" customFormat="1" ht="39" customHeight="1" x14ac:dyDescent="0.25">
      <c r="A590" s="307" t="s">
        <v>21801</v>
      </c>
      <c r="B590" s="308" t="s">
        <v>21800</v>
      </c>
      <c r="C590" s="307" t="s">
        <v>22473</v>
      </c>
      <c r="D590" s="307" t="s">
        <v>22474</v>
      </c>
      <c r="E590" s="310">
        <v>0.69699999999999995</v>
      </c>
      <c r="F590" s="309" t="s">
        <v>15241</v>
      </c>
      <c r="G590" s="474">
        <v>37.461799999999997</v>
      </c>
      <c r="H590" s="474"/>
      <c r="I590" s="475"/>
      <c r="J590" s="314">
        <v>26.110900000000001</v>
      </c>
    </row>
    <row r="591" spans="1:10" customFormat="1" ht="26.1" customHeight="1" x14ac:dyDescent="0.25">
      <c r="A591" s="307" t="s">
        <v>21801</v>
      </c>
      <c r="B591" s="308" t="s">
        <v>21800</v>
      </c>
      <c r="C591" s="307" t="s">
        <v>22912</v>
      </c>
      <c r="D591" s="307" t="s">
        <v>22913</v>
      </c>
      <c r="E591" s="310">
        <v>3</v>
      </c>
      <c r="F591" s="309" t="s">
        <v>15233</v>
      </c>
      <c r="G591" s="474">
        <v>16.098400000000002</v>
      </c>
      <c r="H591" s="474"/>
      <c r="I591" s="475"/>
      <c r="J591" s="314">
        <v>48.295200000000001</v>
      </c>
    </row>
    <row r="592" spans="1:10" customFormat="1" ht="24" customHeight="1" x14ac:dyDescent="0.25">
      <c r="A592" s="307" t="s">
        <v>21801</v>
      </c>
      <c r="B592" s="308" t="s">
        <v>21800</v>
      </c>
      <c r="C592" s="307" t="s">
        <v>23368</v>
      </c>
      <c r="D592" s="307" t="s">
        <v>23369</v>
      </c>
      <c r="E592" s="310">
        <v>0.25622</v>
      </c>
      <c r="F592" s="309" t="s">
        <v>21848</v>
      </c>
      <c r="G592" s="474">
        <v>35.775199999999998</v>
      </c>
      <c r="H592" s="474"/>
      <c r="I592" s="475"/>
      <c r="J592" s="314">
        <v>9.1662999999999997</v>
      </c>
    </row>
    <row r="593" spans="1:10" customFormat="1" ht="20.100000000000001" customHeight="1" x14ac:dyDescent="0.25">
      <c r="A593" s="471"/>
      <c r="B593" s="471"/>
      <c r="C593" s="471"/>
      <c r="D593" s="471"/>
      <c r="E593" s="471"/>
      <c r="F593" s="471" t="s">
        <v>26671</v>
      </c>
      <c r="G593" s="471"/>
      <c r="H593" s="471"/>
      <c r="I593" s="471"/>
      <c r="J593" s="315">
        <v>83.572400000000002</v>
      </c>
    </row>
    <row r="594" spans="1:10" customFormat="1" ht="20.100000000000001" customHeight="1" x14ac:dyDescent="0.25">
      <c r="A594" s="294" t="s">
        <v>26613</v>
      </c>
      <c r="B594" s="295" t="s">
        <v>21788</v>
      </c>
      <c r="C594" s="294" t="s">
        <v>15146</v>
      </c>
      <c r="D594" s="294" t="s">
        <v>26663</v>
      </c>
      <c r="E594" s="295" t="s">
        <v>21825</v>
      </c>
      <c r="F594" s="295" t="s">
        <v>15148</v>
      </c>
      <c r="G594" s="473" t="s">
        <v>21826</v>
      </c>
      <c r="H594" s="473"/>
      <c r="I594" s="473"/>
      <c r="J594" s="295" t="s">
        <v>21827</v>
      </c>
    </row>
    <row r="595" spans="1:10" customFormat="1" ht="39" customHeight="1" x14ac:dyDescent="0.25">
      <c r="A595" s="302" t="s">
        <v>26664</v>
      </c>
      <c r="B595" s="303" t="s">
        <v>21800</v>
      </c>
      <c r="C595" s="302">
        <v>1106165</v>
      </c>
      <c r="D595" s="302" t="s">
        <v>16684</v>
      </c>
      <c r="E595" s="305">
        <v>3.7499999999999999E-3</v>
      </c>
      <c r="F595" s="304" t="s">
        <v>15350</v>
      </c>
      <c r="G595" s="479">
        <v>399.22</v>
      </c>
      <c r="H595" s="479"/>
      <c r="I595" s="480"/>
      <c r="J595" s="368">
        <v>1.4971000000000001</v>
      </c>
    </row>
    <row r="596" spans="1:10" customFormat="1" ht="26.1" customHeight="1" x14ac:dyDescent="0.25">
      <c r="A596" s="302" t="s">
        <v>26664</v>
      </c>
      <c r="B596" s="303" t="s">
        <v>21800</v>
      </c>
      <c r="C596" s="302">
        <v>4805750</v>
      </c>
      <c r="D596" s="302" t="s">
        <v>20064</v>
      </c>
      <c r="E596" s="305">
        <v>5.6550000000000003E-2</v>
      </c>
      <c r="F596" s="304" t="s">
        <v>15350</v>
      </c>
      <c r="G596" s="479">
        <v>47.59</v>
      </c>
      <c r="H596" s="479"/>
      <c r="I596" s="480"/>
      <c r="J596" s="368">
        <v>2.6911999999999998</v>
      </c>
    </row>
    <row r="597" spans="1:10" customFormat="1" ht="24" customHeight="1" x14ac:dyDescent="0.25">
      <c r="A597" s="302" t="s">
        <v>26664</v>
      </c>
      <c r="B597" s="303" t="s">
        <v>21800</v>
      </c>
      <c r="C597" s="302">
        <v>4815671</v>
      </c>
      <c r="D597" s="302" t="s">
        <v>20081</v>
      </c>
      <c r="E597" s="305">
        <v>5.28E-2</v>
      </c>
      <c r="F597" s="304" t="s">
        <v>15350</v>
      </c>
      <c r="G597" s="479">
        <v>19.34</v>
      </c>
      <c r="H597" s="479"/>
      <c r="I597" s="480"/>
      <c r="J597" s="368">
        <v>1.0212000000000001</v>
      </c>
    </row>
    <row r="598" spans="1:10" customFormat="1" ht="20.100000000000001" customHeight="1" x14ac:dyDescent="0.25">
      <c r="A598" s="471"/>
      <c r="B598" s="471"/>
      <c r="C598" s="471"/>
      <c r="D598" s="471"/>
      <c r="E598" s="471"/>
      <c r="F598" s="471" t="s">
        <v>26665</v>
      </c>
      <c r="G598" s="471"/>
      <c r="H598" s="471"/>
      <c r="I598" s="471"/>
      <c r="J598" s="315">
        <v>5.2095000000000002</v>
      </c>
    </row>
    <row r="599" spans="1:10" customFormat="1" ht="20.100000000000001" customHeight="1" x14ac:dyDescent="0.25">
      <c r="A599" s="294" t="s">
        <v>26625</v>
      </c>
      <c r="B599" s="295" t="s">
        <v>21788</v>
      </c>
      <c r="C599" s="294" t="s">
        <v>21801</v>
      </c>
      <c r="D599" s="294" t="s">
        <v>26672</v>
      </c>
      <c r="E599" s="295" t="s">
        <v>15146</v>
      </c>
      <c r="F599" s="295" t="s">
        <v>21825</v>
      </c>
      <c r="G599" s="296" t="s">
        <v>15148</v>
      </c>
      <c r="H599" s="473" t="s">
        <v>21826</v>
      </c>
      <c r="I599" s="473"/>
      <c r="J599" s="295" t="s">
        <v>21827</v>
      </c>
    </row>
    <row r="600" spans="1:10" customFormat="1" ht="39" customHeight="1" x14ac:dyDescent="0.25">
      <c r="A600" s="302" t="s">
        <v>26626</v>
      </c>
      <c r="B600" s="303" t="s">
        <v>21800</v>
      </c>
      <c r="C600" s="302" t="s">
        <v>22473</v>
      </c>
      <c r="D600" s="302" t="s">
        <v>21086</v>
      </c>
      <c r="E600" s="303">
        <v>5914655</v>
      </c>
      <c r="F600" s="305">
        <v>6.9999999999999999E-4</v>
      </c>
      <c r="G600" s="304" t="s">
        <v>19544</v>
      </c>
      <c r="H600" s="479">
        <v>34.81</v>
      </c>
      <c r="I600" s="480"/>
      <c r="J600" s="368">
        <v>2.4400000000000002E-2</v>
      </c>
    </row>
    <row r="601" spans="1:10" customFormat="1" ht="39" customHeight="1" x14ac:dyDescent="0.25">
      <c r="A601" s="302" t="s">
        <v>26626</v>
      </c>
      <c r="B601" s="303" t="s">
        <v>21800</v>
      </c>
      <c r="C601" s="302" t="s">
        <v>22912</v>
      </c>
      <c r="D601" s="302" t="s">
        <v>21086</v>
      </c>
      <c r="E601" s="303">
        <v>5914655</v>
      </c>
      <c r="F601" s="305">
        <v>1.9199999999999998E-2</v>
      </c>
      <c r="G601" s="304" t="s">
        <v>19544</v>
      </c>
      <c r="H601" s="479">
        <v>34.81</v>
      </c>
      <c r="I601" s="480"/>
      <c r="J601" s="368">
        <v>0.66839999999999999</v>
      </c>
    </row>
    <row r="602" spans="1:10" customFormat="1" ht="39" customHeight="1" x14ac:dyDescent="0.25">
      <c r="A602" s="302" t="s">
        <v>26626</v>
      </c>
      <c r="B602" s="303" t="s">
        <v>21800</v>
      </c>
      <c r="C602" s="302" t="s">
        <v>23368</v>
      </c>
      <c r="D602" s="302" t="s">
        <v>21086</v>
      </c>
      <c r="E602" s="303">
        <v>5914655</v>
      </c>
      <c r="F602" s="305">
        <v>3.5E-4</v>
      </c>
      <c r="G602" s="304" t="s">
        <v>19544</v>
      </c>
      <c r="H602" s="479">
        <v>34.81</v>
      </c>
      <c r="I602" s="480"/>
      <c r="J602" s="368">
        <v>1.2200000000000001E-2</v>
      </c>
    </row>
    <row r="603" spans="1:10" customFormat="1" ht="20.100000000000001" customHeight="1" x14ac:dyDescent="0.25">
      <c r="A603" s="471"/>
      <c r="B603" s="471"/>
      <c r="C603" s="471"/>
      <c r="D603" s="471"/>
      <c r="E603" s="471"/>
      <c r="F603" s="471" t="s">
        <v>26673</v>
      </c>
      <c r="G603" s="471"/>
      <c r="H603" s="471"/>
      <c r="I603" s="471"/>
      <c r="J603" s="315">
        <v>0.70499999999999996</v>
      </c>
    </row>
    <row r="604" spans="1:10" customFormat="1" ht="20.100000000000001" customHeight="1" x14ac:dyDescent="0.25">
      <c r="A604" s="294" t="s">
        <v>21828</v>
      </c>
      <c r="B604" s="295" t="s">
        <v>21788</v>
      </c>
      <c r="C604" s="294" t="s">
        <v>21801</v>
      </c>
      <c r="D604" s="294" t="s">
        <v>21829</v>
      </c>
      <c r="E604" s="295" t="s">
        <v>21825</v>
      </c>
      <c r="F604" s="295" t="s">
        <v>15148</v>
      </c>
      <c r="G604" s="478" t="s">
        <v>21830</v>
      </c>
      <c r="H604" s="473"/>
      <c r="I604" s="473"/>
      <c r="J604" s="295" t="s">
        <v>21827</v>
      </c>
    </row>
    <row r="605" spans="1:10" customFormat="1" ht="20.100000000000001" customHeight="1" x14ac:dyDescent="0.25">
      <c r="A605" s="296"/>
      <c r="B605" s="296"/>
      <c r="C605" s="296"/>
      <c r="D605" s="296"/>
      <c r="E605" s="296"/>
      <c r="F605" s="296"/>
      <c r="G605" s="296" t="s">
        <v>21831</v>
      </c>
      <c r="H605" s="296" t="s">
        <v>21832</v>
      </c>
      <c r="I605" s="296" t="s">
        <v>21833</v>
      </c>
      <c r="J605" s="296"/>
    </row>
    <row r="606" spans="1:10" customFormat="1" ht="50.1" customHeight="1" x14ac:dyDescent="0.25">
      <c r="A606" s="302" t="s">
        <v>21829</v>
      </c>
      <c r="B606" s="303" t="s">
        <v>21800</v>
      </c>
      <c r="C606" s="302" t="s">
        <v>22473</v>
      </c>
      <c r="D606" s="302" t="s">
        <v>26687</v>
      </c>
      <c r="E606" s="305">
        <v>6.9999999999999999E-4</v>
      </c>
      <c r="F606" s="304" t="s">
        <v>21139</v>
      </c>
      <c r="G606" s="303" t="s">
        <v>26716</v>
      </c>
      <c r="H606" s="303" t="s">
        <v>26717</v>
      </c>
      <c r="I606" s="303" t="s">
        <v>26718</v>
      </c>
      <c r="J606" s="368">
        <v>0</v>
      </c>
    </row>
    <row r="607" spans="1:10" customFormat="1" ht="50.1" customHeight="1" x14ac:dyDescent="0.25">
      <c r="A607" s="302" t="s">
        <v>21829</v>
      </c>
      <c r="B607" s="303" t="s">
        <v>21800</v>
      </c>
      <c r="C607" s="302" t="s">
        <v>22912</v>
      </c>
      <c r="D607" s="302" t="s">
        <v>26688</v>
      </c>
      <c r="E607" s="305">
        <v>1.9199999999999998E-2</v>
      </c>
      <c r="F607" s="304" t="s">
        <v>21139</v>
      </c>
      <c r="G607" s="303" t="s">
        <v>26716</v>
      </c>
      <c r="H607" s="303" t="s">
        <v>26717</v>
      </c>
      <c r="I607" s="303" t="s">
        <v>26718</v>
      </c>
      <c r="J607" s="368">
        <v>0</v>
      </c>
    </row>
    <row r="608" spans="1:10" customFormat="1" ht="50.1" customHeight="1" x14ac:dyDescent="0.25">
      <c r="A608" s="302" t="s">
        <v>21829</v>
      </c>
      <c r="B608" s="303" t="s">
        <v>21800</v>
      </c>
      <c r="C608" s="302" t="s">
        <v>23368</v>
      </c>
      <c r="D608" s="302" t="s">
        <v>26689</v>
      </c>
      <c r="E608" s="305">
        <v>3.5E-4</v>
      </c>
      <c r="F608" s="304" t="s">
        <v>21139</v>
      </c>
      <c r="G608" s="303" t="s">
        <v>26716</v>
      </c>
      <c r="H608" s="303" t="s">
        <v>26717</v>
      </c>
      <c r="I608" s="303" t="s">
        <v>26718</v>
      </c>
      <c r="J608" s="368">
        <v>0</v>
      </c>
    </row>
    <row r="609" spans="1:10" customFormat="1" ht="20.100000000000001" customHeight="1" x14ac:dyDescent="0.25">
      <c r="A609" s="471"/>
      <c r="B609" s="471"/>
      <c r="C609" s="471"/>
      <c r="D609" s="471"/>
      <c r="E609" s="471"/>
      <c r="F609" s="471" t="s">
        <v>26678</v>
      </c>
      <c r="G609" s="471"/>
      <c r="H609" s="471"/>
      <c r="I609" s="471"/>
      <c r="J609" s="315">
        <v>0</v>
      </c>
    </row>
    <row r="610" spans="1:10" customFormat="1" ht="15" x14ac:dyDescent="0.25">
      <c r="A610" s="312"/>
      <c r="B610" s="312"/>
      <c r="C610" s="312"/>
      <c r="D610" s="312"/>
      <c r="E610" s="312" t="s">
        <v>21809</v>
      </c>
      <c r="F610" s="313">
        <v>21.120129797860109</v>
      </c>
      <c r="G610" s="312" t="s">
        <v>21810</v>
      </c>
      <c r="H610" s="313">
        <v>0</v>
      </c>
      <c r="I610" s="312" t="s">
        <v>21811</v>
      </c>
      <c r="J610" s="313">
        <v>21.120129797860109</v>
      </c>
    </row>
    <row r="611" spans="1:10" customFormat="1" ht="15" x14ac:dyDescent="0.25">
      <c r="A611" s="312"/>
      <c r="B611" s="312"/>
      <c r="C611" s="312"/>
      <c r="D611" s="312"/>
      <c r="E611" s="312" t="s">
        <v>21812</v>
      </c>
      <c r="F611" s="313">
        <v>28.3</v>
      </c>
      <c r="G611" s="312"/>
      <c r="H611" s="472" t="s">
        <v>21813</v>
      </c>
      <c r="I611" s="472"/>
      <c r="J611" s="313">
        <v>161.61000000000001</v>
      </c>
    </row>
    <row r="612" spans="1:10" ht="24" customHeight="1" x14ac:dyDescent="0.2">
      <c r="A612" s="344">
        <v>7</v>
      </c>
      <c r="B612" s="344"/>
      <c r="C612" s="344"/>
      <c r="D612" s="344" t="s">
        <v>21716</v>
      </c>
      <c r="E612" s="344"/>
      <c r="F612" s="486"/>
      <c r="G612" s="486"/>
      <c r="H612" s="345"/>
      <c r="I612" s="344"/>
      <c r="J612" s="346"/>
    </row>
    <row r="613" spans="1:10" customFormat="1" ht="18" customHeight="1" x14ac:dyDescent="0.25">
      <c r="A613" s="294" t="s">
        <v>26767</v>
      </c>
      <c r="B613" s="295" t="s">
        <v>15146</v>
      </c>
      <c r="C613" s="294" t="s">
        <v>21788</v>
      </c>
      <c r="D613" s="294" t="s">
        <v>21789</v>
      </c>
      <c r="E613" s="476" t="s">
        <v>21790</v>
      </c>
      <c r="F613" s="476"/>
      <c r="G613" s="296" t="s">
        <v>21791</v>
      </c>
      <c r="H613" s="295" t="s">
        <v>21774</v>
      </c>
      <c r="I613" s="295" t="s">
        <v>21792</v>
      </c>
      <c r="J613" s="295" t="s">
        <v>15133</v>
      </c>
    </row>
    <row r="614" spans="1:10" customFormat="1" ht="51.95" customHeight="1" x14ac:dyDescent="0.25">
      <c r="A614" s="381" t="s">
        <v>21793</v>
      </c>
      <c r="B614" s="382" t="s">
        <v>26637</v>
      </c>
      <c r="C614" s="381" t="s">
        <v>21800</v>
      </c>
      <c r="D614" s="381" t="s">
        <v>20306</v>
      </c>
      <c r="E614" s="481" t="s">
        <v>21797</v>
      </c>
      <c r="F614" s="481"/>
      <c r="G614" s="383" t="s">
        <v>20231</v>
      </c>
      <c r="H614" s="384">
        <v>1</v>
      </c>
      <c r="I614" s="385">
        <v>4.17</v>
      </c>
      <c r="J614" s="385">
        <v>4.17</v>
      </c>
    </row>
    <row r="615" spans="1:10" customFormat="1" ht="20.100000000000001" customHeight="1" x14ac:dyDescent="0.25">
      <c r="A615" s="471"/>
      <c r="B615" s="471"/>
      <c r="C615" s="471"/>
      <c r="D615" s="471"/>
      <c r="E615" s="471"/>
      <c r="F615" s="471" t="s">
        <v>26658</v>
      </c>
      <c r="G615" s="471"/>
      <c r="H615" s="471"/>
      <c r="I615" s="471"/>
      <c r="J615" s="315">
        <v>0</v>
      </c>
    </row>
    <row r="616" spans="1:10" customFormat="1" ht="20.100000000000001" customHeight="1" x14ac:dyDescent="0.25">
      <c r="A616" s="471"/>
      <c r="B616" s="471"/>
      <c r="C616" s="471"/>
      <c r="D616" s="471"/>
      <c r="E616" s="471"/>
      <c r="F616" s="471" t="s">
        <v>26659</v>
      </c>
      <c r="G616" s="471"/>
      <c r="H616" s="471"/>
      <c r="I616" s="471"/>
      <c r="J616" s="315">
        <v>0</v>
      </c>
    </row>
    <row r="617" spans="1:10" customFormat="1" ht="20.100000000000001" customHeight="1" x14ac:dyDescent="0.25">
      <c r="A617" s="471"/>
      <c r="B617" s="471"/>
      <c r="C617" s="471"/>
      <c r="D617" s="471"/>
      <c r="E617" s="471"/>
      <c r="F617" s="471" t="s">
        <v>26660</v>
      </c>
      <c r="G617" s="471"/>
      <c r="H617" s="471"/>
      <c r="I617" s="471"/>
      <c r="J617" s="315">
        <v>0</v>
      </c>
    </row>
    <row r="618" spans="1:10" customFormat="1" ht="20.100000000000001" customHeight="1" x14ac:dyDescent="0.25">
      <c r="A618" s="471"/>
      <c r="B618" s="471"/>
      <c r="C618" s="471"/>
      <c r="D618" s="471"/>
      <c r="E618" s="471"/>
      <c r="F618" s="471" t="s">
        <v>26661</v>
      </c>
      <c r="G618" s="471"/>
      <c r="H618" s="471"/>
      <c r="I618" s="471"/>
      <c r="J618" s="315">
        <v>1</v>
      </c>
    </row>
    <row r="619" spans="1:10" customFormat="1" ht="20.100000000000001" customHeight="1" x14ac:dyDescent="0.25">
      <c r="A619" s="471"/>
      <c r="B619" s="471"/>
      <c r="C619" s="471"/>
      <c r="D619" s="471"/>
      <c r="E619" s="471"/>
      <c r="F619" s="471" t="s">
        <v>26662</v>
      </c>
      <c r="G619" s="471"/>
      <c r="H619" s="471"/>
      <c r="I619" s="471"/>
      <c r="J619" s="315">
        <v>0</v>
      </c>
    </row>
    <row r="620" spans="1:10" customFormat="1" ht="20.100000000000001" customHeight="1" x14ac:dyDescent="0.25">
      <c r="A620" s="294" t="s">
        <v>21824</v>
      </c>
      <c r="B620" s="295" t="s">
        <v>21788</v>
      </c>
      <c r="C620" s="294" t="s">
        <v>15146</v>
      </c>
      <c r="D620" s="294" t="s">
        <v>21803</v>
      </c>
      <c r="E620" s="295" t="s">
        <v>21825</v>
      </c>
      <c r="F620" s="295" t="s">
        <v>15148</v>
      </c>
      <c r="G620" s="473" t="s">
        <v>21826</v>
      </c>
      <c r="H620" s="473"/>
      <c r="I620" s="473"/>
      <c r="J620" s="295" t="s">
        <v>21827</v>
      </c>
    </row>
    <row r="621" spans="1:10" customFormat="1" ht="39" customHeight="1" x14ac:dyDescent="0.25">
      <c r="A621" s="307" t="s">
        <v>21801</v>
      </c>
      <c r="B621" s="308" t="s">
        <v>21800</v>
      </c>
      <c r="C621" s="307" t="s">
        <v>22473</v>
      </c>
      <c r="D621" s="307" t="s">
        <v>22474</v>
      </c>
      <c r="E621" s="310">
        <v>1.16E-3</v>
      </c>
      <c r="F621" s="309" t="s">
        <v>15241</v>
      </c>
      <c r="G621" s="474">
        <v>37.461799999999997</v>
      </c>
      <c r="H621" s="474"/>
      <c r="I621" s="475"/>
      <c r="J621" s="314">
        <v>4.3499999999999997E-2</v>
      </c>
    </row>
    <row r="622" spans="1:10" customFormat="1" ht="20.100000000000001" customHeight="1" x14ac:dyDescent="0.25">
      <c r="A622" s="471"/>
      <c r="B622" s="471"/>
      <c r="C622" s="471"/>
      <c r="D622" s="471"/>
      <c r="E622" s="471"/>
      <c r="F622" s="471" t="s">
        <v>26671</v>
      </c>
      <c r="G622" s="471"/>
      <c r="H622" s="471"/>
      <c r="I622" s="471"/>
      <c r="J622" s="315">
        <v>4.3499999999999997E-2</v>
      </c>
    </row>
    <row r="623" spans="1:10" customFormat="1" ht="20.100000000000001" customHeight="1" x14ac:dyDescent="0.25">
      <c r="A623" s="294" t="s">
        <v>26613</v>
      </c>
      <c r="B623" s="295" t="s">
        <v>21788</v>
      </c>
      <c r="C623" s="294" t="s">
        <v>15146</v>
      </c>
      <c r="D623" s="294" t="s">
        <v>26663</v>
      </c>
      <c r="E623" s="295" t="s">
        <v>21825</v>
      </c>
      <c r="F623" s="295" t="s">
        <v>15148</v>
      </c>
      <c r="G623" s="473" t="s">
        <v>21826</v>
      </c>
      <c r="H623" s="473"/>
      <c r="I623" s="473"/>
      <c r="J623" s="295" t="s">
        <v>21827</v>
      </c>
    </row>
    <row r="624" spans="1:10" customFormat="1" ht="26.1" customHeight="1" x14ac:dyDescent="0.25">
      <c r="A624" s="302" t="s">
        <v>26664</v>
      </c>
      <c r="B624" s="303" t="s">
        <v>21800</v>
      </c>
      <c r="C624" s="302">
        <v>5213416</v>
      </c>
      <c r="D624" s="302" t="s">
        <v>20374</v>
      </c>
      <c r="E624" s="305">
        <v>1.67E-3</v>
      </c>
      <c r="F624" s="304" t="s">
        <v>16589</v>
      </c>
      <c r="G624" s="479">
        <v>400.53</v>
      </c>
      <c r="H624" s="479"/>
      <c r="I624" s="480"/>
      <c r="J624" s="368">
        <v>0.66890000000000005</v>
      </c>
    </row>
    <row r="625" spans="1:10" customFormat="1" ht="26.1" customHeight="1" x14ac:dyDescent="0.25">
      <c r="A625" s="302" t="s">
        <v>26664</v>
      </c>
      <c r="B625" s="303" t="s">
        <v>21800</v>
      </c>
      <c r="C625" s="302">
        <v>5219546</v>
      </c>
      <c r="D625" s="302" t="s">
        <v>20496</v>
      </c>
      <c r="E625" s="305">
        <v>1.67E-3</v>
      </c>
      <c r="F625" s="304" t="s">
        <v>15154</v>
      </c>
      <c r="G625" s="479">
        <v>395.29</v>
      </c>
      <c r="H625" s="479"/>
      <c r="I625" s="480"/>
      <c r="J625" s="368">
        <v>0.66010000000000002</v>
      </c>
    </row>
    <row r="626" spans="1:10" customFormat="1" ht="20.100000000000001" customHeight="1" x14ac:dyDescent="0.25">
      <c r="A626" s="471"/>
      <c r="B626" s="471"/>
      <c r="C626" s="471"/>
      <c r="D626" s="471"/>
      <c r="E626" s="471"/>
      <c r="F626" s="471" t="s">
        <v>26665</v>
      </c>
      <c r="G626" s="471"/>
      <c r="H626" s="471"/>
      <c r="I626" s="471"/>
      <c r="J626" s="315">
        <v>1.329</v>
      </c>
    </row>
    <row r="627" spans="1:10" customFormat="1" ht="20.100000000000001" customHeight="1" x14ac:dyDescent="0.25">
      <c r="A627" s="294" t="s">
        <v>26625</v>
      </c>
      <c r="B627" s="295" t="s">
        <v>21788</v>
      </c>
      <c r="C627" s="294" t="s">
        <v>21801</v>
      </c>
      <c r="D627" s="294" t="s">
        <v>26672</v>
      </c>
      <c r="E627" s="295" t="s">
        <v>15146</v>
      </c>
      <c r="F627" s="295" t="s">
        <v>21825</v>
      </c>
      <c r="G627" s="296" t="s">
        <v>15148</v>
      </c>
      <c r="H627" s="473" t="s">
        <v>21826</v>
      </c>
      <c r="I627" s="473"/>
      <c r="J627" s="295" t="s">
        <v>21827</v>
      </c>
    </row>
    <row r="628" spans="1:10" customFormat="1" ht="39" customHeight="1" x14ac:dyDescent="0.25">
      <c r="A628" s="302" t="s">
        <v>26626</v>
      </c>
      <c r="B628" s="303" t="s">
        <v>21800</v>
      </c>
      <c r="C628" s="302">
        <v>5213416</v>
      </c>
      <c r="D628" s="302" t="s">
        <v>21086</v>
      </c>
      <c r="E628" s="303">
        <v>5914655</v>
      </c>
      <c r="F628" s="305">
        <v>1.24E-2</v>
      </c>
      <c r="G628" s="304" t="s">
        <v>19544</v>
      </c>
      <c r="H628" s="479">
        <v>34.81</v>
      </c>
      <c r="I628" s="480"/>
      <c r="J628" s="368">
        <v>0.43159999999999998</v>
      </c>
    </row>
    <row r="629" spans="1:10" customFormat="1" ht="39" customHeight="1" x14ac:dyDescent="0.25">
      <c r="A629" s="302" t="s">
        <v>26626</v>
      </c>
      <c r="B629" s="303" t="s">
        <v>21800</v>
      </c>
      <c r="C629" s="302">
        <v>5219546</v>
      </c>
      <c r="D629" s="302" t="s">
        <v>21086</v>
      </c>
      <c r="E629" s="303">
        <v>5914655</v>
      </c>
      <c r="F629" s="305">
        <v>6.7379999999999995E-2</v>
      </c>
      <c r="G629" s="304" t="s">
        <v>19544</v>
      </c>
      <c r="H629" s="479">
        <v>34.81</v>
      </c>
      <c r="I629" s="480"/>
      <c r="J629" s="368">
        <v>2.3454999999999999</v>
      </c>
    </row>
    <row r="630" spans="1:10" customFormat="1" ht="39" customHeight="1" x14ac:dyDescent="0.25">
      <c r="A630" s="302" t="s">
        <v>26626</v>
      </c>
      <c r="B630" s="303" t="s">
        <v>21800</v>
      </c>
      <c r="C630" s="302" t="s">
        <v>22473</v>
      </c>
      <c r="D630" s="302" t="s">
        <v>21086</v>
      </c>
      <c r="E630" s="303">
        <v>5914655</v>
      </c>
      <c r="F630" s="305">
        <v>6.9999999999999999E-4</v>
      </c>
      <c r="G630" s="304" t="s">
        <v>19544</v>
      </c>
      <c r="H630" s="479">
        <v>34.81</v>
      </c>
      <c r="I630" s="480"/>
      <c r="J630" s="368">
        <v>2.4400000000000002E-2</v>
      </c>
    </row>
    <row r="631" spans="1:10" customFormat="1" ht="20.100000000000001" customHeight="1" x14ac:dyDescent="0.25">
      <c r="A631" s="471"/>
      <c r="B631" s="471"/>
      <c r="C631" s="471"/>
      <c r="D631" s="471"/>
      <c r="E631" s="471"/>
      <c r="F631" s="471" t="s">
        <v>26673</v>
      </c>
      <c r="G631" s="471"/>
      <c r="H631" s="471"/>
      <c r="I631" s="471"/>
      <c r="J631" s="315">
        <v>2.8014999999999999</v>
      </c>
    </row>
    <row r="632" spans="1:10" customFormat="1" ht="20.100000000000001" customHeight="1" x14ac:dyDescent="0.25">
      <c r="A632" s="294" t="s">
        <v>21828</v>
      </c>
      <c r="B632" s="295" t="s">
        <v>21788</v>
      </c>
      <c r="C632" s="294" t="s">
        <v>21801</v>
      </c>
      <c r="D632" s="294" t="s">
        <v>21829</v>
      </c>
      <c r="E632" s="295" t="s">
        <v>21825</v>
      </c>
      <c r="F632" s="295" t="s">
        <v>15148</v>
      </c>
      <c r="G632" s="478" t="s">
        <v>21830</v>
      </c>
      <c r="H632" s="473"/>
      <c r="I632" s="473"/>
      <c r="J632" s="295" t="s">
        <v>21827</v>
      </c>
    </row>
    <row r="633" spans="1:10" customFormat="1" ht="20.100000000000001" customHeight="1" x14ac:dyDescent="0.25">
      <c r="A633" s="296"/>
      <c r="B633" s="296"/>
      <c r="C633" s="296"/>
      <c r="D633" s="296"/>
      <c r="E633" s="296"/>
      <c r="F633" s="296"/>
      <c r="G633" s="296" t="s">
        <v>21831</v>
      </c>
      <c r="H633" s="296" t="s">
        <v>21832</v>
      </c>
      <c r="I633" s="296" t="s">
        <v>21833</v>
      </c>
      <c r="J633" s="296"/>
    </row>
    <row r="634" spans="1:10" customFormat="1" ht="50.1" customHeight="1" x14ac:dyDescent="0.25">
      <c r="A634" s="302" t="s">
        <v>21829</v>
      </c>
      <c r="B634" s="303" t="s">
        <v>21800</v>
      </c>
      <c r="C634" s="302">
        <v>5213416</v>
      </c>
      <c r="D634" s="302" t="s">
        <v>26690</v>
      </c>
      <c r="E634" s="305">
        <v>1.24E-2</v>
      </c>
      <c r="F634" s="304" t="s">
        <v>21139</v>
      </c>
      <c r="G634" s="303" t="s">
        <v>26716</v>
      </c>
      <c r="H634" s="303" t="s">
        <v>26717</v>
      </c>
      <c r="I634" s="303" t="s">
        <v>26718</v>
      </c>
      <c r="J634" s="368">
        <v>0</v>
      </c>
    </row>
    <row r="635" spans="1:10" customFormat="1" ht="50.1" customHeight="1" x14ac:dyDescent="0.25">
      <c r="A635" s="302" t="s">
        <v>21829</v>
      </c>
      <c r="B635" s="303" t="s">
        <v>21800</v>
      </c>
      <c r="C635" s="302">
        <v>5219546</v>
      </c>
      <c r="D635" s="302" t="s">
        <v>26691</v>
      </c>
      <c r="E635" s="305">
        <v>6.7379999999999995E-2</v>
      </c>
      <c r="F635" s="304" t="s">
        <v>21139</v>
      </c>
      <c r="G635" s="303" t="s">
        <v>26716</v>
      </c>
      <c r="H635" s="303" t="s">
        <v>26717</v>
      </c>
      <c r="I635" s="303" t="s">
        <v>26718</v>
      </c>
      <c r="J635" s="368">
        <v>0</v>
      </c>
    </row>
    <row r="636" spans="1:10" customFormat="1" ht="50.1" customHeight="1" x14ac:dyDescent="0.25">
      <c r="A636" s="302" t="s">
        <v>21829</v>
      </c>
      <c r="B636" s="303" t="s">
        <v>21800</v>
      </c>
      <c r="C636" s="302" t="s">
        <v>22473</v>
      </c>
      <c r="D636" s="302" t="s">
        <v>26687</v>
      </c>
      <c r="E636" s="305">
        <v>6.9999999999999999E-4</v>
      </c>
      <c r="F636" s="304" t="s">
        <v>21139</v>
      </c>
      <c r="G636" s="303" t="s">
        <v>26716</v>
      </c>
      <c r="H636" s="303" t="s">
        <v>26717</v>
      </c>
      <c r="I636" s="303" t="s">
        <v>26718</v>
      </c>
      <c r="J636" s="368">
        <v>0</v>
      </c>
    </row>
    <row r="637" spans="1:10" customFormat="1" ht="20.100000000000001" customHeight="1" x14ac:dyDescent="0.25">
      <c r="A637" s="471"/>
      <c r="B637" s="471"/>
      <c r="C637" s="471"/>
      <c r="D637" s="471"/>
      <c r="E637" s="471"/>
      <c r="F637" s="471" t="s">
        <v>26678</v>
      </c>
      <c r="G637" s="471"/>
      <c r="H637" s="471"/>
      <c r="I637" s="471"/>
      <c r="J637" s="315">
        <v>0</v>
      </c>
    </row>
    <row r="638" spans="1:10" customFormat="1" ht="15" x14ac:dyDescent="0.25">
      <c r="A638" s="312"/>
      <c r="B638" s="312"/>
      <c r="C638" s="312"/>
      <c r="D638" s="312"/>
      <c r="E638" s="312" t="s">
        <v>21809</v>
      </c>
      <c r="F638" s="313">
        <v>1.0263703829985764</v>
      </c>
      <c r="G638" s="312" t="s">
        <v>21810</v>
      </c>
      <c r="H638" s="313">
        <v>0</v>
      </c>
      <c r="I638" s="312" t="s">
        <v>21811</v>
      </c>
      <c r="J638" s="313">
        <v>1.0263703829985764</v>
      </c>
    </row>
    <row r="639" spans="1:10" customFormat="1" ht="15.75" thickBot="1" x14ac:dyDescent="0.3">
      <c r="A639" s="312"/>
      <c r="B639" s="312"/>
      <c r="C639" s="312"/>
      <c r="D639" s="312"/>
      <c r="E639" s="312" t="s">
        <v>21812</v>
      </c>
      <c r="F639" s="313">
        <v>0.88</v>
      </c>
      <c r="G639" s="312"/>
      <c r="H639" s="472" t="s">
        <v>21813</v>
      </c>
      <c r="I639" s="472"/>
      <c r="J639" s="313">
        <v>5.05</v>
      </c>
    </row>
    <row r="640" spans="1:10" customFormat="1" ht="0.95" customHeight="1" thickTop="1" x14ac:dyDescent="0.25">
      <c r="A640" s="386"/>
      <c r="B640" s="386"/>
      <c r="C640" s="386"/>
      <c r="D640" s="386"/>
      <c r="E640" s="386"/>
      <c r="F640" s="386"/>
      <c r="G640" s="386"/>
      <c r="H640" s="386"/>
      <c r="I640" s="386"/>
      <c r="J640" s="386"/>
    </row>
    <row r="641" spans="1:10" customFormat="1" ht="18" customHeight="1" x14ac:dyDescent="0.25">
      <c r="A641" s="294" t="s">
        <v>26768</v>
      </c>
      <c r="B641" s="295" t="s">
        <v>15146</v>
      </c>
      <c r="C641" s="294" t="s">
        <v>21788</v>
      </c>
      <c r="D641" s="294" t="s">
        <v>21789</v>
      </c>
      <c r="E641" s="476" t="s">
        <v>21790</v>
      </c>
      <c r="F641" s="476"/>
      <c r="G641" s="296" t="s">
        <v>21791</v>
      </c>
      <c r="H641" s="295" t="s">
        <v>21774</v>
      </c>
      <c r="I641" s="295" t="s">
        <v>21792</v>
      </c>
      <c r="J641" s="295" t="s">
        <v>15133</v>
      </c>
    </row>
    <row r="642" spans="1:10" customFormat="1" ht="26.1" customHeight="1" x14ac:dyDescent="0.25">
      <c r="A642" s="381" t="s">
        <v>21793</v>
      </c>
      <c r="B642" s="382" t="s">
        <v>26638</v>
      </c>
      <c r="C642" s="381" t="s">
        <v>21800</v>
      </c>
      <c r="D642" s="381" t="s">
        <v>20343</v>
      </c>
      <c r="E642" s="481" t="s">
        <v>21797</v>
      </c>
      <c r="F642" s="481"/>
      <c r="G642" s="383" t="s">
        <v>15154</v>
      </c>
      <c r="H642" s="384">
        <v>1</v>
      </c>
      <c r="I642" s="385">
        <v>953.14</v>
      </c>
      <c r="J642" s="385">
        <v>953.14</v>
      </c>
    </row>
    <row r="643" spans="1:10" customFormat="1" ht="15" customHeight="1" x14ac:dyDescent="0.25">
      <c r="A643" s="476" t="s">
        <v>26614</v>
      </c>
      <c r="B643" s="473" t="s">
        <v>15146</v>
      </c>
      <c r="C643" s="476" t="s">
        <v>21788</v>
      </c>
      <c r="D643" s="476" t="s">
        <v>26615</v>
      </c>
      <c r="E643" s="473" t="s">
        <v>21825</v>
      </c>
      <c r="F643" s="478" t="s">
        <v>26616</v>
      </c>
      <c r="G643" s="473"/>
      <c r="H643" s="478" t="s">
        <v>26666</v>
      </c>
      <c r="I643" s="473"/>
      <c r="J643" s="473" t="s">
        <v>21827</v>
      </c>
    </row>
    <row r="644" spans="1:10" customFormat="1" ht="15" customHeight="1" x14ac:dyDescent="0.25">
      <c r="A644" s="473"/>
      <c r="B644" s="473"/>
      <c r="C644" s="473"/>
      <c r="D644" s="473"/>
      <c r="E644" s="473"/>
      <c r="F644" s="295" t="s">
        <v>26617</v>
      </c>
      <c r="G644" s="295" t="s">
        <v>26618</v>
      </c>
      <c r="H644" s="295" t="s">
        <v>26617</v>
      </c>
      <c r="I644" s="295" t="s">
        <v>26618</v>
      </c>
      <c r="J644" s="473"/>
    </row>
    <row r="645" spans="1:10" customFormat="1" ht="26.1" customHeight="1" x14ac:dyDescent="0.25">
      <c r="A645" s="307" t="s">
        <v>21801</v>
      </c>
      <c r="B645" s="308" t="s">
        <v>26568</v>
      </c>
      <c r="C645" s="307" t="s">
        <v>21800</v>
      </c>
      <c r="D645" s="307" t="s">
        <v>26569</v>
      </c>
      <c r="E645" s="310">
        <v>1</v>
      </c>
      <c r="F645" s="311">
        <v>0.3</v>
      </c>
      <c r="G645" s="311">
        <v>0.7</v>
      </c>
      <c r="H645" s="314">
        <v>177.1371</v>
      </c>
      <c r="I645" s="314">
        <v>73.588300000000004</v>
      </c>
      <c r="J645" s="314">
        <v>104.6529</v>
      </c>
    </row>
    <row r="646" spans="1:10" customFormat="1" ht="20.100000000000001" customHeight="1" x14ac:dyDescent="0.25">
      <c r="A646" s="471"/>
      <c r="B646" s="471"/>
      <c r="C646" s="471"/>
      <c r="D646" s="471"/>
      <c r="E646" s="471"/>
      <c r="F646" s="471" t="s">
        <v>26667</v>
      </c>
      <c r="G646" s="471"/>
      <c r="H646" s="471"/>
      <c r="I646" s="471"/>
      <c r="J646" s="315">
        <v>104.6529</v>
      </c>
    </row>
    <row r="647" spans="1:10" customFormat="1" ht="20.100000000000001" customHeight="1" x14ac:dyDescent="0.25">
      <c r="A647" s="294" t="s">
        <v>26622</v>
      </c>
      <c r="B647" s="295" t="s">
        <v>15146</v>
      </c>
      <c r="C647" s="294" t="s">
        <v>21788</v>
      </c>
      <c r="D647" s="294" t="s">
        <v>21805</v>
      </c>
      <c r="E647" s="295" t="s">
        <v>21825</v>
      </c>
      <c r="F647" s="473" t="s">
        <v>26668</v>
      </c>
      <c r="G647" s="473"/>
      <c r="H647" s="473"/>
      <c r="I647" s="473"/>
      <c r="J647" s="295" t="s">
        <v>21827</v>
      </c>
    </row>
    <row r="648" spans="1:10" customFormat="1" ht="24" customHeight="1" x14ac:dyDescent="0.25">
      <c r="A648" s="307" t="s">
        <v>21801</v>
      </c>
      <c r="B648" s="308" t="s">
        <v>25272</v>
      </c>
      <c r="C648" s="307" t="s">
        <v>21800</v>
      </c>
      <c r="D648" s="307" t="s">
        <v>25273</v>
      </c>
      <c r="E648" s="310">
        <v>1</v>
      </c>
      <c r="F648" s="307"/>
      <c r="G648" s="307"/>
      <c r="H648" s="307"/>
      <c r="I648" s="314">
        <v>33.278300000000002</v>
      </c>
      <c r="J648" s="314">
        <v>33.278300000000002</v>
      </c>
    </row>
    <row r="649" spans="1:10" customFormat="1" ht="24" customHeight="1" x14ac:dyDescent="0.25">
      <c r="A649" s="307" t="s">
        <v>21801</v>
      </c>
      <c r="B649" s="308" t="s">
        <v>25263</v>
      </c>
      <c r="C649" s="307" t="s">
        <v>21800</v>
      </c>
      <c r="D649" s="307" t="s">
        <v>21804</v>
      </c>
      <c r="E649" s="310">
        <v>2</v>
      </c>
      <c r="F649" s="307"/>
      <c r="G649" s="307"/>
      <c r="H649" s="307"/>
      <c r="I649" s="314">
        <v>23.449100000000001</v>
      </c>
      <c r="J649" s="314">
        <v>46.898200000000003</v>
      </c>
    </row>
    <row r="650" spans="1:10" customFormat="1" ht="20.100000000000001" customHeight="1" x14ac:dyDescent="0.25">
      <c r="A650" s="471"/>
      <c r="B650" s="471"/>
      <c r="C650" s="471"/>
      <c r="D650" s="471"/>
      <c r="E650" s="471"/>
      <c r="F650" s="471" t="s">
        <v>26669</v>
      </c>
      <c r="G650" s="471"/>
      <c r="H650" s="471"/>
      <c r="I650" s="471"/>
      <c r="J650" s="315">
        <v>80.176500000000004</v>
      </c>
    </row>
    <row r="651" spans="1:10" customFormat="1" ht="20.100000000000001" customHeight="1" x14ac:dyDescent="0.25">
      <c r="A651" s="471"/>
      <c r="B651" s="471"/>
      <c r="C651" s="471"/>
      <c r="D651" s="471"/>
      <c r="E651" s="471"/>
      <c r="F651" s="471" t="s">
        <v>26670</v>
      </c>
      <c r="G651" s="471"/>
      <c r="H651" s="471"/>
      <c r="I651" s="471"/>
      <c r="J651" s="315">
        <v>0</v>
      </c>
    </row>
    <row r="652" spans="1:10" customFormat="1" ht="20.100000000000001" customHeight="1" x14ac:dyDescent="0.25">
      <c r="A652" s="471"/>
      <c r="B652" s="471"/>
      <c r="C652" s="471"/>
      <c r="D652" s="471"/>
      <c r="E652" s="471"/>
      <c r="F652" s="471" t="s">
        <v>26658</v>
      </c>
      <c r="G652" s="471"/>
      <c r="H652" s="471"/>
      <c r="I652" s="471"/>
      <c r="J652" s="315">
        <v>184.82939999999999</v>
      </c>
    </row>
    <row r="653" spans="1:10" customFormat="1" ht="20.100000000000001" customHeight="1" x14ac:dyDescent="0.25">
      <c r="A653" s="471"/>
      <c r="B653" s="471"/>
      <c r="C653" s="471"/>
      <c r="D653" s="471"/>
      <c r="E653" s="471"/>
      <c r="F653" s="471" t="s">
        <v>26659</v>
      </c>
      <c r="G653" s="471"/>
      <c r="H653" s="471"/>
      <c r="I653" s="471"/>
      <c r="J653" s="315">
        <v>1.2200000000000001E-2</v>
      </c>
    </row>
    <row r="654" spans="1:10" customFormat="1" ht="20.100000000000001" customHeight="1" x14ac:dyDescent="0.25">
      <c r="A654" s="471"/>
      <c r="B654" s="471"/>
      <c r="C654" s="471"/>
      <c r="D654" s="471"/>
      <c r="E654" s="471"/>
      <c r="F654" s="471" t="s">
        <v>26660</v>
      </c>
      <c r="G654" s="471"/>
      <c r="H654" s="471"/>
      <c r="I654" s="471"/>
      <c r="J654" s="315">
        <v>0.94099999999999995</v>
      </c>
    </row>
    <row r="655" spans="1:10" customFormat="1" ht="20.100000000000001" customHeight="1" x14ac:dyDescent="0.25">
      <c r="A655" s="471"/>
      <c r="B655" s="471"/>
      <c r="C655" s="471"/>
      <c r="D655" s="471"/>
      <c r="E655" s="471"/>
      <c r="F655" s="471" t="s">
        <v>26661</v>
      </c>
      <c r="G655" s="471"/>
      <c r="H655" s="471"/>
      <c r="I655" s="471"/>
      <c r="J655" s="315">
        <v>2</v>
      </c>
    </row>
    <row r="656" spans="1:10" customFormat="1" ht="20.100000000000001" customHeight="1" x14ac:dyDescent="0.25">
      <c r="A656" s="471"/>
      <c r="B656" s="471"/>
      <c r="C656" s="471"/>
      <c r="D656" s="471"/>
      <c r="E656" s="471"/>
      <c r="F656" s="471" t="s">
        <v>26662</v>
      </c>
      <c r="G656" s="471"/>
      <c r="H656" s="471"/>
      <c r="I656" s="471"/>
      <c r="J656" s="315">
        <v>92.414699999999996</v>
      </c>
    </row>
    <row r="657" spans="1:10" customFormat="1" ht="20.100000000000001" customHeight="1" x14ac:dyDescent="0.25">
      <c r="A657" s="294" t="s">
        <v>26613</v>
      </c>
      <c r="B657" s="295" t="s">
        <v>21788</v>
      </c>
      <c r="C657" s="294" t="s">
        <v>15146</v>
      </c>
      <c r="D657" s="294" t="s">
        <v>26663</v>
      </c>
      <c r="E657" s="295" t="s">
        <v>21825</v>
      </c>
      <c r="F657" s="295" t="s">
        <v>15148</v>
      </c>
      <c r="G657" s="473" t="s">
        <v>21826</v>
      </c>
      <c r="H657" s="473"/>
      <c r="I657" s="473"/>
      <c r="J657" s="295" t="s">
        <v>21827</v>
      </c>
    </row>
    <row r="658" spans="1:10" customFormat="1" ht="26.1" customHeight="1" x14ac:dyDescent="0.25">
      <c r="A658" s="302" t="s">
        <v>26664</v>
      </c>
      <c r="B658" s="303" t="s">
        <v>21800</v>
      </c>
      <c r="C658" s="302">
        <v>5213417</v>
      </c>
      <c r="D658" s="302" t="s">
        <v>20376</v>
      </c>
      <c r="E658" s="305">
        <v>2</v>
      </c>
      <c r="F658" s="304" t="s">
        <v>16589</v>
      </c>
      <c r="G658" s="479">
        <v>429.89</v>
      </c>
      <c r="H658" s="479"/>
      <c r="I658" s="480"/>
      <c r="J658" s="368">
        <v>859.78</v>
      </c>
    </row>
    <row r="659" spans="1:10" customFormat="1" ht="20.100000000000001" customHeight="1" x14ac:dyDescent="0.25">
      <c r="A659" s="471"/>
      <c r="B659" s="471"/>
      <c r="C659" s="471"/>
      <c r="D659" s="471"/>
      <c r="E659" s="471"/>
      <c r="F659" s="471" t="s">
        <v>26665</v>
      </c>
      <c r="G659" s="471"/>
      <c r="H659" s="471"/>
      <c r="I659" s="471"/>
      <c r="J659" s="315">
        <v>859.78</v>
      </c>
    </row>
    <row r="660" spans="1:10" customFormat="1" ht="15" x14ac:dyDescent="0.25">
      <c r="A660" s="312"/>
      <c r="B660" s="312"/>
      <c r="C660" s="312"/>
      <c r="D660" s="312"/>
      <c r="E660" s="312" t="s">
        <v>21809</v>
      </c>
      <c r="F660" s="313">
        <v>128.21574079999999</v>
      </c>
      <c r="G660" s="312" t="s">
        <v>21810</v>
      </c>
      <c r="H660" s="313">
        <v>0</v>
      </c>
      <c r="I660" s="312" t="s">
        <v>21811</v>
      </c>
      <c r="J660" s="313">
        <v>128.21574083513764</v>
      </c>
    </row>
    <row r="661" spans="1:10" customFormat="1" ht="15.75" thickBot="1" x14ac:dyDescent="0.3">
      <c r="A661" s="312"/>
      <c r="B661" s="312"/>
      <c r="C661" s="312"/>
      <c r="D661" s="312"/>
      <c r="E661" s="312" t="s">
        <v>21812</v>
      </c>
      <c r="F661" s="313">
        <v>202.35</v>
      </c>
      <c r="G661" s="312"/>
      <c r="H661" s="472" t="s">
        <v>21813</v>
      </c>
      <c r="I661" s="472"/>
      <c r="J661" s="313">
        <v>1155.49</v>
      </c>
    </row>
    <row r="662" spans="1:10" customFormat="1" ht="0.95" customHeight="1" thickTop="1" x14ac:dyDescent="0.25">
      <c r="A662" s="386"/>
      <c r="B662" s="386"/>
      <c r="C662" s="386"/>
      <c r="D662" s="386"/>
      <c r="E662" s="386"/>
      <c r="F662" s="386"/>
      <c r="G662" s="386"/>
      <c r="H662" s="386"/>
      <c r="I662" s="386"/>
      <c r="J662" s="386"/>
    </row>
    <row r="663" spans="1:10" customFormat="1" ht="18" customHeight="1" x14ac:dyDescent="0.25">
      <c r="A663" s="294" t="s">
        <v>26769</v>
      </c>
      <c r="B663" s="295" t="s">
        <v>15146</v>
      </c>
      <c r="C663" s="294" t="s">
        <v>21788</v>
      </c>
      <c r="D663" s="294" t="s">
        <v>21789</v>
      </c>
      <c r="E663" s="476" t="s">
        <v>21790</v>
      </c>
      <c r="F663" s="476"/>
      <c r="G663" s="296" t="s">
        <v>21791</v>
      </c>
      <c r="H663" s="295" t="s">
        <v>21774</v>
      </c>
      <c r="I663" s="295" t="s">
        <v>21792</v>
      </c>
      <c r="J663" s="295" t="s">
        <v>15133</v>
      </c>
    </row>
    <row r="664" spans="1:10" customFormat="1" ht="39" customHeight="1" x14ac:dyDescent="0.25">
      <c r="A664" s="381" t="s">
        <v>21793</v>
      </c>
      <c r="B664" s="382" t="s">
        <v>26639</v>
      </c>
      <c r="C664" s="381" t="s">
        <v>21800</v>
      </c>
      <c r="D664" s="381" t="s">
        <v>20251</v>
      </c>
      <c r="E664" s="481" t="s">
        <v>21797</v>
      </c>
      <c r="F664" s="481"/>
      <c r="G664" s="383" t="s">
        <v>20231</v>
      </c>
      <c r="H664" s="384">
        <v>1</v>
      </c>
      <c r="I664" s="385">
        <v>0.76</v>
      </c>
      <c r="J664" s="385">
        <v>0.76</v>
      </c>
    </row>
    <row r="665" spans="1:10" customFormat="1" ht="20.100000000000001" customHeight="1" x14ac:dyDescent="0.25">
      <c r="A665" s="471"/>
      <c r="B665" s="471"/>
      <c r="C665" s="471"/>
      <c r="D665" s="471"/>
      <c r="E665" s="471"/>
      <c r="F665" s="471" t="s">
        <v>26658</v>
      </c>
      <c r="G665" s="471"/>
      <c r="H665" s="471"/>
      <c r="I665" s="471"/>
      <c r="J665" s="315">
        <v>0</v>
      </c>
    </row>
    <row r="666" spans="1:10" customFormat="1" ht="20.100000000000001" customHeight="1" x14ac:dyDescent="0.25">
      <c r="A666" s="471"/>
      <c r="B666" s="471"/>
      <c r="C666" s="471"/>
      <c r="D666" s="471"/>
      <c r="E666" s="471"/>
      <c r="F666" s="471" t="s">
        <v>26659</v>
      </c>
      <c r="G666" s="471"/>
      <c r="H666" s="471"/>
      <c r="I666" s="471"/>
      <c r="J666" s="315">
        <v>0</v>
      </c>
    </row>
    <row r="667" spans="1:10" customFormat="1" ht="20.100000000000001" customHeight="1" x14ac:dyDescent="0.25">
      <c r="A667" s="471"/>
      <c r="B667" s="471"/>
      <c r="C667" s="471"/>
      <c r="D667" s="471"/>
      <c r="E667" s="471"/>
      <c r="F667" s="471" t="s">
        <v>26660</v>
      </c>
      <c r="G667" s="471"/>
      <c r="H667" s="471"/>
      <c r="I667" s="471"/>
      <c r="J667" s="315">
        <v>0</v>
      </c>
    </row>
    <row r="668" spans="1:10" customFormat="1" ht="20.100000000000001" customHeight="1" x14ac:dyDescent="0.25">
      <c r="A668" s="471"/>
      <c r="B668" s="471"/>
      <c r="C668" s="471"/>
      <c r="D668" s="471"/>
      <c r="E668" s="471"/>
      <c r="F668" s="471" t="s">
        <v>26661</v>
      </c>
      <c r="G668" s="471"/>
      <c r="H668" s="471"/>
      <c r="I668" s="471"/>
      <c r="J668" s="315">
        <v>1</v>
      </c>
    </row>
    <row r="669" spans="1:10" customFormat="1" ht="20.100000000000001" customHeight="1" x14ac:dyDescent="0.25">
      <c r="A669" s="471"/>
      <c r="B669" s="471"/>
      <c r="C669" s="471"/>
      <c r="D669" s="471"/>
      <c r="E669" s="471"/>
      <c r="F669" s="471" t="s">
        <v>26662</v>
      </c>
      <c r="G669" s="471"/>
      <c r="H669" s="471"/>
      <c r="I669" s="471"/>
      <c r="J669" s="315">
        <v>0</v>
      </c>
    </row>
    <row r="670" spans="1:10" customFormat="1" ht="20.100000000000001" customHeight="1" x14ac:dyDescent="0.25">
      <c r="A670" s="294" t="s">
        <v>21824</v>
      </c>
      <c r="B670" s="295" t="s">
        <v>21788</v>
      </c>
      <c r="C670" s="294" t="s">
        <v>15146</v>
      </c>
      <c r="D670" s="294" t="s">
        <v>21803</v>
      </c>
      <c r="E670" s="295" t="s">
        <v>21825</v>
      </c>
      <c r="F670" s="295" t="s">
        <v>15148</v>
      </c>
      <c r="G670" s="473" t="s">
        <v>21826</v>
      </c>
      <c r="H670" s="473"/>
      <c r="I670" s="473"/>
      <c r="J670" s="295" t="s">
        <v>21827</v>
      </c>
    </row>
    <row r="671" spans="1:10" customFormat="1" ht="26.1" customHeight="1" x14ac:dyDescent="0.25">
      <c r="A671" s="307" t="s">
        <v>21801</v>
      </c>
      <c r="B671" s="308" t="s">
        <v>21800</v>
      </c>
      <c r="C671" s="307" t="s">
        <v>21903</v>
      </c>
      <c r="D671" s="307" t="s">
        <v>21904</v>
      </c>
      <c r="E671" s="310">
        <v>6.6699999999999997E-3</v>
      </c>
      <c r="F671" s="309" t="s">
        <v>15154</v>
      </c>
      <c r="G671" s="474">
        <v>92.763599999999997</v>
      </c>
      <c r="H671" s="474"/>
      <c r="I671" s="475"/>
      <c r="J671" s="314">
        <v>0.61870000000000003</v>
      </c>
    </row>
    <row r="672" spans="1:10" customFormat="1" ht="20.100000000000001" customHeight="1" x14ac:dyDescent="0.25">
      <c r="A672" s="471"/>
      <c r="B672" s="471"/>
      <c r="C672" s="471"/>
      <c r="D672" s="471"/>
      <c r="E672" s="471"/>
      <c r="F672" s="471" t="s">
        <v>26671</v>
      </c>
      <c r="G672" s="471"/>
      <c r="H672" s="471"/>
      <c r="I672" s="471"/>
      <c r="J672" s="315">
        <v>0.61870000000000003</v>
      </c>
    </row>
    <row r="673" spans="1:10" customFormat="1" ht="20.100000000000001" customHeight="1" x14ac:dyDescent="0.25">
      <c r="A673" s="294" t="s">
        <v>26625</v>
      </c>
      <c r="B673" s="295" t="s">
        <v>21788</v>
      </c>
      <c r="C673" s="294" t="s">
        <v>21801</v>
      </c>
      <c r="D673" s="294" t="s">
        <v>26672</v>
      </c>
      <c r="E673" s="295" t="s">
        <v>15146</v>
      </c>
      <c r="F673" s="295" t="s">
        <v>21825</v>
      </c>
      <c r="G673" s="296" t="s">
        <v>15148</v>
      </c>
      <c r="H673" s="473" t="s">
        <v>21826</v>
      </c>
      <c r="I673" s="473"/>
      <c r="J673" s="295" t="s">
        <v>21827</v>
      </c>
    </row>
    <row r="674" spans="1:10" customFormat="1" ht="39" customHeight="1" x14ac:dyDescent="0.25">
      <c r="A674" s="302" t="s">
        <v>26626</v>
      </c>
      <c r="B674" s="303" t="s">
        <v>21800</v>
      </c>
      <c r="C674" s="302" t="s">
        <v>21903</v>
      </c>
      <c r="D674" s="302" t="s">
        <v>21086</v>
      </c>
      <c r="E674" s="303">
        <v>5914655</v>
      </c>
      <c r="F674" s="305">
        <v>4.0000000000000001E-3</v>
      </c>
      <c r="G674" s="304" t="s">
        <v>19544</v>
      </c>
      <c r="H674" s="479">
        <v>34.81</v>
      </c>
      <c r="I674" s="480"/>
      <c r="J674" s="368">
        <v>0.13919999999999999</v>
      </c>
    </row>
    <row r="675" spans="1:10" customFormat="1" ht="20.100000000000001" customHeight="1" x14ac:dyDescent="0.25">
      <c r="A675" s="471"/>
      <c r="B675" s="471"/>
      <c r="C675" s="471"/>
      <c r="D675" s="471"/>
      <c r="E675" s="471"/>
      <c r="F675" s="471" t="s">
        <v>26673</v>
      </c>
      <c r="G675" s="471"/>
      <c r="H675" s="471"/>
      <c r="I675" s="471"/>
      <c r="J675" s="315">
        <v>0.13919999999999999</v>
      </c>
    </row>
    <row r="676" spans="1:10" customFormat="1" ht="20.100000000000001" customHeight="1" x14ac:dyDescent="0.25">
      <c r="A676" s="294" t="s">
        <v>21828</v>
      </c>
      <c r="B676" s="295" t="s">
        <v>21788</v>
      </c>
      <c r="C676" s="294" t="s">
        <v>21801</v>
      </c>
      <c r="D676" s="294" t="s">
        <v>21829</v>
      </c>
      <c r="E676" s="295" t="s">
        <v>21825</v>
      </c>
      <c r="F676" s="295" t="s">
        <v>15148</v>
      </c>
      <c r="G676" s="478" t="s">
        <v>21830</v>
      </c>
      <c r="H676" s="473"/>
      <c r="I676" s="473"/>
      <c r="J676" s="295" t="s">
        <v>21827</v>
      </c>
    </row>
    <row r="677" spans="1:10" customFormat="1" ht="20.100000000000001" customHeight="1" x14ac:dyDescent="0.25">
      <c r="A677" s="296"/>
      <c r="B677" s="296"/>
      <c r="C677" s="296"/>
      <c r="D677" s="296"/>
      <c r="E677" s="296"/>
      <c r="F677" s="296"/>
      <c r="G677" s="296" t="s">
        <v>21831</v>
      </c>
      <c r="H677" s="296" t="s">
        <v>21832</v>
      </c>
      <c r="I677" s="296" t="s">
        <v>21833</v>
      </c>
      <c r="J677" s="296"/>
    </row>
    <row r="678" spans="1:10" customFormat="1" ht="50.1" customHeight="1" x14ac:dyDescent="0.25">
      <c r="A678" s="302" t="s">
        <v>21829</v>
      </c>
      <c r="B678" s="303" t="s">
        <v>21800</v>
      </c>
      <c r="C678" s="302" t="s">
        <v>21903</v>
      </c>
      <c r="D678" s="302" t="s">
        <v>26692</v>
      </c>
      <c r="E678" s="305">
        <v>4.0000000000000001E-3</v>
      </c>
      <c r="F678" s="304" t="s">
        <v>21139</v>
      </c>
      <c r="G678" s="303" t="s">
        <v>26716</v>
      </c>
      <c r="H678" s="303" t="s">
        <v>26717</v>
      </c>
      <c r="I678" s="303" t="s">
        <v>26718</v>
      </c>
      <c r="J678" s="368">
        <v>0</v>
      </c>
    </row>
    <row r="679" spans="1:10" customFormat="1" ht="20.100000000000001" customHeight="1" x14ac:dyDescent="0.25">
      <c r="A679" s="471"/>
      <c r="B679" s="471"/>
      <c r="C679" s="471"/>
      <c r="D679" s="471"/>
      <c r="E679" s="471"/>
      <c r="F679" s="471" t="s">
        <v>26678</v>
      </c>
      <c r="G679" s="471"/>
      <c r="H679" s="471"/>
      <c r="I679" s="471"/>
      <c r="J679" s="315">
        <v>0</v>
      </c>
    </row>
    <row r="680" spans="1:10" customFormat="1" ht="15" x14ac:dyDescent="0.25">
      <c r="A680" s="312"/>
      <c r="B680" s="312"/>
      <c r="C680" s="312"/>
      <c r="D680" s="312"/>
      <c r="E680" s="312" t="s">
        <v>21809</v>
      </c>
      <c r="F680" s="313">
        <v>4.5606000000000001E-2</v>
      </c>
      <c r="G680" s="312" t="s">
        <v>21810</v>
      </c>
      <c r="H680" s="313">
        <v>0</v>
      </c>
      <c r="I680" s="312" t="s">
        <v>21811</v>
      </c>
      <c r="J680" s="313">
        <v>4.5606029173419771E-2</v>
      </c>
    </row>
    <row r="681" spans="1:10" customFormat="1" ht="15.75" thickBot="1" x14ac:dyDescent="0.3">
      <c r="A681" s="312"/>
      <c r="B681" s="312"/>
      <c r="C681" s="312"/>
      <c r="D681" s="312"/>
      <c r="E681" s="312" t="s">
        <v>21812</v>
      </c>
      <c r="F681" s="313">
        <v>0.16</v>
      </c>
      <c r="G681" s="312"/>
      <c r="H681" s="472" t="s">
        <v>21813</v>
      </c>
      <c r="I681" s="472"/>
      <c r="J681" s="313">
        <v>0.92</v>
      </c>
    </row>
    <row r="682" spans="1:10" customFormat="1" ht="0.95" customHeight="1" thickTop="1" x14ac:dyDescent="0.25">
      <c r="A682" s="386"/>
      <c r="B682" s="386"/>
      <c r="C682" s="386"/>
      <c r="D682" s="386"/>
      <c r="E682" s="386"/>
      <c r="F682" s="386"/>
      <c r="G682" s="386"/>
      <c r="H682" s="386"/>
      <c r="I682" s="386"/>
      <c r="J682" s="386"/>
    </row>
    <row r="683" spans="1:10" customFormat="1" ht="18" customHeight="1" x14ac:dyDescent="0.25">
      <c r="A683" s="294" t="s">
        <v>26770</v>
      </c>
      <c r="B683" s="295" t="s">
        <v>15146</v>
      </c>
      <c r="C683" s="294" t="s">
        <v>21788</v>
      </c>
      <c r="D683" s="294" t="s">
        <v>21789</v>
      </c>
      <c r="E683" s="476" t="s">
        <v>21790</v>
      </c>
      <c r="F683" s="476"/>
      <c r="G683" s="296" t="s">
        <v>21791</v>
      </c>
      <c r="H683" s="295" t="s">
        <v>21774</v>
      </c>
      <c r="I683" s="295" t="s">
        <v>21792</v>
      </c>
      <c r="J683" s="295" t="s">
        <v>15133</v>
      </c>
    </row>
    <row r="684" spans="1:10" customFormat="1" ht="39" customHeight="1" x14ac:dyDescent="0.25">
      <c r="A684" s="381" t="s">
        <v>21793</v>
      </c>
      <c r="B684" s="382" t="s">
        <v>26640</v>
      </c>
      <c r="C684" s="381" t="s">
        <v>21800</v>
      </c>
      <c r="D684" s="381" t="s">
        <v>20235</v>
      </c>
      <c r="E684" s="481" t="s">
        <v>21797</v>
      </c>
      <c r="F684" s="481"/>
      <c r="G684" s="383" t="s">
        <v>20231</v>
      </c>
      <c r="H684" s="384">
        <v>1</v>
      </c>
      <c r="I684" s="385">
        <v>4.29</v>
      </c>
      <c r="J684" s="385">
        <v>4.29</v>
      </c>
    </row>
    <row r="685" spans="1:10" customFormat="1" ht="20.100000000000001" customHeight="1" x14ac:dyDescent="0.25">
      <c r="A685" s="471"/>
      <c r="B685" s="471"/>
      <c r="C685" s="471"/>
      <c r="D685" s="471"/>
      <c r="E685" s="471"/>
      <c r="F685" s="471" t="s">
        <v>26658</v>
      </c>
      <c r="G685" s="471"/>
      <c r="H685" s="471"/>
      <c r="I685" s="471"/>
      <c r="J685" s="315">
        <v>0</v>
      </c>
    </row>
    <row r="686" spans="1:10" customFormat="1" ht="20.100000000000001" customHeight="1" x14ac:dyDescent="0.25">
      <c r="A686" s="471"/>
      <c r="B686" s="471"/>
      <c r="C686" s="471"/>
      <c r="D686" s="471"/>
      <c r="E686" s="471"/>
      <c r="F686" s="471" t="s">
        <v>26659</v>
      </c>
      <c r="G686" s="471"/>
      <c r="H686" s="471"/>
      <c r="I686" s="471"/>
      <c r="J686" s="315">
        <v>0</v>
      </c>
    </row>
    <row r="687" spans="1:10" customFormat="1" ht="20.100000000000001" customHeight="1" x14ac:dyDescent="0.25">
      <c r="A687" s="471"/>
      <c r="B687" s="471"/>
      <c r="C687" s="471"/>
      <c r="D687" s="471"/>
      <c r="E687" s="471"/>
      <c r="F687" s="471" t="s">
        <v>26660</v>
      </c>
      <c r="G687" s="471"/>
      <c r="H687" s="471"/>
      <c r="I687" s="471"/>
      <c r="J687" s="315">
        <v>0</v>
      </c>
    </row>
    <row r="688" spans="1:10" customFormat="1" ht="20.100000000000001" customHeight="1" x14ac:dyDescent="0.25">
      <c r="A688" s="471"/>
      <c r="B688" s="471"/>
      <c r="C688" s="471"/>
      <c r="D688" s="471"/>
      <c r="E688" s="471"/>
      <c r="F688" s="471" t="s">
        <v>26661</v>
      </c>
      <c r="G688" s="471"/>
      <c r="H688" s="471"/>
      <c r="I688" s="471"/>
      <c r="J688" s="315">
        <v>1</v>
      </c>
    </row>
    <row r="689" spans="1:10" customFormat="1" ht="20.100000000000001" customHeight="1" x14ac:dyDescent="0.25">
      <c r="A689" s="471"/>
      <c r="B689" s="471"/>
      <c r="C689" s="471"/>
      <c r="D689" s="471"/>
      <c r="E689" s="471"/>
      <c r="F689" s="471" t="s">
        <v>26662</v>
      </c>
      <c r="G689" s="471"/>
      <c r="H689" s="471"/>
      <c r="I689" s="471"/>
      <c r="J689" s="315">
        <v>0</v>
      </c>
    </row>
    <row r="690" spans="1:10" customFormat="1" ht="20.100000000000001" customHeight="1" x14ac:dyDescent="0.25">
      <c r="A690" s="294" t="s">
        <v>26613</v>
      </c>
      <c r="B690" s="295" t="s">
        <v>21788</v>
      </c>
      <c r="C690" s="294" t="s">
        <v>15146</v>
      </c>
      <c r="D690" s="294" t="s">
        <v>26663</v>
      </c>
      <c r="E690" s="295" t="s">
        <v>21825</v>
      </c>
      <c r="F690" s="295" t="s">
        <v>15148</v>
      </c>
      <c r="G690" s="473" t="s">
        <v>21826</v>
      </c>
      <c r="H690" s="473"/>
      <c r="I690" s="473"/>
      <c r="J690" s="295" t="s">
        <v>21827</v>
      </c>
    </row>
    <row r="691" spans="1:10" customFormat="1" ht="26.1" customHeight="1" x14ac:dyDescent="0.25">
      <c r="A691" s="302" t="s">
        <v>26664</v>
      </c>
      <c r="B691" s="303" t="s">
        <v>21800</v>
      </c>
      <c r="C691" s="302">
        <v>5213385</v>
      </c>
      <c r="D691" s="302" t="s">
        <v>20234</v>
      </c>
      <c r="E691" s="305">
        <v>6.6699999999999997E-3</v>
      </c>
      <c r="F691" s="304" t="s">
        <v>15154</v>
      </c>
      <c r="G691" s="479">
        <v>405.37</v>
      </c>
      <c r="H691" s="479"/>
      <c r="I691" s="480"/>
      <c r="J691" s="368">
        <v>2.7038000000000002</v>
      </c>
    </row>
    <row r="692" spans="1:10" customFormat="1" ht="20.100000000000001" customHeight="1" x14ac:dyDescent="0.25">
      <c r="A692" s="471"/>
      <c r="B692" s="471"/>
      <c r="C692" s="471"/>
      <c r="D692" s="471"/>
      <c r="E692" s="471"/>
      <c r="F692" s="471" t="s">
        <v>26665</v>
      </c>
      <c r="G692" s="471"/>
      <c r="H692" s="471"/>
      <c r="I692" s="471"/>
      <c r="J692" s="315">
        <v>2.7038000000000002</v>
      </c>
    </row>
    <row r="693" spans="1:10" customFormat="1" ht="20.100000000000001" customHeight="1" x14ac:dyDescent="0.25">
      <c r="A693" s="294" t="s">
        <v>26625</v>
      </c>
      <c r="B693" s="295" t="s">
        <v>21788</v>
      </c>
      <c r="C693" s="294" t="s">
        <v>21801</v>
      </c>
      <c r="D693" s="294" t="s">
        <v>26672</v>
      </c>
      <c r="E693" s="295" t="s">
        <v>15146</v>
      </c>
      <c r="F693" s="295" t="s">
        <v>21825</v>
      </c>
      <c r="G693" s="296" t="s">
        <v>15148</v>
      </c>
      <c r="H693" s="473" t="s">
        <v>21826</v>
      </c>
      <c r="I693" s="473"/>
      <c r="J693" s="295" t="s">
        <v>21827</v>
      </c>
    </row>
    <row r="694" spans="1:10" customFormat="1" ht="39" customHeight="1" x14ac:dyDescent="0.25">
      <c r="A694" s="302" t="s">
        <v>26626</v>
      </c>
      <c r="B694" s="303" t="s">
        <v>21800</v>
      </c>
      <c r="C694" s="302">
        <v>5213385</v>
      </c>
      <c r="D694" s="302" t="s">
        <v>21086</v>
      </c>
      <c r="E694" s="303">
        <v>5914655</v>
      </c>
      <c r="F694" s="305">
        <v>4.5530000000000001E-2</v>
      </c>
      <c r="G694" s="304" t="s">
        <v>19544</v>
      </c>
      <c r="H694" s="479">
        <v>34.81</v>
      </c>
      <c r="I694" s="480"/>
      <c r="J694" s="368">
        <v>1.5849</v>
      </c>
    </row>
    <row r="695" spans="1:10" customFormat="1" ht="20.100000000000001" customHeight="1" x14ac:dyDescent="0.25">
      <c r="A695" s="471"/>
      <c r="B695" s="471"/>
      <c r="C695" s="471"/>
      <c r="D695" s="471"/>
      <c r="E695" s="471"/>
      <c r="F695" s="471" t="s">
        <v>26673</v>
      </c>
      <c r="G695" s="471"/>
      <c r="H695" s="471"/>
      <c r="I695" s="471"/>
      <c r="J695" s="315">
        <v>1.5849</v>
      </c>
    </row>
    <row r="696" spans="1:10" customFormat="1" ht="20.100000000000001" customHeight="1" x14ac:dyDescent="0.25">
      <c r="A696" s="294" t="s">
        <v>21828</v>
      </c>
      <c r="B696" s="295" t="s">
        <v>21788</v>
      </c>
      <c r="C696" s="294" t="s">
        <v>21801</v>
      </c>
      <c r="D696" s="294" t="s">
        <v>21829</v>
      </c>
      <c r="E696" s="295" t="s">
        <v>21825</v>
      </c>
      <c r="F696" s="295" t="s">
        <v>15148</v>
      </c>
      <c r="G696" s="478" t="s">
        <v>21830</v>
      </c>
      <c r="H696" s="473"/>
      <c r="I696" s="473"/>
      <c r="J696" s="295" t="s">
        <v>21827</v>
      </c>
    </row>
    <row r="697" spans="1:10" customFormat="1" ht="20.100000000000001" customHeight="1" x14ac:dyDescent="0.25">
      <c r="A697" s="296"/>
      <c r="B697" s="296"/>
      <c r="C697" s="296"/>
      <c r="D697" s="296"/>
      <c r="E697" s="296"/>
      <c r="F697" s="296"/>
      <c r="G697" s="296" t="s">
        <v>21831</v>
      </c>
      <c r="H697" s="296" t="s">
        <v>21832</v>
      </c>
      <c r="I697" s="296" t="s">
        <v>21833</v>
      </c>
      <c r="J697" s="296"/>
    </row>
    <row r="698" spans="1:10" customFormat="1" ht="50.1" customHeight="1" x14ac:dyDescent="0.25">
      <c r="A698" s="302" t="s">
        <v>21829</v>
      </c>
      <c r="B698" s="303" t="s">
        <v>21800</v>
      </c>
      <c r="C698" s="302">
        <v>5213385</v>
      </c>
      <c r="D698" s="302" t="s">
        <v>26693</v>
      </c>
      <c r="E698" s="305">
        <v>0.43347000000000002</v>
      </c>
      <c r="F698" s="304" t="s">
        <v>21139</v>
      </c>
      <c r="G698" s="303" t="s">
        <v>26716</v>
      </c>
      <c r="H698" s="303" t="s">
        <v>26717</v>
      </c>
      <c r="I698" s="303" t="s">
        <v>26718</v>
      </c>
      <c r="J698" s="368">
        <v>0</v>
      </c>
    </row>
    <row r="699" spans="1:10" customFormat="1" ht="20.100000000000001" customHeight="1" x14ac:dyDescent="0.25">
      <c r="A699" s="471"/>
      <c r="B699" s="471"/>
      <c r="C699" s="471"/>
      <c r="D699" s="471"/>
      <c r="E699" s="471"/>
      <c r="F699" s="471" t="s">
        <v>26678</v>
      </c>
      <c r="G699" s="471"/>
      <c r="H699" s="471"/>
      <c r="I699" s="471"/>
      <c r="J699" s="315">
        <v>0</v>
      </c>
    </row>
    <row r="700" spans="1:10" customFormat="1" ht="15" x14ac:dyDescent="0.25">
      <c r="A700" s="312"/>
      <c r="B700" s="312"/>
      <c r="C700" s="312"/>
      <c r="D700" s="312"/>
      <c r="E700" s="312" t="s">
        <v>21809</v>
      </c>
      <c r="F700" s="313">
        <v>0.76445819928231717</v>
      </c>
      <c r="G700" s="312" t="s">
        <v>21810</v>
      </c>
      <c r="H700" s="313">
        <v>0</v>
      </c>
      <c r="I700" s="312" t="s">
        <v>21811</v>
      </c>
      <c r="J700" s="313">
        <v>0.76445819928231717</v>
      </c>
    </row>
    <row r="701" spans="1:10" customFormat="1" ht="15.75" thickBot="1" x14ac:dyDescent="0.3">
      <c r="A701" s="312"/>
      <c r="B701" s="312"/>
      <c r="C701" s="312"/>
      <c r="D701" s="312"/>
      <c r="E701" s="312" t="s">
        <v>21812</v>
      </c>
      <c r="F701" s="313">
        <v>0.91</v>
      </c>
      <c r="G701" s="312"/>
      <c r="H701" s="472" t="s">
        <v>21813</v>
      </c>
      <c r="I701" s="472"/>
      <c r="J701" s="313">
        <v>5.2</v>
      </c>
    </row>
    <row r="702" spans="1:10" customFormat="1" ht="0.95" customHeight="1" thickTop="1" x14ac:dyDescent="0.25">
      <c r="A702" s="386"/>
      <c r="B702" s="386"/>
      <c r="C702" s="386"/>
      <c r="D702" s="386"/>
      <c r="E702" s="386"/>
      <c r="F702" s="386"/>
      <c r="G702" s="386"/>
      <c r="H702" s="386"/>
      <c r="I702" s="386"/>
      <c r="J702" s="386"/>
    </row>
    <row r="703" spans="1:10" customFormat="1" ht="18" customHeight="1" x14ac:dyDescent="0.25">
      <c r="A703" s="294" t="s">
        <v>26771</v>
      </c>
      <c r="B703" s="295" t="s">
        <v>15146</v>
      </c>
      <c r="C703" s="294" t="s">
        <v>21788</v>
      </c>
      <c r="D703" s="294" t="s">
        <v>21789</v>
      </c>
      <c r="E703" s="476" t="s">
        <v>21790</v>
      </c>
      <c r="F703" s="476"/>
      <c r="G703" s="296" t="s">
        <v>21791</v>
      </c>
      <c r="H703" s="295" t="s">
        <v>21774</v>
      </c>
      <c r="I703" s="295" t="s">
        <v>21792</v>
      </c>
      <c r="J703" s="295" t="s">
        <v>15133</v>
      </c>
    </row>
    <row r="704" spans="1:10" customFormat="1" ht="26.1" customHeight="1" x14ac:dyDescent="0.25">
      <c r="A704" s="381" t="s">
        <v>21793</v>
      </c>
      <c r="B704" s="382" t="s">
        <v>26641</v>
      </c>
      <c r="C704" s="381" t="s">
        <v>21800</v>
      </c>
      <c r="D704" s="381" t="s">
        <v>20269</v>
      </c>
      <c r="E704" s="481" t="s">
        <v>21797</v>
      </c>
      <c r="F704" s="481"/>
      <c r="G704" s="383" t="s">
        <v>18372</v>
      </c>
      <c r="H704" s="384">
        <v>1</v>
      </c>
      <c r="I704" s="385">
        <v>23.74</v>
      </c>
      <c r="J704" s="385">
        <v>23.74</v>
      </c>
    </row>
    <row r="705" spans="1:10" customFormat="1" ht="20.100000000000001" customHeight="1" x14ac:dyDescent="0.25">
      <c r="A705" s="294" t="s">
        <v>26622</v>
      </c>
      <c r="B705" s="295" t="s">
        <v>15146</v>
      </c>
      <c r="C705" s="294" t="s">
        <v>21788</v>
      </c>
      <c r="D705" s="294" t="s">
        <v>21805</v>
      </c>
      <c r="E705" s="295" t="s">
        <v>21825</v>
      </c>
      <c r="F705" s="473" t="s">
        <v>26668</v>
      </c>
      <c r="G705" s="473"/>
      <c r="H705" s="473"/>
      <c r="I705" s="473"/>
      <c r="J705" s="295" t="s">
        <v>21827</v>
      </c>
    </row>
    <row r="706" spans="1:10" customFormat="1" ht="24" customHeight="1" x14ac:dyDescent="0.25">
      <c r="A706" s="307" t="s">
        <v>21801</v>
      </c>
      <c r="B706" s="308" t="s">
        <v>25263</v>
      </c>
      <c r="C706" s="307" t="s">
        <v>21800</v>
      </c>
      <c r="D706" s="307" t="s">
        <v>21804</v>
      </c>
      <c r="E706" s="310">
        <v>1</v>
      </c>
      <c r="F706" s="307"/>
      <c r="G706" s="307"/>
      <c r="H706" s="307"/>
      <c r="I706" s="314">
        <v>23.449100000000001</v>
      </c>
      <c r="J706" s="314">
        <v>23.449100000000001</v>
      </c>
    </row>
    <row r="707" spans="1:10" customFormat="1" ht="20.100000000000001" customHeight="1" x14ac:dyDescent="0.25">
      <c r="A707" s="471"/>
      <c r="B707" s="471"/>
      <c r="C707" s="471"/>
      <c r="D707" s="471"/>
      <c r="E707" s="471"/>
      <c r="F707" s="471" t="s">
        <v>26669</v>
      </c>
      <c r="G707" s="471"/>
      <c r="H707" s="471"/>
      <c r="I707" s="471"/>
      <c r="J707" s="315">
        <v>23.449100000000001</v>
      </c>
    </row>
    <row r="708" spans="1:10" customFormat="1" ht="20.100000000000001" customHeight="1" x14ac:dyDescent="0.25">
      <c r="A708" s="471"/>
      <c r="B708" s="471"/>
      <c r="C708" s="471"/>
      <c r="D708" s="471"/>
      <c r="E708" s="471"/>
      <c r="F708" s="471" t="s">
        <v>26670</v>
      </c>
      <c r="G708" s="471"/>
      <c r="H708" s="471"/>
      <c r="I708" s="471"/>
      <c r="J708" s="315">
        <v>0</v>
      </c>
    </row>
    <row r="709" spans="1:10" customFormat="1" ht="20.100000000000001" customHeight="1" x14ac:dyDescent="0.25">
      <c r="A709" s="471"/>
      <c r="B709" s="471"/>
      <c r="C709" s="471"/>
      <c r="D709" s="471"/>
      <c r="E709" s="471"/>
      <c r="F709" s="471" t="s">
        <v>26658</v>
      </c>
      <c r="G709" s="471"/>
      <c r="H709" s="471"/>
      <c r="I709" s="471"/>
      <c r="J709" s="315">
        <v>23.449100000000001</v>
      </c>
    </row>
    <row r="710" spans="1:10" customFormat="1" ht="20.100000000000001" customHeight="1" x14ac:dyDescent="0.25">
      <c r="A710" s="471"/>
      <c r="B710" s="471"/>
      <c r="C710" s="471"/>
      <c r="D710" s="471"/>
      <c r="E710" s="471"/>
      <c r="F710" s="471" t="s">
        <v>26659</v>
      </c>
      <c r="G710" s="471"/>
      <c r="H710" s="471"/>
      <c r="I710" s="471"/>
      <c r="J710" s="315">
        <v>1.2200000000000001E-2</v>
      </c>
    </row>
    <row r="711" spans="1:10" customFormat="1" ht="20.100000000000001" customHeight="1" x14ac:dyDescent="0.25">
      <c r="A711" s="471"/>
      <c r="B711" s="471"/>
      <c r="C711" s="471"/>
      <c r="D711" s="471"/>
      <c r="E711" s="471"/>
      <c r="F711" s="471" t="s">
        <v>26660</v>
      </c>
      <c r="G711" s="471"/>
      <c r="H711" s="471"/>
      <c r="I711" s="471"/>
      <c r="J711" s="315">
        <v>0.28699999999999998</v>
      </c>
    </row>
    <row r="712" spans="1:10" customFormat="1" ht="20.100000000000001" customHeight="1" x14ac:dyDescent="0.25">
      <c r="A712" s="471"/>
      <c r="B712" s="471"/>
      <c r="C712" s="471"/>
      <c r="D712" s="471"/>
      <c r="E712" s="471"/>
      <c r="F712" s="471" t="s">
        <v>26661</v>
      </c>
      <c r="G712" s="471"/>
      <c r="H712" s="471"/>
      <c r="I712" s="471"/>
      <c r="J712" s="315">
        <v>1</v>
      </c>
    </row>
    <row r="713" spans="1:10" customFormat="1" ht="20.100000000000001" customHeight="1" x14ac:dyDescent="0.25">
      <c r="A713" s="471"/>
      <c r="B713" s="471"/>
      <c r="C713" s="471"/>
      <c r="D713" s="471"/>
      <c r="E713" s="471"/>
      <c r="F713" s="471" t="s">
        <v>26662</v>
      </c>
      <c r="G713" s="471"/>
      <c r="H713" s="471"/>
      <c r="I713" s="471"/>
      <c r="J713" s="315">
        <v>23.449100000000001</v>
      </c>
    </row>
    <row r="714" spans="1:10" customFormat="1" ht="15" x14ac:dyDescent="0.25">
      <c r="A714" s="312"/>
      <c r="B714" s="312"/>
      <c r="C714" s="312"/>
      <c r="D714" s="312"/>
      <c r="E714" s="312" t="s">
        <v>21809</v>
      </c>
      <c r="F714" s="313">
        <v>23.449100000000001</v>
      </c>
      <c r="G714" s="312" t="s">
        <v>21810</v>
      </c>
      <c r="H714" s="313">
        <v>0</v>
      </c>
      <c r="I714" s="312" t="s">
        <v>21811</v>
      </c>
      <c r="J714" s="313">
        <v>23.449100000000001</v>
      </c>
    </row>
    <row r="715" spans="1:10" customFormat="1" ht="15.75" thickBot="1" x14ac:dyDescent="0.3">
      <c r="A715" s="312"/>
      <c r="B715" s="312"/>
      <c r="C715" s="312"/>
      <c r="D715" s="312"/>
      <c r="E715" s="312" t="s">
        <v>21812</v>
      </c>
      <c r="F715" s="313">
        <v>5.04</v>
      </c>
      <c r="G715" s="312"/>
      <c r="H715" s="472" t="s">
        <v>21813</v>
      </c>
      <c r="I715" s="472"/>
      <c r="J715" s="313">
        <v>28.78</v>
      </c>
    </row>
    <row r="716" spans="1:10" customFormat="1" ht="0.95" customHeight="1" thickTop="1" x14ac:dyDescent="0.25">
      <c r="A716" s="386"/>
      <c r="B716" s="386"/>
      <c r="C716" s="386"/>
      <c r="D716" s="386"/>
      <c r="E716" s="386"/>
      <c r="F716" s="386"/>
      <c r="G716" s="386"/>
      <c r="H716" s="386"/>
      <c r="I716" s="386"/>
      <c r="J716" s="386"/>
    </row>
    <row r="717" spans="1:10" customFormat="1" ht="18" customHeight="1" x14ac:dyDescent="0.25">
      <c r="A717" s="294" t="s">
        <v>26772</v>
      </c>
      <c r="B717" s="295" t="s">
        <v>15146</v>
      </c>
      <c r="C717" s="294" t="s">
        <v>21788</v>
      </c>
      <c r="D717" s="294" t="s">
        <v>21789</v>
      </c>
      <c r="E717" s="476" t="s">
        <v>21790</v>
      </c>
      <c r="F717" s="476"/>
      <c r="G717" s="296" t="s">
        <v>21791</v>
      </c>
      <c r="H717" s="295" t="s">
        <v>21774</v>
      </c>
      <c r="I717" s="295" t="s">
        <v>21792</v>
      </c>
      <c r="J717" s="295" t="s">
        <v>15133</v>
      </c>
    </row>
    <row r="718" spans="1:10" customFormat="1" ht="39" customHeight="1" x14ac:dyDescent="0.25">
      <c r="A718" s="381" t="s">
        <v>21793</v>
      </c>
      <c r="B718" s="382" t="s">
        <v>26642</v>
      </c>
      <c r="C718" s="381" t="s">
        <v>21800</v>
      </c>
      <c r="D718" s="381" t="s">
        <v>20263</v>
      </c>
      <c r="E718" s="481" t="s">
        <v>21797</v>
      </c>
      <c r="F718" s="481"/>
      <c r="G718" s="383" t="s">
        <v>20231</v>
      </c>
      <c r="H718" s="384">
        <v>1</v>
      </c>
      <c r="I718" s="385">
        <v>1.1200000000000001</v>
      </c>
      <c r="J718" s="385">
        <v>1.1200000000000001</v>
      </c>
    </row>
    <row r="719" spans="1:10" customFormat="1" ht="20.100000000000001" customHeight="1" x14ac:dyDescent="0.25">
      <c r="A719" s="471"/>
      <c r="B719" s="471"/>
      <c r="C719" s="471"/>
      <c r="D719" s="471"/>
      <c r="E719" s="471"/>
      <c r="F719" s="471" t="s">
        <v>26658</v>
      </c>
      <c r="G719" s="471"/>
      <c r="H719" s="471"/>
      <c r="I719" s="471"/>
      <c r="J719" s="315">
        <v>0</v>
      </c>
    </row>
    <row r="720" spans="1:10" customFormat="1" ht="20.100000000000001" customHeight="1" x14ac:dyDescent="0.25">
      <c r="A720" s="471"/>
      <c r="B720" s="471"/>
      <c r="C720" s="471"/>
      <c r="D720" s="471"/>
      <c r="E720" s="471"/>
      <c r="F720" s="471" t="s">
        <v>26659</v>
      </c>
      <c r="G720" s="471"/>
      <c r="H720" s="471"/>
      <c r="I720" s="471"/>
      <c r="J720" s="315">
        <v>0</v>
      </c>
    </row>
    <row r="721" spans="1:10" customFormat="1" ht="20.100000000000001" customHeight="1" x14ac:dyDescent="0.25">
      <c r="A721" s="471"/>
      <c r="B721" s="471"/>
      <c r="C721" s="471"/>
      <c r="D721" s="471"/>
      <c r="E721" s="471"/>
      <c r="F721" s="471" t="s">
        <v>26660</v>
      </c>
      <c r="G721" s="471"/>
      <c r="H721" s="471"/>
      <c r="I721" s="471"/>
      <c r="J721" s="315">
        <v>0</v>
      </c>
    </row>
    <row r="722" spans="1:10" customFormat="1" ht="20.100000000000001" customHeight="1" x14ac:dyDescent="0.25">
      <c r="A722" s="471"/>
      <c r="B722" s="471"/>
      <c r="C722" s="471"/>
      <c r="D722" s="471"/>
      <c r="E722" s="471"/>
      <c r="F722" s="471" t="s">
        <v>26661</v>
      </c>
      <c r="G722" s="471"/>
      <c r="H722" s="471"/>
      <c r="I722" s="471"/>
      <c r="J722" s="315">
        <v>1</v>
      </c>
    </row>
    <row r="723" spans="1:10" customFormat="1" ht="20.100000000000001" customHeight="1" x14ac:dyDescent="0.25">
      <c r="A723" s="471"/>
      <c r="B723" s="471"/>
      <c r="C723" s="471"/>
      <c r="D723" s="471"/>
      <c r="E723" s="471"/>
      <c r="F723" s="471" t="s">
        <v>26662</v>
      </c>
      <c r="G723" s="471"/>
      <c r="H723" s="471"/>
      <c r="I723" s="471"/>
      <c r="J723" s="315">
        <v>0</v>
      </c>
    </row>
    <row r="724" spans="1:10" customFormat="1" ht="20.100000000000001" customHeight="1" x14ac:dyDescent="0.25">
      <c r="A724" s="294" t="s">
        <v>21824</v>
      </c>
      <c r="B724" s="295" t="s">
        <v>21788</v>
      </c>
      <c r="C724" s="294" t="s">
        <v>15146</v>
      </c>
      <c r="D724" s="294" t="s">
        <v>21803</v>
      </c>
      <c r="E724" s="295" t="s">
        <v>21825</v>
      </c>
      <c r="F724" s="295" t="s">
        <v>15148</v>
      </c>
      <c r="G724" s="473" t="s">
        <v>21826</v>
      </c>
      <c r="H724" s="473"/>
      <c r="I724" s="473"/>
      <c r="J724" s="295" t="s">
        <v>21827</v>
      </c>
    </row>
    <row r="725" spans="1:10" customFormat="1" ht="24" customHeight="1" x14ac:dyDescent="0.25">
      <c r="A725" s="307" t="s">
        <v>21801</v>
      </c>
      <c r="B725" s="308" t="s">
        <v>21800</v>
      </c>
      <c r="C725" s="307" t="s">
        <v>22459</v>
      </c>
      <c r="D725" s="307" t="s">
        <v>22460</v>
      </c>
      <c r="E725" s="310">
        <v>5.0000000000000001E-3</v>
      </c>
      <c r="F725" s="309" t="s">
        <v>15154</v>
      </c>
      <c r="G725" s="474">
        <v>221.31909999999999</v>
      </c>
      <c r="H725" s="474"/>
      <c r="I725" s="475"/>
      <c r="J725" s="314">
        <v>1.1066</v>
      </c>
    </row>
    <row r="726" spans="1:10" customFormat="1" ht="20.100000000000001" customHeight="1" x14ac:dyDescent="0.25">
      <c r="A726" s="471"/>
      <c r="B726" s="471"/>
      <c r="C726" s="471"/>
      <c r="D726" s="471"/>
      <c r="E726" s="471"/>
      <c r="F726" s="471" t="s">
        <v>26671</v>
      </c>
      <c r="G726" s="471"/>
      <c r="H726" s="471"/>
      <c r="I726" s="471"/>
      <c r="J726" s="315">
        <v>1.1066</v>
      </c>
    </row>
    <row r="727" spans="1:10" customFormat="1" ht="20.100000000000001" customHeight="1" x14ac:dyDescent="0.25">
      <c r="A727" s="294" t="s">
        <v>26625</v>
      </c>
      <c r="B727" s="295" t="s">
        <v>21788</v>
      </c>
      <c r="C727" s="294" t="s">
        <v>21801</v>
      </c>
      <c r="D727" s="294" t="s">
        <v>26672</v>
      </c>
      <c r="E727" s="295" t="s">
        <v>15146</v>
      </c>
      <c r="F727" s="295" t="s">
        <v>21825</v>
      </c>
      <c r="G727" s="296" t="s">
        <v>15148</v>
      </c>
      <c r="H727" s="473" t="s">
        <v>21826</v>
      </c>
      <c r="I727" s="473"/>
      <c r="J727" s="295" t="s">
        <v>21827</v>
      </c>
    </row>
    <row r="728" spans="1:10" customFormat="1" ht="39" customHeight="1" x14ac:dyDescent="0.25">
      <c r="A728" s="302" t="s">
        <v>26626</v>
      </c>
      <c r="B728" s="303" t="s">
        <v>21800</v>
      </c>
      <c r="C728" s="302" t="s">
        <v>22459</v>
      </c>
      <c r="D728" s="302" t="s">
        <v>21086</v>
      </c>
      <c r="E728" s="303">
        <v>5914655</v>
      </c>
      <c r="F728" s="305">
        <v>4.8000000000000001E-4</v>
      </c>
      <c r="G728" s="304" t="s">
        <v>19544</v>
      </c>
      <c r="H728" s="479">
        <v>34.81</v>
      </c>
      <c r="I728" s="480"/>
      <c r="J728" s="368">
        <v>1.67E-2</v>
      </c>
    </row>
    <row r="729" spans="1:10" customFormat="1" ht="20.100000000000001" customHeight="1" x14ac:dyDescent="0.25">
      <c r="A729" s="471"/>
      <c r="B729" s="471"/>
      <c r="C729" s="471"/>
      <c r="D729" s="471"/>
      <c r="E729" s="471"/>
      <c r="F729" s="471" t="s">
        <v>26673</v>
      </c>
      <c r="G729" s="471"/>
      <c r="H729" s="471"/>
      <c r="I729" s="471"/>
      <c r="J729" s="315">
        <v>1.67E-2</v>
      </c>
    </row>
    <row r="730" spans="1:10" customFormat="1" ht="20.100000000000001" customHeight="1" x14ac:dyDescent="0.25">
      <c r="A730" s="294" t="s">
        <v>21828</v>
      </c>
      <c r="B730" s="295" t="s">
        <v>21788</v>
      </c>
      <c r="C730" s="294" t="s">
        <v>21801</v>
      </c>
      <c r="D730" s="294" t="s">
        <v>21829</v>
      </c>
      <c r="E730" s="295" t="s">
        <v>21825</v>
      </c>
      <c r="F730" s="295" t="s">
        <v>15148</v>
      </c>
      <c r="G730" s="478" t="s">
        <v>21830</v>
      </c>
      <c r="H730" s="473"/>
      <c r="I730" s="473"/>
      <c r="J730" s="295" t="s">
        <v>21827</v>
      </c>
    </row>
    <row r="731" spans="1:10" customFormat="1" ht="20.100000000000001" customHeight="1" x14ac:dyDescent="0.25">
      <c r="A731" s="296"/>
      <c r="B731" s="296"/>
      <c r="C731" s="296"/>
      <c r="D731" s="296"/>
      <c r="E731" s="296"/>
      <c r="F731" s="296"/>
      <c r="G731" s="296" t="s">
        <v>21831</v>
      </c>
      <c r="H731" s="296" t="s">
        <v>21832</v>
      </c>
      <c r="I731" s="296" t="s">
        <v>21833</v>
      </c>
      <c r="J731" s="296"/>
    </row>
    <row r="732" spans="1:10" customFormat="1" ht="50.1" customHeight="1" x14ac:dyDescent="0.25">
      <c r="A732" s="302" t="s">
        <v>21829</v>
      </c>
      <c r="B732" s="303" t="s">
        <v>21800</v>
      </c>
      <c r="C732" s="302" t="s">
        <v>22459</v>
      </c>
      <c r="D732" s="302" t="s">
        <v>26694</v>
      </c>
      <c r="E732" s="305">
        <v>4.8000000000000001E-4</v>
      </c>
      <c r="F732" s="304" t="s">
        <v>21139</v>
      </c>
      <c r="G732" s="303" t="s">
        <v>26716</v>
      </c>
      <c r="H732" s="303" t="s">
        <v>26717</v>
      </c>
      <c r="I732" s="303" t="s">
        <v>26718</v>
      </c>
      <c r="J732" s="368">
        <v>0</v>
      </c>
    </row>
    <row r="733" spans="1:10" customFormat="1" ht="20.100000000000001" customHeight="1" x14ac:dyDescent="0.25">
      <c r="A733" s="471"/>
      <c r="B733" s="471"/>
      <c r="C733" s="471"/>
      <c r="D733" s="471"/>
      <c r="E733" s="471"/>
      <c r="F733" s="471" t="s">
        <v>26678</v>
      </c>
      <c r="G733" s="471"/>
      <c r="H733" s="471"/>
      <c r="I733" s="471"/>
      <c r="J733" s="315">
        <v>0</v>
      </c>
    </row>
    <row r="734" spans="1:10" customFormat="1" ht="15" x14ac:dyDescent="0.25">
      <c r="A734" s="312"/>
      <c r="B734" s="312"/>
      <c r="C734" s="312"/>
      <c r="D734" s="312"/>
      <c r="E734" s="312" t="s">
        <v>21809</v>
      </c>
      <c r="F734" s="313">
        <v>5.4726999999999996E-3</v>
      </c>
      <c r="G734" s="312" t="s">
        <v>21810</v>
      </c>
      <c r="H734" s="313">
        <v>0</v>
      </c>
      <c r="I734" s="312" t="s">
        <v>21811</v>
      </c>
      <c r="J734" s="313">
        <v>5.4727235008103729E-3</v>
      </c>
    </row>
    <row r="735" spans="1:10" customFormat="1" ht="15" x14ac:dyDescent="0.25">
      <c r="A735" s="312"/>
      <c r="B735" s="312"/>
      <c r="C735" s="312"/>
      <c r="D735" s="312"/>
      <c r="E735" s="312" t="s">
        <v>21812</v>
      </c>
      <c r="F735" s="313">
        <v>0.23</v>
      </c>
      <c r="G735" s="312"/>
      <c r="H735" s="472" t="s">
        <v>21813</v>
      </c>
      <c r="I735" s="472"/>
      <c r="J735" s="313">
        <v>1.35</v>
      </c>
    </row>
  </sheetData>
  <mergeCells count="945">
    <mergeCell ref="H37:I37"/>
    <mergeCell ref="F33:G33"/>
    <mergeCell ref="E34:F34"/>
    <mergeCell ref="E35:F35"/>
    <mergeCell ref="E1:F1"/>
    <mergeCell ref="G1:H1"/>
    <mergeCell ref="I1:J1"/>
    <mergeCell ref="E2:F2"/>
    <mergeCell ref="G2:H2"/>
    <mergeCell ref="I2:J2"/>
    <mergeCell ref="E25:F25"/>
    <mergeCell ref="E12:F12"/>
    <mergeCell ref="E13:F13"/>
    <mergeCell ref="H15:I15"/>
    <mergeCell ref="E18:F18"/>
    <mergeCell ref="E19:F19"/>
    <mergeCell ref="H21:I21"/>
    <mergeCell ref="A3:J3"/>
    <mergeCell ref="F4:G4"/>
    <mergeCell ref="E5:F5"/>
    <mergeCell ref="E6:F6"/>
    <mergeCell ref="H8:I8"/>
    <mergeCell ref="F11:G11"/>
    <mergeCell ref="A54:E54"/>
    <mergeCell ref="F54:I54"/>
    <mergeCell ref="H56:I56"/>
    <mergeCell ref="F41:G41"/>
    <mergeCell ref="E42:F42"/>
    <mergeCell ref="E43:F43"/>
    <mergeCell ref="A44:E44"/>
    <mergeCell ref="F44:I44"/>
    <mergeCell ref="A45:E45"/>
    <mergeCell ref="F45:I45"/>
    <mergeCell ref="A46:E46"/>
    <mergeCell ref="F46:I46"/>
    <mergeCell ref="A47:E47"/>
    <mergeCell ref="F47:I47"/>
    <mergeCell ref="A48:E48"/>
    <mergeCell ref="F48:I48"/>
    <mergeCell ref="G49:I49"/>
    <mergeCell ref="G50:I50"/>
    <mergeCell ref="G51:I51"/>
    <mergeCell ref="G52:I52"/>
    <mergeCell ref="G53:I53"/>
    <mergeCell ref="F150:I150"/>
    <mergeCell ref="A97:E97"/>
    <mergeCell ref="F97:I97"/>
    <mergeCell ref="A99:E99"/>
    <mergeCell ref="F99:I99"/>
    <mergeCell ref="A100:E100"/>
    <mergeCell ref="F100:I100"/>
    <mergeCell ref="G81:I81"/>
    <mergeCell ref="G82:I82"/>
    <mergeCell ref="G83:I83"/>
    <mergeCell ref="G84:I84"/>
    <mergeCell ref="E87:F87"/>
    <mergeCell ref="E88:F88"/>
    <mergeCell ref="A89:A90"/>
    <mergeCell ref="B89:B90"/>
    <mergeCell ref="C89:C90"/>
    <mergeCell ref="D89:D90"/>
    <mergeCell ref="E89:E90"/>
    <mergeCell ref="F89:G89"/>
    <mergeCell ref="H89:I89"/>
    <mergeCell ref="A126:E126"/>
    <mergeCell ref="F126:I126"/>
    <mergeCell ref="F127:I127"/>
    <mergeCell ref="A129:E129"/>
    <mergeCell ref="A173:E173"/>
    <mergeCell ref="F173:I173"/>
    <mergeCell ref="G151:I151"/>
    <mergeCell ref="A157:E157"/>
    <mergeCell ref="F157:I157"/>
    <mergeCell ref="H159:I159"/>
    <mergeCell ref="A130:E130"/>
    <mergeCell ref="F130:I130"/>
    <mergeCell ref="A131:E131"/>
    <mergeCell ref="F131:I131"/>
    <mergeCell ref="A132:E132"/>
    <mergeCell ref="F132:I132"/>
    <mergeCell ref="A134:E134"/>
    <mergeCell ref="F134:I134"/>
    <mergeCell ref="G136:I136"/>
    <mergeCell ref="G137:I137"/>
    <mergeCell ref="G138:I138"/>
    <mergeCell ref="G139:I139"/>
    <mergeCell ref="G140:I140"/>
    <mergeCell ref="A141:E141"/>
    <mergeCell ref="F141:I141"/>
    <mergeCell ref="G142:I142"/>
    <mergeCell ref="H160:I160"/>
    <mergeCell ref="A150:E150"/>
    <mergeCell ref="F165:G165"/>
    <mergeCell ref="H165:I165"/>
    <mergeCell ref="J165:J166"/>
    <mergeCell ref="A168:E168"/>
    <mergeCell ref="F168:I168"/>
    <mergeCell ref="F169:I169"/>
    <mergeCell ref="A171:E171"/>
    <mergeCell ref="F171:I171"/>
    <mergeCell ref="A172:E172"/>
    <mergeCell ref="F172:I172"/>
    <mergeCell ref="A165:A166"/>
    <mergeCell ref="B165:B166"/>
    <mergeCell ref="C165:C166"/>
    <mergeCell ref="D165:D166"/>
    <mergeCell ref="E165:E166"/>
    <mergeCell ref="E182:F182"/>
    <mergeCell ref="E183:F183"/>
    <mergeCell ref="A184:A185"/>
    <mergeCell ref="B184:B185"/>
    <mergeCell ref="C184:C185"/>
    <mergeCell ref="D184:D185"/>
    <mergeCell ref="E184:E185"/>
    <mergeCell ref="F184:G184"/>
    <mergeCell ref="H184:I184"/>
    <mergeCell ref="F129:I129"/>
    <mergeCell ref="A133:E133"/>
    <mergeCell ref="F133:I133"/>
    <mergeCell ref="A135:E135"/>
    <mergeCell ref="F135:I135"/>
    <mergeCell ref="H179:I179"/>
    <mergeCell ref="E163:F163"/>
    <mergeCell ref="E164:F164"/>
    <mergeCell ref="G143:I143"/>
    <mergeCell ref="A144:E144"/>
    <mergeCell ref="F144:I144"/>
    <mergeCell ref="H145:I145"/>
    <mergeCell ref="H146:I146"/>
    <mergeCell ref="H147:I147"/>
    <mergeCell ref="H148:I148"/>
    <mergeCell ref="H149:I149"/>
    <mergeCell ref="A174:E174"/>
    <mergeCell ref="F174:I174"/>
    <mergeCell ref="A175:E175"/>
    <mergeCell ref="F175:I175"/>
    <mergeCell ref="A176:E176"/>
    <mergeCell ref="F176:I176"/>
    <mergeCell ref="A177:E177"/>
    <mergeCell ref="F177:I177"/>
    <mergeCell ref="J184:J185"/>
    <mergeCell ref="A188:E188"/>
    <mergeCell ref="F188:I188"/>
    <mergeCell ref="A189:E189"/>
    <mergeCell ref="F189:I189"/>
    <mergeCell ref="A190:E190"/>
    <mergeCell ref="F190:I190"/>
    <mergeCell ref="A191:E191"/>
    <mergeCell ref="F191:I191"/>
    <mergeCell ref="A192:E192"/>
    <mergeCell ref="F192:I192"/>
    <mergeCell ref="A193:E193"/>
    <mergeCell ref="F193:I193"/>
    <mergeCell ref="H195:I195"/>
    <mergeCell ref="E197:F197"/>
    <mergeCell ref="E198:F198"/>
    <mergeCell ref="A199:A200"/>
    <mergeCell ref="B199:B200"/>
    <mergeCell ref="C199:C200"/>
    <mergeCell ref="D199:D200"/>
    <mergeCell ref="E199:E200"/>
    <mergeCell ref="F199:G199"/>
    <mergeCell ref="H199:I199"/>
    <mergeCell ref="J199:J200"/>
    <mergeCell ref="A202:E202"/>
    <mergeCell ref="F202:I202"/>
    <mergeCell ref="A203:E203"/>
    <mergeCell ref="F203:I203"/>
    <mergeCell ref="A204:E204"/>
    <mergeCell ref="F204:I204"/>
    <mergeCell ref="A205:E205"/>
    <mergeCell ref="F205:I205"/>
    <mergeCell ref="A206:E206"/>
    <mergeCell ref="F206:I206"/>
    <mergeCell ref="A207:E207"/>
    <mergeCell ref="F207:I207"/>
    <mergeCell ref="H209:I209"/>
    <mergeCell ref="F210:G210"/>
    <mergeCell ref="E211:F211"/>
    <mergeCell ref="E212:F212"/>
    <mergeCell ref="A213:A214"/>
    <mergeCell ref="B213:B214"/>
    <mergeCell ref="C213:C214"/>
    <mergeCell ref="D213:D214"/>
    <mergeCell ref="E213:E214"/>
    <mergeCell ref="F213:G213"/>
    <mergeCell ref="H213:I213"/>
    <mergeCell ref="J213:J214"/>
    <mergeCell ref="A222:E222"/>
    <mergeCell ref="F222:I222"/>
    <mergeCell ref="F223:I223"/>
    <mergeCell ref="A225:E225"/>
    <mergeCell ref="F225:I225"/>
    <mergeCell ref="A226:E226"/>
    <mergeCell ref="F226:I226"/>
    <mergeCell ref="A227:E227"/>
    <mergeCell ref="F227:I227"/>
    <mergeCell ref="A228:E228"/>
    <mergeCell ref="F228:I228"/>
    <mergeCell ref="A229:E229"/>
    <mergeCell ref="F229:I229"/>
    <mergeCell ref="A230:E230"/>
    <mergeCell ref="F230:I230"/>
    <mergeCell ref="A231:E231"/>
    <mergeCell ref="F231:I231"/>
    <mergeCell ref="G232:I232"/>
    <mergeCell ref="G233:I233"/>
    <mergeCell ref="G234:I234"/>
    <mergeCell ref="G235:I235"/>
    <mergeCell ref="A236:E236"/>
    <mergeCell ref="F236:I236"/>
    <mergeCell ref="H237:I237"/>
    <mergeCell ref="H238:I238"/>
    <mergeCell ref="A239:E239"/>
    <mergeCell ref="F239:I239"/>
    <mergeCell ref="G240:I240"/>
    <mergeCell ref="A243:E243"/>
    <mergeCell ref="F243:I243"/>
    <mergeCell ref="H245:I245"/>
    <mergeCell ref="E248:F248"/>
    <mergeCell ref="E249:F249"/>
    <mergeCell ref="A250:A251"/>
    <mergeCell ref="B250:B251"/>
    <mergeCell ref="C250:C251"/>
    <mergeCell ref="D250:D251"/>
    <mergeCell ref="E250:E251"/>
    <mergeCell ref="F250:G250"/>
    <mergeCell ref="H250:I250"/>
    <mergeCell ref="J250:J251"/>
    <mergeCell ref="A254:E254"/>
    <mergeCell ref="F254:I254"/>
    <mergeCell ref="A255:E255"/>
    <mergeCell ref="F255:I255"/>
    <mergeCell ref="A256:E256"/>
    <mergeCell ref="F256:I256"/>
    <mergeCell ref="A257:E257"/>
    <mergeCell ref="F257:I257"/>
    <mergeCell ref="A258:E258"/>
    <mergeCell ref="F258:I258"/>
    <mergeCell ref="A259:E259"/>
    <mergeCell ref="F259:I259"/>
    <mergeCell ref="H261:I261"/>
    <mergeCell ref="F335:G335"/>
    <mergeCell ref="F336:G336"/>
    <mergeCell ref="E337:F337"/>
    <mergeCell ref="A273:E273"/>
    <mergeCell ref="F273:I273"/>
    <mergeCell ref="A274:E274"/>
    <mergeCell ref="F274:I274"/>
    <mergeCell ref="A275:E275"/>
    <mergeCell ref="F275:I275"/>
    <mergeCell ref="A276:E276"/>
    <mergeCell ref="F276:I276"/>
    <mergeCell ref="A277:E277"/>
    <mergeCell ref="F277:I277"/>
    <mergeCell ref="G279:I279"/>
    <mergeCell ref="A286:A287"/>
    <mergeCell ref="E338:F338"/>
    <mergeCell ref="A339:A340"/>
    <mergeCell ref="B339:B340"/>
    <mergeCell ref="C339:C340"/>
    <mergeCell ref="D339:D340"/>
    <mergeCell ref="E339:E340"/>
    <mergeCell ref="F339:G339"/>
    <mergeCell ref="H339:I339"/>
    <mergeCell ref="J339:J340"/>
    <mergeCell ref="A342:E342"/>
    <mergeCell ref="F342:I342"/>
    <mergeCell ref="F343:I343"/>
    <mergeCell ref="A346:E346"/>
    <mergeCell ref="F346:I346"/>
    <mergeCell ref="A347:E347"/>
    <mergeCell ref="F347:I347"/>
    <mergeCell ref="A348:E348"/>
    <mergeCell ref="F348:I348"/>
    <mergeCell ref="A349:E349"/>
    <mergeCell ref="F349:I349"/>
    <mergeCell ref="A350:E350"/>
    <mergeCell ref="F350:I350"/>
    <mergeCell ref="A351:E351"/>
    <mergeCell ref="F351:I351"/>
    <mergeCell ref="A352:E352"/>
    <mergeCell ref="F352:I352"/>
    <mergeCell ref="G353:I353"/>
    <mergeCell ref="G354:I354"/>
    <mergeCell ref="G355:I355"/>
    <mergeCell ref="G356:I356"/>
    <mergeCell ref="A357:E357"/>
    <mergeCell ref="F357:I357"/>
    <mergeCell ref="H358:I358"/>
    <mergeCell ref="H359:I359"/>
    <mergeCell ref="H360:I360"/>
    <mergeCell ref="A361:E361"/>
    <mergeCell ref="F361:I361"/>
    <mergeCell ref="G362:I362"/>
    <mergeCell ref="A366:E366"/>
    <mergeCell ref="F366:I366"/>
    <mergeCell ref="H368:I368"/>
    <mergeCell ref="E405:F405"/>
    <mergeCell ref="E406:F406"/>
    <mergeCell ref="A407:A408"/>
    <mergeCell ref="B407:B408"/>
    <mergeCell ref="C407:C408"/>
    <mergeCell ref="D407:D408"/>
    <mergeCell ref="E407:E408"/>
    <mergeCell ref="F407:G407"/>
    <mergeCell ref="H407:I407"/>
    <mergeCell ref="G396:I396"/>
    <mergeCell ref="A400:E400"/>
    <mergeCell ref="F400:I400"/>
    <mergeCell ref="H402:I402"/>
    <mergeCell ref="F380:I380"/>
    <mergeCell ref="A381:E381"/>
    <mergeCell ref="F381:I381"/>
    <mergeCell ref="A382:E382"/>
    <mergeCell ref="F382:I382"/>
    <mergeCell ref="A383:E383"/>
    <mergeCell ref="F383:I383"/>
    <mergeCell ref="J407:J408"/>
    <mergeCell ref="A412:E412"/>
    <mergeCell ref="F412:I412"/>
    <mergeCell ref="E369:F369"/>
    <mergeCell ref="E370:F370"/>
    <mergeCell ref="A371:A372"/>
    <mergeCell ref="B371:B372"/>
    <mergeCell ref="C371:C372"/>
    <mergeCell ref="D371:D372"/>
    <mergeCell ref="E371:E372"/>
    <mergeCell ref="F371:G371"/>
    <mergeCell ref="H371:I371"/>
    <mergeCell ref="J371:J372"/>
    <mergeCell ref="A376:E376"/>
    <mergeCell ref="F376:I376"/>
    <mergeCell ref="F377:I377"/>
    <mergeCell ref="A380:E380"/>
    <mergeCell ref="A391:E391"/>
    <mergeCell ref="F391:I391"/>
    <mergeCell ref="H392:I392"/>
    <mergeCell ref="H393:I393"/>
    <mergeCell ref="H394:I394"/>
    <mergeCell ref="A395:E395"/>
    <mergeCell ref="F395:I395"/>
    <mergeCell ref="F413:I413"/>
    <mergeCell ref="A416:E416"/>
    <mergeCell ref="F416:I416"/>
    <mergeCell ref="A417:E417"/>
    <mergeCell ref="F417:I417"/>
    <mergeCell ref="A418:E418"/>
    <mergeCell ref="F418:I418"/>
    <mergeCell ref="A419:E419"/>
    <mergeCell ref="F419:I419"/>
    <mergeCell ref="A420:E420"/>
    <mergeCell ref="F420:I420"/>
    <mergeCell ref="A421:E421"/>
    <mergeCell ref="F421:I421"/>
    <mergeCell ref="A422:E422"/>
    <mergeCell ref="F422:I422"/>
    <mergeCell ref="G423:I423"/>
    <mergeCell ref="G424:I424"/>
    <mergeCell ref="G425:I425"/>
    <mergeCell ref="G426:I426"/>
    <mergeCell ref="A427:E427"/>
    <mergeCell ref="F427:I427"/>
    <mergeCell ref="H428:I428"/>
    <mergeCell ref="H429:I429"/>
    <mergeCell ref="H430:I430"/>
    <mergeCell ref="A431:E431"/>
    <mergeCell ref="F431:I431"/>
    <mergeCell ref="G432:I432"/>
    <mergeCell ref="A436:E436"/>
    <mergeCell ref="F436:I436"/>
    <mergeCell ref="H438:I438"/>
    <mergeCell ref="F439:G439"/>
    <mergeCell ref="E440:F440"/>
    <mergeCell ref="E441:F441"/>
    <mergeCell ref="A442:A443"/>
    <mergeCell ref="B442:B443"/>
    <mergeCell ref="C442:C443"/>
    <mergeCell ref="D442:D443"/>
    <mergeCell ref="E442:E443"/>
    <mergeCell ref="F442:G442"/>
    <mergeCell ref="H442:I442"/>
    <mergeCell ref="J442:J443"/>
    <mergeCell ref="A445:E445"/>
    <mergeCell ref="F445:I445"/>
    <mergeCell ref="F446:I446"/>
    <mergeCell ref="A449:E449"/>
    <mergeCell ref="F449:I449"/>
    <mergeCell ref="A450:E450"/>
    <mergeCell ref="F450:I450"/>
    <mergeCell ref="A451:E451"/>
    <mergeCell ref="F451:I451"/>
    <mergeCell ref="A452:E452"/>
    <mergeCell ref="F452:I452"/>
    <mergeCell ref="A453:E453"/>
    <mergeCell ref="F453:I453"/>
    <mergeCell ref="A454:E454"/>
    <mergeCell ref="F454:I454"/>
    <mergeCell ref="A455:E455"/>
    <mergeCell ref="F455:I455"/>
    <mergeCell ref="G456:I456"/>
    <mergeCell ref="G457:I457"/>
    <mergeCell ref="A458:E458"/>
    <mergeCell ref="F458:I458"/>
    <mergeCell ref="H460:I460"/>
    <mergeCell ref="E462:F462"/>
    <mergeCell ref="E463:F463"/>
    <mergeCell ref="A464:A465"/>
    <mergeCell ref="B464:B465"/>
    <mergeCell ref="C464:C465"/>
    <mergeCell ref="D464:D465"/>
    <mergeCell ref="E464:E465"/>
    <mergeCell ref="F464:G464"/>
    <mergeCell ref="H464:I464"/>
    <mergeCell ref="J464:J465"/>
    <mergeCell ref="A467:E467"/>
    <mergeCell ref="F467:I467"/>
    <mergeCell ref="F468:I468"/>
    <mergeCell ref="A471:E471"/>
    <mergeCell ref="F471:I471"/>
    <mergeCell ref="A472:E472"/>
    <mergeCell ref="F472:I472"/>
    <mergeCell ref="A473:E473"/>
    <mergeCell ref="F473:I473"/>
    <mergeCell ref="A474:E474"/>
    <mergeCell ref="F474:I474"/>
    <mergeCell ref="A475:E475"/>
    <mergeCell ref="F475:I475"/>
    <mergeCell ref="A476:E476"/>
    <mergeCell ref="F476:I476"/>
    <mergeCell ref="A477:E477"/>
    <mergeCell ref="F477:I477"/>
    <mergeCell ref="G478:I478"/>
    <mergeCell ref="G479:I479"/>
    <mergeCell ref="A480:E480"/>
    <mergeCell ref="F480:I480"/>
    <mergeCell ref="H482:I482"/>
    <mergeCell ref="E484:F484"/>
    <mergeCell ref="E485:F485"/>
    <mergeCell ref="A486:A487"/>
    <mergeCell ref="B486:B487"/>
    <mergeCell ref="C486:C487"/>
    <mergeCell ref="D486:D487"/>
    <mergeCell ref="E486:E487"/>
    <mergeCell ref="F486:G486"/>
    <mergeCell ref="H486:I486"/>
    <mergeCell ref="J486:J487"/>
    <mergeCell ref="A489:E489"/>
    <mergeCell ref="F489:I489"/>
    <mergeCell ref="F490:I490"/>
    <mergeCell ref="A493:E493"/>
    <mergeCell ref="F493:I493"/>
    <mergeCell ref="A494:E494"/>
    <mergeCell ref="F494:I494"/>
    <mergeCell ref="A495:E495"/>
    <mergeCell ref="F495:I495"/>
    <mergeCell ref="A496:E496"/>
    <mergeCell ref="F496:I496"/>
    <mergeCell ref="A497:E497"/>
    <mergeCell ref="F497:I497"/>
    <mergeCell ref="A498:E498"/>
    <mergeCell ref="F498:I498"/>
    <mergeCell ref="A499:E499"/>
    <mergeCell ref="F499:I499"/>
    <mergeCell ref="G500:I500"/>
    <mergeCell ref="G501:I501"/>
    <mergeCell ref="A502:E502"/>
    <mergeCell ref="F502:I502"/>
    <mergeCell ref="H504:I504"/>
    <mergeCell ref="E506:F506"/>
    <mergeCell ref="E507:F507"/>
    <mergeCell ref="A508:A509"/>
    <mergeCell ref="B508:B509"/>
    <mergeCell ref="C508:C509"/>
    <mergeCell ref="D508:D509"/>
    <mergeCell ref="E508:E509"/>
    <mergeCell ref="F508:G508"/>
    <mergeCell ref="H508:I508"/>
    <mergeCell ref="J508:J509"/>
    <mergeCell ref="A511:E511"/>
    <mergeCell ref="F511:I511"/>
    <mergeCell ref="F512:I512"/>
    <mergeCell ref="A515:E515"/>
    <mergeCell ref="F515:I515"/>
    <mergeCell ref="A516:E516"/>
    <mergeCell ref="F516:I516"/>
    <mergeCell ref="A517:E517"/>
    <mergeCell ref="F517:I517"/>
    <mergeCell ref="A518:E518"/>
    <mergeCell ref="F518:I518"/>
    <mergeCell ref="A519:E519"/>
    <mergeCell ref="F519:I519"/>
    <mergeCell ref="A520:E520"/>
    <mergeCell ref="F520:I520"/>
    <mergeCell ref="A521:E521"/>
    <mergeCell ref="F521:I521"/>
    <mergeCell ref="G522:I522"/>
    <mergeCell ref="G523:I523"/>
    <mergeCell ref="A524:E524"/>
    <mergeCell ref="F524:I524"/>
    <mergeCell ref="H526:I526"/>
    <mergeCell ref="E528:F528"/>
    <mergeCell ref="E529:F529"/>
    <mergeCell ref="A530:A531"/>
    <mergeCell ref="B530:B531"/>
    <mergeCell ref="C530:C531"/>
    <mergeCell ref="D530:D531"/>
    <mergeCell ref="E530:E531"/>
    <mergeCell ref="F530:G530"/>
    <mergeCell ref="H530:I530"/>
    <mergeCell ref="J530:J531"/>
    <mergeCell ref="A533:E533"/>
    <mergeCell ref="F533:I533"/>
    <mergeCell ref="F534:I534"/>
    <mergeCell ref="A537:E537"/>
    <mergeCell ref="F537:I537"/>
    <mergeCell ref="A538:E538"/>
    <mergeCell ref="F538:I538"/>
    <mergeCell ref="A539:E539"/>
    <mergeCell ref="F539:I539"/>
    <mergeCell ref="A540:E540"/>
    <mergeCell ref="F540:I540"/>
    <mergeCell ref="A541:E541"/>
    <mergeCell ref="F541:I541"/>
    <mergeCell ref="A542:E542"/>
    <mergeCell ref="F542:I542"/>
    <mergeCell ref="A543:E543"/>
    <mergeCell ref="F543:I543"/>
    <mergeCell ref="G544:I544"/>
    <mergeCell ref="G545:I545"/>
    <mergeCell ref="A546:E546"/>
    <mergeCell ref="F546:I546"/>
    <mergeCell ref="H548:I548"/>
    <mergeCell ref="E550:F550"/>
    <mergeCell ref="E551:F551"/>
    <mergeCell ref="A552:A553"/>
    <mergeCell ref="B552:B553"/>
    <mergeCell ref="C552:C553"/>
    <mergeCell ref="D552:D553"/>
    <mergeCell ref="E552:E553"/>
    <mergeCell ref="F552:G552"/>
    <mergeCell ref="H552:I552"/>
    <mergeCell ref="J552:J553"/>
    <mergeCell ref="A555:E555"/>
    <mergeCell ref="F555:I555"/>
    <mergeCell ref="F556:I556"/>
    <mergeCell ref="A559:E559"/>
    <mergeCell ref="F559:I559"/>
    <mergeCell ref="A560:E560"/>
    <mergeCell ref="F560:I560"/>
    <mergeCell ref="A561:E561"/>
    <mergeCell ref="F561:I561"/>
    <mergeCell ref="A562:E562"/>
    <mergeCell ref="F562:I562"/>
    <mergeCell ref="A563:E563"/>
    <mergeCell ref="F563:I563"/>
    <mergeCell ref="A564:E564"/>
    <mergeCell ref="F564:I564"/>
    <mergeCell ref="A565:E565"/>
    <mergeCell ref="F565:I565"/>
    <mergeCell ref="G566:I566"/>
    <mergeCell ref="G567:I567"/>
    <mergeCell ref="A568:E568"/>
    <mergeCell ref="F568:I568"/>
    <mergeCell ref="H570:I570"/>
    <mergeCell ref="E572:F572"/>
    <mergeCell ref="E573:F573"/>
    <mergeCell ref="A574:A575"/>
    <mergeCell ref="B574:B575"/>
    <mergeCell ref="C574:C575"/>
    <mergeCell ref="D574:D575"/>
    <mergeCell ref="E574:E575"/>
    <mergeCell ref="F574:G574"/>
    <mergeCell ref="H574:I574"/>
    <mergeCell ref="J574:J575"/>
    <mergeCell ref="A577:E577"/>
    <mergeCell ref="F577:I577"/>
    <mergeCell ref="F578:I578"/>
    <mergeCell ref="A582:E582"/>
    <mergeCell ref="F582:I582"/>
    <mergeCell ref="A583:E583"/>
    <mergeCell ref="F583:I583"/>
    <mergeCell ref="A584:E584"/>
    <mergeCell ref="F584:I584"/>
    <mergeCell ref="A585:E585"/>
    <mergeCell ref="F585:I585"/>
    <mergeCell ref="A586:E586"/>
    <mergeCell ref="F586:I586"/>
    <mergeCell ref="A587:E587"/>
    <mergeCell ref="F587:I587"/>
    <mergeCell ref="A588:E588"/>
    <mergeCell ref="F588:I588"/>
    <mergeCell ref="G589:I589"/>
    <mergeCell ref="G590:I590"/>
    <mergeCell ref="G591:I591"/>
    <mergeCell ref="G592:I592"/>
    <mergeCell ref="A593:E593"/>
    <mergeCell ref="F593:I593"/>
    <mergeCell ref="G594:I594"/>
    <mergeCell ref="G595:I595"/>
    <mergeCell ref="G596:I596"/>
    <mergeCell ref="G597:I597"/>
    <mergeCell ref="A598:E598"/>
    <mergeCell ref="F598:I598"/>
    <mergeCell ref="H599:I599"/>
    <mergeCell ref="H600:I600"/>
    <mergeCell ref="H601:I601"/>
    <mergeCell ref="H602:I602"/>
    <mergeCell ref="A603:E603"/>
    <mergeCell ref="F603:I603"/>
    <mergeCell ref="G604:I604"/>
    <mergeCell ref="A609:E609"/>
    <mergeCell ref="F609:I609"/>
    <mergeCell ref="H611:I611"/>
    <mergeCell ref="F612:G612"/>
    <mergeCell ref="E613:F613"/>
    <mergeCell ref="E614:F614"/>
    <mergeCell ref="A615:E615"/>
    <mergeCell ref="F615:I615"/>
    <mergeCell ref="A616:E616"/>
    <mergeCell ref="F616:I616"/>
    <mergeCell ref="A617:E617"/>
    <mergeCell ref="F617:I617"/>
    <mergeCell ref="A618:E618"/>
    <mergeCell ref="F618:I618"/>
    <mergeCell ref="A619:E619"/>
    <mergeCell ref="F619:I619"/>
    <mergeCell ref="G620:I620"/>
    <mergeCell ref="G621:I621"/>
    <mergeCell ref="A622:E622"/>
    <mergeCell ref="F622:I622"/>
    <mergeCell ref="G623:I623"/>
    <mergeCell ref="G624:I624"/>
    <mergeCell ref="G625:I625"/>
    <mergeCell ref="A626:E626"/>
    <mergeCell ref="F626:I626"/>
    <mergeCell ref="H627:I627"/>
    <mergeCell ref="H628:I628"/>
    <mergeCell ref="H629:I629"/>
    <mergeCell ref="H630:I630"/>
    <mergeCell ref="A631:E631"/>
    <mergeCell ref="F631:I631"/>
    <mergeCell ref="G632:I632"/>
    <mergeCell ref="A637:E637"/>
    <mergeCell ref="F637:I637"/>
    <mergeCell ref="H639:I639"/>
    <mergeCell ref="E641:F641"/>
    <mergeCell ref="E642:F642"/>
    <mergeCell ref="A643:A644"/>
    <mergeCell ref="B643:B644"/>
    <mergeCell ref="C643:C644"/>
    <mergeCell ref="D643:D644"/>
    <mergeCell ref="E643:E644"/>
    <mergeCell ref="F643:G643"/>
    <mergeCell ref="H643:I643"/>
    <mergeCell ref="J643:J644"/>
    <mergeCell ref="A646:E646"/>
    <mergeCell ref="F646:I646"/>
    <mergeCell ref="F647:I647"/>
    <mergeCell ref="A650:E650"/>
    <mergeCell ref="F650:I650"/>
    <mergeCell ref="A651:E651"/>
    <mergeCell ref="F651:I651"/>
    <mergeCell ref="A652:E652"/>
    <mergeCell ref="F652:I652"/>
    <mergeCell ref="A653:E653"/>
    <mergeCell ref="F653:I653"/>
    <mergeCell ref="A654:E654"/>
    <mergeCell ref="F654:I654"/>
    <mergeCell ref="A655:E655"/>
    <mergeCell ref="F655:I655"/>
    <mergeCell ref="A656:E656"/>
    <mergeCell ref="F656:I656"/>
    <mergeCell ref="G657:I657"/>
    <mergeCell ref="G658:I658"/>
    <mergeCell ref="A659:E659"/>
    <mergeCell ref="F659:I659"/>
    <mergeCell ref="H661:I661"/>
    <mergeCell ref="E663:F663"/>
    <mergeCell ref="E664:F664"/>
    <mergeCell ref="A665:E665"/>
    <mergeCell ref="F665:I665"/>
    <mergeCell ref="A666:E666"/>
    <mergeCell ref="F666:I666"/>
    <mergeCell ref="A667:E667"/>
    <mergeCell ref="F667:I667"/>
    <mergeCell ref="A668:E668"/>
    <mergeCell ref="F668:I668"/>
    <mergeCell ref="A669:E669"/>
    <mergeCell ref="F669:I669"/>
    <mergeCell ref="G670:I670"/>
    <mergeCell ref="G671:I671"/>
    <mergeCell ref="A672:E672"/>
    <mergeCell ref="F672:I672"/>
    <mergeCell ref="H673:I673"/>
    <mergeCell ref="H674:I674"/>
    <mergeCell ref="A675:E675"/>
    <mergeCell ref="F675:I675"/>
    <mergeCell ref="G676:I676"/>
    <mergeCell ref="A679:E679"/>
    <mergeCell ref="F679:I679"/>
    <mergeCell ref="H681:I681"/>
    <mergeCell ref="E683:F683"/>
    <mergeCell ref="E684:F684"/>
    <mergeCell ref="A685:E685"/>
    <mergeCell ref="F685:I685"/>
    <mergeCell ref="A686:E686"/>
    <mergeCell ref="F686:I686"/>
    <mergeCell ref="A687:E687"/>
    <mergeCell ref="F687:I687"/>
    <mergeCell ref="A688:E688"/>
    <mergeCell ref="F688:I688"/>
    <mergeCell ref="A689:E689"/>
    <mergeCell ref="F689:I689"/>
    <mergeCell ref="G690:I690"/>
    <mergeCell ref="G691:I691"/>
    <mergeCell ref="A692:E692"/>
    <mergeCell ref="F692:I692"/>
    <mergeCell ref="H693:I693"/>
    <mergeCell ref="H694:I694"/>
    <mergeCell ref="A695:E695"/>
    <mergeCell ref="F695:I695"/>
    <mergeCell ref="G696:I696"/>
    <mergeCell ref="A699:E699"/>
    <mergeCell ref="F699:I699"/>
    <mergeCell ref="H701:I701"/>
    <mergeCell ref="E703:F703"/>
    <mergeCell ref="E704:F704"/>
    <mergeCell ref="F705:I705"/>
    <mergeCell ref="A707:E707"/>
    <mergeCell ref="F707:I707"/>
    <mergeCell ref="E717:F717"/>
    <mergeCell ref="E718:F718"/>
    <mergeCell ref="A719:E719"/>
    <mergeCell ref="F719:I719"/>
    <mergeCell ref="A720:E720"/>
    <mergeCell ref="F720:I720"/>
    <mergeCell ref="A708:E708"/>
    <mergeCell ref="F708:I708"/>
    <mergeCell ref="A709:E709"/>
    <mergeCell ref="F709:I709"/>
    <mergeCell ref="A710:E710"/>
    <mergeCell ref="F710:I710"/>
    <mergeCell ref="A711:E711"/>
    <mergeCell ref="F711:I711"/>
    <mergeCell ref="A712:E712"/>
    <mergeCell ref="F712:I712"/>
    <mergeCell ref="J286:J287"/>
    <mergeCell ref="A290:E290"/>
    <mergeCell ref="F290:I290"/>
    <mergeCell ref="H735:I735"/>
    <mergeCell ref="A721:E721"/>
    <mergeCell ref="F721:I721"/>
    <mergeCell ref="A722:E722"/>
    <mergeCell ref="F722:I722"/>
    <mergeCell ref="A723:E723"/>
    <mergeCell ref="F723:I723"/>
    <mergeCell ref="G724:I724"/>
    <mergeCell ref="G725:I725"/>
    <mergeCell ref="A726:E726"/>
    <mergeCell ref="F726:I726"/>
    <mergeCell ref="H727:I727"/>
    <mergeCell ref="H728:I728"/>
    <mergeCell ref="A729:E729"/>
    <mergeCell ref="F729:I729"/>
    <mergeCell ref="G730:I730"/>
    <mergeCell ref="A733:E733"/>
    <mergeCell ref="F733:I733"/>
    <mergeCell ref="A713:E713"/>
    <mergeCell ref="F713:I713"/>
    <mergeCell ref="H715:I715"/>
    <mergeCell ref="F291:I291"/>
    <mergeCell ref="A293:E293"/>
    <mergeCell ref="F293:I293"/>
    <mergeCell ref="A294:E294"/>
    <mergeCell ref="F294:I294"/>
    <mergeCell ref="B286:B287"/>
    <mergeCell ref="C286:C287"/>
    <mergeCell ref="D286:D287"/>
    <mergeCell ref="E286:E287"/>
    <mergeCell ref="F286:G286"/>
    <mergeCell ref="H286:I286"/>
    <mergeCell ref="J308:J309"/>
    <mergeCell ref="A313:E313"/>
    <mergeCell ref="F313:I313"/>
    <mergeCell ref="F314:I314"/>
    <mergeCell ref="A316:E316"/>
    <mergeCell ref="F316:I316"/>
    <mergeCell ref="A317:E317"/>
    <mergeCell ref="F317:I317"/>
    <mergeCell ref="A318:E318"/>
    <mergeCell ref="F318:I318"/>
    <mergeCell ref="A308:A309"/>
    <mergeCell ref="B308:B309"/>
    <mergeCell ref="C308:C309"/>
    <mergeCell ref="D308:D309"/>
    <mergeCell ref="E308:E309"/>
    <mergeCell ref="F308:G308"/>
    <mergeCell ref="H308:I308"/>
    <mergeCell ref="F295:I295"/>
    <mergeCell ref="A296:E296"/>
    <mergeCell ref="F296:I296"/>
    <mergeCell ref="A297:E297"/>
    <mergeCell ref="F297:I297"/>
    <mergeCell ref="A298:E298"/>
    <mergeCell ref="F298:I298"/>
    <mergeCell ref="A299:E299"/>
    <mergeCell ref="F299:I299"/>
    <mergeCell ref="G300:I300"/>
    <mergeCell ref="G301:I301"/>
    <mergeCell ref="A302:E302"/>
    <mergeCell ref="F302:I302"/>
    <mergeCell ref="H304:I304"/>
    <mergeCell ref="E306:F306"/>
    <mergeCell ref="E307:F307"/>
    <mergeCell ref="E26:F26"/>
    <mergeCell ref="H28:I28"/>
    <mergeCell ref="E284:F284"/>
    <mergeCell ref="E285:F285"/>
    <mergeCell ref="E57:F57"/>
    <mergeCell ref="E58:F58"/>
    <mergeCell ref="A59:E59"/>
    <mergeCell ref="F59:I59"/>
    <mergeCell ref="A62:E62"/>
    <mergeCell ref="F62:I62"/>
    <mergeCell ref="A63:E63"/>
    <mergeCell ref="F63:I63"/>
    <mergeCell ref="G64:I64"/>
    <mergeCell ref="A67:E67"/>
    <mergeCell ref="F67:I67"/>
    <mergeCell ref="H69:I69"/>
    <mergeCell ref="A295:E295"/>
    <mergeCell ref="A332:E332"/>
    <mergeCell ref="F332:I332"/>
    <mergeCell ref="H334:I334"/>
    <mergeCell ref="A319:E319"/>
    <mergeCell ref="F319:I319"/>
    <mergeCell ref="A320:E320"/>
    <mergeCell ref="F320:I320"/>
    <mergeCell ref="A321:E321"/>
    <mergeCell ref="F321:I321"/>
    <mergeCell ref="A322:E322"/>
    <mergeCell ref="F322:I322"/>
    <mergeCell ref="G323:I323"/>
    <mergeCell ref="G324:I324"/>
    <mergeCell ref="A325:E325"/>
    <mergeCell ref="F325:I325"/>
    <mergeCell ref="H326:I326"/>
    <mergeCell ref="H327:I327"/>
    <mergeCell ref="A328:E328"/>
    <mergeCell ref="F328:I328"/>
    <mergeCell ref="G329:I329"/>
    <mergeCell ref="G65:I65"/>
    <mergeCell ref="G66:I66"/>
    <mergeCell ref="E72:F72"/>
    <mergeCell ref="A60:E60"/>
    <mergeCell ref="F60:I60"/>
    <mergeCell ref="A61:E61"/>
    <mergeCell ref="F61:I61"/>
    <mergeCell ref="F85:I85"/>
    <mergeCell ref="F77:I77"/>
    <mergeCell ref="E73:F73"/>
    <mergeCell ref="A74:E74"/>
    <mergeCell ref="F74:I74"/>
    <mergeCell ref="A75:E75"/>
    <mergeCell ref="F75:I75"/>
    <mergeCell ref="A77:E77"/>
    <mergeCell ref="A78:E78"/>
    <mergeCell ref="F78:I78"/>
    <mergeCell ref="G79:I79"/>
    <mergeCell ref="G80:I80"/>
    <mergeCell ref="A76:E76"/>
    <mergeCell ref="F76:I76"/>
    <mergeCell ref="A85:E85"/>
    <mergeCell ref="J89:J90"/>
    <mergeCell ref="F93:I93"/>
    <mergeCell ref="A95:E95"/>
    <mergeCell ref="F95:I95"/>
    <mergeCell ref="H109:I109"/>
    <mergeCell ref="H110:I110"/>
    <mergeCell ref="A112:E112"/>
    <mergeCell ref="F112:I112"/>
    <mergeCell ref="G113:I113"/>
    <mergeCell ref="A96:E96"/>
    <mergeCell ref="F96:I96"/>
    <mergeCell ref="A92:E92"/>
    <mergeCell ref="F92:I92"/>
    <mergeCell ref="A98:E98"/>
    <mergeCell ref="F98:I98"/>
    <mergeCell ref="A101:E101"/>
    <mergeCell ref="F101:I101"/>
    <mergeCell ref="G106:I106"/>
    <mergeCell ref="G107:I107"/>
    <mergeCell ref="J123:J124"/>
    <mergeCell ref="A105:E105"/>
    <mergeCell ref="F105:I105"/>
    <mergeCell ref="A108:E108"/>
    <mergeCell ref="F108:I108"/>
    <mergeCell ref="H111:I111"/>
    <mergeCell ref="G102:I102"/>
    <mergeCell ref="G103:I103"/>
    <mergeCell ref="G104:I104"/>
    <mergeCell ref="A117:E117"/>
    <mergeCell ref="F117:I117"/>
    <mergeCell ref="H119:I119"/>
    <mergeCell ref="E121:F121"/>
    <mergeCell ref="E122:F122"/>
    <mergeCell ref="A123:A124"/>
    <mergeCell ref="B123:B124"/>
    <mergeCell ref="C123:C124"/>
    <mergeCell ref="D123:D124"/>
    <mergeCell ref="E123:E124"/>
    <mergeCell ref="F123:G123"/>
    <mergeCell ref="H123:I123"/>
    <mergeCell ref="G390:I390"/>
    <mergeCell ref="A384:E384"/>
    <mergeCell ref="F384:I384"/>
    <mergeCell ref="A385:E385"/>
    <mergeCell ref="F385:I385"/>
    <mergeCell ref="A386:E386"/>
    <mergeCell ref="F386:I386"/>
    <mergeCell ref="G387:I387"/>
    <mergeCell ref="G388:I388"/>
    <mergeCell ref="G389:I389"/>
    <mergeCell ref="E263:F263"/>
    <mergeCell ref="E264:F264"/>
    <mergeCell ref="A265:A266"/>
    <mergeCell ref="B265:B266"/>
    <mergeCell ref="C265:C266"/>
    <mergeCell ref="D265:D266"/>
    <mergeCell ref="E265:E266"/>
    <mergeCell ref="F265:G265"/>
    <mergeCell ref="H265:I265"/>
    <mergeCell ref="A281:E281"/>
    <mergeCell ref="F281:I281"/>
    <mergeCell ref="H283:I283"/>
    <mergeCell ref="J265:J266"/>
    <mergeCell ref="A269:E269"/>
    <mergeCell ref="F269:I269"/>
    <mergeCell ref="F270:I270"/>
    <mergeCell ref="A272:E272"/>
    <mergeCell ref="F272:I272"/>
    <mergeCell ref="A278:E278"/>
    <mergeCell ref="F278:I278"/>
    <mergeCell ref="G280:I280"/>
  </mergeCells>
  <phoneticPr fontId="3" type="noConversion"/>
  <pageMargins left="0.51181102362204722" right="0.51181102362204722" top="0.98425196850393704" bottom="0.98425196850393704" header="0.51181102362204722" footer="0.51181102362204722"/>
  <pageSetup paperSize="9" scale="71" fitToHeight="0" orientation="landscape" r:id="rId1"/>
  <headerFooter>
    <oddHeader>&amp;L &amp;CMinha Empresa
CNPJ:  &amp;R</oddHeader>
    <oddFooter>&amp;L &amp;C  -  -  / PE
 / luizfelipe.promov@gmail.com &amp;R</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D5ED0-183C-436F-8B55-2C6FAA3D938D}">
  <dimension ref="A1:L33"/>
  <sheetViews>
    <sheetView showGridLines="0" zoomScaleNormal="100" zoomScaleSheetLayoutView="90" workbookViewId="0">
      <selection activeCell="K83" sqref="K83"/>
    </sheetView>
  </sheetViews>
  <sheetFormatPr defaultRowHeight="15" x14ac:dyDescent="0.25"/>
  <cols>
    <col min="1" max="2" width="13.28515625" bestFit="1" customWidth="1"/>
    <col min="3" max="3" width="11.140625" bestFit="1" customWidth="1"/>
    <col min="4" max="4" width="66.7109375" bestFit="1" customWidth="1"/>
    <col min="5" max="5" width="16.7109375" bestFit="1" customWidth="1"/>
    <col min="6" max="8" width="13.28515625" bestFit="1" customWidth="1"/>
    <col min="9" max="9" width="14" bestFit="1" customWidth="1"/>
    <col min="10" max="11" width="15.5703125" bestFit="1" customWidth="1"/>
  </cols>
  <sheetData>
    <row r="1" spans="1:12" x14ac:dyDescent="0.25">
      <c r="A1" s="287"/>
      <c r="B1" s="287"/>
      <c r="C1" s="288"/>
      <c r="D1" s="289" t="s">
        <v>21780</v>
      </c>
      <c r="E1" s="494" t="s">
        <v>21781</v>
      </c>
      <c r="F1" s="494"/>
      <c r="G1" s="494" t="s">
        <v>21782</v>
      </c>
      <c r="H1" s="494"/>
      <c r="I1" s="494" t="s">
        <v>21783</v>
      </c>
      <c r="J1" s="494"/>
    </row>
    <row r="2" spans="1:12" ht="79.900000000000006" customHeight="1" x14ac:dyDescent="0.25">
      <c r="A2" s="290"/>
      <c r="B2" s="290"/>
      <c r="C2" s="291"/>
      <c r="D2" s="292" t="s">
        <v>26646</v>
      </c>
      <c r="E2" s="495" t="s">
        <v>21834</v>
      </c>
      <c r="F2" s="495"/>
      <c r="G2" s="496">
        <v>0.21229999999999999</v>
      </c>
      <c r="H2" s="495"/>
      <c r="I2" s="495" t="s">
        <v>21784</v>
      </c>
      <c r="J2" s="495"/>
    </row>
    <row r="3" spans="1:12" x14ac:dyDescent="0.25">
      <c r="A3" s="498" t="s">
        <v>21785</v>
      </c>
      <c r="B3" s="499"/>
      <c r="C3" s="499"/>
      <c r="D3" s="499"/>
      <c r="E3" s="499"/>
      <c r="F3" s="499"/>
      <c r="G3" s="499"/>
      <c r="H3" s="499"/>
      <c r="I3" s="499"/>
      <c r="J3" s="499"/>
    </row>
    <row r="4" spans="1:12" ht="24" customHeight="1" thickBot="1" x14ac:dyDescent="0.3">
      <c r="A4" s="498" t="s">
        <v>21786</v>
      </c>
      <c r="B4" s="499"/>
      <c r="C4" s="499"/>
      <c r="D4" s="499"/>
      <c r="E4" s="499"/>
      <c r="F4" s="499"/>
      <c r="G4" s="499"/>
      <c r="H4" s="499"/>
      <c r="I4" s="499"/>
      <c r="J4" s="499"/>
    </row>
    <row r="5" spans="1:12" ht="1.1499999999999999" customHeight="1" thickTop="1" x14ac:dyDescent="0.25">
      <c r="A5" s="293"/>
      <c r="B5" s="293"/>
      <c r="C5" s="293"/>
      <c r="D5" s="293"/>
      <c r="E5" s="293"/>
      <c r="F5" s="293"/>
      <c r="G5" s="293"/>
      <c r="H5" s="293"/>
      <c r="I5" s="293"/>
      <c r="J5" s="293"/>
    </row>
    <row r="6" spans="1:12" ht="18" customHeight="1" x14ac:dyDescent="0.25">
      <c r="A6" s="294" t="s">
        <v>21787</v>
      </c>
      <c r="B6" s="295" t="s">
        <v>15146</v>
      </c>
      <c r="C6" s="294" t="s">
        <v>21788</v>
      </c>
      <c r="D6" s="294" t="s">
        <v>21789</v>
      </c>
      <c r="E6" s="500" t="s">
        <v>21790</v>
      </c>
      <c r="F6" s="501"/>
      <c r="G6" s="296" t="s">
        <v>21791</v>
      </c>
      <c r="H6" s="295" t="s">
        <v>21774</v>
      </c>
      <c r="I6" s="295" t="s">
        <v>21792</v>
      </c>
      <c r="J6" s="295" t="s">
        <v>15133</v>
      </c>
    </row>
    <row r="7" spans="1:12" ht="24" customHeight="1" x14ac:dyDescent="0.25">
      <c r="A7" s="297" t="s">
        <v>21793</v>
      </c>
      <c r="B7" s="298" t="s">
        <v>21794</v>
      </c>
      <c r="C7" s="297" t="s">
        <v>21795</v>
      </c>
      <c r="D7" s="297" t="s">
        <v>21796</v>
      </c>
      <c r="E7" s="502" t="s">
        <v>21797</v>
      </c>
      <c r="F7" s="503"/>
      <c r="G7" s="299" t="s">
        <v>21798</v>
      </c>
      <c r="H7" s="300">
        <v>1</v>
      </c>
      <c r="I7" s="301">
        <f>J7</f>
        <v>551.48573299999998</v>
      </c>
      <c r="J7" s="301">
        <f>SUM(J8:J14)</f>
        <v>551.48573299999998</v>
      </c>
    </row>
    <row r="8" spans="1:12" ht="25.9" customHeight="1" x14ac:dyDescent="0.25">
      <c r="A8" s="302" t="s">
        <v>21799</v>
      </c>
      <c r="B8" s="303">
        <v>5213421</v>
      </c>
      <c r="C8" s="302" t="s">
        <v>21800</v>
      </c>
      <c r="D8" s="302" t="str">
        <f t="shared" ref="D8:D14" si="0">IFERROR(VLOOKUP(B8,SICRO,2,0),IFERROR(VLOOKUP(B8,SINAPI,2,0),IFERROR(VLOOKUP(B8,MO.SICRO,2,0),IFERROR(VLOOKUP(B8,INS.SICRO,2,0),IFERROR(VLOOKUP(B8,EQ.SICRO,2,0),)))))</f>
        <v>Placa em aço nº 16 galvanizado com película retrorrefletiva tipo I + IV - confecção</v>
      </c>
      <c r="E8" s="504" t="s">
        <v>21797</v>
      </c>
      <c r="F8" s="505"/>
      <c r="G8" s="304" t="str">
        <f t="shared" ref="G8:G14" si="1">IFERROR(VLOOKUP(B8,SICRO,3,0),IFERROR(VLOOKUP(B8,SINAPI,3,0),IFERROR(VLOOKUP(B8,MO.SICRO,3,0),IFERROR(VLOOKUP(B8,INS.SICRO,3,0),IFERROR(VLOOKUP(B8,EQ.SICRO,3,0),)))))</f>
        <v>m²</v>
      </c>
      <c r="H8" s="305">
        <v>1</v>
      </c>
      <c r="I8" s="306">
        <f t="shared" ref="I8:I14" si="2">IFERROR(VLOOKUP(B8,SICRO,4,0),IFERROR(VLOOKUP(B8,SINAPI,4,0),IFERROR(VLOOKUP(B8,MO.SICRO,4,0),IFERROR(VLOOKUP(B8,INS.SICRO,4,0),IFERROR(VLOOKUP(B8,EQ.SICRO,10,0),)))))</f>
        <v>394.89</v>
      </c>
      <c r="J8" s="306">
        <f>H8*I8</f>
        <v>394.89</v>
      </c>
    </row>
    <row r="9" spans="1:12" ht="25.9" customHeight="1" x14ac:dyDescent="0.25">
      <c r="A9" s="302" t="s">
        <v>21799</v>
      </c>
      <c r="B9" s="303">
        <v>1106057</v>
      </c>
      <c r="C9" s="302" t="s">
        <v>21800</v>
      </c>
      <c r="D9" s="302" t="str">
        <f t="shared" si="0"/>
        <v>Concreto magro - confecção em betoneira e lançamento manual - areia e brita comerciais</v>
      </c>
      <c r="E9" s="504" t="s">
        <v>21797</v>
      </c>
      <c r="F9" s="505"/>
      <c r="G9" s="304" t="str">
        <f t="shared" si="1"/>
        <v>m³</v>
      </c>
      <c r="H9" s="305">
        <v>0.01</v>
      </c>
      <c r="I9" s="306">
        <f t="shared" si="2"/>
        <v>453.59</v>
      </c>
      <c r="J9" s="306">
        <f t="shared" ref="J9:J14" si="3">H9*I9</f>
        <v>4.5358999999999998</v>
      </c>
    </row>
    <row r="10" spans="1:12" ht="24" customHeight="1" x14ac:dyDescent="0.25">
      <c r="A10" s="307" t="s">
        <v>21801</v>
      </c>
      <c r="B10" s="308" t="s">
        <v>22179</v>
      </c>
      <c r="C10" s="307" t="s">
        <v>21800</v>
      </c>
      <c r="D10" s="302" t="str">
        <f t="shared" si="0"/>
        <v>Caibro de pinho - L = 7,5 cm e E = 7,5 cm</v>
      </c>
      <c r="E10" s="506" t="s">
        <v>21803</v>
      </c>
      <c r="F10" s="507"/>
      <c r="G10" s="304" t="str">
        <f t="shared" si="1"/>
        <v>m</v>
      </c>
      <c r="H10" s="310">
        <v>4</v>
      </c>
      <c r="I10" s="306">
        <f t="shared" si="2"/>
        <v>17.1081</v>
      </c>
      <c r="J10" s="306">
        <f t="shared" si="3"/>
        <v>68.432400000000001</v>
      </c>
    </row>
    <row r="11" spans="1:12" ht="24" customHeight="1" x14ac:dyDescent="0.25">
      <c r="A11" s="307" t="s">
        <v>21801</v>
      </c>
      <c r="B11" s="308" t="s">
        <v>25263</v>
      </c>
      <c r="C11" s="307" t="s">
        <v>21800</v>
      </c>
      <c r="D11" s="302" t="str">
        <f t="shared" si="0"/>
        <v>Servente</v>
      </c>
      <c r="E11" s="506" t="s">
        <v>21805</v>
      </c>
      <c r="F11" s="507"/>
      <c r="G11" s="304" t="str">
        <f t="shared" si="1"/>
        <v>h</v>
      </c>
      <c r="H11" s="310">
        <v>2</v>
      </c>
      <c r="I11" s="306">
        <f t="shared" si="2"/>
        <v>23.449100000000001</v>
      </c>
      <c r="J11" s="306">
        <f t="shared" si="3"/>
        <v>46.898200000000003</v>
      </c>
      <c r="L11" s="337"/>
    </row>
    <row r="12" spans="1:12" ht="24" customHeight="1" x14ac:dyDescent="0.25">
      <c r="A12" s="307" t="s">
        <v>21801</v>
      </c>
      <c r="B12" s="308" t="s">
        <v>22190</v>
      </c>
      <c r="C12" s="307" t="s">
        <v>21800</v>
      </c>
      <c r="D12" s="302" t="str">
        <f t="shared" si="0"/>
        <v>Peça de madeira - L = 7,5 cm e E = 2,5 cm</v>
      </c>
      <c r="E12" s="506" t="s">
        <v>21803</v>
      </c>
      <c r="F12" s="507"/>
      <c r="G12" s="304" t="str">
        <f t="shared" si="1"/>
        <v>m</v>
      </c>
      <c r="H12" s="310">
        <v>1</v>
      </c>
      <c r="I12" s="306">
        <f t="shared" si="2"/>
        <v>6.0351999999999997</v>
      </c>
      <c r="J12" s="306">
        <f t="shared" si="3"/>
        <v>6.0351999999999997</v>
      </c>
    </row>
    <row r="13" spans="1:12" ht="24" customHeight="1" x14ac:dyDescent="0.25">
      <c r="A13" s="307" t="s">
        <v>21801</v>
      </c>
      <c r="B13" s="308" t="s">
        <v>22625</v>
      </c>
      <c r="C13" s="307" t="s">
        <v>21800</v>
      </c>
      <c r="D13" s="302" t="str">
        <f t="shared" si="0"/>
        <v>Prego de ferro</v>
      </c>
      <c r="E13" s="506" t="s">
        <v>21803</v>
      </c>
      <c r="F13" s="507"/>
      <c r="G13" s="304" t="str">
        <f t="shared" si="1"/>
        <v>kg</v>
      </c>
      <c r="H13" s="310">
        <v>0.11</v>
      </c>
      <c r="I13" s="306">
        <f t="shared" si="2"/>
        <v>13.420299999999999</v>
      </c>
      <c r="J13" s="306">
        <f t="shared" si="3"/>
        <v>1.4762329999999999</v>
      </c>
    </row>
    <row r="14" spans="1:12" ht="24" customHeight="1" x14ac:dyDescent="0.25">
      <c r="A14" s="307" t="s">
        <v>21801</v>
      </c>
      <c r="B14" s="308" t="s">
        <v>25234</v>
      </c>
      <c r="C14" s="307" t="s">
        <v>21800</v>
      </c>
      <c r="D14" s="302" t="str">
        <f t="shared" si="0"/>
        <v>Carpinteiro</v>
      </c>
      <c r="E14" s="506" t="s">
        <v>21805</v>
      </c>
      <c r="F14" s="507"/>
      <c r="G14" s="304" t="str">
        <f t="shared" si="1"/>
        <v>h</v>
      </c>
      <c r="H14" s="310">
        <v>1</v>
      </c>
      <c r="I14" s="306">
        <f t="shared" si="2"/>
        <v>29.2178</v>
      </c>
      <c r="J14" s="306">
        <f t="shared" si="3"/>
        <v>29.2178</v>
      </c>
    </row>
    <row r="15" spans="1:12" x14ac:dyDescent="0.25">
      <c r="A15" s="312"/>
      <c r="B15" s="312"/>
      <c r="C15" s="312"/>
      <c r="D15" s="312"/>
      <c r="E15" s="312" t="s">
        <v>21809</v>
      </c>
      <c r="F15" s="313">
        <f>J11+J14</f>
        <v>76.116</v>
      </c>
      <c r="G15" s="312" t="s">
        <v>21810</v>
      </c>
      <c r="H15" s="313">
        <v>0</v>
      </c>
      <c r="I15" s="312" t="s">
        <v>21811</v>
      </c>
      <c r="J15" s="313">
        <f>J11+J14</f>
        <v>76.116</v>
      </c>
    </row>
    <row r="16" spans="1:12" ht="15.75" thickBot="1" x14ac:dyDescent="0.3">
      <c r="A16" s="312"/>
      <c r="B16" s="312"/>
      <c r="C16" s="312"/>
      <c r="D16" s="312"/>
      <c r="E16" s="312" t="s">
        <v>21812</v>
      </c>
      <c r="F16" s="313"/>
      <c r="G16" s="312"/>
      <c r="H16" s="497" t="s">
        <v>21813</v>
      </c>
      <c r="I16" s="497"/>
      <c r="J16" s="313"/>
    </row>
    <row r="17" spans="1:11" ht="1.1499999999999999" customHeight="1" thickTop="1" thickBot="1" x14ac:dyDescent="0.3">
      <c r="A17" s="293"/>
      <c r="B17" s="293"/>
      <c r="C17" s="293"/>
      <c r="D17" s="293"/>
      <c r="E17" s="293"/>
      <c r="F17" s="293"/>
      <c r="G17" s="293"/>
      <c r="H17" s="293"/>
      <c r="I17" s="293"/>
      <c r="J17" s="293"/>
    </row>
    <row r="18" spans="1:11" ht="1.1499999999999999" customHeight="1" thickTop="1" x14ac:dyDescent="0.25">
      <c r="A18" s="293"/>
      <c r="B18" s="293"/>
      <c r="C18" s="293"/>
      <c r="D18" s="293"/>
      <c r="E18" s="293"/>
      <c r="F18" s="293"/>
      <c r="G18" s="293"/>
      <c r="H18" s="293"/>
      <c r="I18" s="293"/>
      <c r="J18" s="293"/>
    </row>
    <row r="19" spans="1:11" ht="18" customHeight="1" x14ac:dyDescent="0.25">
      <c r="A19" s="294" t="s">
        <v>21814</v>
      </c>
      <c r="B19" s="295" t="s">
        <v>15146</v>
      </c>
      <c r="C19" s="294" t="s">
        <v>21788</v>
      </c>
      <c r="D19" s="294" t="s">
        <v>21789</v>
      </c>
      <c r="E19" s="476" t="s">
        <v>21790</v>
      </c>
      <c r="F19" s="476"/>
      <c r="G19" s="296" t="s">
        <v>21791</v>
      </c>
      <c r="H19" s="295" t="s">
        <v>21774</v>
      </c>
      <c r="I19" s="295" t="s">
        <v>21792</v>
      </c>
      <c r="J19" s="295" t="s">
        <v>15133</v>
      </c>
    </row>
    <row r="20" spans="1:11" ht="24" customHeight="1" x14ac:dyDescent="0.25">
      <c r="A20" s="297" t="s">
        <v>21793</v>
      </c>
      <c r="B20" s="298" t="s">
        <v>21815</v>
      </c>
      <c r="C20" s="297" t="s">
        <v>21795</v>
      </c>
      <c r="D20" s="297" t="s">
        <v>21816</v>
      </c>
      <c r="E20" s="477" t="s">
        <v>21797</v>
      </c>
      <c r="F20" s="477"/>
      <c r="G20" s="299" t="s">
        <v>13172</v>
      </c>
      <c r="H20" s="300">
        <v>1</v>
      </c>
      <c r="I20" s="301">
        <f>J20</f>
        <v>2946.6260629799999</v>
      </c>
      <c r="J20" s="301">
        <f>SUM(J21:J26)</f>
        <v>2946.6260629799999</v>
      </c>
    </row>
    <row r="21" spans="1:11" ht="24" customHeight="1" x14ac:dyDescent="0.25">
      <c r="A21" s="307" t="s">
        <v>21801</v>
      </c>
      <c r="B21" s="308" t="s">
        <v>26650</v>
      </c>
      <c r="C21" s="307" t="s">
        <v>21795</v>
      </c>
      <c r="D21" s="307" t="s">
        <v>21817</v>
      </c>
      <c r="E21" s="475" t="s">
        <v>21803</v>
      </c>
      <c r="F21" s="475"/>
      <c r="G21" s="309" t="s">
        <v>28</v>
      </c>
      <c r="H21" s="310">
        <v>8.3300000000000006E-3</v>
      </c>
      <c r="I21" s="311">
        <v>1983.94</v>
      </c>
      <c r="J21" s="311">
        <f>H21*I21</f>
        <v>16.526220200000001</v>
      </c>
      <c r="K21" s="337"/>
    </row>
    <row r="22" spans="1:11" ht="24" customHeight="1" x14ac:dyDescent="0.25">
      <c r="A22" s="307" t="s">
        <v>21801</v>
      </c>
      <c r="B22" s="308" t="s">
        <v>26651</v>
      </c>
      <c r="C22" s="307" t="s">
        <v>21795</v>
      </c>
      <c r="D22" s="307" t="s">
        <v>21818</v>
      </c>
      <c r="E22" s="475" t="s">
        <v>21803</v>
      </c>
      <c r="F22" s="475"/>
      <c r="G22" s="309" t="s">
        <v>28</v>
      </c>
      <c r="H22" s="310">
        <v>8.3300000000000006E-3</v>
      </c>
      <c r="I22" s="311">
        <v>380.41</v>
      </c>
      <c r="J22" s="311">
        <f t="shared" ref="J22:J26" si="4">H22*I22</f>
        <v>3.1688153000000003</v>
      </c>
    </row>
    <row r="23" spans="1:11" ht="24" customHeight="1" x14ac:dyDescent="0.25">
      <c r="A23" s="307" t="s">
        <v>21801</v>
      </c>
      <c r="B23" s="308" t="s">
        <v>21819</v>
      </c>
      <c r="C23" s="307" t="s">
        <v>21795</v>
      </c>
      <c r="D23" s="307" t="s">
        <v>21820</v>
      </c>
      <c r="E23" s="475" t="s">
        <v>21803</v>
      </c>
      <c r="F23" s="475"/>
      <c r="G23" s="309" t="s">
        <v>28</v>
      </c>
      <c r="H23" s="310">
        <v>2.0830000000000001E-2</v>
      </c>
      <c r="I23" s="311">
        <v>266.10000000000002</v>
      </c>
      <c r="J23" s="311">
        <f t="shared" si="4"/>
        <v>5.5428630000000005</v>
      </c>
    </row>
    <row r="24" spans="1:11" ht="24" customHeight="1" x14ac:dyDescent="0.25">
      <c r="A24" s="307" t="s">
        <v>21801</v>
      </c>
      <c r="B24" s="308" t="s">
        <v>25263</v>
      </c>
      <c r="C24" s="307" t="s">
        <v>21800</v>
      </c>
      <c r="D24" s="302" t="str">
        <f>IFERROR(VLOOKUP(B24,SICRO,2,0),IFERROR(VLOOKUP(B24,SINAPI,2,0),IFERROR(VLOOKUP(B24,MO.SICRO,2,0),IFERROR(VLOOKUP(B24,INS.SICRO,2,0),IFERROR(VLOOKUP(B24,EQ.SICRO,2,0),)))))</f>
        <v>Servente</v>
      </c>
      <c r="E24" s="475" t="s">
        <v>21805</v>
      </c>
      <c r="F24" s="475"/>
      <c r="G24" s="304" t="str">
        <f>IFERROR(VLOOKUP(B24,SICRO,3,0),IFERROR(VLOOKUP(B24,SINAPI,3,0),IFERROR(VLOOKUP(B24,MO.SICRO,3,0),IFERROR(VLOOKUP(B24,INS.SICRO,3,0),IFERROR(VLOOKUP(B24,EQ.SICRO,3,0),)))))</f>
        <v>h</v>
      </c>
      <c r="H24" s="310">
        <v>6.67</v>
      </c>
      <c r="I24" s="306">
        <f>IFERROR(VLOOKUP(B24,SICRO,4,0),IFERROR(VLOOKUP(B24,SINAPI,4,0),IFERROR(VLOOKUP(B24,MO.SICRO,4,0),IFERROR(VLOOKUP(B24,INS.SICRO,4,0),IFERROR(VLOOKUP(B24,EQ.SICRO,10,0),)))))</f>
        <v>23.449100000000001</v>
      </c>
      <c r="J24" s="311">
        <f>H24*I24</f>
        <v>156.405497</v>
      </c>
    </row>
    <row r="25" spans="1:11" ht="33.6" customHeight="1" x14ac:dyDescent="0.25">
      <c r="A25" s="307" t="s">
        <v>21801</v>
      </c>
      <c r="B25" s="308" t="s">
        <v>26652</v>
      </c>
      <c r="C25" s="307" t="s">
        <v>21795</v>
      </c>
      <c r="D25" s="307" t="s">
        <v>21821</v>
      </c>
      <c r="E25" s="475" t="s">
        <v>21803</v>
      </c>
      <c r="F25" s="475"/>
      <c r="G25" s="309" t="s">
        <v>28</v>
      </c>
      <c r="H25" s="310">
        <v>8.3330000000000001E-3</v>
      </c>
      <c r="I25" s="311">
        <v>696.56</v>
      </c>
      <c r="J25" s="311">
        <f>H25*I25</f>
        <v>5.8044344799999994</v>
      </c>
    </row>
    <row r="26" spans="1:11" ht="39" customHeight="1" x14ac:dyDescent="0.25">
      <c r="A26" s="307" t="s">
        <v>21801</v>
      </c>
      <c r="B26" s="308" t="s">
        <v>26429</v>
      </c>
      <c r="C26" s="307" t="s">
        <v>21800</v>
      </c>
      <c r="D26" s="302" t="str">
        <f>IFERROR(VLOOKUP(B26,SICRO,2,0),IFERROR(VLOOKUP(B26,SINAPI,2,0),IFERROR(VLOOKUP(B26,MO.SICRO,2,0),IFERROR(VLOOKUP(B26,INS.SICRO,2,0),IFERROR(VLOOKUP(B26,EQ.SICRO,2,0),)))))</f>
        <v>Caminhão com sistema de hidrojateamento de alta pressão e vácuo para limpeza e desobstrução de bueiros com capacidade total de 15.600 l - 188 kW</v>
      </c>
      <c r="E26" s="475" t="s">
        <v>21823</v>
      </c>
      <c r="F26" s="475"/>
      <c r="G26" s="304">
        <f>IFERROR(VLOOKUP(B26,SICRO,3,0),IFERROR(VLOOKUP(B26,SINAPI,3,0),IFERROR(VLOOKUP(B26,MO.SICRO,3,0),IFERROR(VLOOKUP(B26,INS.SICRO,3,0),IFERROR(VLOOKUP(B26,EQ.SICRO,3,0),)))))</f>
        <v>0</v>
      </c>
      <c r="H26" s="310">
        <v>6.67</v>
      </c>
      <c r="I26" s="306">
        <f>IFERROR(VLOOKUP(B26,SICRO,4,0),IFERROR(VLOOKUP(B26,SINAPI,4,0),IFERROR(VLOOKUP(B26,MO.SICRO,4,0),IFERROR(VLOOKUP(B26,INS.SICRO,4,0),IFERROR(VLOOKUP(B26,EQ.SICRO,10,0),)))))</f>
        <v>413.66989999999998</v>
      </c>
      <c r="J26" s="311">
        <f t="shared" si="4"/>
        <v>2759.1782330000001</v>
      </c>
    </row>
    <row r="27" spans="1:11" x14ac:dyDescent="0.25">
      <c r="A27" s="312"/>
      <c r="B27" s="312"/>
      <c r="C27" s="312"/>
      <c r="D27" s="312"/>
      <c r="E27" s="312" t="s">
        <v>21809</v>
      </c>
      <c r="F27" s="313">
        <f>J24</f>
        <v>156.405497</v>
      </c>
      <c r="G27" s="312" t="s">
        <v>21810</v>
      </c>
      <c r="H27" s="313">
        <v>0</v>
      </c>
      <c r="I27" s="312" t="s">
        <v>21811</v>
      </c>
      <c r="J27" s="313">
        <f>J24</f>
        <v>156.405497</v>
      </c>
    </row>
    <row r="28" spans="1:11" ht="15.75" thickBot="1" x14ac:dyDescent="0.3">
      <c r="A28" s="312"/>
      <c r="B28" s="312"/>
      <c r="C28" s="312"/>
      <c r="D28" s="312"/>
      <c r="E28" s="312" t="s">
        <v>21812</v>
      </c>
      <c r="F28" s="313"/>
      <c r="G28" s="312"/>
      <c r="H28" s="472" t="s">
        <v>21813</v>
      </c>
      <c r="I28" s="472"/>
      <c r="J28" s="313"/>
    </row>
    <row r="29" spans="1:11" ht="1.1499999999999999" customHeight="1" thickTop="1" thickBot="1" x14ac:dyDescent="0.3">
      <c r="A29" s="293"/>
      <c r="B29" s="293"/>
      <c r="C29" s="293"/>
      <c r="D29" s="293"/>
      <c r="E29" s="293"/>
      <c r="F29" s="293"/>
      <c r="G29" s="293"/>
      <c r="H29" s="293"/>
      <c r="I29" s="293"/>
      <c r="J29" s="293"/>
    </row>
    <row r="30" spans="1:11" ht="16.5" thickTop="1" thickBot="1" x14ac:dyDescent="0.3">
      <c r="A30" s="293"/>
      <c r="B30" s="293"/>
      <c r="C30" s="293"/>
      <c r="D30" s="293"/>
      <c r="E30" s="293"/>
      <c r="F30" s="293"/>
      <c r="G30" s="293"/>
      <c r="H30" s="293"/>
      <c r="I30" s="293"/>
      <c r="J30" s="293"/>
    </row>
    <row r="31" spans="1:11" ht="16.5" thickTop="1" thickBot="1" x14ac:dyDescent="0.3">
      <c r="A31" s="293"/>
      <c r="B31" s="293"/>
      <c r="C31" s="293"/>
      <c r="D31" s="293"/>
      <c r="E31" s="293"/>
      <c r="F31" s="293"/>
      <c r="G31" s="293"/>
      <c r="H31" s="293"/>
      <c r="I31" s="293"/>
      <c r="J31" s="293"/>
    </row>
    <row r="32" spans="1:11" ht="16.5" thickTop="1" thickBot="1" x14ac:dyDescent="0.3">
      <c r="A32" s="293"/>
      <c r="B32" s="293"/>
      <c r="C32" s="293"/>
      <c r="D32" s="293"/>
      <c r="E32" s="293"/>
      <c r="F32" s="293"/>
      <c r="G32" s="293"/>
      <c r="H32" s="293"/>
      <c r="I32" s="293"/>
      <c r="J32" s="293"/>
    </row>
    <row r="33" spans="1:10" ht="15.75" thickTop="1" x14ac:dyDescent="0.25">
      <c r="A33" s="293"/>
      <c r="B33" s="293"/>
      <c r="C33" s="293"/>
      <c r="D33" s="293"/>
      <c r="E33" s="293"/>
      <c r="F33" s="293"/>
      <c r="G33" s="293"/>
      <c r="H33" s="293"/>
      <c r="I33" s="293"/>
      <c r="J33" s="293"/>
    </row>
  </sheetData>
  <mergeCells count="27">
    <mergeCell ref="E25:F25"/>
    <mergeCell ref="E26:F26"/>
    <mergeCell ref="H28:I28"/>
    <mergeCell ref="E19:F19"/>
    <mergeCell ref="E20:F20"/>
    <mergeCell ref="E21:F21"/>
    <mergeCell ref="E22:F22"/>
    <mergeCell ref="E23:F23"/>
    <mergeCell ref="E24:F24"/>
    <mergeCell ref="H16:I16"/>
    <mergeCell ref="A3:J3"/>
    <mergeCell ref="A4:J4"/>
    <mergeCell ref="E6:F6"/>
    <mergeCell ref="E7:F7"/>
    <mergeCell ref="E8:F8"/>
    <mergeCell ref="E9:F9"/>
    <mergeCell ref="E10:F10"/>
    <mergeCell ref="E11:F11"/>
    <mergeCell ref="E12:F12"/>
    <mergeCell ref="E13:F13"/>
    <mergeCell ref="E14:F14"/>
    <mergeCell ref="E1:F1"/>
    <mergeCell ref="G1:H1"/>
    <mergeCell ref="I1:J1"/>
    <mergeCell ref="E2:F2"/>
    <mergeCell ref="G2:H2"/>
    <mergeCell ref="I2:J2"/>
  </mergeCells>
  <printOptions horizontalCentered="1"/>
  <pageMargins left="0.51181102362204722" right="0.51181102362204722" top="0.59055118110236227" bottom="0.39370078740157483" header="0.31496062992125984" footer="0.31496062992125984"/>
  <pageSetup paperSize="9" scale="4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EC8C1-A77C-4E00-BDB5-315776199FF4}">
  <dimension ref="A1:R100"/>
  <sheetViews>
    <sheetView view="pageBreakPreview" zoomScaleNormal="100" zoomScaleSheetLayoutView="100" workbookViewId="0">
      <selection activeCell="K14" sqref="K14"/>
    </sheetView>
  </sheetViews>
  <sheetFormatPr defaultRowHeight="15" x14ac:dyDescent="0.25"/>
  <cols>
    <col min="1" max="1" width="28.85546875" customWidth="1"/>
    <col min="2" max="2" width="23.140625" customWidth="1"/>
    <col min="3" max="3" width="13.7109375" customWidth="1"/>
    <col min="4" max="4" width="18.5703125" customWidth="1"/>
    <col min="5" max="5" width="17.5703125" customWidth="1"/>
    <col min="6" max="6" width="13.7109375" customWidth="1"/>
    <col min="7" max="7" width="16.5703125" bestFit="1" customWidth="1"/>
    <col min="8" max="8" width="13.7109375" customWidth="1"/>
    <col min="9" max="9" width="12" customWidth="1"/>
    <col min="10" max="10" width="17.42578125" bestFit="1" customWidth="1"/>
    <col min="11" max="11" width="21.140625" bestFit="1" customWidth="1"/>
    <col min="12" max="12" width="10.140625" customWidth="1"/>
    <col min="13" max="13" width="11.5703125" bestFit="1" customWidth="1"/>
    <col min="14" max="15" width="10.7109375" customWidth="1"/>
    <col min="16" max="16" width="13.7109375" customWidth="1"/>
    <col min="17" max="20" width="23.140625" customWidth="1"/>
    <col min="257" max="257" width="25.85546875" customWidth="1"/>
    <col min="258" max="258" width="23.140625" customWidth="1"/>
    <col min="259" max="260" width="13.7109375" customWidth="1"/>
    <col min="261" max="261" width="15.85546875" customWidth="1"/>
    <col min="262" max="264" width="13.7109375" customWidth="1"/>
    <col min="265" max="265" width="12" customWidth="1"/>
    <col min="266" max="266" width="15.85546875" customWidth="1"/>
    <col min="267" max="267" width="16" customWidth="1"/>
    <col min="268" max="268" width="10.140625" customWidth="1"/>
    <col min="269" max="269" width="8.28515625" customWidth="1"/>
    <col min="270" max="271" width="10.7109375" customWidth="1"/>
    <col min="272" max="272" width="13.7109375" customWidth="1"/>
    <col min="273" max="276" width="23.140625" customWidth="1"/>
    <col min="513" max="513" width="25.85546875" customWidth="1"/>
    <col min="514" max="514" width="23.140625" customWidth="1"/>
    <col min="515" max="516" width="13.7109375" customWidth="1"/>
    <col min="517" max="517" width="15.85546875" customWidth="1"/>
    <col min="518" max="520" width="13.7109375" customWidth="1"/>
    <col min="521" max="521" width="12" customWidth="1"/>
    <col min="522" max="522" width="15.85546875" customWidth="1"/>
    <col min="523" max="523" width="16" customWidth="1"/>
    <col min="524" max="524" width="10.140625" customWidth="1"/>
    <col min="525" max="525" width="8.28515625" customWidth="1"/>
    <col min="526" max="527" width="10.7109375" customWidth="1"/>
    <col min="528" max="528" width="13.7109375" customWidth="1"/>
    <col min="529" max="532" width="23.140625" customWidth="1"/>
    <col min="769" max="769" width="25.85546875" customWidth="1"/>
    <col min="770" max="770" width="23.140625" customWidth="1"/>
    <col min="771" max="772" width="13.7109375" customWidth="1"/>
    <col min="773" max="773" width="15.85546875" customWidth="1"/>
    <col min="774" max="776" width="13.7109375" customWidth="1"/>
    <col min="777" max="777" width="12" customWidth="1"/>
    <col min="778" max="778" width="15.85546875" customWidth="1"/>
    <col min="779" max="779" width="16" customWidth="1"/>
    <col min="780" max="780" width="10.140625" customWidth="1"/>
    <col min="781" max="781" width="8.28515625" customWidth="1"/>
    <col min="782" max="783" width="10.7109375" customWidth="1"/>
    <col min="784" max="784" width="13.7109375" customWidth="1"/>
    <col min="785" max="788" width="23.140625" customWidth="1"/>
    <col min="1025" max="1025" width="25.85546875" customWidth="1"/>
    <col min="1026" max="1026" width="23.140625" customWidth="1"/>
    <col min="1027" max="1028" width="13.7109375" customWidth="1"/>
    <col min="1029" max="1029" width="15.85546875" customWidth="1"/>
    <col min="1030" max="1032" width="13.7109375" customWidth="1"/>
    <col min="1033" max="1033" width="12" customWidth="1"/>
    <col min="1034" max="1034" width="15.85546875" customWidth="1"/>
    <col min="1035" max="1035" width="16" customWidth="1"/>
    <col min="1036" max="1036" width="10.140625" customWidth="1"/>
    <col min="1037" max="1037" width="8.28515625" customWidth="1"/>
    <col min="1038" max="1039" width="10.7109375" customWidth="1"/>
    <col min="1040" max="1040" width="13.7109375" customWidth="1"/>
    <col min="1041" max="1044" width="23.140625" customWidth="1"/>
    <col min="1281" max="1281" width="25.85546875" customWidth="1"/>
    <col min="1282" max="1282" width="23.140625" customWidth="1"/>
    <col min="1283" max="1284" width="13.7109375" customWidth="1"/>
    <col min="1285" max="1285" width="15.85546875" customWidth="1"/>
    <col min="1286" max="1288" width="13.7109375" customWidth="1"/>
    <col min="1289" max="1289" width="12" customWidth="1"/>
    <col min="1290" max="1290" width="15.85546875" customWidth="1"/>
    <col min="1291" max="1291" width="16" customWidth="1"/>
    <col min="1292" max="1292" width="10.140625" customWidth="1"/>
    <col min="1293" max="1293" width="8.28515625" customWidth="1"/>
    <col min="1294" max="1295" width="10.7109375" customWidth="1"/>
    <col min="1296" max="1296" width="13.7109375" customWidth="1"/>
    <col min="1297" max="1300" width="23.140625" customWidth="1"/>
    <col min="1537" max="1537" width="25.85546875" customWidth="1"/>
    <col min="1538" max="1538" width="23.140625" customWidth="1"/>
    <col min="1539" max="1540" width="13.7109375" customWidth="1"/>
    <col min="1541" max="1541" width="15.85546875" customWidth="1"/>
    <col min="1542" max="1544" width="13.7109375" customWidth="1"/>
    <col min="1545" max="1545" width="12" customWidth="1"/>
    <col min="1546" max="1546" width="15.85546875" customWidth="1"/>
    <col min="1547" max="1547" width="16" customWidth="1"/>
    <col min="1548" max="1548" width="10.140625" customWidth="1"/>
    <col min="1549" max="1549" width="8.28515625" customWidth="1"/>
    <col min="1550" max="1551" width="10.7109375" customWidth="1"/>
    <col min="1552" max="1552" width="13.7109375" customWidth="1"/>
    <col min="1553" max="1556" width="23.140625" customWidth="1"/>
    <col min="1793" max="1793" width="25.85546875" customWidth="1"/>
    <col min="1794" max="1794" width="23.140625" customWidth="1"/>
    <col min="1795" max="1796" width="13.7109375" customWidth="1"/>
    <col min="1797" max="1797" width="15.85546875" customWidth="1"/>
    <col min="1798" max="1800" width="13.7109375" customWidth="1"/>
    <col min="1801" max="1801" width="12" customWidth="1"/>
    <col min="1802" max="1802" width="15.85546875" customWidth="1"/>
    <col min="1803" max="1803" width="16" customWidth="1"/>
    <col min="1804" max="1804" width="10.140625" customWidth="1"/>
    <col min="1805" max="1805" width="8.28515625" customWidth="1"/>
    <col min="1806" max="1807" width="10.7109375" customWidth="1"/>
    <col min="1808" max="1808" width="13.7109375" customWidth="1"/>
    <col min="1809" max="1812" width="23.140625" customWidth="1"/>
    <col min="2049" max="2049" width="25.85546875" customWidth="1"/>
    <col min="2050" max="2050" width="23.140625" customWidth="1"/>
    <col min="2051" max="2052" width="13.7109375" customWidth="1"/>
    <col min="2053" max="2053" width="15.85546875" customWidth="1"/>
    <col min="2054" max="2056" width="13.7109375" customWidth="1"/>
    <col min="2057" max="2057" width="12" customWidth="1"/>
    <col min="2058" max="2058" width="15.85546875" customWidth="1"/>
    <col min="2059" max="2059" width="16" customWidth="1"/>
    <col min="2060" max="2060" width="10.140625" customWidth="1"/>
    <col min="2061" max="2061" width="8.28515625" customWidth="1"/>
    <col min="2062" max="2063" width="10.7109375" customWidth="1"/>
    <col min="2064" max="2064" width="13.7109375" customWidth="1"/>
    <col min="2065" max="2068" width="23.140625" customWidth="1"/>
    <col min="2305" max="2305" width="25.85546875" customWidth="1"/>
    <col min="2306" max="2306" width="23.140625" customWidth="1"/>
    <col min="2307" max="2308" width="13.7109375" customWidth="1"/>
    <col min="2309" max="2309" width="15.85546875" customWidth="1"/>
    <col min="2310" max="2312" width="13.7109375" customWidth="1"/>
    <col min="2313" max="2313" width="12" customWidth="1"/>
    <col min="2314" max="2314" width="15.85546875" customWidth="1"/>
    <col min="2315" max="2315" width="16" customWidth="1"/>
    <col min="2316" max="2316" width="10.140625" customWidth="1"/>
    <col min="2317" max="2317" width="8.28515625" customWidth="1"/>
    <col min="2318" max="2319" width="10.7109375" customWidth="1"/>
    <col min="2320" max="2320" width="13.7109375" customWidth="1"/>
    <col min="2321" max="2324" width="23.140625" customWidth="1"/>
    <col min="2561" max="2561" width="25.85546875" customWidth="1"/>
    <col min="2562" max="2562" width="23.140625" customWidth="1"/>
    <col min="2563" max="2564" width="13.7109375" customWidth="1"/>
    <col min="2565" max="2565" width="15.85546875" customWidth="1"/>
    <col min="2566" max="2568" width="13.7109375" customWidth="1"/>
    <col min="2569" max="2569" width="12" customWidth="1"/>
    <col min="2570" max="2570" width="15.85546875" customWidth="1"/>
    <col min="2571" max="2571" width="16" customWidth="1"/>
    <col min="2572" max="2572" width="10.140625" customWidth="1"/>
    <col min="2573" max="2573" width="8.28515625" customWidth="1"/>
    <col min="2574" max="2575" width="10.7109375" customWidth="1"/>
    <col min="2576" max="2576" width="13.7109375" customWidth="1"/>
    <col min="2577" max="2580" width="23.140625" customWidth="1"/>
    <col min="2817" max="2817" width="25.85546875" customWidth="1"/>
    <col min="2818" max="2818" width="23.140625" customWidth="1"/>
    <col min="2819" max="2820" width="13.7109375" customWidth="1"/>
    <col min="2821" max="2821" width="15.85546875" customWidth="1"/>
    <col min="2822" max="2824" width="13.7109375" customWidth="1"/>
    <col min="2825" max="2825" width="12" customWidth="1"/>
    <col min="2826" max="2826" width="15.85546875" customWidth="1"/>
    <col min="2827" max="2827" width="16" customWidth="1"/>
    <col min="2828" max="2828" width="10.140625" customWidth="1"/>
    <col min="2829" max="2829" width="8.28515625" customWidth="1"/>
    <col min="2830" max="2831" width="10.7109375" customWidth="1"/>
    <col min="2832" max="2832" width="13.7109375" customWidth="1"/>
    <col min="2833" max="2836" width="23.140625" customWidth="1"/>
    <col min="3073" max="3073" width="25.85546875" customWidth="1"/>
    <col min="3074" max="3074" width="23.140625" customWidth="1"/>
    <col min="3075" max="3076" width="13.7109375" customWidth="1"/>
    <col min="3077" max="3077" width="15.85546875" customWidth="1"/>
    <col min="3078" max="3080" width="13.7109375" customWidth="1"/>
    <col min="3081" max="3081" width="12" customWidth="1"/>
    <col min="3082" max="3082" width="15.85546875" customWidth="1"/>
    <col min="3083" max="3083" width="16" customWidth="1"/>
    <col min="3084" max="3084" width="10.140625" customWidth="1"/>
    <col min="3085" max="3085" width="8.28515625" customWidth="1"/>
    <col min="3086" max="3087" width="10.7109375" customWidth="1"/>
    <col min="3088" max="3088" width="13.7109375" customWidth="1"/>
    <col min="3089" max="3092" width="23.140625" customWidth="1"/>
    <col min="3329" max="3329" width="25.85546875" customWidth="1"/>
    <col min="3330" max="3330" width="23.140625" customWidth="1"/>
    <col min="3331" max="3332" width="13.7109375" customWidth="1"/>
    <col min="3333" max="3333" width="15.85546875" customWidth="1"/>
    <col min="3334" max="3336" width="13.7109375" customWidth="1"/>
    <col min="3337" max="3337" width="12" customWidth="1"/>
    <col min="3338" max="3338" width="15.85546875" customWidth="1"/>
    <col min="3339" max="3339" width="16" customWidth="1"/>
    <col min="3340" max="3340" width="10.140625" customWidth="1"/>
    <col min="3341" max="3341" width="8.28515625" customWidth="1"/>
    <col min="3342" max="3343" width="10.7109375" customWidth="1"/>
    <col min="3344" max="3344" width="13.7109375" customWidth="1"/>
    <col min="3345" max="3348" width="23.140625" customWidth="1"/>
    <col min="3585" max="3585" width="25.85546875" customWidth="1"/>
    <col min="3586" max="3586" width="23.140625" customWidth="1"/>
    <col min="3587" max="3588" width="13.7109375" customWidth="1"/>
    <col min="3589" max="3589" width="15.85546875" customWidth="1"/>
    <col min="3590" max="3592" width="13.7109375" customWidth="1"/>
    <col min="3593" max="3593" width="12" customWidth="1"/>
    <col min="3594" max="3594" width="15.85546875" customWidth="1"/>
    <col min="3595" max="3595" width="16" customWidth="1"/>
    <col min="3596" max="3596" width="10.140625" customWidth="1"/>
    <col min="3597" max="3597" width="8.28515625" customWidth="1"/>
    <col min="3598" max="3599" width="10.7109375" customWidth="1"/>
    <col min="3600" max="3600" width="13.7109375" customWidth="1"/>
    <col min="3601" max="3604" width="23.140625" customWidth="1"/>
    <col min="3841" max="3841" width="25.85546875" customWidth="1"/>
    <col min="3842" max="3842" width="23.140625" customWidth="1"/>
    <col min="3843" max="3844" width="13.7109375" customWidth="1"/>
    <col min="3845" max="3845" width="15.85546875" customWidth="1"/>
    <col min="3846" max="3848" width="13.7109375" customWidth="1"/>
    <col min="3849" max="3849" width="12" customWidth="1"/>
    <col min="3850" max="3850" width="15.85546875" customWidth="1"/>
    <col min="3851" max="3851" width="16" customWidth="1"/>
    <col min="3852" max="3852" width="10.140625" customWidth="1"/>
    <col min="3853" max="3853" width="8.28515625" customWidth="1"/>
    <col min="3854" max="3855" width="10.7109375" customWidth="1"/>
    <col min="3856" max="3856" width="13.7109375" customWidth="1"/>
    <col min="3857" max="3860" width="23.140625" customWidth="1"/>
    <col min="4097" max="4097" width="25.85546875" customWidth="1"/>
    <col min="4098" max="4098" width="23.140625" customWidth="1"/>
    <col min="4099" max="4100" width="13.7109375" customWidth="1"/>
    <col min="4101" max="4101" width="15.85546875" customWidth="1"/>
    <col min="4102" max="4104" width="13.7109375" customWidth="1"/>
    <col min="4105" max="4105" width="12" customWidth="1"/>
    <col min="4106" max="4106" width="15.85546875" customWidth="1"/>
    <col min="4107" max="4107" width="16" customWidth="1"/>
    <col min="4108" max="4108" width="10.140625" customWidth="1"/>
    <col min="4109" max="4109" width="8.28515625" customWidth="1"/>
    <col min="4110" max="4111" width="10.7109375" customWidth="1"/>
    <col min="4112" max="4112" width="13.7109375" customWidth="1"/>
    <col min="4113" max="4116" width="23.140625" customWidth="1"/>
    <col min="4353" max="4353" width="25.85546875" customWidth="1"/>
    <col min="4354" max="4354" width="23.140625" customWidth="1"/>
    <col min="4355" max="4356" width="13.7109375" customWidth="1"/>
    <col min="4357" max="4357" width="15.85546875" customWidth="1"/>
    <col min="4358" max="4360" width="13.7109375" customWidth="1"/>
    <col min="4361" max="4361" width="12" customWidth="1"/>
    <col min="4362" max="4362" width="15.85546875" customWidth="1"/>
    <col min="4363" max="4363" width="16" customWidth="1"/>
    <col min="4364" max="4364" width="10.140625" customWidth="1"/>
    <col min="4365" max="4365" width="8.28515625" customWidth="1"/>
    <col min="4366" max="4367" width="10.7109375" customWidth="1"/>
    <col min="4368" max="4368" width="13.7109375" customWidth="1"/>
    <col min="4369" max="4372" width="23.140625" customWidth="1"/>
    <col min="4609" max="4609" width="25.85546875" customWidth="1"/>
    <col min="4610" max="4610" width="23.140625" customWidth="1"/>
    <col min="4611" max="4612" width="13.7109375" customWidth="1"/>
    <col min="4613" max="4613" width="15.85546875" customWidth="1"/>
    <col min="4614" max="4616" width="13.7109375" customWidth="1"/>
    <col min="4617" max="4617" width="12" customWidth="1"/>
    <col min="4618" max="4618" width="15.85546875" customWidth="1"/>
    <col min="4619" max="4619" width="16" customWidth="1"/>
    <col min="4620" max="4620" width="10.140625" customWidth="1"/>
    <col min="4621" max="4621" width="8.28515625" customWidth="1"/>
    <col min="4622" max="4623" width="10.7109375" customWidth="1"/>
    <col min="4624" max="4624" width="13.7109375" customWidth="1"/>
    <col min="4625" max="4628" width="23.140625" customWidth="1"/>
    <col min="4865" max="4865" width="25.85546875" customWidth="1"/>
    <col min="4866" max="4866" width="23.140625" customWidth="1"/>
    <col min="4867" max="4868" width="13.7109375" customWidth="1"/>
    <col min="4869" max="4869" width="15.85546875" customWidth="1"/>
    <col min="4870" max="4872" width="13.7109375" customWidth="1"/>
    <col min="4873" max="4873" width="12" customWidth="1"/>
    <col min="4874" max="4874" width="15.85546875" customWidth="1"/>
    <col min="4875" max="4875" width="16" customWidth="1"/>
    <col min="4876" max="4876" width="10.140625" customWidth="1"/>
    <col min="4877" max="4877" width="8.28515625" customWidth="1"/>
    <col min="4878" max="4879" width="10.7109375" customWidth="1"/>
    <col min="4880" max="4880" width="13.7109375" customWidth="1"/>
    <col min="4881" max="4884" width="23.140625" customWidth="1"/>
    <col min="5121" max="5121" width="25.85546875" customWidth="1"/>
    <col min="5122" max="5122" width="23.140625" customWidth="1"/>
    <col min="5123" max="5124" width="13.7109375" customWidth="1"/>
    <col min="5125" max="5125" width="15.85546875" customWidth="1"/>
    <col min="5126" max="5128" width="13.7109375" customWidth="1"/>
    <col min="5129" max="5129" width="12" customWidth="1"/>
    <col min="5130" max="5130" width="15.85546875" customWidth="1"/>
    <col min="5131" max="5131" width="16" customWidth="1"/>
    <col min="5132" max="5132" width="10.140625" customWidth="1"/>
    <col min="5133" max="5133" width="8.28515625" customWidth="1"/>
    <col min="5134" max="5135" width="10.7109375" customWidth="1"/>
    <col min="5136" max="5136" width="13.7109375" customWidth="1"/>
    <col min="5137" max="5140" width="23.140625" customWidth="1"/>
    <col min="5377" max="5377" width="25.85546875" customWidth="1"/>
    <col min="5378" max="5378" width="23.140625" customWidth="1"/>
    <col min="5379" max="5380" width="13.7109375" customWidth="1"/>
    <col min="5381" max="5381" width="15.85546875" customWidth="1"/>
    <col min="5382" max="5384" width="13.7109375" customWidth="1"/>
    <col min="5385" max="5385" width="12" customWidth="1"/>
    <col min="5386" max="5386" width="15.85546875" customWidth="1"/>
    <col min="5387" max="5387" width="16" customWidth="1"/>
    <col min="5388" max="5388" width="10.140625" customWidth="1"/>
    <col min="5389" max="5389" width="8.28515625" customWidth="1"/>
    <col min="5390" max="5391" width="10.7109375" customWidth="1"/>
    <col min="5392" max="5392" width="13.7109375" customWidth="1"/>
    <col min="5393" max="5396" width="23.140625" customWidth="1"/>
    <col min="5633" max="5633" width="25.85546875" customWidth="1"/>
    <col min="5634" max="5634" width="23.140625" customWidth="1"/>
    <col min="5635" max="5636" width="13.7109375" customWidth="1"/>
    <col min="5637" max="5637" width="15.85546875" customWidth="1"/>
    <col min="5638" max="5640" width="13.7109375" customWidth="1"/>
    <col min="5641" max="5641" width="12" customWidth="1"/>
    <col min="5642" max="5642" width="15.85546875" customWidth="1"/>
    <col min="5643" max="5643" width="16" customWidth="1"/>
    <col min="5644" max="5644" width="10.140625" customWidth="1"/>
    <col min="5645" max="5645" width="8.28515625" customWidth="1"/>
    <col min="5646" max="5647" width="10.7109375" customWidth="1"/>
    <col min="5648" max="5648" width="13.7109375" customWidth="1"/>
    <col min="5649" max="5652" width="23.140625" customWidth="1"/>
    <col min="5889" max="5889" width="25.85546875" customWidth="1"/>
    <col min="5890" max="5890" width="23.140625" customWidth="1"/>
    <col min="5891" max="5892" width="13.7109375" customWidth="1"/>
    <col min="5893" max="5893" width="15.85546875" customWidth="1"/>
    <col min="5894" max="5896" width="13.7109375" customWidth="1"/>
    <col min="5897" max="5897" width="12" customWidth="1"/>
    <col min="5898" max="5898" width="15.85546875" customWidth="1"/>
    <col min="5899" max="5899" width="16" customWidth="1"/>
    <col min="5900" max="5900" width="10.140625" customWidth="1"/>
    <col min="5901" max="5901" width="8.28515625" customWidth="1"/>
    <col min="5902" max="5903" width="10.7109375" customWidth="1"/>
    <col min="5904" max="5904" width="13.7109375" customWidth="1"/>
    <col min="5905" max="5908" width="23.140625" customWidth="1"/>
    <col min="6145" max="6145" width="25.85546875" customWidth="1"/>
    <col min="6146" max="6146" width="23.140625" customWidth="1"/>
    <col min="6147" max="6148" width="13.7109375" customWidth="1"/>
    <col min="6149" max="6149" width="15.85546875" customWidth="1"/>
    <col min="6150" max="6152" width="13.7109375" customWidth="1"/>
    <col min="6153" max="6153" width="12" customWidth="1"/>
    <col min="6154" max="6154" width="15.85546875" customWidth="1"/>
    <col min="6155" max="6155" width="16" customWidth="1"/>
    <col min="6156" max="6156" width="10.140625" customWidth="1"/>
    <col min="6157" max="6157" width="8.28515625" customWidth="1"/>
    <col min="6158" max="6159" width="10.7109375" customWidth="1"/>
    <col min="6160" max="6160" width="13.7109375" customWidth="1"/>
    <col min="6161" max="6164" width="23.140625" customWidth="1"/>
    <col min="6401" max="6401" width="25.85546875" customWidth="1"/>
    <col min="6402" max="6402" width="23.140625" customWidth="1"/>
    <col min="6403" max="6404" width="13.7109375" customWidth="1"/>
    <col min="6405" max="6405" width="15.85546875" customWidth="1"/>
    <col min="6406" max="6408" width="13.7109375" customWidth="1"/>
    <col min="6409" max="6409" width="12" customWidth="1"/>
    <col min="6410" max="6410" width="15.85546875" customWidth="1"/>
    <col min="6411" max="6411" width="16" customWidth="1"/>
    <col min="6412" max="6412" width="10.140625" customWidth="1"/>
    <col min="6413" max="6413" width="8.28515625" customWidth="1"/>
    <col min="6414" max="6415" width="10.7109375" customWidth="1"/>
    <col min="6416" max="6416" width="13.7109375" customWidth="1"/>
    <col min="6417" max="6420" width="23.140625" customWidth="1"/>
    <col min="6657" max="6657" width="25.85546875" customWidth="1"/>
    <col min="6658" max="6658" width="23.140625" customWidth="1"/>
    <col min="6659" max="6660" width="13.7109375" customWidth="1"/>
    <col min="6661" max="6661" width="15.85546875" customWidth="1"/>
    <col min="6662" max="6664" width="13.7109375" customWidth="1"/>
    <col min="6665" max="6665" width="12" customWidth="1"/>
    <col min="6666" max="6666" width="15.85546875" customWidth="1"/>
    <col min="6667" max="6667" width="16" customWidth="1"/>
    <col min="6668" max="6668" width="10.140625" customWidth="1"/>
    <col min="6669" max="6669" width="8.28515625" customWidth="1"/>
    <col min="6670" max="6671" width="10.7109375" customWidth="1"/>
    <col min="6672" max="6672" width="13.7109375" customWidth="1"/>
    <col min="6673" max="6676" width="23.140625" customWidth="1"/>
    <col min="6913" max="6913" width="25.85546875" customWidth="1"/>
    <col min="6914" max="6914" width="23.140625" customWidth="1"/>
    <col min="6915" max="6916" width="13.7109375" customWidth="1"/>
    <col min="6917" max="6917" width="15.85546875" customWidth="1"/>
    <col min="6918" max="6920" width="13.7109375" customWidth="1"/>
    <col min="6921" max="6921" width="12" customWidth="1"/>
    <col min="6922" max="6922" width="15.85546875" customWidth="1"/>
    <col min="6923" max="6923" width="16" customWidth="1"/>
    <col min="6924" max="6924" width="10.140625" customWidth="1"/>
    <col min="6925" max="6925" width="8.28515625" customWidth="1"/>
    <col min="6926" max="6927" width="10.7109375" customWidth="1"/>
    <col min="6928" max="6928" width="13.7109375" customWidth="1"/>
    <col min="6929" max="6932" width="23.140625" customWidth="1"/>
    <col min="7169" max="7169" width="25.85546875" customWidth="1"/>
    <col min="7170" max="7170" width="23.140625" customWidth="1"/>
    <col min="7171" max="7172" width="13.7109375" customWidth="1"/>
    <col min="7173" max="7173" width="15.85546875" customWidth="1"/>
    <col min="7174" max="7176" width="13.7109375" customWidth="1"/>
    <col min="7177" max="7177" width="12" customWidth="1"/>
    <col min="7178" max="7178" width="15.85546875" customWidth="1"/>
    <col min="7179" max="7179" width="16" customWidth="1"/>
    <col min="7180" max="7180" width="10.140625" customWidth="1"/>
    <col min="7181" max="7181" width="8.28515625" customWidth="1"/>
    <col min="7182" max="7183" width="10.7109375" customWidth="1"/>
    <col min="7184" max="7184" width="13.7109375" customWidth="1"/>
    <col min="7185" max="7188" width="23.140625" customWidth="1"/>
    <col min="7425" max="7425" width="25.85546875" customWidth="1"/>
    <col min="7426" max="7426" width="23.140625" customWidth="1"/>
    <col min="7427" max="7428" width="13.7109375" customWidth="1"/>
    <col min="7429" max="7429" width="15.85546875" customWidth="1"/>
    <col min="7430" max="7432" width="13.7109375" customWidth="1"/>
    <col min="7433" max="7433" width="12" customWidth="1"/>
    <col min="7434" max="7434" width="15.85546875" customWidth="1"/>
    <col min="7435" max="7435" width="16" customWidth="1"/>
    <col min="7436" max="7436" width="10.140625" customWidth="1"/>
    <col min="7437" max="7437" width="8.28515625" customWidth="1"/>
    <col min="7438" max="7439" width="10.7109375" customWidth="1"/>
    <col min="7440" max="7440" width="13.7109375" customWidth="1"/>
    <col min="7441" max="7444" width="23.140625" customWidth="1"/>
    <col min="7681" max="7681" width="25.85546875" customWidth="1"/>
    <col min="7682" max="7682" width="23.140625" customWidth="1"/>
    <col min="7683" max="7684" width="13.7109375" customWidth="1"/>
    <col min="7685" max="7685" width="15.85546875" customWidth="1"/>
    <col min="7686" max="7688" width="13.7109375" customWidth="1"/>
    <col min="7689" max="7689" width="12" customWidth="1"/>
    <col min="7690" max="7690" width="15.85546875" customWidth="1"/>
    <col min="7691" max="7691" width="16" customWidth="1"/>
    <col min="7692" max="7692" width="10.140625" customWidth="1"/>
    <col min="7693" max="7693" width="8.28515625" customWidth="1"/>
    <col min="7694" max="7695" width="10.7109375" customWidth="1"/>
    <col min="7696" max="7696" width="13.7109375" customWidth="1"/>
    <col min="7697" max="7700" width="23.140625" customWidth="1"/>
    <col min="7937" max="7937" width="25.85546875" customWidth="1"/>
    <col min="7938" max="7938" width="23.140625" customWidth="1"/>
    <col min="7939" max="7940" width="13.7109375" customWidth="1"/>
    <col min="7941" max="7941" width="15.85546875" customWidth="1"/>
    <col min="7942" max="7944" width="13.7109375" customWidth="1"/>
    <col min="7945" max="7945" width="12" customWidth="1"/>
    <col min="7946" max="7946" width="15.85546875" customWidth="1"/>
    <col min="7947" max="7947" width="16" customWidth="1"/>
    <col min="7948" max="7948" width="10.140625" customWidth="1"/>
    <col min="7949" max="7949" width="8.28515625" customWidth="1"/>
    <col min="7950" max="7951" width="10.7109375" customWidth="1"/>
    <col min="7952" max="7952" width="13.7109375" customWidth="1"/>
    <col min="7953" max="7956" width="23.140625" customWidth="1"/>
    <col min="8193" max="8193" width="25.85546875" customWidth="1"/>
    <col min="8194" max="8194" width="23.140625" customWidth="1"/>
    <col min="8195" max="8196" width="13.7109375" customWidth="1"/>
    <col min="8197" max="8197" width="15.85546875" customWidth="1"/>
    <col min="8198" max="8200" width="13.7109375" customWidth="1"/>
    <col min="8201" max="8201" width="12" customWidth="1"/>
    <col min="8202" max="8202" width="15.85546875" customWidth="1"/>
    <col min="8203" max="8203" width="16" customWidth="1"/>
    <col min="8204" max="8204" width="10.140625" customWidth="1"/>
    <col min="8205" max="8205" width="8.28515625" customWidth="1"/>
    <col min="8206" max="8207" width="10.7109375" customWidth="1"/>
    <col min="8208" max="8208" width="13.7109375" customWidth="1"/>
    <col min="8209" max="8212" width="23.140625" customWidth="1"/>
    <col min="8449" max="8449" width="25.85546875" customWidth="1"/>
    <col min="8450" max="8450" width="23.140625" customWidth="1"/>
    <col min="8451" max="8452" width="13.7109375" customWidth="1"/>
    <col min="8453" max="8453" width="15.85546875" customWidth="1"/>
    <col min="8454" max="8456" width="13.7109375" customWidth="1"/>
    <col min="8457" max="8457" width="12" customWidth="1"/>
    <col min="8458" max="8458" width="15.85546875" customWidth="1"/>
    <col min="8459" max="8459" width="16" customWidth="1"/>
    <col min="8460" max="8460" width="10.140625" customWidth="1"/>
    <col min="8461" max="8461" width="8.28515625" customWidth="1"/>
    <col min="8462" max="8463" width="10.7109375" customWidth="1"/>
    <col min="8464" max="8464" width="13.7109375" customWidth="1"/>
    <col min="8465" max="8468" width="23.140625" customWidth="1"/>
    <col min="8705" max="8705" width="25.85546875" customWidth="1"/>
    <col min="8706" max="8706" width="23.140625" customWidth="1"/>
    <col min="8707" max="8708" width="13.7109375" customWidth="1"/>
    <col min="8709" max="8709" width="15.85546875" customWidth="1"/>
    <col min="8710" max="8712" width="13.7109375" customWidth="1"/>
    <col min="8713" max="8713" width="12" customWidth="1"/>
    <col min="8714" max="8714" width="15.85546875" customWidth="1"/>
    <col min="8715" max="8715" width="16" customWidth="1"/>
    <col min="8716" max="8716" width="10.140625" customWidth="1"/>
    <col min="8717" max="8717" width="8.28515625" customWidth="1"/>
    <col min="8718" max="8719" width="10.7109375" customWidth="1"/>
    <col min="8720" max="8720" width="13.7109375" customWidth="1"/>
    <col min="8721" max="8724" width="23.140625" customWidth="1"/>
    <col min="8961" max="8961" width="25.85546875" customWidth="1"/>
    <col min="8962" max="8962" width="23.140625" customWidth="1"/>
    <col min="8963" max="8964" width="13.7109375" customWidth="1"/>
    <col min="8965" max="8965" width="15.85546875" customWidth="1"/>
    <col min="8966" max="8968" width="13.7109375" customWidth="1"/>
    <col min="8969" max="8969" width="12" customWidth="1"/>
    <col min="8970" max="8970" width="15.85546875" customWidth="1"/>
    <col min="8971" max="8971" width="16" customWidth="1"/>
    <col min="8972" max="8972" width="10.140625" customWidth="1"/>
    <col min="8973" max="8973" width="8.28515625" customWidth="1"/>
    <col min="8974" max="8975" width="10.7109375" customWidth="1"/>
    <col min="8976" max="8976" width="13.7109375" customWidth="1"/>
    <col min="8977" max="8980" width="23.140625" customWidth="1"/>
    <col min="9217" max="9217" width="25.85546875" customWidth="1"/>
    <col min="9218" max="9218" width="23.140625" customWidth="1"/>
    <col min="9219" max="9220" width="13.7109375" customWidth="1"/>
    <col min="9221" max="9221" width="15.85546875" customWidth="1"/>
    <col min="9222" max="9224" width="13.7109375" customWidth="1"/>
    <col min="9225" max="9225" width="12" customWidth="1"/>
    <col min="9226" max="9226" width="15.85546875" customWidth="1"/>
    <col min="9227" max="9227" width="16" customWidth="1"/>
    <col min="9228" max="9228" width="10.140625" customWidth="1"/>
    <col min="9229" max="9229" width="8.28515625" customWidth="1"/>
    <col min="9230" max="9231" width="10.7109375" customWidth="1"/>
    <col min="9232" max="9232" width="13.7109375" customWidth="1"/>
    <col min="9233" max="9236" width="23.140625" customWidth="1"/>
    <col min="9473" max="9473" width="25.85546875" customWidth="1"/>
    <col min="9474" max="9474" width="23.140625" customWidth="1"/>
    <col min="9475" max="9476" width="13.7109375" customWidth="1"/>
    <col min="9477" max="9477" width="15.85546875" customWidth="1"/>
    <col min="9478" max="9480" width="13.7109375" customWidth="1"/>
    <col min="9481" max="9481" width="12" customWidth="1"/>
    <col min="9482" max="9482" width="15.85546875" customWidth="1"/>
    <col min="9483" max="9483" width="16" customWidth="1"/>
    <col min="9484" max="9484" width="10.140625" customWidth="1"/>
    <col min="9485" max="9485" width="8.28515625" customWidth="1"/>
    <col min="9486" max="9487" width="10.7109375" customWidth="1"/>
    <col min="9488" max="9488" width="13.7109375" customWidth="1"/>
    <col min="9489" max="9492" width="23.140625" customWidth="1"/>
    <col min="9729" max="9729" width="25.85546875" customWidth="1"/>
    <col min="9730" max="9730" width="23.140625" customWidth="1"/>
    <col min="9731" max="9732" width="13.7109375" customWidth="1"/>
    <col min="9733" max="9733" width="15.85546875" customWidth="1"/>
    <col min="9734" max="9736" width="13.7109375" customWidth="1"/>
    <col min="9737" max="9737" width="12" customWidth="1"/>
    <col min="9738" max="9738" width="15.85546875" customWidth="1"/>
    <col min="9739" max="9739" width="16" customWidth="1"/>
    <col min="9740" max="9740" width="10.140625" customWidth="1"/>
    <col min="9741" max="9741" width="8.28515625" customWidth="1"/>
    <col min="9742" max="9743" width="10.7109375" customWidth="1"/>
    <col min="9744" max="9744" width="13.7109375" customWidth="1"/>
    <col min="9745" max="9748" width="23.140625" customWidth="1"/>
    <col min="9985" max="9985" width="25.85546875" customWidth="1"/>
    <col min="9986" max="9986" width="23.140625" customWidth="1"/>
    <col min="9987" max="9988" width="13.7109375" customWidth="1"/>
    <col min="9989" max="9989" width="15.85546875" customWidth="1"/>
    <col min="9990" max="9992" width="13.7109375" customWidth="1"/>
    <col min="9993" max="9993" width="12" customWidth="1"/>
    <col min="9994" max="9994" width="15.85546875" customWidth="1"/>
    <col min="9995" max="9995" width="16" customWidth="1"/>
    <col min="9996" max="9996" width="10.140625" customWidth="1"/>
    <col min="9997" max="9997" width="8.28515625" customWidth="1"/>
    <col min="9998" max="9999" width="10.7109375" customWidth="1"/>
    <col min="10000" max="10000" width="13.7109375" customWidth="1"/>
    <col min="10001" max="10004" width="23.140625" customWidth="1"/>
    <col min="10241" max="10241" width="25.85546875" customWidth="1"/>
    <col min="10242" max="10242" width="23.140625" customWidth="1"/>
    <col min="10243" max="10244" width="13.7109375" customWidth="1"/>
    <col min="10245" max="10245" width="15.85546875" customWidth="1"/>
    <col min="10246" max="10248" width="13.7109375" customWidth="1"/>
    <col min="10249" max="10249" width="12" customWidth="1"/>
    <col min="10250" max="10250" width="15.85546875" customWidth="1"/>
    <col min="10251" max="10251" width="16" customWidth="1"/>
    <col min="10252" max="10252" width="10.140625" customWidth="1"/>
    <col min="10253" max="10253" width="8.28515625" customWidth="1"/>
    <col min="10254" max="10255" width="10.7109375" customWidth="1"/>
    <col min="10256" max="10256" width="13.7109375" customWidth="1"/>
    <col min="10257" max="10260" width="23.140625" customWidth="1"/>
    <col min="10497" max="10497" width="25.85546875" customWidth="1"/>
    <col min="10498" max="10498" width="23.140625" customWidth="1"/>
    <col min="10499" max="10500" width="13.7109375" customWidth="1"/>
    <col min="10501" max="10501" width="15.85546875" customWidth="1"/>
    <col min="10502" max="10504" width="13.7109375" customWidth="1"/>
    <col min="10505" max="10505" width="12" customWidth="1"/>
    <col min="10506" max="10506" width="15.85546875" customWidth="1"/>
    <col min="10507" max="10507" width="16" customWidth="1"/>
    <col min="10508" max="10508" width="10.140625" customWidth="1"/>
    <col min="10509" max="10509" width="8.28515625" customWidth="1"/>
    <col min="10510" max="10511" width="10.7109375" customWidth="1"/>
    <col min="10512" max="10512" width="13.7109375" customWidth="1"/>
    <col min="10513" max="10516" width="23.140625" customWidth="1"/>
    <col min="10753" max="10753" width="25.85546875" customWidth="1"/>
    <col min="10754" max="10754" width="23.140625" customWidth="1"/>
    <col min="10755" max="10756" width="13.7109375" customWidth="1"/>
    <col min="10757" max="10757" width="15.85546875" customWidth="1"/>
    <col min="10758" max="10760" width="13.7109375" customWidth="1"/>
    <col min="10761" max="10761" width="12" customWidth="1"/>
    <col min="10762" max="10762" width="15.85546875" customWidth="1"/>
    <col min="10763" max="10763" width="16" customWidth="1"/>
    <col min="10764" max="10764" width="10.140625" customWidth="1"/>
    <col min="10765" max="10765" width="8.28515625" customWidth="1"/>
    <col min="10766" max="10767" width="10.7109375" customWidth="1"/>
    <col min="10768" max="10768" width="13.7109375" customWidth="1"/>
    <col min="10769" max="10772" width="23.140625" customWidth="1"/>
    <col min="11009" max="11009" width="25.85546875" customWidth="1"/>
    <col min="11010" max="11010" width="23.140625" customWidth="1"/>
    <col min="11011" max="11012" width="13.7109375" customWidth="1"/>
    <col min="11013" max="11013" width="15.85546875" customWidth="1"/>
    <col min="11014" max="11016" width="13.7109375" customWidth="1"/>
    <col min="11017" max="11017" width="12" customWidth="1"/>
    <col min="11018" max="11018" width="15.85546875" customWidth="1"/>
    <col min="11019" max="11019" width="16" customWidth="1"/>
    <col min="11020" max="11020" width="10.140625" customWidth="1"/>
    <col min="11021" max="11021" width="8.28515625" customWidth="1"/>
    <col min="11022" max="11023" width="10.7109375" customWidth="1"/>
    <col min="11024" max="11024" width="13.7109375" customWidth="1"/>
    <col min="11025" max="11028" width="23.140625" customWidth="1"/>
    <col min="11265" max="11265" width="25.85546875" customWidth="1"/>
    <col min="11266" max="11266" width="23.140625" customWidth="1"/>
    <col min="11267" max="11268" width="13.7109375" customWidth="1"/>
    <col min="11269" max="11269" width="15.85546875" customWidth="1"/>
    <col min="11270" max="11272" width="13.7109375" customWidth="1"/>
    <col min="11273" max="11273" width="12" customWidth="1"/>
    <col min="11274" max="11274" width="15.85546875" customWidth="1"/>
    <col min="11275" max="11275" width="16" customWidth="1"/>
    <col min="11276" max="11276" width="10.140625" customWidth="1"/>
    <col min="11277" max="11277" width="8.28515625" customWidth="1"/>
    <col min="11278" max="11279" width="10.7109375" customWidth="1"/>
    <col min="11280" max="11280" width="13.7109375" customWidth="1"/>
    <col min="11281" max="11284" width="23.140625" customWidth="1"/>
    <col min="11521" max="11521" width="25.85546875" customWidth="1"/>
    <col min="11522" max="11522" width="23.140625" customWidth="1"/>
    <col min="11523" max="11524" width="13.7109375" customWidth="1"/>
    <col min="11525" max="11525" width="15.85546875" customWidth="1"/>
    <col min="11526" max="11528" width="13.7109375" customWidth="1"/>
    <col min="11529" max="11529" width="12" customWidth="1"/>
    <col min="11530" max="11530" width="15.85546875" customWidth="1"/>
    <col min="11531" max="11531" width="16" customWidth="1"/>
    <col min="11532" max="11532" width="10.140625" customWidth="1"/>
    <col min="11533" max="11533" width="8.28515625" customWidth="1"/>
    <col min="11534" max="11535" width="10.7109375" customWidth="1"/>
    <col min="11536" max="11536" width="13.7109375" customWidth="1"/>
    <col min="11537" max="11540" width="23.140625" customWidth="1"/>
    <col min="11777" max="11777" width="25.85546875" customWidth="1"/>
    <col min="11778" max="11778" width="23.140625" customWidth="1"/>
    <col min="11779" max="11780" width="13.7109375" customWidth="1"/>
    <col min="11781" max="11781" width="15.85546875" customWidth="1"/>
    <col min="11782" max="11784" width="13.7109375" customWidth="1"/>
    <col min="11785" max="11785" width="12" customWidth="1"/>
    <col min="11786" max="11786" width="15.85546875" customWidth="1"/>
    <col min="11787" max="11787" width="16" customWidth="1"/>
    <col min="11788" max="11788" width="10.140625" customWidth="1"/>
    <col min="11789" max="11789" width="8.28515625" customWidth="1"/>
    <col min="11790" max="11791" width="10.7109375" customWidth="1"/>
    <col min="11792" max="11792" width="13.7109375" customWidth="1"/>
    <col min="11793" max="11796" width="23.140625" customWidth="1"/>
    <col min="12033" max="12033" width="25.85546875" customWidth="1"/>
    <col min="12034" max="12034" width="23.140625" customWidth="1"/>
    <col min="12035" max="12036" width="13.7109375" customWidth="1"/>
    <col min="12037" max="12037" width="15.85546875" customWidth="1"/>
    <col min="12038" max="12040" width="13.7109375" customWidth="1"/>
    <col min="12041" max="12041" width="12" customWidth="1"/>
    <col min="12042" max="12042" width="15.85546875" customWidth="1"/>
    <col min="12043" max="12043" width="16" customWidth="1"/>
    <col min="12044" max="12044" width="10.140625" customWidth="1"/>
    <col min="12045" max="12045" width="8.28515625" customWidth="1"/>
    <col min="12046" max="12047" width="10.7109375" customWidth="1"/>
    <col min="12048" max="12048" width="13.7109375" customWidth="1"/>
    <col min="12049" max="12052" width="23.140625" customWidth="1"/>
    <col min="12289" max="12289" width="25.85546875" customWidth="1"/>
    <col min="12290" max="12290" width="23.140625" customWidth="1"/>
    <col min="12291" max="12292" width="13.7109375" customWidth="1"/>
    <col min="12293" max="12293" width="15.85546875" customWidth="1"/>
    <col min="12294" max="12296" width="13.7109375" customWidth="1"/>
    <col min="12297" max="12297" width="12" customWidth="1"/>
    <col min="12298" max="12298" width="15.85546875" customWidth="1"/>
    <col min="12299" max="12299" width="16" customWidth="1"/>
    <col min="12300" max="12300" width="10.140625" customWidth="1"/>
    <col min="12301" max="12301" width="8.28515625" customWidth="1"/>
    <col min="12302" max="12303" width="10.7109375" customWidth="1"/>
    <col min="12304" max="12304" width="13.7109375" customWidth="1"/>
    <col min="12305" max="12308" width="23.140625" customWidth="1"/>
    <col min="12545" max="12545" width="25.85546875" customWidth="1"/>
    <col min="12546" max="12546" width="23.140625" customWidth="1"/>
    <col min="12547" max="12548" width="13.7109375" customWidth="1"/>
    <col min="12549" max="12549" width="15.85546875" customWidth="1"/>
    <col min="12550" max="12552" width="13.7109375" customWidth="1"/>
    <col min="12553" max="12553" width="12" customWidth="1"/>
    <col min="12554" max="12554" width="15.85546875" customWidth="1"/>
    <col min="12555" max="12555" width="16" customWidth="1"/>
    <col min="12556" max="12556" width="10.140625" customWidth="1"/>
    <col min="12557" max="12557" width="8.28515625" customWidth="1"/>
    <col min="12558" max="12559" width="10.7109375" customWidth="1"/>
    <col min="12560" max="12560" width="13.7109375" customWidth="1"/>
    <col min="12561" max="12564" width="23.140625" customWidth="1"/>
    <col min="12801" max="12801" width="25.85546875" customWidth="1"/>
    <col min="12802" max="12802" width="23.140625" customWidth="1"/>
    <col min="12803" max="12804" width="13.7109375" customWidth="1"/>
    <col min="12805" max="12805" width="15.85546875" customWidth="1"/>
    <col min="12806" max="12808" width="13.7109375" customWidth="1"/>
    <col min="12809" max="12809" width="12" customWidth="1"/>
    <col min="12810" max="12810" width="15.85546875" customWidth="1"/>
    <col min="12811" max="12811" width="16" customWidth="1"/>
    <col min="12812" max="12812" width="10.140625" customWidth="1"/>
    <col min="12813" max="12813" width="8.28515625" customWidth="1"/>
    <col min="12814" max="12815" width="10.7109375" customWidth="1"/>
    <col min="12816" max="12816" width="13.7109375" customWidth="1"/>
    <col min="12817" max="12820" width="23.140625" customWidth="1"/>
    <col min="13057" max="13057" width="25.85546875" customWidth="1"/>
    <col min="13058" max="13058" width="23.140625" customWidth="1"/>
    <col min="13059" max="13060" width="13.7109375" customWidth="1"/>
    <col min="13061" max="13061" width="15.85546875" customWidth="1"/>
    <col min="13062" max="13064" width="13.7109375" customWidth="1"/>
    <col min="13065" max="13065" width="12" customWidth="1"/>
    <col min="13066" max="13066" width="15.85546875" customWidth="1"/>
    <col min="13067" max="13067" width="16" customWidth="1"/>
    <col min="13068" max="13068" width="10.140625" customWidth="1"/>
    <col min="13069" max="13069" width="8.28515625" customWidth="1"/>
    <col min="13070" max="13071" width="10.7109375" customWidth="1"/>
    <col min="13072" max="13072" width="13.7109375" customWidth="1"/>
    <col min="13073" max="13076" width="23.140625" customWidth="1"/>
    <col min="13313" max="13313" width="25.85546875" customWidth="1"/>
    <col min="13314" max="13314" width="23.140625" customWidth="1"/>
    <col min="13315" max="13316" width="13.7109375" customWidth="1"/>
    <col min="13317" max="13317" width="15.85546875" customWidth="1"/>
    <col min="13318" max="13320" width="13.7109375" customWidth="1"/>
    <col min="13321" max="13321" width="12" customWidth="1"/>
    <col min="13322" max="13322" width="15.85546875" customWidth="1"/>
    <col min="13323" max="13323" width="16" customWidth="1"/>
    <col min="13324" max="13324" width="10.140625" customWidth="1"/>
    <col min="13325" max="13325" width="8.28515625" customWidth="1"/>
    <col min="13326" max="13327" width="10.7109375" customWidth="1"/>
    <col min="13328" max="13328" width="13.7109375" customWidth="1"/>
    <col min="13329" max="13332" width="23.140625" customWidth="1"/>
    <col min="13569" max="13569" width="25.85546875" customWidth="1"/>
    <col min="13570" max="13570" width="23.140625" customWidth="1"/>
    <col min="13571" max="13572" width="13.7109375" customWidth="1"/>
    <col min="13573" max="13573" width="15.85546875" customWidth="1"/>
    <col min="13574" max="13576" width="13.7109375" customWidth="1"/>
    <col min="13577" max="13577" width="12" customWidth="1"/>
    <col min="13578" max="13578" width="15.85546875" customWidth="1"/>
    <col min="13579" max="13579" width="16" customWidth="1"/>
    <col min="13580" max="13580" width="10.140625" customWidth="1"/>
    <col min="13581" max="13581" width="8.28515625" customWidth="1"/>
    <col min="13582" max="13583" width="10.7109375" customWidth="1"/>
    <col min="13584" max="13584" width="13.7109375" customWidth="1"/>
    <col min="13585" max="13588" width="23.140625" customWidth="1"/>
    <col min="13825" max="13825" width="25.85546875" customWidth="1"/>
    <col min="13826" max="13826" width="23.140625" customWidth="1"/>
    <col min="13827" max="13828" width="13.7109375" customWidth="1"/>
    <col min="13829" max="13829" width="15.85546875" customWidth="1"/>
    <col min="13830" max="13832" width="13.7109375" customWidth="1"/>
    <col min="13833" max="13833" width="12" customWidth="1"/>
    <col min="13834" max="13834" width="15.85546875" customWidth="1"/>
    <col min="13835" max="13835" width="16" customWidth="1"/>
    <col min="13836" max="13836" width="10.140625" customWidth="1"/>
    <col min="13837" max="13837" width="8.28515625" customWidth="1"/>
    <col min="13838" max="13839" width="10.7109375" customWidth="1"/>
    <col min="13840" max="13840" width="13.7109375" customWidth="1"/>
    <col min="13841" max="13844" width="23.140625" customWidth="1"/>
    <col min="14081" max="14081" width="25.85546875" customWidth="1"/>
    <col min="14082" max="14082" width="23.140625" customWidth="1"/>
    <col min="14083" max="14084" width="13.7109375" customWidth="1"/>
    <col min="14085" max="14085" width="15.85546875" customWidth="1"/>
    <col min="14086" max="14088" width="13.7109375" customWidth="1"/>
    <col min="14089" max="14089" width="12" customWidth="1"/>
    <col min="14090" max="14090" width="15.85546875" customWidth="1"/>
    <col min="14091" max="14091" width="16" customWidth="1"/>
    <col min="14092" max="14092" width="10.140625" customWidth="1"/>
    <col min="14093" max="14093" width="8.28515625" customWidth="1"/>
    <col min="14094" max="14095" width="10.7109375" customWidth="1"/>
    <col min="14096" max="14096" width="13.7109375" customWidth="1"/>
    <col min="14097" max="14100" width="23.140625" customWidth="1"/>
    <col min="14337" max="14337" width="25.85546875" customWidth="1"/>
    <col min="14338" max="14338" width="23.140625" customWidth="1"/>
    <col min="14339" max="14340" width="13.7109375" customWidth="1"/>
    <col min="14341" max="14341" width="15.85546875" customWidth="1"/>
    <col min="14342" max="14344" width="13.7109375" customWidth="1"/>
    <col min="14345" max="14345" width="12" customWidth="1"/>
    <col min="14346" max="14346" width="15.85546875" customWidth="1"/>
    <col min="14347" max="14347" width="16" customWidth="1"/>
    <col min="14348" max="14348" width="10.140625" customWidth="1"/>
    <col min="14349" max="14349" width="8.28515625" customWidth="1"/>
    <col min="14350" max="14351" width="10.7109375" customWidth="1"/>
    <col min="14352" max="14352" width="13.7109375" customWidth="1"/>
    <col min="14353" max="14356" width="23.140625" customWidth="1"/>
    <col min="14593" max="14593" width="25.85546875" customWidth="1"/>
    <col min="14594" max="14594" width="23.140625" customWidth="1"/>
    <col min="14595" max="14596" width="13.7109375" customWidth="1"/>
    <col min="14597" max="14597" width="15.85546875" customWidth="1"/>
    <col min="14598" max="14600" width="13.7109375" customWidth="1"/>
    <col min="14601" max="14601" width="12" customWidth="1"/>
    <col min="14602" max="14602" width="15.85546875" customWidth="1"/>
    <col min="14603" max="14603" width="16" customWidth="1"/>
    <col min="14604" max="14604" width="10.140625" customWidth="1"/>
    <col min="14605" max="14605" width="8.28515625" customWidth="1"/>
    <col min="14606" max="14607" width="10.7109375" customWidth="1"/>
    <col min="14608" max="14608" width="13.7109375" customWidth="1"/>
    <col min="14609" max="14612" width="23.140625" customWidth="1"/>
    <col min="14849" max="14849" width="25.85546875" customWidth="1"/>
    <col min="14850" max="14850" width="23.140625" customWidth="1"/>
    <col min="14851" max="14852" width="13.7109375" customWidth="1"/>
    <col min="14853" max="14853" width="15.85546875" customWidth="1"/>
    <col min="14854" max="14856" width="13.7109375" customWidth="1"/>
    <col min="14857" max="14857" width="12" customWidth="1"/>
    <col min="14858" max="14858" width="15.85546875" customWidth="1"/>
    <col min="14859" max="14859" width="16" customWidth="1"/>
    <col min="14860" max="14860" width="10.140625" customWidth="1"/>
    <col min="14861" max="14861" width="8.28515625" customWidth="1"/>
    <col min="14862" max="14863" width="10.7109375" customWidth="1"/>
    <col min="14864" max="14864" width="13.7109375" customWidth="1"/>
    <col min="14865" max="14868" width="23.140625" customWidth="1"/>
    <col min="15105" max="15105" width="25.85546875" customWidth="1"/>
    <col min="15106" max="15106" width="23.140625" customWidth="1"/>
    <col min="15107" max="15108" width="13.7109375" customWidth="1"/>
    <col min="15109" max="15109" width="15.85546875" customWidth="1"/>
    <col min="15110" max="15112" width="13.7109375" customWidth="1"/>
    <col min="15113" max="15113" width="12" customWidth="1"/>
    <col min="15114" max="15114" width="15.85546875" customWidth="1"/>
    <col min="15115" max="15115" width="16" customWidth="1"/>
    <col min="15116" max="15116" width="10.140625" customWidth="1"/>
    <col min="15117" max="15117" width="8.28515625" customWidth="1"/>
    <col min="15118" max="15119" width="10.7109375" customWidth="1"/>
    <col min="15120" max="15120" width="13.7109375" customWidth="1"/>
    <col min="15121" max="15124" width="23.140625" customWidth="1"/>
    <col min="15361" max="15361" width="25.85546875" customWidth="1"/>
    <col min="15362" max="15362" width="23.140625" customWidth="1"/>
    <col min="15363" max="15364" width="13.7109375" customWidth="1"/>
    <col min="15365" max="15365" width="15.85546875" customWidth="1"/>
    <col min="15366" max="15368" width="13.7109375" customWidth="1"/>
    <col min="15369" max="15369" width="12" customWidth="1"/>
    <col min="15370" max="15370" width="15.85546875" customWidth="1"/>
    <col min="15371" max="15371" width="16" customWidth="1"/>
    <col min="15372" max="15372" width="10.140625" customWidth="1"/>
    <col min="15373" max="15373" width="8.28515625" customWidth="1"/>
    <col min="15374" max="15375" width="10.7109375" customWidth="1"/>
    <col min="15376" max="15376" width="13.7109375" customWidth="1"/>
    <col min="15377" max="15380" width="23.140625" customWidth="1"/>
    <col min="15617" max="15617" width="25.85546875" customWidth="1"/>
    <col min="15618" max="15618" width="23.140625" customWidth="1"/>
    <col min="15619" max="15620" width="13.7109375" customWidth="1"/>
    <col min="15621" max="15621" width="15.85546875" customWidth="1"/>
    <col min="15622" max="15624" width="13.7109375" customWidth="1"/>
    <col min="15625" max="15625" width="12" customWidth="1"/>
    <col min="15626" max="15626" width="15.85546875" customWidth="1"/>
    <col min="15627" max="15627" width="16" customWidth="1"/>
    <col min="15628" max="15628" width="10.140625" customWidth="1"/>
    <col min="15629" max="15629" width="8.28515625" customWidth="1"/>
    <col min="15630" max="15631" width="10.7109375" customWidth="1"/>
    <col min="15632" max="15632" width="13.7109375" customWidth="1"/>
    <col min="15633" max="15636" width="23.140625" customWidth="1"/>
    <col min="15873" max="15873" width="25.85546875" customWidth="1"/>
    <col min="15874" max="15874" width="23.140625" customWidth="1"/>
    <col min="15875" max="15876" width="13.7109375" customWidth="1"/>
    <col min="15877" max="15877" width="15.85546875" customWidth="1"/>
    <col min="15878" max="15880" width="13.7109375" customWidth="1"/>
    <col min="15881" max="15881" width="12" customWidth="1"/>
    <col min="15882" max="15882" width="15.85546875" customWidth="1"/>
    <col min="15883" max="15883" width="16" customWidth="1"/>
    <col min="15884" max="15884" width="10.140625" customWidth="1"/>
    <col min="15885" max="15885" width="8.28515625" customWidth="1"/>
    <col min="15886" max="15887" width="10.7109375" customWidth="1"/>
    <col min="15888" max="15888" width="13.7109375" customWidth="1"/>
    <col min="15889" max="15892" width="23.140625" customWidth="1"/>
    <col min="16129" max="16129" width="25.85546875" customWidth="1"/>
    <col min="16130" max="16130" width="23.140625" customWidth="1"/>
    <col min="16131" max="16132" width="13.7109375" customWidth="1"/>
    <col min="16133" max="16133" width="15.85546875" customWidth="1"/>
    <col min="16134" max="16136" width="13.7109375" customWidth="1"/>
    <col min="16137" max="16137" width="12" customWidth="1"/>
    <col min="16138" max="16138" width="15.85546875" customWidth="1"/>
    <col min="16139" max="16139" width="16" customWidth="1"/>
    <col min="16140" max="16140" width="10.140625" customWidth="1"/>
    <col min="16141" max="16141" width="8.28515625" customWidth="1"/>
    <col min="16142" max="16143" width="10.7109375" customWidth="1"/>
    <col min="16144" max="16144" width="13.7109375" customWidth="1"/>
    <col min="16145" max="16148" width="23.140625" customWidth="1"/>
  </cols>
  <sheetData>
    <row r="1" spans="1:18" ht="15" customHeight="1" x14ac:dyDescent="0.25">
      <c r="A1" s="508" t="s">
        <v>26777</v>
      </c>
      <c r="B1" s="509"/>
      <c r="C1" s="509"/>
      <c r="D1" s="509"/>
      <c r="E1" s="509"/>
      <c r="F1" s="509"/>
      <c r="G1" s="509"/>
      <c r="H1" s="509"/>
      <c r="I1" s="509"/>
      <c r="J1" s="509"/>
      <c r="K1" s="510"/>
    </row>
    <row r="2" spans="1:18" ht="15.6" customHeight="1" x14ac:dyDescent="0.25">
      <c r="A2" s="511"/>
      <c r="B2" s="512"/>
      <c r="C2" s="512"/>
      <c r="D2" s="512"/>
      <c r="E2" s="512"/>
      <c r="F2" s="512"/>
      <c r="G2" s="512"/>
      <c r="H2" s="512"/>
      <c r="I2" s="512"/>
      <c r="J2" s="512"/>
      <c r="K2" s="513"/>
    </row>
    <row r="3" spans="1:18" ht="15.75" x14ac:dyDescent="0.25">
      <c r="A3" s="514" t="s">
        <v>26778</v>
      </c>
      <c r="B3" s="515"/>
      <c r="C3" s="515"/>
      <c r="D3" s="515"/>
      <c r="E3" s="516"/>
      <c r="F3" s="517"/>
      <c r="G3" s="517"/>
      <c r="H3" s="517"/>
      <c r="I3" s="517"/>
      <c r="J3" s="517"/>
      <c r="K3" s="518"/>
    </row>
    <row r="4" spans="1:18" ht="16.5" customHeight="1" x14ac:dyDescent="0.25">
      <c r="A4" s="519"/>
      <c r="F4" s="520"/>
      <c r="K4" s="521"/>
    </row>
    <row r="5" spans="1:18" ht="30.75" customHeight="1" x14ac:dyDescent="0.25">
      <c r="A5" s="522" t="s">
        <v>26779</v>
      </c>
      <c r="B5" s="523"/>
      <c r="D5" s="524"/>
      <c r="E5" s="524"/>
      <c r="F5" s="525"/>
      <c r="G5" s="525"/>
      <c r="H5" s="526"/>
      <c r="I5" s="526"/>
      <c r="J5" s="526"/>
      <c r="K5" s="527"/>
    </row>
    <row r="6" spans="1:18" ht="33" customHeight="1" x14ac:dyDescent="0.25">
      <c r="A6" s="528" t="s">
        <v>26780</v>
      </c>
      <c r="B6" s="528" t="s">
        <v>26781</v>
      </c>
      <c r="D6" s="529"/>
      <c r="E6" s="529"/>
      <c r="F6" s="530"/>
      <c r="G6" s="530"/>
      <c r="H6" s="10"/>
      <c r="I6" s="531"/>
      <c r="J6" s="531"/>
      <c r="K6" s="532"/>
      <c r="L6" s="533"/>
      <c r="M6" s="533"/>
      <c r="R6" s="534"/>
    </row>
    <row r="7" spans="1:18" x14ac:dyDescent="0.25">
      <c r="A7" s="535" t="s">
        <v>26782</v>
      </c>
      <c r="B7" s="536">
        <v>14.86</v>
      </c>
      <c r="D7" s="10"/>
      <c r="E7" s="537"/>
      <c r="F7" s="530"/>
      <c r="G7" s="530"/>
      <c r="H7" s="10"/>
      <c r="I7" s="531"/>
      <c r="J7" s="531"/>
      <c r="K7" s="532"/>
      <c r="L7" s="538"/>
      <c r="M7" s="538"/>
    </row>
    <row r="8" spans="1:18" x14ac:dyDescent="0.25">
      <c r="A8" s="535" t="s">
        <v>26783</v>
      </c>
      <c r="B8" s="536" t="s">
        <v>26784</v>
      </c>
      <c r="D8" s="10"/>
      <c r="E8" s="537"/>
      <c r="F8" s="530"/>
      <c r="G8" s="530"/>
      <c r="H8" s="10"/>
      <c r="I8" s="531"/>
      <c r="J8" s="531"/>
      <c r="K8" s="532"/>
      <c r="L8" s="539"/>
      <c r="M8" s="539"/>
    </row>
    <row r="9" spans="1:18" x14ac:dyDescent="0.25">
      <c r="A9" s="535" t="s">
        <v>26785</v>
      </c>
      <c r="B9" s="536" t="s">
        <v>26784</v>
      </c>
      <c r="D9" s="10"/>
      <c r="E9" s="537"/>
      <c r="F9" s="530"/>
      <c r="G9" s="530"/>
      <c r="H9" s="10"/>
      <c r="I9" s="531"/>
      <c r="J9" s="531"/>
      <c r="K9" s="532"/>
      <c r="L9" s="540"/>
      <c r="M9" s="539"/>
    </row>
    <row r="10" spans="1:18" ht="31.5" customHeight="1" x14ac:dyDescent="0.25">
      <c r="A10" s="535" t="s">
        <v>26786</v>
      </c>
      <c r="B10" s="536" t="s">
        <v>26784</v>
      </c>
      <c r="D10" s="10"/>
      <c r="E10" s="537"/>
      <c r="F10" s="530"/>
      <c r="G10" s="530"/>
      <c r="H10" s="10"/>
      <c r="I10" s="531"/>
      <c r="J10" s="531"/>
      <c r="K10" s="532"/>
      <c r="L10" s="540"/>
      <c r="M10" s="538"/>
    </row>
    <row r="11" spans="1:18" x14ac:dyDescent="0.25">
      <c r="A11" s="535" t="s">
        <v>26787</v>
      </c>
      <c r="B11" s="536">
        <v>14.79</v>
      </c>
      <c r="D11" s="10"/>
      <c r="E11" s="537"/>
      <c r="F11" s="530"/>
      <c r="G11" s="530"/>
      <c r="H11" s="10"/>
      <c r="I11" s="531"/>
      <c r="J11" s="531"/>
      <c r="K11" s="532"/>
    </row>
    <row r="12" spans="1:18" ht="31.5" customHeight="1" x14ac:dyDescent="0.25">
      <c r="A12" s="535" t="s">
        <v>26788</v>
      </c>
      <c r="B12" s="536">
        <v>7.44</v>
      </c>
      <c r="D12" s="10"/>
      <c r="E12" s="537"/>
      <c r="F12" s="530"/>
      <c r="G12" s="530"/>
      <c r="H12" s="10"/>
      <c r="I12" s="531"/>
      <c r="J12" s="531"/>
      <c r="K12" s="532"/>
    </row>
    <row r="13" spans="1:18" x14ac:dyDescent="0.25">
      <c r="A13" s="535" t="s">
        <v>26789</v>
      </c>
      <c r="B13" s="536" t="s">
        <v>26784</v>
      </c>
      <c r="D13" s="10"/>
      <c r="E13" s="537"/>
      <c r="J13" s="520"/>
      <c r="K13" s="541"/>
    </row>
    <row r="14" spans="1:18" x14ac:dyDescent="0.25">
      <c r="A14" s="535" t="s">
        <v>26790</v>
      </c>
      <c r="B14" s="536">
        <v>29.74</v>
      </c>
      <c r="D14" s="10"/>
      <c r="E14" s="537"/>
      <c r="K14" s="521"/>
    </row>
    <row r="15" spans="1:18" x14ac:dyDescent="0.25">
      <c r="A15" s="535" t="s">
        <v>26791</v>
      </c>
      <c r="B15" s="536">
        <v>29.57</v>
      </c>
      <c r="D15" s="10"/>
      <c r="E15" s="537"/>
      <c r="K15" s="521"/>
    </row>
    <row r="16" spans="1:18" x14ac:dyDescent="0.25">
      <c r="A16" s="535" t="s">
        <v>26792</v>
      </c>
      <c r="B16" s="536" t="s">
        <v>26784</v>
      </c>
      <c r="D16" s="10"/>
      <c r="E16" s="537"/>
      <c r="K16" s="521"/>
    </row>
    <row r="17" spans="1:11" x14ac:dyDescent="0.25">
      <c r="A17" s="519"/>
      <c r="B17" s="542"/>
      <c r="D17" s="10"/>
      <c r="E17" s="537"/>
      <c r="K17" s="521"/>
    </row>
    <row r="18" spans="1:11" x14ac:dyDescent="0.25">
      <c r="A18" s="543"/>
      <c r="B18" s="544"/>
      <c r="C18" s="544"/>
      <c r="D18" s="544"/>
      <c r="E18" s="544"/>
      <c r="F18" s="544"/>
      <c r="G18" s="544"/>
      <c r="H18" s="544"/>
      <c r="I18" s="544"/>
      <c r="J18" s="544"/>
      <c r="K18" s="545"/>
    </row>
    <row r="19" spans="1:11" ht="15.75" x14ac:dyDescent="0.25">
      <c r="A19" s="546" t="s">
        <v>26793</v>
      </c>
      <c r="B19" s="547"/>
      <c r="C19" s="547"/>
      <c r="D19" s="547"/>
      <c r="E19" s="547"/>
      <c r="F19" s="547"/>
      <c r="G19" s="547"/>
      <c r="H19" s="547"/>
      <c r="I19" s="547"/>
      <c r="J19" s="547"/>
      <c r="K19" s="548"/>
    </row>
    <row r="20" spans="1:11" ht="30" x14ac:dyDescent="0.25">
      <c r="A20" s="549" t="s">
        <v>21789</v>
      </c>
      <c r="B20" s="550"/>
      <c r="C20" s="550"/>
      <c r="D20" s="551"/>
      <c r="E20" s="552" t="s">
        <v>26794</v>
      </c>
      <c r="F20" s="553" t="s">
        <v>26795</v>
      </c>
      <c r="G20" s="554" t="s">
        <v>15148</v>
      </c>
      <c r="H20" s="554" t="s">
        <v>21825</v>
      </c>
      <c r="I20" s="554" t="s">
        <v>26796</v>
      </c>
      <c r="J20" s="553" t="s">
        <v>26797</v>
      </c>
      <c r="K20" s="553" t="s">
        <v>26798</v>
      </c>
    </row>
    <row r="21" spans="1:11" x14ac:dyDescent="0.25">
      <c r="A21" s="555" t="s">
        <v>26799</v>
      </c>
      <c r="B21" s="556"/>
      <c r="C21" s="557"/>
      <c r="D21" s="557"/>
      <c r="E21" s="558"/>
      <c r="F21" s="559"/>
      <c r="G21" s="560"/>
      <c r="H21" s="560"/>
      <c r="I21" s="560"/>
      <c r="J21" s="560"/>
      <c r="K21" s="561"/>
    </row>
    <row r="22" spans="1:11" ht="15" customHeight="1" x14ac:dyDescent="0.25">
      <c r="A22" s="562" t="s">
        <v>26800</v>
      </c>
      <c r="B22" s="563"/>
      <c r="C22" s="563"/>
      <c r="D22" s="564"/>
      <c r="E22" s="565">
        <v>14.86</v>
      </c>
      <c r="F22" s="566" t="s">
        <v>21927</v>
      </c>
      <c r="G22" s="567" t="s">
        <v>26801</v>
      </c>
      <c r="H22" s="567">
        <v>1</v>
      </c>
      <c r="I22" s="567">
        <v>14.8596</v>
      </c>
      <c r="J22" s="568">
        <v>67730.850000000006</v>
      </c>
      <c r="K22" s="568">
        <f>TRUNC(H22*J22,2)</f>
        <v>67730.850000000006</v>
      </c>
    </row>
    <row r="23" spans="1:11" x14ac:dyDescent="0.25">
      <c r="A23" s="569" t="s">
        <v>26802</v>
      </c>
      <c r="B23" s="570"/>
      <c r="C23" s="571"/>
      <c r="D23" s="571"/>
      <c r="E23" s="558"/>
      <c r="F23" s="559"/>
      <c r="G23" s="560"/>
      <c r="H23" s="560"/>
      <c r="I23" s="560"/>
      <c r="J23" s="560"/>
      <c r="K23" s="572"/>
    </row>
    <row r="24" spans="1:11" ht="15" customHeight="1" x14ac:dyDescent="0.25">
      <c r="A24" s="562" t="s">
        <v>26803</v>
      </c>
      <c r="B24" s="563"/>
      <c r="C24" s="563"/>
      <c r="D24" s="564"/>
      <c r="E24" s="565">
        <v>0</v>
      </c>
      <c r="F24" s="573" t="s">
        <v>21925</v>
      </c>
      <c r="G24" s="574" t="s">
        <v>26801</v>
      </c>
      <c r="H24" s="574">
        <v>0</v>
      </c>
      <c r="I24" s="567">
        <v>0</v>
      </c>
      <c r="J24" s="568">
        <v>0</v>
      </c>
      <c r="K24" s="568">
        <v>0</v>
      </c>
    </row>
    <row r="25" spans="1:11" ht="15" customHeight="1" x14ac:dyDescent="0.25">
      <c r="A25" s="562" t="s">
        <v>26804</v>
      </c>
      <c r="B25" s="563"/>
      <c r="C25" s="563"/>
      <c r="D25" s="564"/>
      <c r="E25" s="565">
        <v>0</v>
      </c>
      <c r="F25" s="573" t="s">
        <v>21923</v>
      </c>
      <c r="G25" s="574" t="s">
        <v>26801</v>
      </c>
      <c r="H25" s="574">
        <v>0</v>
      </c>
      <c r="I25" s="567">
        <v>0</v>
      </c>
      <c r="J25" s="568">
        <v>0</v>
      </c>
      <c r="K25" s="568">
        <f>TRUNC(H25*J25,2)</f>
        <v>0</v>
      </c>
    </row>
    <row r="26" spans="1:11" x14ac:dyDescent="0.25">
      <c r="A26" s="569" t="s">
        <v>26805</v>
      </c>
      <c r="B26" s="570"/>
      <c r="C26" s="571"/>
      <c r="D26" s="571"/>
      <c r="E26" s="558"/>
      <c r="F26" s="559"/>
      <c r="G26" s="560"/>
      <c r="H26" s="560"/>
      <c r="I26" s="560"/>
      <c r="J26" s="560"/>
      <c r="K26" s="572"/>
    </row>
    <row r="27" spans="1:11" ht="15" customHeight="1" x14ac:dyDescent="0.25">
      <c r="A27" s="562" t="s">
        <v>26806</v>
      </c>
      <c r="B27" s="563"/>
      <c r="C27" s="563"/>
      <c r="D27" s="564"/>
      <c r="E27" s="575">
        <v>0</v>
      </c>
      <c r="F27" s="573" t="s">
        <v>21927</v>
      </c>
      <c r="G27" s="574" t="s">
        <v>26801</v>
      </c>
      <c r="H27" s="574">
        <v>0</v>
      </c>
      <c r="I27" s="567">
        <v>0</v>
      </c>
      <c r="J27" s="568">
        <v>0</v>
      </c>
      <c r="K27" s="568">
        <v>0</v>
      </c>
    </row>
    <row r="28" spans="1:11" x14ac:dyDescent="0.25">
      <c r="A28" s="569" t="s">
        <v>26807</v>
      </c>
      <c r="B28" s="570"/>
      <c r="C28" s="571"/>
      <c r="D28" s="571"/>
      <c r="E28" s="558"/>
      <c r="F28" s="559"/>
      <c r="G28" s="560"/>
      <c r="H28" s="560"/>
      <c r="I28" s="560"/>
      <c r="J28" s="560"/>
      <c r="K28" s="572"/>
    </row>
    <row r="29" spans="1:11" ht="15" customHeight="1" x14ac:dyDescent="0.25">
      <c r="A29" s="562" t="s">
        <v>26808</v>
      </c>
      <c r="B29" s="563"/>
      <c r="C29" s="563"/>
      <c r="D29" s="564"/>
      <c r="E29" s="575">
        <v>14.79</v>
      </c>
      <c r="F29" s="573" t="s">
        <v>21891</v>
      </c>
      <c r="G29" s="574" t="s">
        <v>26801</v>
      </c>
      <c r="H29" s="574">
        <v>1</v>
      </c>
      <c r="I29" s="567">
        <v>14.79</v>
      </c>
      <c r="J29" s="568">
        <v>101954.12</v>
      </c>
      <c r="K29" s="568">
        <f>TRUNC(H29*J29,2)</f>
        <v>101954.12</v>
      </c>
    </row>
    <row r="30" spans="1:11" x14ac:dyDescent="0.25">
      <c r="A30" s="569" t="s">
        <v>26809</v>
      </c>
      <c r="B30" s="570"/>
      <c r="C30" s="571"/>
      <c r="D30" s="571"/>
      <c r="E30" s="558"/>
      <c r="F30" s="559"/>
      <c r="G30" s="560"/>
      <c r="H30" s="560"/>
      <c r="I30" s="560"/>
      <c r="J30" s="560"/>
      <c r="K30" s="572"/>
    </row>
    <row r="31" spans="1:11" ht="15" customHeight="1" x14ac:dyDescent="0.25">
      <c r="A31" s="576" t="s">
        <v>26810</v>
      </c>
      <c r="B31" s="577"/>
      <c r="C31" s="577"/>
      <c r="D31" s="578"/>
      <c r="E31" s="575">
        <v>0</v>
      </c>
      <c r="F31" s="579" t="s">
        <v>21927</v>
      </c>
      <c r="G31" s="579" t="s">
        <v>26801</v>
      </c>
      <c r="H31" s="574">
        <v>0</v>
      </c>
      <c r="I31" s="567">
        <v>0</v>
      </c>
      <c r="J31" s="568">
        <v>0</v>
      </c>
      <c r="K31" s="568">
        <v>0</v>
      </c>
    </row>
    <row r="32" spans="1:11" x14ac:dyDescent="0.25">
      <c r="A32" s="569" t="s">
        <v>26811</v>
      </c>
      <c r="B32" s="570"/>
      <c r="C32" s="571"/>
      <c r="D32" s="571"/>
      <c r="E32" s="558"/>
      <c r="F32" s="559"/>
      <c r="G32" s="560"/>
      <c r="H32" s="560"/>
      <c r="I32" s="560"/>
      <c r="J32" s="560"/>
      <c r="K32" s="572"/>
    </row>
    <row r="33" spans="1:11" ht="15" customHeight="1" x14ac:dyDescent="0.25">
      <c r="A33" s="562" t="s">
        <v>26800</v>
      </c>
      <c r="B33" s="563"/>
      <c r="C33" s="563"/>
      <c r="D33" s="564"/>
      <c r="E33" s="580">
        <v>0</v>
      </c>
      <c r="F33" s="579" t="s">
        <v>21929</v>
      </c>
      <c r="G33" s="579" t="s">
        <v>26801</v>
      </c>
      <c r="H33" s="581">
        <v>0</v>
      </c>
      <c r="I33" s="567">
        <v>0</v>
      </c>
      <c r="J33" s="568">
        <v>0</v>
      </c>
      <c r="K33" s="568">
        <v>0</v>
      </c>
    </row>
    <row r="34" spans="1:11" x14ac:dyDescent="0.25">
      <c r="A34" s="569" t="s">
        <v>26812</v>
      </c>
      <c r="B34" s="570"/>
      <c r="C34" s="571"/>
      <c r="D34" s="571"/>
      <c r="E34" s="558"/>
      <c r="F34" s="559"/>
      <c r="G34" s="560"/>
      <c r="H34" s="560"/>
      <c r="I34" s="560"/>
      <c r="J34" s="560"/>
      <c r="K34" s="572"/>
    </row>
    <row r="35" spans="1:11" ht="15" customHeight="1" x14ac:dyDescent="0.25">
      <c r="A35" s="562" t="s">
        <v>26804</v>
      </c>
      <c r="B35" s="563"/>
      <c r="C35" s="563"/>
      <c r="D35" s="564"/>
      <c r="E35" s="580">
        <v>0</v>
      </c>
      <c r="F35" s="573" t="s">
        <v>21923</v>
      </c>
      <c r="G35" s="574" t="s">
        <v>26801</v>
      </c>
      <c r="H35" s="574">
        <v>0</v>
      </c>
      <c r="I35" s="567">
        <v>0</v>
      </c>
      <c r="J35" s="568">
        <v>0</v>
      </c>
      <c r="K35" s="568">
        <f>TRUNC(H35*J35,2)</f>
        <v>0</v>
      </c>
    </row>
    <row r="36" spans="1:11" x14ac:dyDescent="0.25">
      <c r="A36" s="569" t="s">
        <v>26813</v>
      </c>
      <c r="B36" s="570"/>
      <c r="C36" s="571"/>
      <c r="D36" s="571"/>
      <c r="E36" s="558"/>
      <c r="F36" s="559"/>
      <c r="G36" s="560"/>
      <c r="H36" s="560"/>
      <c r="I36" s="560"/>
      <c r="J36" s="560"/>
      <c r="K36" s="572"/>
    </row>
    <row r="37" spans="1:11" ht="15" customHeight="1" x14ac:dyDescent="0.25">
      <c r="A37" s="562" t="s">
        <v>26804</v>
      </c>
      <c r="B37" s="563"/>
      <c r="C37" s="563"/>
      <c r="D37" s="564"/>
      <c r="E37" s="580">
        <v>0</v>
      </c>
      <c r="F37" s="573" t="s">
        <v>21923</v>
      </c>
      <c r="G37" s="574" t="s">
        <v>26801</v>
      </c>
      <c r="H37" s="574">
        <v>0</v>
      </c>
      <c r="I37" s="567">
        <v>0</v>
      </c>
      <c r="J37" s="568">
        <v>0</v>
      </c>
      <c r="K37" s="568">
        <f>TRUNC(H37*J37,2)</f>
        <v>0</v>
      </c>
    </row>
    <row r="38" spans="1:11" x14ac:dyDescent="0.25">
      <c r="A38" s="569" t="s">
        <v>26814</v>
      </c>
      <c r="B38" s="570"/>
      <c r="C38" s="571"/>
      <c r="D38" s="571"/>
      <c r="E38" s="558"/>
      <c r="F38" s="559"/>
      <c r="G38" s="560"/>
      <c r="H38" s="560"/>
      <c r="I38" s="560"/>
      <c r="J38" s="560"/>
      <c r="K38" s="572"/>
    </row>
    <row r="39" spans="1:11" x14ac:dyDescent="0.25">
      <c r="A39" s="582" t="s">
        <v>26815</v>
      </c>
      <c r="B39" s="583"/>
      <c r="C39" s="583"/>
      <c r="D39" s="584"/>
      <c r="E39" s="585">
        <v>0</v>
      </c>
      <c r="F39" s="579" t="s">
        <v>21893</v>
      </c>
      <c r="G39" s="579" t="s">
        <v>26801</v>
      </c>
      <c r="H39" s="574">
        <v>0</v>
      </c>
      <c r="I39" s="586">
        <v>0</v>
      </c>
      <c r="J39" s="587">
        <v>0</v>
      </c>
      <c r="K39" s="587">
        <v>0</v>
      </c>
    </row>
    <row r="40" spans="1:11" ht="15" customHeight="1" x14ac:dyDescent="0.25">
      <c r="A40" s="582" t="s">
        <v>26816</v>
      </c>
      <c r="B40" s="583"/>
      <c r="C40" s="583"/>
      <c r="D40" s="584"/>
      <c r="E40" s="588"/>
      <c r="F40" s="579" t="s">
        <v>26817</v>
      </c>
      <c r="G40" s="579" t="s">
        <v>26801</v>
      </c>
      <c r="H40" s="574">
        <v>0</v>
      </c>
      <c r="I40" s="589"/>
      <c r="J40" s="568">
        <v>0</v>
      </c>
      <c r="K40" s="568">
        <v>0</v>
      </c>
    </row>
    <row r="41" spans="1:11" ht="15" customHeight="1" x14ac:dyDescent="0.25">
      <c r="A41" s="582" t="s">
        <v>26810</v>
      </c>
      <c r="B41" s="583"/>
      <c r="C41" s="583"/>
      <c r="D41" s="584"/>
      <c r="E41" s="590"/>
      <c r="F41" s="579" t="s">
        <v>26818</v>
      </c>
      <c r="G41" s="579" t="s">
        <v>26801</v>
      </c>
      <c r="H41" s="574">
        <v>0</v>
      </c>
      <c r="I41" s="591"/>
      <c r="J41" s="568">
        <v>0</v>
      </c>
      <c r="K41" s="568">
        <v>0</v>
      </c>
    </row>
    <row r="42" spans="1:11" x14ac:dyDescent="0.25">
      <c r="A42" s="569" t="s">
        <v>26819</v>
      </c>
      <c r="B42" s="570"/>
      <c r="C42" s="571"/>
      <c r="D42" s="571"/>
      <c r="E42" s="558"/>
      <c r="F42" s="559"/>
      <c r="G42" s="560"/>
      <c r="H42" s="560"/>
      <c r="I42" s="560"/>
      <c r="J42" s="560"/>
      <c r="K42" s="572"/>
    </row>
    <row r="43" spans="1:11" ht="15" customHeight="1" x14ac:dyDescent="0.25">
      <c r="A43" s="582" t="s">
        <v>26816</v>
      </c>
      <c r="B43" s="583"/>
      <c r="C43" s="583"/>
      <c r="D43" s="584"/>
      <c r="E43" s="580">
        <v>7.44</v>
      </c>
      <c r="F43" s="579" t="s">
        <v>21937</v>
      </c>
      <c r="G43" s="579" t="s">
        <v>26801</v>
      </c>
      <c r="H43" s="581">
        <v>1</v>
      </c>
      <c r="I43" s="567">
        <v>7.44</v>
      </c>
      <c r="J43" s="568">
        <v>52116.07</v>
      </c>
      <c r="K43" s="568">
        <f>TRUNC(H43*J43,2)</f>
        <v>52116.07</v>
      </c>
    </row>
    <row r="44" spans="1:11" x14ac:dyDescent="0.25">
      <c r="A44" s="592" t="s">
        <v>26820</v>
      </c>
      <c r="B44" s="593"/>
      <c r="C44" s="571"/>
      <c r="D44" s="594"/>
      <c r="E44" s="595"/>
      <c r="F44" s="596" t="s">
        <v>26821</v>
      </c>
      <c r="G44" s="597"/>
      <c r="H44" s="598"/>
      <c r="I44" s="599">
        <f>SUM(I21:I43)</f>
        <v>37.089599999999997</v>
      </c>
      <c r="J44" s="600" t="s">
        <v>26822</v>
      </c>
      <c r="K44" s="601">
        <f>SUM(K21:K43)</f>
        <v>221801.04</v>
      </c>
    </row>
    <row r="45" spans="1:11" x14ac:dyDescent="0.25">
      <c r="A45" s="602" t="s">
        <v>26823</v>
      </c>
      <c r="B45" s="544"/>
      <c r="C45" s="544"/>
      <c r="D45" s="544"/>
      <c r="E45" s="544"/>
      <c r="F45" s="544"/>
      <c r="G45" s="544"/>
      <c r="H45" s="544"/>
      <c r="I45" s="544"/>
      <c r="J45" s="544"/>
      <c r="K45" s="545"/>
    </row>
    <row r="46" spans="1:11" x14ac:dyDescent="0.25">
      <c r="A46" s="603" t="s">
        <v>26824</v>
      </c>
      <c r="B46" s="517"/>
      <c r="C46" s="517"/>
      <c r="D46" s="517"/>
      <c r="E46" s="604" t="s">
        <v>26825</v>
      </c>
      <c r="F46" s="517"/>
      <c r="G46" s="517"/>
      <c r="H46" s="517"/>
      <c r="I46" s="517"/>
      <c r="J46" s="517"/>
      <c r="K46" s="518"/>
    </row>
    <row r="47" spans="1:11" x14ac:dyDescent="0.25">
      <c r="A47" s="519"/>
      <c r="K47" s="521"/>
    </row>
    <row r="48" spans="1:11" x14ac:dyDescent="0.25">
      <c r="A48" s="519"/>
      <c r="K48" s="521"/>
    </row>
    <row r="49" spans="1:14" x14ac:dyDescent="0.25">
      <c r="A49" s="519"/>
      <c r="K49" s="521"/>
    </row>
    <row r="50" spans="1:14" x14ac:dyDescent="0.25">
      <c r="A50" s="519"/>
      <c r="K50" s="521"/>
    </row>
    <row r="51" spans="1:14" x14ac:dyDescent="0.25">
      <c r="A51" s="519"/>
      <c r="K51" s="521"/>
    </row>
    <row r="52" spans="1:14" x14ac:dyDescent="0.25">
      <c r="A52" s="519"/>
      <c r="K52" s="521"/>
    </row>
    <row r="53" spans="1:14" x14ac:dyDescent="0.25">
      <c r="A53" s="519"/>
      <c r="K53" s="521"/>
    </row>
    <row r="54" spans="1:14" x14ac:dyDescent="0.25">
      <c r="A54" s="519"/>
      <c r="E54" t="s">
        <v>26826</v>
      </c>
      <c r="K54" s="521"/>
    </row>
    <row r="55" spans="1:14" x14ac:dyDescent="0.25">
      <c r="A55" s="519"/>
      <c r="E55" t="s">
        <v>26827</v>
      </c>
      <c r="G55" s="605">
        <v>15.9</v>
      </c>
      <c r="K55" s="521"/>
    </row>
    <row r="56" spans="1:14" ht="28.5" customHeight="1" x14ac:dyDescent="0.25">
      <c r="A56" s="519"/>
      <c r="E56" s="606" t="s">
        <v>26828</v>
      </c>
      <c r="F56" s="606"/>
      <c r="G56" s="605"/>
      <c r="K56" s="521"/>
      <c r="N56" s="607"/>
    </row>
    <row r="57" spans="1:14" x14ac:dyDescent="0.25">
      <c r="A57" s="519"/>
      <c r="E57" t="s">
        <v>26829</v>
      </c>
      <c r="G57" s="605"/>
      <c r="K57" s="521"/>
    </row>
    <row r="58" spans="1:14" x14ac:dyDescent="0.25">
      <c r="A58" s="519"/>
      <c r="K58" s="521"/>
    </row>
    <row r="59" spans="1:14" x14ac:dyDescent="0.25">
      <c r="A59" s="608" t="s">
        <v>26830</v>
      </c>
      <c r="B59" s="609">
        <v>1.05</v>
      </c>
      <c r="E59" s="610" t="s">
        <v>26831</v>
      </c>
      <c r="F59" s="611">
        <f>1+0.0014*G55</f>
        <v>1.0222599999999999</v>
      </c>
      <c r="G59" s="612"/>
      <c r="K59" s="521"/>
    </row>
    <row r="60" spans="1:14" x14ac:dyDescent="0.25">
      <c r="A60" s="519"/>
      <c r="K60" s="521"/>
    </row>
    <row r="61" spans="1:14" x14ac:dyDescent="0.25">
      <c r="A61" s="543"/>
      <c r="B61" s="544"/>
      <c r="C61" s="544"/>
      <c r="D61" s="544"/>
      <c r="E61" s="544"/>
      <c r="F61" s="544"/>
      <c r="G61" s="544"/>
      <c r="H61" s="544"/>
      <c r="I61" s="544"/>
      <c r="J61" s="544"/>
      <c r="K61" s="545"/>
    </row>
    <row r="62" spans="1:14" x14ac:dyDescent="0.25">
      <c r="A62" s="613" t="s">
        <v>26832</v>
      </c>
      <c r="B62" s="614"/>
      <c r="C62" s="614"/>
      <c r="D62" s="614"/>
      <c r="E62" s="614"/>
      <c r="F62" s="517"/>
      <c r="G62" s="517"/>
      <c r="H62" s="517"/>
      <c r="I62" s="517"/>
      <c r="J62" s="517"/>
      <c r="K62" s="518"/>
    </row>
    <row r="63" spans="1:14" x14ac:dyDescent="0.25">
      <c r="A63" s="519"/>
      <c r="F63" s="615" t="s">
        <v>26833</v>
      </c>
      <c r="G63" s="616">
        <f>B59</f>
        <v>1.05</v>
      </c>
      <c r="K63" s="521"/>
    </row>
    <row r="64" spans="1:14" x14ac:dyDescent="0.25">
      <c r="A64" s="519"/>
      <c r="F64" s="615" t="s">
        <v>26834</v>
      </c>
      <c r="G64" s="617">
        <f>F59</f>
        <v>1.0222599999999999</v>
      </c>
      <c r="H64" s="618" t="s">
        <v>26826</v>
      </c>
      <c r="K64" s="521"/>
    </row>
    <row r="65" spans="1:13" x14ac:dyDescent="0.25">
      <c r="A65" s="519"/>
      <c r="F65" s="615" t="s">
        <v>26835</v>
      </c>
      <c r="G65" s="619">
        <v>1791.61</v>
      </c>
      <c r="H65" s="618" t="s">
        <v>26836</v>
      </c>
      <c r="K65" s="521"/>
    </row>
    <row r="66" spans="1:13" x14ac:dyDescent="0.25">
      <c r="A66" s="519"/>
      <c r="F66" s="615" t="s">
        <v>26837</v>
      </c>
      <c r="G66" s="620">
        <v>0.03</v>
      </c>
      <c r="H66" s="618"/>
      <c r="K66" s="521"/>
    </row>
    <row r="67" spans="1:13" x14ac:dyDescent="0.25">
      <c r="A67" s="519"/>
      <c r="F67" s="621" t="s">
        <v>26838</v>
      </c>
      <c r="G67" s="619">
        <v>1</v>
      </c>
      <c r="H67" s="618"/>
      <c r="K67" s="521"/>
    </row>
    <row r="68" spans="1:13" ht="15.75" x14ac:dyDescent="0.25">
      <c r="A68" s="622" t="s">
        <v>26839</v>
      </c>
      <c r="B68" s="622"/>
      <c r="C68" s="622"/>
      <c r="D68" s="622"/>
      <c r="F68" s="623" t="s">
        <v>26840</v>
      </c>
      <c r="G68" s="624">
        <f>((((1/5)*G63*G64*K44))+(C70*G66*G65))*G67</f>
        <v>51602.055436944007</v>
      </c>
      <c r="H68" s="618" t="s">
        <v>26841</v>
      </c>
      <c r="K68" s="521"/>
      <c r="M68" s="625"/>
    </row>
    <row r="69" spans="1:13" ht="25.5" x14ac:dyDescent="0.25">
      <c r="A69" s="528" t="s">
        <v>26842</v>
      </c>
      <c r="B69" s="528" t="s">
        <v>26843</v>
      </c>
      <c r="C69" s="528" t="s">
        <v>26844</v>
      </c>
      <c r="D69" s="528" t="s">
        <v>26845</v>
      </c>
      <c r="K69" s="521"/>
    </row>
    <row r="70" spans="1:13" x14ac:dyDescent="0.25">
      <c r="A70" s="626">
        <f>I44</f>
        <v>37.089599999999997</v>
      </c>
      <c r="B70" s="627">
        <v>0.5</v>
      </c>
      <c r="C70" s="626">
        <f>A70/B70</f>
        <v>74.179199999999994</v>
      </c>
      <c r="D70" s="626">
        <f>C70-A70</f>
        <v>37.089599999999997</v>
      </c>
      <c r="K70" s="521"/>
    </row>
    <row r="71" spans="1:13" x14ac:dyDescent="0.25">
      <c r="A71" s="519"/>
      <c r="K71" s="521"/>
    </row>
    <row r="72" spans="1:13" x14ac:dyDescent="0.25">
      <c r="A72" s="519"/>
      <c r="K72" s="521"/>
    </row>
    <row r="73" spans="1:13" x14ac:dyDescent="0.25">
      <c r="A73" s="519"/>
      <c r="D73" s="524"/>
      <c r="E73" s="628"/>
      <c r="K73" s="521"/>
    </row>
    <row r="74" spans="1:13" x14ac:dyDescent="0.25">
      <c r="A74" s="519"/>
      <c r="K74" s="521"/>
    </row>
    <row r="75" spans="1:13" x14ac:dyDescent="0.25">
      <c r="A75" s="519"/>
      <c r="K75" s="521"/>
    </row>
    <row r="76" spans="1:13" x14ac:dyDescent="0.25">
      <c r="A76" s="519"/>
      <c r="K76" s="521"/>
    </row>
    <row r="77" spans="1:13" x14ac:dyDescent="0.25">
      <c r="A77" s="519"/>
      <c r="K77" s="521"/>
    </row>
    <row r="78" spans="1:13" x14ac:dyDescent="0.25">
      <c r="A78" s="519"/>
      <c r="K78" s="521"/>
    </row>
    <row r="79" spans="1:13" x14ac:dyDescent="0.25">
      <c r="A79" s="519"/>
      <c r="K79" s="521"/>
    </row>
    <row r="80" spans="1:13" x14ac:dyDescent="0.25">
      <c r="A80" s="519"/>
      <c r="K80" s="521"/>
    </row>
    <row r="81" spans="1:11" x14ac:dyDescent="0.25">
      <c r="A81" s="519"/>
      <c r="K81" s="521"/>
    </row>
    <row r="82" spans="1:11" x14ac:dyDescent="0.25">
      <c r="A82" s="519"/>
      <c r="K82" s="521"/>
    </row>
    <row r="83" spans="1:11" x14ac:dyDescent="0.25">
      <c r="A83" s="519"/>
      <c r="K83" s="521"/>
    </row>
    <row r="84" spans="1:11" x14ac:dyDescent="0.25">
      <c r="A84" s="519"/>
      <c r="K84" s="521"/>
    </row>
    <row r="85" spans="1:11" x14ac:dyDescent="0.25">
      <c r="A85" s="519"/>
      <c r="K85" s="521"/>
    </row>
    <row r="86" spans="1:11" x14ac:dyDescent="0.25">
      <c r="A86" s="519"/>
      <c r="K86" s="521"/>
    </row>
    <row r="87" spans="1:11" x14ac:dyDescent="0.25">
      <c r="A87" s="519"/>
      <c r="K87" s="521"/>
    </row>
    <row r="88" spans="1:11" x14ac:dyDescent="0.25">
      <c r="A88" s="519"/>
      <c r="K88" s="521"/>
    </row>
    <row r="89" spans="1:11" x14ac:dyDescent="0.25">
      <c r="A89" s="519"/>
      <c r="K89" s="521"/>
    </row>
    <row r="90" spans="1:11" x14ac:dyDescent="0.25">
      <c r="A90" s="519"/>
      <c r="K90" s="521"/>
    </row>
    <row r="91" spans="1:11" x14ac:dyDescent="0.25">
      <c r="A91" s="519"/>
      <c r="K91" s="521"/>
    </row>
    <row r="92" spans="1:11" x14ac:dyDescent="0.25">
      <c r="A92" s="519"/>
      <c r="G92" s="629" t="s">
        <v>26846</v>
      </c>
      <c r="K92" s="521"/>
    </row>
    <row r="93" spans="1:11" x14ac:dyDescent="0.25">
      <c r="A93" s="543"/>
      <c r="B93" s="544"/>
      <c r="C93" s="544"/>
      <c r="D93" s="544"/>
      <c r="E93" s="544"/>
      <c r="F93" s="544"/>
      <c r="G93" s="630"/>
      <c r="H93" s="544"/>
      <c r="I93" s="544"/>
      <c r="J93" s="544"/>
      <c r="K93" s="545"/>
    </row>
    <row r="94" spans="1:11" x14ac:dyDescent="0.25">
      <c r="A94" s="631"/>
      <c r="B94" s="632"/>
    </row>
    <row r="95" spans="1:11" ht="15.75" x14ac:dyDescent="0.25">
      <c r="A95" s="623"/>
      <c r="B95" s="633"/>
    </row>
    <row r="99" spans="2:2" x14ac:dyDescent="0.25">
      <c r="B99" s="634"/>
    </row>
    <row r="100" spans="2:2" x14ac:dyDescent="0.25">
      <c r="B100" s="634"/>
    </row>
  </sheetData>
  <mergeCells count="32">
    <mergeCell ref="A43:D43"/>
    <mergeCell ref="A44:B44"/>
    <mergeCell ref="F44:H44"/>
    <mergeCell ref="E56:F56"/>
    <mergeCell ref="A62:E62"/>
    <mergeCell ref="A68:D68"/>
    <mergeCell ref="A33:D33"/>
    <mergeCell ref="A35:D35"/>
    <mergeCell ref="A37:D37"/>
    <mergeCell ref="A39:D39"/>
    <mergeCell ref="E39:E41"/>
    <mergeCell ref="I39:I41"/>
    <mergeCell ref="A40:D40"/>
    <mergeCell ref="A41:D41"/>
    <mergeCell ref="A22:D22"/>
    <mergeCell ref="A24:D24"/>
    <mergeCell ref="A25:D25"/>
    <mergeCell ref="A27:D27"/>
    <mergeCell ref="A29:D29"/>
    <mergeCell ref="A31:D31"/>
    <mergeCell ref="F9:G9"/>
    <mergeCell ref="F10:G10"/>
    <mergeCell ref="F11:G11"/>
    <mergeCell ref="F12:G12"/>
    <mergeCell ref="A19:K19"/>
    <mergeCell ref="A20:D20"/>
    <mergeCell ref="A1:K2"/>
    <mergeCell ref="A5:B5"/>
    <mergeCell ref="F5:G5"/>
    <mergeCell ref="F6:G6"/>
    <mergeCell ref="F7:G7"/>
    <mergeCell ref="F8:G8"/>
  </mergeCells>
  <printOptions horizontalCentered="1" verticalCentered="1"/>
  <pageMargins left="0.51181102362204722" right="0.51181102362204722" top="0.78740157480314965" bottom="0.78740157480314965" header="0.31496062992125984" footer="0.31496062992125984"/>
  <pageSetup paperSize="9" scale="4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77FC6-0FBF-4886-A796-D0DB56404EC8}">
  <dimension ref="A1:Y885"/>
  <sheetViews>
    <sheetView view="pageBreakPreview" topLeftCell="A62" zoomScale="90" zoomScaleNormal="80" zoomScaleSheetLayoutView="90" workbookViewId="0">
      <selection activeCell="K83" sqref="K83"/>
    </sheetView>
  </sheetViews>
  <sheetFormatPr defaultColWidth="12.42578125" defaultRowHeight="14.25" x14ac:dyDescent="0.2"/>
  <cols>
    <col min="1" max="1" width="5.7109375" style="638" customWidth="1"/>
    <col min="2" max="2" width="9.7109375" style="638" customWidth="1"/>
    <col min="3" max="3" width="7.42578125" style="638" customWidth="1"/>
    <col min="4" max="4" width="15.7109375" style="638" customWidth="1"/>
    <col min="5" max="5" width="17.7109375" style="638" customWidth="1"/>
    <col min="6" max="6" width="12.7109375" style="638" customWidth="1"/>
    <col min="7" max="7" width="12.85546875" style="638" customWidth="1"/>
    <col min="8" max="8" width="14.42578125" style="638" customWidth="1"/>
    <col min="9" max="9" width="16.7109375" style="638" customWidth="1"/>
    <col min="10" max="10" width="17.7109375" style="638" customWidth="1"/>
    <col min="11" max="11" width="19.5703125" style="638" customWidth="1"/>
    <col min="12" max="13" width="17.5703125" style="638" customWidth="1"/>
    <col min="14" max="14" width="13.42578125" style="638" customWidth="1"/>
    <col min="15" max="15" width="15" style="638" customWidth="1"/>
    <col min="16" max="16" width="13.42578125" style="638" customWidth="1"/>
    <col min="17" max="17" width="17.7109375" style="638" customWidth="1"/>
    <col min="18" max="18" width="19.5703125" style="638" customWidth="1"/>
    <col min="19" max="19" width="7.42578125" style="638" customWidth="1"/>
    <col min="20" max="20" width="5.7109375" style="638" customWidth="1"/>
    <col min="21" max="21" width="8" style="638" customWidth="1"/>
    <col min="22" max="25" width="6.85546875" style="638" customWidth="1"/>
    <col min="26" max="16384" width="12.42578125" style="638"/>
  </cols>
  <sheetData>
    <row r="1" spans="1:25" ht="13.5" customHeight="1" x14ac:dyDescent="0.2">
      <c r="A1" s="635"/>
      <c r="B1" s="635"/>
      <c r="C1" s="635"/>
      <c r="D1" s="636"/>
      <c r="E1" s="635"/>
      <c r="F1" s="635"/>
      <c r="G1" s="635"/>
      <c r="H1" s="637"/>
      <c r="I1" s="635"/>
      <c r="J1" s="635"/>
      <c r="K1" s="635"/>
      <c r="L1" s="635"/>
      <c r="M1" s="635"/>
      <c r="N1" s="635"/>
      <c r="O1" s="635"/>
      <c r="P1" s="635"/>
      <c r="Q1" s="635"/>
      <c r="R1" s="635"/>
      <c r="S1" s="635"/>
      <c r="T1" s="635"/>
      <c r="U1" s="635"/>
      <c r="V1" s="635"/>
      <c r="W1" s="635"/>
      <c r="X1" s="635"/>
      <c r="Y1" s="635"/>
    </row>
    <row r="2" spans="1:25" ht="9.75" customHeight="1" x14ac:dyDescent="0.2">
      <c r="A2" s="635"/>
      <c r="B2" s="639"/>
      <c r="C2" s="640"/>
      <c r="D2" s="640"/>
      <c r="E2" s="640"/>
      <c r="F2" s="640"/>
      <c r="G2" s="640"/>
      <c r="H2" s="640"/>
      <c r="I2" s="640"/>
      <c r="J2" s="640"/>
      <c r="K2" s="640"/>
      <c r="L2" s="640"/>
      <c r="M2" s="640"/>
      <c r="N2" s="640"/>
      <c r="O2" s="640"/>
      <c r="P2" s="640"/>
      <c r="Q2" s="640"/>
      <c r="R2" s="640"/>
      <c r="S2" s="641"/>
      <c r="T2" s="635"/>
      <c r="U2" s="635"/>
      <c r="V2" s="635"/>
      <c r="W2" s="635"/>
      <c r="X2" s="635"/>
      <c r="Y2" s="635"/>
    </row>
    <row r="3" spans="1:25" x14ac:dyDescent="0.2">
      <c r="A3" s="635"/>
      <c r="B3" s="642" t="s">
        <v>3542</v>
      </c>
      <c r="C3" s="643"/>
      <c r="D3" s="644" t="s">
        <v>26847</v>
      </c>
      <c r="E3" s="645"/>
      <c r="F3" s="645"/>
      <c r="G3" s="645"/>
      <c r="H3" s="645"/>
      <c r="I3" s="645"/>
      <c r="J3" s="645"/>
      <c r="K3" s="645"/>
      <c r="L3" s="645"/>
      <c r="M3" s="645"/>
      <c r="N3" s="645"/>
      <c r="O3" s="645"/>
      <c r="P3" s="645"/>
      <c r="Q3" s="645"/>
      <c r="R3" s="645"/>
      <c r="S3" s="646"/>
      <c r="T3" s="635"/>
      <c r="U3" s="635"/>
      <c r="V3" s="635"/>
      <c r="W3" s="635"/>
      <c r="X3" s="635"/>
      <c r="Y3" s="635"/>
    </row>
    <row r="4" spans="1:25" ht="13.9" customHeight="1" x14ac:dyDescent="0.2">
      <c r="A4" s="635"/>
      <c r="B4" s="647" t="s">
        <v>15138</v>
      </c>
      <c r="C4" s="648"/>
      <c r="D4" s="649" t="s">
        <v>26848</v>
      </c>
      <c r="E4" s="649"/>
      <c r="F4" s="649"/>
      <c r="G4" s="649"/>
      <c r="H4" s="649"/>
      <c r="I4" s="649"/>
      <c r="J4" s="649"/>
      <c r="K4" s="649"/>
      <c r="L4" s="649"/>
      <c r="M4" s="649"/>
      <c r="N4" s="649"/>
      <c r="O4" s="649"/>
      <c r="P4" s="650"/>
      <c r="Q4" s="650"/>
      <c r="R4" s="650"/>
      <c r="S4" s="651"/>
      <c r="T4" s="635"/>
      <c r="U4" s="635"/>
      <c r="V4" s="635"/>
      <c r="W4" s="635"/>
      <c r="X4" s="635"/>
      <c r="Y4" s="635"/>
    </row>
    <row r="5" spans="1:25" ht="12.75" customHeight="1" x14ac:dyDescent="0.2">
      <c r="A5" s="635"/>
      <c r="B5" s="642" t="s">
        <v>26849</v>
      </c>
      <c r="C5" s="643"/>
      <c r="D5" s="652" t="s">
        <v>26850</v>
      </c>
      <c r="E5" s="653"/>
      <c r="F5" s="653"/>
      <c r="G5" s="653"/>
      <c r="H5" s="653"/>
      <c r="I5" s="653"/>
      <c r="J5" s="653"/>
      <c r="K5" s="653"/>
      <c r="L5" s="653"/>
      <c r="M5" s="653"/>
      <c r="N5" s="653"/>
      <c r="O5" s="653"/>
      <c r="P5" s="653"/>
      <c r="Q5" s="653"/>
      <c r="R5" s="653"/>
      <c r="S5" s="654"/>
      <c r="T5" s="635"/>
      <c r="U5" s="635"/>
      <c r="V5" s="635"/>
      <c r="W5" s="635"/>
      <c r="X5" s="635"/>
      <c r="Y5" s="635"/>
    </row>
    <row r="6" spans="1:25" ht="12.75" customHeight="1" x14ac:dyDescent="0.2">
      <c r="A6" s="635"/>
      <c r="B6" s="642" t="s">
        <v>26851</v>
      </c>
      <c r="C6" s="643"/>
      <c r="D6" s="655" t="s">
        <v>26852</v>
      </c>
      <c r="E6" s="645"/>
      <c r="F6" s="645"/>
      <c r="G6" s="645"/>
      <c r="H6" s="645"/>
      <c r="I6" s="645"/>
      <c r="J6" s="645"/>
      <c r="K6" s="645"/>
      <c r="L6" s="645"/>
      <c r="M6" s="645"/>
      <c r="N6" s="645"/>
      <c r="O6" s="645"/>
      <c r="P6" s="645"/>
      <c r="Q6" s="645"/>
      <c r="R6" s="645"/>
      <c r="S6" s="646"/>
      <c r="T6" s="635"/>
      <c r="U6" s="635"/>
      <c r="V6" s="635"/>
      <c r="W6" s="635"/>
      <c r="X6" s="635"/>
      <c r="Y6" s="635"/>
    </row>
    <row r="7" spans="1:25" ht="9.75" customHeight="1" thickBot="1" x14ac:dyDescent="0.25">
      <c r="A7" s="635"/>
      <c r="B7" s="656"/>
      <c r="C7" s="657"/>
      <c r="D7" s="636"/>
      <c r="E7" s="657"/>
      <c r="F7" s="657"/>
      <c r="G7" s="657"/>
      <c r="H7" s="658"/>
      <c r="I7" s="657"/>
      <c r="J7" s="657"/>
      <c r="K7" s="657"/>
      <c r="L7" s="657"/>
      <c r="M7" s="657"/>
      <c r="N7" s="657"/>
      <c r="O7" s="657"/>
      <c r="P7" s="657"/>
      <c r="Q7" s="657"/>
      <c r="R7" s="657"/>
      <c r="S7" s="659"/>
      <c r="T7" s="635"/>
      <c r="U7" s="635"/>
      <c r="V7" s="635"/>
      <c r="W7" s="635"/>
      <c r="X7" s="635"/>
      <c r="Y7" s="635"/>
    </row>
    <row r="8" spans="1:25" ht="19.5" customHeight="1" thickBot="1" x14ac:dyDescent="0.25">
      <c r="A8" s="660"/>
      <c r="B8" s="661" t="s">
        <v>26853</v>
      </c>
      <c r="C8" s="662"/>
      <c r="D8" s="662"/>
      <c r="E8" s="662"/>
      <c r="F8" s="662"/>
      <c r="G8" s="662"/>
      <c r="H8" s="662"/>
      <c r="I8" s="662"/>
      <c r="J8" s="662"/>
      <c r="K8" s="662"/>
      <c r="L8" s="662"/>
      <c r="M8" s="662"/>
      <c r="N8" s="662"/>
      <c r="O8" s="662"/>
      <c r="P8" s="662"/>
      <c r="Q8" s="662"/>
      <c r="R8" s="662"/>
      <c r="S8" s="663"/>
      <c r="T8" s="660"/>
      <c r="U8" s="660"/>
      <c r="V8" s="660"/>
      <c r="W8" s="660"/>
      <c r="X8" s="660"/>
      <c r="Y8" s="660"/>
    </row>
    <row r="9" spans="1:25" ht="19.5" customHeight="1" x14ac:dyDescent="0.2">
      <c r="A9" s="635"/>
      <c r="B9" s="664"/>
      <c r="C9" s="635"/>
      <c r="D9" s="636"/>
      <c r="E9" s="635"/>
      <c r="F9" s="635"/>
      <c r="G9" s="635"/>
      <c r="H9" s="637"/>
      <c r="I9" s="635"/>
      <c r="J9" s="635"/>
      <c r="K9" s="635"/>
      <c r="L9" s="635"/>
      <c r="M9" s="635"/>
      <c r="N9" s="635"/>
      <c r="O9" s="635"/>
      <c r="P9" s="635"/>
      <c r="Q9" s="635"/>
      <c r="R9" s="635"/>
      <c r="S9" s="665"/>
      <c r="T9" s="635"/>
      <c r="U9" s="635"/>
      <c r="V9" s="635"/>
      <c r="W9" s="635"/>
      <c r="X9" s="635"/>
      <c r="Y9" s="635"/>
    </row>
    <row r="10" spans="1:25" ht="19.5" customHeight="1" x14ac:dyDescent="0.2">
      <c r="A10" s="635"/>
      <c r="B10" s="664"/>
      <c r="C10" s="666" t="s">
        <v>26854</v>
      </c>
      <c r="D10" s="636"/>
      <c r="E10" s="635"/>
      <c r="F10" s="635"/>
      <c r="G10" s="635"/>
      <c r="H10" s="637"/>
      <c r="I10" s="635"/>
      <c r="J10" s="635"/>
      <c r="K10" s="635"/>
      <c r="L10" s="635"/>
      <c r="M10" s="635"/>
      <c r="N10" s="635"/>
      <c r="O10" s="635"/>
      <c r="P10" s="635"/>
      <c r="Q10" s="635"/>
      <c r="R10" s="635"/>
      <c r="S10" s="665"/>
      <c r="T10" s="635"/>
      <c r="U10" s="635"/>
      <c r="V10" s="635"/>
      <c r="W10" s="635"/>
      <c r="X10" s="635"/>
      <c r="Y10" s="635"/>
    </row>
    <row r="11" spans="1:25" ht="19.5" customHeight="1" x14ac:dyDescent="0.2">
      <c r="A11" s="635"/>
      <c r="B11" s="664"/>
      <c r="C11" s="667" t="s">
        <v>26855</v>
      </c>
      <c r="D11" s="668"/>
      <c r="E11" s="635"/>
      <c r="F11" s="635"/>
      <c r="G11" s="635"/>
      <c r="H11" s="637"/>
      <c r="I11" s="635"/>
      <c r="J11" s="635"/>
      <c r="K11" s="635"/>
      <c r="L11" s="635"/>
      <c r="M11" s="635"/>
      <c r="N11" s="635"/>
      <c r="O11" s="635"/>
      <c r="P11" s="635"/>
      <c r="Q11" s="635"/>
      <c r="R11" s="635"/>
      <c r="S11" s="665"/>
      <c r="T11" s="635"/>
      <c r="U11" s="635"/>
      <c r="V11" s="635"/>
      <c r="W11" s="635"/>
      <c r="X11" s="635"/>
      <c r="Y11" s="635"/>
    </row>
    <row r="12" spans="1:25" ht="19.5" customHeight="1" x14ac:dyDescent="0.25">
      <c r="A12" s="635"/>
      <c r="B12" s="664"/>
      <c r="C12" s="635"/>
      <c r="D12" s="636"/>
      <c r="E12" s="635"/>
      <c r="F12" s="635"/>
      <c r="G12" s="635"/>
      <c r="H12" s="669" t="s">
        <v>26856</v>
      </c>
      <c r="I12" s="670"/>
      <c r="J12" s="671"/>
      <c r="K12" s="671"/>
      <c r="L12" s="671"/>
      <c r="M12" s="671"/>
      <c r="N12" s="635"/>
      <c r="O12" s="635"/>
      <c r="P12" s="635"/>
      <c r="Q12" s="635"/>
      <c r="R12" s="635"/>
      <c r="S12" s="665"/>
      <c r="T12" s="635"/>
      <c r="U12" s="635"/>
      <c r="V12" s="635"/>
      <c r="W12" s="635"/>
      <c r="X12" s="635"/>
      <c r="Y12" s="635"/>
    </row>
    <row r="13" spans="1:25" ht="19.5" customHeight="1" x14ac:dyDescent="0.2">
      <c r="A13" s="635"/>
      <c r="B13" s="664"/>
      <c r="C13" s="635"/>
      <c r="D13" s="636"/>
      <c r="E13" s="635"/>
      <c r="F13" s="635"/>
      <c r="G13" s="635"/>
      <c r="H13" s="672" t="s">
        <v>26857</v>
      </c>
      <c r="I13" s="672"/>
      <c r="J13" s="673" t="s">
        <v>26858</v>
      </c>
      <c r="K13" s="673"/>
      <c r="L13" s="674"/>
      <c r="M13" s="675">
        <v>60</v>
      </c>
      <c r="N13" s="635"/>
      <c r="O13" s="635"/>
      <c r="P13" s="635"/>
      <c r="Q13" s="635"/>
      <c r="R13" s="635"/>
      <c r="S13" s="665"/>
      <c r="T13" s="635"/>
      <c r="U13" s="635"/>
      <c r="V13" s="635"/>
      <c r="W13" s="635"/>
      <c r="X13" s="635"/>
      <c r="Y13" s="635"/>
    </row>
    <row r="14" spans="1:25" ht="19.5" customHeight="1" x14ac:dyDescent="0.2">
      <c r="A14" s="635"/>
      <c r="B14" s="664"/>
      <c r="C14" s="635"/>
      <c r="D14" s="636"/>
      <c r="E14" s="635"/>
      <c r="F14" s="635"/>
      <c r="G14" s="635"/>
      <c r="H14" s="672"/>
      <c r="I14" s="672"/>
      <c r="J14" s="673" t="s">
        <v>26859</v>
      </c>
      <c r="K14" s="673"/>
      <c r="L14" s="674"/>
      <c r="M14" s="675">
        <v>30</v>
      </c>
      <c r="N14" s="635"/>
      <c r="O14" s="635"/>
      <c r="P14" s="635"/>
      <c r="Q14" s="635"/>
      <c r="R14" s="635"/>
      <c r="S14" s="665"/>
      <c r="T14" s="635"/>
      <c r="U14" s="635"/>
      <c r="V14" s="635"/>
      <c r="W14" s="635"/>
      <c r="X14" s="635"/>
      <c r="Y14" s="635"/>
    </row>
    <row r="15" spans="1:25" ht="19.5" customHeight="1" x14ac:dyDescent="0.2">
      <c r="A15" s="635"/>
      <c r="B15" s="664"/>
      <c r="C15" s="635"/>
      <c r="D15" s="636"/>
      <c r="E15" s="635"/>
      <c r="F15" s="635"/>
      <c r="G15" s="635"/>
      <c r="H15" s="676" t="s">
        <v>26860</v>
      </c>
      <c r="I15" s="676"/>
      <c r="J15" s="673" t="s">
        <v>26858</v>
      </c>
      <c r="K15" s="673"/>
      <c r="L15" s="674"/>
      <c r="M15" s="675">
        <v>50</v>
      </c>
      <c r="N15" s="635"/>
      <c r="O15" s="635"/>
      <c r="P15" s="635"/>
      <c r="Q15" s="635"/>
      <c r="R15" s="635"/>
      <c r="S15" s="665"/>
      <c r="T15" s="635"/>
      <c r="U15" s="677"/>
      <c r="V15" s="635"/>
      <c r="W15" s="635"/>
      <c r="X15" s="635"/>
      <c r="Y15" s="635"/>
    </row>
    <row r="16" spans="1:25" ht="19.5" customHeight="1" x14ac:dyDescent="0.2">
      <c r="A16" s="635"/>
      <c r="B16" s="664"/>
      <c r="C16" s="635"/>
      <c r="D16" s="636"/>
      <c r="E16" s="635"/>
      <c r="F16" s="635"/>
      <c r="G16" s="635"/>
      <c r="H16" s="676"/>
      <c r="I16" s="676"/>
      <c r="J16" s="673" t="s">
        <v>26859</v>
      </c>
      <c r="K16" s="673"/>
      <c r="L16" s="674"/>
      <c r="M16" s="675">
        <v>25</v>
      </c>
      <c r="N16" s="635"/>
      <c r="O16" s="635"/>
      <c r="P16" s="635"/>
      <c r="Q16" s="635"/>
      <c r="R16" s="635"/>
      <c r="S16" s="665"/>
      <c r="T16" s="635"/>
      <c r="U16" s="677"/>
      <c r="V16" s="635"/>
      <c r="W16" s="635"/>
      <c r="X16" s="635"/>
      <c r="Y16" s="635"/>
    </row>
    <row r="17" spans="1:25" ht="19.5" customHeight="1" x14ac:dyDescent="0.2">
      <c r="A17" s="635"/>
      <c r="B17" s="664"/>
      <c r="C17" s="635"/>
      <c r="D17" s="636"/>
      <c r="E17" s="635"/>
      <c r="F17" s="635"/>
      <c r="G17" s="635"/>
      <c r="H17" s="676" t="s">
        <v>26861</v>
      </c>
      <c r="I17" s="676"/>
      <c r="J17" s="673" t="s">
        <v>26858</v>
      </c>
      <c r="K17" s="673"/>
      <c r="L17" s="674"/>
      <c r="M17" s="675">
        <v>40</v>
      </c>
      <c r="N17" s="635"/>
      <c r="O17" s="635"/>
      <c r="P17" s="635"/>
      <c r="Q17" s="635"/>
      <c r="R17" s="635"/>
      <c r="S17" s="665"/>
      <c r="T17" s="635"/>
      <c r="U17" s="635"/>
      <c r="V17" s="635"/>
      <c r="W17" s="635"/>
      <c r="X17" s="635"/>
      <c r="Y17" s="635"/>
    </row>
    <row r="18" spans="1:25" ht="19.5" customHeight="1" x14ac:dyDescent="0.2">
      <c r="A18" s="635"/>
      <c r="B18" s="664"/>
      <c r="C18" s="635"/>
      <c r="D18" s="636"/>
      <c r="E18" s="635"/>
      <c r="F18" s="635"/>
      <c r="G18" s="635"/>
      <c r="H18" s="676"/>
      <c r="I18" s="676"/>
      <c r="J18" s="673" t="s">
        <v>26859</v>
      </c>
      <c r="K18" s="673"/>
      <c r="L18" s="674"/>
      <c r="M18" s="675">
        <v>20</v>
      </c>
      <c r="N18" s="635"/>
      <c r="O18" s="635"/>
      <c r="P18" s="635"/>
      <c r="Q18" s="635"/>
      <c r="R18" s="635"/>
      <c r="S18" s="665"/>
      <c r="T18" s="635"/>
      <c r="U18" s="635"/>
      <c r="V18" s="635"/>
      <c r="W18" s="635"/>
      <c r="X18" s="635"/>
      <c r="Y18" s="635"/>
    </row>
    <row r="19" spans="1:25" ht="19.5" customHeight="1" x14ac:dyDescent="0.2">
      <c r="A19" s="635"/>
      <c r="B19" s="664"/>
      <c r="C19" s="635"/>
      <c r="D19" s="636"/>
      <c r="E19" s="635"/>
      <c r="F19" s="635"/>
      <c r="G19" s="635"/>
      <c r="H19" s="678" t="s">
        <v>26862</v>
      </c>
      <c r="I19" s="679"/>
      <c r="J19" s="673" t="s">
        <v>26863</v>
      </c>
      <c r="K19" s="673"/>
      <c r="L19" s="674"/>
      <c r="M19" s="675">
        <v>143</v>
      </c>
      <c r="N19" s="635"/>
      <c r="O19" s="635"/>
      <c r="P19" s="635"/>
      <c r="Q19" s="635"/>
      <c r="R19" s="635"/>
      <c r="S19" s="665"/>
      <c r="T19" s="635"/>
      <c r="V19" s="635"/>
      <c r="W19" s="635"/>
      <c r="X19" s="635"/>
      <c r="Y19" s="635"/>
    </row>
    <row r="20" spans="1:25" ht="19.5" customHeight="1" x14ac:dyDescent="0.2">
      <c r="A20" s="635"/>
      <c r="B20" s="664"/>
      <c r="C20" s="635"/>
      <c r="D20" s="636"/>
      <c r="E20" s="635"/>
      <c r="F20" s="635"/>
      <c r="G20" s="635"/>
      <c r="H20" s="637"/>
      <c r="I20" s="635"/>
      <c r="J20" s="635"/>
      <c r="K20" s="635"/>
      <c r="L20" s="635"/>
      <c r="M20" s="635"/>
      <c r="N20" s="635"/>
      <c r="O20" s="635"/>
      <c r="P20" s="635"/>
      <c r="Q20" s="635"/>
      <c r="R20" s="635"/>
      <c r="S20" s="665"/>
      <c r="T20" s="635"/>
      <c r="U20" s="635"/>
      <c r="V20" s="635"/>
      <c r="W20" s="635"/>
      <c r="X20" s="635"/>
      <c r="Y20" s="635"/>
    </row>
    <row r="21" spans="1:25" ht="19.5" customHeight="1" x14ac:dyDescent="0.2">
      <c r="A21" s="635"/>
      <c r="B21" s="664"/>
      <c r="C21" s="635"/>
      <c r="D21" s="636"/>
      <c r="E21" s="635"/>
      <c r="F21" s="635"/>
      <c r="G21" s="635"/>
      <c r="H21" s="637"/>
      <c r="I21" s="635"/>
      <c r="J21" s="635"/>
      <c r="K21" s="635"/>
      <c r="L21" s="635"/>
      <c r="M21" s="635"/>
      <c r="N21" s="635"/>
      <c r="O21" s="635"/>
      <c r="P21" s="635"/>
      <c r="Q21" s="635"/>
      <c r="R21" s="635"/>
      <c r="S21" s="665"/>
      <c r="T21" s="635"/>
      <c r="U21" s="635"/>
      <c r="V21" s="635"/>
      <c r="W21" s="635"/>
      <c r="X21" s="635"/>
      <c r="Y21" s="635"/>
    </row>
    <row r="22" spans="1:25" ht="51" customHeight="1" x14ac:dyDescent="0.2">
      <c r="A22" s="680"/>
      <c r="B22" s="681"/>
      <c r="C22" s="682" t="s">
        <v>0</v>
      </c>
      <c r="D22" s="683" t="s">
        <v>2</v>
      </c>
      <c r="E22" s="684" t="s">
        <v>26864</v>
      </c>
      <c r="F22" s="685"/>
      <c r="G22" s="685"/>
      <c r="H22" s="686"/>
      <c r="I22" s="683" t="s">
        <v>26865</v>
      </c>
      <c r="J22" s="683" t="s">
        <v>15142</v>
      </c>
      <c r="K22" s="683" t="s">
        <v>26866</v>
      </c>
      <c r="L22" s="683" t="s">
        <v>26867</v>
      </c>
      <c r="M22" s="683" t="s">
        <v>26868</v>
      </c>
      <c r="N22" s="683" t="s">
        <v>26869</v>
      </c>
      <c r="O22" s="683" t="s">
        <v>26870</v>
      </c>
      <c r="P22" s="683" t="s">
        <v>26871</v>
      </c>
      <c r="Q22" s="687" t="s">
        <v>26872</v>
      </c>
      <c r="R22" s="688" t="s">
        <v>26873</v>
      </c>
      <c r="S22" s="689"/>
      <c r="T22" s="680"/>
      <c r="U22" s="680"/>
      <c r="V22" s="680"/>
      <c r="W22" s="635"/>
      <c r="X22" s="680"/>
      <c r="Y22" s="680"/>
    </row>
    <row r="23" spans="1:25" ht="22.5" customHeight="1" x14ac:dyDescent="0.2">
      <c r="A23" s="635"/>
      <c r="B23" s="664"/>
      <c r="C23" s="690"/>
      <c r="D23" s="691" t="s">
        <v>26874</v>
      </c>
      <c r="E23" s="692"/>
      <c r="F23" s="692"/>
      <c r="G23" s="692"/>
      <c r="H23" s="692"/>
      <c r="I23" s="692"/>
      <c r="J23" s="692"/>
      <c r="K23" s="692"/>
      <c r="L23" s="692"/>
      <c r="M23" s="692"/>
      <c r="N23" s="692"/>
      <c r="O23" s="692"/>
      <c r="P23" s="692"/>
      <c r="Q23" s="692"/>
      <c r="R23" s="693"/>
      <c r="S23" s="665"/>
      <c r="T23" s="635"/>
      <c r="U23" s="635"/>
      <c r="V23" s="635"/>
      <c r="W23" s="635"/>
      <c r="X23" s="635"/>
      <c r="Y23" s="635"/>
    </row>
    <row r="24" spans="1:25" s="707" customFormat="1" ht="27" customHeight="1" x14ac:dyDescent="0.2">
      <c r="A24" s="694"/>
      <c r="B24" s="695"/>
      <c r="C24" s="696">
        <v>1</v>
      </c>
      <c r="D24" s="697" t="s">
        <v>26307</v>
      </c>
      <c r="E24" s="698" t="str">
        <f>VLOOKUP(D24,'[6]EQUIP SICRO'!$A:$K,2,0)</f>
        <v>Guindaste móvel sobre pneus com 2 eixos com capacidade máxima de 55 t - 186 kW</v>
      </c>
      <c r="F24" s="699"/>
      <c r="G24" s="699"/>
      <c r="H24" s="700"/>
      <c r="I24" s="701">
        <f>K19</f>
        <v>0</v>
      </c>
      <c r="J24" s="701">
        <v>1</v>
      </c>
      <c r="K24" s="702" t="str">
        <f>D24</f>
        <v>E9785</v>
      </c>
      <c r="L24" s="703">
        <f t="shared" ref="L24:L53" si="0">$M$19</f>
        <v>143</v>
      </c>
      <c r="M24" s="703">
        <f t="shared" ref="M24:M37" si="1">$M$13</f>
        <v>60</v>
      </c>
      <c r="N24" s="702">
        <f>TRUNC(L24/M24,2)</f>
        <v>2.38</v>
      </c>
      <c r="O24" s="703">
        <v>1</v>
      </c>
      <c r="P24" s="704">
        <v>2</v>
      </c>
      <c r="Q24" s="702">
        <f>VLOOKUP(K24,'[6]EQUIP SICRO'!$A:$K,10,0)</f>
        <v>504.91090000000003</v>
      </c>
      <c r="R24" s="705">
        <f>TRUNC(N24*O24*P24*J24*Q24,2)</f>
        <v>2403.37</v>
      </c>
      <c r="S24" s="706"/>
      <c r="T24" s="694"/>
      <c r="U24" s="694"/>
      <c r="V24" s="694"/>
      <c r="W24" s="694"/>
      <c r="X24" s="694"/>
      <c r="Y24" s="694"/>
    </row>
    <row r="25" spans="1:25" s="707" customFormat="1" ht="21.75" customHeight="1" x14ac:dyDescent="0.2">
      <c r="A25" s="694"/>
      <c r="B25" s="695"/>
      <c r="C25" s="696">
        <v>2</v>
      </c>
      <c r="D25" s="697" t="s">
        <v>26488</v>
      </c>
      <c r="E25" s="698" t="str">
        <f>VLOOKUP(D25,'[6]EQUIP SICRO'!$A:$K,2,0)</f>
        <v>Caminhão carroceria com capacidade de 15 t - 188 kW</v>
      </c>
      <c r="F25" s="699"/>
      <c r="G25" s="699"/>
      <c r="H25" s="700"/>
      <c r="I25" s="701">
        <f>$K$19</f>
        <v>0</v>
      </c>
      <c r="J25" s="701">
        <v>1</v>
      </c>
      <c r="K25" s="702" t="str">
        <f>D25</f>
        <v>E9592</v>
      </c>
      <c r="L25" s="703">
        <f t="shared" si="0"/>
        <v>143</v>
      </c>
      <c r="M25" s="703">
        <f t="shared" si="1"/>
        <v>60</v>
      </c>
      <c r="N25" s="702">
        <f t="shared" ref="N25:N37" si="2">TRUNC(L25/M25,2)</f>
        <v>2.38</v>
      </c>
      <c r="O25" s="703">
        <v>1</v>
      </c>
      <c r="P25" s="704">
        <v>2</v>
      </c>
      <c r="Q25" s="702">
        <f>VLOOKUP(K25,'[6]EQUIP SICRO'!$A:$K,10,0)</f>
        <v>285.23840000000001</v>
      </c>
      <c r="R25" s="705">
        <f>TRUNC(N25*O25*P25*J25*Q25,2)</f>
        <v>1357.73</v>
      </c>
      <c r="S25" s="706"/>
      <c r="T25" s="694"/>
      <c r="U25" s="694"/>
      <c r="V25" s="694"/>
      <c r="W25" s="694"/>
      <c r="X25" s="694"/>
      <c r="Y25" s="694"/>
    </row>
    <row r="26" spans="1:25" s="707" customFormat="1" ht="21.75" customHeight="1" x14ac:dyDescent="0.2">
      <c r="A26" s="694"/>
      <c r="B26" s="695"/>
      <c r="C26" s="696">
        <v>3</v>
      </c>
      <c r="D26" s="697" t="s">
        <v>26444</v>
      </c>
      <c r="E26" s="698" t="str">
        <f>VLOOKUP(D26,'[6]EQUIP SICRO'!$A:$K,2,0)</f>
        <v>Caminhão basculante com capacidade de 6 m³ - 136 kW</v>
      </c>
      <c r="F26" s="699"/>
      <c r="G26" s="699"/>
      <c r="H26" s="700"/>
      <c r="I26" s="701">
        <f t="shared" ref="I26:I53" si="3">$K$19</f>
        <v>0</v>
      </c>
      <c r="J26" s="701">
        <v>2</v>
      </c>
      <c r="K26" s="702" t="str">
        <f t="shared" ref="K26:K37" si="4">D26</f>
        <v>E9506</v>
      </c>
      <c r="L26" s="703">
        <f t="shared" si="0"/>
        <v>143</v>
      </c>
      <c r="M26" s="703">
        <f t="shared" si="1"/>
        <v>60</v>
      </c>
      <c r="N26" s="702">
        <f t="shared" si="2"/>
        <v>2.38</v>
      </c>
      <c r="O26" s="703">
        <v>1</v>
      </c>
      <c r="P26" s="704">
        <v>2</v>
      </c>
      <c r="Q26" s="702">
        <f>VLOOKUP(K26,'[6]EQUIP SICRO'!$A:$K,10,0)</f>
        <v>202.839</v>
      </c>
      <c r="R26" s="705">
        <f t="shared" ref="R26:R37" si="5">TRUNC(N26*O26*P26*J26*Q26,2)</f>
        <v>1931.02</v>
      </c>
      <c r="S26" s="706"/>
      <c r="T26" s="694"/>
      <c r="U26" s="694"/>
      <c r="V26" s="694"/>
      <c r="W26" s="694"/>
      <c r="X26" s="694"/>
      <c r="Y26" s="694"/>
    </row>
    <row r="27" spans="1:25" s="707" customFormat="1" ht="21.75" customHeight="1" x14ac:dyDescent="0.2">
      <c r="A27" s="694"/>
      <c r="B27" s="695"/>
      <c r="C27" s="696">
        <v>4</v>
      </c>
      <c r="D27" s="697" t="s">
        <v>26536</v>
      </c>
      <c r="E27" s="698" t="str">
        <f>VLOOKUP(D27,'[6]EQUIP SICRO'!$A:$K,2,0)</f>
        <v>Caminhão basculante com capacidade de 14 m³ - 210 kW</v>
      </c>
      <c r="F27" s="699"/>
      <c r="G27" s="699"/>
      <c r="H27" s="700"/>
      <c r="I27" s="701">
        <f t="shared" si="3"/>
        <v>0</v>
      </c>
      <c r="J27" s="701">
        <v>3</v>
      </c>
      <c r="K27" s="702" t="str">
        <f t="shared" si="4"/>
        <v>E9667</v>
      </c>
      <c r="L27" s="703">
        <f t="shared" si="0"/>
        <v>143</v>
      </c>
      <c r="M27" s="703">
        <f t="shared" si="1"/>
        <v>60</v>
      </c>
      <c r="N27" s="702">
        <f t="shared" si="2"/>
        <v>2.38</v>
      </c>
      <c r="O27" s="703">
        <v>1</v>
      </c>
      <c r="P27" s="704">
        <v>2</v>
      </c>
      <c r="Q27" s="702">
        <f>VLOOKUP(K27,'[6]EQUIP SICRO'!$A:$K,10,0)</f>
        <v>327.35180000000003</v>
      </c>
      <c r="R27" s="705">
        <f t="shared" si="5"/>
        <v>4674.58</v>
      </c>
      <c r="S27" s="706"/>
      <c r="T27" s="694"/>
      <c r="U27" s="694"/>
      <c r="V27" s="694"/>
      <c r="W27" s="694"/>
      <c r="X27" s="694"/>
      <c r="Y27" s="694"/>
    </row>
    <row r="28" spans="1:25" s="707" customFormat="1" ht="36.75" customHeight="1" x14ac:dyDescent="0.2">
      <c r="A28" s="694"/>
      <c r="B28" s="695"/>
      <c r="C28" s="696">
        <v>5</v>
      </c>
      <c r="D28" s="697" t="s">
        <v>26429</v>
      </c>
      <c r="E28" s="698" t="str">
        <f>VLOOKUP(D28,'[6]EQUIP SICRO'!$A:$K,2,0)</f>
        <v>Caminhão com sistema de hidrojateamento de alta pressão e vácuo para limpeza e desobstrução de bueiros com capacidade total de 15.600 l - 188 kW</v>
      </c>
      <c r="F28" s="699"/>
      <c r="G28" s="699"/>
      <c r="H28" s="700"/>
      <c r="I28" s="701">
        <f t="shared" si="3"/>
        <v>0</v>
      </c>
      <c r="J28" s="701">
        <v>1</v>
      </c>
      <c r="K28" s="702" t="str">
        <f t="shared" si="4"/>
        <v>E9199</v>
      </c>
      <c r="L28" s="703">
        <f t="shared" si="0"/>
        <v>143</v>
      </c>
      <c r="M28" s="703">
        <f t="shared" si="1"/>
        <v>60</v>
      </c>
      <c r="N28" s="702">
        <f t="shared" si="2"/>
        <v>2.38</v>
      </c>
      <c r="O28" s="703">
        <v>1</v>
      </c>
      <c r="P28" s="704">
        <v>2</v>
      </c>
      <c r="Q28" s="702">
        <f>VLOOKUP(K28,'[6]EQUIP SICRO'!$A:$K,10,0)</f>
        <v>413.66989999999998</v>
      </c>
      <c r="R28" s="705">
        <f t="shared" si="5"/>
        <v>1969.06</v>
      </c>
      <c r="S28" s="706"/>
      <c r="T28" s="694"/>
      <c r="U28" s="694"/>
      <c r="V28" s="694"/>
      <c r="W28" s="694"/>
      <c r="X28" s="694"/>
      <c r="Y28" s="694"/>
    </row>
    <row r="29" spans="1:25" s="707" customFormat="1" ht="21.75" customHeight="1" x14ac:dyDescent="0.2">
      <c r="A29" s="694"/>
      <c r="B29" s="695"/>
      <c r="C29" s="696">
        <v>6</v>
      </c>
      <c r="D29" s="697" t="s">
        <v>26482</v>
      </c>
      <c r="E29" s="698" t="str">
        <f>VLOOKUP(D29,'[6]EQUIP SICRO'!$A:$K,2,0)</f>
        <v>Caminhão basculante com capacidade de 10 m³ - 210 kW</v>
      </c>
      <c r="F29" s="699"/>
      <c r="G29" s="699"/>
      <c r="H29" s="700"/>
      <c r="I29" s="701">
        <f t="shared" si="3"/>
        <v>0</v>
      </c>
      <c r="J29" s="701">
        <v>1</v>
      </c>
      <c r="K29" s="702" t="str">
        <f t="shared" si="4"/>
        <v>E9579</v>
      </c>
      <c r="L29" s="703">
        <f t="shared" si="0"/>
        <v>143</v>
      </c>
      <c r="M29" s="703">
        <f t="shared" si="1"/>
        <v>60</v>
      </c>
      <c r="N29" s="702">
        <f t="shared" si="2"/>
        <v>2.38</v>
      </c>
      <c r="O29" s="703">
        <v>1</v>
      </c>
      <c r="P29" s="704">
        <v>2</v>
      </c>
      <c r="Q29" s="702">
        <f>VLOOKUP(K29,'[6]EQUIP SICRO'!$A:$K,10,0)</f>
        <v>315.73630000000003</v>
      </c>
      <c r="R29" s="705">
        <f t="shared" si="5"/>
        <v>1502.9</v>
      </c>
      <c r="S29" s="706"/>
      <c r="T29" s="694"/>
      <c r="U29" s="694"/>
      <c r="V29" s="694"/>
      <c r="W29" s="694"/>
      <c r="X29" s="694"/>
      <c r="Y29" s="694"/>
    </row>
    <row r="30" spans="1:25" s="707" customFormat="1" ht="27" customHeight="1" x14ac:dyDescent="0.2">
      <c r="A30" s="694"/>
      <c r="B30" s="695"/>
      <c r="C30" s="696">
        <v>7</v>
      </c>
      <c r="D30" s="697" t="s">
        <v>26562</v>
      </c>
      <c r="E30" s="698" t="str">
        <f>VLOOKUP(D30,'[6]EQUIP SICRO'!$A:$K,2,0)</f>
        <v>Caminhão guindauto com capacidade de elevação de 6,2 t e carroceria de 7 t - 136 kW</v>
      </c>
      <c r="F30" s="699"/>
      <c r="G30" s="699"/>
      <c r="H30" s="700"/>
      <c r="I30" s="701">
        <f t="shared" si="3"/>
        <v>0</v>
      </c>
      <c r="J30" s="701">
        <v>1</v>
      </c>
      <c r="K30" s="702" t="str">
        <f t="shared" si="4"/>
        <v>E9686</v>
      </c>
      <c r="L30" s="703">
        <f t="shared" si="0"/>
        <v>143</v>
      </c>
      <c r="M30" s="703">
        <f t="shared" si="1"/>
        <v>60</v>
      </c>
      <c r="N30" s="702">
        <f t="shared" si="2"/>
        <v>2.38</v>
      </c>
      <c r="O30" s="703">
        <v>1</v>
      </c>
      <c r="P30" s="704">
        <v>2</v>
      </c>
      <c r="Q30" s="702">
        <f>VLOOKUP(K30,'[6]EQUIP SICRO'!$A:$K,10,0)</f>
        <v>324.72609999999997</v>
      </c>
      <c r="R30" s="705">
        <f t="shared" si="5"/>
        <v>1545.69</v>
      </c>
      <c r="S30" s="706"/>
      <c r="T30" s="694"/>
      <c r="U30" s="694"/>
      <c r="V30" s="694"/>
      <c r="W30" s="694"/>
      <c r="X30" s="694"/>
      <c r="Y30" s="694"/>
    </row>
    <row r="31" spans="1:25" s="707" customFormat="1" ht="21.75" customHeight="1" x14ac:dyDescent="0.2">
      <c r="A31" s="694"/>
      <c r="B31" s="695"/>
      <c r="C31" s="696">
        <v>8</v>
      </c>
      <c r="D31" s="697" t="s">
        <v>26472</v>
      </c>
      <c r="E31" s="698" t="str">
        <f>VLOOKUP(D31,'[6]EQUIP SICRO'!$A:$K,2,0)</f>
        <v>Caminhão tanque com capacidade de 10.000 l - 188 kW</v>
      </c>
      <c r="F31" s="699"/>
      <c r="G31" s="699"/>
      <c r="H31" s="700"/>
      <c r="I31" s="701">
        <f t="shared" si="3"/>
        <v>0</v>
      </c>
      <c r="J31" s="701">
        <v>2</v>
      </c>
      <c r="K31" s="702" t="str">
        <f t="shared" si="4"/>
        <v>E9571</v>
      </c>
      <c r="L31" s="703">
        <f t="shared" si="0"/>
        <v>143</v>
      </c>
      <c r="M31" s="703">
        <f t="shared" si="1"/>
        <v>60</v>
      </c>
      <c r="N31" s="702">
        <f t="shared" si="2"/>
        <v>2.38</v>
      </c>
      <c r="O31" s="703">
        <v>1</v>
      </c>
      <c r="P31" s="704">
        <v>2</v>
      </c>
      <c r="Q31" s="702">
        <f>VLOOKUP(K31,'[6]EQUIP SICRO'!$A:$K,10,0)</f>
        <v>362.2722</v>
      </c>
      <c r="R31" s="705">
        <f t="shared" si="5"/>
        <v>3448.83</v>
      </c>
      <c r="S31" s="706"/>
      <c r="T31" s="694"/>
      <c r="U31" s="694"/>
      <c r="V31" s="694"/>
      <c r="W31" s="694"/>
      <c r="X31" s="694"/>
      <c r="Y31" s="694"/>
    </row>
    <row r="32" spans="1:25" s="707" customFormat="1" ht="27" customHeight="1" x14ac:dyDescent="0.2">
      <c r="A32" s="694"/>
      <c r="B32" s="695"/>
      <c r="C32" s="696">
        <v>9</v>
      </c>
      <c r="D32" s="697" t="s">
        <v>26456</v>
      </c>
      <c r="E32" s="698" t="str">
        <f>VLOOKUP(D32,'[6]EQUIP SICRO'!$A:$K,2,0)</f>
        <v>Caminhão tanque distribuidor de asfalto com capacidade de 6.000 l - 7 kW/136 kW</v>
      </c>
      <c r="F32" s="699"/>
      <c r="G32" s="699"/>
      <c r="H32" s="700"/>
      <c r="I32" s="701">
        <f t="shared" si="3"/>
        <v>0</v>
      </c>
      <c r="J32" s="701">
        <v>2</v>
      </c>
      <c r="K32" s="702" t="str">
        <f t="shared" si="4"/>
        <v>E9509</v>
      </c>
      <c r="L32" s="703">
        <f t="shared" si="0"/>
        <v>143</v>
      </c>
      <c r="M32" s="703">
        <f t="shared" si="1"/>
        <v>60</v>
      </c>
      <c r="N32" s="702">
        <f t="shared" si="2"/>
        <v>2.38</v>
      </c>
      <c r="O32" s="703">
        <v>1</v>
      </c>
      <c r="P32" s="704">
        <v>2</v>
      </c>
      <c r="Q32" s="702">
        <f>VLOOKUP(K32,'[6]EQUIP SICRO'!$A:$K,10,0)</f>
        <v>337.11720000000003</v>
      </c>
      <c r="R32" s="705">
        <f t="shared" si="5"/>
        <v>3209.35</v>
      </c>
      <c r="S32" s="706"/>
      <c r="T32" s="694"/>
      <c r="U32" s="694"/>
      <c r="V32" s="694"/>
      <c r="W32" s="694"/>
      <c r="X32" s="694"/>
      <c r="Y32" s="694"/>
    </row>
    <row r="33" spans="1:25" s="707" customFormat="1" ht="27" customHeight="1" x14ac:dyDescent="0.2">
      <c r="A33" s="694"/>
      <c r="B33" s="695"/>
      <c r="C33" s="696">
        <v>10</v>
      </c>
      <c r="D33" s="697" t="s">
        <v>26516</v>
      </c>
      <c r="E33" s="698" t="str">
        <f>VLOOKUP(D33,'[6]EQUIP SICRO'!$A:$K,2,0)</f>
        <v>Caminhão demarcador de faixas com sistema de pintura a quente - 5 kW/30,10 kW/136 kW</v>
      </c>
      <c r="F33" s="699"/>
      <c r="G33" s="699"/>
      <c r="H33" s="700"/>
      <c r="I33" s="701">
        <f t="shared" si="3"/>
        <v>0</v>
      </c>
      <c r="J33" s="701">
        <v>1</v>
      </c>
      <c r="K33" s="702" t="str">
        <f t="shared" si="4"/>
        <v>E9645</v>
      </c>
      <c r="L33" s="703">
        <f t="shared" si="0"/>
        <v>143</v>
      </c>
      <c r="M33" s="703">
        <f t="shared" si="1"/>
        <v>60</v>
      </c>
      <c r="N33" s="702">
        <f t="shared" si="2"/>
        <v>2.38</v>
      </c>
      <c r="O33" s="703">
        <v>1</v>
      </c>
      <c r="P33" s="704">
        <v>2</v>
      </c>
      <c r="Q33" s="702">
        <f>VLOOKUP(K33,'[6]EQUIP SICRO'!$A:$K,10,0)</f>
        <v>704.19910000000004</v>
      </c>
      <c r="R33" s="705">
        <f t="shared" si="5"/>
        <v>3351.98</v>
      </c>
      <c r="S33" s="706"/>
      <c r="T33" s="694"/>
      <c r="U33" s="694"/>
      <c r="V33" s="694"/>
      <c r="W33" s="694"/>
      <c r="X33" s="694"/>
      <c r="Y33" s="694"/>
    </row>
    <row r="34" spans="1:25" s="707" customFormat="1" ht="21.75" customHeight="1" x14ac:dyDescent="0.2">
      <c r="A34" s="694"/>
      <c r="B34" s="695"/>
      <c r="C34" s="696">
        <v>11</v>
      </c>
      <c r="D34" s="697" t="s">
        <v>26568</v>
      </c>
      <c r="E34" s="698" t="str">
        <f>VLOOKUP(D34,'[6]EQUIP SICRO'!$A:$K,2,0)</f>
        <v>Caminhão carroceria com capacidade de 5 t - 120 kW</v>
      </c>
      <c r="F34" s="699"/>
      <c r="G34" s="699"/>
      <c r="H34" s="700"/>
      <c r="I34" s="701">
        <f t="shared" si="3"/>
        <v>0</v>
      </c>
      <c r="J34" s="701">
        <v>2</v>
      </c>
      <c r="K34" s="702" t="str">
        <f t="shared" si="4"/>
        <v>E9687</v>
      </c>
      <c r="L34" s="703">
        <f t="shared" si="0"/>
        <v>143</v>
      </c>
      <c r="M34" s="703">
        <f t="shared" si="1"/>
        <v>60</v>
      </c>
      <c r="N34" s="702">
        <f t="shared" si="2"/>
        <v>2.38</v>
      </c>
      <c r="O34" s="703">
        <v>1</v>
      </c>
      <c r="P34" s="704">
        <v>2</v>
      </c>
      <c r="Q34" s="702">
        <f>VLOOKUP(K34,'[6]EQUIP SICRO'!$A:$K,10,0)</f>
        <v>177.1371</v>
      </c>
      <c r="R34" s="705">
        <f t="shared" si="5"/>
        <v>1686.34</v>
      </c>
      <c r="S34" s="706"/>
      <c r="T34" s="694"/>
      <c r="U34" s="694"/>
      <c r="V34" s="694"/>
      <c r="W34" s="694"/>
      <c r="X34" s="694"/>
      <c r="Y34" s="694"/>
    </row>
    <row r="35" spans="1:25" s="707" customFormat="1" ht="27" customHeight="1" x14ac:dyDescent="0.2">
      <c r="A35" s="694"/>
      <c r="B35" s="695"/>
      <c r="C35" s="696">
        <v>12</v>
      </c>
      <c r="D35" s="697" t="s">
        <v>26596</v>
      </c>
      <c r="E35" s="698" t="str">
        <f>VLOOKUP(D35,'[6]EQUIP SICRO'!$A:$K,2,0)</f>
        <v>Caminhão para hidrossemeadura com capacidade de 7.500 l - 77,2 kW/235 kW</v>
      </c>
      <c r="F35" s="699"/>
      <c r="G35" s="699"/>
      <c r="H35" s="700"/>
      <c r="I35" s="701">
        <f t="shared" si="3"/>
        <v>0</v>
      </c>
      <c r="J35" s="701">
        <v>1</v>
      </c>
      <c r="K35" s="702" t="str">
        <f t="shared" si="4"/>
        <v>E9792</v>
      </c>
      <c r="L35" s="703">
        <f t="shared" si="0"/>
        <v>143</v>
      </c>
      <c r="M35" s="703">
        <f t="shared" si="1"/>
        <v>60</v>
      </c>
      <c r="N35" s="702">
        <f t="shared" si="2"/>
        <v>2.38</v>
      </c>
      <c r="O35" s="703">
        <v>1</v>
      </c>
      <c r="P35" s="704">
        <v>2</v>
      </c>
      <c r="Q35" s="702">
        <f>VLOOKUP(K35,'[6]EQUIP SICRO'!$A:$K,10,0)</f>
        <v>610.88289999999995</v>
      </c>
      <c r="R35" s="705">
        <f t="shared" si="5"/>
        <v>2907.8</v>
      </c>
      <c r="S35" s="706"/>
      <c r="T35" s="694"/>
      <c r="U35" s="694"/>
      <c r="V35" s="694"/>
      <c r="W35" s="694"/>
      <c r="X35" s="694"/>
      <c r="Y35" s="694"/>
    </row>
    <row r="36" spans="1:25" s="707" customFormat="1" ht="27" customHeight="1" x14ac:dyDescent="0.2">
      <c r="A36" s="694"/>
      <c r="B36" s="695"/>
      <c r="C36" s="696">
        <v>13</v>
      </c>
      <c r="D36" s="697" t="s">
        <v>26361</v>
      </c>
      <c r="E36" s="698" t="str">
        <f>VLOOKUP(D36,'[6]EQUIP SICRO'!$A:$K,2,0)</f>
        <v>Bate-estaca hidráulico para defensas montado em caminhão guindauto com capacidade de 6,2 t e carroceria de 5 t - 152 kW</v>
      </c>
      <c r="F36" s="699"/>
      <c r="G36" s="699"/>
      <c r="H36" s="700"/>
      <c r="I36" s="701">
        <f t="shared" si="3"/>
        <v>0</v>
      </c>
      <c r="J36" s="701">
        <v>1</v>
      </c>
      <c r="K36" s="702" t="str">
        <f t="shared" si="4"/>
        <v>E9082</v>
      </c>
      <c r="L36" s="703">
        <f t="shared" si="0"/>
        <v>143</v>
      </c>
      <c r="M36" s="703">
        <f t="shared" si="1"/>
        <v>60</v>
      </c>
      <c r="N36" s="702">
        <f t="shared" si="2"/>
        <v>2.38</v>
      </c>
      <c r="O36" s="703">
        <v>1</v>
      </c>
      <c r="P36" s="704">
        <v>2</v>
      </c>
      <c r="Q36" s="702">
        <f>VLOOKUP(K36,'[6]EQUIP SICRO'!$A:$K,10,0)</f>
        <v>397.28190000000001</v>
      </c>
      <c r="R36" s="705">
        <f t="shared" si="5"/>
        <v>1891.06</v>
      </c>
      <c r="S36" s="706"/>
      <c r="T36" s="694"/>
      <c r="U36" s="694"/>
      <c r="V36" s="694"/>
      <c r="W36" s="694"/>
      <c r="X36" s="694"/>
      <c r="Y36" s="694"/>
    </row>
    <row r="37" spans="1:25" s="707" customFormat="1" ht="21.75" customHeight="1" x14ac:dyDescent="0.2">
      <c r="A37" s="694"/>
      <c r="B37" s="695"/>
      <c r="C37" s="696">
        <v>14</v>
      </c>
      <c r="D37" s="697" t="s">
        <v>26506</v>
      </c>
      <c r="E37" s="698" t="str">
        <f>VLOOKUP(D37,'[6]EQUIP SICRO'!$A:$K,2,0)</f>
        <v>Caminhão tanque com capacidade de 6.000 l - 136 kW</v>
      </c>
      <c r="F37" s="699"/>
      <c r="G37" s="699"/>
      <c r="H37" s="700"/>
      <c r="I37" s="701">
        <f t="shared" si="3"/>
        <v>0</v>
      </c>
      <c r="J37" s="701">
        <v>1</v>
      </c>
      <c r="K37" s="702" t="str">
        <f t="shared" si="4"/>
        <v>E9605</v>
      </c>
      <c r="L37" s="703">
        <f t="shared" si="0"/>
        <v>143</v>
      </c>
      <c r="M37" s="703">
        <f t="shared" si="1"/>
        <v>60</v>
      </c>
      <c r="N37" s="702">
        <f t="shared" si="2"/>
        <v>2.38</v>
      </c>
      <c r="O37" s="703">
        <v>1</v>
      </c>
      <c r="P37" s="704">
        <v>2</v>
      </c>
      <c r="Q37" s="702">
        <f>VLOOKUP(K37,'[6]EQUIP SICRO'!$A:$K,10,0)</f>
        <v>284.1438</v>
      </c>
      <c r="R37" s="705">
        <f t="shared" si="5"/>
        <v>1352.52</v>
      </c>
      <c r="S37" s="706"/>
      <c r="T37" s="694"/>
      <c r="U37" s="694"/>
      <c r="V37" s="694"/>
      <c r="W37" s="694"/>
      <c r="X37" s="694"/>
      <c r="Y37" s="694"/>
    </row>
    <row r="38" spans="1:25" ht="22.5" customHeight="1" x14ac:dyDescent="0.2">
      <c r="A38" s="635"/>
      <c r="B38" s="664"/>
      <c r="C38" s="690"/>
      <c r="D38" s="691" t="s">
        <v>26875</v>
      </c>
      <c r="E38" s="692"/>
      <c r="F38" s="692"/>
      <c r="G38" s="692"/>
      <c r="H38" s="692"/>
      <c r="I38" s="692"/>
      <c r="J38" s="692"/>
      <c r="K38" s="692"/>
      <c r="L38" s="692"/>
      <c r="M38" s="692"/>
      <c r="N38" s="692"/>
      <c r="O38" s="692"/>
      <c r="P38" s="692"/>
      <c r="Q38" s="692"/>
      <c r="R38" s="693"/>
      <c r="S38" s="665"/>
      <c r="T38" s="635"/>
      <c r="U38" s="635"/>
      <c r="V38" s="635"/>
      <c r="W38" s="635"/>
      <c r="X38" s="635"/>
      <c r="Y38" s="635"/>
    </row>
    <row r="39" spans="1:25" ht="21.75" customHeight="1" x14ac:dyDescent="0.2">
      <c r="A39" s="636"/>
      <c r="B39" s="708"/>
      <c r="C39" s="709">
        <v>8</v>
      </c>
      <c r="D39" s="710" t="str">
        <f t="shared" ref="D39:D46" si="6">D61</f>
        <v>E9584</v>
      </c>
      <c r="E39" s="698" t="str">
        <f>VLOOKUP(D39,'[6]EQUIP SICRO'!$A:$K,2,0)</f>
        <v>Carregadeira de pneus com capacidade de 1,72 m³ - 113 kW</v>
      </c>
      <c r="F39" s="699"/>
      <c r="G39" s="699"/>
      <c r="H39" s="700"/>
      <c r="I39" s="701">
        <f t="shared" si="3"/>
        <v>0</v>
      </c>
      <c r="J39" s="711">
        <v>3</v>
      </c>
      <c r="K39" s="712" t="str">
        <f t="shared" ref="K39:K46" si="7">K61</f>
        <v>E9665</v>
      </c>
      <c r="L39" s="713">
        <f t="shared" si="0"/>
        <v>143</v>
      </c>
      <c r="M39" s="713">
        <f t="shared" ref="M39:M40" si="8">$M$14</f>
        <v>30</v>
      </c>
      <c r="N39" s="712">
        <f>TRUNC(L39/M39,2)</f>
        <v>4.76</v>
      </c>
      <c r="O39" s="713">
        <f t="shared" ref="O39:O46" si="9">P61</f>
        <v>0.66692607003891058</v>
      </c>
      <c r="P39" s="714">
        <v>2</v>
      </c>
      <c r="Q39" s="702">
        <f>VLOOKUP(K39,'[6]EQUIP SICRO'!$A:$K,10,0)</f>
        <v>423.36059999999998</v>
      </c>
      <c r="R39" s="715">
        <f>TRUNC(N39*O39*P39*J39*Q39,2)</f>
        <v>8063.92</v>
      </c>
      <c r="S39" s="716"/>
      <c r="T39" s="636"/>
      <c r="U39" s="636"/>
      <c r="V39" s="636"/>
      <c r="W39" s="636"/>
      <c r="X39" s="636"/>
      <c r="Y39" s="636"/>
    </row>
    <row r="40" spans="1:25" ht="21.75" customHeight="1" x14ac:dyDescent="0.2">
      <c r="A40" s="636"/>
      <c r="B40" s="708"/>
      <c r="C40" s="709">
        <v>8</v>
      </c>
      <c r="D40" s="710" t="str">
        <f t="shared" si="6"/>
        <v>E9541</v>
      </c>
      <c r="E40" s="698" t="str">
        <f>VLOOKUP(D40,'[6]EQUIP SICRO'!$A:$K,2,0)</f>
        <v>Trator sobre esteiras com lâmina - 259 kW</v>
      </c>
      <c r="F40" s="699"/>
      <c r="G40" s="699"/>
      <c r="H40" s="700"/>
      <c r="I40" s="701">
        <f t="shared" si="3"/>
        <v>0</v>
      </c>
      <c r="J40" s="711">
        <v>2</v>
      </c>
      <c r="K40" s="712" t="str">
        <f t="shared" si="7"/>
        <v>E9018</v>
      </c>
      <c r="L40" s="713">
        <f t="shared" si="0"/>
        <v>143</v>
      </c>
      <c r="M40" s="713">
        <f t="shared" si="8"/>
        <v>30</v>
      </c>
      <c r="N40" s="712">
        <f>TRUNC(L40/M40,2)</f>
        <v>4.76</v>
      </c>
      <c r="O40" s="713">
        <f t="shared" si="9"/>
        <v>0.72765772408447238</v>
      </c>
      <c r="P40" s="714">
        <v>2</v>
      </c>
      <c r="Q40" s="702">
        <f>VLOOKUP(K40,'[6]EQUIP SICRO'!$A:$K,10,0)</f>
        <v>559.05449999999996</v>
      </c>
      <c r="R40" s="715">
        <f>TRUNC(N40*O40*P40*J40*Q40,2)</f>
        <v>7745.47</v>
      </c>
      <c r="S40" s="716"/>
      <c r="T40" s="636"/>
      <c r="U40" s="636"/>
      <c r="V40" s="636"/>
      <c r="W40" s="636"/>
      <c r="X40" s="636"/>
      <c r="Y40" s="636"/>
    </row>
    <row r="41" spans="1:25" ht="21.75" customHeight="1" x14ac:dyDescent="0.2">
      <c r="A41" s="636"/>
      <c r="B41" s="708"/>
      <c r="C41" s="709">
        <v>9</v>
      </c>
      <c r="D41" s="710" t="str">
        <f t="shared" si="6"/>
        <v>E9511</v>
      </c>
      <c r="E41" s="698" t="str">
        <f>VLOOKUP(D41,'[6]EQUIP SICRO'!$A:$K,2,0)</f>
        <v>Carregadeira de pneus com capacidade de 3,40 m³ - 195 kW</v>
      </c>
      <c r="F41" s="699"/>
      <c r="G41" s="699"/>
      <c r="H41" s="700"/>
      <c r="I41" s="701">
        <f t="shared" si="3"/>
        <v>0</v>
      </c>
      <c r="J41" s="711">
        <v>1</v>
      </c>
      <c r="K41" s="712" t="str">
        <f t="shared" si="7"/>
        <v>E9665</v>
      </c>
      <c r="L41" s="713">
        <f t="shared" si="0"/>
        <v>143</v>
      </c>
      <c r="M41" s="713">
        <v>30</v>
      </c>
      <c r="N41" s="712">
        <f t="shared" ref="N41:N53" si="10">TRUNC(L41/M41,2)</f>
        <v>4.76</v>
      </c>
      <c r="O41" s="713">
        <f t="shared" si="9"/>
        <v>0.73112840466926066</v>
      </c>
      <c r="P41" s="714">
        <v>2</v>
      </c>
      <c r="Q41" s="702">
        <f>VLOOKUP(K41,'[6]EQUIP SICRO'!$A:$K,10,0)</f>
        <v>423.36059999999998</v>
      </c>
      <c r="R41" s="715">
        <f t="shared" ref="R41:R53" si="11">TRUNC(N41*O41*P41*J41*Q41,2)</f>
        <v>2946.73</v>
      </c>
      <c r="S41" s="716"/>
      <c r="T41" s="636"/>
      <c r="U41" s="636"/>
      <c r="V41" s="636"/>
      <c r="W41" s="636"/>
      <c r="X41" s="636"/>
      <c r="Y41" s="636"/>
    </row>
    <row r="42" spans="1:25" ht="45" customHeight="1" x14ac:dyDescent="0.2">
      <c r="A42" s="636"/>
      <c r="B42" s="708"/>
      <c r="C42" s="709">
        <v>10</v>
      </c>
      <c r="D42" s="710" t="str">
        <f t="shared" si="6"/>
        <v>E9774</v>
      </c>
      <c r="E42" s="698" t="str">
        <f>VLOOKUP(D42,'[6]EQUIP SICRO'!$A:$K,2,0)</f>
        <v>Retroescavadeira de pneus com caçamba de escavação trapezoidal ou triangular com seção de corte de 0,30 a 0,50 m² - 58 kW</v>
      </c>
      <c r="F42" s="699"/>
      <c r="G42" s="699"/>
      <c r="H42" s="700"/>
      <c r="I42" s="701">
        <f t="shared" si="3"/>
        <v>0</v>
      </c>
      <c r="J42" s="711">
        <v>1</v>
      </c>
      <c r="K42" s="712" t="str">
        <f t="shared" si="7"/>
        <v>E9665</v>
      </c>
      <c r="L42" s="713">
        <f t="shared" si="0"/>
        <v>143</v>
      </c>
      <c r="M42" s="713">
        <v>30</v>
      </c>
      <c r="N42" s="712">
        <f t="shared" si="10"/>
        <v>4.76</v>
      </c>
      <c r="O42" s="713">
        <f t="shared" si="9"/>
        <v>0.65369649805447472</v>
      </c>
      <c r="P42" s="714">
        <v>2</v>
      </c>
      <c r="Q42" s="702">
        <f>VLOOKUP(K42,'[6]EQUIP SICRO'!$A:$K,10,0)</f>
        <v>423.36059999999998</v>
      </c>
      <c r="R42" s="715">
        <f t="shared" si="11"/>
        <v>2634.65</v>
      </c>
      <c r="S42" s="716"/>
      <c r="T42" s="636"/>
      <c r="U42" s="636"/>
      <c r="V42" s="636"/>
      <c r="W42" s="636"/>
      <c r="X42" s="636"/>
      <c r="Y42" s="636"/>
    </row>
    <row r="43" spans="1:25" ht="21" customHeight="1" x14ac:dyDescent="0.2">
      <c r="A43" s="636"/>
      <c r="B43" s="708"/>
      <c r="C43" s="709">
        <v>11</v>
      </c>
      <c r="D43" s="710" t="str">
        <f t="shared" si="6"/>
        <v>E9524</v>
      </c>
      <c r="E43" s="698" t="str">
        <f>VLOOKUP(D43,'[6]EQUIP SICRO'!$A:$K,2,0)</f>
        <v>Motoniveladora - 93 kW</v>
      </c>
      <c r="F43" s="699"/>
      <c r="G43" s="699"/>
      <c r="H43" s="700"/>
      <c r="I43" s="701">
        <f t="shared" si="3"/>
        <v>0</v>
      </c>
      <c r="J43" s="711">
        <v>2</v>
      </c>
      <c r="K43" s="712" t="str">
        <f t="shared" si="7"/>
        <v>E9666</v>
      </c>
      <c r="L43" s="713">
        <f t="shared" si="0"/>
        <v>143</v>
      </c>
      <c r="M43" s="713">
        <v>30</v>
      </c>
      <c r="N43" s="712">
        <f t="shared" si="10"/>
        <v>4.76</v>
      </c>
      <c r="O43" s="713">
        <f t="shared" si="9"/>
        <v>0.91449814126394058</v>
      </c>
      <c r="P43" s="714">
        <v>2</v>
      </c>
      <c r="Q43" s="702">
        <f>VLOOKUP(K43,'[6]EQUIP SICRO'!$A:$K,10,0)</f>
        <v>471.34930000000003</v>
      </c>
      <c r="R43" s="715">
        <f t="shared" si="11"/>
        <v>8207.15</v>
      </c>
      <c r="S43" s="716"/>
      <c r="T43" s="636"/>
      <c r="U43" s="636"/>
      <c r="V43" s="636"/>
      <c r="W43" s="636"/>
      <c r="X43" s="636"/>
      <c r="Y43" s="636"/>
    </row>
    <row r="44" spans="1:25" ht="21.75" customHeight="1" x14ac:dyDescent="0.2">
      <c r="A44" s="636"/>
      <c r="B44" s="708"/>
      <c r="C44" s="709">
        <v>12</v>
      </c>
      <c r="D44" s="710" t="str">
        <f t="shared" si="6"/>
        <v>E9762</v>
      </c>
      <c r="E44" s="698" t="str">
        <f>VLOOKUP(D44,'[6]EQUIP SICRO'!$A:$K,2,0)</f>
        <v>Rolo compactador de pneus autopropelido de 27 t - 85 kW</v>
      </c>
      <c r="F44" s="699"/>
      <c r="G44" s="699"/>
      <c r="H44" s="700"/>
      <c r="I44" s="701">
        <f t="shared" si="3"/>
        <v>0</v>
      </c>
      <c r="J44" s="711">
        <v>1</v>
      </c>
      <c r="K44" s="712" t="str">
        <f t="shared" si="7"/>
        <v>E9018</v>
      </c>
      <c r="L44" s="713">
        <f t="shared" si="0"/>
        <v>143</v>
      </c>
      <c r="M44" s="713">
        <v>30</v>
      </c>
      <c r="N44" s="712">
        <f t="shared" si="10"/>
        <v>4.76</v>
      </c>
      <c r="O44" s="713">
        <f t="shared" si="9"/>
        <v>0.30980106744298885</v>
      </c>
      <c r="P44" s="714">
        <v>2</v>
      </c>
      <c r="Q44" s="702">
        <f>VLOOKUP(K44,'[6]EQUIP SICRO'!$A:$K,10,0)</f>
        <v>559.05449999999996</v>
      </c>
      <c r="R44" s="715">
        <f t="shared" si="11"/>
        <v>1648.82</v>
      </c>
      <c r="S44" s="716"/>
      <c r="T44" s="636"/>
      <c r="U44" s="636"/>
      <c r="V44" s="636"/>
      <c r="W44" s="636"/>
      <c r="X44" s="636"/>
      <c r="Y44" s="636"/>
    </row>
    <row r="45" spans="1:25" ht="36" customHeight="1" x14ac:dyDescent="0.2">
      <c r="A45" s="636"/>
      <c r="B45" s="708"/>
      <c r="C45" s="709">
        <v>13</v>
      </c>
      <c r="D45" s="710" t="str">
        <f t="shared" si="6"/>
        <v>E9685</v>
      </c>
      <c r="E45" s="698" t="str">
        <f>VLOOKUP(D45,'[6]EQUIP SICRO'!$A:$K,2,0)</f>
        <v>Rolo compactador pé de carneiro vibratório autopropelido por pneus de 11,6 t - 82 kW</v>
      </c>
      <c r="F45" s="699"/>
      <c r="G45" s="699"/>
      <c r="H45" s="700"/>
      <c r="I45" s="701">
        <f t="shared" si="3"/>
        <v>0</v>
      </c>
      <c r="J45" s="711">
        <v>1</v>
      </c>
      <c r="K45" s="712" t="str">
        <f t="shared" si="7"/>
        <v>E9666</v>
      </c>
      <c r="L45" s="713">
        <f t="shared" si="0"/>
        <v>143</v>
      </c>
      <c r="M45" s="713">
        <f>$M$14</f>
        <v>30</v>
      </c>
      <c r="N45" s="712">
        <f t="shared" si="10"/>
        <v>4.76</v>
      </c>
      <c r="O45" s="713">
        <f t="shared" si="9"/>
        <v>0.48289962825278815</v>
      </c>
      <c r="P45" s="714">
        <v>2</v>
      </c>
      <c r="Q45" s="702">
        <f>VLOOKUP(K45,'[6]EQUIP SICRO'!$A:$K,10,0)</f>
        <v>471.34930000000003</v>
      </c>
      <c r="R45" s="715">
        <f t="shared" si="11"/>
        <v>2166.88</v>
      </c>
      <c r="S45" s="716"/>
      <c r="T45" s="636"/>
      <c r="U45" s="636"/>
      <c r="V45" s="636"/>
      <c r="W45" s="636"/>
      <c r="X45" s="636"/>
      <c r="Y45" s="636"/>
    </row>
    <row r="46" spans="1:25" ht="21" customHeight="1" x14ac:dyDescent="0.2">
      <c r="A46" s="636"/>
      <c r="B46" s="708"/>
      <c r="C46" s="717">
        <v>14</v>
      </c>
      <c r="D46" s="718" t="str">
        <f t="shared" si="6"/>
        <v>E9577</v>
      </c>
      <c r="E46" s="719" t="str">
        <f>VLOOKUP(D46,'[6]EQUIP SICRO'!$A:$K,2,0)</f>
        <v>Trator agrícola sobre pneus - 77 kW</v>
      </c>
      <c r="F46" s="720"/>
      <c r="G46" s="720"/>
      <c r="H46" s="721"/>
      <c r="I46" s="722">
        <f t="shared" si="3"/>
        <v>0</v>
      </c>
      <c r="J46" s="723">
        <v>2</v>
      </c>
      <c r="K46" s="724" t="str">
        <f t="shared" si="7"/>
        <v>E9665</v>
      </c>
      <c r="L46" s="725">
        <f t="shared" si="0"/>
        <v>143</v>
      </c>
      <c r="M46" s="725">
        <f>$M$14</f>
        <v>30</v>
      </c>
      <c r="N46" s="724">
        <f t="shared" si="10"/>
        <v>4.76</v>
      </c>
      <c r="O46" s="725">
        <f t="shared" si="9"/>
        <v>0.40700389105058371</v>
      </c>
      <c r="P46" s="726">
        <v>2</v>
      </c>
      <c r="Q46" s="727">
        <f>VLOOKUP(K46,'[6]EQUIP SICRO'!$A:$K,10,0)</f>
        <v>423.36059999999998</v>
      </c>
      <c r="R46" s="728">
        <f t="shared" si="11"/>
        <v>3280.77</v>
      </c>
      <c r="S46" s="716"/>
      <c r="T46" s="636"/>
      <c r="U46" s="636"/>
      <c r="V46" s="636"/>
      <c r="W46" s="636"/>
      <c r="X46" s="636"/>
      <c r="Y46" s="636"/>
    </row>
    <row r="47" spans="1:25" ht="21" customHeight="1" thickBot="1" x14ac:dyDescent="0.25">
      <c r="A47" s="636"/>
      <c r="B47" s="729"/>
      <c r="C47" s="730"/>
      <c r="D47" s="731"/>
      <c r="E47" s="732"/>
      <c r="F47" s="733"/>
      <c r="G47" s="733"/>
      <c r="H47" s="733"/>
      <c r="I47" s="734"/>
      <c r="J47" s="735"/>
      <c r="K47" s="730"/>
      <c r="L47" s="736"/>
      <c r="M47" s="736"/>
      <c r="N47" s="730"/>
      <c r="O47" s="736"/>
      <c r="P47" s="737"/>
      <c r="Q47" s="738"/>
      <c r="R47" s="739"/>
      <c r="S47" s="740"/>
      <c r="T47" s="636"/>
      <c r="U47" s="636"/>
      <c r="V47" s="636"/>
      <c r="W47" s="636"/>
      <c r="X47" s="636"/>
      <c r="Y47" s="636"/>
    </row>
    <row r="48" spans="1:25" ht="21" customHeight="1" x14ac:dyDescent="0.2">
      <c r="A48" s="636"/>
      <c r="B48" s="708"/>
      <c r="C48" s="741"/>
      <c r="D48" s="742"/>
      <c r="E48" s="743"/>
      <c r="F48" s="744"/>
      <c r="G48" s="744"/>
      <c r="H48" s="745"/>
      <c r="I48" s="746"/>
      <c r="J48" s="747"/>
      <c r="K48" s="748"/>
      <c r="L48" s="749"/>
      <c r="M48" s="749"/>
      <c r="N48" s="748"/>
      <c r="O48" s="749"/>
      <c r="P48" s="750"/>
      <c r="Q48" s="751"/>
      <c r="R48" s="752"/>
      <c r="S48" s="716"/>
      <c r="T48" s="636"/>
      <c r="U48" s="636"/>
      <c r="V48" s="636"/>
      <c r="W48" s="636"/>
      <c r="X48" s="636"/>
      <c r="Y48" s="636"/>
    </row>
    <row r="49" spans="1:25" ht="42" customHeight="1" x14ac:dyDescent="0.2">
      <c r="A49" s="636"/>
      <c r="B49" s="708"/>
      <c r="C49" s="682" t="s">
        <v>0</v>
      </c>
      <c r="D49" s="683" t="s">
        <v>2</v>
      </c>
      <c r="E49" s="684" t="s">
        <v>26864</v>
      </c>
      <c r="F49" s="685"/>
      <c r="G49" s="685"/>
      <c r="H49" s="686"/>
      <c r="I49" s="683" t="s">
        <v>26865</v>
      </c>
      <c r="J49" s="683" t="s">
        <v>15142</v>
      </c>
      <c r="K49" s="683" t="s">
        <v>26866</v>
      </c>
      <c r="L49" s="683" t="s">
        <v>26867</v>
      </c>
      <c r="M49" s="683" t="s">
        <v>26868</v>
      </c>
      <c r="N49" s="683" t="s">
        <v>26869</v>
      </c>
      <c r="O49" s="683" t="s">
        <v>26870</v>
      </c>
      <c r="P49" s="683" t="s">
        <v>26871</v>
      </c>
      <c r="Q49" s="687" t="s">
        <v>26872</v>
      </c>
      <c r="R49" s="688" t="s">
        <v>26873</v>
      </c>
      <c r="S49" s="716"/>
      <c r="T49" s="636"/>
      <c r="U49" s="636"/>
      <c r="V49" s="636"/>
      <c r="W49" s="636"/>
      <c r="X49" s="636"/>
      <c r="Y49" s="636"/>
    </row>
    <row r="50" spans="1:25" ht="21.75" customHeight="1" x14ac:dyDescent="0.2">
      <c r="A50" s="636"/>
      <c r="B50" s="708"/>
      <c r="C50" s="717">
        <v>11</v>
      </c>
      <c r="D50" s="718" t="str">
        <f>D69</f>
        <v>E9558</v>
      </c>
      <c r="E50" s="719" t="str">
        <f>VLOOKUP(D50,'[6]EQUIP SICRO'!$A:$K,2,0)</f>
        <v>Tanque de estocagem de asfalto com capacidade de 30.000 l</v>
      </c>
      <c r="F50" s="720"/>
      <c r="G50" s="720"/>
      <c r="H50" s="721"/>
      <c r="I50" s="722">
        <f>$K$19</f>
        <v>0</v>
      </c>
      <c r="J50" s="723">
        <v>1</v>
      </c>
      <c r="K50" s="724" t="str">
        <f>K69</f>
        <v>E9665</v>
      </c>
      <c r="L50" s="725">
        <f t="shared" si="0"/>
        <v>143</v>
      </c>
      <c r="M50" s="725">
        <v>30</v>
      </c>
      <c r="N50" s="724">
        <f t="shared" si="10"/>
        <v>4.76</v>
      </c>
      <c r="O50" s="725">
        <f>P69</f>
        <v>0.5852140077821012</v>
      </c>
      <c r="P50" s="726">
        <v>2</v>
      </c>
      <c r="Q50" s="727">
        <f>VLOOKUP(K50,'[6]EQUIP SICRO'!$A:$K,10,0)</f>
        <v>423.36059999999998</v>
      </c>
      <c r="R50" s="728">
        <f>TRUNC(N50*O50*P50*J50*Q50,2)</f>
        <v>2358.64</v>
      </c>
      <c r="S50" s="716"/>
      <c r="T50" s="636"/>
      <c r="U50" s="636"/>
      <c r="V50" s="636"/>
      <c r="W50" s="636"/>
      <c r="X50" s="636"/>
      <c r="Y50" s="636"/>
    </row>
    <row r="51" spans="1:25" ht="24.75" customHeight="1" x14ac:dyDescent="0.2">
      <c r="A51" s="636"/>
      <c r="B51" s="708"/>
      <c r="C51" s="753">
        <v>12</v>
      </c>
      <c r="D51" s="754" t="str">
        <f t="shared" ref="D51:D53" si="12">D70</f>
        <v>E9681</v>
      </c>
      <c r="E51" s="755" t="str">
        <f>VLOOKUP(D51,'[6]EQUIP SICRO'!$A:$K,2,0)</f>
        <v>Rolo compactador liso tandem vibratório autopropelido de 10,4 t - 82 kW</v>
      </c>
      <c r="F51" s="756"/>
      <c r="G51" s="756"/>
      <c r="H51" s="757"/>
      <c r="I51" s="758">
        <f t="shared" si="3"/>
        <v>0</v>
      </c>
      <c r="J51" s="759">
        <v>1</v>
      </c>
      <c r="K51" s="760" t="str">
        <f t="shared" ref="K51:K53" si="13">K70</f>
        <v>E9665</v>
      </c>
      <c r="L51" s="761">
        <f t="shared" si="0"/>
        <v>143</v>
      </c>
      <c r="M51" s="761">
        <v>30</v>
      </c>
      <c r="N51" s="760">
        <f t="shared" si="10"/>
        <v>4.76</v>
      </c>
      <c r="O51" s="761">
        <f>P70</f>
        <v>0.53670517602110435</v>
      </c>
      <c r="P51" s="762">
        <v>2</v>
      </c>
      <c r="Q51" s="763">
        <f>VLOOKUP(K51,'[6]EQUIP SICRO'!$A:$K,10,0)</f>
        <v>423.36059999999998</v>
      </c>
      <c r="R51" s="764">
        <f t="shared" si="11"/>
        <v>2163.13</v>
      </c>
      <c r="S51" s="716"/>
      <c r="T51" s="636"/>
      <c r="U51" s="636"/>
      <c r="V51" s="636"/>
      <c r="W51" s="636"/>
      <c r="X51" s="636"/>
      <c r="Y51" s="636"/>
    </row>
    <row r="52" spans="1:25" ht="21" customHeight="1" x14ac:dyDescent="0.2">
      <c r="A52" s="636"/>
      <c r="B52" s="708"/>
      <c r="C52" s="709">
        <v>13</v>
      </c>
      <c r="D52" s="710" t="str">
        <f t="shared" si="12"/>
        <v>E9545</v>
      </c>
      <c r="E52" s="698" t="str">
        <f>VLOOKUP(D52,'[6]EQUIP SICRO'!$A:$K,2,0)</f>
        <v>Vibroacabadora de asfalto sobre esteiras - 97 kW</v>
      </c>
      <c r="F52" s="699"/>
      <c r="G52" s="699"/>
      <c r="H52" s="700"/>
      <c r="I52" s="701">
        <f t="shared" si="3"/>
        <v>0</v>
      </c>
      <c r="J52" s="711">
        <v>1</v>
      </c>
      <c r="K52" s="712" t="str">
        <f t="shared" si="13"/>
        <v>E9665</v>
      </c>
      <c r="L52" s="713">
        <f t="shared" si="0"/>
        <v>143</v>
      </c>
      <c r="M52" s="713">
        <f>$M$14</f>
        <v>30</v>
      </c>
      <c r="N52" s="712">
        <f t="shared" si="10"/>
        <v>4.76</v>
      </c>
      <c r="O52" s="713">
        <f>P71</f>
        <v>0.71863913399436008</v>
      </c>
      <c r="P52" s="714">
        <v>2</v>
      </c>
      <c r="Q52" s="702">
        <f>VLOOKUP(K52,'[6]EQUIP SICRO'!$A:$K,10,0)</f>
        <v>423.36059999999998</v>
      </c>
      <c r="R52" s="715">
        <f t="shared" si="11"/>
        <v>2896.39</v>
      </c>
      <c r="S52" s="716"/>
      <c r="T52" s="636"/>
      <c r="U52" s="636"/>
      <c r="V52" s="636"/>
      <c r="W52" s="636"/>
      <c r="X52" s="636"/>
      <c r="Y52" s="636"/>
    </row>
    <row r="53" spans="1:25" ht="33.75" customHeight="1" x14ac:dyDescent="0.2">
      <c r="A53" s="636"/>
      <c r="B53" s="708"/>
      <c r="C53" s="709">
        <v>14</v>
      </c>
      <c r="D53" s="710" t="str">
        <f t="shared" si="12"/>
        <v>E9689</v>
      </c>
      <c r="E53" s="698" t="str">
        <f>VLOOKUP(D53,'[6]EQUIP SICRO'!$A:$K,2,0)</f>
        <v>Usina de asfalto a quente gravimétrica com capacidade de 100/140 t/h - 260 kW</v>
      </c>
      <c r="F53" s="699"/>
      <c r="G53" s="699"/>
      <c r="H53" s="700"/>
      <c r="I53" s="701">
        <f t="shared" si="3"/>
        <v>0</v>
      </c>
      <c r="J53" s="711">
        <v>1</v>
      </c>
      <c r="K53" s="712" t="str">
        <f t="shared" si="13"/>
        <v>E9665</v>
      </c>
      <c r="L53" s="713">
        <f t="shared" si="0"/>
        <v>143</v>
      </c>
      <c r="M53" s="713">
        <f>$M$14</f>
        <v>30</v>
      </c>
      <c r="N53" s="712">
        <f t="shared" si="10"/>
        <v>4.76</v>
      </c>
      <c r="O53" s="713">
        <f>P72</f>
        <v>2.6147859922178989</v>
      </c>
      <c r="P53" s="714">
        <v>2</v>
      </c>
      <c r="Q53" s="702">
        <f>VLOOKUP(K53,'[6]EQUIP SICRO'!$A:$K,10,0)</f>
        <v>423.36059999999998</v>
      </c>
      <c r="R53" s="715">
        <f t="shared" si="11"/>
        <v>10538.61</v>
      </c>
      <c r="S53" s="716"/>
      <c r="T53" s="636"/>
      <c r="U53" s="636"/>
      <c r="V53" s="636"/>
      <c r="W53" s="636"/>
      <c r="X53" s="636"/>
      <c r="Y53" s="636"/>
    </row>
    <row r="54" spans="1:25" ht="19.5" customHeight="1" x14ac:dyDescent="0.2">
      <c r="A54" s="765"/>
      <c r="B54" s="766"/>
      <c r="C54" s="767" t="s">
        <v>26876</v>
      </c>
      <c r="D54" s="768"/>
      <c r="E54" s="768"/>
      <c r="F54" s="768"/>
      <c r="G54" s="768"/>
      <c r="H54" s="768"/>
      <c r="I54" s="768"/>
      <c r="J54" s="768"/>
      <c r="K54" s="768"/>
      <c r="L54" s="768"/>
      <c r="M54" s="768"/>
      <c r="N54" s="768"/>
      <c r="O54" s="768"/>
      <c r="P54" s="768"/>
      <c r="Q54" s="769"/>
      <c r="R54" s="770">
        <f>SUM(R24:R53)</f>
        <v>87883.390000000014</v>
      </c>
      <c r="S54" s="771"/>
      <c r="T54" s="765"/>
      <c r="U54" s="765"/>
      <c r="V54" s="765"/>
      <c r="W54" s="765"/>
      <c r="X54" s="765"/>
      <c r="Y54" s="765"/>
    </row>
    <row r="55" spans="1:25" ht="19.5" customHeight="1" x14ac:dyDescent="0.2">
      <c r="A55" s="660"/>
      <c r="B55" s="772"/>
      <c r="C55" s="767" t="s">
        <v>26877</v>
      </c>
      <c r="D55" s="768"/>
      <c r="E55" s="768"/>
      <c r="F55" s="768"/>
      <c r="G55" s="768"/>
      <c r="H55" s="768"/>
      <c r="I55" s="768"/>
      <c r="J55" s="768"/>
      <c r="K55" s="768"/>
      <c r="L55" s="768"/>
      <c r="M55" s="768"/>
      <c r="N55" s="768"/>
      <c r="O55" s="768"/>
      <c r="P55" s="768"/>
      <c r="Q55" s="773">
        <v>0.21229999999999999</v>
      </c>
      <c r="R55" s="770">
        <f>R54*Q55</f>
        <v>18657.643697000003</v>
      </c>
      <c r="S55" s="774"/>
      <c r="T55" s="660"/>
      <c r="U55" s="660"/>
      <c r="V55" s="660"/>
      <c r="W55" s="660"/>
      <c r="X55" s="660"/>
      <c r="Y55" s="660"/>
    </row>
    <row r="56" spans="1:25" ht="19.5" customHeight="1" x14ac:dyDescent="0.2">
      <c r="A56" s="660"/>
      <c r="B56" s="772"/>
      <c r="C56" s="775" t="s">
        <v>26878</v>
      </c>
      <c r="D56" s="776"/>
      <c r="E56" s="776"/>
      <c r="F56" s="776"/>
      <c r="G56" s="776"/>
      <c r="H56" s="776"/>
      <c r="I56" s="776"/>
      <c r="J56" s="776"/>
      <c r="K56" s="776"/>
      <c r="L56" s="776"/>
      <c r="M56" s="776"/>
      <c r="N56" s="776"/>
      <c r="O56" s="776"/>
      <c r="P56" s="776"/>
      <c r="Q56" s="777"/>
      <c r="R56" s="778">
        <f>SUM(R54:R55)</f>
        <v>106541.03369700002</v>
      </c>
      <c r="S56" s="774"/>
      <c r="T56" s="660"/>
      <c r="U56" s="660"/>
      <c r="V56" s="660"/>
      <c r="W56" s="660"/>
      <c r="X56" s="660"/>
      <c r="Y56" s="660"/>
    </row>
    <row r="57" spans="1:25" ht="19.5" customHeight="1" x14ac:dyDescent="0.2">
      <c r="A57" s="635"/>
      <c r="B57" s="664"/>
      <c r="C57" s="635"/>
      <c r="D57" s="636"/>
      <c r="E57" s="635"/>
      <c r="F57" s="635"/>
      <c r="G57" s="635"/>
      <c r="H57" s="637"/>
      <c r="I57" s="635"/>
      <c r="J57" s="635"/>
      <c r="K57" s="635"/>
      <c r="L57" s="635"/>
      <c r="M57" s="635"/>
      <c r="N57" s="635"/>
      <c r="O57" s="635"/>
      <c r="P57" s="635"/>
      <c r="Q57" s="635"/>
      <c r="R57" s="635"/>
      <c r="S57" s="665"/>
      <c r="T57" s="635"/>
      <c r="U57" s="635"/>
      <c r="V57" s="635"/>
      <c r="W57" s="635"/>
      <c r="X57" s="635"/>
      <c r="Y57" s="635"/>
    </row>
    <row r="58" spans="1:25" x14ac:dyDescent="0.2">
      <c r="A58" s="635"/>
      <c r="B58" s="664"/>
      <c r="C58" s="635"/>
      <c r="D58" s="636"/>
      <c r="E58" s="635"/>
      <c r="F58" s="635"/>
      <c r="G58" s="635"/>
      <c r="H58" s="637"/>
      <c r="I58" s="635"/>
      <c r="J58" s="635"/>
      <c r="K58" s="635"/>
      <c r="L58" s="635"/>
      <c r="M58" s="635"/>
      <c r="N58" s="635"/>
      <c r="O58" s="635"/>
      <c r="P58" s="635"/>
      <c r="Q58" s="635"/>
      <c r="R58" s="635"/>
      <c r="S58" s="665"/>
      <c r="T58" s="635"/>
      <c r="U58" s="635"/>
      <c r="V58" s="635"/>
      <c r="W58" s="635"/>
      <c r="X58" s="635"/>
      <c r="Y58" s="635"/>
    </row>
    <row r="59" spans="1:25" ht="12.75" customHeight="1" x14ac:dyDescent="0.2">
      <c r="A59" s="635"/>
      <c r="B59" s="664"/>
      <c r="C59" s="635"/>
      <c r="D59" s="779" t="s">
        <v>26879</v>
      </c>
      <c r="E59" s="779"/>
      <c r="F59" s="779"/>
      <c r="G59" s="779"/>
      <c r="H59" s="779"/>
      <c r="I59" s="779"/>
      <c r="J59" s="779"/>
      <c r="K59" s="779"/>
      <c r="L59" s="779"/>
      <c r="M59" s="779"/>
      <c r="N59" s="779"/>
      <c r="O59" s="779"/>
      <c r="P59" s="779"/>
      <c r="Q59" s="635"/>
      <c r="R59" s="635"/>
      <c r="S59" s="665"/>
      <c r="T59" s="635"/>
      <c r="U59" s="635"/>
      <c r="V59" s="635"/>
      <c r="W59" s="635"/>
      <c r="X59" s="635"/>
      <c r="Y59" s="635"/>
    </row>
    <row r="60" spans="1:25" s="793" customFormat="1" ht="38.25" x14ac:dyDescent="0.25">
      <c r="A60" s="780"/>
      <c r="B60" s="781"/>
      <c r="C60" s="780"/>
      <c r="D60" s="782" t="s">
        <v>15146</v>
      </c>
      <c r="E60" s="783" t="s">
        <v>21823</v>
      </c>
      <c r="F60" s="784"/>
      <c r="G60" s="784"/>
      <c r="H60" s="785"/>
      <c r="I60" s="786" t="s">
        <v>26880</v>
      </c>
      <c r="J60" s="786" t="s">
        <v>26881</v>
      </c>
      <c r="K60" s="787" t="s">
        <v>26866</v>
      </c>
      <c r="L60" s="787" t="s">
        <v>26882</v>
      </c>
      <c r="M60" s="788" t="s">
        <v>26883</v>
      </c>
      <c r="N60" s="789" t="s">
        <v>26884</v>
      </c>
      <c r="O60" s="789" t="s">
        <v>26885</v>
      </c>
      <c r="P60" s="790" t="s">
        <v>26886</v>
      </c>
      <c r="Q60" s="791"/>
      <c r="R60" s="780"/>
      <c r="S60" s="792"/>
      <c r="T60" s="780"/>
      <c r="U60" s="780"/>
      <c r="V60" s="780"/>
      <c r="W60" s="780"/>
      <c r="X60" s="780"/>
      <c r="Y60" s="780"/>
    </row>
    <row r="61" spans="1:25" s="707" customFormat="1" ht="24.75" customHeight="1" x14ac:dyDescent="0.2">
      <c r="A61" s="694"/>
      <c r="B61" s="695"/>
      <c r="C61" s="694"/>
      <c r="D61" s="697" t="s">
        <v>25993</v>
      </c>
      <c r="E61" s="794" t="s">
        <v>25994</v>
      </c>
      <c r="F61" s="795"/>
      <c r="G61" s="795"/>
      <c r="H61" s="796"/>
      <c r="I61" s="701">
        <v>17.14</v>
      </c>
      <c r="J61" s="701">
        <v>9959</v>
      </c>
      <c r="K61" s="702" t="s">
        <v>26524</v>
      </c>
      <c r="L61" s="703">
        <v>25.7</v>
      </c>
      <c r="M61" s="703">
        <v>21986</v>
      </c>
      <c r="N61" s="703">
        <f>I61/L61</f>
        <v>0.66692607003891058</v>
      </c>
      <c r="O61" s="703">
        <f>J61/M61</f>
        <v>0.45297007186391341</v>
      </c>
      <c r="P61" s="797">
        <f>IF(O61&gt;=N61,O61,N61)</f>
        <v>0.66692607003891058</v>
      </c>
      <c r="Q61" s="798"/>
      <c r="R61" s="694"/>
      <c r="S61" s="706"/>
      <c r="T61" s="694"/>
      <c r="U61" s="694"/>
      <c r="V61" s="694"/>
      <c r="W61" s="694"/>
      <c r="X61" s="694"/>
      <c r="Y61" s="694"/>
    </row>
    <row r="62" spans="1:25" s="707" customFormat="1" ht="24.75" customHeight="1" x14ac:dyDescent="0.2">
      <c r="A62" s="694"/>
      <c r="B62" s="695"/>
      <c r="C62" s="694"/>
      <c r="D62" s="697" t="s">
        <v>25931</v>
      </c>
      <c r="E62" s="794" t="s">
        <v>25932</v>
      </c>
      <c r="F62" s="795"/>
      <c r="G62" s="795"/>
      <c r="H62" s="796"/>
      <c r="I62" s="701">
        <v>16.09</v>
      </c>
      <c r="J62" s="701">
        <v>38488</v>
      </c>
      <c r="K62" s="702" t="s">
        <v>26333</v>
      </c>
      <c r="L62" s="703">
        <v>41.22</v>
      </c>
      <c r="M62" s="703">
        <v>52893</v>
      </c>
      <c r="N62" s="703">
        <f t="shared" ref="N62:O72" si="14">I62/L62</f>
        <v>0.39034449296458029</v>
      </c>
      <c r="O62" s="703">
        <f t="shared" si="14"/>
        <v>0.72765772408447238</v>
      </c>
      <c r="P62" s="797">
        <f t="shared" ref="P62:P72" si="15">IF(O62&gt;=N62,O62,N62)</f>
        <v>0.72765772408447238</v>
      </c>
      <c r="Q62" s="798"/>
      <c r="R62" s="694"/>
      <c r="S62" s="706"/>
      <c r="T62" s="694"/>
      <c r="U62" s="694"/>
      <c r="V62" s="694"/>
      <c r="W62" s="694"/>
      <c r="X62" s="694"/>
      <c r="Y62" s="694"/>
    </row>
    <row r="63" spans="1:25" s="707" customFormat="1" ht="24.75" customHeight="1" x14ac:dyDescent="0.2">
      <c r="A63" s="694"/>
      <c r="B63" s="695"/>
      <c r="C63" s="694"/>
      <c r="D63" s="697" t="s">
        <v>25883</v>
      </c>
      <c r="E63" s="794" t="s">
        <v>25884</v>
      </c>
      <c r="F63" s="795"/>
      <c r="G63" s="795"/>
      <c r="H63" s="796"/>
      <c r="I63" s="701">
        <v>18.79</v>
      </c>
      <c r="J63" s="701">
        <v>12019</v>
      </c>
      <c r="K63" s="702" t="s">
        <v>26524</v>
      </c>
      <c r="L63" s="703">
        <v>25.7</v>
      </c>
      <c r="M63" s="703">
        <v>21986</v>
      </c>
      <c r="N63" s="703">
        <f t="shared" si="14"/>
        <v>0.73112840466926066</v>
      </c>
      <c r="O63" s="703">
        <f t="shared" si="14"/>
        <v>0.54666606022014008</v>
      </c>
      <c r="P63" s="797">
        <f t="shared" si="15"/>
        <v>0.73112840466926066</v>
      </c>
      <c r="Q63" s="798"/>
      <c r="R63" s="694"/>
      <c r="S63" s="706"/>
      <c r="T63" s="694"/>
      <c r="U63" s="694"/>
      <c r="V63" s="694"/>
      <c r="W63" s="694"/>
      <c r="X63" s="694"/>
      <c r="Y63" s="694"/>
    </row>
    <row r="64" spans="1:25" s="707" customFormat="1" ht="39.75" customHeight="1" x14ac:dyDescent="0.2">
      <c r="A64" s="694"/>
      <c r="B64" s="695"/>
      <c r="C64" s="694"/>
      <c r="D64" s="697" t="s">
        <v>26287</v>
      </c>
      <c r="E64" s="794" t="s">
        <v>26288</v>
      </c>
      <c r="F64" s="795"/>
      <c r="G64" s="795"/>
      <c r="H64" s="796"/>
      <c r="I64" s="701">
        <v>16.8</v>
      </c>
      <c r="J64" s="701">
        <v>6792</v>
      </c>
      <c r="K64" s="702" t="s">
        <v>26524</v>
      </c>
      <c r="L64" s="703">
        <v>25.7</v>
      </c>
      <c r="M64" s="703">
        <v>21986</v>
      </c>
      <c r="N64" s="703">
        <f t="shared" si="14"/>
        <v>0.65369649805447472</v>
      </c>
      <c r="O64" s="703">
        <f t="shared" si="14"/>
        <v>0.30892386063858818</v>
      </c>
      <c r="P64" s="797">
        <f t="shared" si="15"/>
        <v>0.65369649805447472</v>
      </c>
      <c r="Q64" s="798"/>
      <c r="R64" s="694"/>
      <c r="S64" s="706"/>
      <c r="T64" s="694"/>
      <c r="U64" s="694"/>
      <c r="V64" s="694"/>
      <c r="W64" s="694"/>
      <c r="X64" s="694"/>
      <c r="Y64" s="694"/>
    </row>
    <row r="65" spans="1:25" s="707" customFormat="1" ht="24.75" customHeight="1" x14ac:dyDescent="0.2">
      <c r="A65" s="694"/>
      <c r="B65" s="695"/>
      <c r="C65" s="694"/>
      <c r="D65" s="697" t="s">
        <v>25905</v>
      </c>
      <c r="E65" s="794" t="s">
        <v>25906</v>
      </c>
      <c r="F65" s="795"/>
      <c r="G65" s="795"/>
      <c r="H65" s="796"/>
      <c r="I65" s="701">
        <v>24.6</v>
      </c>
      <c r="J65" s="701">
        <v>15669</v>
      </c>
      <c r="K65" s="702" t="s">
        <v>26530</v>
      </c>
      <c r="L65" s="703">
        <v>26.9</v>
      </c>
      <c r="M65" s="703">
        <v>29387</v>
      </c>
      <c r="N65" s="703">
        <f t="shared" si="14"/>
        <v>0.91449814126394058</v>
      </c>
      <c r="O65" s="703">
        <f t="shared" si="14"/>
        <v>0.53319495014802465</v>
      </c>
      <c r="P65" s="797">
        <f t="shared" si="15"/>
        <v>0.91449814126394058</v>
      </c>
      <c r="Q65" s="798"/>
      <c r="R65" s="694"/>
      <c r="S65" s="706"/>
      <c r="T65" s="694"/>
      <c r="U65" s="694"/>
      <c r="V65" s="694"/>
      <c r="W65" s="694"/>
      <c r="X65" s="694"/>
      <c r="Y65" s="694"/>
    </row>
    <row r="66" spans="1:25" s="707" customFormat="1" ht="24.75" customHeight="1" x14ac:dyDescent="0.2">
      <c r="A66" s="694"/>
      <c r="B66" s="695"/>
      <c r="C66" s="694"/>
      <c r="D66" s="697" t="s">
        <v>26263</v>
      </c>
      <c r="E66" s="794" t="s">
        <v>26264</v>
      </c>
      <c r="F66" s="795"/>
      <c r="G66" s="795"/>
      <c r="H66" s="796"/>
      <c r="I66" s="701">
        <v>12.77</v>
      </c>
      <c r="J66" s="701">
        <v>11700</v>
      </c>
      <c r="K66" s="702" t="s">
        <v>26333</v>
      </c>
      <c r="L66" s="703">
        <v>41.22</v>
      </c>
      <c r="M66" s="703">
        <v>52893</v>
      </c>
      <c r="N66" s="703">
        <f t="shared" si="14"/>
        <v>0.30980106744298885</v>
      </c>
      <c r="O66" s="703">
        <f t="shared" si="14"/>
        <v>0.22120129317679088</v>
      </c>
      <c r="P66" s="797">
        <f t="shared" si="15"/>
        <v>0.30980106744298885</v>
      </c>
      <c r="Q66" s="798"/>
      <c r="R66" s="694"/>
      <c r="S66" s="706"/>
      <c r="T66" s="694"/>
      <c r="U66" s="694"/>
      <c r="V66" s="694"/>
      <c r="W66" s="694"/>
      <c r="X66" s="694"/>
      <c r="Y66" s="694"/>
    </row>
    <row r="67" spans="1:25" s="707" customFormat="1" ht="24.75" customHeight="1" x14ac:dyDescent="0.2">
      <c r="A67" s="694"/>
      <c r="B67" s="695"/>
      <c r="C67" s="694"/>
      <c r="D67" s="697" t="s">
        <v>26151</v>
      </c>
      <c r="E67" s="794" t="s">
        <v>26152</v>
      </c>
      <c r="F67" s="795"/>
      <c r="G67" s="795"/>
      <c r="H67" s="796"/>
      <c r="I67" s="701">
        <v>12.99</v>
      </c>
      <c r="J67" s="701">
        <v>12390</v>
      </c>
      <c r="K67" s="702" t="s">
        <v>26530</v>
      </c>
      <c r="L67" s="703">
        <v>26.9</v>
      </c>
      <c r="M67" s="703">
        <v>29387</v>
      </c>
      <c r="N67" s="703">
        <f t="shared" si="14"/>
        <v>0.48289962825278815</v>
      </c>
      <c r="O67" s="703">
        <f t="shared" si="14"/>
        <v>0.42161499982985673</v>
      </c>
      <c r="P67" s="797">
        <f t="shared" si="15"/>
        <v>0.48289962825278815</v>
      </c>
      <c r="Q67" s="798"/>
      <c r="R67" s="694"/>
      <c r="S67" s="706"/>
      <c r="T67" s="694"/>
      <c r="U67" s="694"/>
      <c r="V67" s="694"/>
      <c r="W67" s="694"/>
      <c r="X67" s="694"/>
      <c r="Y67" s="694"/>
    </row>
    <row r="68" spans="1:25" s="707" customFormat="1" ht="24.75" customHeight="1" x14ac:dyDescent="0.2">
      <c r="A68" s="694"/>
      <c r="B68" s="695"/>
      <c r="C68" s="694"/>
      <c r="D68" s="697" t="s">
        <v>25983</v>
      </c>
      <c r="E68" s="794" t="s">
        <v>25984</v>
      </c>
      <c r="F68" s="795"/>
      <c r="G68" s="795"/>
      <c r="H68" s="796"/>
      <c r="I68" s="701">
        <v>10.46</v>
      </c>
      <c r="J68" s="701">
        <v>5775</v>
      </c>
      <c r="K68" s="702" t="s">
        <v>26524</v>
      </c>
      <c r="L68" s="703">
        <v>25.7</v>
      </c>
      <c r="M68" s="703">
        <v>21986</v>
      </c>
      <c r="N68" s="703">
        <f t="shared" si="14"/>
        <v>0.40700389105058371</v>
      </c>
      <c r="O68" s="703">
        <f t="shared" si="14"/>
        <v>0.26266715182388795</v>
      </c>
      <c r="P68" s="797">
        <f t="shared" si="15"/>
        <v>0.40700389105058371</v>
      </c>
      <c r="Q68" s="798"/>
      <c r="R68" s="694"/>
      <c r="S68" s="706"/>
      <c r="T68" s="694"/>
      <c r="U68" s="694"/>
      <c r="V68" s="694"/>
      <c r="W68" s="694"/>
      <c r="X68" s="694"/>
      <c r="Y68" s="694"/>
    </row>
    <row r="69" spans="1:25" s="707" customFormat="1" ht="24.75" customHeight="1" x14ac:dyDescent="0.2">
      <c r="A69" s="694"/>
      <c r="B69" s="695"/>
      <c r="C69" s="694"/>
      <c r="D69" s="697" t="s">
        <v>25955</v>
      </c>
      <c r="E69" s="794" t="s">
        <v>25956</v>
      </c>
      <c r="F69" s="795"/>
      <c r="G69" s="795"/>
      <c r="H69" s="796"/>
      <c r="I69" s="701">
        <v>15.04</v>
      </c>
      <c r="J69" s="701">
        <v>8445</v>
      </c>
      <c r="K69" s="702" t="s">
        <v>26524</v>
      </c>
      <c r="L69" s="703">
        <v>25.7</v>
      </c>
      <c r="M69" s="703">
        <v>21986</v>
      </c>
      <c r="N69" s="703">
        <f t="shared" si="14"/>
        <v>0.5852140077821012</v>
      </c>
      <c r="O69" s="703">
        <f t="shared" si="14"/>
        <v>0.38410806877103609</v>
      </c>
      <c r="P69" s="797">
        <f t="shared" si="15"/>
        <v>0.5852140077821012</v>
      </c>
      <c r="Q69" s="798"/>
      <c r="R69" s="694"/>
      <c r="S69" s="706"/>
      <c r="T69" s="694"/>
      <c r="U69" s="694"/>
      <c r="V69" s="694"/>
      <c r="W69" s="694"/>
      <c r="X69" s="694"/>
      <c r="Y69" s="694"/>
    </row>
    <row r="70" spans="1:25" s="707" customFormat="1" ht="24.75" customHeight="1" x14ac:dyDescent="0.2">
      <c r="A70" s="694"/>
      <c r="B70" s="695"/>
      <c r="C70" s="694"/>
      <c r="D70" s="697" t="s">
        <v>26143</v>
      </c>
      <c r="E70" s="794" t="s">
        <v>26144</v>
      </c>
      <c r="F70" s="795"/>
      <c r="G70" s="795"/>
      <c r="H70" s="796"/>
      <c r="I70" s="701">
        <v>9.3800000000000008</v>
      </c>
      <c r="J70" s="701">
        <v>11800</v>
      </c>
      <c r="K70" s="702" t="s">
        <v>26524</v>
      </c>
      <c r="L70" s="703">
        <v>25.7</v>
      </c>
      <c r="M70" s="703">
        <v>21986</v>
      </c>
      <c r="N70" s="703">
        <f t="shared" si="14"/>
        <v>0.36498054474708175</v>
      </c>
      <c r="O70" s="703">
        <f t="shared" si="14"/>
        <v>0.53670517602110435</v>
      </c>
      <c r="P70" s="797">
        <f t="shared" si="15"/>
        <v>0.53670517602110435</v>
      </c>
      <c r="Q70" s="798"/>
      <c r="R70" s="694"/>
      <c r="S70" s="706"/>
      <c r="T70" s="694"/>
      <c r="U70" s="694"/>
      <c r="V70" s="694"/>
      <c r="W70" s="694"/>
      <c r="X70" s="694"/>
      <c r="Y70" s="694"/>
    </row>
    <row r="71" spans="1:25" s="707" customFormat="1" ht="24.75" customHeight="1" x14ac:dyDescent="0.2">
      <c r="A71" s="694"/>
      <c r="B71" s="695"/>
      <c r="C71" s="694"/>
      <c r="D71" s="697" t="s">
        <v>25937</v>
      </c>
      <c r="E71" s="794" t="s">
        <v>25938</v>
      </c>
      <c r="F71" s="795"/>
      <c r="G71" s="795"/>
      <c r="H71" s="796"/>
      <c r="I71" s="701">
        <v>16.38</v>
      </c>
      <c r="J71" s="701">
        <v>15800</v>
      </c>
      <c r="K71" s="702" t="s">
        <v>26524</v>
      </c>
      <c r="L71" s="703">
        <v>25.7</v>
      </c>
      <c r="M71" s="703">
        <v>21986</v>
      </c>
      <c r="N71" s="703">
        <f t="shared" si="14"/>
        <v>0.6373540856031128</v>
      </c>
      <c r="O71" s="703">
        <f t="shared" si="14"/>
        <v>0.71863913399436008</v>
      </c>
      <c r="P71" s="797">
        <f t="shared" si="15"/>
        <v>0.71863913399436008</v>
      </c>
      <c r="Q71" s="798"/>
      <c r="R71" s="694"/>
      <c r="S71" s="706"/>
      <c r="T71" s="694"/>
      <c r="U71" s="694"/>
      <c r="V71" s="694"/>
      <c r="W71" s="694"/>
      <c r="X71" s="694"/>
      <c r="Y71" s="694"/>
    </row>
    <row r="72" spans="1:25" s="707" customFormat="1" ht="24.75" customHeight="1" x14ac:dyDescent="0.2">
      <c r="A72" s="694"/>
      <c r="B72" s="695"/>
      <c r="C72" s="694"/>
      <c r="D72" s="799" t="s">
        <v>26153</v>
      </c>
      <c r="E72" s="800" t="s">
        <v>26154</v>
      </c>
      <c r="F72" s="801"/>
      <c r="G72" s="801"/>
      <c r="H72" s="802"/>
      <c r="I72" s="803">
        <v>67.2</v>
      </c>
      <c r="J72" s="803">
        <v>49000</v>
      </c>
      <c r="K72" s="804" t="s">
        <v>26524</v>
      </c>
      <c r="L72" s="805">
        <v>25.7</v>
      </c>
      <c r="M72" s="805">
        <v>21986</v>
      </c>
      <c r="N72" s="805">
        <f t="shared" si="14"/>
        <v>2.6147859922178989</v>
      </c>
      <c r="O72" s="805">
        <f t="shared" si="14"/>
        <v>2.2286909851723826</v>
      </c>
      <c r="P72" s="806">
        <f t="shared" si="15"/>
        <v>2.6147859922178989</v>
      </c>
      <c r="Q72" s="798"/>
      <c r="R72" s="694"/>
      <c r="S72" s="706"/>
      <c r="T72" s="694"/>
      <c r="U72" s="694"/>
      <c r="V72" s="694"/>
      <c r="W72" s="694"/>
      <c r="X72" s="694"/>
      <c r="Y72" s="694"/>
    </row>
    <row r="73" spans="1:25" ht="12.75" customHeight="1" x14ac:dyDescent="0.2">
      <c r="A73" s="635"/>
      <c r="B73" s="664"/>
      <c r="C73" s="635"/>
      <c r="D73" s="636"/>
      <c r="E73" s="635"/>
      <c r="F73" s="635"/>
      <c r="G73" s="635"/>
      <c r="H73" s="637"/>
      <c r="I73" s="635"/>
      <c r="J73" s="635"/>
      <c r="K73" s="635"/>
      <c r="L73" s="635"/>
      <c r="M73" s="635"/>
      <c r="N73" s="635"/>
      <c r="O73" s="635"/>
      <c r="P73" s="635"/>
      <c r="Q73" s="635"/>
      <c r="R73" s="635"/>
      <c r="S73" s="665"/>
      <c r="T73" s="635"/>
      <c r="U73" s="635"/>
      <c r="V73" s="635"/>
      <c r="W73" s="635"/>
      <c r="X73" s="635"/>
      <c r="Y73" s="635"/>
    </row>
    <row r="74" spans="1:25" ht="12.75" customHeight="1" x14ac:dyDescent="0.2">
      <c r="A74" s="635"/>
      <c r="B74" s="664"/>
      <c r="C74" s="635"/>
      <c r="D74" s="636"/>
      <c r="E74" s="635"/>
      <c r="F74" s="635"/>
      <c r="G74" s="635"/>
      <c r="H74" s="637"/>
      <c r="I74" s="635"/>
      <c r="J74" s="635"/>
      <c r="K74" s="635"/>
      <c r="L74" s="635"/>
      <c r="M74" s="635"/>
      <c r="N74" s="635"/>
      <c r="O74" s="635"/>
      <c r="P74" s="635"/>
      <c r="Q74" s="635"/>
      <c r="R74" s="635"/>
      <c r="S74" s="665"/>
      <c r="T74" s="635"/>
      <c r="U74" s="635"/>
      <c r="V74" s="635"/>
      <c r="W74" s="635"/>
      <c r="X74" s="635"/>
      <c r="Y74" s="635"/>
    </row>
    <row r="75" spans="1:25" ht="12.75" customHeight="1" x14ac:dyDescent="0.2">
      <c r="A75" s="635"/>
      <c r="B75" s="664"/>
      <c r="C75" s="635"/>
      <c r="D75" s="636"/>
      <c r="E75" s="635"/>
      <c r="F75" s="635"/>
      <c r="G75" s="635"/>
      <c r="H75" s="637"/>
      <c r="I75" s="635"/>
      <c r="J75" s="635"/>
      <c r="K75" s="635"/>
      <c r="L75" s="635"/>
      <c r="M75" s="635"/>
      <c r="N75" s="635"/>
      <c r="O75" s="635"/>
      <c r="P75" s="635"/>
      <c r="Q75" s="635"/>
      <c r="R75" s="635"/>
      <c r="S75" s="665"/>
      <c r="T75" s="635"/>
      <c r="U75" s="635"/>
      <c r="V75" s="635"/>
      <c r="W75" s="635"/>
      <c r="X75" s="635"/>
      <c r="Y75" s="635"/>
    </row>
    <row r="76" spans="1:25" ht="12.75" customHeight="1" x14ac:dyDescent="0.2">
      <c r="A76" s="635"/>
      <c r="B76" s="664"/>
      <c r="C76" s="635"/>
      <c r="D76" s="636"/>
      <c r="E76" s="635"/>
      <c r="F76" s="635"/>
      <c r="G76" s="635"/>
      <c r="H76" s="637"/>
      <c r="I76" s="635"/>
      <c r="J76" s="635"/>
      <c r="K76" s="635"/>
      <c r="L76" s="635"/>
      <c r="M76" s="635"/>
      <c r="N76" s="635"/>
      <c r="O76" s="635"/>
      <c r="P76" s="635"/>
      <c r="Q76" s="635"/>
      <c r="R76" s="635"/>
      <c r="S76" s="665"/>
      <c r="T76" s="635"/>
      <c r="U76" s="635"/>
      <c r="V76" s="635"/>
      <c r="W76" s="635"/>
      <c r="X76" s="635"/>
      <c r="Y76" s="635"/>
    </row>
    <row r="77" spans="1:25" ht="12.75" customHeight="1" x14ac:dyDescent="0.2">
      <c r="A77" s="635"/>
      <c r="B77" s="664"/>
      <c r="C77" s="635"/>
      <c r="D77" s="636"/>
      <c r="E77" s="635"/>
      <c r="F77" s="635"/>
      <c r="G77" s="635"/>
      <c r="H77" s="637"/>
      <c r="I77" s="635"/>
      <c r="J77" s="635"/>
      <c r="K77" s="635"/>
      <c r="L77" s="635"/>
      <c r="M77" s="635"/>
      <c r="N77" s="635"/>
      <c r="O77" s="635"/>
      <c r="P77" s="635"/>
      <c r="Q77" s="635"/>
      <c r="R77" s="635"/>
      <c r="S77" s="665"/>
      <c r="T77" s="635"/>
      <c r="U77" s="635"/>
      <c r="V77" s="635"/>
      <c r="W77" s="635"/>
      <c r="X77" s="635"/>
      <c r="Y77" s="635"/>
    </row>
    <row r="78" spans="1:25" ht="12.75" customHeight="1" x14ac:dyDescent="0.2">
      <c r="A78" s="635"/>
      <c r="B78" s="664"/>
      <c r="C78" s="635"/>
      <c r="D78" s="636"/>
      <c r="E78" s="635"/>
      <c r="F78" s="635"/>
      <c r="G78" s="635"/>
      <c r="H78" s="637"/>
      <c r="I78" s="635"/>
      <c r="J78" s="635"/>
      <c r="K78" s="635"/>
      <c r="L78" s="635"/>
      <c r="M78" s="635"/>
      <c r="N78" s="635"/>
      <c r="O78" s="635"/>
      <c r="P78" s="635"/>
      <c r="Q78" s="635"/>
      <c r="R78" s="635"/>
      <c r="S78" s="665"/>
      <c r="T78" s="635"/>
      <c r="U78" s="635"/>
      <c r="V78" s="635"/>
      <c r="W78" s="635"/>
      <c r="X78" s="635"/>
      <c r="Y78" s="635"/>
    </row>
    <row r="79" spans="1:25" ht="12.75" customHeight="1" x14ac:dyDescent="0.2">
      <c r="A79" s="635"/>
      <c r="B79" s="664"/>
      <c r="C79" s="635"/>
      <c r="D79" s="636"/>
      <c r="E79" s="635"/>
      <c r="F79" s="635"/>
      <c r="G79" s="635"/>
      <c r="H79" s="637"/>
      <c r="I79" s="635"/>
      <c r="J79" s="635"/>
      <c r="K79" s="635"/>
      <c r="L79" s="635"/>
      <c r="M79" s="635"/>
      <c r="N79" s="635"/>
      <c r="O79" s="635"/>
      <c r="P79" s="635"/>
      <c r="Q79" s="635"/>
      <c r="R79" s="635"/>
      <c r="S79" s="665"/>
      <c r="T79" s="635"/>
      <c r="U79" s="635"/>
      <c r="V79" s="635"/>
      <c r="W79" s="635"/>
      <c r="X79" s="635"/>
      <c r="Y79" s="635"/>
    </row>
    <row r="80" spans="1:25" ht="12.75" customHeight="1" x14ac:dyDescent="0.2">
      <c r="A80" s="635"/>
      <c r="B80" s="664"/>
      <c r="C80" s="635"/>
      <c r="D80" s="636"/>
      <c r="E80" s="635"/>
      <c r="F80" s="635"/>
      <c r="G80" s="635"/>
      <c r="H80" s="637"/>
      <c r="I80" s="635"/>
      <c r="J80" s="635"/>
      <c r="K80" s="635"/>
      <c r="L80" s="635"/>
      <c r="M80" s="635"/>
      <c r="N80" s="635"/>
      <c r="O80" s="635"/>
      <c r="P80" s="635"/>
      <c r="Q80" s="635"/>
      <c r="R80" s="635"/>
      <c r="S80" s="665"/>
      <c r="T80" s="635"/>
      <c r="U80" s="635"/>
      <c r="V80" s="635"/>
      <c r="W80" s="635"/>
      <c r="X80" s="635"/>
      <c r="Y80" s="635"/>
    </row>
    <row r="81" spans="1:25" ht="12.75" customHeight="1" x14ac:dyDescent="0.2">
      <c r="A81" s="635"/>
      <c r="B81" s="664"/>
      <c r="C81" s="635"/>
      <c r="D81" s="636"/>
      <c r="E81" s="635"/>
      <c r="F81" s="635"/>
      <c r="G81" s="635"/>
      <c r="H81" s="637"/>
      <c r="I81" s="635"/>
      <c r="J81" s="635"/>
      <c r="K81" s="635"/>
      <c r="L81" s="635"/>
      <c r="M81" s="635"/>
      <c r="N81" s="635"/>
      <c r="O81" s="635"/>
      <c r="P81" s="635"/>
      <c r="Q81" s="635"/>
      <c r="R81" s="635"/>
      <c r="S81" s="665"/>
      <c r="T81" s="635"/>
      <c r="U81" s="635"/>
      <c r="V81" s="635"/>
      <c r="W81" s="635"/>
      <c r="X81" s="635"/>
      <c r="Y81" s="635"/>
    </row>
    <row r="82" spans="1:25" ht="12.75" customHeight="1" x14ac:dyDescent="0.2">
      <c r="A82" s="635"/>
      <c r="B82" s="664"/>
      <c r="C82" s="635"/>
      <c r="D82" s="636"/>
      <c r="E82" s="635"/>
      <c r="F82" s="635"/>
      <c r="G82" s="635"/>
      <c r="H82" s="637"/>
      <c r="I82" s="635"/>
      <c r="J82" s="635"/>
      <c r="K82" s="635"/>
      <c r="L82" s="635"/>
      <c r="M82" s="635"/>
      <c r="N82" s="635"/>
      <c r="O82" s="635"/>
      <c r="P82" s="635"/>
      <c r="Q82" s="635"/>
      <c r="R82" s="635"/>
      <c r="S82" s="665"/>
      <c r="T82" s="635"/>
      <c r="U82" s="635"/>
      <c r="V82" s="635"/>
      <c r="W82" s="635"/>
      <c r="X82" s="635"/>
      <c r="Y82" s="635"/>
    </row>
    <row r="83" spans="1:25" ht="12.75" customHeight="1" x14ac:dyDescent="0.2">
      <c r="A83" s="635"/>
      <c r="B83" s="664"/>
      <c r="C83" s="635"/>
      <c r="D83" s="636"/>
      <c r="E83" s="635"/>
      <c r="F83" s="635"/>
      <c r="G83" s="635"/>
      <c r="H83" s="637"/>
      <c r="I83" s="635"/>
      <c r="J83" s="635"/>
      <c r="K83" s="635"/>
      <c r="L83" s="635"/>
      <c r="M83" s="635"/>
      <c r="N83" s="635"/>
      <c r="O83" s="635"/>
      <c r="P83" s="635"/>
      <c r="Q83" s="635"/>
      <c r="R83" s="635"/>
      <c r="S83" s="665"/>
      <c r="T83" s="635"/>
      <c r="U83" s="635"/>
      <c r="V83" s="635"/>
      <c r="W83" s="635"/>
      <c r="X83" s="635"/>
      <c r="Y83" s="635"/>
    </row>
    <row r="84" spans="1:25" ht="12.75" customHeight="1" x14ac:dyDescent="0.2">
      <c r="A84" s="635"/>
      <c r="B84" s="664"/>
      <c r="C84" s="635"/>
      <c r="D84" s="636"/>
      <c r="E84" s="635"/>
      <c r="F84" s="635"/>
      <c r="G84" s="635"/>
      <c r="H84" s="637"/>
      <c r="I84" s="635"/>
      <c r="J84" s="635"/>
      <c r="K84" s="635"/>
      <c r="L84" s="635"/>
      <c r="M84" s="635"/>
      <c r="N84" s="635"/>
      <c r="O84" s="635"/>
      <c r="P84" s="635"/>
      <c r="Q84" s="635"/>
      <c r="R84" s="635"/>
      <c r="S84" s="665"/>
      <c r="T84" s="635"/>
      <c r="U84" s="635"/>
      <c r="V84" s="635"/>
      <c r="W84" s="635"/>
      <c r="X84" s="635"/>
      <c r="Y84" s="635"/>
    </row>
    <row r="85" spans="1:25" ht="12.75" customHeight="1" x14ac:dyDescent="0.2">
      <c r="A85" s="635"/>
      <c r="B85" s="664"/>
      <c r="C85" s="635"/>
      <c r="D85" s="636"/>
      <c r="E85" s="635"/>
      <c r="F85" s="635"/>
      <c r="G85" s="635"/>
      <c r="H85" s="637"/>
      <c r="I85" s="635"/>
      <c r="J85" s="635"/>
      <c r="K85" s="635"/>
      <c r="L85" s="635"/>
      <c r="M85" s="635"/>
      <c r="N85" s="635"/>
      <c r="O85" s="635"/>
      <c r="P85" s="635"/>
      <c r="Q85" s="635"/>
      <c r="R85" s="635"/>
      <c r="S85" s="665"/>
      <c r="T85" s="635"/>
      <c r="U85" s="635"/>
      <c r="V85" s="635"/>
      <c r="W85" s="635"/>
      <c r="X85" s="635"/>
      <c r="Y85" s="635"/>
    </row>
    <row r="86" spans="1:25" ht="12.75" customHeight="1" x14ac:dyDescent="0.2">
      <c r="A86" s="635"/>
      <c r="B86" s="664"/>
      <c r="C86" s="635"/>
      <c r="D86" s="636"/>
      <c r="E86" s="635"/>
      <c r="F86" s="635"/>
      <c r="G86" s="635"/>
      <c r="H86" s="637"/>
      <c r="I86" s="635"/>
      <c r="J86" s="635"/>
      <c r="K86" s="635"/>
      <c r="L86" s="635"/>
      <c r="M86" s="635"/>
      <c r="N86" s="635"/>
      <c r="O86" s="635"/>
      <c r="P86" s="635"/>
      <c r="Q86" s="635"/>
      <c r="R86" s="635"/>
      <c r="S86" s="665"/>
      <c r="T86" s="635"/>
      <c r="U86" s="635"/>
      <c r="V86" s="635"/>
      <c r="W86" s="635"/>
      <c r="X86" s="635"/>
      <c r="Y86" s="635"/>
    </row>
    <row r="87" spans="1:25" ht="12.75" customHeight="1" x14ac:dyDescent="0.2">
      <c r="A87" s="635"/>
      <c r="B87" s="664"/>
      <c r="C87" s="635"/>
      <c r="D87" s="636"/>
      <c r="E87" s="635"/>
      <c r="F87" s="635"/>
      <c r="G87" s="635"/>
      <c r="H87" s="637"/>
      <c r="I87" s="635"/>
      <c r="J87" s="635"/>
      <c r="K87" s="635"/>
      <c r="L87" s="635"/>
      <c r="M87" s="635"/>
      <c r="N87" s="635"/>
      <c r="O87" s="635"/>
      <c r="P87" s="635"/>
      <c r="Q87" s="635"/>
      <c r="R87" s="635"/>
      <c r="S87" s="665"/>
      <c r="T87" s="635"/>
      <c r="U87" s="635"/>
      <c r="V87" s="635"/>
      <c r="W87" s="635"/>
      <c r="X87" s="635"/>
      <c r="Y87" s="635"/>
    </row>
    <row r="88" spans="1:25" ht="12.75" customHeight="1" x14ac:dyDescent="0.2">
      <c r="A88" s="635"/>
      <c r="B88" s="664"/>
      <c r="C88" s="635"/>
      <c r="D88" s="636"/>
      <c r="E88" s="635"/>
      <c r="F88" s="635"/>
      <c r="G88" s="635"/>
      <c r="H88" s="637"/>
      <c r="I88" s="635"/>
      <c r="J88" s="635"/>
      <c r="K88" s="635"/>
      <c r="L88" s="635"/>
      <c r="M88" s="635"/>
      <c r="N88" s="635"/>
      <c r="O88" s="635"/>
      <c r="P88" s="635"/>
      <c r="Q88" s="635"/>
      <c r="R88" s="635"/>
      <c r="S88" s="665"/>
      <c r="T88" s="635"/>
      <c r="U88" s="635"/>
      <c r="V88" s="635"/>
      <c r="W88" s="635"/>
      <c r="X88" s="635"/>
      <c r="Y88" s="635"/>
    </row>
    <row r="89" spans="1:25" ht="12.75" customHeight="1" x14ac:dyDescent="0.2">
      <c r="A89" s="635"/>
      <c r="B89" s="664"/>
      <c r="C89" s="635"/>
      <c r="D89" s="636"/>
      <c r="E89" s="635"/>
      <c r="F89" s="635"/>
      <c r="G89" s="635"/>
      <c r="H89" s="637"/>
      <c r="I89" s="635"/>
      <c r="J89" s="635"/>
      <c r="K89" s="635"/>
      <c r="L89" s="635"/>
      <c r="M89" s="635"/>
      <c r="N89" s="635"/>
      <c r="O89" s="635"/>
      <c r="P89" s="635"/>
      <c r="Q89" s="635"/>
      <c r="R89" s="635"/>
      <c r="S89" s="665"/>
      <c r="T89" s="635"/>
      <c r="U89" s="635"/>
      <c r="V89" s="635"/>
      <c r="W89" s="635"/>
      <c r="X89" s="635"/>
      <c r="Y89" s="635"/>
    </row>
    <row r="90" spans="1:25" ht="12.75" customHeight="1" x14ac:dyDescent="0.2">
      <c r="A90" s="635"/>
      <c r="B90" s="664"/>
      <c r="C90" s="635"/>
      <c r="D90" s="636"/>
      <c r="E90" s="635"/>
      <c r="F90" s="635"/>
      <c r="G90" s="635"/>
      <c r="H90" s="637"/>
      <c r="I90" s="635"/>
      <c r="J90" s="635"/>
      <c r="K90" s="635"/>
      <c r="L90" s="635"/>
      <c r="M90" s="635"/>
      <c r="N90" s="635"/>
      <c r="O90" s="635"/>
      <c r="P90" s="635"/>
      <c r="Q90" s="635"/>
      <c r="R90" s="635"/>
      <c r="S90" s="665"/>
      <c r="T90" s="635"/>
      <c r="U90" s="635"/>
      <c r="V90" s="635"/>
      <c r="W90" s="635"/>
      <c r="X90" s="635"/>
      <c r="Y90" s="635"/>
    </row>
    <row r="91" spans="1:25" ht="12.75" customHeight="1" x14ac:dyDescent="0.2">
      <c r="A91" s="635"/>
      <c r="B91" s="664"/>
      <c r="C91" s="635"/>
      <c r="D91" s="636"/>
      <c r="E91" s="635"/>
      <c r="F91" s="635"/>
      <c r="G91" s="635"/>
      <c r="H91" s="637"/>
      <c r="I91" s="635"/>
      <c r="J91" s="635"/>
      <c r="K91" s="635"/>
      <c r="L91" s="635"/>
      <c r="M91" s="635"/>
      <c r="N91" s="635"/>
      <c r="O91" s="635"/>
      <c r="P91" s="635"/>
      <c r="Q91" s="635"/>
      <c r="R91" s="635"/>
      <c r="S91" s="665"/>
      <c r="T91" s="635"/>
      <c r="U91" s="635"/>
      <c r="V91" s="635"/>
      <c r="W91" s="635"/>
      <c r="X91" s="635"/>
      <c r="Y91" s="635"/>
    </row>
    <row r="92" spans="1:25" ht="12.75" customHeight="1" x14ac:dyDescent="0.2">
      <c r="A92" s="635"/>
      <c r="B92" s="664"/>
      <c r="C92" s="635"/>
      <c r="D92" s="636"/>
      <c r="E92" s="635"/>
      <c r="F92" s="635"/>
      <c r="G92" s="635"/>
      <c r="H92" s="637"/>
      <c r="I92" s="635"/>
      <c r="J92" s="635"/>
      <c r="K92" s="635"/>
      <c r="L92" s="635"/>
      <c r="M92" s="635"/>
      <c r="N92" s="635"/>
      <c r="O92" s="635"/>
      <c r="P92" s="635"/>
      <c r="Q92" s="635"/>
      <c r="R92" s="635"/>
      <c r="S92" s="665"/>
      <c r="T92" s="635"/>
      <c r="U92" s="635"/>
      <c r="V92" s="635"/>
      <c r="W92" s="635"/>
      <c r="X92" s="635"/>
      <c r="Y92" s="635"/>
    </row>
    <row r="93" spans="1:25" ht="12.75" customHeight="1" x14ac:dyDescent="0.2">
      <c r="A93" s="635"/>
      <c r="B93" s="664"/>
      <c r="C93" s="635"/>
      <c r="D93" s="636"/>
      <c r="E93" s="635"/>
      <c r="F93" s="635"/>
      <c r="G93" s="635"/>
      <c r="H93" s="637"/>
      <c r="I93" s="635"/>
      <c r="J93" s="635"/>
      <c r="K93" s="635"/>
      <c r="L93" s="635"/>
      <c r="M93" s="635"/>
      <c r="N93" s="635"/>
      <c r="O93" s="635"/>
      <c r="P93" s="635"/>
      <c r="Q93" s="635"/>
      <c r="R93" s="635"/>
      <c r="S93" s="665"/>
      <c r="T93" s="635"/>
      <c r="U93" s="635"/>
      <c r="V93" s="635"/>
      <c r="W93" s="635"/>
      <c r="X93" s="635"/>
      <c r="Y93" s="635"/>
    </row>
    <row r="94" spans="1:25" ht="12.75" customHeight="1" thickBot="1" x14ac:dyDescent="0.25">
      <c r="A94" s="635"/>
      <c r="B94" s="807"/>
      <c r="C94" s="808"/>
      <c r="D94" s="809"/>
      <c r="E94" s="808"/>
      <c r="F94" s="808"/>
      <c r="G94" s="808"/>
      <c r="H94" s="810"/>
      <c r="I94" s="808"/>
      <c r="J94" s="808"/>
      <c r="K94" s="808"/>
      <c r="L94" s="808"/>
      <c r="M94" s="808"/>
      <c r="N94" s="808"/>
      <c r="O94" s="808"/>
      <c r="P94" s="808"/>
      <c r="Q94" s="808"/>
      <c r="R94" s="808"/>
      <c r="S94" s="811"/>
      <c r="T94" s="635"/>
      <c r="U94" s="635"/>
      <c r="V94" s="635"/>
      <c r="W94" s="635"/>
      <c r="X94" s="635"/>
      <c r="Y94" s="635"/>
    </row>
    <row r="95" spans="1:25" ht="12.75" customHeight="1" x14ac:dyDescent="0.2">
      <c r="A95" s="635"/>
      <c r="B95" s="635"/>
      <c r="C95" s="635"/>
      <c r="D95" s="636"/>
      <c r="E95" s="635"/>
      <c r="F95" s="635"/>
      <c r="G95" s="635"/>
      <c r="H95" s="637"/>
      <c r="I95" s="635"/>
      <c r="J95" s="635"/>
      <c r="K95" s="635"/>
      <c r="L95" s="635"/>
      <c r="M95" s="635"/>
      <c r="N95" s="635"/>
      <c r="O95" s="635"/>
      <c r="P95" s="635"/>
      <c r="Q95" s="635"/>
      <c r="R95" s="635"/>
      <c r="S95" s="635"/>
      <c r="T95" s="635"/>
      <c r="U95" s="635"/>
      <c r="V95" s="635"/>
      <c r="W95" s="635"/>
      <c r="X95" s="635"/>
      <c r="Y95" s="635"/>
    </row>
    <row r="96" spans="1:25" ht="12.75" customHeight="1" x14ac:dyDescent="0.2">
      <c r="A96" s="635"/>
      <c r="B96" s="635"/>
      <c r="C96" s="635"/>
      <c r="D96" s="636"/>
      <c r="E96" s="635"/>
      <c r="F96" s="635"/>
      <c r="G96" s="635"/>
      <c r="H96" s="637"/>
      <c r="I96" s="635"/>
      <c r="J96" s="635"/>
      <c r="K96" s="635"/>
      <c r="L96" s="635"/>
      <c r="M96" s="635"/>
      <c r="N96" s="635"/>
      <c r="O96" s="635"/>
      <c r="P96" s="635"/>
      <c r="Q96" s="635"/>
      <c r="R96" s="635"/>
      <c r="S96" s="635"/>
      <c r="T96" s="635"/>
      <c r="U96" s="635"/>
      <c r="V96" s="635"/>
      <c r="W96" s="635"/>
      <c r="X96" s="635"/>
      <c r="Y96" s="635"/>
    </row>
    <row r="97" spans="1:25" ht="12.75" customHeight="1" x14ac:dyDescent="0.2">
      <c r="A97" s="635"/>
      <c r="B97" s="635"/>
      <c r="C97" s="635"/>
      <c r="D97" s="636"/>
      <c r="E97" s="635"/>
      <c r="F97" s="635"/>
      <c r="G97" s="635"/>
      <c r="H97" s="637"/>
      <c r="I97" s="635"/>
      <c r="J97" s="635"/>
      <c r="K97" s="635"/>
      <c r="L97" s="635"/>
      <c r="M97" s="635"/>
      <c r="N97" s="635"/>
      <c r="O97" s="635"/>
      <c r="P97" s="635"/>
      <c r="Q97" s="635"/>
      <c r="R97" s="635"/>
      <c r="S97" s="635"/>
      <c r="T97" s="635"/>
      <c r="U97" s="635"/>
      <c r="V97" s="635"/>
      <c r="W97" s="635"/>
      <c r="X97" s="635"/>
      <c r="Y97" s="635"/>
    </row>
    <row r="98" spans="1:25" ht="12.75" customHeight="1" x14ac:dyDescent="0.2">
      <c r="A98" s="635"/>
      <c r="B98" s="635"/>
      <c r="C98" s="635"/>
      <c r="D98" s="636"/>
      <c r="E98" s="635"/>
      <c r="F98" s="635"/>
      <c r="G98" s="635"/>
      <c r="H98" s="637"/>
      <c r="I98" s="635"/>
      <c r="J98" s="635"/>
      <c r="K98" s="635"/>
      <c r="L98" s="635"/>
      <c r="M98" s="635"/>
      <c r="N98" s="635"/>
      <c r="O98" s="635"/>
      <c r="P98" s="635"/>
      <c r="Q98" s="635"/>
      <c r="R98" s="635"/>
      <c r="S98" s="635"/>
      <c r="T98" s="635"/>
      <c r="U98" s="635"/>
      <c r="V98" s="635"/>
      <c r="W98" s="635"/>
      <c r="X98" s="635"/>
      <c r="Y98" s="635"/>
    </row>
    <row r="99" spans="1:25" ht="12.75" customHeight="1" x14ac:dyDescent="0.2">
      <c r="A99" s="635"/>
      <c r="B99" s="635"/>
      <c r="C99" s="635"/>
      <c r="D99" s="636"/>
      <c r="E99" s="635"/>
      <c r="F99" s="635"/>
      <c r="G99" s="635"/>
      <c r="H99" s="637"/>
      <c r="I99" s="635"/>
      <c r="J99" s="635"/>
      <c r="K99" s="635"/>
      <c r="L99" s="635"/>
      <c r="M99" s="635"/>
      <c r="N99" s="635"/>
      <c r="O99" s="635"/>
      <c r="P99" s="635"/>
      <c r="Q99" s="635"/>
      <c r="R99" s="635"/>
      <c r="S99" s="635"/>
      <c r="T99" s="635"/>
      <c r="U99" s="635"/>
      <c r="V99" s="635"/>
      <c r="W99" s="635"/>
      <c r="X99" s="635"/>
      <c r="Y99" s="635"/>
    </row>
    <row r="100" spans="1:25" ht="12.75" customHeight="1" x14ac:dyDescent="0.2">
      <c r="A100" s="635"/>
      <c r="B100" s="635"/>
      <c r="C100" s="635"/>
      <c r="D100" s="636"/>
      <c r="E100" s="635"/>
      <c r="F100" s="635"/>
      <c r="G100" s="635"/>
      <c r="H100" s="637"/>
      <c r="I100" s="635"/>
      <c r="J100" s="635"/>
      <c r="K100" s="635"/>
      <c r="L100" s="635"/>
      <c r="M100" s="635"/>
      <c r="N100" s="635"/>
      <c r="O100" s="635"/>
      <c r="P100" s="635"/>
      <c r="Q100" s="635"/>
      <c r="R100" s="635"/>
      <c r="S100" s="635"/>
      <c r="T100" s="635"/>
      <c r="U100" s="635"/>
      <c r="V100" s="635"/>
      <c r="W100" s="635"/>
      <c r="X100" s="635"/>
      <c r="Y100" s="635"/>
    </row>
    <row r="101" spans="1:25" ht="12.75" customHeight="1" x14ac:dyDescent="0.2">
      <c r="A101" s="635"/>
      <c r="B101" s="635"/>
      <c r="C101" s="635"/>
      <c r="D101" s="636"/>
      <c r="E101" s="635"/>
      <c r="F101" s="635"/>
      <c r="G101" s="635"/>
      <c r="H101" s="637"/>
      <c r="I101" s="635"/>
      <c r="J101" s="635"/>
      <c r="K101" s="635"/>
      <c r="L101" s="635"/>
      <c r="M101" s="635"/>
      <c r="N101" s="635"/>
      <c r="O101" s="635"/>
      <c r="P101" s="635"/>
      <c r="Q101" s="635"/>
      <c r="R101" s="635"/>
      <c r="S101" s="635"/>
      <c r="T101" s="635"/>
      <c r="U101" s="635"/>
      <c r="V101" s="635"/>
      <c r="W101" s="635"/>
      <c r="X101" s="635"/>
      <c r="Y101" s="635"/>
    </row>
    <row r="102" spans="1:25" ht="12.75" customHeight="1" x14ac:dyDescent="0.2">
      <c r="A102" s="635"/>
      <c r="B102" s="635"/>
      <c r="C102" s="635"/>
      <c r="D102" s="636"/>
      <c r="E102" s="635"/>
      <c r="F102" s="635"/>
      <c r="G102" s="635"/>
      <c r="H102" s="637"/>
      <c r="I102" s="635"/>
      <c r="J102" s="635"/>
      <c r="K102" s="635"/>
      <c r="L102" s="635"/>
      <c r="M102" s="635"/>
      <c r="N102" s="635"/>
      <c r="O102" s="635"/>
      <c r="P102" s="635"/>
      <c r="Q102" s="635"/>
      <c r="R102" s="635"/>
      <c r="S102" s="635"/>
      <c r="T102" s="635"/>
      <c r="U102" s="635"/>
      <c r="V102" s="635"/>
      <c r="W102" s="635"/>
      <c r="X102" s="635"/>
      <c r="Y102" s="635"/>
    </row>
    <row r="103" spans="1:25" ht="12.75" customHeight="1" x14ac:dyDescent="0.2">
      <c r="A103" s="635"/>
      <c r="B103" s="635"/>
      <c r="C103" s="635"/>
      <c r="D103" s="636"/>
      <c r="E103" s="635"/>
      <c r="F103" s="635"/>
      <c r="G103" s="635"/>
      <c r="H103" s="637"/>
      <c r="I103" s="635"/>
      <c r="J103" s="635"/>
      <c r="K103" s="635"/>
      <c r="L103" s="635"/>
      <c r="M103" s="635"/>
      <c r="N103" s="635"/>
      <c r="O103" s="635"/>
      <c r="P103" s="635"/>
      <c r="Q103" s="635"/>
      <c r="R103" s="635"/>
      <c r="S103" s="635"/>
      <c r="T103" s="635"/>
      <c r="U103" s="635"/>
      <c r="V103" s="635"/>
      <c r="W103" s="635"/>
      <c r="X103" s="635"/>
      <c r="Y103" s="635"/>
    </row>
    <row r="104" spans="1:25" ht="12.75" customHeight="1" x14ac:dyDescent="0.2">
      <c r="A104" s="635"/>
      <c r="B104" s="635"/>
      <c r="C104" s="635"/>
      <c r="D104" s="636"/>
      <c r="E104" s="635"/>
      <c r="F104" s="635"/>
      <c r="G104" s="635"/>
      <c r="H104" s="637"/>
      <c r="I104" s="635"/>
      <c r="J104" s="635"/>
      <c r="K104" s="635"/>
      <c r="L104" s="635"/>
      <c r="M104" s="635"/>
      <c r="N104" s="635"/>
      <c r="O104" s="635"/>
      <c r="P104" s="635"/>
      <c r="Q104" s="635"/>
      <c r="R104" s="635"/>
      <c r="S104" s="635"/>
      <c r="T104" s="635"/>
      <c r="U104" s="635"/>
      <c r="V104" s="635"/>
      <c r="W104" s="635"/>
      <c r="X104" s="635"/>
      <c r="Y104" s="635"/>
    </row>
    <row r="105" spans="1:25" ht="12.75" customHeight="1" x14ac:dyDescent="0.2">
      <c r="A105" s="635"/>
      <c r="B105" s="635"/>
      <c r="C105" s="635"/>
      <c r="D105" s="636"/>
      <c r="E105" s="635"/>
      <c r="F105" s="635"/>
      <c r="G105" s="635"/>
      <c r="H105" s="637"/>
      <c r="I105" s="635"/>
      <c r="J105" s="635"/>
      <c r="K105" s="635"/>
      <c r="L105" s="635"/>
      <c r="M105" s="635"/>
      <c r="N105" s="635"/>
      <c r="O105" s="635"/>
      <c r="P105" s="635"/>
      <c r="Q105" s="635"/>
      <c r="R105" s="635"/>
      <c r="S105" s="635"/>
      <c r="T105" s="635"/>
      <c r="U105" s="635"/>
      <c r="V105" s="635"/>
      <c r="W105" s="635"/>
      <c r="X105" s="635"/>
      <c r="Y105" s="635"/>
    </row>
    <row r="106" spans="1:25" ht="12.75" customHeight="1" x14ac:dyDescent="0.2">
      <c r="A106" s="635"/>
      <c r="B106" s="635"/>
      <c r="C106" s="635"/>
      <c r="D106" s="636"/>
      <c r="E106" s="635"/>
      <c r="F106" s="635"/>
      <c r="G106" s="635"/>
      <c r="H106" s="637"/>
      <c r="I106" s="635"/>
      <c r="J106" s="635"/>
      <c r="K106" s="635"/>
      <c r="L106" s="635"/>
      <c r="M106" s="635"/>
      <c r="N106" s="635"/>
      <c r="O106" s="635"/>
      <c r="P106" s="635"/>
      <c r="Q106" s="635"/>
      <c r="R106" s="635"/>
      <c r="S106" s="635"/>
      <c r="T106" s="635"/>
      <c r="U106" s="635"/>
      <c r="V106" s="635"/>
      <c r="W106" s="635"/>
      <c r="X106" s="635"/>
      <c r="Y106" s="635"/>
    </row>
    <row r="107" spans="1:25" ht="12.75" customHeight="1" x14ac:dyDescent="0.2">
      <c r="A107" s="635"/>
      <c r="B107" s="635"/>
      <c r="C107" s="635"/>
      <c r="D107" s="636"/>
      <c r="E107" s="635"/>
      <c r="F107" s="635"/>
      <c r="G107" s="635"/>
      <c r="H107" s="637"/>
      <c r="I107" s="635"/>
      <c r="J107" s="635"/>
      <c r="K107" s="635"/>
      <c r="L107" s="635"/>
      <c r="M107" s="635"/>
      <c r="N107" s="635"/>
      <c r="O107" s="635"/>
      <c r="P107" s="635"/>
      <c r="Q107" s="635"/>
      <c r="R107" s="635"/>
      <c r="S107" s="635"/>
      <c r="T107" s="635"/>
      <c r="U107" s="635"/>
      <c r="V107" s="635"/>
      <c r="W107" s="635"/>
      <c r="X107" s="635"/>
      <c r="Y107" s="635"/>
    </row>
    <row r="108" spans="1:25" ht="12.75" customHeight="1" x14ac:dyDescent="0.2">
      <c r="A108" s="635"/>
      <c r="B108" s="635"/>
      <c r="C108" s="635"/>
      <c r="D108" s="636"/>
      <c r="E108" s="635"/>
      <c r="F108" s="635"/>
      <c r="G108" s="635"/>
      <c r="H108" s="637"/>
      <c r="I108" s="635"/>
      <c r="J108" s="635"/>
      <c r="K108" s="635"/>
      <c r="L108" s="635"/>
      <c r="M108" s="635"/>
      <c r="N108" s="635"/>
      <c r="O108" s="635"/>
      <c r="P108" s="635"/>
      <c r="Q108" s="635"/>
      <c r="R108" s="635"/>
      <c r="S108" s="635"/>
      <c r="T108" s="635"/>
      <c r="U108" s="635"/>
      <c r="V108" s="635"/>
      <c r="W108" s="635"/>
      <c r="X108" s="635"/>
      <c r="Y108" s="635"/>
    </row>
    <row r="109" spans="1:25" ht="12.75" customHeight="1" x14ac:dyDescent="0.2">
      <c r="A109" s="635"/>
      <c r="B109" s="635"/>
      <c r="C109" s="635"/>
      <c r="D109" s="636"/>
      <c r="E109" s="635"/>
      <c r="F109" s="635"/>
      <c r="G109" s="635"/>
      <c r="H109" s="637"/>
      <c r="I109" s="635"/>
      <c r="J109" s="635"/>
      <c r="K109" s="635"/>
      <c r="L109" s="635"/>
      <c r="M109" s="635"/>
      <c r="N109" s="635"/>
      <c r="O109" s="635"/>
      <c r="P109" s="635"/>
      <c r="Q109" s="635"/>
      <c r="R109" s="635"/>
      <c r="S109" s="635"/>
      <c r="T109" s="635"/>
      <c r="U109" s="635"/>
      <c r="V109" s="635"/>
      <c r="W109" s="635"/>
      <c r="X109" s="635"/>
      <c r="Y109" s="635"/>
    </row>
    <row r="110" spans="1:25" ht="12.75" customHeight="1" x14ac:dyDescent="0.2">
      <c r="A110" s="635"/>
      <c r="B110" s="635"/>
      <c r="C110" s="635"/>
      <c r="D110" s="636"/>
      <c r="E110" s="635"/>
      <c r="F110" s="635"/>
      <c r="G110" s="635"/>
      <c r="H110" s="637"/>
      <c r="I110" s="635"/>
      <c r="J110" s="635"/>
      <c r="K110" s="635"/>
      <c r="L110" s="635"/>
      <c r="M110" s="635"/>
      <c r="N110" s="635"/>
      <c r="O110" s="635"/>
      <c r="P110" s="635"/>
      <c r="Q110" s="635"/>
      <c r="R110" s="635"/>
      <c r="S110" s="635"/>
      <c r="T110" s="635"/>
      <c r="U110" s="635"/>
      <c r="V110" s="635"/>
      <c r="W110" s="635"/>
      <c r="X110" s="635"/>
      <c r="Y110" s="635"/>
    </row>
    <row r="111" spans="1:25" ht="12.75" customHeight="1" x14ac:dyDescent="0.2">
      <c r="A111" s="635"/>
      <c r="B111" s="635"/>
      <c r="C111" s="635"/>
      <c r="D111" s="636"/>
      <c r="E111" s="635"/>
      <c r="F111" s="635"/>
      <c r="G111" s="635"/>
      <c r="H111" s="637"/>
      <c r="I111" s="635"/>
      <c r="J111" s="635"/>
      <c r="K111" s="635"/>
      <c r="L111" s="635"/>
      <c r="M111" s="635"/>
      <c r="N111" s="635"/>
      <c r="O111" s="635"/>
      <c r="P111" s="635"/>
      <c r="Q111" s="635"/>
      <c r="R111" s="635"/>
      <c r="S111" s="635"/>
      <c r="T111" s="635"/>
      <c r="U111" s="635"/>
      <c r="V111" s="635"/>
      <c r="W111" s="635"/>
      <c r="X111" s="635"/>
      <c r="Y111" s="635"/>
    </row>
    <row r="112" spans="1:25" ht="12.75" customHeight="1" x14ac:dyDescent="0.2">
      <c r="A112" s="635"/>
      <c r="B112" s="635"/>
      <c r="C112" s="635"/>
      <c r="D112" s="636"/>
      <c r="E112" s="635"/>
      <c r="F112" s="635"/>
      <c r="G112" s="635"/>
      <c r="H112" s="637"/>
      <c r="I112" s="635"/>
      <c r="J112" s="635"/>
      <c r="K112" s="635"/>
      <c r="L112" s="635"/>
      <c r="M112" s="635"/>
      <c r="N112" s="635"/>
      <c r="O112" s="635"/>
      <c r="P112" s="635"/>
      <c r="Q112" s="635"/>
      <c r="R112" s="635"/>
      <c r="S112" s="635"/>
      <c r="T112" s="635"/>
      <c r="U112" s="635"/>
      <c r="V112" s="635"/>
      <c r="W112" s="635"/>
      <c r="X112" s="635"/>
      <c r="Y112" s="635"/>
    </row>
    <row r="113" spans="1:25" ht="12.75" customHeight="1" x14ac:dyDescent="0.2">
      <c r="A113" s="635"/>
      <c r="B113" s="635"/>
      <c r="C113" s="635"/>
      <c r="D113" s="636"/>
      <c r="E113" s="635"/>
      <c r="F113" s="635"/>
      <c r="G113" s="635"/>
      <c r="H113" s="637"/>
      <c r="I113" s="635"/>
      <c r="J113" s="635"/>
      <c r="K113" s="635"/>
      <c r="L113" s="635"/>
      <c r="M113" s="635"/>
      <c r="N113" s="635"/>
      <c r="O113" s="635"/>
      <c r="P113" s="635"/>
      <c r="Q113" s="635"/>
      <c r="R113" s="635"/>
      <c r="S113" s="635"/>
      <c r="T113" s="635"/>
      <c r="U113" s="635"/>
      <c r="V113" s="635"/>
      <c r="W113" s="635"/>
      <c r="X113" s="635"/>
      <c r="Y113" s="635"/>
    </row>
    <row r="114" spans="1:25" ht="12.75" customHeight="1" x14ac:dyDescent="0.2">
      <c r="A114" s="635"/>
      <c r="B114" s="635"/>
      <c r="C114" s="635"/>
      <c r="D114" s="636"/>
      <c r="E114" s="635"/>
      <c r="F114" s="635"/>
      <c r="G114" s="635"/>
      <c r="H114" s="637"/>
      <c r="I114" s="635"/>
      <c r="J114" s="635"/>
      <c r="K114" s="635"/>
      <c r="L114" s="635"/>
      <c r="M114" s="635"/>
      <c r="N114" s="635"/>
      <c r="O114" s="635"/>
      <c r="P114" s="635"/>
      <c r="Q114" s="635"/>
      <c r="R114" s="635"/>
      <c r="S114" s="635"/>
      <c r="T114" s="635"/>
      <c r="U114" s="635"/>
      <c r="V114" s="635"/>
      <c r="W114" s="635"/>
      <c r="X114" s="635"/>
      <c r="Y114" s="635"/>
    </row>
    <row r="115" spans="1:25" ht="12.75" customHeight="1" x14ac:dyDescent="0.2">
      <c r="A115" s="635"/>
      <c r="B115" s="635"/>
      <c r="C115" s="635"/>
      <c r="D115" s="636"/>
      <c r="E115" s="635"/>
      <c r="F115" s="635"/>
      <c r="G115" s="635"/>
      <c r="H115" s="637"/>
      <c r="I115" s="635"/>
      <c r="J115" s="635"/>
      <c r="K115" s="635"/>
      <c r="L115" s="635"/>
      <c r="M115" s="635"/>
      <c r="N115" s="635"/>
      <c r="O115" s="635"/>
      <c r="P115" s="635"/>
      <c r="Q115" s="635"/>
      <c r="R115" s="635"/>
      <c r="S115" s="635"/>
      <c r="T115" s="635"/>
      <c r="U115" s="635"/>
      <c r="V115" s="635"/>
      <c r="W115" s="635"/>
      <c r="X115" s="635"/>
      <c r="Y115" s="635"/>
    </row>
    <row r="116" spans="1:25" ht="12.75" customHeight="1" x14ac:dyDescent="0.2">
      <c r="A116" s="635"/>
      <c r="B116" s="635"/>
      <c r="C116" s="635"/>
      <c r="D116" s="636"/>
      <c r="E116" s="635"/>
      <c r="F116" s="635"/>
      <c r="G116" s="635"/>
      <c r="H116" s="637"/>
      <c r="I116" s="635"/>
      <c r="J116" s="635"/>
      <c r="K116" s="635"/>
      <c r="L116" s="635"/>
      <c r="M116" s="635"/>
      <c r="N116" s="635"/>
      <c r="O116" s="635"/>
      <c r="P116" s="635"/>
      <c r="Q116" s="635"/>
      <c r="R116" s="635"/>
      <c r="S116" s="635"/>
      <c r="T116" s="635"/>
      <c r="U116" s="635"/>
      <c r="V116" s="635"/>
      <c r="W116" s="635"/>
      <c r="X116" s="635"/>
      <c r="Y116" s="635"/>
    </row>
    <row r="117" spans="1:25" ht="12.75" customHeight="1" x14ac:dyDescent="0.2">
      <c r="A117" s="635"/>
      <c r="B117" s="635"/>
      <c r="C117" s="635"/>
      <c r="D117" s="636"/>
      <c r="E117" s="635"/>
      <c r="F117" s="635"/>
      <c r="G117" s="635"/>
      <c r="H117" s="637"/>
      <c r="I117" s="635"/>
      <c r="J117" s="635"/>
      <c r="K117" s="635"/>
      <c r="L117" s="635"/>
      <c r="M117" s="635"/>
      <c r="N117" s="635"/>
      <c r="O117" s="635"/>
      <c r="P117" s="635"/>
      <c r="Q117" s="635"/>
      <c r="R117" s="635"/>
      <c r="S117" s="635"/>
      <c r="T117" s="635"/>
      <c r="U117" s="635"/>
      <c r="V117" s="635"/>
      <c r="W117" s="635"/>
      <c r="X117" s="635"/>
      <c r="Y117" s="635"/>
    </row>
    <row r="118" spans="1:25" ht="12.75" customHeight="1" x14ac:dyDescent="0.2">
      <c r="A118" s="635"/>
      <c r="B118" s="635"/>
      <c r="C118" s="635"/>
      <c r="D118" s="636"/>
      <c r="E118" s="635"/>
      <c r="F118" s="635"/>
      <c r="G118" s="635"/>
      <c r="H118" s="637"/>
      <c r="I118" s="635"/>
      <c r="J118" s="635"/>
      <c r="K118" s="635"/>
      <c r="L118" s="635"/>
      <c r="M118" s="635"/>
      <c r="N118" s="635"/>
      <c r="O118" s="635"/>
      <c r="P118" s="635"/>
      <c r="Q118" s="635"/>
      <c r="R118" s="635"/>
      <c r="S118" s="635"/>
      <c r="T118" s="635"/>
      <c r="U118" s="635"/>
      <c r="V118" s="635"/>
      <c r="W118" s="635"/>
      <c r="X118" s="635"/>
      <c r="Y118" s="635"/>
    </row>
    <row r="119" spans="1:25" ht="12.75" customHeight="1" x14ac:dyDescent="0.2">
      <c r="A119" s="635"/>
      <c r="B119" s="635"/>
      <c r="C119" s="635"/>
      <c r="D119" s="636"/>
      <c r="E119" s="635"/>
      <c r="F119" s="635"/>
      <c r="G119" s="635"/>
      <c r="H119" s="637"/>
      <c r="I119" s="635"/>
      <c r="J119" s="635"/>
      <c r="K119" s="635"/>
      <c r="L119" s="635"/>
      <c r="M119" s="635"/>
      <c r="N119" s="635"/>
      <c r="O119" s="635"/>
      <c r="P119" s="635"/>
      <c r="Q119" s="635"/>
      <c r="R119" s="635"/>
      <c r="S119" s="635"/>
      <c r="T119" s="635"/>
      <c r="U119" s="635"/>
      <c r="V119" s="635"/>
      <c r="W119" s="635"/>
      <c r="X119" s="635"/>
      <c r="Y119" s="635"/>
    </row>
    <row r="120" spans="1:25" ht="12.75" customHeight="1" x14ac:dyDescent="0.2">
      <c r="A120" s="635"/>
      <c r="B120" s="635"/>
      <c r="C120" s="635"/>
      <c r="D120" s="636"/>
      <c r="E120" s="635"/>
      <c r="F120" s="635"/>
      <c r="G120" s="635"/>
      <c r="H120" s="637"/>
      <c r="I120" s="635"/>
      <c r="J120" s="635"/>
      <c r="K120" s="635"/>
      <c r="L120" s="635"/>
      <c r="M120" s="635"/>
      <c r="N120" s="635"/>
      <c r="O120" s="635"/>
      <c r="P120" s="635"/>
      <c r="Q120" s="635"/>
      <c r="R120" s="635"/>
      <c r="S120" s="635"/>
      <c r="T120" s="635"/>
      <c r="U120" s="635"/>
      <c r="V120" s="635"/>
      <c r="W120" s="635"/>
      <c r="X120" s="635"/>
      <c r="Y120" s="635"/>
    </row>
    <row r="121" spans="1:25" ht="12.75" customHeight="1" x14ac:dyDescent="0.2">
      <c r="A121" s="635"/>
      <c r="B121" s="635"/>
      <c r="C121" s="635"/>
      <c r="D121" s="636"/>
      <c r="E121" s="635"/>
      <c r="F121" s="635"/>
      <c r="G121" s="635"/>
      <c r="H121" s="637"/>
      <c r="I121" s="635"/>
      <c r="J121" s="635"/>
      <c r="K121" s="635"/>
      <c r="L121" s="635"/>
      <c r="M121" s="635"/>
      <c r="N121" s="635"/>
      <c r="O121" s="635"/>
      <c r="P121" s="635"/>
      <c r="Q121" s="635"/>
      <c r="R121" s="635"/>
      <c r="S121" s="635"/>
      <c r="T121" s="635"/>
      <c r="U121" s="635"/>
      <c r="V121" s="635"/>
      <c r="W121" s="635"/>
      <c r="X121" s="635"/>
      <c r="Y121" s="635"/>
    </row>
    <row r="122" spans="1:25" ht="12.75" customHeight="1" x14ac:dyDescent="0.2">
      <c r="A122" s="635"/>
      <c r="B122" s="635"/>
      <c r="C122" s="635"/>
      <c r="D122" s="636"/>
      <c r="E122" s="635"/>
      <c r="F122" s="635"/>
      <c r="G122" s="635"/>
      <c r="H122" s="637"/>
      <c r="I122" s="635"/>
      <c r="J122" s="635"/>
      <c r="K122" s="635"/>
      <c r="L122" s="635"/>
      <c r="M122" s="635"/>
      <c r="N122" s="635"/>
      <c r="O122" s="635"/>
      <c r="P122" s="635"/>
      <c r="Q122" s="635"/>
      <c r="R122" s="635"/>
      <c r="S122" s="635"/>
      <c r="T122" s="635"/>
      <c r="U122" s="635"/>
      <c r="V122" s="635"/>
      <c r="W122" s="635"/>
      <c r="X122" s="635"/>
      <c r="Y122" s="635"/>
    </row>
    <row r="123" spans="1:25" ht="12.75" customHeight="1" x14ac:dyDescent="0.2">
      <c r="A123" s="635"/>
      <c r="B123" s="635"/>
      <c r="C123" s="635"/>
      <c r="D123" s="636"/>
      <c r="E123" s="635"/>
      <c r="F123" s="635"/>
      <c r="G123" s="635"/>
      <c r="H123" s="637"/>
      <c r="I123" s="635"/>
      <c r="J123" s="635"/>
      <c r="K123" s="635"/>
      <c r="L123" s="635"/>
      <c r="M123" s="635"/>
      <c r="N123" s="635"/>
      <c r="O123" s="635"/>
      <c r="P123" s="635"/>
      <c r="Q123" s="635"/>
      <c r="R123" s="635"/>
      <c r="S123" s="635"/>
      <c r="T123" s="635"/>
      <c r="U123" s="635"/>
      <c r="V123" s="635"/>
      <c r="W123" s="635"/>
      <c r="X123" s="635"/>
      <c r="Y123" s="635"/>
    </row>
    <row r="124" spans="1:25" ht="12.75" customHeight="1" x14ac:dyDescent="0.2">
      <c r="A124" s="635"/>
      <c r="B124" s="635"/>
      <c r="C124" s="635"/>
      <c r="D124" s="636"/>
      <c r="E124" s="635"/>
      <c r="F124" s="635"/>
      <c r="G124" s="635"/>
      <c r="H124" s="637"/>
      <c r="I124" s="635"/>
      <c r="J124" s="635"/>
      <c r="K124" s="635"/>
      <c r="L124" s="635"/>
      <c r="M124" s="635"/>
      <c r="N124" s="635"/>
      <c r="O124" s="635"/>
      <c r="P124" s="635"/>
      <c r="Q124" s="635"/>
      <c r="R124" s="635"/>
      <c r="S124" s="635"/>
      <c r="T124" s="635"/>
      <c r="U124" s="635"/>
      <c r="V124" s="635"/>
      <c r="W124" s="635"/>
      <c r="X124" s="635"/>
      <c r="Y124" s="635"/>
    </row>
    <row r="125" spans="1:25" ht="12.75" customHeight="1" x14ac:dyDescent="0.2">
      <c r="A125" s="635"/>
      <c r="B125" s="635"/>
      <c r="C125" s="635"/>
      <c r="D125" s="636"/>
      <c r="E125" s="635"/>
      <c r="F125" s="635"/>
      <c r="G125" s="635"/>
      <c r="H125" s="637"/>
      <c r="I125" s="635"/>
      <c r="J125" s="635"/>
      <c r="K125" s="635"/>
      <c r="L125" s="635"/>
      <c r="M125" s="635"/>
      <c r="N125" s="635"/>
      <c r="O125" s="635"/>
      <c r="P125" s="635"/>
      <c r="Q125" s="635"/>
      <c r="R125" s="635"/>
      <c r="S125" s="635"/>
      <c r="T125" s="635"/>
      <c r="U125" s="635"/>
      <c r="V125" s="635"/>
      <c r="W125" s="635"/>
      <c r="X125" s="635"/>
      <c r="Y125" s="635"/>
    </row>
    <row r="126" spans="1:25" ht="12.75" customHeight="1" x14ac:dyDescent="0.2">
      <c r="A126" s="635"/>
      <c r="B126" s="635"/>
      <c r="C126" s="635"/>
      <c r="D126" s="636"/>
      <c r="E126" s="635"/>
      <c r="F126" s="635"/>
      <c r="G126" s="635"/>
      <c r="H126" s="637"/>
      <c r="I126" s="635"/>
      <c r="J126" s="635"/>
      <c r="K126" s="635"/>
      <c r="L126" s="635"/>
      <c r="M126" s="635"/>
      <c r="N126" s="635"/>
      <c r="O126" s="635"/>
      <c r="P126" s="635"/>
      <c r="Q126" s="635"/>
      <c r="R126" s="635"/>
      <c r="S126" s="635"/>
      <c r="T126" s="635"/>
      <c r="U126" s="635"/>
      <c r="V126" s="635"/>
      <c r="W126" s="635"/>
      <c r="X126" s="635"/>
      <c r="Y126" s="635"/>
    </row>
    <row r="127" spans="1:25" ht="12.75" customHeight="1" x14ac:dyDescent="0.2">
      <c r="A127" s="635"/>
      <c r="B127" s="635"/>
      <c r="C127" s="635"/>
      <c r="D127" s="636"/>
      <c r="E127" s="635"/>
      <c r="F127" s="635"/>
      <c r="G127" s="635"/>
      <c r="H127" s="637"/>
      <c r="I127" s="635"/>
      <c r="J127" s="635"/>
      <c r="K127" s="635"/>
      <c r="L127" s="635"/>
      <c r="M127" s="635"/>
      <c r="N127" s="635"/>
      <c r="O127" s="635"/>
      <c r="P127" s="635"/>
      <c r="Q127" s="635"/>
      <c r="R127" s="635"/>
      <c r="S127" s="635"/>
      <c r="T127" s="635"/>
      <c r="U127" s="635"/>
      <c r="V127" s="635"/>
      <c r="W127" s="635"/>
      <c r="X127" s="635"/>
      <c r="Y127" s="635"/>
    </row>
    <row r="128" spans="1:25" ht="12.75" customHeight="1" x14ac:dyDescent="0.2">
      <c r="A128" s="635"/>
      <c r="B128" s="635"/>
      <c r="C128" s="635"/>
      <c r="D128" s="636"/>
      <c r="E128" s="635"/>
      <c r="F128" s="635"/>
      <c r="G128" s="635"/>
      <c r="H128" s="637"/>
      <c r="I128" s="635"/>
      <c r="J128" s="635"/>
      <c r="K128" s="635"/>
      <c r="L128" s="635"/>
      <c r="M128" s="635"/>
      <c r="N128" s="635"/>
      <c r="O128" s="635"/>
      <c r="P128" s="635"/>
      <c r="Q128" s="635"/>
      <c r="R128" s="635"/>
      <c r="S128" s="635"/>
      <c r="T128" s="635"/>
      <c r="U128" s="635"/>
      <c r="V128" s="635"/>
      <c r="W128" s="635"/>
      <c r="X128" s="635"/>
      <c r="Y128" s="635"/>
    </row>
    <row r="129" spans="1:25" ht="12.75" customHeight="1" x14ac:dyDescent="0.2">
      <c r="A129" s="635"/>
      <c r="B129" s="635"/>
      <c r="C129" s="635"/>
      <c r="D129" s="636"/>
      <c r="E129" s="635"/>
      <c r="F129" s="635"/>
      <c r="G129" s="635"/>
      <c r="H129" s="637"/>
      <c r="I129" s="635"/>
      <c r="J129" s="635"/>
      <c r="K129" s="635"/>
      <c r="L129" s="635"/>
      <c r="M129" s="635"/>
      <c r="N129" s="635"/>
      <c r="O129" s="635"/>
      <c r="P129" s="635"/>
      <c r="Q129" s="635"/>
      <c r="R129" s="635"/>
      <c r="S129" s="635"/>
      <c r="T129" s="635"/>
      <c r="U129" s="635"/>
      <c r="V129" s="635"/>
      <c r="W129" s="635"/>
      <c r="X129" s="635"/>
      <c r="Y129" s="635"/>
    </row>
    <row r="130" spans="1:25" ht="12.75" customHeight="1" x14ac:dyDescent="0.2">
      <c r="A130" s="635"/>
      <c r="B130" s="635"/>
      <c r="C130" s="635"/>
      <c r="D130" s="636"/>
      <c r="E130" s="635"/>
      <c r="F130" s="635"/>
      <c r="G130" s="635"/>
      <c r="H130" s="637"/>
      <c r="I130" s="635"/>
      <c r="J130" s="635"/>
      <c r="K130" s="635"/>
      <c r="L130" s="635"/>
      <c r="M130" s="635"/>
      <c r="N130" s="635"/>
      <c r="O130" s="635"/>
      <c r="P130" s="635"/>
      <c r="Q130" s="635"/>
      <c r="R130" s="635"/>
      <c r="S130" s="635"/>
      <c r="T130" s="635"/>
      <c r="U130" s="635"/>
      <c r="V130" s="635"/>
      <c r="W130" s="635"/>
      <c r="X130" s="635"/>
      <c r="Y130" s="635"/>
    </row>
    <row r="131" spans="1:25" ht="12.75" customHeight="1" x14ac:dyDescent="0.2">
      <c r="A131" s="635"/>
      <c r="B131" s="635"/>
      <c r="C131" s="635"/>
      <c r="D131" s="636"/>
      <c r="E131" s="635"/>
      <c r="F131" s="635"/>
      <c r="G131" s="635"/>
      <c r="H131" s="637"/>
      <c r="I131" s="635"/>
      <c r="J131" s="635"/>
      <c r="K131" s="635"/>
      <c r="L131" s="635"/>
      <c r="M131" s="635"/>
      <c r="N131" s="635"/>
      <c r="O131" s="635"/>
      <c r="P131" s="635"/>
      <c r="Q131" s="635"/>
      <c r="R131" s="635"/>
      <c r="S131" s="635"/>
      <c r="T131" s="635"/>
      <c r="U131" s="635"/>
      <c r="V131" s="635"/>
      <c r="W131" s="635"/>
      <c r="X131" s="635"/>
      <c r="Y131" s="635"/>
    </row>
    <row r="132" spans="1:25" ht="12.75" customHeight="1" x14ac:dyDescent="0.2">
      <c r="A132" s="635"/>
      <c r="B132" s="635"/>
      <c r="C132" s="635"/>
      <c r="D132" s="636"/>
      <c r="E132" s="635"/>
      <c r="F132" s="635"/>
      <c r="G132" s="635"/>
      <c r="H132" s="637"/>
      <c r="I132" s="635"/>
      <c r="J132" s="635"/>
      <c r="K132" s="635"/>
      <c r="L132" s="635"/>
      <c r="M132" s="635"/>
      <c r="N132" s="635"/>
      <c r="O132" s="635"/>
      <c r="P132" s="635"/>
      <c r="Q132" s="635"/>
      <c r="R132" s="635"/>
      <c r="S132" s="635"/>
      <c r="T132" s="635"/>
      <c r="U132" s="635"/>
      <c r="V132" s="635"/>
      <c r="W132" s="635"/>
      <c r="X132" s="635"/>
      <c r="Y132" s="635"/>
    </row>
    <row r="133" spans="1:25" ht="12.75" customHeight="1" x14ac:dyDescent="0.2">
      <c r="A133" s="635"/>
      <c r="B133" s="635"/>
      <c r="C133" s="635"/>
      <c r="D133" s="636"/>
      <c r="E133" s="635"/>
      <c r="F133" s="635"/>
      <c r="G133" s="635"/>
      <c r="H133" s="637"/>
      <c r="I133" s="635"/>
      <c r="J133" s="635"/>
      <c r="K133" s="635"/>
      <c r="L133" s="635"/>
      <c r="M133" s="635"/>
      <c r="N133" s="635"/>
      <c r="O133" s="635"/>
      <c r="P133" s="635"/>
      <c r="Q133" s="635"/>
      <c r="R133" s="635"/>
      <c r="S133" s="635"/>
      <c r="T133" s="635"/>
      <c r="U133" s="635"/>
      <c r="V133" s="635"/>
      <c r="W133" s="635"/>
      <c r="X133" s="635"/>
      <c r="Y133" s="635"/>
    </row>
    <row r="134" spans="1:25" ht="12.75" customHeight="1" x14ac:dyDescent="0.2">
      <c r="A134" s="635"/>
      <c r="B134" s="635"/>
      <c r="C134" s="635"/>
      <c r="D134" s="636"/>
      <c r="E134" s="635"/>
      <c r="F134" s="635"/>
      <c r="G134" s="635"/>
      <c r="H134" s="637"/>
      <c r="I134" s="635"/>
      <c r="J134" s="635"/>
      <c r="K134" s="635"/>
      <c r="L134" s="635"/>
      <c r="M134" s="635"/>
      <c r="N134" s="635"/>
      <c r="O134" s="635"/>
      <c r="P134" s="635"/>
      <c r="Q134" s="635"/>
      <c r="R134" s="635"/>
      <c r="S134" s="635"/>
      <c r="T134" s="635"/>
      <c r="U134" s="635"/>
      <c r="V134" s="635"/>
      <c r="W134" s="635"/>
      <c r="X134" s="635"/>
      <c r="Y134" s="635"/>
    </row>
    <row r="135" spans="1:25" ht="12.75" customHeight="1" x14ac:dyDescent="0.2">
      <c r="A135" s="635"/>
      <c r="B135" s="635"/>
      <c r="C135" s="635"/>
      <c r="D135" s="636"/>
      <c r="E135" s="635"/>
      <c r="F135" s="635"/>
      <c r="G135" s="635"/>
      <c r="H135" s="637"/>
      <c r="I135" s="635"/>
      <c r="J135" s="635"/>
      <c r="K135" s="635"/>
      <c r="L135" s="635"/>
      <c r="M135" s="635"/>
      <c r="N135" s="635"/>
      <c r="O135" s="635"/>
      <c r="P135" s="635"/>
      <c r="Q135" s="635"/>
      <c r="R135" s="635"/>
      <c r="S135" s="635"/>
      <c r="T135" s="635"/>
      <c r="U135" s="635"/>
      <c r="V135" s="635"/>
      <c r="W135" s="635"/>
      <c r="X135" s="635"/>
      <c r="Y135" s="635"/>
    </row>
    <row r="136" spans="1:25" ht="12.75" customHeight="1" x14ac:dyDescent="0.2">
      <c r="A136" s="635"/>
      <c r="B136" s="635"/>
      <c r="C136" s="635"/>
      <c r="D136" s="636"/>
      <c r="E136" s="635"/>
      <c r="F136" s="635"/>
      <c r="G136" s="635"/>
      <c r="H136" s="637"/>
      <c r="I136" s="635"/>
      <c r="J136" s="635"/>
      <c r="K136" s="635"/>
      <c r="L136" s="635"/>
      <c r="M136" s="635"/>
      <c r="N136" s="635"/>
      <c r="O136" s="635"/>
      <c r="P136" s="635"/>
      <c r="Q136" s="635"/>
      <c r="R136" s="635"/>
      <c r="S136" s="635"/>
      <c r="T136" s="635"/>
      <c r="U136" s="635"/>
      <c r="V136" s="635"/>
      <c r="W136" s="635"/>
      <c r="X136" s="635"/>
      <c r="Y136" s="635"/>
    </row>
    <row r="137" spans="1:25" ht="12.75" customHeight="1" x14ac:dyDescent="0.2">
      <c r="A137" s="635"/>
      <c r="B137" s="635"/>
      <c r="C137" s="635"/>
      <c r="D137" s="636"/>
      <c r="E137" s="635"/>
      <c r="F137" s="635"/>
      <c r="G137" s="635"/>
      <c r="H137" s="637"/>
      <c r="I137" s="635"/>
      <c r="J137" s="635"/>
      <c r="K137" s="635"/>
      <c r="L137" s="635"/>
      <c r="M137" s="635"/>
      <c r="N137" s="635"/>
      <c r="O137" s="635"/>
      <c r="P137" s="635"/>
      <c r="Q137" s="635"/>
      <c r="R137" s="635"/>
      <c r="S137" s="635"/>
      <c r="T137" s="635"/>
      <c r="U137" s="635"/>
      <c r="V137" s="635"/>
      <c r="W137" s="635"/>
      <c r="X137" s="635"/>
      <c r="Y137" s="635"/>
    </row>
    <row r="138" spans="1:25" ht="12.75" customHeight="1" x14ac:dyDescent="0.2">
      <c r="A138" s="635"/>
      <c r="B138" s="635"/>
      <c r="C138" s="635"/>
      <c r="D138" s="636"/>
      <c r="E138" s="635"/>
      <c r="F138" s="635"/>
      <c r="G138" s="635"/>
      <c r="H138" s="637"/>
      <c r="I138" s="635"/>
      <c r="J138" s="635"/>
      <c r="K138" s="635"/>
      <c r="L138" s="635"/>
      <c r="M138" s="635"/>
      <c r="N138" s="635"/>
      <c r="O138" s="635"/>
      <c r="P138" s="635"/>
      <c r="Q138" s="635"/>
      <c r="R138" s="635"/>
      <c r="S138" s="635"/>
      <c r="T138" s="635"/>
      <c r="U138" s="635"/>
      <c r="V138" s="635"/>
      <c r="W138" s="635"/>
      <c r="X138" s="635"/>
      <c r="Y138" s="635"/>
    </row>
    <row r="139" spans="1:25" ht="12.75" customHeight="1" x14ac:dyDescent="0.2">
      <c r="A139" s="635"/>
      <c r="B139" s="635"/>
      <c r="C139" s="635"/>
      <c r="D139" s="636"/>
      <c r="E139" s="635"/>
      <c r="F139" s="635"/>
      <c r="G139" s="635"/>
      <c r="H139" s="637"/>
      <c r="I139" s="635"/>
      <c r="J139" s="635"/>
      <c r="K139" s="635"/>
      <c r="L139" s="635"/>
      <c r="M139" s="635"/>
      <c r="N139" s="635"/>
      <c r="O139" s="635"/>
      <c r="P139" s="635"/>
      <c r="Q139" s="635"/>
      <c r="R139" s="635"/>
      <c r="S139" s="635"/>
      <c r="T139" s="635"/>
      <c r="U139" s="635"/>
      <c r="V139" s="635"/>
      <c r="W139" s="635"/>
      <c r="X139" s="635"/>
      <c r="Y139" s="635"/>
    </row>
    <row r="140" spans="1:25" ht="12.75" customHeight="1" x14ac:dyDescent="0.2">
      <c r="A140" s="635"/>
      <c r="B140" s="635"/>
      <c r="C140" s="635"/>
      <c r="D140" s="636"/>
      <c r="E140" s="635"/>
      <c r="F140" s="635"/>
      <c r="G140" s="635"/>
      <c r="H140" s="637"/>
      <c r="I140" s="635"/>
      <c r="J140" s="635"/>
      <c r="K140" s="635"/>
      <c r="L140" s="635"/>
      <c r="M140" s="635"/>
      <c r="N140" s="635"/>
      <c r="O140" s="635"/>
      <c r="P140" s="635"/>
      <c r="Q140" s="635"/>
      <c r="R140" s="635"/>
      <c r="S140" s="635"/>
      <c r="T140" s="635"/>
      <c r="U140" s="635"/>
      <c r="V140" s="635"/>
      <c r="W140" s="635"/>
      <c r="X140" s="635"/>
      <c r="Y140" s="635"/>
    </row>
    <row r="141" spans="1:25" ht="12.75" customHeight="1" x14ac:dyDescent="0.2">
      <c r="A141" s="635"/>
      <c r="B141" s="635"/>
      <c r="C141" s="635"/>
      <c r="D141" s="636"/>
      <c r="E141" s="635"/>
      <c r="F141" s="635"/>
      <c r="G141" s="635"/>
      <c r="H141" s="637"/>
      <c r="I141" s="635"/>
      <c r="J141" s="635"/>
      <c r="K141" s="635"/>
      <c r="L141" s="635"/>
      <c r="M141" s="635"/>
      <c r="N141" s="635"/>
      <c r="O141" s="635"/>
      <c r="P141" s="635"/>
      <c r="Q141" s="635"/>
      <c r="R141" s="635"/>
      <c r="S141" s="635"/>
      <c r="T141" s="635"/>
      <c r="U141" s="635"/>
      <c r="V141" s="635"/>
      <c r="W141" s="635"/>
      <c r="X141" s="635"/>
      <c r="Y141" s="635"/>
    </row>
    <row r="142" spans="1:25" ht="12.75" customHeight="1" x14ac:dyDescent="0.2">
      <c r="A142" s="635"/>
      <c r="B142" s="635"/>
      <c r="C142" s="635"/>
      <c r="D142" s="636"/>
      <c r="E142" s="635"/>
      <c r="F142" s="635"/>
      <c r="G142" s="635"/>
      <c r="H142" s="637"/>
      <c r="I142" s="635"/>
      <c r="J142" s="635"/>
      <c r="K142" s="635"/>
      <c r="L142" s="635"/>
      <c r="M142" s="635"/>
      <c r="N142" s="635"/>
      <c r="O142" s="635"/>
      <c r="P142" s="635"/>
      <c r="Q142" s="635"/>
      <c r="R142" s="635"/>
      <c r="S142" s="635"/>
      <c r="T142" s="635"/>
      <c r="U142" s="635"/>
      <c r="V142" s="635"/>
      <c r="W142" s="635"/>
      <c r="X142" s="635"/>
      <c r="Y142" s="635"/>
    </row>
    <row r="143" spans="1:25" ht="12.75" customHeight="1" x14ac:dyDescent="0.2">
      <c r="A143" s="635"/>
      <c r="B143" s="635"/>
      <c r="C143" s="635"/>
      <c r="D143" s="636"/>
      <c r="E143" s="635"/>
      <c r="F143" s="635"/>
      <c r="G143" s="635"/>
      <c r="H143" s="637"/>
      <c r="I143" s="635"/>
      <c r="J143" s="635"/>
      <c r="K143" s="635"/>
      <c r="L143" s="635"/>
      <c r="M143" s="635"/>
      <c r="N143" s="635"/>
      <c r="O143" s="635"/>
      <c r="P143" s="635"/>
      <c r="Q143" s="635"/>
      <c r="R143" s="635"/>
      <c r="S143" s="635"/>
      <c r="T143" s="635"/>
      <c r="U143" s="635"/>
      <c r="V143" s="635"/>
      <c r="W143" s="635"/>
      <c r="X143" s="635"/>
      <c r="Y143" s="635"/>
    </row>
    <row r="144" spans="1:25" ht="12.75" customHeight="1" x14ac:dyDescent="0.2">
      <c r="A144" s="635"/>
      <c r="B144" s="635"/>
      <c r="C144" s="635"/>
      <c r="D144" s="636"/>
      <c r="E144" s="635"/>
      <c r="F144" s="635"/>
      <c r="G144" s="635"/>
      <c r="H144" s="637"/>
      <c r="I144" s="635"/>
      <c r="J144" s="635"/>
      <c r="K144" s="635"/>
      <c r="L144" s="635"/>
      <c r="M144" s="635"/>
      <c r="N144" s="635"/>
      <c r="O144" s="635"/>
      <c r="P144" s="635"/>
      <c r="Q144" s="635"/>
      <c r="R144" s="635"/>
      <c r="S144" s="635"/>
      <c r="T144" s="635"/>
      <c r="U144" s="635"/>
      <c r="V144" s="635"/>
      <c r="W144" s="635"/>
      <c r="X144" s="635"/>
      <c r="Y144" s="635"/>
    </row>
    <row r="145" spans="1:25" ht="12.75" customHeight="1" x14ac:dyDescent="0.2">
      <c r="A145" s="635"/>
      <c r="B145" s="635"/>
      <c r="C145" s="635"/>
      <c r="D145" s="636"/>
      <c r="E145" s="635"/>
      <c r="F145" s="635"/>
      <c r="G145" s="635"/>
      <c r="H145" s="637"/>
      <c r="I145" s="635"/>
      <c r="J145" s="635"/>
      <c r="K145" s="635"/>
      <c r="L145" s="635"/>
      <c r="M145" s="635"/>
      <c r="N145" s="635"/>
      <c r="O145" s="635"/>
      <c r="P145" s="635"/>
      <c r="Q145" s="635"/>
      <c r="R145" s="635"/>
      <c r="S145" s="635"/>
      <c r="T145" s="635"/>
      <c r="U145" s="635"/>
      <c r="V145" s="635"/>
      <c r="W145" s="635"/>
      <c r="X145" s="635"/>
      <c r="Y145" s="635"/>
    </row>
    <row r="146" spans="1:25" ht="12.75" customHeight="1" x14ac:dyDescent="0.2">
      <c r="A146" s="635"/>
      <c r="B146" s="635"/>
      <c r="C146" s="635"/>
      <c r="D146" s="636"/>
      <c r="E146" s="635"/>
      <c r="F146" s="635"/>
      <c r="G146" s="635"/>
      <c r="H146" s="637"/>
      <c r="I146" s="635"/>
      <c r="J146" s="635"/>
      <c r="K146" s="635"/>
      <c r="L146" s="635"/>
      <c r="M146" s="635"/>
      <c r="N146" s="635"/>
      <c r="O146" s="635"/>
      <c r="P146" s="635"/>
      <c r="Q146" s="635"/>
      <c r="R146" s="635"/>
      <c r="S146" s="635"/>
      <c r="T146" s="635"/>
      <c r="U146" s="635"/>
      <c r="V146" s="635"/>
      <c r="W146" s="635"/>
      <c r="X146" s="635"/>
      <c r="Y146" s="635"/>
    </row>
    <row r="147" spans="1:25" ht="12.75" customHeight="1" x14ac:dyDescent="0.2">
      <c r="A147" s="635"/>
      <c r="B147" s="635"/>
      <c r="C147" s="635"/>
      <c r="D147" s="636"/>
      <c r="E147" s="635"/>
      <c r="F147" s="635"/>
      <c r="G147" s="635"/>
      <c r="H147" s="637"/>
      <c r="I147" s="635"/>
      <c r="J147" s="635"/>
      <c r="K147" s="635"/>
      <c r="L147" s="635"/>
      <c r="M147" s="635"/>
      <c r="N147" s="635"/>
      <c r="O147" s="635"/>
      <c r="P147" s="635"/>
      <c r="Q147" s="635"/>
      <c r="R147" s="635"/>
      <c r="S147" s="635"/>
      <c r="T147" s="635"/>
      <c r="U147" s="635"/>
      <c r="V147" s="635"/>
      <c r="W147" s="635"/>
      <c r="X147" s="635"/>
      <c r="Y147" s="635"/>
    </row>
    <row r="148" spans="1:25" ht="12.75" customHeight="1" x14ac:dyDescent="0.2">
      <c r="A148" s="635"/>
      <c r="B148" s="635"/>
      <c r="C148" s="635"/>
      <c r="D148" s="636"/>
      <c r="E148" s="635"/>
      <c r="F148" s="635"/>
      <c r="G148" s="635"/>
      <c r="H148" s="637"/>
      <c r="I148" s="635"/>
      <c r="J148" s="635"/>
      <c r="K148" s="635"/>
      <c r="L148" s="635"/>
      <c r="M148" s="635"/>
      <c r="N148" s="635"/>
      <c r="O148" s="635"/>
      <c r="P148" s="635"/>
      <c r="Q148" s="635"/>
      <c r="R148" s="635"/>
      <c r="S148" s="635"/>
      <c r="T148" s="635"/>
      <c r="U148" s="635"/>
      <c r="V148" s="635"/>
      <c r="W148" s="635"/>
      <c r="X148" s="635"/>
      <c r="Y148" s="635"/>
    </row>
    <row r="149" spans="1:25" ht="12.75" customHeight="1" x14ac:dyDescent="0.2">
      <c r="A149" s="635"/>
      <c r="B149" s="635"/>
      <c r="C149" s="635"/>
      <c r="D149" s="636"/>
      <c r="E149" s="635"/>
      <c r="F149" s="635"/>
      <c r="G149" s="635"/>
      <c r="H149" s="637"/>
      <c r="I149" s="635"/>
      <c r="J149" s="635"/>
      <c r="K149" s="635"/>
      <c r="L149" s="635"/>
      <c r="M149" s="635"/>
      <c r="N149" s="635"/>
      <c r="O149" s="635"/>
      <c r="P149" s="635"/>
      <c r="Q149" s="635"/>
      <c r="R149" s="635"/>
      <c r="S149" s="635"/>
      <c r="T149" s="635"/>
      <c r="U149" s="635"/>
      <c r="V149" s="635"/>
      <c r="W149" s="635"/>
      <c r="X149" s="635"/>
      <c r="Y149" s="635"/>
    </row>
    <row r="150" spans="1:25" ht="12.75" customHeight="1" x14ac:dyDescent="0.2">
      <c r="A150" s="635"/>
      <c r="B150" s="635"/>
      <c r="C150" s="635"/>
      <c r="D150" s="636"/>
      <c r="E150" s="635"/>
      <c r="F150" s="635"/>
      <c r="G150" s="635"/>
      <c r="H150" s="637"/>
      <c r="I150" s="635"/>
      <c r="J150" s="635"/>
      <c r="K150" s="635"/>
      <c r="L150" s="635"/>
      <c r="M150" s="635"/>
      <c r="N150" s="635"/>
      <c r="O150" s="635"/>
      <c r="P150" s="635"/>
      <c r="Q150" s="635"/>
      <c r="R150" s="635"/>
      <c r="S150" s="635"/>
      <c r="T150" s="635"/>
      <c r="U150" s="635"/>
      <c r="V150" s="635"/>
      <c r="W150" s="635"/>
      <c r="X150" s="635"/>
      <c r="Y150" s="635"/>
    </row>
    <row r="151" spans="1:25" ht="12.75" customHeight="1" x14ac:dyDescent="0.2">
      <c r="A151" s="635"/>
      <c r="B151" s="635"/>
      <c r="C151" s="635"/>
      <c r="D151" s="636"/>
      <c r="E151" s="635"/>
      <c r="F151" s="635"/>
      <c r="G151" s="635"/>
      <c r="H151" s="637"/>
      <c r="I151" s="635"/>
      <c r="J151" s="635"/>
      <c r="K151" s="635"/>
      <c r="L151" s="635"/>
      <c r="M151" s="635"/>
      <c r="N151" s="635"/>
      <c r="O151" s="635"/>
      <c r="P151" s="635"/>
      <c r="Q151" s="635"/>
      <c r="R151" s="635"/>
      <c r="S151" s="635"/>
      <c r="T151" s="635"/>
      <c r="U151" s="635"/>
      <c r="V151" s="635"/>
      <c r="W151" s="635"/>
      <c r="X151" s="635"/>
      <c r="Y151" s="635"/>
    </row>
    <row r="152" spans="1:25" ht="12.75" customHeight="1" x14ac:dyDescent="0.2">
      <c r="A152" s="635"/>
      <c r="B152" s="635"/>
      <c r="C152" s="635"/>
      <c r="D152" s="636"/>
      <c r="E152" s="635"/>
      <c r="F152" s="635"/>
      <c r="G152" s="635"/>
      <c r="H152" s="637"/>
      <c r="I152" s="635"/>
      <c r="J152" s="635"/>
      <c r="K152" s="635"/>
      <c r="L152" s="635"/>
      <c r="M152" s="635"/>
      <c r="N152" s="635"/>
      <c r="O152" s="635"/>
      <c r="P152" s="635"/>
      <c r="Q152" s="635"/>
      <c r="R152" s="635"/>
      <c r="S152" s="635"/>
      <c r="T152" s="635"/>
      <c r="U152" s="635"/>
      <c r="V152" s="635"/>
      <c r="W152" s="635"/>
      <c r="X152" s="635"/>
      <c r="Y152" s="635"/>
    </row>
    <row r="153" spans="1:25" ht="12.75" customHeight="1" x14ac:dyDescent="0.2">
      <c r="A153" s="635"/>
      <c r="B153" s="635"/>
      <c r="C153" s="635"/>
      <c r="D153" s="636"/>
      <c r="E153" s="635"/>
      <c r="F153" s="635"/>
      <c r="G153" s="635"/>
      <c r="H153" s="637"/>
      <c r="I153" s="635"/>
      <c r="J153" s="635"/>
      <c r="K153" s="635"/>
      <c r="L153" s="635"/>
      <c r="M153" s="635"/>
      <c r="N153" s="635"/>
      <c r="O153" s="635"/>
      <c r="P153" s="635"/>
      <c r="Q153" s="635"/>
      <c r="R153" s="635"/>
      <c r="S153" s="635"/>
      <c r="T153" s="635"/>
      <c r="U153" s="635"/>
      <c r="V153" s="635"/>
      <c r="W153" s="635"/>
      <c r="X153" s="635"/>
      <c r="Y153" s="635"/>
    </row>
    <row r="154" spans="1:25" ht="12.75" customHeight="1" x14ac:dyDescent="0.2">
      <c r="A154" s="635"/>
      <c r="B154" s="635"/>
      <c r="C154" s="635"/>
      <c r="D154" s="636"/>
      <c r="E154" s="635"/>
      <c r="F154" s="635"/>
      <c r="G154" s="635"/>
      <c r="H154" s="637"/>
      <c r="I154" s="635"/>
      <c r="J154" s="635"/>
      <c r="K154" s="635"/>
      <c r="L154" s="635"/>
      <c r="M154" s="635"/>
      <c r="N154" s="635"/>
      <c r="O154" s="635"/>
      <c r="P154" s="635"/>
      <c r="Q154" s="635"/>
      <c r="R154" s="635"/>
      <c r="S154" s="635"/>
      <c r="T154" s="635"/>
      <c r="U154" s="635"/>
      <c r="V154" s="635"/>
      <c r="W154" s="635"/>
      <c r="X154" s="635"/>
      <c r="Y154" s="635"/>
    </row>
    <row r="155" spans="1:25" ht="12.75" customHeight="1" x14ac:dyDescent="0.2">
      <c r="A155" s="635"/>
      <c r="B155" s="635"/>
      <c r="C155" s="635"/>
      <c r="D155" s="636"/>
      <c r="E155" s="635"/>
      <c r="F155" s="635"/>
      <c r="G155" s="635"/>
      <c r="H155" s="637"/>
      <c r="I155" s="635"/>
      <c r="J155" s="635"/>
      <c r="K155" s="635"/>
      <c r="L155" s="635"/>
      <c r="M155" s="635"/>
      <c r="N155" s="635"/>
      <c r="O155" s="635"/>
      <c r="P155" s="635"/>
      <c r="Q155" s="635"/>
      <c r="R155" s="635"/>
      <c r="S155" s="635"/>
      <c r="T155" s="635"/>
      <c r="U155" s="635"/>
      <c r="V155" s="635"/>
      <c r="W155" s="635"/>
      <c r="X155" s="635"/>
      <c r="Y155" s="635"/>
    </row>
    <row r="156" spans="1:25" ht="12.75" customHeight="1" x14ac:dyDescent="0.2">
      <c r="A156" s="635"/>
      <c r="B156" s="635"/>
      <c r="C156" s="635"/>
      <c r="D156" s="636"/>
      <c r="E156" s="635"/>
      <c r="F156" s="635"/>
      <c r="G156" s="635"/>
      <c r="H156" s="637"/>
      <c r="I156" s="635"/>
      <c r="J156" s="635"/>
      <c r="K156" s="635"/>
      <c r="L156" s="635"/>
      <c r="M156" s="635"/>
      <c r="N156" s="635"/>
      <c r="O156" s="635"/>
      <c r="P156" s="635"/>
      <c r="Q156" s="635"/>
      <c r="R156" s="635"/>
      <c r="S156" s="635"/>
      <c r="T156" s="635"/>
      <c r="U156" s="635"/>
      <c r="V156" s="635"/>
      <c r="W156" s="635"/>
      <c r="X156" s="635"/>
      <c r="Y156" s="635"/>
    </row>
    <row r="157" spans="1:25" ht="12.75" customHeight="1" x14ac:dyDescent="0.2">
      <c r="A157" s="635"/>
      <c r="B157" s="635"/>
      <c r="C157" s="635"/>
      <c r="D157" s="636"/>
      <c r="E157" s="635"/>
      <c r="F157" s="635"/>
      <c r="G157" s="635"/>
      <c r="H157" s="637"/>
      <c r="I157" s="635"/>
      <c r="J157" s="635"/>
      <c r="K157" s="635"/>
      <c r="L157" s="635"/>
      <c r="M157" s="635"/>
      <c r="N157" s="635"/>
      <c r="O157" s="635"/>
      <c r="P157" s="635"/>
      <c r="Q157" s="635"/>
      <c r="R157" s="635"/>
      <c r="S157" s="635"/>
      <c r="T157" s="635"/>
      <c r="U157" s="635"/>
      <c r="V157" s="635"/>
      <c r="W157" s="635"/>
      <c r="X157" s="635"/>
      <c r="Y157" s="635"/>
    </row>
    <row r="158" spans="1:25" ht="12.75" customHeight="1" x14ac:dyDescent="0.2">
      <c r="A158" s="635"/>
      <c r="B158" s="635"/>
      <c r="C158" s="635"/>
      <c r="D158" s="636"/>
      <c r="E158" s="635"/>
      <c r="F158" s="635"/>
      <c r="G158" s="635"/>
      <c r="H158" s="637"/>
      <c r="I158" s="635"/>
      <c r="J158" s="635"/>
      <c r="K158" s="635"/>
      <c r="L158" s="635"/>
      <c r="M158" s="635"/>
      <c r="N158" s="635"/>
      <c r="O158" s="635"/>
      <c r="P158" s="635"/>
      <c r="Q158" s="635"/>
      <c r="R158" s="635"/>
      <c r="S158" s="635"/>
      <c r="T158" s="635"/>
      <c r="U158" s="635"/>
      <c r="V158" s="635"/>
      <c r="W158" s="635"/>
      <c r="X158" s="635"/>
      <c r="Y158" s="635"/>
    </row>
    <row r="159" spans="1:25" ht="12.75" customHeight="1" x14ac:dyDescent="0.2">
      <c r="A159" s="635"/>
      <c r="B159" s="635"/>
      <c r="C159" s="635"/>
      <c r="D159" s="636"/>
      <c r="E159" s="635"/>
      <c r="F159" s="635"/>
      <c r="G159" s="635"/>
      <c r="H159" s="637"/>
      <c r="I159" s="635"/>
      <c r="J159" s="635"/>
      <c r="K159" s="635"/>
      <c r="L159" s="635"/>
      <c r="M159" s="635"/>
      <c r="N159" s="635"/>
      <c r="O159" s="635"/>
      <c r="P159" s="635"/>
      <c r="Q159" s="635"/>
      <c r="R159" s="635"/>
      <c r="S159" s="635"/>
      <c r="T159" s="635"/>
      <c r="U159" s="635"/>
      <c r="V159" s="635"/>
      <c r="W159" s="635"/>
      <c r="X159" s="635"/>
      <c r="Y159" s="635"/>
    </row>
    <row r="160" spans="1:25" ht="12.75" customHeight="1" x14ac:dyDescent="0.2">
      <c r="A160" s="635"/>
      <c r="B160" s="635"/>
      <c r="C160" s="635"/>
      <c r="D160" s="636"/>
      <c r="E160" s="635"/>
      <c r="F160" s="635"/>
      <c r="G160" s="635"/>
      <c r="H160" s="637"/>
      <c r="I160" s="635"/>
      <c r="J160" s="635"/>
      <c r="K160" s="635"/>
      <c r="L160" s="635"/>
      <c r="M160" s="635"/>
      <c r="N160" s="635"/>
      <c r="O160" s="635"/>
      <c r="P160" s="635"/>
      <c r="Q160" s="635"/>
      <c r="R160" s="635"/>
      <c r="S160" s="635"/>
      <c r="T160" s="635"/>
      <c r="U160" s="635"/>
      <c r="V160" s="635"/>
      <c r="W160" s="635"/>
      <c r="X160" s="635"/>
      <c r="Y160" s="635"/>
    </row>
    <row r="161" spans="1:25" ht="12.75" customHeight="1" x14ac:dyDescent="0.2">
      <c r="A161" s="635"/>
      <c r="B161" s="635"/>
      <c r="C161" s="635"/>
      <c r="D161" s="636"/>
      <c r="E161" s="635"/>
      <c r="F161" s="635"/>
      <c r="G161" s="635"/>
      <c r="H161" s="637"/>
      <c r="I161" s="635"/>
      <c r="J161" s="635"/>
      <c r="K161" s="635"/>
      <c r="L161" s="635"/>
      <c r="M161" s="635"/>
      <c r="N161" s="635"/>
      <c r="O161" s="635"/>
      <c r="P161" s="635"/>
      <c r="Q161" s="635"/>
      <c r="R161" s="635"/>
      <c r="S161" s="635"/>
      <c r="T161" s="635"/>
      <c r="U161" s="635"/>
      <c r="V161" s="635"/>
      <c r="W161" s="635"/>
      <c r="X161" s="635"/>
      <c r="Y161" s="635"/>
    </row>
    <row r="162" spans="1:25" ht="12.75" customHeight="1" x14ac:dyDescent="0.2">
      <c r="A162" s="635"/>
      <c r="B162" s="635"/>
      <c r="C162" s="635"/>
      <c r="D162" s="636"/>
      <c r="E162" s="635"/>
      <c r="F162" s="635"/>
      <c r="G162" s="635"/>
      <c r="H162" s="637"/>
      <c r="I162" s="635"/>
      <c r="J162" s="635"/>
      <c r="K162" s="635"/>
      <c r="L162" s="635"/>
      <c r="M162" s="635"/>
      <c r="N162" s="635"/>
      <c r="O162" s="635"/>
      <c r="P162" s="635"/>
      <c r="Q162" s="635"/>
      <c r="R162" s="635"/>
      <c r="S162" s="635"/>
      <c r="T162" s="635"/>
      <c r="U162" s="635"/>
      <c r="V162" s="635"/>
      <c r="W162" s="635"/>
      <c r="X162" s="635"/>
      <c r="Y162" s="635"/>
    </row>
    <row r="163" spans="1:25" ht="12.75" customHeight="1" x14ac:dyDescent="0.2">
      <c r="A163" s="635"/>
      <c r="B163" s="635"/>
      <c r="C163" s="635"/>
      <c r="D163" s="636"/>
      <c r="E163" s="635"/>
      <c r="F163" s="635"/>
      <c r="G163" s="635"/>
      <c r="H163" s="637"/>
      <c r="I163" s="635"/>
      <c r="J163" s="635"/>
      <c r="K163" s="635"/>
      <c r="L163" s="635"/>
      <c r="M163" s="635"/>
      <c r="N163" s="635"/>
      <c r="O163" s="635"/>
      <c r="P163" s="635"/>
      <c r="Q163" s="635"/>
      <c r="R163" s="635"/>
      <c r="S163" s="635"/>
      <c r="T163" s="635"/>
      <c r="U163" s="635"/>
      <c r="V163" s="635"/>
      <c r="W163" s="635"/>
      <c r="X163" s="635"/>
      <c r="Y163" s="635"/>
    </row>
    <row r="164" spans="1:25" ht="12.75" customHeight="1" x14ac:dyDescent="0.2">
      <c r="A164" s="635"/>
      <c r="B164" s="635"/>
      <c r="C164" s="635"/>
      <c r="D164" s="636"/>
      <c r="E164" s="635"/>
      <c r="F164" s="635"/>
      <c r="G164" s="635"/>
      <c r="H164" s="637"/>
      <c r="I164" s="635"/>
      <c r="J164" s="635"/>
      <c r="K164" s="635"/>
      <c r="L164" s="635"/>
      <c r="M164" s="635"/>
      <c r="N164" s="635"/>
      <c r="O164" s="635"/>
      <c r="P164" s="635"/>
      <c r="Q164" s="635"/>
      <c r="R164" s="635"/>
      <c r="S164" s="635"/>
      <c r="T164" s="635"/>
      <c r="U164" s="635"/>
      <c r="V164" s="635"/>
      <c r="W164" s="635"/>
      <c r="X164" s="635"/>
      <c r="Y164" s="635"/>
    </row>
    <row r="165" spans="1:25" ht="12.75" customHeight="1" x14ac:dyDescent="0.2">
      <c r="A165" s="635"/>
      <c r="B165" s="635"/>
      <c r="C165" s="635"/>
      <c r="D165" s="636"/>
      <c r="E165" s="635"/>
      <c r="F165" s="635"/>
      <c r="G165" s="635"/>
      <c r="H165" s="637"/>
      <c r="I165" s="635"/>
      <c r="J165" s="635"/>
      <c r="K165" s="635"/>
      <c r="L165" s="635"/>
      <c r="M165" s="635"/>
      <c r="N165" s="635"/>
      <c r="O165" s="635"/>
      <c r="P165" s="635"/>
      <c r="Q165" s="635"/>
      <c r="R165" s="635"/>
      <c r="S165" s="635"/>
      <c r="T165" s="635"/>
      <c r="U165" s="635"/>
      <c r="V165" s="635"/>
      <c r="W165" s="635"/>
      <c r="X165" s="635"/>
      <c r="Y165" s="635"/>
    </row>
    <row r="166" spans="1:25" ht="12.75" customHeight="1" x14ac:dyDescent="0.2">
      <c r="A166" s="635"/>
      <c r="B166" s="635"/>
      <c r="C166" s="635"/>
      <c r="D166" s="636"/>
      <c r="E166" s="635"/>
      <c r="F166" s="635"/>
      <c r="G166" s="635"/>
      <c r="H166" s="637"/>
      <c r="I166" s="635"/>
      <c r="J166" s="635"/>
      <c r="K166" s="635"/>
      <c r="L166" s="635"/>
      <c r="M166" s="635"/>
      <c r="N166" s="635"/>
      <c r="O166" s="635"/>
      <c r="P166" s="635"/>
      <c r="Q166" s="635"/>
      <c r="R166" s="635"/>
      <c r="S166" s="635"/>
      <c r="T166" s="635"/>
      <c r="U166" s="635"/>
      <c r="V166" s="635"/>
      <c r="W166" s="635"/>
      <c r="X166" s="635"/>
      <c r="Y166" s="635"/>
    </row>
    <row r="167" spans="1:25" ht="12.75" customHeight="1" x14ac:dyDescent="0.2">
      <c r="A167" s="635"/>
      <c r="B167" s="635"/>
      <c r="C167" s="635"/>
      <c r="D167" s="636"/>
      <c r="E167" s="635"/>
      <c r="F167" s="635"/>
      <c r="G167" s="635"/>
      <c r="H167" s="637"/>
      <c r="I167" s="635"/>
      <c r="J167" s="635"/>
      <c r="K167" s="635"/>
      <c r="L167" s="635"/>
      <c r="M167" s="635"/>
      <c r="N167" s="635"/>
      <c r="O167" s="635"/>
      <c r="P167" s="635"/>
      <c r="Q167" s="635"/>
      <c r="R167" s="635"/>
      <c r="S167" s="635"/>
      <c r="T167" s="635"/>
      <c r="U167" s="635"/>
      <c r="V167" s="635"/>
      <c r="W167" s="635"/>
      <c r="X167" s="635"/>
      <c r="Y167" s="635"/>
    </row>
    <row r="168" spans="1:25" ht="12.75" customHeight="1" x14ac:dyDescent="0.2">
      <c r="A168" s="635"/>
      <c r="B168" s="635"/>
      <c r="C168" s="635"/>
      <c r="D168" s="636"/>
      <c r="E168" s="635"/>
      <c r="F168" s="635"/>
      <c r="G168" s="635"/>
      <c r="H168" s="637"/>
      <c r="I168" s="635"/>
      <c r="J168" s="635"/>
      <c r="K168" s="635"/>
      <c r="L168" s="635"/>
      <c r="M168" s="635"/>
      <c r="N168" s="635"/>
      <c r="O168" s="635"/>
      <c r="P168" s="635"/>
      <c r="Q168" s="635"/>
      <c r="R168" s="635"/>
      <c r="S168" s="635"/>
      <c r="T168" s="635"/>
      <c r="U168" s="635"/>
      <c r="V168" s="635"/>
      <c r="W168" s="635"/>
      <c r="X168" s="635"/>
      <c r="Y168" s="635"/>
    </row>
    <row r="169" spans="1:25" ht="12.75" customHeight="1" x14ac:dyDescent="0.2">
      <c r="A169" s="635"/>
      <c r="B169" s="635"/>
      <c r="C169" s="635"/>
      <c r="D169" s="636"/>
      <c r="E169" s="635"/>
      <c r="F169" s="635"/>
      <c r="G169" s="635"/>
      <c r="H169" s="637"/>
      <c r="I169" s="635"/>
      <c r="J169" s="635"/>
      <c r="K169" s="635"/>
      <c r="L169" s="635"/>
      <c r="M169" s="635"/>
      <c r="N169" s="635"/>
      <c r="O169" s="635"/>
      <c r="P169" s="635"/>
      <c r="Q169" s="635"/>
      <c r="R169" s="635"/>
      <c r="S169" s="635"/>
      <c r="T169" s="635"/>
      <c r="U169" s="635"/>
      <c r="V169" s="635"/>
      <c r="W169" s="635"/>
      <c r="X169" s="635"/>
      <c r="Y169" s="635"/>
    </row>
    <row r="170" spans="1:25" ht="12.75" customHeight="1" x14ac:dyDescent="0.2">
      <c r="A170" s="635"/>
      <c r="B170" s="635"/>
      <c r="C170" s="635"/>
      <c r="D170" s="636"/>
      <c r="E170" s="635"/>
      <c r="F170" s="635"/>
      <c r="G170" s="635"/>
      <c r="H170" s="637"/>
      <c r="I170" s="635"/>
      <c r="J170" s="635"/>
      <c r="K170" s="635"/>
      <c r="L170" s="635"/>
      <c r="M170" s="635"/>
      <c r="N170" s="635"/>
      <c r="O170" s="635"/>
      <c r="P170" s="635"/>
      <c r="Q170" s="635"/>
      <c r="R170" s="635"/>
      <c r="S170" s="635"/>
      <c r="T170" s="635"/>
      <c r="U170" s="635"/>
      <c r="V170" s="635"/>
      <c r="W170" s="635"/>
      <c r="X170" s="635"/>
      <c r="Y170" s="635"/>
    </row>
    <row r="171" spans="1:25" ht="12.75" customHeight="1" x14ac:dyDescent="0.2">
      <c r="A171" s="635"/>
      <c r="B171" s="635"/>
      <c r="C171" s="635"/>
      <c r="D171" s="636"/>
      <c r="E171" s="635"/>
      <c r="F171" s="635"/>
      <c r="G171" s="635"/>
      <c r="H171" s="637"/>
      <c r="I171" s="635"/>
      <c r="J171" s="635"/>
      <c r="K171" s="635"/>
      <c r="L171" s="635"/>
      <c r="M171" s="635"/>
      <c r="N171" s="635"/>
      <c r="O171" s="635"/>
      <c r="P171" s="635"/>
      <c r="Q171" s="635"/>
      <c r="R171" s="635"/>
      <c r="S171" s="635"/>
      <c r="T171" s="635"/>
      <c r="U171" s="635"/>
      <c r="V171" s="635"/>
      <c r="W171" s="635"/>
      <c r="X171" s="635"/>
      <c r="Y171" s="635"/>
    </row>
    <row r="172" spans="1:25" ht="12.75" customHeight="1" x14ac:dyDescent="0.2">
      <c r="A172" s="635"/>
      <c r="B172" s="635"/>
      <c r="C172" s="635"/>
      <c r="D172" s="636"/>
      <c r="E172" s="635"/>
      <c r="F172" s="635"/>
      <c r="G172" s="635"/>
      <c r="H172" s="637"/>
      <c r="I172" s="635"/>
      <c r="J172" s="635"/>
      <c r="K172" s="635"/>
      <c r="L172" s="635"/>
      <c r="M172" s="635"/>
      <c r="N172" s="635"/>
      <c r="O172" s="635"/>
      <c r="P172" s="635"/>
      <c r="Q172" s="635"/>
      <c r="R172" s="635"/>
      <c r="S172" s="635"/>
      <c r="T172" s="635"/>
      <c r="U172" s="635"/>
      <c r="V172" s="635"/>
      <c r="W172" s="635"/>
      <c r="X172" s="635"/>
      <c r="Y172" s="635"/>
    </row>
    <row r="173" spans="1:25" ht="12.75" customHeight="1" x14ac:dyDescent="0.2">
      <c r="A173" s="635"/>
      <c r="B173" s="635"/>
      <c r="C173" s="635"/>
      <c r="D173" s="636"/>
      <c r="E173" s="635"/>
      <c r="F173" s="635"/>
      <c r="G173" s="635"/>
      <c r="H173" s="637"/>
      <c r="I173" s="635"/>
      <c r="J173" s="635"/>
      <c r="K173" s="635"/>
      <c r="L173" s="635"/>
      <c r="M173" s="635"/>
      <c r="N173" s="635"/>
      <c r="O173" s="635"/>
      <c r="P173" s="635"/>
      <c r="Q173" s="635"/>
      <c r="R173" s="635"/>
      <c r="S173" s="635"/>
      <c r="T173" s="635"/>
      <c r="U173" s="635"/>
      <c r="V173" s="635"/>
      <c r="W173" s="635"/>
      <c r="X173" s="635"/>
      <c r="Y173" s="635"/>
    </row>
    <row r="174" spans="1:25" ht="12.75" customHeight="1" x14ac:dyDescent="0.2">
      <c r="A174" s="635"/>
      <c r="B174" s="635"/>
      <c r="C174" s="635"/>
      <c r="D174" s="636"/>
      <c r="E174" s="635"/>
      <c r="F174" s="635"/>
      <c r="G174" s="635"/>
      <c r="H174" s="637"/>
      <c r="I174" s="635"/>
      <c r="J174" s="635"/>
      <c r="K174" s="635"/>
      <c r="L174" s="635"/>
      <c r="M174" s="635"/>
      <c r="N174" s="635"/>
      <c r="O174" s="635"/>
      <c r="P174" s="635"/>
      <c r="Q174" s="635"/>
      <c r="R174" s="635"/>
      <c r="S174" s="635"/>
      <c r="T174" s="635"/>
      <c r="U174" s="635"/>
      <c r="V174" s="635"/>
      <c r="W174" s="635"/>
      <c r="X174" s="635"/>
      <c r="Y174" s="635"/>
    </row>
    <row r="175" spans="1:25" ht="12.75" customHeight="1" x14ac:dyDescent="0.2">
      <c r="A175" s="635"/>
      <c r="B175" s="635"/>
      <c r="C175" s="635"/>
      <c r="D175" s="636"/>
      <c r="E175" s="635"/>
      <c r="F175" s="635"/>
      <c r="G175" s="635"/>
      <c r="H175" s="637"/>
      <c r="I175" s="635"/>
      <c r="J175" s="635"/>
      <c r="K175" s="635"/>
      <c r="L175" s="635"/>
      <c r="M175" s="635"/>
      <c r="N175" s="635"/>
      <c r="O175" s="635"/>
      <c r="P175" s="635"/>
      <c r="Q175" s="635"/>
      <c r="R175" s="635"/>
      <c r="S175" s="635"/>
      <c r="T175" s="635"/>
      <c r="U175" s="635"/>
      <c r="V175" s="635"/>
      <c r="W175" s="635"/>
      <c r="X175" s="635"/>
      <c r="Y175" s="635"/>
    </row>
    <row r="176" spans="1:25" ht="12.75" customHeight="1" x14ac:dyDescent="0.2">
      <c r="A176" s="635"/>
      <c r="B176" s="635"/>
      <c r="C176" s="635"/>
      <c r="D176" s="636"/>
      <c r="E176" s="635"/>
      <c r="F176" s="635"/>
      <c r="G176" s="635"/>
      <c r="H176" s="637"/>
      <c r="I176" s="635"/>
      <c r="J176" s="635"/>
      <c r="K176" s="635"/>
      <c r="L176" s="635"/>
      <c r="M176" s="635"/>
      <c r="N176" s="635"/>
      <c r="O176" s="635"/>
      <c r="P176" s="635"/>
      <c r="Q176" s="635"/>
      <c r="R176" s="635"/>
      <c r="S176" s="635"/>
      <c r="T176" s="635"/>
      <c r="U176" s="635"/>
      <c r="V176" s="635"/>
      <c r="W176" s="635"/>
      <c r="X176" s="635"/>
      <c r="Y176" s="635"/>
    </row>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sheetData>
  <mergeCells count="67">
    <mergeCell ref="E68:H68"/>
    <mergeCell ref="E69:H69"/>
    <mergeCell ref="E70:H70"/>
    <mergeCell ref="E71:H71"/>
    <mergeCell ref="E72:H72"/>
    <mergeCell ref="E62:H62"/>
    <mergeCell ref="E63:H63"/>
    <mergeCell ref="E64:H64"/>
    <mergeCell ref="E65:H65"/>
    <mergeCell ref="E66:H66"/>
    <mergeCell ref="E67:H67"/>
    <mergeCell ref="C54:Q54"/>
    <mergeCell ref="C55:P55"/>
    <mergeCell ref="C56:Q56"/>
    <mergeCell ref="D59:P59"/>
    <mergeCell ref="E60:H60"/>
    <mergeCell ref="E61:H61"/>
    <mergeCell ref="E46:H46"/>
    <mergeCell ref="E49:H49"/>
    <mergeCell ref="E50:H50"/>
    <mergeCell ref="E51:H51"/>
    <mergeCell ref="E52:H52"/>
    <mergeCell ref="E53:H53"/>
    <mergeCell ref="E40:H40"/>
    <mergeCell ref="E41:H41"/>
    <mergeCell ref="E42:H42"/>
    <mergeCell ref="E43:H43"/>
    <mergeCell ref="E44:H44"/>
    <mergeCell ref="E45:H45"/>
    <mergeCell ref="E33:H33"/>
    <mergeCell ref="E34:H34"/>
    <mergeCell ref="E35:H35"/>
    <mergeCell ref="E36:H36"/>
    <mergeCell ref="E37:H37"/>
    <mergeCell ref="E39:H39"/>
    <mergeCell ref="E27:H27"/>
    <mergeCell ref="E28:H28"/>
    <mergeCell ref="E29:H29"/>
    <mergeCell ref="E30:H30"/>
    <mergeCell ref="E31:H31"/>
    <mergeCell ref="E32:H32"/>
    <mergeCell ref="H19:I19"/>
    <mergeCell ref="J19:L19"/>
    <mergeCell ref="E22:H22"/>
    <mergeCell ref="E24:H24"/>
    <mergeCell ref="E25:H25"/>
    <mergeCell ref="E26:H26"/>
    <mergeCell ref="H15:I16"/>
    <mergeCell ref="J15:L15"/>
    <mergeCell ref="J16:L16"/>
    <mergeCell ref="H17:I18"/>
    <mergeCell ref="J17:L17"/>
    <mergeCell ref="J18:L18"/>
    <mergeCell ref="B6:C6"/>
    <mergeCell ref="D6:S6"/>
    <mergeCell ref="B8:S8"/>
    <mergeCell ref="C11:D11"/>
    <mergeCell ref="H12:M12"/>
    <mergeCell ref="H13:I14"/>
    <mergeCell ref="J13:L13"/>
    <mergeCell ref="J14:L14"/>
    <mergeCell ref="B2:S2"/>
    <mergeCell ref="B3:C3"/>
    <mergeCell ref="D3:S3"/>
    <mergeCell ref="B4:C4"/>
    <mergeCell ref="D4:O4"/>
    <mergeCell ref="B5:C5"/>
  </mergeCells>
  <printOptions horizontalCentered="1"/>
  <pageMargins left="0.39370078740157483" right="0.39370078740157483" top="0.59055118110236227" bottom="0.39370078740157483" header="0.31496062992125984" footer="0.31496062992125984"/>
  <pageSetup paperSize="9" scale="48" orientation="landscape"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D4F15-F4FE-4142-9FA4-310882DCCB8C}">
  <dimension ref="B2:K70"/>
  <sheetViews>
    <sheetView showGridLines="0" topLeftCell="A19" zoomScaleNormal="100" zoomScaleSheetLayoutView="100" workbookViewId="0">
      <selection activeCell="A22" sqref="A22:E22"/>
    </sheetView>
  </sheetViews>
  <sheetFormatPr defaultRowHeight="12.75" x14ac:dyDescent="0.25"/>
  <cols>
    <col min="1" max="1" width="9.140625" style="897"/>
    <col min="2" max="2" width="21.140625" style="897" customWidth="1"/>
    <col min="3" max="3" width="16" style="897" bestFit="1" customWidth="1"/>
    <col min="4" max="4" width="14.42578125" style="897" customWidth="1"/>
    <col min="5" max="5" width="10.140625" style="897" bestFit="1" customWidth="1"/>
    <col min="6" max="6" width="10.5703125" style="897" bestFit="1" customWidth="1"/>
    <col min="7" max="7" width="13.140625" style="897" bestFit="1" customWidth="1"/>
    <col min="8" max="16384" width="9.140625" style="897"/>
  </cols>
  <sheetData>
    <row r="2" spans="2:11" s="815" customFormat="1" ht="48.6" customHeight="1" x14ac:dyDescent="0.25">
      <c r="B2" s="812" t="s">
        <v>26887</v>
      </c>
      <c r="C2" s="813"/>
      <c r="D2" s="813"/>
      <c r="E2" s="813"/>
      <c r="F2" s="813"/>
      <c r="G2" s="814"/>
    </row>
    <row r="3" spans="2:11" s="815" customFormat="1" ht="15" customHeight="1" x14ac:dyDescent="0.25">
      <c r="B3" s="816"/>
      <c r="C3" s="817"/>
      <c r="D3" s="817"/>
      <c r="E3" s="817"/>
      <c r="F3" s="817"/>
      <c r="G3" s="818"/>
    </row>
    <row r="4" spans="2:11" s="815" customFormat="1" ht="38.1" customHeight="1" x14ac:dyDescent="0.25">
      <c r="B4" s="819" t="s">
        <v>26888</v>
      </c>
      <c r="C4" s="820"/>
      <c r="D4" s="820"/>
      <c r="E4" s="820"/>
      <c r="F4" s="820"/>
      <c r="G4" s="821"/>
    </row>
    <row r="5" spans="2:11" s="815" customFormat="1" ht="23.1" customHeight="1" x14ac:dyDescent="0.25">
      <c r="B5" s="822" t="s">
        <v>26889</v>
      </c>
      <c r="C5" s="823"/>
      <c r="D5" s="823"/>
      <c r="E5" s="824" t="s">
        <v>26890</v>
      </c>
      <c r="F5" s="825"/>
      <c r="G5" s="826"/>
    </row>
    <row r="6" spans="2:11" s="815" customFormat="1" ht="12.75" customHeight="1" x14ac:dyDescent="0.25">
      <c r="B6" s="827" t="s">
        <v>26891</v>
      </c>
      <c r="C6" s="828"/>
      <c r="D6" s="828"/>
      <c r="E6" s="829">
        <v>3.7999999999999999E-2</v>
      </c>
      <c r="F6" s="830"/>
      <c r="G6" s="831"/>
    </row>
    <row r="7" spans="2:11" s="815" customFormat="1" ht="12.95" customHeight="1" x14ac:dyDescent="0.25">
      <c r="B7" s="832" t="s">
        <v>26892</v>
      </c>
      <c r="C7" s="833"/>
      <c r="D7" s="833"/>
      <c r="E7" s="829">
        <v>3.2000000000000002E-3</v>
      </c>
      <c r="F7" s="830"/>
      <c r="G7" s="831"/>
    </row>
    <row r="8" spans="2:11" s="815" customFormat="1" ht="12.95" customHeight="1" x14ac:dyDescent="0.25">
      <c r="B8" s="832" t="s">
        <v>26893</v>
      </c>
      <c r="C8" s="833"/>
      <c r="D8" s="833"/>
      <c r="E8" s="829">
        <v>5.0000000000000001E-3</v>
      </c>
      <c r="F8" s="830"/>
      <c r="G8" s="831"/>
    </row>
    <row r="9" spans="2:11" s="815" customFormat="1" ht="14.1" customHeight="1" x14ac:dyDescent="0.25">
      <c r="B9" s="832" t="s">
        <v>26894</v>
      </c>
      <c r="C9" s="833"/>
      <c r="D9" s="833"/>
      <c r="E9" s="829">
        <v>1.0200000000000001E-2</v>
      </c>
      <c r="F9" s="830"/>
      <c r="G9" s="831"/>
    </row>
    <row r="10" spans="2:11" s="815" customFormat="1" ht="17.100000000000001" customHeight="1" x14ac:dyDescent="0.25">
      <c r="B10" s="824" t="s">
        <v>26895</v>
      </c>
      <c r="C10" s="825"/>
      <c r="D10" s="825"/>
      <c r="E10" s="834" t="s">
        <v>26890</v>
      </c>
      <c r="F10" s="835"/>
      <c r="G10" s="836"/>
    </row>
    <row r="11" spans="2:11" s="815" customFormat="1" ht="12.95" customHeight="1" x14ac:dyDescent="0.25">
      <c r="B11" s="832" t="s">
        <v>26896</v>
      </c>
      <c r="C11" s="833"/>
      <c r="D11" s="833"/>
      <c r="E11" s="829">
        <v>7.0800000000000002E-2</v>
      </c>
      <c r="F11" s="830"/>
      <c r="G11" s="831"/>
    </row>
    <row r="12" spans="2:11" s="815" customFormat="1" ht="18" customHeight="1" x14ac:dyDescent="0.25">
      <c r="B12" s="824" t="s">
        <v>26897</v>
      </c>
      <c r="C12" s="825"/>
      <c r="D12" s="825"/>
      <c r="E12" s="834" t="s">
        <v>26890</v>
      </c>
      <c r="F12" s="835"/>
      <c r="G12" s="836"/>
    </row>
    <row r="13" spans="2:11" s="815" customFormat="1" ht="12.75" customHeight="1" x14ac:dyDescent="0.25">
      <c r="B13" s="832" t="s">
        <v>26898</v>
      </c>
      <c r="C13" s="833"/>
      <c r="D13" s="833"/>
      <c r="E13" s="829">
        <v>6.4999999999999997E-3</v>
      </c>
      <c r="F13" s="830"/>
      <c r="G13" s="831"/>
    </row>
    <row r="14" spans="2:11" s="815" customFormat="1" ht="12.95" customHeight="1" x14ac:dyDescent="0.25">
      <c r="B14" s="832" t="s">
        <v>26899</v>
      </c>
      <c r="C14" s="833"/>
      <c r="D14" s="833"/>
      <c r="E14" s="829">
        <v>0.03</v>
      </c>
      <c r="F14" s="830"/>
      <c r="G14" s="831"/>
    </row>
    <row r="15" spans="2:11" s="815" customFormat="1" ht="12.75" customHeight="1" x14ac:dyDescent="0.25">
      <c r="B15" s="832" t="s">
        <v>26900</v>
      </c>
      <c r="C15" s="833"/>
      <c r="D15" s="833"/>
      <c r="E15" s="837">
        <v>0.03</v>
      </c>
      <c r="F15" s="838"/>
      <c r="G15" s="839"/>
    </row>
    <row r="16" spans="2:11" s="815" customFormat="1" ht="12.95" customHeight="1" x14ac:dyDescent="0.25">
      <c r="B16" s="840" t="s">
        <v>26901</v>
      </c>
      <c r="C16" s="841"/>
      <c r="D16" s="841"/>
      <c r="E16" s="829"/>
      <c r="F16" s="830"/>
      <c r="G16" s="831"/>
      <c r="K16" s="842"/>
    </row>
    <row r="17" spans="2:11" s="815" customFormat="1" ht="14.25" customHeight="1" x14ac:dyDescent="0.25">
      <c r="B17" s="843" t="s">
        <v>26902</v>
      </c>
      <c r="C17" s="844"/>
      <c r="D17" s="844"/>
      <c r="E17" s="845">
        <f>SUM(E13:F16)</f>
        <v>6.6500000000000004E-2</v>
      </c>
      <c r="F17" s="846"/>
      <c r="G17" s="847"/>
      <c r="K17" s="842"/>
    </row>
    <row r="18" spans="2:11" s="815" customFormat="1" x14ac:dyDescent="0.25">
      <c r="B18" s="848" t="s">
        <v>26903</v>
      </c>
      <c r="C18" s="848"/>
      <c r="D18" s="849" t="s">
        <v>15133</v>
      </c>
      <c r="E18" s="850">
        <f>(((1+E6+E7+E8)*(1+E9)*(1+E11))/(1-E17)-1)</f>
        <v>0.21231679035029472</v>
      </c>
      <c r="F18" s="850"/>
      <c r="G18" s="850"/>
      <c r="K18" s="842"/>
    </row>
    <row r="19" spans="2:11" s="815" customFormat="1" ht="74.099999999999994" customHeight="1" x14ac:dyDescent="0.25">
      <c r="B19" s="851" t="s">
        <v>26904</v>
      </c>
      <c r="C19" s="852"/>
      <c r="D19" s="852"/>
      <c r="E19" s="852"/>
      <c r="F19" s="852"/>
      <c r="G19" s="853"/>
      <c r="K19" s="842"/>
    </row>
    <row r="20" spans="2:11" s="815" customFormat="1" ht="28.5" hidden="1" customHeight="1" x14ac:dyDescent="0.25">
      <c r="B20" s="854" t="s">
        <v>26905</v>
      </c>
      <c r="C20" s="855"/>
      <c r="D20" s="855"/>
      <c r="E20" s="855"/>
      <c r="F20" s="856"/>
      <c r="G20" s="818"/>
      <c r="K20" s="842"/>
    </row>
    <row r="21" spans="2:11" s="815" customFormat="1" ht="28.5" customHeight="1" x14ac:dyDescent="0.25">
      <c r="B21" s="857" t="s">
        <v>26906</v>
      </c>
      <c r="C21" s="857" t="s">
        <v>26907</v>
      </c>
      <c r="D21" s="857" t="s">
        <v>26908</v>
      </c>
      <c r="E21" s="857" t="s">
        <v>26909</v>
      </c>
      <c r="F21" s="858" t="s">
        <v>26908</v>
      </c>
      <c r="G21" s="858" t="s">
        <v>26910</v>
      </c>
      <c r="K21" s="859"/>
    </row>
    <row r="22" spans="2:11" s="815" customFormat="1" x14ac:dyDescent="0.25">
      <c r="B22" s="860" t="s">
        <v>26911</v>
      </c>
      <c r="C22" s="861">
        <v>2.85</v>
      </c>
      <c r="D22" s="862">
        <v>0.05</v>
      </c>
      <c r="E22" s="862">
        <v>0.2</v>
      </c>
      <c r="F22" s="862">
        <v>0.03</v>
      </c>
      <c r="G22" s="863">
        <f>C22/$C$23</f>
        <v>1</v>
      </c>
      <c r="K22" s="859"/>
    </row>
    <row r="23" spans="2:11" s="867" customFormat="1" ht="22.5" x14ac:dyDescent="0.25">
      <c r="B23" s="864" t="s">
        <v>26912</v>
      </c>
      <c r="C23" s="865">
        <f>SUM(C22:C22)</f>
        <v>2.85</v>
      </c>
      <c r="D23" s="866"/>
      <c r="E23" s="866"/>
      <c r="G23" s="868"/>
      <c r="K23" s="869"/>
    </row>
    <row r="24" spans="2:11" s="815" customFormat="1" x14ac:dyDescent="0.25">
      <c r="B24" s="870" t="s">
        <v>26913</v>
      </c>
      <c r="C24" s="871"/>
      <c r="D24" s="872"/>
      <c r="E24" s="872"/>
      <c r="F24" s="873">
        <f>SUMPRODUCT(G22:G22,F22:F22)</f>
        <v>0.03</v>
      </c>
      <c r="G24" s="874"/>
      <c r="H24" s="875"/>
      <c r="K24" s="859"/>
    </row>
    <row r="25" spans="2:11" s="815" customFormat="1" ht="267" customHeight="1" x14ac:dyDescent="0.25">
      <c r="B25" s="876"/>
      <c r="C25" s="877"/>
      <c r="D25" s="877"/>
      <c r="E25" s="877"/>
      <c r="F25" s="877"/>
      <c r="G25" s="878"/>
      <c r="K25" s="842"/>
    </row>
    <row r="26" spans="2:11" s="815" customFormat="1" ht="22.15" customHeight="1" x14ac:dyDescent="0.25">
      <c r="B26" s="816"/>
      <c r="C26" s="817"/>
      <c r="D26" s="817"/>
      <c r="E26" s="817"/>
      <c r="F26" s="817"/>
      <c r="G26" s="818"/>
    </row>
    <row r="27" spans="2:11" s="815" customFormat="1" ht="47.45" customHeight="1" x14ac:dyDescent="0.25">
      <c r="B27" s="812" t="s">
        <v>26887</v>
      </c>
      <c r="C27" s="813"/>
      <c r="D27" s="813"/>
      <c r="E27" s="813"/>
      <c r="F27" s="813"/>
      <c r="G27" s="818"/>
    </row>
    <row r="28" spans="2:11" s="815" customFormat="1" ht="38.1" customHeight="1" x14ac:dyDescent="0.25">
      <c r="B28" s="819" t="s">
        <v>26914</v>
      </c>
      <c r="C28" s="820"/>
      <c r="D28" s="820"/>
      <c r="E28" s="820"/>
      <c r="F28" s="820"/>
      <c r="G28" s="821"/>
    </row>
    <row r="29" spans="2:11" s="815" customFormat="1" ht="23.1" customHeight="1" x14ac:dyDescent="0.25">
      <c r="B29" s="822" t="s">
        <v>26889</v>
      </c>
      <c r="C29" s="823"/>
      <c r="D29" s="823"/>
      <c r="E29" s="824" t="s">
        <v>26890</v>
      </c>
      <c r="F29" s="825"/>
      <c r="G29" s="826"/>
    </row>
    <row r="30" spans="2:11" s="815" customFormat="1" ht="12.75" customHeight="1" x14ac:dyDescent="0.25">
      <c r="B30" s="827" t="s">
        <v>26891</v>
      </c>
      <c r="C30" s="828"/>
      <c r="D30" s="828"/>
      <c r="E30" s="829">
        <v>3.7999999999999999E-2</v>
      </c>
      <c r="F30" s="830"/>
      <c r="G30" s="831"/>
    </row>
    <row r="31" spans="2:11" s="815" customFormat="1" ht="12.95" customHeight="1" x14ac:dyDescent="0.25">
      <c r="B31" s="832" t="s">
        <v>26892</v>
      </c>
      <c r="C31" s="833"/>
      <c r="D31" s="833"/>
      <c r="E31" s="829">
        <v>3.2000000000000002E-3</v>
      </c>
      <c r="F31" s="830"/>
      <c r="G31" s="831"/>
    </row>
    <row r="32" spans="2:11" s="815" customFormat="1" ht="12.95" customHeight="1" x14ac:dyDescent="0.25">
      <c r="B32" s="832" t="s">
        <v>26893</v>
      </c>
      <c r="C32" s="833"/>
      <c r="D32" s="833"/>
      <c r="E32" s="829">
        <v>5.0000000000000001E-3</v>
      </c>
      <c r="F32" s="830"/>
      <c r="G32" s="831"/>
    </row>
    <row r="33" spans="2:11" s="815" customFormat="1" ht="14.1" customHeight="1" x14ac:dyDescent="0.25">
      <c r="B33" s="840" t="s">
        <v>26894</v>
      </c>
      <c r="C33" s="841"/>
      <c r="D33" s="841"/>
      <c r="E33" s="829">
        <v>1.0200000000000001E-2</v>
      </c>
      <c r="F33" s="830"/>
      <c r="G33" s="831"/>
    </row>
    <row r="34" spans="2:11" s="815" customFormat="1" ht="17.100000000000001" customHeight="1" x14ac:dyDescent="0.25">
      <c r="B34" s="822" t="s">
        <v>26895</v>
      </c>
      <c r="C34" s="823"/>
      <c r="D34" s="823"/>
      <c r="E34" s="834" t="s">
        <v>26890</v>
      </c>
      <c r="F34" s="835"/>
      <c r="G34" s="836"/>
    </row>
    <row r="35" spans="2:11" s="815" customFormat="1" ht="12.95" customHeight="1" x14ac:dyDescent="0.25">
      <c r="B35" s="879" t="s">
        <v>26896</v>
      </c>
      <c r="C35" s="880"/>
      <c r="D35" s="880"/>
      <c r="E35" s="829">
        <v>7.0800000000000002E-2</v>
      </c>
      <c r="F35" s="830"/>
      <c r="G35" s="831"/>
    </row>
    <row r="36" spans="2:11" s="815" customFormat="1" ht="18" customHeight="1" x14ac:dyDescent="0.25">
      <c r="B36" s="822" t="s">
        <v>26897</v>
      </c>
      <c r="C36" s="823"/>
      <c r="D36" s="823"/>
      <c r="E36" s="834" t="s">
        <v>26890</v>
      </c>
      <c r="F36" s="835"/>
      <c r="G36" s="836"/>
    </row>
    <row r="37" spans="2:11" s="815" customFormat="1" ht="12.75" customHeight="1" x14ac:dyDescent="0.25">
      <c r="B37" s="827" t="s">
        <v>26898</v>
      </c>
      <c r="C37" s="828"/>
      <c r="D37" s="828"/>
      <c r="E37" s="829">
        <v>6.4999999999999997E-3</v>
      </c>
      <c r="F37" s="830"/>
      <c r="G37" s="831"/>
    </row>
    <row r="38" spans="2:11" s="815" customFormat="1" ht="12.95" customHeight="1" x14ac:dyDescent="0.25">
      <c r="B38" s="832" t="s">
        <v>26899</v>
      </c>
      <c r="C38" s="833"/>
      <c r="D38" s="833"/>
      <c r="E38" s="829">
        <v>0.03</v>
      </c>
      <c r="F38" s="830"/>
      <c r="G38" s="831"/>
    </row>
    <row r="39" spans="2:11" s="815" customFormat="1" ht="12.75" customHeight="1" x14ac:dyDescent="0.25">
      <c r="B39" s="832" t="s">
        <v>26900</v>
      </c>
      <c r="C39" s="833"/>
      <c r="D39" s="833"/>
      <c r="E39" s="829">
        <f>E15</f>
        <v>0.03</v>
      </c>
      <c r="F39" s="830"/>
      <c r="G39" s="831"/>
    </row>
    <row r="40" spans="2:11" s="815" customFormat="1" ht="12.95" customHeight="1" x14ac:dyDescent="0.25">
      <c r="B40" s="840" t="s">
        <v>26901</v>
      </c>
      <c r="C40" s="841"/>
      <c r="D40" s="841"/>
      <c r="E40" s="829">
        <v>3.5999999999999997E-2</v>
      </c>
      <c r="F40" s="830"/>
      <c r="G40" s="831"/>
      <c r="K40" s="842">
        <f>21.24-20.82</f>
        <v>0.41999999999999815</v>
      </c>
    </row>
    <row r="41" spans="2:11" s="815" customFormat="1" ht="14.25" customHeight="1" x14ac:dyDescent="0.25">
      <c r="B41" s="881" t="s">
        <v>26902</v>
      </c>
      <c r="C41" s="882"/>
      <c r="D41" s="882"/>
      <c r="E41" s="883">
        <f>SUM(E37:F40)</f>
        <v>0.10250000000000001</v>
      </c>
      <c r="F41" s="884"/>
      <c r="G41" s="885"/>
      <c r="K41" s="842"/>
    </row>
    <row r="42" spans="2:11" s="815" customFormat="1" ht="12.95" customHeight="1" x14ac:dyDescent="0.25">
      <c r="B42" s="886" t="s">
        <v>26903</v>
      </c>
      <c r="C42" s="887"/>
      <c r="D42" s="888" t="s">
        <v>15133</v>
      </c>
      <c r="E42" s="889">
        <f>(((1+E30+E31+E32)*(1+E33)*(1+E35))/(1-E41)-1)</f>
        <v>0.26094453904401127</v>
      </c>
      <c r="F42" s="890"/>
      <c r="G42" s="891"/>
      <c r="K42" s="842"/>
    </row>
    <row r="43" spans="2:11" s="815" customFormat="1" ht="74.099999999999994" customHeight="1" x14ac:dyDescent="0.25">
      <c r="B43" s="851" t="s">
        <v>26915</v>
      </c>
      <c r="C43" s="852"/>
      <c r="D43" s="852"/>
      <c r="E43" s="852"/>
      <c r="F43" s="852"/>
      <c r="G43" s="818"/>
      <c r="K43" s="842"/>
    </row>
    <row r="44" spans="2:11" s="815" customFormat="1" ht="28.5" hidden="1" customHeight="1" x14ac:dyDescent="0.25">
      <c r="B44" s="892" t="s">
        <v>26916</v>
      </c>
      <c r="C44" s="893"/>
      <c r="D44" s="893"/>
      <c r="E44" s="893"/>
      <c r="F44" s="894"/>
      <c r="G44" s="818"/>
      <c r="K44" s="895">
        <f>21.24-20.82</f>
        <v>0.41999999999999815</v>
      </c>
    </row>
    <row r="45" spans="2:11" s="815" customFormat="1" ht="28.5" customHeight="1" x14ac:dyDescent="0.25">
      <c r="B45" s="857" t="s">
        <v>26906</v>
      </c>
      <c r="C45" s="857" t="s">
        <v>26907</v>
      </c>
      <c r="D45" s="857" t="s">
        <v>26908</v>
      </c>
      <c r="E45" s="857" t="s">
        <v>26909</v>
      </c>
      <c r="F45" s="858" t="s">
        <v>26908</v>
      </c>
      <c r="G45" s="858" t="s">
        <v>26910</v>
      </c>
      <c r="K45" s="859"/>
    </row>
    <row r="46" spans="2:11" s="815" customFormat="1" x14ac:dyDescent="0.25">
      <c r="B46" s="860" t="s">
        <v>26911</v>
      </c>
      <c r="C46" s="861">
        <v>2.85</v>
      </c>
      <c r="D46" s="862">
        <v>0.05</v>
      </c>
      <c r="E46" s="862">
        <v>0.2</v>
      </c>
      <c r="F46" s="862">
        <v>0.03</v>
      </c>
      <c r="G46" s="862">
        <f>C46/$C$23</f>
        <v>1</v>
      </c>
      <c r="K46" s="859"/>
    </row>
    <row r="47" spans="2:11" s="867" customFormat="1" ht="22.5" x14ac:dyDescent="0.25">
      <c r="B47" s="864" t="s">
        <v>26912</v>
      </c>
      <c r="C47" s="865">
        <f>SUM(C46:C46)</f>
        <v>2.85</v>
      </c>
      <c r="D47" s="866"/>
      <c r="E47" s="866"/>
      <c r="G47" s="868"/>
      <c r="K47" s="869"/>
    </row>
    <row r="48" spans="2:11" s="815" customFormat="1" x14ac:dyDescent="0.25">
      <c r="B48" s="870" t="s">
        <v>26913</v>
      </c>
      <c r="C48" s="871"/>
      <c r="D48" s="872"/>
      <c r="E48" s="872"/>
      <c r="F48" s="873">
        <f>SUMPRODUCT(G46:G46,F46:F46)</f>
        <v>0.03</v>
      </c>
      <c r="G48" s="874"/>
      <c r="K48" s="859"/>
    </row>
    <row r="49" spans="2:7" x14ac:dyDescent="0.25">
      <c r="B49" s="896"/>
      <c r="G49" s="898"/>
    </row>
    <row r="50" spans="2:7" x14ac:dyDescent="0.25">
      <c r="B50" s="896"/>
      <c r="G50" s="898"/>
    </row>
    <row r="51" spans="2:7" x14ac:dyDescent="0.25">
      <c r="B51" s="896"/>
      <c r="G51" s="898"/>
    </row>
    <row r="52" spans="2:7" x14ac:dyDescent="0.25">
      <c r="B52" s="896"/>
      <c r="G52" s="898"/>
    </row>
    <row r="53" spans="2:7" x14ac:dyDescent="0.25">
      <c r="B53" s="896"/>
      <c r="G53" s="898"/>
    </row>
    <row r="54" spans="2:7" x14ac:dyDescent="0.25">
      <c r="B54" s="896"/>
      <c r="G54" s="898"/>
    </row>
    <row r="55" spans="2:7" x14ac:dyDescent="0.25">
      <c r="B55" s="896"/>
      <c r="G55" s="898"/>
    </row>
    <row r="56" spans="2:7" x14ac:dyDescent="0.25">
      <c r="B56" s="896"/>
      <c r="G56" s="898"/>
    </row>
    <row r="57" spans="2:7" x14ac:dyDescent="0.25">
      <c r="B57" s="896"/>
      <c r="G57" s="898"/>
    </row>
    <row r="58" spans="2:7" x14ac:dyDescent="0.25">
      <c r="B58" s="896"/>
      <c r="G58" s="898"/>
    </row>
    <row r="59" spans="2:7" x14ac:dyDescent="0.25">
      <c r="B59" s="896"/>
      <c r="G59" s="898"/>
    </row>
    <row r="60" spans="2:7" x14ac:dyDescent="0.25">
      <c r="B60" s="896"/>
      <c r="G60" s="898"/>
    </row>
    <row r="61" spans="2:7" x14ac:dyDescent="0.25">
      <c r="B61" s="896"/>
      <c r="G61" s="898"/>
    </row>
    <row r="62" spans="2:7" x14ac:dyDescent="0.25">
      <c r="B62" s="896"/>
      <c r="G62" s="898"/>
    </row>
    <row r="63" spans="2:7" x14ac:dyDescent="0.25">
      <c r="B63" s="896"/>
      <c r="G63" s="898"/>
    </row>
    <row r="64" spans="2:7" x14ac:dyDescent="0.25">
      <c r="B64" s="896"/>
      <c r="G64" s="898"/>
    </row>
    <row r="65" spans="2:7" x14ac:dyDescent="0.25">
      <c r="B65" s="896"/>
      <c r="G65" s="898"/>
    </row>
    <row r="66" spans="2:7" x14ac:dyDescent="0.25">
      <c r="B66" s="896"/>
      <c r="G66" s="898"/>
    </row>
    <row r="67" spans="2:7" x14ac:dyDescent="0.25">
      <c r="B67" s="896"/>
      <c r="G67" s="898"/>
    </row>
    <row r="68" spans="2:7" x14ac:dyDescent="0.25">
      <c r="B68" s="896"/>
      <c r="G68" s="898"/>
    </row>
    <row r="69" spans="2:7" x14ac:dyDescent="0.25">
      <c r="B69" s="896"/>
      <c r="G69" s="898"/>
    </row>
    <row r="70" spans="2:7" x14ac:dyDescent="0.25">
      <c r="B70" s="899"/>
      <c r="C70" s="900"/>
      <c r="D70" s="900"/>
      <c r="E70" s="900"/>
      <c r="F70" s="900"/>
      <c r="G70" s="901"/>
    </row>
  </sheetData>
  <mergeCells count="65">
    <mergeCell ref="B42:C42"/>
    <mergeCell ref="E42:G42"/>
    <mergeCell ref="B43:F43"/>
    <mergeCell ref="B44:F44"/>
    <mergeCell ref="B39:D39"/>
    <mergeCell ref="E39:G39"/>
    <mergeCell ref="B40:D40"/>
    <mergeCell ref="E40:G40"/>
    <mergeCell ref="B41:D41"/>
    <mergeCell ref="E41:G41"/>
    <mergeCell ref="B36:D36"/>
    <mergeCell ref="E36:G36"/>
    <mergeCell ref="B37:D37"/>
    <mergeCell ref="E37:G37"/>
    <mergeCell ref="B38:D38"/>
    <mergeCell ref="E38:G38"/>
    <mergeCell ref="B33:D33"/>
    <mergeCell ref="E33:G33"/>
    <mergeCell ref="B34:D34"/>
    <mergeCell ref="E34:G34"/>
    <mergeCell ref="B35:D35"/>
    <mergeCell ref="E35:G35"/>
    <mergeCell ref="B30:D30"/>
    <mergeCell ref="E30:G30"/>
    <mergeCell ref="B31:D31"/>
    <mergeCell ref="E31:G31"/>
    <mergeCell ref="B32:D32"/>
    <mergeCell ref="E32:G32"/>
    <mergeCell ref="B19:G19"/>
    <mergeCell ref="B20:F20"/>
    <mergeCell ref="B25:G25"/>
    <mergeCell ref="B27:F27"/>
    <mergeCell ref="B28:G28"/>
    <mergeCell ref="B29:D29"/>
    <mergeCell ref="E29:G29"/>
    <mergeCell ref="B16:D16"/>
    <mergeCell ref="E16:G16"/>
    <mergeCell ref="B17:D17"/>
    <mergeCell ref="E17:G17"/>
    <mergeCell ref="B18:C18"/>
    <mergeCell ref="E18:G18"/>
    <mergeCell ref="B13:D13"/>
    <mergeCell ref="E13:G13"/>
    <mergeCell ref="B14:D14"/>
    <mergeCell ref="E14:G14"/>
    <mergeCell ref="B15:D15"/>
    <mergeCell ref="E15:G15"/>
    <mergeCell ref="B10:D10"/>
    <mergeCell ref="E10:G10"/>
    <mergeCell ref="B11:D11"/>
    <mergeCell ref="E11:G11"/>
    <mergeCell ref="B12:D12"/>
    <mergeCell ref="E12:G12"/>
    <mergeCell ref="B7:D7"/>
    <mergeCell ref="E7:G7"/>
    <mergeCell ref="B8:D8"/>
    <mergeCell ref="E8:G8"/>
    <mergeCell ref="B9:D9"/>
    <mergeCell ref="E9:G9"/>
    <mergeCell ref="B2:G2"/>
    <mergeCell ref="B4:G4"/>
    <mergeCell ref="B5:D5"/>
    <mergeCell ref="E5:G5"/>
    <mergeCell ref="B6:D6"/>
    <mergeCell ref="E6:G6"/>
  </mergeCells>
  <printOptions horizontalCentered="1"/>
  <pageMargins left="0.39370078740157483" right="0.39370078740157483" top="0.98425196850393704" bottom="0.59055118110236227" header="0.31496062992125984" footer="0.31496062992125984"/>
  <pageSetup paperSize="9" scale="95" orientation="portrait" r:id="rId1"/>
  <rowBreaks count="1" manualBreakCount="1">
    <brk id="26" min="1" max="6"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5C3E6-F108-4602-A200-9861A0FE3054}">
  <dimension ref="A1:J70"/>
  <sheetViews>
    <sheetView view="pageBreakPreview" topLeftCell="A29" zoomScaleNormal="100" zoomScaleSheetLayoutView="100" workbookViewId="0">
      <selection activeCell="A22" sqref="A22:E22"/>
    </sheetView>
  </sheetViews>
  <sheetFormatPr defaultRowHeight="12.75" x14ac:dyDescent="0.25"/>
  <cols>
    <col min="1" max="1" width="21.140625" style="897" customWidth="1"/>
    <col min="2" max="2" width="16" style="897" bestFit="1" customWidth="1"/>
    <col min="3" max="3" width="14.42578125" style="897" customWidth="1"/>
    <col min="4" max="4" width="10.140625" style="897" bestFit="1" customWidth="1"/>
    <col min="5" max="5" width="12" style="897" customWidth="1"/>
    <col min="6" max="6" width="13.140625" style="897" bestFit="1" customWidth="1"/>
    <col min="7" max="16384" width="9.140625" style="897"/>
  </cols>
  <sheetData>
    <row r="1" spans="1:10" ht="60.75" x14ac:dyDescent="0.25">
      <c r="A1" s="812" t="s">
        <v>26887</v>
      </c>
      <c r="B1" s="813"/>
      <c r="C1" s="813"/>
      <c r="D1" s="813"/>
      <c r="E1" s="813"/>
      <c r="F1" s="814"/>
    </row>
    <row r="3" spans="1:10" s="815" customFormat="1" ht="7.5" customHeight="1" x14ac:dyDescent="0.25">
      <c r="A3" s="816"/>
      <c r="B3" s="817"/>
      <c r="C3" s="817"/>
      <c r="D3" s="817"/>
      <c r="E3" s="817"/>
      <c r="F3" s="818"/>
    </row>
    <row r="4" spans="1:10" s="815" customFormat="1" ht="38.1" customHeight="1" x14ac:dyDescent="0.25">
      <c r="A4" s="819" t="s">
        <v>26888</v>
      </c>
      <c r="B4" s="820"/>
      <c r="C4" s="820"/>
      <c r="D4" s="820"/>
      <c r="E4" s="820"/>
      <c r="F4" s="821"/>
    </row>
    <row r="5" spans="1:10" s="815" customFormat="1" ht="23.1" customHeight="1" x14ac:dyDescent="0.25">
      <c r="A5" s="822" t="s">
        <v>26889</v>
      </c>
      <c r="B5" s="823"/>
      <c r="C5" s="823"/>
      <c r="D5" s="824" t="s">
        <v>26890</v>
      </c>
      <c r="E5" s="825"/>
      <c r="F5" s="826"/>
    </row>
    <row r="6" spans="1:10" s="815" customFormat="1" ht="12.75" customHeight="1" x14ac:dyDescent="0.25">
      <c r="A6" s="827" t="s">
        <v>26891</v>
      </c>
      <c r="B6" s="828"/>
      <c r="C6" s="828"/>
      <c r="D6" s="829">
        <v>1.4999999999999999E-2</v>
      </c>
      <c r="E6" s="830"/>
      <c r="F6" s="831"/>
    </row>
    <row r="7" spans="1:10" s="815" customFormat="1" ht="12.95" customHeight="1" x14ac:dyDescent="0.25">
      <c r="A7" s="832" t="s">
        <v>26892</v>
      </c>
      <c r="B7" s="833"/>
      <c r="C7" s="833"/>
      <c r="D7" s="829">
        <v>3.0000000000000001E-3</v>
      </c>
      <c r="E7" s="830"/>
      <c r="F7" s="831"/>
    </row>
    <row r="8" spans="1:10" s="815" customFormat="1" ht="12.95" customHeight="1" x14ac:dyDescent="0.25">
      <c r="A8" s="832" t="s">
        <v>26893</v>
      </c>
      <c r="B8" s="833"/>
      <c r="C8" s="833"/>
      <c r="D8" s="829">
        <v>5.5999999999999999E-3</v>
      </c>
      <c r="E8" s="830"/>
      <c r="F8" s="831"/>
    </row>
    <row r="9" spans="1:10" s="815" customFormat="1" ht="14.1" customHeight="1" x14ac:dyDescent="0.25">
      <c r="A9" s="832" t="s">
        <v>26894</v>
      </c>
      <c r="B9" s="833"/>
      <c r="C9" s="833"/>
      <c r="D9" s="829">
        <v>8.5000000000000006E-3</v>
      </c>
      <c r="E9" s="830"/>
      <c r="F9" s="831"/>
    </row>
    <row r="10" spans="1:10" s="815" customFormat="1" ht="17.100000000000001" customHeight="1" x14ac:dyDescent="0.25">
      <c r="A10" s="824" t="s">
        <v>26895</v>
      </c>
      <c r="B10" s="825"/>
      <c r="C10" s="825"/>
      <c r="D10" s="834" t="s">
        <v>26890</v>
      </c>
      <c r="E10" s="835"/>
      <c r="F10" s="836"/>
    </row>
    <row r="11" spans="1:10" s="815" customFormat="1" ht="12.95" customHeight="1" x14ac:dyDescent="0.25">
      <c r="A11" s="832" t="s">
        <v>26896</v>
      </c>
      <c r="B11" s="833"/>
      <c r="C11" s="833"/>
      <c r="D11" s="829">
        <v>3.9899999999999998E-2</v>
      </c>
      <c r="E11" s="830"/>
      <c r="F11" s="831"/>
    </row>
    <row r="12" spans="1:10" s="815" customFormat="1" ht="18" customHeight="1" x14ac:dyDescent="0.25">
      <c r="A12" s="824" t="s">
        <v>26897</v>
      </c>
      <c r="B12" s="825"/>
      <c r="C12" s="825"/>
      <c r="D12" s="834" t="s">
        <v>26890</v>
      </c>
      <c r="E12" s="835"/>
      <c r="F12" s="836"/>
    </row>
    <row r="13" spans="1:10" s="815" customFormat="1" ht="12.75" customHeight="1" x14ac:dyDescent="0.25">
      <c r="A13" s="832" t="s">
        <v>26898</v>
      </c>
      <c r="B13" s="833"/>
      <c r="C13" s="833"/>
      <c r="D13" s="829">
        <v>6.4999999999999997E-3</v>
      </c>
      <c r="E13" s="830"/>
      <c r="F13" s="831"/>
    </row>
    <row r="14" spans="1:10" s="815" customFormat="1" ht="12.95" customHeight="1" x14ac:dyDescent="0.25">
      <c r="A14" s="832" t="s">
        <v>26899</v>
      </c>
      <c r="B14" s="833"/>
      <c r="C14" s="833"/>
      <c r="D14" s="829">
        <v>0.03</v>
      </c>
      <c r="E14" s="830"/>
      <c r="F14" s="831"/>
    </row>
    <row r="15" spans="1:10" s="815" customFormat="1" ht="12.75" customHeight="1" x14ac:dyDescent="0.25">
      <c r="A15" s="832" t="s">
        <v>26900</v>
      </c>
      <c r="B15" s="833"/>
      <c r="C15" s="833"/>
      <c r="D15" s="837">
        <f>E24</f>
        <v>0.03</v>
      </c>
      <c r="E15" s="838"/>
      <c r="F15" s="839"/>
    </row>
    <row r="16" spans="1:10" s="815" customFormat="1" ht="12.95" customHeight="1" x14ac:dyDescent="0.25">
      <c r="A16" s="840" t="s">
        <v>26901</v>
      </c>
      <c r="B16" s="841"/>
      <c r="C16" s="841"/>
      <c r="D16" s="829"/>
      <c r="E16" s="830"/>
      <c r="F16" s="831"/>
      <c r="J16" s="842"/>
    </row>
    <row r="17" spans="1:10" s="815" customFormat="1" ht="14.25" customHeight="1" x14ac:dyDescent="0.25">
      <c r="A17" s="843" t="s">
        <v>26902</v>
      </c>
      <c r="B17" s="844"/>
      <c r="C17" s="844"/>
      <c r="D17" s="845">
        <f>SUM(D13:E16)</f>
        <v>6.6500000000000004E-2</v>
      </c>
      <c r="E17" s="846"/>
      <c r="F17" s="847"/>
      <c r="J17" s="842"/>
    </row>
    <row r="18" spans="1:10" s="815" customFormat="1" x14ac:dyDescent="0.25">
      <c r="A18" s="848" t="s">
        <v>26903</v>
      </c>
      <c r="B18" s="848"/>
      <c r="C18" s="849" t="s">
        <v>15133</v>
      </c>
      <c r="D18" s="850">
        <f>(((1+D6+D7+D8)*(1+D9)*(1+D11))/(1-D17)-1)</f>
        <v>0.14996185746116741</v>
      </c>
      <c r="E18" s="850"/>
      <c r="F18" s="850"/>
      <c r="J18" s="842"/>
    </row>
    <row r="19" spans="1:10" s="815" customFormat="1" ht="74.099999999999994" customHeight="1" x14ac:dyDescent="0.25">
      <c r="A19" s="851" t="s">
        <v>26917</v>
      </c>
      <c r="B19" s="852"/>
      <c r="C19" s="852"/>
      <c r="D19" s="852"/>
      <c r="E19" s="852"/>
      <c r="F19" s="853"/>
      <c r="J19" s="842"/>
    </row>
    <row r="20" spans="1:10" s="815" customFormat="1" ht="28.5" hidden="1" customHeight="1" x14ac:dyDescent="0.25">
      <c r="A20" s="854" t="s">
        <v>26905</v>
      </c>
      <c r="B20" s="855"/>
      <c r="C20" s="855"/>
      <c r="D20" s="855"/>
      <c r="E20" s="856"/>
      <c r="F20" s="818"/>
      <c r="J20" s="842"/>
    </row>
    <row r="21" spans="1:10" s="815" customFormat="1" ht="25.5" x14ac:dyDescent="0.25">
      <c r="A21" s="857" t="s">
        <v>26906</v>
      </c>
      <c r="B21" s="857" t="s">
        <v>26907</v>
      </c>
      <c r="C21" s="857" t="s">
        <v>26908</v>
      </c>
      <c r="D21" s="857" t="s">
        <v>26909</v>
      </c>
      <c r="E21" s="858" t="s">
        <v>26908</v>
      </c>
      <c r="F21" s="858" t="s">
        <v>26910</v>
      </c>
      <c r="J21" s="859"/>
    </row>
    <row r="22" spans="1:10" s="815" customFormat="1" x14ac:dyDescent="0.25">
      <c r="A22" s="860" t="s">
        <v>26911</v>
      </c>
      <c r="B22" s="861">
        <v>2.85</v>
      </c>
      <c r="C22" s="862">
        <v>0.05</v>
      </c>
      <c r="D22" s="862">
        <v>0.2</v>
      </c>
      <c r="E22" s="862">
        <v>0.03</v>
      </c>
      <c r="F22" s="863">
        <f>B22/$B$23</f>
        <v>1</v>
      </c>
      <c r="J22" s="859"/>
    </row>
    <row r="23" spans="1:10" s="867" customFormat="1" ht="22.5" x14ac:dyDescent="0.25">
      <c r="A23" s="864" t="s">
        <v>26912</v>
      </c>
      <c r="B23" s="865">
        <f>SUM(B22:B22)</f>
        <v>2.85</v>
      </c>
      <c r="C23" s="866"/>
      <c r="D23" s="866"/>
      <c r="F23" s="868"/>
      <c r="J23" s="869"/>
    </row>
    <row r="24" spans="1:10" s="815" customFormat="1" x14ac:dyDescent="0.25">
      <c r="A24" s="870" t="s">
        <v>26913</v>
      </c>
      <c r="B24" s="871"/>
      <c r="C24" s="872"/>
      <c r="D24" s="872"/>
      <c r="E24" s="873">
        <f>SUMPRODUCT(F22:F22,E22:E22)</f>
        <v>0.03</v>
      </c>
      <c r="F24" s="874"/>
      <c r="J24" s="859"/>
    </row>
    <row r="25" spans="1:10" s="815" customFormat="1" ht="275.25" customHeight="1" x14ac:dyDescent="0.25">
      <c r="A25" s="876"/>
      <c r="B25" s="877"/>
      <c r="C25" s="877"/>
      <c r="D25" s="877"/>
      <c r="E25" s="877"/>
      <c r="F25" s="878"/>
      <c r="J25" s="842"/>
    </row>
    <row r="26" spans="1:10" s="815" customFormat="1" ht="19.899999999999999" customHeight="1" x14ac:dyDescent="0.25">
      <c r="A26" s="902"/>
      <c r="B26" s="903"/>
      <c r="C26" s="903"/>
      <c r="D26" s="903"/>
      <c r="E26" s="903"/>
      <c r="F26" s="904"/>
      <c r="J26" s="842"/>
    </row>
    <row r="27" spans="1:10" s="815" customFormat="1" ht="7.5" customHeight="1" x14ac:dyDescent="0.25">
      <c r="A27" s="816"/>
      <c r="B27" s="817"/>
      <c r="C27" s="817"/>
      <c r="D27" s="817"/>
      <c r="E27" s="817"/>
      <c r="F27" s="818"/>
    </row>
    <row r="28" spans="1:10" s="815" customFormat="1" ht="52.15" customHeight="1" x14ac:dyDescent="0.25">
      <c r="A28" s="812" t="s">
        <v>26887</v>
      </c>
      <c r="B28" s="813"/>
      <c r="C28" s="813"/>
      <c r="D28" s="813"/>
      <c r="E28" s="813"/>
      <c r="F28" s="814"/>
    </row>
    <row r="29" spans="1:10" s="815" customFormat="1" ht="38.1" customHeight="1" x14ac:dyDescent="0.25">
      <c r="A29" s="819" t="s">
        <v>26914</v>
      </c>
      <c r="B29" s="820"/>
      <c r="C29" s="820"/>
      <c r="D29" s="820"/>
      <c r="E29" s="820"/>
      <c r="F29" s="821"/>
    </row>
    <row r="30" spans="1:10" s="815" customFormat="1" ht="23.1" customHeight="1" x14ac:dyDescent="0.25">
      <c r="A30" s="822" t="s">
        <v>26889</v>
      </c>
      <c r="B30" s="823"/>
      <c r="C30" s="823"/>
      <c r="D30" s="824" t="s">
        <v>26890</v>
      </c>
      <c r="E30" s="825"/>
      <c r="F30" s="826"/>
    </row>
    <row r="31" spans="1:10" s="815" customFormat="1" ht="12.75" customHeight="1" x14ac:dyDescent="0.25">
      <c r="A31" s="827" t="s">
        <v>26891</v>
      </c>
      <c r="B31" s="828"/>
      <c r="C31" s="828"/>
      <c r="D31" s="829">
        <v>1.4999999999999999E-2</v>
      </c>
      <c r="E31" s="830"/>
      <c r="F31" s="831"/>
    </row>
    <row r="32" spans="1:10" s="815" customFormat="1" ht="12.95" customHeight="1" x14ac:dyDescent="0.25">
      <c r="A32" s="832" t="s">
        <v>26892</v>
      </c>
      <c r="B32" s="833"/>
      <c r="C32" s="833"/>
      <c r="D32" s="829">
        <v>3.0000000000000001E-3</v>
      </c>
      <c r="E32" s="830"/>
      <c r="F32" s="831"/>
    </row>
    <row r="33" spans="1:10" s="815" customFormat="1" ht="12.95" customHeight="1" x14ac:dyDescent="0.25">
      <c r="A33" s="832" t="s">
        <v>26893</v>
      </c>
      <c r="B33" s="833"/>
      <c r="C33" s="833"/>
      <c r="D33" s="829">
        <v>5.5999999999999999E-3</v>
      </c>
      <c r="E33" s="830"/>
      <c r="F33" s="831"/>
    </row>
    <row r="34" spans="1:10" s="815" customFormat="1" ht="14.1" customHeight="1" x14ac:dyDescent="0.25">
      <c r="A34" s="840" t="s">
        <v>26894</v>
      </c>
      <c r="B34" s="841"/>
      <c r="C34" s="841"/>
      <c r="D34" s="829">
        <v>8.5000000000000006E-3</v>
      </c>
      <c r="E34" s="830"/>
      <c r="F34" s="831"/>
    </row>
    <row r="35" spans="1:10" s="815" customFormat="1" ht="17.100000000000001" customHeight="1" x14ac:dyDescent="0.25">
      <c r="A35" s="822" t="s">
        <v>26895</v>
      </c>
      <c r="B35" s="823"/>
      <c r="C35" s="823"/>
      <c r="D35" s="834" t="s">
        <v>26890</v>
      </c>
      <c r="E35" s="835"/>
      <c r="F35" s="836"/>
    </row>
    <row r="36" spans="1:10" s="815" customFormat="1" ht="12.95" customHeight="1" x14ac:dyDescent="0.25">
      <c r="A36" s="879" t="s">
        <v>26896</v>
      </c>
      <c r="B36" s="880"/>
      <c r="C36" s="880"/>
      <c r="D36" s="829">
        <v>3.9899999999999998E-2</v>
      </c>
      <c r="E36" s="830"/>
      <c r="F36" s="831"/>
    </row>
    <row r="37" spans="1:10" s="815" customFormat="1" ht="18" customHeight="1" x14ac:dyDescent="0.25">
      <c r="A37" s="822" t="s">
        <v>26897</v>
      </c>
      <c r="B37" s="823"/>
      <c r="C37" s="823"/>
      <c r="D37" s="834" t="s">
        <v>26890</v>
      </c>
      <c r="E37" s="835"/>
      <c r="F37" s="836"/>
    </row>
    <row r="38" spans="1:10" s="815" customFormat="1" ht="12.75" customHeight="1" x14ac:dyDescent="0.25">
      <c r="A38" s="827" t="s">
        <v>26898</v>
      </c>
      <c r="B38" s="828"/>
      <c r="C38" s="828"/>
      <c r="D38" s="829">
        <v>6.4999999999999997E-3</v>
      </c>
      <c r="E38" s="830"/>
      <c r="F38" s="831"/>
    </row>
    <row r="39" spans="1:10" s="815" customFormat="1" ht="12.95" customHeight="1" x14ac:dyDescent="0.25">
      <c r="A39" s="832" t="s">
        <v>26899</v>
      </c>
      <c r="B39" s="833"/>
      <c r="C39" s="833"/>
      <c r="D39" s="829">
        <v>0.03</v>
      </c>
      <c r="E39" s="830"/>
      <c r="F39" s="831"/>
    </row>
    <row r="40" spans="1:10" s="815" customFormat="1" ht="12.75" customHeight="1" x14ac:dyDescent="0.25">
      <c r="A40" s="832" t="s">
        <v>26900</v>
      </c>
      <c r="B40" s="833"/>
      <c r="C40" s="833"/>
      <c r="D40" s="829">
        <f>D15</f>
        <v>0.03</v>
      </c>
      <c r="E40" s="830"/>
      <c r="F40" s="831"/>
    </row>
    <row r="41" spans="1:10" s="815" customFormat="1" ht="12.95" customHeight="1" x14ac:dyDescent="0.25">
      <c r="A41" s="840" t="s">
        <v>26901</v>
      </c>
      <c r="B41" s="841"/>
      <c r="C41" s="841"/>
      <c r="D41" s="829">
        <v>3.5999999999999997E-2</v>
      </c>
      <c r="E41" s="830"/>
      <c r="F41" s="831"/>
      <c r="J41" s="842">
        <f>21.24-20.82</f>
        <v>0.41999999999999815</v>
      </c>
    </row>
    <row r="42" spans="1:10" s="815" customFormat="1" ht="14.25" customHeight="1" x14ac:dyDescent="0.25">
      <c r="A42" s="881" t="s">
        <v>26902</v>
      </c>
      <c r="B42" s="882"/>
      <c r="C42" s="882"/>
      <c r="D42" s="883">
        <f>SUM(D38:E41)</f>
        <v>0.10250000000000001</v>
      </c>
      <c r="E42" s="884"/>
      <c r="F42" s="885"/>
      <c r="J42" s="842"/>
    </row>
    <row r="43" spans="1:10" s="815" customFormat="1" ht="12.95" customHeight="1" x14ac:dyDescent="0.25">
      <c r="A43" s="886" t="s">
        <v>26903</v>
      </c>
      <c r="B43" s="887"/>
      <c r="C43" s="888" t="s">
        <v>15133</v>
      </c>
      <c r="D43" s="889">
        <f>(((1+D31+D32+D33)*(1+D34)*(1+D36))/(1-D42)-1)</f>
        <v>0.19608846121448464</v>
      </c>
      <c r="E43" s="890"/>
      <c r="F43" s="891"/>
      <c r="J43" s="842"/>
    </row>
    <row r="44" spans="1:10" s="815" customFormat="1" ht="74.099999999999994" customHeight="1" x14ac:dyDescent="0.25">
      <c r="A44" s="851" t="s">
        <v>26915</v>
      </c>
      <c r="B44" s="852"/>
      <c r="C44" s="852"/>
      <c r="D44" s="852"/>
      <c r="E44" s="852"/>
      <c r="F44" s="818"/>
      <c r="J44" s="842"/>
    </row>
    <row r="45" spans="1:10" s="815" customFormat="1" ht="28.5" hidden="1" customHeight="1" x14ac:dyDescent="0.25">
      <c r="A45" s="892" t="s">
        <v>26916</v>
      </c>
      <c r="B45" s="893"/>
      <c r="C45" s="893"/>
      <c r="D45" s="893"/>
      <c r="E45" s="894"/>
      <c r="F45" s="818"/>
      <c r="J45" s="895">
        <f>21.24-20.82</f>
        <v>0.41999999999999815</v>
      </c>
    </row>
    <row r="46" spans="1:10" s="815" customFormat="1" ht="25.5" x14ac:dyDescent="0.25">
      <c r="A46" s="857" t="s">
        <v>26906</v>
      </c>
      <c r="B46" s="857" t="s">
        <v>26907</v>
      </c>
      <c r="C46" s="857" t="s">
        <v>26908</v>
      </c>
      <c r="D46" s="857" t="s">
        <v>26909</v>
      </c>
      <c r="E46" s="858" t="s">
        <v>26908</v>
      </c>
      <c r="F46" s="858" t="s">
        <v>26910</v>
      </c>
      <c r="J46" s="859"/>
    </row>
    <row r="47" spans="1:10" s="815" customFormat="1" x14ac:dyDescent="0.25">
      <c r="A47" s="860" t="s">
        <v>26911</v>
      </c>
      <c r="B47" s="861">
        <v>2.85</v>
      </c>
      <c r="C47" s="862">
        <v>0.05</v>
      </c>
      <c r="D47" s="862">
        <v>0.2</v>
      </c>
      <c r="E47" s="862">
        <v>0.03</v>
      </c>
      <c r="F47" s="863">
        <f>B47/$B$23</f>
        <v>1</v>
      </c>
      <c r="J47" s="859"/>
    </row>
    <row r="48" spans="1:10" s="867" customFormat="1" ht="22.5" x14ac:dyDescent="0.25">
      <c r="A48" s="864" t="s">
        <v>26912</v>
      </c>
      <c r="B48" s="865">
        <f>SUM(B47:B47)</f>
        <v>2.85</v>
      </c>
      <c r="C48" s="866"/>
      <c r="D48" s="866"/>
      <c r="F48" s="868"/>
      <c r="J48" s="869"/>
    </row>
    <row r="49" spans="1:10" s="815" customFormat="1" x14ac:dyDescent="0.25">
      <c r="A49" s="870" t="s">
        <v>26913</v>
      </c>
      <c r="B49" s="871"/>
      <c r="C49" s="872"/>
      <c r="D49" s="872"/>
      <c r="E49" s="873">
        <f>SUMPRODUCT(F47:F47,E47:E47)</f>
        <v>0.03</v>
      </c>
      <c r="F49" s="874"/>
      <c r="J49" s="859"/>
    </row>
    <row r="50" spans="1:10" x14ac:dyDescent="0.25">
      <c r="A50" s="896"/>
      <c r="F50" s="898"/>
    </row>
    <row r="51" spans="1:10" x14ac:dyDescent="0.25">
      <c r="A51" s="896"/>
      <c r="F51" s="898"/>
    </row>
    <row r="52" spans="1:10" x14ac:dyDescent="0.25">
      <c r="A52" s="896"/>
      <c r="F52" s="898"/>
    </row>
    <row r="53" spans="1:10" x14ac:dyDescent="0.25">
      <c r="A53" s="896"/>
      <c r="F53" s="898"/>
    </row>
    <row r="54" spans="1:10" x14ac:dyDescent="0.25">
      <c r="A54" s="896"/>
      <c r="F54" s="898"/>
    </row>
    <row r="55" spans="1:10" x14ac:dyDescent="0.25">
      <c r="A55" s="896"/>
      <c r="F55" s="898"/>
    </row>
    <row r="56" spans="1:10" x14ac:dyDescent="0.25">
      <c r="A56" s="896"/>
      <c r="F56" s="898"/>
    </row>
    <row r="57" spans="1:10" x14ac:dyDescent="0.25">
      <c r="A57" s="896"/>
      <c r="F57" s="898"/>
    </row>
    <row r="58" spans="1:10" x14ac:dyDescent="0.25">
      <c r="A58" s="896"/>
      <c r="F58" s="898"/>
    </row>
    <row r="59" spans="1:10" x14ac:dyDescent="0.25">
      <c r="A59" s="896"/>
      <c r="F59" s="898"/>
    </row>
    <row r="60" spans="1:10" x14ac:dyDescent="0.25">
      <c r="A60" s="896"/>
      <c r="F60" s="898"/>
    </row>
    <row r="61" spans="1:10" x14ac:dyDescent="0.25">
      <c r="A61" s="896"/>
      <c r="F61" s="898"/>
    </row>
    <row r="62" spans="1:10" x14ac:dyDescent="0.25">
      <c r="A62" s="896"/>
      <c r="F62" s="898"/>
    </row>
    <row r="63" spans="1:10" x14ac:dyDescent="0.25">
      <c r="A63" s="896"/>
      <c r="F63" s="898"/>
    </row>
    <row r="64" spans="1:10" x14ac:dyDescent="0.25">
      <c r="A64" s="896"/>
      <c r="F64" s="898"/>
    </row>
    <row r="65" spans="1:6" x14ac:dyDescent="0.25">
      <c r="A65" s="896"/>
      <c r="F65" s="898"/>
    </row>
    <row r="66" spans="1:6" x14ac:dyDescent="0.25">
      <c r="A66" s="896"/>
      <c r="F66" s="898"/>
    </row>
    <row r="67" spans="1:6" x14ac:dyDescent="0.25">
      <c r="A67" s="896"/>
      <c r="F67" s="898"/>
    </row>
    <row r="68" spans="1:6" x14ac:dyDescent="0.25">
      <c r="A68" s="896"/>
      <c r="F68" s="898"/>
    </row>
    <row r="69" spans="1:6" x14ac:dyDescent="0.25">
      <c r="A69" s="896"/>
      <c r="F69" s="898"/>
    </row>
    <row r="70" spans="1:6" x14ac:dyDescent="0.25">
      <c r="A70" s="899"/>
      <c r="B70" s="900"/>
      <c r="C70" s="900"/>
      <c r="D70" s="900"/>
      <c r="E70" s="900"/>
      <c r="F70" s="901"/>
    </row>
  </sheetData>
  <mergeCells count="65">
    <mergeCell ref="A43:B43"/>
    <mergeCell ref="D43:F43"/>
    <mergeCell ref="A44:E44"/>
    <mergeCell ref="A45:E45"/>
    <mergeCell ref="A40:C40"/>
    <mergeCell ref="D40:F40"/>
    <mergeCell ref="A41:C41"/>
    <mergeCell ref="D41:F41"/>
    <mergeCell ref="A42:C42"/>
    <mergeCell ref="D42:F42"/>
    <mergeCell ref="A37:C37"/>
    <mergeCell ref="D37:F37"/>
    <mergeCell ref="A38:C38"/>
    <mergeCell ref="D38:F38"/>
    <mergeCell ref="A39:C39"/>
    <mergeCell ref="D39:F39"/>
    <mergeCell ref="A34:C34"/>
    <mergeCell ref="D34:F34"/>
    <mergeCell ref="A35:C35"/>
    <mergeCell ref="D35:F35"/>
    <mergeCell ref="A36:C36"/>
    <mergeCell ref="D36:F36"/>
    <mergeCell ref="A31:C31"/>
    <mergeCell ref="D31:F31"/>
    <mergeCell ref="A32:C32"/>
    <mergeCell ref="D32:F32"/>
    <mergeCell ref="A33:C33"/>
    <mergeCell ref="D33:F33"/>
    <mergeCell ref="A19:F19"/>
    <mergeCell ref="A20:E20"/>
    <mergeCell ref="A25:F25"/>
    <mergeCell ref="A28:F28"/>
    <mergeCell ref="A29:F29"/>
    <mergeCell ref="A30:C30"/>
    <mergeCell ref="D30:F30"/>
    <mergeCell ref="A16:C16"/>
    <mergeCell ref="D16:F16"/>
    <mergeCell ref="A17:C17"/>
    <mergeCell ref="D17:F17"/>
    <mergeCell ref="A18:B18"/>
    <mergeCell ref="D18:F18"/>
    <mergeCell ref="A13:C13"/>
    <mergeCell ref="D13:F13"/>
    <mergeCell ref="A14:C14"/>
    <mergeCell ref="D14:F14"/>
    <mergeCell ref="A15:C15"/>
    <mergeCell ref="D15:F15"/>
    <mergeCell ref="A10:C10"/>
    <mergeCell ref="D10:F10"/>
    <mergeCell ref="A11:C11"/>
    <mergeCell ref="D11:F11"/>
    <mergeCell ref="A12:C12"/>
    <mergeCell ref="D12:F12"/>
    <mergeCell ref="A7:C7"/>
    <mergeCell ref="D7:F7"/>
    <mergeCell ref="A8:C8"/>
    <mergeCell ref="D8:F8"/>
    <mergeCell ref="A9:C9"/>
    <mergeCell ref="D9:F9"/>
    <mergeCell ref="A1:F1"/>
    <mergeCell ref="A4:F4"/>
    <mergeCell ref="A5:C5"/>
    <mergeCell ref="D5:F5"/>
    <mergeCell ref="A6:C6"/>
    <mergeCell ref="D6:F6"/>
  </mergeCells>
  <printOptions horizontalCentered="1"/>
  <pageMargins left="0.39370078740157483" right="0.39370078740157483" top="0.98425196850393704" bottom="0.59055118110236227" header="0.31496062992125984" footer="0.31496062992125984"/>
  <pageSetup paperSize="9" scale="95"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81FBB-35AD-4277-9709-690B348A5FC6}">
  <dimension ref="A1:K42"/>
  <sheetViews>
    <sheetView view="pageBreakPreview" topLeftCell="A9" zoomScaleNormal="100" zoomScaleSheetLayoutView="100" workbookViewId="0">
      <selection activeCell="A22" sqref="A22:E22"/>
    </sheetView>
  </sheetViews>
  <sheetFormatPr defaultRowHeight="15" x14ac:dyDescent="0.25"/>
  <cols>
    <col min="1" max="1" width="13.140625" customWidth="1"/>
    <col min="2" max="2" width="39.7109375" customWidth="1"/>
    <col min="4" max="4" width="13.140625" customWidth="1"/>
    <col min="5" max="5" width="17.85546875" customWidth="1"/>
    <col min="6" max="6" width="21" customWidth="1"/>
    <col min="7" max="7" width="15" customWidth="1"/>
    <col min="8" max="8" width="17.28515625" customWidth="1"/>
    <col min="9" max="9" width="15.28515625" bestFit="1" customWidth="1"/>
    <col min="257" max="257" width="13.140625" customWidth="1"/>
    <col min="258" max="258" width="39.7109375" customWidth="1"/>
    <col min="260" max="260" width="13.140625" customWidth="1"/>
    <col min="261" max="261" width="17.85546875" customWidth="1"/>
    <col min="262" max="262" width="21" customWidth="1"/>
    <col min="263" max="263" width="15" customWidth="1"/>
    <col min="264" max="264" width="17.28515625" customWidth="1"/>
    <col min="265" max="265" width="15.28515625" bestFit="1" customWidth="1"/>
    <col min="513" max="513" width="13.140625" customWidth="1"/>
    <col min="514" max="514" width="39.7109375" customWidth="1"/>
    <col min="516" max="516" width="13.140625" customWidth="1"/>
    <col min="517" max="517" width="17.85546875" customWidth="1"/>
    <col min="518" max="518" width="21" customWidth="1"/>
    <col min="519" max="519" width="15" customWidth="1"/>
    <col min="520" max="520" width="17.28515625" customWidth="1"/>
    <col min="521" max="521" width="15.28515625" bestFit="1" customWidth="1"/>
    <col min="769" max="769" width="13.140625" customWidth="1"/>
    <col min="770" max="770" width="39.7109375" customWidth="1"/>
    <col min="772" max="772" width="13.140625" customWidth="1"/>
    <col min="773" max="773" width="17.85546875" customWidth="1"/>
    <col min="774" max="774" width="21" customWidth="1"/>
    <col min="775" max="775" width="15" customWidth="1"/>
    <col min="776" max="776" width="17.28515625" customWidth="1"/>
    <col min="777" max="777" width="15.28515625" bestFit="1" customWidth="1"/>
    <col min="1025" max="1025" width="13.140625" customWidth="1"/>
    <col min="1026" max="1026" width="39.7109375" customWidth="1"/>
    <col min="1028" max="1028" width="13.140625" customWidth="1"/>
    <col min="1029" max="1029" width="17.85546875" customWidth="1"/>
    <col min="1030" max="1030" width="21" customWidth="1"/>
    <col min="1031" max="1031" width="15" customWidth="1"/>
    <col min="1032" max="1032" width="17.28515625" customWidth="1"/>
    <col min="1033" max="1033" width="15.28515625" bestFit="1" customWidth="1"/>
    <col min="1281" max="1281" width="13.140625" customWidth="1"/>
    <col min="1282" max="1282" width="39.7109375" customWidth="1"/>
    <col min="1284" max="1284" width="13.140625" customWidth="1"/>
    <col min="1285" max="1285" width="17.85546875" customWidth="1"/>
    <col min="1286" max="1286" width="21" customWidth="1"/>
    <col min="1287" max="1287" width="15" customWidth="1"/>
    <col min="1288" max="1288" width="17.28515625" customWidth="1"/>
    <col min="1289" max="1289" width="15.28515625" bestFit="1" customWidth="1"/>
    <col min="1537" max="1537" width="13.140625" customWidth="1"/>
    <col min="1538" max="1538" width="39.7109375" customWidth="1"/>
    <col min="1540" max="1540" width="13.140625" customWidth="1"/>
    <col min="1541" max="1541" width="17.85546875" customWidth="1"/>
    <col min="1542" max="1542" width="21" customWidth="1"/>
    <col min="1543" max="1543" width="15" customWidth="1"/>
    <col min="1544" max="1544" width="17.28515625" customWidth="1"/>
    <col min="1545" max="1545" width="15.28515625" bestFit="1" customWidth="1"/>
    <col min="1793" max="1793" width="13.140625" customWidth="1"/>
    <col min="1794" max="1794" width="39.7109375" customWidth="1"/>
    <col min="1796" max="1796" width="13.140625" customWidth="1"/>
    <col min="1797" max="1797" width="17.85546875" customWidth="1"/>
    <col min="1798" max="1798" width="21" customWidth="1"/>
    <col min="1799" max="1799" width="15" customWidth="1"/>
    <col min="1800" max="1800" width="17.28515625" customWidth="1"/>
    <col min="1801" max="1801" width="15.28515625" bestFit="1" customWidth="1"/>
    <col min="2049" max="2049" width="13.140625" customWidth="1"/>
    <col min="2050" max="2050" width="39.7109375" customWidth="1"/>
    <col min="2052" max="2052" width="13.140625" customWidth="1"/>
    <col min="2053" max="2053" width="17.85546875" customWidth="1"/>
    <col min="2054" max="2054" width="21" customWidth="1"/>
    <col min="2055" max="2055" width="15" customWidth="1"/>
    <col min="2056" max="2056" width="17.28515625" customWidth="1"/>
    <col min="2057" max="2057" width="15.28515625" bestFit="1" customWidth="1"/>
    <col min="2305" max="2305" width="13.140625" customWidth="1"/>
    <col min="2306" max="2306" width="39.7109375" customWidth="1"/>
    <col min="2308" max="2308" width="13.140625" customWidth="1"/>
    <col min="2309" max="2309" width="17.85546875" customWidth="1"/>
    <col min="2310" max="2310" width="21" customWidth="1"/>
    <col min="2311" max="2311" width="15" customWidth="1"/>
    <col min="2312" max="2312" width="17.28515625" customWidth="1"/>
    <col min="2313" max="2313" width="15.28515625" bestFit="1" customWidth="1"/>
    <col min="2561" max="2561" width="13.140625" customWidth="1"/>
    <col min="2562" max="2562" width="39.7109375" customWidth="1"/>
    <col min="2564" max="2564" width="13.140625" customWidth="1"/>
    <col min="2565" max="2565" width="17.85546875" customWidth="1"/>
    <col min="2566" max="2566" width="21" customWidth="1"/>
    <col min="2567" max="2567" width="15" customWidth="1"/>
    <col min="2568" max="2568" width="17.28515625" customWidth="1"/>
    <col min="2569" max="2569" width="15.28515625" bestFit="1" customWidth="1"/>
    <col min="2817" max="2817" width="13.140625" customWidth="1"/>
    <col min="2818" max="2818" width="39.7109375" customWidth="1"/>
    <col min="2820" max="2820" width="13.140625" customWidth="1"/>
    <col min="2821" max="2821" width="17.85546875" customWidth="1"/>
    <col min="2822" max="2822" width="21" customWidth="1"/>
    <col min="2823" max="2823" width="15" customWidth="1"/>
    <col min="2824" max="2824" width="17.28515625" customWidth="1"/>
    <col min="2825" max="2825" width="15.28515625" bestFit="1" customWidth="1"/>
    <col min="3073" max="3073" width="13.140625" customWidth="1"/>
    <col min="3074" max="3074" width="39.7109375" customWidth="1"/>
    <col min="3076" max="3076" width="13.140625" customWidth="1"/>
    <col min="3077" max="3077" width="17.85546875" customWidth="1"/>
    <col min="3078" max="3078" width="21" customWidth="1"/>
    <col min="3079" max="3079" width="15" customWidth="1"/>
    <col min="3080" max="3080" width="17.28515625" customWidth="1"/>
    <col min="3081" max="3081" width="15.28515625" bestFit="1" customWidth="1"/>
    <col min="3329" max="3329" width="13.140625" customWidth="1"/>
    <col min="3330" max="3330" width="39.7109375" customWidth="1"/>
    <col min="3332" max="3332" width="13.140625" customWidth="1"/>
    <col min="3333" max="3333" width="17.85546875" customWidth="1"/>
    <col min="3334" max="3334" width="21" customWidth="1"/>
    <col min="3335" max="3335" width="15" customWidth="1"/>
    <col min="3336" max="3336" width="17.28515625" customWidth="1"/>
    <col min="3337" max="3337" width="15.28515625" bestFit="1" customWidth="1"/>
    <col min="3585" max="3585" width="13.140625" customWidth="1"/>
    <col min="3586" max="3586" width="39.7109375" customWidth="1"/>
    <col min="3588" max="3588" width="13.140625" customWidth="1"/>
    <col min="3589" max="3589" width="17.85546875" customWidth="1"/>
    <col min="3590" max="3590" width="21" customWidth="1"/>
    <col min="3591" max="3591" width="15" customWidth="1"/>
    <col min="3592" max="3592" width="17.28515625" customWidth="1"/>
    <col min="3593" max="3593" width="15.28515625" bestFit="1" customWidth="1"/>
    <col min="3841" max="3841" width="13.140625" customWidth="1"/>
    <col min="3842" max="3842" width="39.7109375" customWidth="1"/>
    <col min="3844" max="3844" width="13.140625" customWidth="1"/>
    <col min="3845" max="3845" width="17.85546875" customWidth="1"/>
    <col min="3846" max="3846" width="21" customWidth="1"/>
    <col min="3847" max="3847" width="15" customWidth="1"/>
    <col min="3848" max="3848" width="17.28515625" customWidth="1"/>
    <col min="3849" max="3849" width="15.28515625" bestFit="1" customWidth="1"/>
    <col min="4097" max="4097" width="13.140625" customWidth="1"/>
    <col min="4098" max="4098" width="39.7109375" customWidth="1"/>
    <col min="4100" max="4100" width="13.140625" customWidth="1"/>
    <col min="4101" max="4101" width="17.85546875" customWidth="1"/>
    <col min="4102" max="4102" width="21" customWidth="1"/>
    <col min="4103" max="4103" width="15" customWidth="1"/>
    <col min="4104" max="4104" width="17.28515625" customWidth="1"/>
    <col min="4105" max="4105" width="15.28515625" bestFit="1" customWidth="1"/>
    <col min="4353" max="4353" width="13.140625" customWidth="1"/>
    <col min="4354" max="4354" width="39.7109375" customWidth="1"/>
    <col min="4356" max="4356" width="13.140625" customWidth="1"/>
    <col min="4357" max="4357" width="17.85546875" customWidth="1"/>
    <col min="4358" max="4358" width="21" customWidth="1"/>
    <col min="4359" max="4359" width="15" customWidth="1"/>
    <col min="4360" max="4360" width="17.28515625" customWidth="1"/>
    <col min="4361" max="4361" width="15.28515625" bestFit="1" customWidth="1"/>
    <col min="4609" max="4609" width="13.140625" customWidth="1"/>
    <col min="4610" max="4610" width="39.7109375" customWidth="1"/>
    <col min="4612" max="4612" width="13.140625" customWidth="1"/>
    <col min="4613" max="4613" width="17.85546875" customWidth="1"/>
    <col min="4614" max="4614" width="21" customWidth="1"/>
    <col min="4615" max="4615" width="15" customWidth="1"/>
    <col min="4616" max="4616" width="17.28515625" customWidth="1"/>
    <col min="4617" max="4617" width="15.28515625" bestFit="1" customWidth="1"/>
    <col min="4865" max="4865" width="13.140625" customWidth="1"/>
    <col min="4866" max="4866" width="39.7109375" customWidth="1"/>
    <col min="4868" max="4868" width="13.140625" customWidth="1"/>
    <col min="4869" max="4869" width="17.85546875" customWidth="1"/>
    <col min="4870" max="4870" width="21" customWidth="1"/>
    <col min="4871" max="4871" width="15" customWidth="1"/>
    <col min="4872" max="4872" width="17.28515625" customWidth="1"/>
    <col min="4873" max="4873" width="15.28515625" bestFit="1" customWidth="1"/>
    <col min="5121" max="5121" width="13.140625" customWidth="1"/>
    <col min="5122" max="5122" width="39.7109375" customWidth="1"/>
    <col min="5124" max="5124" width="13.140625" customWidth="1"/>
    <col min="5125" max="5125" width="17.85546875" customWidth="1"/>
    <col min="5126" max="5126" width="21" customWidth="1"/>
    <col min="5127" max="5127" width="15" customWidth="1"/>
    <col min="5128" max="5128" width="17.28515625" customWidth="1"/>
    <col min="5129" max="5129" width="15.28515625" bestFit="1" customWidth="1"/>
    <col min="5377" max="5377" width="13.140625" customWidth="1"/>
    <col min="5378" max="5378" width="39.7109375" customWidth="1"/>
    <col min="5380" max="5380" width="13.140625" customWidth="1"/>
    <col min="5381" max="5381" width="17.85546875" customWidth="1"/>
    <col min="5382" max="5382" width="21" customWidth="1"/>
    <col min="5383" max="5383" width="15" customWidth="1"/>
    <col min="5384" max="5384" width="17.28515625" customWidth="1"/>
    <col min="5385" max="5385" width="15.28515625" bestFit="1" customWidth="1"/>
    <col min="5633" max="5633" width="13.140625" customWidth="1"/>
    <col min="5634" max="5634" width="39.7109375" customWidth="1"/>
    <col min="5636" max="5636" width="13.140625" customWidth="1"/>
    <col min="5637" max="5637" width="17.85546875" customWidth="1"/>
    <col min="5638" max="5638" width="21" customWidth="1"/>
    <col min="5639" max="5639" width="15" customWidth="1"/>
    <col min="5640" max="5640" width="17.28515625" customWidth="1"/>
    <col min="5641" max="5641" width="15.28515625" bestFit="1" customWidth="1"/>
    <col min="5889" max="5889" width="13.140625" customWidth="1"/>
    <col min="5890" max="5890" width="39.7109375" customWidth="1"/>
    <col min="5892" max="5892" width="13.140625" customWidth="1"/>
    <col min="5893" max="5893" width="17.85546875" customWidth="1"/>
    <col min="5894" max="5894" width="21" customWidth="1"/>
    <col min="5895" max="5895" width="15" customWidth="1"/>
    <col min="5896" max="5896" width="17.28515625" customWidth="1"/>
    <col min="5897" max="5897" width="15.28515625" bestFit="1" customWidth="1"/>
    <col min="6145" max="6145" width="13.140625" customWidth="1"/>
    <col min="6146" max="6146" width="39.7109375" customWidth="1"/>
    <col min="6148" max="6148" width="13.140625" customWidth="1"/>
    <col min="6149" max="6149" width="17.85546875" customWidth="1"/>
    <col min="6150" max="6150" width="21" customWidth="1"/>
    <col min="6151" max="6151" width="15" customWidth="1"/>
    <col min="6152" max="6152" width="17.28515625" customWidth="1"/>
    <col min="6153" max="6153" width="15.28515625" bestFit="1" customWidth="1"/>
    <col min="6401" max="6401" width="13.140625" customWidth="1"/>
    <col min="6402" max="6402" width="39.7109375" customWidth="1"/>
    <col min="6404" max="6404" width="13.140625" customWidth="1"/>
    <col min="6405" max="6405" width="17.85546875" customWidth="1"/>
    <col min="6406" max="6406" width="21" customWidth="1"/>
    <col min="6407" max="6407" width="15" customWidth="1"/>
    <col min="6408" max="6408" width="17.28515625" customWidth="1"/>
    <col min="6409" max="6409" width="15.28515625" bestFit="1" customWidth="1"/>
    <col min="6657" max="6657" width="13.140625" customWidth="1"/>
    <col min="6658" max="6658" width="39.7109375" customWidth="1"/>
    <col min="6660" max="6660" width="13.140625" customWidth="1"/>
    <col min="6661" max="6661" width="17.85546875" customWidth="1"/>
    <col min="6662" max="6662" width="21" customWidth="1"/>
    <col min="6663" max="6663" width="15" customWidth="1"/>
    <col min="6664" max="6664" width="17.28515625" customWidth="1"/>
    <col min="6665" max="6665" width="15.28515625" bestFit="1" customWidth="1"/>
    <col min="6913" max="6913" width="13.140625" customWidth="1"/>
    <col min="6914" max="6914" width="39.7109375" customWidth="1"/>
    <col min="6916" max="6916" width="13.140625" customWidth="1"/>
    <col min="6917" max="6917" width="17.85546875" customWidth="1"/>
    <col min="6918" max="6918" width="21" customWidth="1"/>
    <col min="6919" max="6919" width="15" customWidth="1"/>
    <col min="6920" max="6920" width="17.28515625" customWidth="1"/>
    <col min="6921" max="6921" width="15.28515625" bestFit="1" customWidth="1"/>
    <col min="7169" max="7169" width="13.140625" customWidth="1"/>
    <col min="7170" max="7170" width="39.7109375" customWidth="1"/>
    <col min="7172" max="7172" width="13.140625" customWidth="1"/>
    <col min="7173" max="7173" width="17.85546875" customWidth="1"/>
    <col min="7174" max="7174" width="21" customWidth="1"/>
    <col min="7175" max="7175" width="15" customWidth="1"/>
    <col min="7176" max="7176" width="17.28515625" customWidth="1"/>
    <col min="7177" max="7177" width="15.28515625" bestFit="1" customWidth="1"/>
    <col min="7425" max="7425" width="13.140625" customWidth="1"/>
    <col min="7426" max="7426" width="39.7109375" customWidth="1"/>
    <col min="7428" max="7428" width="13.140625" customWidth="1"/>
    <col min="7429" max="7429" width="17.85546875" customWidth="1"/>
    <col min="7430" max="7430" width="21" customWidth="1"/>
    <col min="7431" max="7431" width="15" customWidth="1"/>
    <col min="7432" max="7432" width="17.28515625" customWidth="1"/>
    <col min="7433" max="7433" width="15.28515625" bestFit="1" customWidth="1"/>
    <col min="7681" max="7681" width="13.140625" customWidth="1"/>
    <col min="7682" max="7682" width="39.7109375" customWidth="1"/>
    <col min="7684" max="7684" width="13.140625" customWidth="1"/>
    <col min="7685" max="7685" width="17.85546875" customWidth="1"/>
    <col min="7686" max="7686" width="21" customWidth="1"/>
    <col min="7687" max="7687" width="15" customWidth="1"/>
    <col min="7688" max="7688" width="17.28515625" customWidth="1"/>
    <col min="7689" max="7689" width="15.28515625" bestFit="1" customWidth="1"/>
    <col min="7937" max="7937" width="13.140625" customWidth="1"/>
    <col min="7938" max="7938" width="39.7109375" customWidth="1"/>
    <col min="7940" max="7940" width="13.140625" customWidth="1"/>
    <col min="7941" max="7941" width="17.85546875" customWidth="1"/>
    <col min="7942" max="7942" width="21" customWidth="1"/>
    <col min="7943" max="7943" width="15" customWidth="1"/>
    <col min="7944" max="7944" width="17.28515625" customWidth="1"/>
    <col min="7945" max="7945" width="15.28515625" bestFit="1" customWidth="1"/>
    <col min="8193" max="8193" width="13.140625" customWidth="1"/>
    <col min="8194" max="8194" width="39.7109375" customWidth="1"/>
    <col min="8196" max="8196" width="13.140625" customWidth="1"/>
    <col min="8197" max="8197" width="17.85546875" customWidth="1"/>
    <col min="8198" max="8198" width="21" customWidth="1"/>
    <col min="8199" max="8199" width="15" customWidth="1"/>
    <col min="8200" max="8200" width="17.28515625" customWidth="1"/>
    <col min="8201" max="8201" width="15.28515625" bestFit="1" customWidth="1"/>
    <col min="8449" max="8449" width="13.140625" customWidth="1"/>
    <col min="8450" max="8450" width="39.7109375" customWidth="1"/>
    <col min="8452" max="8452" width="13.140625" customWidth="1"/>
    <col min="8453" max="8453" width="17.85546875" customWidth="1"/>
    <col min="8454" max="8454" width="21" customWidth="1"/>
    <col min="8455" max="8455" width="15" customWidth="1"/>
    <col min="8456" max="8456" width="17.28515625" customWidth="1"/>
    <col min="8457" max="8457" width="15.28515625" bestFit="1" customWidth="1"/>
    <col min="8705" max="8705" width="13.140625" customWidth="1"/>
    <col min="8706" max="8706" width="39.7109375" customWidth="1"/>
    <col min="8708" max="8708" width="13.140625" customWidth="1"/>
    <col min="8709" max="8709" width="17.85546875" customWidth="1"/>
    <col min="8710" max="8710" width="21" customWidth="1"/>
    <col min="8711" max="8711" width="15" customWidth="1"/>
    <col min="8712" max="8712" width="17.28515625" customWidth="1"/>
    <col min="8713" max="8713" width="15.28515625" bestFit="1" customWidth="1"/>
    <col min="8961" max="8961" width="13.140625" customWidth="1"/>
    <col min="8962" max="8962" width="39.7109375" customWidth="1"/>
    <col min="8964" max="8964" width="13.140625" customWidth="1"/>
    <col min="8965" max="8965" width="17.85546875" customWidth="1"/>
    <col min="8966" max="8966" width="21" customWidth="1"/>
    <col min="8967" max="8967" width="15" customWidth="1"/>
    <col min="8968" max="8968" width="17.28515625" customWidth="1"/>
    <col min="8969" max="8969" width="15.28515625" bestFit="1" customWidth="1"/>
    <col min="9217" max="9217" width="13.140625" customWidth="1"/>
    <col min="9218" max="9218" width="39.7109375" customWidth="1"/>
    <col min="9220" max="9220" width="13.140625" customWidth="1"/>
    <col min="9221" max="9221" width="17.85546875" customWidth="1"/>
    <col min="9222" max="9222" width="21" customWidth="1"/>
    <col min="9223" max="9223" width="15" customWidth="1"/>
    <col min="9224" max="9224" width="17.28515625" customWidth="1"/>
    <col min="9225" max="9225" width="15.28515625" bestFit="1" customWidth="1"/>
    <col min="9473" max="9473" width="13.140625" customWidth="1"/>
    <col min="9474" max="9474" width="39.7109375" customWidth="1"/>
    <col min="9476" max="9476" width="13.140625" customWidth="1"/>
    <col min="9477" max="9477" width="17.85546875" customWidth="1"/>
    <col min="9478" max="9478" width="21" customWidth="1"/>
    <col min="9479" max="9479" width="15" customWidth="1"/>
    <col min="9480" max="9480" width="17.28515625" customWidth="1"/>
    <col min="9481" max="9481" width="15.28515625" bestFit="1" customWidth="1"/>
    <col min="9729" max="9729" width="13.140625" customWidth="1"/>
    <col min="9730" max="9730" width="39.7109375" customWidth="1"/>
    <col min="9732" max="9732" width="13.140625" customWidth="1"/>
    <col min="9733" max="9733" width="17.85546875" customWidth="1"/>
    <col min="9734" max="9734" width="21" customWidth="1"/>
    <col min="9735" max="9735" width="15" customWidth="1"/>
    <col min="9736" max="9736" width="17.28515625" customWidth="1"/>
    <col min="9737" max="9737" width="15.28515625" bestFit="1" customWidth="1"/>
    <col min="9985" max="9985" width="13.140625" customWidth="1"/>
    <col min="9986" max="9986" width="39.7109375" customWidth="1"/>
    <col min="9988" max="9988" width="13.140625" customWidth="1"/>
    <col min="9989" max="9989" width="17.85546875" customWidth="1"/>
    <col min="9990" max="9990" width="21" customWidth="1"/>
    <col min="9991" max="9991" width="15" customWidth="1"/>
    <col min="9992" max="9992" width="17.28515625" customWidth="1"/>
    <col min="9993" max="9993" width="15.28515625" bestFit="1" customWidth="1"/>
    <col min="10241" max="10241" width="13.140625" customWidth="1"/>
    <col min="10242" max="10242" width="39.7109375" customWidth="1"/>
    <col min="10244" max="10244" width="13.140625" customWidth="1"/>
    <col min="10245" max="10245" width="17.85546875" customWidth="1"/>
    <col min="10246" max="10246" width="21" customWidth="1"/>
    <col min="10247" max="10247" width="15" customWidth="1"/>
    <col min="10248" max="10248" width="17.28515625" customWidth="1"/>
    <col min="10249" max="10249" width="15.28515625" bestFit="1" customWidth="1"/>
    <col min="10497" max="10497" width="13.140625" customWidth="1"/>
    <col min="10498" max="10498" width="39.7109375" customWidth="1"/>
    <col min="10500" max="10500" width="13.140625" customWidth="1"/>
    <col min="10501" max="10501" width="17.85546875" customWidth="1"/>
    <col min="10502" max="10502" width="21" customWidth="1"/>
    <col min="10503" max="10503" width="15" customWidth="1"/>
    <col min="10504" max="10504" width="17.28515625" customWidth="1"/>
    <col min="10505" max="10505" width="15.28515625" bestFit="1" customWidth="1"/>
    <col min="10753" max="10753" width="13.140625" customWidth="1"/>
    <col min="10754" max="10754" width="39.7109375" customWidth="1"/>
    <col min="10756" max="10756" width="13.140625" customWidth="1"/>
    <col min="10757" max="10757" width="17.85546875" customWidth="1"/>
    <col min="10758" max="10758" width="21" customWidth="1"/>
    <col min="10759" max="10759" width="15" customWidth="1"/>
    <col min="10760" max="10760" width="17.28515625" customWidth="1"/>
    <col min="10761" max="10761" width="15.28515625" bestFit="1" customWidth="1"/>
    <col min="11009" max="11009" width="13.140625" customWidth="1"/>
    <col min="11010" max="11010" width="39.7109375" customWidth="1"/>
    <col min="11012" max="11012" width="13.140625" customWidth="1"/>
    <col min="11013" max="11013" width="17.85546875" customWidth="1"/>
    <col min="11014" max="11014" width="21" customWidth="1"/>
    <col min="11015" max="11015" width="15" customWidth="1"/>
    <col min="11016" max="11016" width="17.28515625" customWidth="1"/>
    <col min="11017" max="11017" width="15.28515625" bestFit="1" customWidth="1"/>
    <col min="11265" max="11265" width="13.140625" customWidth="1"/>
    <col min="11266" max="11266" width="39.7109375" customWidth="1"/>
    <col min="11268" max="11268" width="13.140625" customWidth="1"/>
    <col min="11269" max="11269" width="17.85546875" customWidth="1"/>
    <col min="11270" max="11270" width="21" customWidth="1"/>
    <col min="11271" max="11271" width="15" customWidth="1"/>
    <col min="11272" max="11272" width="17.28515625" customWidth="1"/>
    <col min="11273" max="11273" width="15.28515625" bestFit="1" customWidth="1"/>
    <col min="11521" max="11521" width="13.140625" customWidth="1"/>
    <col min="11522" max="11522" width="39.7109375" customWidth="1"/>
    <col min="11524" max="11524" width="13.140625" customWidth="1"/>
    <col min="11525" max="11525" width="17.85546875" customWidth="1"/>
    <col min="11526" max="11526" width="21" customWidth="1"/>
    <col min="11527" max="11527" width="15" customWidth="1"/>
    <col min="11528" max="11528" width="17.28515625" customWidth="1"/>
    <col min="11529" max="11529" width="15.28515625" bestFit="1" customWidth="1"/>
    <col min="11777" max="11777" width="13.140625" customWidth="1"/>
    <col min="11778" max="11778" width="39.7109375" customWidth="1"/>
    <col min="11780" max="11780" width="13.140625" customWidth="1"/>
    <col min="11781" max="11781" width="17.85546875" customWidth="1"/>
    <col min="11782" max="11782" width="21" customWidth="1"/>
    <col min="11783" max="11783" width="15" customWidth="1"/>
    <col min="11784" max="11784" width="17.28515625" customWidth="1"/>
    <col min="11785" max="11785" width="15.28515625" bestFit="1" customWidth="1"/>
    <col min="12033" max="12033" width="13.140625" customWidth="1"/>
    <col min="12034" max="12034" width="39.7109375" customWidth="1"/>
    <col min="12036" max="12036" width="13.140625" customWidth="1"/>
    <col min="12037" max="12037" width="17.85546875" customWidth="1"/>
    <col min="12038" max="12038" width="21" customWidth="1"/>
    <col min="12039" max="12039" width="15" customWidth="1"/>
    <col min="12040" max="12040" width="17.28515625" customWidth="1"/>
    <col min="12041" max="12041" width="15.28515625" bestFit="1" customWidth="1"/>
    <col min="12289" max="12289" width="13.140625" customWidth="1"/>
    <col min="12290" max="12290" width="39.7109375" customWidth="1"/>
    <col min="12292" max="12292" width="13.140625" customWidth="1"/>
    <col min="12293" max="12293" width="17.85546875" customWidth="1"/>
    <col min="12294" max="12294" width="21" customWidth="1"/>
    <col min="12295" max="12295" width="15" customWidth="1"/>
    <col min="12296" max="12296" width="17.28515625" customWidth="1"/>
    <col min="12297" max="12297" width="15.28515625" bestFit="1" customWidth="1"/>
    <col min="12545" max="12545" width="13.140625" customWidth="1"/>
    <col min="12546" max="12546" width="39.7109375" customWidth="1"/>
    <col min="12548" max="12548" width="13.140625" customWidth="1"/>
    <col min="12549" max="12549" width="17.85546875" customWidth="1"/>
    <col min="12550" max="12550" width="21" customWidth="1"/>
    <col min="12551" max="12551" width="15" customWidth="1"/>
    <col min="12552" max="12552" width="17.28515625" customWidth="1"/>
    <col min="12553" max="12553" width="15.28515625" bestFit="1" customWidth="1"/>
    <col min="12801" max="12801" width="13.140625" customWidth="1"/>
    <col min="12802" max="12802" width="39.7109375" customWidth="1"/>
    <col min="12804" max="12804" width="13.140625" customWidth="1"/>
    <col min="12805" max="12805" width="17.85546875" customWidth="1"/>
    <col min="12806" max="12806" width="21" customWidth="1"/>
    <col min="12807" max="12807" width="15" customWidth="1"/>
    <col min="12808" max="12808" width="17.28515625" customWidth="1"/>
    <col min="12809" max="12809" width="15.28515625" bestFit="1" customWidth="1"/>
    <col min="13057" max="13057" width="13.140625" customWidth="1"/>
    <col min="13058" max="13058" width="39.7109375" customWidth="1"/>
    <col min="13060" max="13060" width="13.140625" customWidth="1"/>
    <col min="13061" max="13061" width="17.85546875" customWidth="1"/>
    <col min="13062" max="13062" width="21" customWidth="1"/>
    <col min="13063" max="13063" width="15" customWidth="1"/>
    <col min="13064" max="13064" width="17.28515625" customWidth="1"/>
    <col min="13065" max="13065" width="15.28515625" bestFit="1" customWidth="1"/>
    <col min="13313" max="13313" width="13.140625" customWidth="1"/>
    <col min="13314" max="13314" width="39.7109375" customWidth="1"/>
    <col min="13316" max="13316" width="13.140625" customWidth="1"/>
    <col min="13317" max="13317" width="17.85546875" customWidth="1"/>
    <col min="13318" max="13318" width="21" customWidth="1"/>
    <col min="13319" max="13319" width="15" customWidth="1"/>
    <col min="13320" max="13320" width="17.28515625" customWidth="1"/>
    <col min="13321" max="13321" width="15.28515625" bestFit="1" customWidth="1"/>
    <col min="13569" max="13569" width="13.140625" customWidth="1"/>
    <col min="13570" max="13570" width="39.7109375" customWidth="1"/>
    <col min="13572" max="13572" width="13.140625" customWidth="1"/>
    <col min="13573" max="13573" width="17.85546875" customWidth="1"/>
    <col min="13574" max="13574" width="21" customWidth="1"/>
    <col min="13575" max="13575" width="15" customWidth="1"/>
    <col min="13576" max="13576" width="17.28515625" customWidth="1"/>
    <col min="13577" max="13577" width="15.28515625" bestFit="1" customWidth="1"/>
    <col min="13825" max="13825" width="13.140625" customWidth="1"/>
    <col min="13826" max="13826" width="39.7109375" customWidth="1"/>
    <col min="13828" max="13828" width="13.140625" customWidth="1"/>
    <col min="13829" max="13829" width="17.85546875" customWidth="1"/>
    <col min="13830" max="13830" width="21" customWidth="1"/>
    <col min="13831" max="13831" width="15" customWidth="1"/>
    <col min="13832" max="13832" width="17.28515625" customWidth="1"/>
    <col min="13833" max="13833" width="15.28515625" bestFit="1" customWidth="1"/>
    <col min="14081" max="14081" width="13.140625" customWidth="1"/>
    <col min="14082" max="14082" width="39.7109375" customWidth="1"/>
    <col min="14084" max="14084" width="13.140625" customWidth="1"/>
    <col min="14085" max="14085" width="17.85546875" customWidth="1"/>
    <col min="14086" max="14086" width="21" customWidth="1"/>
    <col min="14087" max="14087" width="15" customWidth="1"/>
    <col min="14088" max="14088" width="17.28515625" customWidth="1"/>
    <col min="14089" max="14089" width="15.28515625" bestFit="1" customWidth="1"/>
    <col min="14337" max="14337" width="13.140625" customWidth="1"/>
    <col min="14338" max="14338" width="39.7109375" customWidth="1"/>
    <col min="14340" max="14340" width="13.140625" customWidth="1"/>
    <col min="14341" max="14341" width="17.85546875" customWidth="1"/>
    <col min="14342" max="14342" width="21" customWidth="1"/>
    <col min="14343" max="14343" width="15" customWidth="1"/>
    <col min="14344" max="14344" width="17.28515625" customWidth="1"/>
    <col min="14345" max="14345" width="15.28515625" bestFit="1" customWidth="1"/>
    <col min="14593" max="14593" width="13.140625" customWidth="1"/>
    <col min="14594" max="14594" width="39.7109375" customWidth="1"/>
    <col min="14596" max="14596" width="13.140625" customWidth="1"/>
    <col min="14597" max="14597" width="17.85546875" customWidth="1"/>
    <col min="14598" max="14598" width="21" customWidth="1"/>
    <col min="14599" max="14599" width="15" customWidth="1"/>
    <col min="14600" max="14600" width="17.28515625" customWidth="1"/>
    <col min="14601" max="14601" width="15.28515625" bestFit="1" customWidth="1"/>
    <col min="14849" max="14849" width="13.140625" customWidth="1"/>
    <col min="14850" max="14850" width="39.7109375" customWidth="1"/>
    <col min="14852" max="14852" width="13.140625" customWidth="1"/>
    <col min="14853" max="14853" width="17.85546875" customWidth="1"/>
    <col min="14854" max="14854" width="21" customWidth="1"/>
    <col min="14855" max="14855" width="15" customWidth="1"/>
    <col min="14856" max="14856" width="17.28515625" customWidth="1"/>
    <col min="14857" max="14857" width="15.28515625" bestFit="1" customWidth="1"/>
    <col min="15105" max="15105" width="13.140625" customWidth="1"/>
    <col min="15106" max="15106" width="39.7109375" customWidth="1"/>
    <col min="15108" max="15108" width="13.140625" customWidth="1"/>
    <col min="15109" max="15109" width="17.85546875" customWidth="1"/>
    <col min="15110" max="15110" width="21" customWidth="1"/>
    <col min="15111" max="15111" width="15" customWidth="1"/>
    <col min="15112" max="15112" width="17.28515625" customWidth="1"/>
    <col min="15113" max="15113" width="15.28515625" bestFit="1" customWidth="1"/>
    <col min="15361" max="15361" width="13.140625" customWidth="1"/>
    <col min="15362" max="15362" width="39.7109375" customWidth="1"/>
    <col min="15364" max="15364" width="13.140625" customWidth="1"/>
    <col min="15365" max="15365" width="17.85546875" customWidth="1"/>
    <col min="15366" max="15366" width="21" customWidth="1"/>
    <col min="15367" max="15367" width="15" customWidth="1"/>
    <col min="15368" max="15368" width="17.28515625" customWidth="1"/>
    <col min="15369" max="15369" width="15.28515625" bestFit="1" customWidth="1"/>
    <col min="15617" max="15617" width="13.140625" customWidth="1"/>
    <col min="15618" max="15618" width="39.7109375" customWidth="1"/>
    <col min="15620" max="15620" width="13.140625" customWidth="1"/>
    <col min="15621" max="15621" width="17.85546875" customWidth="1"/>
    <col min="15622" max="15622" width="21" customWidth="1"/>
    <col min="15623" max="15623" width="15" customWidth="1"/>
    <col min="15624" max="15624" width="17.28515625" customWidth="1"/>
    <col min="15625" max="15625" width="15.28515625" bestFit="1" customWidth="1"/>
    <col min="15873" max="15873" width="13.140625" customWidth="1"/>
    <col min="15874" max="15874" width="39.7109375" customWidth="1"/>
    <col min="15876" max="15876" width="13.140625" customWidth="1"/>
    <col min="15877" max="15877" width="17.85546875" customWidth="1"/>
    <col min="15878" max="15878" width="21" customWidth="1"/>
    <col min="15879" max="15879" width="15" customWidth="1"/>
    <col min="15880" max="15880" width="17.28515625" customWidth="1"/>
    <col min="15881" max="15881" width="15.28515625" bestFit="1" customWidth="1"/>
    <col min="16129" max="16129" width="13.140625" customWidth="1"/>
    <col min="16130" max="16130" width="39.7109375" customWidth="1"/>
    <col min="16132" max="16132" width="13.140625" customWidth="1"/>
    <col min="16133" max="16133" width="17.85546875" customWidth="1"/>
    <col min="16134" max="16134" width="21" customWidth="1"/>
    <col min="16135" max="16135" width="15" customWidth="1"/>
    <col min="16136" max="16136" width="17.28515625" customWidth="1"/>
    <col min="16137" max="16137" width="15.28515625" bestFit="1" customWidth="1"/>
  </cols>
  <sheetData>
    <row r="1" spans="1:6" s="179" customFormat="1" ht="24.95" customHeight="1" x14ac:dyDescent="0.25">
      <c r="A1" s="905" t="s">
        <v>26918</v>
      </c>
      <c r="B1" s="906" t="s">
        <v>26919</v>
      </c>
      <c r="C1" s="906"/>
      <c r="D1" s="906"/>
      <c r="E1" s="906"/>
      <c r="F1" s="906"/>
    </row>
    <row r="2" spans="1:6" s="179" customFormat="1" ht="33" customHeight="1" x14ac:dyDescent="0.25">
      <c r="A2" s="905" t="s">
        <v>15138</v>
      </c>
      <c r="B2" s="907" t="s">
        <v>26848</v>
      </c>
      <c r="C2" s="907"/>
      <c r="D2" s="907"/>
      <c r="E2" s="907"/>
      <c r="F2" s="907"/>
    </row>
    <row r="3" spans="1:6" s="179" customFormat="1" ht="24.95" customHeight="1" x14ac:dyDescent="0.25">
      <c r="A3" s="905" t="s">
        <v>26920</v>
      </c>
      <c r="B3" s="906" t="s">
        <v>26730</v>
      </c>
      <c r="C3" s="906"/>
      <c r="D3" s="906"/>
      <c r="E3" s="906"/>
      <c r="F3" s="906"/>
    </row>
    <row r="4" spans="1:6" ht="15" customHeight="1" x14ac:dyDescent="0.25">
      <c r="A4" s="908"/>
      <c r="B4" s="909"/>
      <c r="C4" s="910"/>
      <c r="D4" s="911"/>
      <c r="E4" s="10"/>
      <c r="F4" s="521" t="s">
        <v>26921</v>
      </c>
    </row>
    <row r="5" spans="1:6" x14ac:dyDescent="0.25">
      <c r="A5" s="912" t="s">
        <v>26922</v>
      </c>
      <c r="B5" s="913"/>
      <c r="C5" s="913"/>
      <c r="D5" s="913"/>
      <c r="E5" s="913"/>
      <c r="F5" s="914"/>
    </row>
    <row r="6" spans="1:6" x14ac:dyDescent="0.25">
      <c r="A6" s="912" t="s">
        <v>26923</v>
      </c>
      <c r="B6" s="913"/>
      <c r="C6" s="913"/>
      <c r="D6" s="913"/>
      <c r="E6" s="913"/>
      <c r="F6" s="914"/>
    </row>
    <row r="7" spans="1:6" ht="30" x14ac:dyDescent="0.25">
      <c r="A7" s="915" t="s">
        <v>26924</v>
      </c>
      <c r="B7" s="915" t="s">
        <v>26925</v>
      </c>
      <c r="C7" s="915" t="s">
        <v>15148</v>
      </c>
      <c r="D7" s="915" t="s">
        <v>21825</v>
      </c>
      <c r="E7" s="916" t="s">
        <v>26926</v>
      </c>
      <c r="F7" s="916" t="s">
        <v>26927</v>
      </c>
    </row>
    <row r="8" spans="1:6" x14ac:dyDescent="0.25">
      <c r="A8" s="917" t="s">
        <v>26928</v>
      </c>
      <c r="B8" s="918" t="s">
        <v>26929</v>
      </c>
      <c r="C8" s="919"/>
      <c r="D8" s="919"/>
      <c r="E8" s="919"/>
      <c r="F8" s="920"/>
    </row>
    <row r="9" spans="1:6" x14ac:dyDescent="0.25">
      <c r="A9" s="921" t="s">
        <v>11</v>
      </c>
      <c r="B9" s="922" t="s">
        <v>26930</v>
      </c>
      <c r="C9" s="921" t="s">
        <v>19513</v>
      </c>
      <c r="D9" s="921">
        <v>4</v>
      </c>
      <c r="E9" s="923">
        <f>'ADM-Fixa'!G38</f>
        <v>40990.054450000003</v>
      </c>
      <c r="F9" s="923">
        <f>E9*D9</f>
        <v>163960.21780000001</v>
      </c>
    </row>
    <row r="10" spans="1:6" x14ac:dyDescent="0.25">
      <c r="A10" s="921" t="s">
        <v>26931</v>
      </c>
      <c r="B10" s="922" t="s">
        <v>26932</v>
      </c>
      <c r="C10" s="921" t="s">
        <v>19513</v>
      </c>
      <c r="D10" s="921">
        <v>4</v>
      </c>
      <c r="E10" s="923">
        <f>'ADM-Fixa'!J54</f>
        <v>28042.995199999998</v>
      </c>
      <c r="F10" s="923">
        <f>E10*D10</f>
        <v>112171.98079999999</v>
      </c>
    </row>
    <row r="11" spans="1:6" ht="24.95" customHeight="1" x14ac:dyDescent="0.25">
      <c r="A11" s="924" t="s">
        <v>26933</v>
      </c>
      <c r="B11" s="925"/>
      <c r="C11" s="925"/>
      <c r="D11" s="925"/>
      <c r="E11" s="926"/>
      <c r="F11" s="927">
        <f>SUM(F9:F10)</f>
        <v>276132.1986</v>
      </c>
    </row>
    <row r="12" spans="1:6" x14ac:dyDescent="0.25">
      <c r="A12" s="917" t="s">
        <v>26934</v>
      </c>
      <c r="B12" s="918" t="s">
        <v>26935</v>
      </c>
      <c r="C12" s="919"/>
      <c r="D12" s="928"/>
      <c r="E12" s="929"/>
      <c r="F12" s="930"/>
    </row>
    <row r="13" spans="1:6" x14ac:dyDescent="0.25">
      <c r="A13" s="921" t="s">
        <v>17</v>
      </c>
      <c r="B13" s="920" t="s">
        <v>26936</v>
      </c>
      <c r="C13" s="921" t="s">
        <v>19513</v>
      </c>
      <c r="D13" s="931">
        <v>4</v>
      </c>
      <c r="E13" s="923">
        <f>'ADM-Vinculada'!G26</f>
        <v>8418.9631000000008</v>
      </c>
      <c r="F13" s="923">
        <f>E13*D13</f>
        <v>33675.852400000003</v>
      </c>
    </row>
    <row r="14" spans="1:6" x14ac:dyDescent="0.25">
      <c r="A14" s="921" t="s">
        <v>26647</v>
      </c>
      <c r="B14" s="920" t="s">
        <v>26937</v>
      </c>
      <c r="C14" s="921" t="s">
        <v>19513</v>
      </c>
      <c r="D14" s="931">
        <v>4</v>
      </c>
      <c r="E14" s="923">
        <f>'ADM-Vinculada'!G39</f>
        <v>9524.6713750000017</v>
      </c>
      <c r="F14" s="923">
        <f>E14*D14</f>
        <v>38098.685500000007</v>
      </c>
    </row>
    <row r="15" spans="1:6" x14ac:dyDescent="0.25">
      <c r="A15" s="921" t="s">
        <v>26648</v>
      </c>
      <c r="B15" s="920" t="s">
        <v>26938</v>
      </c>
      <c r="C15" s="921" t="s">
        <v>19513</v>
      </c>
      <c r="D15" s="931">
        <v>4</v>
      </c>
      <c r="E15" s="923">
        <f>'ADM-Vinculada'!G45</f>
        <v>7705.2344999999996</v>
      </c>
      <c r="F15" s="923">
        <f>E15*D15</f>
        <v>30820.937999999998</v>
      </c>
    </row>
    <row r="16" spans="1:6" ht="24.95" customHeight="1" x14ac:dyDescent="0.25">
      <c r="A16" s="924" t="s">
        <v>26939</v>
      </c>
      <c r="B16" s="925"/>
      <c r="C16" s="925"/>
      <c r="D16" s="925"/>
      <c r="E16" s="926"/>
      <c r="F16" s="927">
        <f>SUM(F13:F15)</f>
        <v>102595.4759</v>
      </c>
    </row>
    <row r="17" spans="1:6" x14ac:dyDescent="0.25">
      <c r="A17" s="917" t="s">
        <v>26940</v>
      </c>
      <c r="B17" s="918" t="s">
        <v>26941</v>
      </c>
      <c r="C17" s="919"/>
      <c r="D17" s="928"/>
      <c r="E17" s="929"/>
      <c r="F17" s="930"/>
    </row>
    <row r="18" spans="1:6" x14ac:dyDescent="0.25">
      <c r="A18" s="921" t="s">
        <v>24</v>
      </c>
      <c r="B18" s="920" t="s">
        <v>26942</v>
      </c>
      <c r="C18" s="921" t="s">
        <v>26943</v>
      </c>
      <c r="D18" s="932">
        <f>'ADM-Variavel'!G10</f>
        <v>1.2433987457937812</v>
      </c>
      <c r="E18" s="923">
        <f>'ADM-Variavel$'!G15</f>
        <v>8886.3324499999999</v>
      </c>
      <c r="F18" s="923">
        <f>E18*D18</f>
        <v>11049.254623036579</v>
      </c>
    </row>
    <row r="19" spans="1:6" x14ac:dyDescent="0.25">
      <c r="A19" s="921" t="s">
        <v>26944</v>
      </c>
      <c r="B19" s="920" t="s">
        <v>26945</v>
      </c>
      <c r="C19" s="921" t="s">
        <v>26943</v>
      </c>
      <c r="D19" s="932">
        <f>'ADM-Variavel'!G11</f>
        <v>0.1854013698630137</v>
      </c>
      <c r="E19" s="923">
        <f>'ADM-Variavel$'!G26</f>
        <v>6902.3919500000002</v>
      </c>
      <c r="F19" s="923">
        <f>E19*D19</f>
        <v>1279.7129228614383</v>
      </c>
    </row>
    <row r="20" spans="1:6" x14ac:dyDescent="0.25">
      <c r="A20" s="921" t="s">
        <v>26946</v>
      </c>
      <c r="B20" s="920" t="s">
        <v>26947</v>
      </c>
      <c r="C20" s="921" t="s">
        <v>26943</v>
      </c>
      <c r="D20" s="932">
        <f>'ADM-Variavel'!G12</f>
        <v>0.28351913926693162</v>
      </c>
      <c r="E20" s="923">
        <f>'ADM-Variavel$'!G37</f>
        <v>6902.3919500000002</v>
      </c>
      <c r="F20" s="923">
        <f>E20*D20</f>
        <v>1956.9602245469978</v>
      </c>
    </row>
    <row r="21" spans="1:6" x14ac:dyDescent="0.25">
      <c r="A21" s="921" t="s">
        <v>26948</v>
      </c>
      <c r="B21" s="920" t="s">
        <v>26949</v>
      </c>
      <c r="C21" s="921" t="s">
        <v>26943</v>
      </c>
      <c r="D21" s="932">
        <f>'ADM-Variavel'!G13</f>
        <v>0</v>
      </c>
      <c r="E21" s="923">
        <f>'ADM-Variavel$'!G48</f>
        <v>0</v>
      </c>
      <c r="F21" s="923">
        <f>E21*D21</f>
        <v>0</v>
      </c>
    </row>
    <row r="22" spans="1:6" ht="24.95" customHeight="1" x14ac:dyDescent="0.25">
      <c r="A22" s="924" t="s">
        <v>26950</v>
      </c>
      <c r="B22" s="925"/>
      <c r="C22" s="925"/>
      <c r="D22" s="925"/>
      <c r="E22" s="926"/>
      <c r="F22" s="927">
        <f>SUM(F18:F21)</f>
        <v>14285.927770445014</v>
      </c>
    </row>
    <row r="23" spans="1:6" x14ac:dyDescent="0.25">
      <c r="A23" s="917" t="s">
        <v>26951</v>
      </c>
      <c r="B23" s="918" t="s">
        <v>26952</v>
      </c>
      <c r="C23" s="919"/>
      <c r="D23" s="928"/>
      <c r="E23" s="929"/>
      <c r="F23" s="930"/>
    </row>
    <row r="24" spans="1:6" x14ac:dyDescent="0.25">
      <c r="A24" s="921" t="s">
        <v>21698</v>
      </c>
      <c r="B24" s="920" t="s">
        <v>26953</v>
      </c>
      <c r="C24" s="921" t="s">
        <v>19513</v>
      </c>
      <c r="D24" s="933">
        <v>4</v>
      </c>
      <c r="E24" s="923">
        <f>'MANUTENÇÃO DO CANTEIRO E ACAMP.'!G24</f>
        <v>4133.9955695999997</v>
      </c>
      <c r="F24" s="923">
        <f>E24*D24</f>
        <v>16535.982278399999</v>
      </c>
    </row>
    <row r="25" spans="1:6" ht="24.95" customHeight="1" x14ac:dyDescent="0.25">
      <c r="A25" s="924" t="s">
        <v>26954</v>
      </c>
      <c r="B25" s="925"/>
      <c r="C25" s="925"/>
      <c r="D25" s="925"/>
      <c r="E25" s="926"/>
      <c r="F25" s="927">
        <f>F24</f>
        <v>16535.982278399999</v>
      </c>
    </row>
    <row r="26" spans="1:6" ht="7.5" customHeight="1" x14ac:dyDescent="0.25">
      <c r="A26" s="934"/>
      <c r="B26" s="935"/>
      <c r="C26" s="936"/>
      <c r="D26" s="936"/>
      <c r="E26" s="937"/>
      <c r="F26" s="938"/>
    </row>
    <row r="27" spans="1:6" ht="23.25" customHeight="1" x14ac:dyDescent="0.25">
      <c r="A27" s="939" t="s">
        <v>26955</v>
      </c>
      <c r="B27" s="940"/>
      <c r="C27" s="940"/>
      <c r="D27" s="940"/>
      <c r="E27" s="940"/>
      <c r="F27" s="927">
        <f>F22+F16+F11+F25</f>
        <v>409549.58454884501</v>
      </c>
    </row>
    <row r="28" spans="1:6" x14ac:dyDescent="0.25">
      <c r="A28" s="934"/>
      <c r="B28" s="935"/>
      <c r="C28" s="936"/>
      <c r="D28" s="936"/>
      <c r="E28" s="937"/>
      <c r="F28" s="938"/>
    </row>
    <row r="29" spans="1:6" x14ac:dyDescent="0.25">
      <c r="A29" s="917" t="s">
        <v>26956</v>
      </c>
      <c r="B29" s="918" t="s">
        <v>26957</v>
      </c>
      <c r="C29" s="919"/>
      <c r="D29" s="919"/>
      <c r="E29" s="941"/>
      <c r="F29" s="930"/>
    </row>
    <row r="30" spans="1:6" x14ac:dyDescent="0.25">
      <c r="A30" s="942" t="s">
        <v>21704</v>
      </c>
      <c r="B30" s="943" t="s">
        <v>26957</v>
      </c>
      <c r="C30" s="921" t="s">
        <v>3550</v>
      </c>
      <c r="D30" s="944">
        <v>0.05</v>
      </c>
      <c r="E30" s="945"/>
      <c r="F30" s="946">
        <f>F27*D30</f>
        <v>20477.479227442251</v>
      </c>
    </row>
    <row r="31" spans="1:6" x14ac:dyDescent="0.25">
      <c r="A31" s="947"/>
      <c r="B31" s="948"/>
      <c r="C31" s="928"/>
      <c r="D31" s="949"/>
      <c r="E31" s="950"/>
      <c r="F31" s="951"/>
    </row>
    <row r="32" spans="1:6" ht="12.6" customHeight="1" x14ac:dyDescent="0.25">
      <c r="A32" s="952"/>
      <c r="B32" s="953"/>
      <c r="C32" s="953"/>
      <c r="D32" s="953"/>
      <c r="E32" s="954" t="s">
        <v>26958</v>
      </c>
      <c r="F32" s="955">
        <f>F30+F27</f>
        <v>430027.06377628725</v>
      </c>
    </row>
    <row r="33" spans="1:11" ht="12.6" customHeight="1" x14ac:dyDescent="0.25">
      <c r="A33" s="952"/>
      <c r="B33" s="953"/>
      <c r="C33" s="953"/>
      <c r="D33" s="956" t="s">
        <v>26959</v>
      </c>
      <c r="E33" s="957">
        <v>0.21229999999999999</v>
      </c>
      <c r="F33" s="955">
        <f>F32*E33</f>
        <v>91294.745639705783</v>
      </c>
    </row>
    <row r="34" spans="1:11" ht="12.6" customHeight="1" x14ac:dyDescent="0.25">
      <c r="A34" s="952"/>
      <c r="B34" s="953"/>
      <c r="C34" s="953"/>
      <c r="D34" s="953"/>
      <c r="E34" s="954" t="s">
        <v>15145</v>
      </c>
      <c r="F34" s="955">
        <f>F33+F32</f>
        <v>521321.80941599305</v>
      </c>
    </row>
    <row r="35" spans="1:11" x14ac:dyDescent="0.25">
      <c r="A35" s="958" t="s">
        <v>26960</v>
      </c>
      <c r="B35" s="959"/>
      <c r="C35" s="959"/>
      <c r="D35" s="959"/>
      <c r="E35" s="959"/>
      <c r="F35" s="960"/>
      <c r="H35" s="961"/>
      <c r="I35" s="961"/>
      <c r="K35" s="962"/>
    </row>
    <row r="36" spans="1:11" x14ac:dyDescent="0.25">
      <c r="H36" s="963"/>
      <c r="I36" s="964"/>
    </row>
    <row r="39" spans="1:11" x14ac:dyDescent="0.25">
      <c r="F39" s="961"/>
    </row>
    <row r="42" spans="1:11" x14ac:dyDescent="0.25">
      <c r="F42" s="965"/>
    </row>
  </sheetData>
  <mergeCells count="10">
    <mergeCell ref="A16:E16"/>
    <mergeCell ref="A22:E22"/>
    <mergeCell ref="A25:E25"/>
    <mergeCell ref="A27:E27"/>
    <mergeCell ref="B1:F1"/>
    <mergeCell ref="B2:F2"/>
    <mergeCell ref="B3:F3"/>
    <mergeCell ref="A5:F5"/>
    <mergeCell ref="A6:F6"/>
    <mergeCell ref="A11:E11"/>
  </mergeCells>
  <printOptions horizontalCentered="1"/>
  <pageMargins left="0.59055118110236227" right="0.51181102362204722" top="0.78740157480314965" bottom="0.78740157480314965" header="0.31496062992125984" footer="0.31496062992125984"/>
  <pageSetup paperSize="9" scale="77" orientation="portrait" r:id="rId1"/>
  <rowBreaks count="1" manualBreakCount="1">
    <brk id="35" max="5"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19456-A044-4C35-A394-C03F2EE816BB}">
  <sheetPr>
    <pageSetUpPr fitToPage="1"/>
  </sheetPr>
  <dimension ref="A1:L99"/>
  <sheetViews>
    <sheetView view="pageBreakPreview" zoomScaleNormal="90" zoomScaleSheetLayoutView="100" workbookViewId="0">
      <selection activeCell="A22" sqref="A22:E22"/>
    </sheetView>
  </sheetViews>
  <sheetFormatPr defaultRowHeight="15" x14ac:dyDescent="0.25"/>
  <cols>
    <col min="1" max="1" width="19.28515625" customWidth="1"/>
    <col min="2" max="2" width="27.28515625" customWidth="1"/>
    <col min="3" max="3" width="9.5703125" customWidth="1"/>
    <col min="4" max="4" width="10" customWidth="1"/>
    <col min="5" max="5" width="13.140625" customWidth="1"/>
    <col min="6" max="6" width="12.7109375" customWidth="1"/>
    <col min="7" max="7" width="11.85546875" bestFit="1" customWidth="1"/>
    <col min="8" max="10" width="10.7109375" customWidth="1"/>
    <col min="12" max="12" width="12.140625" bestFit="1" customWidth="1"/>
    <col min="257" max="257" width="19.28515625" customWidth="1"/>
    <col min="258" max="258" width="27.28515625" customWidth="1"/>
    <col min="259" max="259" width="9.5703125" customWidth="1"/>
    <col min="260" max="260" width="10" customWidth="1"/>
    <col min="261" max="261" width="13.140625" customWidth="1"/>
    <col min="262" max="262" width="12.7109375" customWidth="1"/>
    <col min="263" max="263" width="11.85546875" bestFit="1" customWidth="1"/>
    <col min="264" max="266" width="10.7109375" customWidth="1"/>
    <col min="268" max="268" width="12.140625" bestFit="1" customWidth="1"/>
    <col min="513" max="513" width="19.28515625" customWidth="1"/>
    <col min="514" max="514" width="27.28515625" customWidth="1"/>
    <col min="515" max="515" width="9.5703125" customWidth="1"/>
    <col min="516" max="516" width="10" customWidth="1"/>
    <col min="517" max="517" width="13.140625" customWidth="1"/>
    <col min="518" max="518" width="12.7109375" customWidth="1"/>
    <col min="519" max="519" width="11.85546875" bestFit="1" customWidth="1"/>
    <col min="520" max="522" width="10.7109375" customWidth="1"/>
    <col min="524" max="524" width="12.140625" bestFit="1" customWidth="1"/>
    <col min="769" max="769" width="19.28515625" customWidth="1"/>
    <col min="770" max="770" width="27.28515625" customWidth="1"/>
    <col min="771" max="771" width="9.5703125" customWidth="1"/>
    <col min="772" max="772" width="10" customWidth="1"/>
    <col min="773" max="773" width="13.140625" customWidth="1"/>
    <col min="774" max="774" width="12.7109375" customWidth="1"/>
    <col min="775" max="775" width="11.85546875" bestFit="1" customWidth="1"/>
    <col min="776" max="778" width="10.7109375" customWidth="1"/>
    <col min="780" max="780" width="12.140625" bestFit="1" customWidth="1"/>
    <col min="1025" max="1025" width="19.28515625" customWidth="1"/>
    <col min="1026" max="1026" width="27.28515625" customWidth="1"/>
    <col min="1027" max="1027" width="9.5703125" customWidth="1"/>
    <col min="1028" max="1028" width="10" customWidth="1"/>
    <col min="1029" max="1029" width="13.140625" customWidth="1"/>
    <col min="1030" max="1030" width="12.7109375" customWidth="1"/>
    <col min="1031" max="1031" width="11.85546875" bestFit="1" customWidth="1"/>
    <col min="1032" max="1034" width="10.7109375" customWidth="1"/>
    <col min="1036" max="1036" width="12.140625" bestFit="1" customWidth="1"/>
    <col min="1281" max="1281" width="19.28515625" customWidth="1"/>
    <col min="1282" max="1282" width="27.28515625" customWidth="1"/>
    <col min="1283" max="1283" width="9.5703125" customWidth="1"/>
    <col min="1284" max="1284" width="10" customWidth="1"/>
    <col min="1285" max="1285" width="13.140625" customWidth="1"/>
    <col min="1286" max="1286" width="12.7109375" customWidth="1"/>
    <col min="1287" max="1287" width="11.85546875" bestFit="1" customWidth="1"/>
    <col min="1288" max="1290" width="10.7109375" customWidth="1"/>
    <col min="1292" max="1292" width="12.140625" bestFit="1" customWidth="1"/>
    <col min="1537" max="1537" width="19.28515625" customWidth="1"/>
    <col min="1538" max="1538" width="27.28515625" customWidth="1"/>
    <col min="1539" max="1539" width="9.5703125" customWidth="1"/>
    <col min="1540" max="1540" width="10" customWidth="1"/>
    <col min="1541" max="1541" width="13.140625" customWidth="1"/>
    <col min="1542" max="1542" width="12.7109375" customWidth="1"/>
    <col min="1543" max="1543" width="11.85546875" bestFit="1" customWidth="1"/>
    <col min="1544" max="1546" width="10.7109375" customWidth="1"/>
    <col min="1548" max="1548" width="12.140625" bestFit="1" customWidth="1"/>
    <col min="1793" max="1793" width="19.28515625" customWidth="1"/>
    <col min="1794" max="1794" width="27.28515625" customWidth="1"/>
    <col min="1795" max="1795" width="9.5703125" customWidth="1"/>
    <col min="1796" max="1796" width="10" customWidth="1"/>
    <col min="1797" max="1797" width="13.140625" customWidth="1"/>
    <col min="1798" max="1798" width="12.7109375" customWidth="1"/>
    <col min="1799" max="1799" width="11.85546875" bestFit="1" customWidth="1"/>
    <col min="1800" max="1802" width="10.7109375" customWidth="1"/>
    <col min="1804" max="1804" width="12.140625" bestFit="1" customWidth="1"/>
    <col min="2049" max="2049" width="19.28515625" customWidth="1"/>
    <col min="2050" max="2050" width="27.28515625" customWidth="1"/>
    <col min="2051" max="2051" width="9.5703125" customWidth="1"/>
    <col min="2052" max="2052" width="10" customWidth="1"/>
    <col min="2053" max="2053" width="13.140625" customWidth="1"/>
    <col min="2054" max="2054" width="12.7109375" customWidth="1"/>
    <col min="2055" max="2055" width="11.85546875" bestFit="1" customWidth="1"/>
    <col min="2056" max="2058" width="10.7109375" customWidth="1"/>
    <col min="2060" max="2060" width="12.140625" bestFit="1" customWidth="1"/>
    <col min="2305" max="2305" width="19.28515625" customWidth="1"/>
    <col min="2306" max="2306" width="27.28515625" customWidth="1"/>
    <col min="2307" max="2307" width="9.5703125" customWidth="1"/>
    <col min="2308" max="2308" width="10" customWidth="1"/>
    <col min="2309" max="2309" width="13.140625" customWidth="1"/>
    <col min="2310" max="2310" width="12.7109375" customWidth="1"/>
    <col min="2311" max="2311" width="11.85546875" bestFit="1" customWidth="1"/>
    <col min="2312" max="2314" width="10.7109375" customWidth="1"/>
    <col min="2316" max="2316" width="12.140625" bestFit="1" customWidth="1"/>
    <col min="2561" max="2561" width="19.28515625" customWidth="1"/>
    <col min="2562" max="2562" width="27.28515625" customWidth="1"/>
    <col min="2563" max="2563" width="9.5703125" customWidth="1"/>
    <col min="2564" max="2564" width="10" customWidth="1"/>
    <col min="2565" max="2565" width="13.140625" customWidth="1"/>
    <col min="2566" max="2566" width="12.7109375" customWidth="1"/>
    <col min="2567" max="2567" width="11.85546875" bestFit="1" customWidth="1"/>
    <col min="2568" max="2570" width="10.7109375" customWidth="1"/>
    <col min="2572" max="2572" width="12.140625" bestFit="1" customWidth="1"/>
    <col min="2817" max="2817" width="19.28515625" customWidth="1"/>
    <col min="2818" max="2818" width="27.28515625" customWidth="1"/>
    <col min="2819" max="2819" width="9.5703125" customWidth="1"/>
    <col min="2820" max="2820" width="10" customWidth="1"/>
    <col min="2821" max="2821" width="13.140625" customWidth="1"/>
    <col min="2822" max="2822" width="12.7109375" customWidth="1"/>
    <col min="2823" max="2823" width="11.85546875" bestFit="1" customWidth="1"/>
    <col min="2824" max="2826" width="10.7109375" customWidth="1"/>
    <col min="2828" max="2828" width="12.140625" bestFit="1" customWidth="1"/>
    <col min="3073" max="3073" width="19.28515625" customWidth="1"/>
    <col min="3074" max="3074" width="27.28515625" customWidth="1"/>
    <col min="3075" max="3075" width="9.5703125" customWidth="1"/>
    <col min="3076" max="3076" width="10" customWidth="1"/>
    <col min="3077" max="3077" width="13.140625" customWidth="1"/>
    <col min="3078" max="3078" width="12.7109375" customWidth="1"/>
    <col min="3079" max="3079" width="11.85546875" bestFit="1" customWidth="1"/>
    <col min="3080" max="3082" width="10.7109375" customWidth="1"/>
    <col min="3084" max="3084" width="12.140625" bestFit="1" customWidth="1"/>
    <col min="3329" max="3329" width="19.28515625" customWidth="1"/>
    <col min="3330" max="3330" width="27.28515625" customWidth="1"/>
    <col min="3331" max="3331" width="9.5703125" customWidth="1"/>
    <col min="3332" max="3332" width="10" customWidth="1"/>
    <col min="3333" max="3333" width="13.140625" customWidth="1"/>
    <col min="3334" max="3334" width="12.7109375" customWidth="1"/>
    <col min="3335" max="3335" width="11.85546875" bestFit="1" customWidth="1"/>
    <col min="3336" max="3338" width="10.7109375" customWidth="1"/>
    <col min="3340" max="3340" width="12.140625" bestFit="1" customWidth="1"/>
    <col min="3585" max="3585" width="19.28515625" customWidth="1"/>
    <col min="3586" max="3586" width="27.28515625" customWidth="1"/>
    <col min="3587" max="3587" width="9.5703125" customWidth="1"/>
    <col min="3588" max="3588" width="10" customWidth="1"/>
    <col min="3589" max="3589" width="13.140625" customWidth="1"/>
    <col min="3590" max="3590" width="12.7109375" customWidth="1"/>
    <col min="3591" max="3591" width="11.85546875" bestFit="1" customWidth="1"/>
    <col min="3592" max="3594" width="10.7109375" customWidth="1"/>
    <col min="3596" max="3596" width="12.140625" bestFit="1" customWidth="1"/>
    <col min="3841" max="3841" width="19.28515625" customWidth="1"/>
    <col min="3842" max="3842" width="27.28515625" customWidth="1"/>
    <col min="3843" max="3843" width="9.5703125" customWidth="1"/>
    <col min="3844" max="3844" width="10" customWidth="1"/>
    <col min="3845" max="3845" width="13.140625" customWidth="1"/>
    <col min="3846" max="3846" width="12.7109375" customWidth="1"/>
    <col min="3847" max="3847" width="11.85546875" bestFit="1" customWidth="1"/>
    <col min="3848" max="3850" width="10.7109375" customWidth="1"/>
    <col min="3852" max="3852" width="12.140625" bestFit="1" customWidth="1"/>
    <col min="4097" max="4097" width="19.28515625" customWidth="1"/>
    <col min="4098" max="4098" width="27.28515625" customWidth="1"/>
    <col min="4099" max="4099" width="9.5703125" customWidth="1"/>
    <col min="4100" max="4100" width="10" customWidth="1"/>
    <col min="4101" max="4101" width="13.140625" customWidth="1"/>
    <col min="4102" max="4102" width="12.7109375" customWidth="1"/>
    <col min="4103" max="4103" width="11.85546875" bestFit="1" customWidth="1"/>
    <col min="4104" max="4106" width="10.7109375" customWidth="1"/>
    <col min="4108" max="4108" width="12.140625" bestFit="1" customWidth="1"/>
    <col min="4353" max="4353" width="19.28515625" customWidth="1"/>
    <col min="4354" max="4354" width="27.28515625" customWidth="1"/>
    <col min="4355" max="4355" width="9.5703125" customWidth="1"/>
    <col min="4356" max="4356" width="10" customWidth="1"/>
    <col min="4357" max="4357" width="13.140625" customWidth="1"/>
    <col min="4358" max="4358" width="12.7109375" customWidth="1"/>
    <col min="4359" max="4359" width="11.85546875" bestFit="1" customWidth="1"/>
    <col min="4360" max="4362" width="10.7109375" customWidth="1"/>
    <col min="4364" max="4364" width="12.140625" bestFit="1" customWidth="1"/>
    <col min="4609" max="4609" width="19.28515625" customWidth="1"/>
    <col min="4610" max="4610" width="27.28515625" customWidth="1"/>
    <col min="4611" max="4611" width="9.5703125" customWidth="1"/>
    <col min="4612" max="4612" width="10" customWidth="1"/>
    <col min="4613" max="4613" width="13.140625" customWidth="1"/>
    <col min="4614" max="4614" width="12.7109375" customWidth="1"/>
    <col min="4615" max="4615" width="11.85546875" bestFit="1" customWidth="1"/>
    <col min="4616" max="4618" width="10.7109375" customWidth="1"/>
    <col min="4620" max="4620" width="12.140625" bestFit="1" customWidth="1"/>
    <col min="4865" max="4865" width="19.28515625" customWidth="1"/>
    <col min="4866" max="4866" width="27.28515625" customWidth="1"/>
    <col min="4867" max="4867" width="9.5703125" customWidth="1"/>
    <col min="4868" max="4868" width="10" customWidth="1"/>
    <col min="4869" max="4869" width="13.140625" customWidth="1"/>
    <col min="4870" max="4870" width="12.7109375" customWidth="1"/>
    <col min="4871" max="4871" width="11.85546875" bestFit="1" customWidth="1"/>
    <col min="4872" max="4874" width="10.7109375" customWidth="1"/>
    <col min="4876" max="4876" width="12.140625" bestFit="1" customWidth="1"/>
    <col min="5121" max="5121" width="19.28515625" customWidth="1"/>
    <col min="5122" max="5122" width="27.28515625" customWidth="1"/>
    <col min="5123" max="5123" width="9.5703125" customWidth="1"/>
    <col min="5124" max="5124" width="10" customWidth="1"/>
    <col min="5125" max="5125" width="13.140625" customWidth="1"/>
    <col min="5126" max="5126" width="12.7109375" customWidth="1"/>
    <col min="5127" max="5127" width="11.85546875" bestFit="1" customWidth="1"/>
    <col min="5128" max="5130" width="10.7109375" customWidth="1"/>
    <col min="5132" max="5132" width="12.140625" bestFit="1" customWidth="1"/>
    <col min="5377" max="5377" width="19.28515625" customWidth="1"/>
    <col min="5378" max="5378" width="27.28515625" customWidth="1"/>
    <col min="5379" max="5379" width="9.5703125" customWidth="1"/>
    <col min="5380" max="5380" width="10" customWidth="1"/>
    <col min="5381" max="5381" width="13.140625" customWidth="1"/>
    <col min="5382" max="5382" width="12.7109375" customWidth="1"/>
    <col min="5383" max="5383" width="11.85546875" bestFit="1" customWidth="1"/>
    <col min="5384" max="5386" width="10.7109375" customWidth="1"/>
    <col min="5388" max="5388" width="12.140625" bestFit="1" customWidth="1"/>
    <col min="5633" max="5633" width="19.28515625" customWidth="1"/>
    <col min="5634" max="5634" width="27.28515625" customWidth="1"/>
    <col min="5635" max="5635" width="9.5703125" customWidth="1"/>
    <col min="5636" max="5636" width="10" customWidth="1"/>
    <col min="5637" max="5637" width="13.140625" customWidth="1"/>
    <col min="5638" max="5638" width="12.7109375" customWidth="1"/>
    <col min="5639" max="5639" width="11.85546875" bestFit="1" customWidth="1"/>
    <col min="5640" max="5642" width="10.7109375" customWidth="1"/>
    <col min="5644" max="5644" width="12.140625" bestFit="1" customWidth="1"/>
    <col min="5889" max="5889" width="19.28515625" customWidth="1"/>
    <col min="5890" max="5890" width="27.28515625" customWidth="1"/>
    <col min="5891" max="5891" width="9.5703125" customWidth="1"/>
    <col min="5892" max="5892" width="10" customWidth="1"/>
    <col min="5893" max="5893" width="13.140625" customWidth="1"/>
    <col min="5894" max="5894" width="12.7109375" customWidth="1"/>
    <col min="5895" max="5895" width="11.85546875" bestFit="1" customWidth="1"/>
    <col min="5896" max="5898" width="10.7109375" customWidth="1"/>
    <col min="5900" max="5900" width="12.140625" bestFit="1" customWidth="1"/>
    <col min="6145" max="6145" width="19.28515625" customWidth="1"/>
    <col min="6146" max="6146" width="27.28515625" customWidth="1"/>
    <col min="6147" max="6147" width="9.5703125" customWidth="1"/>
    <col min="6148" max="6148" width="10" customWidth="1"/>
    <col min="6149" max="6149" width="13.140625" customWidth="1"/>
    <col min="6150" max="6150" width="12.7109375" customWidth="1"/>
    <col min="6151" max="6151" width="11.85546875" bestFit="1" customWidth="1"/>
    <col min="6152" max="6154" width="10.7109375" customWidth="1"/>
    <col min="6156" max="6156" width="12.140625" bestFit="1" customWidth="1"/>
    <col min="6401" max="6401" width="19.28515625" customWidth="1"/>
    <col min="6402" max="6402" width="27.28515625" customWidth="1"/>
    <col min="6403" max="6403" width="9.5703125" customWidth="1"/>
    <col min="6404" max="6404" width="10" customWidth="1"/>
    <col min="6405" max="6405" width="13.140625" customWidth="1"/>
    <col min="6406" max="6406" width="12.7109375" customWidth="1"/>
    <col min="6407" max="6407" width="11.85546875" bestFit="1" customWidth="1"/>
    <col min="6408" max="6410" width="10.7109375" customWidth="1"/>
    <col min="6412" max="6412" width="12.140625" bestFit="1" customWidth="1"/>
    <col min="6657" max="6657" width="19.28515625" customWidth="1"/>
    <col min="6658" max="6658" width="27.28515625" customWidth="1"/>
    <col min="6659" max="6659" width="9.5703125" customWidth="1"/>
    <col min="6660" max="6660" width="10" customWidth="1"/>
    <col min="6661" max="6661" width="13.140625" customWidth="1"/>
    <col min="6662" max="6662" width="12.7109375" customWidth="1"/>
    <col min="6663" max="6663" width="11.85546875" bestFit="1" customWidth="1"/>
    <col min="6664" max="6666" width="10.7109375" customWidth="1"/>
    <col min="6668" max="6668" width="12.140625" bestFit="1" customWidth="1"/>
    <col min="6913" max="6913" width="19.28515625" customWidth="1"/>
    <col min="6914" max="6914" width="27.28515625" customWidth="1"/>
    <col min="6915" max="6915" width="9.5703125" customWidth="1"/>
    <col min="6916" max="6916" width="10" customWidth="1"/>
    <col min="6917" max="6917" width="13.140625" customWidth="1"/>
    <col min="6918" max="6918" width="12.7109375" customWidth="1"/>
    <col min="6919" max="6919" width="11.85546875" bestFit="1" customWidth="1"/>
    <col min="6920" max="6922" width="10.7109375" customWidth="1"/>
    <col min="6924" max="6924" width="12.140625" bestFit="1" customWidth="1"/>
    <col min="7169" max="7169" width="19.28515625" customWidth="1"/>
    <col min="7170" max="7170" width="27.28515625" customWidth="1"/>
    <col min="7171" max="7171" width="9.5703125" customWidth="1"/>
    <col min="7172" max="7172" width="10" customWidth="1"/>
    <col min="7173" max="7173" width="13.140625" customWidth="1"/>
    <col min="7174" max="7174" width="12.7109375" customWidth="1"/>
    <col min="7175" max="7175" width="11.85546875" bestFit="1" customWidth="1"/>
    <col min="7176" max="7178" width="10.7109375" customWidth="1"/>
    <col min="7180" max="7180" width="12.140625" bestFit="1" customWidth="1"/>
    <col min="7425" max="7425" width="19.28515625" customWidth="1"/>
    <col min="7426" max="7426" width="27.28515625" customWidth="1"/>
    <col min="7427" max="7427" width="9.5703125" customWidth="1"/>
    <col min="7428" max="7428" width="10" customWidth="1"/>
    <col min="7429" max="7429" width="13.140625" customWidth="1"/>
    <col min="7430" max="7430" width="12.7109375" customWidth="1"/>
    <col min="7431" max="7431" width="11.85546875" bestFit="1" customWidth="1"/>
    <col min="7432" max="7434" width="10.7109375" customWidth="1"/>
    <col min="7436" max="7436" width="12.140625" bestFit="1" customWidth="1"/>
    <col min="7681" max="7681" width="19.28515625" customWidth="1"/>
    <col min="7682" max="7682" width="27.28515625" customWidth="1"/>
    <col min="7683" max="7683" width="9.5703125" customWidth="1"/>
    <col min="7684" max="7684" width="10" customWidth="1"/>
    <col min="7685" max="7685" width="13.140625" customWidth="1"/>
    <col min="7686" max="7686" width="12.7109375" customWidth="1"/>
    <col min="7687" max="7687" width="11.85546875" bestFit="1" customWidth="1"/>
    <col min="7688" max="7690" width="10.7109375" customWidth="1"/>
    <col min="7692" max="7692" width="12.140625" bestFit="1" customWidth="1"/>
    <col min="7937" max="7937" width="19.28515625" customWidth="1"/>
    <col min="7938" max="7938" width="27.28515625" customWidth="1"/>
    <col min="7939" max="7939" width="9.5703125" customWidth="1"/>
    <col min="7940" max="7940" width="10" customWidth="1"/>
    <col min="7941" max="7941" width="13.140625" customWidth="1"/>
    <col min="7942" max="7942" width="12.7109375" customWidth="1"/>
    <col min="7943" max="7943" width="11.85546875" bestFit="1" customWidth="1"/>
    <col min="7944" max="7946" width="10.7109375" customWidth="1"/>
    <col min="7948" max="7948" width="12.140625" bestFit="1" customWidth="1"/>
    <col min="8193" max="8193" width="19.28515625" customWidth="1"/>
    <col min="8194" max="8194" width="27.28515625" customWidth="1"/>
    <col min="8195" max="8195" width="9.5703125" customWidth="1"/>
    <col min="8196" max="8196" width="10" customWidth="1"/>
    <col min="8197" max="8197" width="13.140625" customWidth="1"/>
    <col min="8198" max="8198" width="12.7109375" customWidth="1"/>
    <col min="8199" max="8199" width="11.85546875" bestFit="1" customWidth="1"/>
    <col min="8200" max="8202" width="10.7109375" customWidth="1"/>
    <col min="8204" max="8204" width="12.140625" bestFit="1" customWidth="1"/>
    <col min="8449" max="8449" width="19.28515625" customWidth="1"/>
    <col min="8450" max="8450" width="27.28515625" customWidth="1"/>
    <col min="8451" max="8451" width="9.5703125" customWidth="1"/>
    <col min="8452" max="8452" width="10" customWidth="1"/>
    <col min="8453" max="8453" width="13.140625" customWidth="1"/>
    <col min="8454" max="8454" width="12.7109375" customWidth="1"/>
    <col min="8455" max="8455" width="11.85546875" bestFit="1" customWidth="1"/>
    <col min="8456" max="8458" width="10.7109375" customWidth="1"/>
    <col min="8460" max="8460" width="12.140625" bestFit="1" customWidth="1"/>
    <col min="8705" max="8705" width="19.28515625" customWidth="1"/>
    <col min="8706" max="8706" width="27.28515625" customWidth="1"/>
    <col min="8707" max="8707" width="9.5703125" customWidth="1"/>
    <col min="8708" max="8708" width="10" customWidth="1"/>
    <col min="8709" max="8709" width="13.140625" customWidth="1"/>
    <col min="8710" max="8710" width="12.7109375" customWidth="1"/>
    <col min="8711" max="8711" width="11.85546875" bestFit="1" customWidth="1"/>
    <col min="8712" max="8714" width="10.7109375" customWidth="1"/>
    <col min="8716" max="8716" width="12.140625" bestFit="1" customWidth="1"/>
    <col min="8961" max="8961" width="19.28515625" customWidth="1"/>
    <col min="8962" max="8962" width="27.28515625" customWidth="1"/>
    <col min="8963" max="8963" width="9.5703125" customWidth="1"/>
    <col min="8964" max="8964" width="10" customWidth="1"/>
    <col min="8965" max="8965" width="13.140625" customWidth="1"/>
    <col min="8966" max="8966" width="12.7109375" customWidth="1"/>
    <col min="8967" max="8967" width="11.85546875" bestFit="1" customWidth="1"/>
    <col min="8968" max="8970" width="10.7109375" customWidth="1"/>
    <col min="8972" max="8972" width="12.140625" bestFit="1" customWidth="1"/>
    <col min="9217" max="9217" width="19.28515625" customWidth="1"/>
    <col min="9218" max="9218" width="27.28515625" customWidth="1"/>
    <col min="9219" max="9219" width="9.5703125" customWidth="1"/>
    <col min="9220" max="9220" width="10" customWidth="1"/>
    <col min="9221" max="9221" width="13.140625" customWidth="1"/>
    <col min="9222" max="9222" width="12.7109375" customWidth="1"/>
    <col min="9223" max="9223" width="11.85546875" bestFit="1" customWidth="1"/>
    <col min="9224" max="9226" width="10.7109375" customWidth="1"/>
    <col min="9228" max="9228" width="12.140625" bestFit="1" customWidth="1"/>
    <col min="9473" max="9473" width="19.28515625" customWidth="1"/>
    <col min="9474" max="9474" width="27.28515625" customWidth="1"/>
    <col min="9475" max="9475" width="9.5703125" customWidth="1"/>
    <col min="9476" max="9476" width="10" customWidth="1"/>
    <col min="9477" max="9477" width="13.140625" customWidth="1"/>
    <col min="9478" max="9478" width="12.7109375" customWidth="1"/>
    <col min="9479" max="9479" width="11.85546875" bestFit="1" customWidth="1"/>
    <col min="9480" max="9482" width="10.7109375" customWidth="1"/>
    <col min="9484" max="9484" width="12.140625" bestFit="1" customWidth="1"/>
    <col min="9729" max="9729" width="19.28515625" customWidth="1"/>
    <col min="9730" max="9730" width="27.28515625" customWidth="1"/>
    <col min="9731" max="9731" width="9.5703125" customWidth="1"/>
    <col min="9732" max="9732" width="10" customWidth="1"/>
    <col min="9733" max="9733" width="13.140625" customWidth="1"/>
    <col min="9734" max="9734" width="12.7109375" customWidth="1"/>
    <col min="9735" max="9735" width="11.85546875" bestFit="1" customWidth="1"/>
    <col min="9736" max="9738" width="10.7109375" customWidth="1"/>
    <col min="9740" max="9740" width="12.140625" bestFit="1" customWidth="1"/>
    <col min="9985" max="9985" width="19.28515625" customWidth="1"/>
    <col min="9986" max="9986" width="27.28515625" customWidth="1"/>
    <col min="9987" max="9987" width="9.5703125" customWidth="1"/>
    <col min="9988" max="9988" width="10" customWidth="1"/>
    <col min="9989" max="9989" width="13.140625" customWidth="1"/>
    <col min="9990" max="9990" width="12.7109375" customWidth="1"/>
    <col min="9991" max="9991" width="11.85546875" bestFit="1" customWidth="1"/>
    <col min="9992" max="9994" width="10.7109375" customWidth="1"/>
    <col min="9996" max="9996" width="12.140625" bestFit="1" customWidth="1"/>
    <col min="10241" max="10241" width="19.28515625" customWidth="1"/>
    <col min="10242" max="10242" width="27.28515625" customWidth="1"/>
    <col min="10243" max="10243" width="9.5703125" customWidth="1"/>
    <col min="10244" max="10244" width="10" customWidth="1"/>
    <col min="10245" max="10245" width="13.140625" customWidth="1"/>
    <col min="10246" max="10246" width="12.7109375" customWidth="1"/>
    <col min="10247" max="10247" width="11.85546875" bestFit="1" customWidth="1"/>
    <col min="10248" max="10250" width="10.7109375" customWidth="1"/>
    <col min="10252" max="10252" width="12.140625" bestFit="1" customWidth="1"/>
    <col min="10497" max="10497" width="19.28515625" customWidth="1"/>
    <col min="10498" max="10498" width="27.28515625" customWidth="1"/>
    <col min="10499" max="10499" width="9.5703125" customWidth="1"/>
    <col min="10500" max="10500" width="10" customWidth="1"/>
    <col min="10501" max="10501" width="13.140625" customWidth="1"/>
    <col min="10502" max="10502" width="12.7109375" customWidth="1"/>
    <col min="10503" max="10503" width="11.85546875" bestFit="1" customWidth="1"/>
    <col min="10504" max="10506" width="10.7109375" customWidth="1"/>
    <col min="10508" max="10508" width="12.140625" bestFit="1" customWidth="1"/>
    <col min="10753" max="10753" width="19.28515625" customWidth="1"/>
    <col min="10754" max="10754" width="27.28515625" customWidth="1"/>
    <col min="10755" max="10755" width="9.5703125" customWidth="1"/>
    <col min="10756" max="10756" width="10" customWidth="1"/>
    <col min="10757" max="10757" width="13.140625" customWidth="1"/>
    <col min="10758" max="10758" width="12.7109375" customWidth="1"/>
    <col min="10759" max="10759" width="11.85546875" bestFit="1" customWidth="1"/>
    <col min="10760" max="10762" width="10.7109375" customWidth="1"/>
    <col min="10764" max="10764" width="12.140625" bestFit="1" customWidth="1"/>
    <col min="11009" max="11009" width="19.28515625" customWidth="1"/>
    <col min="11010" max="11010" width="27.28515625" customWidth="1"/>
    <col min="11011" max="11011" width="9.5703125" customWidth="1"/>
    <col min="11012" max="11012" width="10" customWidth="1"/>
    <col min="11013" max="11013" width="13.140625" customWidth="1"/>
    <col min="11014" max="11014" width="12.7109375" customWidth="1"/>
    <col min="11015" max="11015" width="11.85546875" bestFit="1" customWidth="1"/>
    <col min="11016" max="11018" width="10.7109375" customWidth="1"/>
    <col min="11020" max="11020" width="12.140625" bestFit="1" customWidth="1"/>
    <col min="11265" max="11265" width="19.28515625" customWidth="1"/>
    <col min="11266" max="11266" width="27.28515625" customWidth="1"/>
    <col min="11267" max="11267" width="9.5703125" customWidth="1"/>
    <col min="11268" max="11268" width="10" customWidth="1"/>
    <col min="11269" max="11269" width="13.140625" customWidth="1"/>
    <col min="11270" max="11270" width="12.7109375" customWidth="1"/>
    <col min="11271" max="11271" width="11.85546875" bestFit="1" customWidth="1"/>
    <col min="11272" max="11274" width="10.7109375" customWidth="1"/>
    <col min="11276" max="11276" width="12.140625" bestFit="1" customWidth="1"/>
    <col min="11521" max="11521" width="19.28515625" customWidth="1"/>
    <col min="11522" max="11522" width="27.28515625" customWidth="1"/>
    <col min="11523" max="11523" width="9.5703125" customWidth="1"/>
    <col min="11524" max="11524" width="10" customWidth="1"/>
    <col min="11525" max="11525" width="13.140625" customWidth="1"/>
    <col min="11526" max="11526" width="12.7109375" customWidth="1"/>
    <col min="11527" max="11527" width="11.85546875" bestFit="1" customWidth="1"/>
    <col min="11528" max="11530" width="10.7109375" customWidth="1"/>
    <col min="11532" max="11532" width="12.140625" bestFit="1" customWidth="1"/>
    <col min="11777" max="11777" width="19.28515625" customWidth="1"/>
    <col min="11778" max="11778" width="27.28515625" customWidth="1"/>
    <col min="11779" max="11779" width="9.5703125" customWidth="1"/>
    <col min="11780" max="11780" width="10" customWidth="1"/>
    <col min="11781" max="11781" width="13.140625" customWidth="1"/>
    <col min="11782" max="11782" width="12.7109375" customWidth="1"/>
    <col min="11783" max="11783" width="11.85546875" bestFit="1" customWidth="1"/>
    <col min="11784" max="11786" width="10.7109375" customWidth="1"/>
    <col min="11788" max="11788" width="12.140625" bestFit="1" customWidth="1"/>
    <col min="12033" max="12033" width="19.28515625" customWidth="1"/>
    <col min="12034" max="12034" width="27.28515625" customWidth="1"/>
    <col min="12035" max="12035" width="9.5703125" customWidth="1"/>
    <col min="12036" max="12036" width="10" customWidth="1"/>
    <col min="12037" max="12037" width="13.140625" customWidth="1"/>
    <col min="12038" max="12038" width="12.7109375" customWidth="1"/>
    <col min="12039" max="12039" width="11.85546875" bestFit="1" customWidth="1"/>
    <col min="12040" max="12042" width="10.7109375" customWidth="1"/>
    <col min="12044" max="12044" width="12.140625" bestFit="1" customWidth="1"/>
    <col min="12289" max="12289" width="19.28515625" customWidth="1"/>
    <col min="12290" max="12290" width="27.28515625" customWidth="1"/>
    <col min="12291" max="12291" width="9.5703125" customWidth="1"/>
    <col min="12292" max="12292" width="10" customWidth="1"/>
    <col min="12293" max="12293" width="13.140625" customWidth="1"/>
    <col min="12294" max="12294" width="12.7109375" customWidth="1"/>
    <col min="12295" max="12295" width="11.85546875" bestFit="1" customWidth="1"/>
    <col min="12296" max="12298" width="10.7109375" customWidth="1"/>
    <col min="12300" max="12300" width="12.140625" bestFit="1" customWidth="1"/>
    <col min="12545" max="12545" width="19.28515625" customWidth="1"/>
    <col min="12546" max="12546" width="27.28515625" customWidth="1"/>
    <col min="12547" max="12547" width="9.5703125" customWidth="1"/>
    <col min="12548" max="12548" width="10" customWidth="1"/>
    <col min="12549" max="12549" width="13.140625" customWidth="1"/>
    <col min="12550" max="12550" width="12.7109375" customWidth="1"/>
    <col min="12551" max="12551" width="11.85546875" bestFit="1" customWidth="1"/>
    <col min="12552" max="12554" width="10.7109375" customWidth="1"/>
    <col min="12556" max="12556" width="12.140625" bestFit="1" customWidth="1"/>
    <col min="12801" max="12801" width="19.28515625" customWidth="1"/>
    <col min="12802" max="12802" width="27.28515625" customWidth="1"/>
    <col min="12803" max="12803" width="9.5703125" customWidth="1"/>
    <col min="12804" max="12804" width="10" customWidth="1"/>
    <col min="12805" max="12805" width="13.140625" customWidth="1"/>
    <col min="12806" max="12806" width="12.7109375" customWidth="1"/>
    <col min="12807" max="12807" width="11.85546875" bestFit="1" customWidth="1"/>
    <col min="12808" max="12810" width="10.7109375" customWidth="1"/>
    <col min="12812" max="12812" width="12.140625" bestFit="1" customWidth="1"/>
    <col min="13057" max="13057" width="19.28515625" customWidth="1"/>
    <col min="13058" max="13058" width="27.28515625" customWidth="1"/>
    <col min="13059" max="13059" width="9.5703125" customWidth="1"/>
    <col min="13060" max="13060" width="10" customWidth="1"/>
    <col min="13061" max="13061" width="13.140625" customWidth="1"/>
    <col min="13062" max="13062" width="12.7109375" customWidth="1"/>
    <col min="13063" max="13063" width="11.85546875" bestFit="1" customWidth="1"/>
    <col min="13064" max="13066" width="10.7109375" customWidth="1"/>
    <col min="13068" max="13068" width="12.140625" bestFit="1" customWidth="1"/>
    <col min="13313" max="13313" width="19.28515625" customWidth="1"/>
    <col min="13314" max="13314" width="27.28515625" customWidth="1"/>
    <col min="13315" max="13315" width="9.5703125" customWidth="1"/>
    <col min="13316" max="13316" width="10" customWidth="1"/>
    <col min="13317" max="13317" width="13.140625" customWidth="1"/>
    <col min="13318" max="13318" width="12.7109375" customWidth="1"/>
    <col min="13319" max="13319" width="11.85546875" bestFit="1" customWidth="1"/>
    <col min="13320" max="13322" width="10.7109375" customWidth="1"/>
    <col min="13324" max="13324" width="12.140625" bestFit="1" customWidth="1"/>
    <col min="13569" max="13569" width="19.28515625" customWidth="1"/>
    <col min="13570" max="13570" width="27.28515625" customWidth="1"/>
    <col min="13571" max="13571" width="9.5703125" customWidth="1"/>
    <col min="13572" max="13572" width="10" customWidth="1"/>
    <col min="13573" max="13573" width="13.140625" customWidth="1"/>
    <col min="13574" max="13574" width="12.7109375" customWidth="1"/>
    <col min="13575" max="13575" width="11.85546875" bestFit="1" customWidth="1"/>
    <col min="13576" max="13578" width="10.7109375" customWidth="1"/>
    <col min="13580" max="13580" width="12.140625" bestFit="1" customWidth="1"/>
    <col min="13825" max="13825" width="19.28515625" customWidth="1"/>
    <col min="13826" max="13826" width="27.28515625" customWidth="1"/>
    <col min="13827" max="13827" width="9.5703125" customWidth="1"/>
    <col min="13828" max="13828" width="10" customWidth="1"/>
    <col min="13829" max="13829" width="13.140625" customWidth="1"/>
    <col min="13830" max="13830" width="12.7109375" customWidth="1"/>
    <col min="13831" max="13831" width="11.85546875" bestFit="1" customWidth="1"/>
    <col min="13832" max="13834" width="10.7109375" customWidth="1"/>
    <col min="13836" max="13836" width="12.140625" bestFit="1" customWidth="1"/>
    <col min="14081" max="14081" width="19.28515625" customWidth="1"/>
    <col min="14082" max="14082" width="27.28515625" customWidth="1"/>
    <col min="14083" max="14083" width="9.5703125" customWidth="1"/>
    <col min="14084" max="14084" width="10" customWidth="1"/>
    <col min="14085" max="14085" width="13.140625" customWidth="1"/>
    <col min="14086" max="14086" width="12.7109375" customWidth="1"/>
    <col min="14087" max="14087" width="11.85546875" bestFit="1" customWidth="1"/>
    <col min="14088" max="14090" width="10.7109375" customWidth="1"/>
    <col min="14092" max="14092" width="12.140625" bestFit="1" customWidth="1"/>
    <col min="14337" max="14337" width="19.28515625" customWidth="1"/>
    <col min="14338" max="14338" width="27.28515625" customWidth="1"/>
    <col min="14339" max="14339" width="9.5703125" customWidth="1"/>
    <col min="14340" max="14340" width="10" customWidth="1"/>
    <col min="14341" max="14341" width="13.140625" customWidth="1"/>
    <col min="14342" max="14342" width="12.7109375" customWidth="1"/>
    <col min="14343" max="14343" width="11.85546875" bestFit="1" customWidth="1"/>
    <col min="14344" max="14346" width="10.7109375" customWidth="1"/>
    <col min="14348" max="14348" width="12.140625" bestFit="1" customWidth="1"/>
    <col min="14593" max="14593" width="19.28515625" customWidth="1"/>
    <col min="14594" max="14594" width="27.28515625" customWidth="1"/>
    <col min="14595" max="14595" width="9.5703125" customWidth="1"/>
    <col min="14596" max="14596" width="10" customWidth="1"/>
    <col min="14597" max="14597" width="13.140625" customWidth="1"/>
    <col min="14598" max="14598" width="12.7109375" customWidth="1"/>
    <col min="14599" max="14599" width="11.85546875" bestFit="1" customWidth="1"/>
    <col min="14600" max="14602" width="10.7109375" customWidth="1"/>
    <col min="14604" max="14604" width="12.140625" bestFit="1" customWidth="1"/>
    <col min="14849" max="14849" width="19.28515625" customWidth="1"/>
    <col min="14850" max="14850" width="27.28515625" customWidth="1"/>
    <col min="14851" max="14851" width="9.5703125" customWidth="1"/>
    <col min="14852" max="14852" width="10" customWidth="1"/>
    <col min="14853" max="14853" width="13.140625" customWidth="1"/>
    <col min="14854" max="14854" width="12.7109375" customWidth="1"/>
    <col min="14855" max="14855" width="11.85546875" bestFit="1" customWidth="1"/>
    <col min="14856" max="14858" width="10.7109375" customWidth="1"/>
    <col min="14860" max="14860" width="12.140625" bestFit="1" customWidth="1"/>
    <col min="15105" max="15105" width="19.28515625" customWidth="1"/>
    <col min="15106" max="15106" width="27.28515625" customWidth="1"/>
    <col min="15107" max="15107" width="9.5703125" customWidth="1"/>
    <col min="15108" max="15108" width="10" customWidth="1"/>
    <col min="15109" max="15109" width="13.140625" customWidth="1"/>
    <col min="15110" max="15110" width="12.7109375" customWidth="1"/>
    <col min="15111" max="15111" width="11.85546875" bestFit="1" customWidth="1"/>
    <col min="15112" max="15114" width="10.7109375" customWidth="1"/>
    <col min="15116" max="15116" width="12.140625" bestFit="1" customWidth="1"/>
    <col min="15361" max="15361" width="19.28515625" customWidth="1"/>
    <col min="15362" max="15362" width="27.28515625" customWidth="1"/>
    <col min="15363" max="15363" width="9.5703125" customWidth="1"/>
    <col min="15364" max="15364" width="10" customWidth="1"/>
    <col min="15365" max="15365" width="13.140625" customWidth="1"/>
    <col min="15366" max="15366" width="12.7109375" customWidth="1"/>
    <col min="15367" max="15367" width="11.85546875" bestFit="1" customWidth="1"/>
    <col min="15368" max="15370" width="10.7109375" customWidth="1"/>
    <col min="15372" max="15372" width="12.140625" bestFit="1" customWidth="1"/>
    <col min="15617" max="15617" width="19.28515625" customWidth="1"/>
    <col min="15618" max="15618" width="27.28515625" customWidth="1"/>
    <col min="15619" max="15619" width="9.5703125" customWidth="1"/>
    <col min="15620" max="15620" width="10" customWidth="1"/>
    <col min="15621" max="15621" width="13.140625" customWidth="1"/>
    <col min="15622" max="15622" width="12.7109375" customWidth="1"/>
    <col min="15623" max="15623" width="11.85546875" bestFit="1" customWidth="1"/>
    <col min="15624" max="15626" width="10.7109375" customWidth="1"/>
    <col min="15628" max="15628" width="12.140625" bestFit="1" customWidth="1"/>
    <col min="15873" max="15873" width="19.28515625" customWidth="1"/>
    <col min="15874" max="15874" width="27.28515625" customWidth="1"/>
    <col min="15875" max="15875" width="9.5703125" customWidth="1"/>
    <col min="15876" max="15876" width="10" customWidth="1"/>
    <col min="15877" max="15877" width="13.140625" customWidth="1"/>
    <col min="15878" max="15878" width="12.7109375" customWidth="1"/>
    <col min="15879" max="15879" width="11.85546875" bestFit="1" customWidth="1"/>
    <col min="15880" max="15882" width="10.7109375" customWidth="1"/>
    <col min="15884" max="15884" width="12.140625" bestFit="1" customWidth="1"/>
    <col min="16129" max="16129" width="19.28515625" customWidth="1"/>
    <col min="16130" max="16130" width="27.28515625" customWidth="1"/>
    <col min="16131" max="16131" width="9.5703125" customWidth="1"/>
    <col min="16132" max="16132" width="10" customWidth="1"/>
    <col min="16133" max="16133" width="13.140625" customWidth="1"/>
    <col min="16134" max="16134" width="12.7109375" customWidth="1"/>
    <col min="16135" max="16135" width="11.85546875" bestFit="1" customWidth="1"/>
    <col min="16136" max="16138" width="10.7109375" customWidth="1"/>
    <col min="16140" max="16140" width="12.140625" bestFit="1" customWidth="1"/>
  </cols>
  <sheetData>
    <row r="1" spans="1:11" s="179" customFormat="1" ht="24.95" customHeight="1" x14ac:dyDescent="0.25">
      <c r="A1" s="905" t="s">
        <v>26918</v>
      </c>
      <c r="B1" s="906" t="str">
        <f>'ADM-Resumo'!B1:F1</f>
        <v>VPE - 140</v>
      </c>
      <c r="C1" s="906"/>
      <c r="D1" s="906"/>
      <c r="E1" s="906"/>
      <c r="F1" s="906"/>
      <c r="G1" s="906"/>
      <c r="H1" s="906"/>
      <c r="I1" s="906"/>
      <c r="J1" s="906"/>
    </row>
    <row r="2" spans="1:11" s="179" customFormat="1" ht="24.95" customHeight="1" x14ac:dyDescent="0.25">
      <c r="A2" s="905" t="s">
        <v>15138</v>
      </c>
      <c r="B2" s="906" t="str">
        <f>'ADM-Resumo'!B2:F2</f>
        <v>Entr. PE-095 ao Povoado de Malhada de Pedra</v>
      </c>
      <c r="C2" s="906"/>
      <c r="D2" s="906"/>
      <c r="E2" s="906"/>
      <c r="F2" s="906"/>
      <c r="G2" s="906"/>
      <c r="H2" s="906"/>
      <c r="I2" s="906"/>
      <c r="J2" s="906"/>
    </row>
    <row r="3" spans="1:11" s="179" customFormat="1" ht="24.95" customHeight="1" x14ac:dyDescent="0.25">
      <c r="A3" s="905" t="s">
        <v>26920</v>
      </c>
      <c r="B3" s="906" t="str">
        <f>'ADM-Resumo'!B3:F3</f>
        <v>2,85 km</v>
      </c>
      <c r="C3" s="906"/>
      <c r="D3" s="906"/>
      <c r="E3" s="906"/>
      <c r="F3" s="906"/>
      <c r="G3" s="906"/>
      <c r="H3" s="906"/>
      <c r="I3" s="906"/>
      <c r="J3" s="906"/>
    </row>
    <row r="4" spans="1:11" ht="15" customHeight="1" x14ac:dyDescent="0.25">
      <c r="A4" s="908"/>
      <c r="B4" s="966"/>
      <c r="F4" t="s">
        <v>26921</v>
      </c>
      <c r="J4" s="521"/>
    </row>
    <row r="5" spans="1:11" ht="20.100000000000001" customHeight="1" x14ac:dyDescent="0.25">
      <c r="A5" s="912" t="s">
        <v>26961</v>
      </c>
      <c r="B5" s="913"/>
      <c r="C5" s="913"/>
      <c r="D5" s="913"/>
      <c r="E5" s="913"/>
      <c r="F5" s="913"/>
      <c r="G5" s="913"/>
      <c r="J5" s="521"/>
    </row>
    <row r="6" spans="1:11" ht="20.100000000000001" customHeight="1" x14ac:dyDescent="0.25">
      <c r="A6" s="912" t="s">
        <v>26962</v>
      </c>
      <c r="B6" s="913"/>
      <c r="C6" s="913"/>
      <c r="D6" s="913"/>
      <c r="E6" s="913"/>
      <c r="F6" s="913"/>
      <c r="G6" s="913"/>
      <c r="J6" s="521"/>
    </row>
    <row r="7" spans="1:11" x14ac:dyDescent="0.25">
      <c r="A7" s="967"/>
      <c r="J7" s="521"/>
    </row>
    <row r="8" spans="1:11" ht="24.95" customHeight="1" x14ac:dyDescent="0.25">
      <c r="A8" s="968" t="s">
        <v>26963</v>
      </c>
      <c r="B8" s="969"/>
      <c r="C8" s="970"/>
      <c r="D8" s="971" t="s">
        <v>19513</v>
      </c>
      <c r="E8" s="971" t="s">
        <v>26964</v>
      </c>
      <c r="F8" s="972"/>
      <c r="G8" s="972"/>
      <c r="J8" s="521"/>
    </row>
    <row r="9" spans="1:11" s="9" customFormat="1" ht="24.95" customHeight="1" x14ac:dyDescent="0.25">
      <c r="A9" s="973" t="s">
        <v>26965</v>
      </c>
      <c r="B9" s="919"/>
      <c r="C9" s="974"/>
      <c r="D9" s="921">
        <v>4</v>
      </c>
      <c r="E9" s="975">
        <f>E38</f>
        <v>6.75</v>
      </c>
      <c r="F9" s="976">
        <f>E9*D9</f>
        <v>27</v>
      </c>
      <c r="G9" s="976"/>
      <c r="J9" s="977"/>
    </row>
    <row r="10" spans="1:11" s="9" customFormat="1" ht="24.95" customHeight="1" x14ac:dyDescent="0.25">
      <c r="A10" s="973" t="s">
        <v>26966</v>
      </c>
      <c r="B10" s="919"/>
      <c r="C10" s="974"/>
      <c r="D10" s="921">
        <v>4</v>
      </c>
      <c r="E10" s="975">
        <f>+E80</f>
        <v>0</v>
      </c>
      <c r="F10" s="976"/>
      <c r="G10" s="976"/>
      <c r="J10" s="977"/>
      <c r="K10" s="978"/>
    </row>
    <row r="11" spans="1:11" s="9" customFormat="1" ht="24.95" customHeight="1" x14ac:dyDescent="0.25">
      <c r="A11" s="973" t="s">
        <v>26967</v>
      </c>
      <c r="B11" s="919"/>
      <c r="C11" s="974"/>
      <c r="D11" s="921"/>
      <c r="E11" s="979">
        <f>SUM(E9:E10)</f>
        <v>6.75</v>
      </c>
      <c r="F11" s="976"/>
      <c r="G11" s="976"/>
      <c r="J11" s="977"/>
    </row>
    <row r="12" spans="1:11" x14ac:dyDescent="0.25">
      <c r="A12" s="967"/>
      <c r="J12" s="521"/>
    </row>
    <row r="13" spans="1:11" x14ac:dyDescent="0.25">
      <c r="A13" s="967"/>
      <c r="F13" s="980" t="s">
        <v>26968</v>
      </c>
      <c r="G13" s="981">
        <v>46023</v>
      </c>
      <c r="J13" s="521"/>
    </row>
    <row r="14" spans="1:11" x14ac:dyDescent="0.25">
      <c r="A14" s="967" t="s">
        <v>26969</v>
      </c>
      <c r="I14" s="982"/>
      <c r="J14" s="983"/>
    </row>
    <row r="15" spans="1:11" ht="45" x14ac:dyDescent="0.25">
      <c r="A15" s="984" t="s">
        <v>15146</v>
      </c>
      <c r="B15" s="915" t="s">
        <v>26925</v>
      </c>
      <c r="C15" s="916" t="s">
        <v>26970</v>
      </c>
      <c r="D15" s="915" t="s">
        <v>15148</v>
      </c>
      <c r="E15" s="915" t="s">
        <v>21825</v>
      </c>
      <c r="F15" s="916" t="s">
        <v>26971</v>
      </c>
      <c r="G15" s="916" t="s">
        <v>26972</v>
      </c>
      <c r="J15" s="521"/>
    </row>
    <row r="16" spans="1:11" x14ac:dyDescent="0.25">
      <c r="A16" s="985" t="s">
        <v>26928</v>
      </c>
      <c r="B16" s="986" t="s">
        <v>26973</v>
      </c>
      <c r="C16" s="987"/>
      <c r="D16" s="988"/>
      <c r="E16" s="988"/>
      <c r="F16" s="988"/>
      <c r="G16" s="989"/>
      <c r="H16" s="10"/>
      <c r="J16" s="521"/>
    </row>
    <row r="17" spans="1:10" x14ac:dyDescent="0.25">
      <c r="A17" s="990" t="s">
        <v>26974</v>
      </c>
      <c r="B17" s="991" t="s">
        <v>26975</v>
      </c>
      <c r="C17" s="517"/>
      <c r="D17" s="992"/>
      <c r="E17" s="992"/>
      <c r="F17" s="992"/>
      <c r="G17" s="993"/>
      <c r="H17" s="10"/>
      <c r="J17" s="521"/>
    </row>
    <row r="18" spans="1:10" x14ac:dyDescent="0.25">
      <c r="A18" s="990" t="s">
        <v>26976</v>
      </c>
      <c r="B18" s="990" t="s">
        <v>26977</v>
      </c>
      <c r="C18" s="959"/>
      <c r="D18" s="928"/>
      <c r="E18" s="928"/>
      <c r="F18" s="928"/>
      <c r="G18" s="994"/>
      <c r="H18" s="10"/>
      <c r="J18" s="521"/>
    </row>
    <row r="19" spans="1:10" x14ac:dyDescent="0.25">
      <c r="A19" s="535" t="s">
        <v>26978</v>
      </c>
      <c r="B19" s="995" t="s">
        <v>26979</v>
      </c>
      <c r="C19" s="996" t="s">
        <v>25478</v>
      </c>
      <c r="D19" s="996" t="s">
        <v>19513</v>
      </c>
      <c r="E19" s="996"/>
      <c r="F19" s="997"/>
      <c r="G19" s="998"/>
      <c r="H19" s="10"/>
      <c r="J19" s="521"/>
    </row>
    <row r="20" spans="1:10" x14ac:dyDescent="0.25">
      <c r="A20" s="535" t="s">
        <v>26980</v>
      </c>
      <c r="B20" s="995" t="s">
        <v>25385</v>
      </c>
      <c r="C20" s="996" t="s">
        <v>25253</v>
      </c>
      <c r="D20" s="996" t="s">
        <v>19513</v>
      </c>
      <c r="E20" s="996">
        <v>0.25</v>
      </c>
      <c r="F20" s="997">
        <f>VLOOKUP(C20,'[7]M.O.'!A$1:G$65536,6,0)</f>
        <v>28515.635999999999</v>
      </c>
      <c r="G20" s="998">
        <f>F20*E20</f>
        <v>7128.9089999999997</v>
      </c>
      <c r="H20" s="10"/>
      <c r="J20" s="521"/>
    </row>
    <row r="21" spans="1:10" x14ac:dyDescent="0.25">
      <c r="A21" s="535" t="s">
        <v>26981</v>
      </c>
      <c r="B21" s="535" t="s">
        <v>25365</v>
      </c>
      <c r="C21" s="921" t="s">
        <v>25284</v>
      </c>
      <c r="D21" s="921" t="s">
        <v>19513</v>
      </c>
      <c r="E21" s="921">
        <v>1</v>
      </c>
      <c r="F21" s="997">
        <f>VLOOKUP(C21,'[7]M.O.'!A$1:G$65536,6,0)</f>
        <v>11859.7361</v>
      </c>
      <c r="G21" s="998">
        <f>F21*E21</f>
        <v>11859.7361</v>
      </c>
      <c r="H21" s="10"/>
      <c r="J21" s="521"/>
    </row>
    <row r="22" spans="1:10" x14ac:dyDescent="0.25">
      <c r="A22" s="535" t="s">
        <v>26982</v>
      </c>
      <c r="B22" s="535" t="s">
        <v>26983</v>
      </c>
      <c r="C22" s="921" t="s">
        <v>25382</v>
      </c>
      <c r="D22" s="921" t="s">
        <v>19513</v>
      </c>
      <c r="E22" s="921">
        <v>0.5</v>
      </c>
      <c r="F22" s="999"/>
      <c r="G22" s="998"/>
      <c r="H22" s="10"/>
      <c r="J22" s="521"/>
    </row>
    <row r="23" spans="1:10" x14ac:dyDescent="0.25">
      <c r="A23" s="535" t="s">
        <v>26984</v>
      </c>
      <c r="B23" s="535" t="s">
        <v>26985</v>
      </c>
      <c r="C23" s="921" t="s">
        <v>25464</v>
      </c>
      <c r="D23" s="921" t="s">
        <v>19513</v>
      </c>
      <c r="E23" s="921">
        <v>0.5</v>
      </c>
      <c r="F23" s="999"/>
      <c r="G23" s="998"/>
      <c r="H23" s="10"/>
      <c r="J23" s="521"/>
    </row>
    <row r="24" spans="1:10" x14ac:dyDescent="0.25">
      <c r="A24" s="535"/>
      <c r="B24" s="1000"/>
      <c r="C24" s="942"/>
      <c r="D24" s="942"/>
      <c r="E24" s="942"/>
      <c r="F24" s="1001"/>
      <c r="G24" s="998"/>
      <c r="H24" s="10"/>
      <c r="J24" s="521"/>
    </row>
    <row r="25" spans="1:10" x14ac:dyDescent="0.25">
      <c r="A25" s="990" t="s">
        <v>26986</v>
      </c>
      <c r="B25" s="990" t="s">
        <v>26987</v>
      </c>
      <c r="C25" s="928"/>
      <c r="D25" s="928"/>
      <c r="E25" s="928"/>
      <c r="F25" s="1002"/>
      <c r="G25" s="994"/>
      <c r="H25" s="10"/>
      <c r="J25" s="521"/>
    </row>
    <row r="26" spans="1:10" x14ac:dyDescent="0.25">
      <c r="A26" s="535" t="s">
        <v>26988</v>
      </c>
      <c r="B26" s="995" t="s">
        <v>25371</v>
      </c>
      <c r="C26" s="996" t="s">
        <v>25460</v>
      </c>
      <c r="D26" s="921" t="s">
        <v>19513</v>
      </c>
      <c r="E26" s="1003"/>
      <c r="F26" s="997"/>
      <c r="G26" s="998"/>
      <c r="H26" s="10"/>
      <c r="J26" s="521"/>
    </row>
    <row r="27" spans="1:10" x14ac:dyDescent="0.25">
      <c r="A27" s="535" t="s">
        <v>26989</v>
      </c>
      <c r="B27" s="535" t="s">
        <v>25271</v>
      </c>
      <c r="C27" s="921" t="s">
        <v>25392</v>
      </c>
      <c r="D27" s="921" t="s">
        <v>19513</v>
      </c>
      <c r="E27" s="921">
        <v>1</v>
      </c>
      <c r="F27" s="997">
        <f>VLOOKUP(C27,'[7]M.O.'!A$1:G$65536,6,0)</f>
        <v>4980.7746999999999</v>
      </c>
      <c r="G27" s="998">
        <f>F27*E27</f>
        <v>4980.7746999999999</v>
      </c>
      <c r="H27" s="10"/>
      <c r="J27" s="521"/>
    </row>
    <row r="28" spans="1:10" x14ac:dyDescent="0.25">
      <c r="A28" s="535" t="s">
        <v>26990</v>
      </c>
      <c r="B28" s="990" t="s">
        <v>26991</v>
      </c>
      <c r="C28" s="928"/>
      <c r="D28" s="928"/>
      <c r="E28" s="928"/>
      <c r="F28" s="1002"/>
      <c r="G28" s="994"/>
      <c r="H28" s="10"/>
      <c r="J28" s="521"/>
    </row>
    <row r="29" spans="1:10" x14ac:dyDescent="0.25">
      <c r="A29" s="535" t="s">
        <v>26992</v>
      </c>
      <c r="B29" s="990" t="s">
        <v>26977</v>
      </c>
      <c r="C29" s="928"/>
      <c r="D29" s="928"/>
      <c r="E29" s="928"/>
      <c r="F29" s="1002"/>
      <c r="G29" s="994"/>
      <c r="H29" s="10"/>
      <c r="J29" s="521"/>
    </row>
    <row r="30" spans="1:10" x14ac:dyDescent="0.25">
      <c r="A30" s="535" t="s">
        <v>26993</v>
      </c>
      <c r="B30" s="535" t="s">
        <v>25275</v>
      </c>
      <c r="C30" s="921" t="s">
        <v>25356</v>
      </c>
      <c r="D30" s="921" t="s">
        <v>19513</v>
      </c>
      <c r="E30" s="921"/>
      <c r="F30" s="997"/>
      <c r="G30" s="998"/>
      <c r="H30" s="10"/>
      <c r="J30" s="521"/>
    </row>
    <row r="31" spans="1:10" x14ac:dyDescent="0.25">
      <c r="A31" s="535" t="s">
        <v>26994</v>
      </c>
      <c r="B31" s="535" t="s">
        <v>25329</v>
      </c>
      <c r="C31" s="921" t="s">
        <v>25235</v>
      </c>
      <c r="D31" s="921" t="s">
        <v>19513</v>
      </c>
      <c r="E31" s="931"/>
      <c r="F31" s="997">
        <f>VLOOKUP(C31,'[7]M.O.'!A$1:G$65536,6,0)</f>
        <v>7572.8765999999996</v>
      </c>
      <c r="G31" s="998">
        <f>F31*E31</f>
        <v>0</v>
      </c>
      <c r="H31" s="10"/>
      <c r="J31" s="521"/>
    </row>
    <row r="32" spans="1:10" x14ac:dyDescent="0.25">
      <c r="A32" s="535" t="s">
        <v>26995</v>
      </c>
      <c r="B32" s="535" t="s">
        <v>25489</v>
      </c>
      <c r="C32" s="921" t="s">
        <v>25380</v>
      </c>
      <c r="D32" s="921" t="s">
        <v>19513</v>
      </c>
      <c r="E32" s="921"/>
      <c r="F32" s="997"/>
      <c r="G32" s="998"/>
      <c r="H32" s="10"/>
      <c r="J32" s="521"/>
    </row>
    <row r="33" spans="1:11" x14ac:dyDescent="0.25">
      <c r="A33" s="535" t="s">
        <v>26996</v>
      </c>
      <c r="B33" s="535" t="s">
        <v>25507</v>
      </c>
      <c r="C33" s="921" t="s">
        <v>25266</v>
      </c>
      <c r="D33" s="921" t="s">
        <v>19513</v>
      </c>
      <c r="E33" s="921">
        <v>2</v>
      </c>
      <c r="F33" s="997">
        <f>VLOOKUP(C33,'[7]M.O.'!A$1:G$65536,6,0)</f>
        <v>5050.4233999999997</v>
      </c>
      <c r="G33" s="998">
        <f>F33*E33</f>
        <v>10100.846799999999</v>
      </c>
      <c r="H33" s="10"/>
      <c r="J33" s="521"/>
    </row>
    <row r="34" spans="1:11" x14ac:dyDescent="0.25">
      <c r="A34" s="535" t="s">
        <v>26997</v>
      </c>
      <c r="B34" s="535" t="s">
        <v>26985</v>
      </c>
      <c r="C34" s="921" t="s">
        <v>25464</v>
      </c>
      <c r="D34" s="921" t="s">
        <v>19513</v>
      </c>
      <c r="E34" s="921"/>
      <c r="F34" s="999"/>
      <c r="G34" s="998"/>
      <c r="H34" s="10"/>
      <c r="J34" s="521"/>
      <c r="K34" s="1004"/>
    </row>
    <row r="35" spans="1:11" x14ac:dyDescent="0.25">
      <c r="A35" s="535" t="s">
        <v>26998</v>
      </c>
      <c r="B35" s="990" t="s">
        <v>26987</v>
      </c>
      <c r="C35" s="928"/>
      <c r="D35" s="928"/>
      <c r="E35" s="928"/>
      <c r="F35" s="1005"/>
      <c r="G35" s="994"/>
      <c r="H35" s="10"/>
      <c r="J35" s="521"/>
    </row>
    <row r="36" spans="1:11" x14ac:dyDescent="0.25">
      <c r="A36" s="535" t="s">
        <v>26999</v>
      </c>
      <c r="B36" s="535" t="s">
        <v>25252</v>
      </c>
      <c r="C36" s="921" t="s">
        <v>25230</v>
      </c>
      <c r="D36" s="921" t="s">
        <v>19513</v>
      </c>
      <c r="E36" s="921">
        <v>0.5</v>
      </c>
      <c r="F36" s="997">
        <f>VLOOKUP(C36,'[7]M.O.'!A$1:G$65536,6,0)</f>
        <v>5281.6129000000001</v>
      </c>
      <c r="G36" s="998">
        <f>F36*E36</f>
        <v>2640.80645</v>
      </c>
      <c r="H36" s="10"/>
      <c r="J36" s="521"/>
    </row>
    <row r="37" spans="1:11" x14ac:dyDescent="0.25">
      <c r="A37" s="1000" t="s">
        <v>27000</v>
      </c>
      <c r="B37" s="1000" t="s">
        <v>25387</v>
      </c>
      <c r="C37" s="942" t="s">
        <v>25286</v>
      </c>
      <c r="D37" s="942" t="s">
        <v>19513</v>
      </c>
      <c r="E37" s="942">
        <v>1</v>
      </c>
      <c r="F37" s="997">
        <f>VLOOKUP(C37,'[7]M.O.'!A$1:G$65536,6,0)</f>
        <v>4278.9813999999997</v>
      </c>
      <c r="G37" s="998">
        <f>F37*E37</f>
        <v>4278.9813999999997</v>
      </c>
      <c r="H37" s="10"/>
      <c r="J37" s="521"/>
    </row>
    <row r="38" spans="1:11" x14ac:dyDescent="0.25">
      <c r="A38" s="1006" t="s">
        <v>27001</v>
      </c>
      <c r="B38" s="959"/>
      <c r="C38" s="928"/>
      <c r="D38" s="959"/>
      <c r="E38" s="1007">
        <f>SUM(E17:E37)</f>
        <v>6.75</v>
      </c>
      <c r="F38" s="1008"/>
      <c r="G38" s="1009">
        <f>SUM(G17:G37)</f>
        <v>40990.054450000003</v>
      </c>
      <c r="J38" s="521"/>
    </row>
    <row r="39" spans="1:11" x14ac:dyDescent="0.25">
      <c r="A39" s="1010" t="s">
        <v>26823</v>
      </c>
      <c r="C39" s="10"/>
      <c r="E39" s="539"/>
      <c r="G39" s="1011"/>
      <c r="J39" s="521"/>
    </row>
    <row r="40" spans="1:11" x14ac:dyDescent="0.25">
      <c r="A40" s="1012"/>
      <c r="C40" s="10"/>
      <c r="E40" s="539"/>
      <c r="G40" s="1011"/>
      <c r="J40" s="521"/>
    </row>
    <row r="41" spans="1:11" x14ac:dyDescent="0.25">
      <c r="A41" s="1013"/>
      <c r="C41" s="10"/>
      <c r="E41" s="539"/>
      <c r="G41" s="1011"/>
      <c r="J41" s="521"/>
    </row>
    <row r="42" spans="1:11" x14ac:dyDescent="0.25">
      <c r="A42" s="967" t="s">
        <v>27002</v>
      </c>
      <c r="E42" s="539"/>
      <c r="J42" s="521"/>
    </row>
    <row r="43" spans="1:11" x14ac:dyDescent="0.25">
      <c r="A43" s="1014" t="s">
        <v>15146</v>
      </c>
      <c r="B43" s="1015" t="s">
        <v>26925</v>
      </c>
      <c r="C43" s="1016" t="s">
        <v>26970</v>
      </c>
      <c r="D43" s="1014" t="s">
        <v>15148</v>
      </c>
      <c r="E43" s="1014" t="s">
        <v>21825</v>
      </c>
      <c r="F43" s="1017" t="s">
        <v>27003</v>
      </c>
      <c r="G43" s="1017"/>
      <c r="H43" s="1017" t="s">
        <v>27004</v>
      </c>
      <c r="I43" s="1017"/>
      <c r="J43" s="1015" t="s">
        <v>27005</v>
      </c>
    </row>
    <row r="44" spans="1:11" x14ac:dyDescent="0.25">
      <c r="A44" s="1014"/>
      <c r="B44" s="1016"/>
      <c r="C44" s="1018"/>
      <c r="D44" s="1019"/>
      <c r="E44" s="1019"/>
      <c r="F44" s="1020" t="s">
        <v>27006</v>
      </c>
      <c r="G44" s="1020" t="s">
        <v>26618</v>
      </c>
      <c r="H44" s="1020" t="s">
        <v>27007</v>
      </c>
      <c r="I44" s="1020" t="s">
        <v>27008</v>
      </c>
      <c r="J44" s="1016"/>
    </row>
    <row r="45" spans="1:11" x14ac:dyDescent="0.25">
      <c r="A45" s="985" t="s">
        <v>26934</v>
      </c>
      <c r="B45" s="985" t="s">
        <v>27009</v>
      </c>
      <c r="C45" s="1021"/>
      <c r="D45" s="1021"/>
      <c r="E45" s="1021"/>
      <c r="F45" s="1021"/>
      <c r="G45" s="1021"/>
      <c r="H45" s="1021"/>
      <c r="I45" s="1021"/>
      <c r="J45" s="1022"/>
    </row>
    <row r="46" spans="1:11" x14ac:dyDescent="0.25">
      <c r="A46" s="535" t="s">
        <v>27010</v>
      </c>
      <c r="B46" s="990" t="s">
        <v>26975</v>
      </c>
      <c r="C46" s="928"/>
      <c r="D46" s="928"/>
      <c r="E46" s="928"/>
      <c r="F46" s="928"/>
      <c r="G46" s="928"/>
      <c r="H46" s="928"/>
      <c r="I46" s="928"/>
      <c r="J46" s="994"/>
    </row>
    <row r="47" spans="1:11" x14ac:dyDescent="0.25">
      <c r="A47" s="535" t="s">
        <v>27011</v>
      </c>
      <c r="B47" s="990" t="s">
        <v>26977</v>
      </c>
      <c r="C47" s="928"/>
      <c r="D47" s="928"/>
      <c r="E47" s="928"/>
      <c r="F47" s="928"/>
      <c r="G47" s="928"/>
      <c r="H47" s="928"/>
      <c r="I47" s="928"/>
      <c r="J47" s="994"/>
    </row>
    <row r="48" spans="1:11" x14ac:dyDescent="0.25">
      <c r="A48" s="535" t="s">
        <v>27012</v>
      </c>
      <c r="B48" s="535" t="s">
        <v>25886</v>
      </c>
      <c r="C48" s="921" t="s">
        <v>25675</v>
      </c>
      <c r="D48" s="921" t="s">
        <v>19513</v>
      </c>
      <c r="E48" s="921">
        <v>1</v>
      </c>
      <c r="F48" s="975">
        <v>44</v>
      </c>
      <c r="G48" s="975">
        <v>176</v>
      </c>
      <c r="H48" s="999">
        <f>VLOOKUP(C48,[7]EQUIP!A$1:K$65536,10,0)</f>
        <v>35.966700000000003</v>
      </c>
      <c r="I48" s="999">
        <f>VLOOKUP(C48,[7]EQUIP!A$1:K$65536,11,0)</f>
        <v>7.0814000000000004</v>
      </c>
      <c r="J48" s="626">
        <f>E48*(H48*F48+I48*G48)</f>
        <v>2828.8612000000003</v>
      </c>
    </row>
    <row r="49" spans="1:12" x14ac:dyDescent="0.25">
      <c r="A49" s="535" t="s">
        <v>27013</v>
      </c>
      <c r="B49" s="535" t="s">
        <v>27014</v>
      </c>
      <c r="C49" s="921" t="s">
        <v>25731</v>
      </c>
      <c r="D49" s="921" t="s">
        <v>19513</v>
      </c>
      <c r="E49" s="921">
        <v>1</v>
      </c>
      <c r="F49" s="975">
        <v>44</v>
      </c>
      <c r="G49" s="975">
        <v>176</v>
      </c>
      <c r="H49" s="999">
        <f>VLOOKUP(C49,[7]EQUIP!A$1:K$65536,10,0)</f>
        <v>247.96090000000001</v>
      </c>
      <c r="I49" s="999">
        <f>VLOOKUP(C49,[7]EQUIP!A$1:K$65536,11,0)</f>
        <v>81.271900000000002</v>
      </c>
      <c r="J49" s="626">
        <f>E49*(H49*F49+I49*G49)</f>
        <v>25214.133999999998</v>
      </c>
      <c r="L49" s="1004"/>
    </row>
    <row r="50" spans="1:12" x14ac:dyDescent="0.25">
      <c r="A50" s="535" t="s">
        <v>27015</v>
      </c>
      <c r="B50" s="990" t="s">
        <v>26987</v>
      </c>
      <c r="C50" s="928"/>
      <c r="D50" s="928"/>
      <c r="E50" s="928"/>
      <c r="F50" s="1023"/>
      <c r="G50" s="1023"/>
      <c r="H50" s="1002"/>
      <c r="I50" s="1002"/>
      <c r="J50" s="1024"/>
    </row>
    <row r="51" spans="1:12" x14ac:dyDescent="0.25">
      <c r="A51" s="535" t="s">
        <v>27016</v>
      </c>
      <c r="B51" s="535" t="s">
        <v>25886</v>
      </c>
      <c r="C51" s="921" t="s">
        <v>25675</v>
      </c>
      <c r="D51" s="921" t="s">
        <v>19513</v>
      </c>
      <c r="E51" s="931"/>
      <c r="F51" s="975">
        <v>44</v>
      </c>
      <c r="G51" s="975">
        <v>176</v>
      </c>
      <c r="H51" s="999">
        <f>VLOOKUP(C51,[7]EQUIP!A$1:K$65536,10,0)</f>
        <v>35.966700000000003</v>
      </c>
      <c r="I51" s="999">
        <f>VLOOKUP(C51,[7]EQUIP!A$1:K$65536,11,0)</f>
        <v>7.0814000000000004</v>
      </c>
      <c r="J51" s="626">
        <f>E51*(H51*F51+I51*G51)</f>
        <v>0</v>
      </c>
    </row>
    <row r="52" spans="1:12" x14ac:dyDescent="0.25">
      <c r="A52" s="535" t="s">
        <v>27017</v>
      </c>
      <c r="B52" s="990" t="s">
        <v>26991</v>
      </c>
      <c r="C52" s="928"/>
      <c r="D52" s="928"/>
      <c r="E52" s="928"/>
      <c r="F52" s="1023"/>
      <c r="G52" s="1023"/>
      <c r="H52" s="1002"/>
      <c r="I52" s="1002"/>
      <c r="J52" s="1024"/>
    </row>
    <row r="53" spans="1:12" x14ac:dyDescent="0.25">
      <c r="A53" s="535" t="s">
        <v>27018</v>
      </c>
      <c r="B53" s="1000" t="s">
        <v>25886</v>
      </c>
      <c r="C53" s="921" t="s">
        <v>25675</v>
      </c>
      <c r="D53" s="942" t="s">
        <v>19513</v>
      </c>
      <c r="E53" s="942"/>
      <c r="F53" s="975">
        <v>44</v>
      </c>
      <c r="G53" s="975">
        <v>176</v>
      </c>
      <c r="H53" s="999"/>
      <c r="I53" s="999"/>
      <c r="J53" s="626"/>
    </row>
    <row r="54" spans="1:12" x14ac:dyDescent="0.25">
      <c r="A54" s="1006" t="s">
        <v>27019</v>
      </c>
      <c r="B54" s="990"/>
      <c r="C54" s="928"/>
      <c r="D54" s="928"/>
      <c r="E54" s="1025">
        <f>SUM(E48:E53)</f>
        <v>2</v>
      </c>
      <c r="F54" s="928"/>
      <c r="G54" s="928"/>
      <c r="H54" s="1002"/>
      <c r="I54" s="1026"/>
      <c r="J54" s="1009">
        <f>SUM(J46:J53)</f>
        <v>28042.995199999998</v>
      </c>
    </row>
    <row r="55" spans="1:12" x14ac:dyDescent="0.25">
      <c r="A55" s="1012"/>
      <c r="C55" s="10"/>
      <c r="D55" s="10"/>
      <c r="E55" s="10"/>
      <c r="F55" s="10"/>
      <c r="G55" s="10"/>
      <c r="H55" s="1027"/>
      <c r="I55" s="1027"/>
      <c r="J55" s="1028"/>
    </row>
    <row r="56" spans="1:12" x14ac:dyDescent="0.25">
      <c r="A56" s="967" t="s">
        <v>27020</v>
      </c>
      <c r="I56" s="982"/>
      <c r="J56" s="983"/>
    </row>
    <row r="57" spans="1:12" ht="45" x14ac:dyDescent="0.25">
      <c r="A57" s="984" t="s">
        <v>15146</v>
      </c>
      <c r="B57" s="915" t="s">
        <v>26925</v>
      </c>
      <c r="C57" s="916" t="s">
        <v>26970</v>
      </c>
      <c r="D57" s="915" t="s">
        <v>15148</v>
      </c>
      <c r="E57" s="915" t="s">
        <v>21825</v>
      </c>
      <c r="F57" s="916" t="s">
        <v>26971</v>
      </c>
      <c r="G57" s="916" t="s">
        <v>26972</v>
      </c>
      <c r="J57" s="521"/>
    </row>
    <row r="58" spans="1:12" x14ac:dyDescent="0.25">
      <c r="A58" s="985" t="s">
        <v>26928</v>
      </c>
      <c r="B58" s="986" t="s">
        <v>27021</v>
      </c>
      <c r="C58" s="987"/>
      <c r="D58" s="988"/>
      <c r="E58" s="988"/>
      <c r="F58" s="988"/>
      <c r="G58" s="989"/>
      <c r="H58" s="10"/>
      <c r="J58" s="521"/>
    </row>
    <row r="59" spans="1:12" x14ac:dyDescent="0.25">
      <c r="A59" s="990" t="s">
        <v>26974</v>
      </c>
      <c r="B59" s="991" t="s">
        <v>26975</v>
      </c>
      <c r="C59" s="517"/>
      <c r="D59" s="992"/>
      <c r="E59" s="992"/>
      <c r="F59" s="992"/>
      <c r="G59" s="993"/>
      <c r="H59" s="10"/>
      <c r="J59" s="521"/>
    </row>
    <row r="60" spans="1:12" x14ac:dyDescent="0.25">
      <c r="A60" s="990" t="s">
        <v>26976</v>
      </c>
      <c r="B60" s="990" t="s">
        <v>26977</v>
      </c>
      <c r="C60" s="959"/>
      <c r="D60" s="928"/>
      <c r="E60" s="928"/>
      <c r="F60" s="928"/>
      <c r="G60" s="994"/>
      <c r="H60" s="10"/>
      <c r="J60" s="521"/>
    </row>
    <row r="61" spans="1:12" x14ac:dyDescent="0.25">
      <c r="A61" s="535" t="s">
        <v>26978</v>
      </c>
      <c r="B61" s="995" t="s">
        <v>26979</v>
      </c>
      <c r="C61" s="996" t="s">
        <v>25478</v>
      </c>
      <c r="D61" s="996" t="s">
        <v>19513</v>
      </c>
      <c r="E61" s="996"/>
      <c r="F61" s="997"/>
      <c r="G61" s="998"/>
      <c r="H61" s="10"/>
      <c r="J61" s="521"/>
    </row>
    <row r="62" spans="1:12" x14ac:dyDescent="0.25">
      <c r="A62" s="535" t="s">
        <v>26980</v>
      </c>
      <c r="B62" s="995" t="s">
        <v>25385</v>
      </c>
      <c r="C62" s="996" t="s">
        <v>25253</v>
      </c>
      <c r="D62" s="996" t="s">
        <v>19513</v>
      </c>
      <c r="E62" s="996"/>
      <c r="F62" s="997"/>
      <c r="G62" s="998"/>
      <c r="H62" s="10"/>
      <c r="J62" s="521"/>
    </row>
    <row r="63" spans="1:12" x14ac:dyDescent="0.25">
      <c r="A63" s="535" t="s">
        <v>26981</v>
      </c>
      <c r="B63" s="535" t="s">
        <v>25365</v>
      </c>
      <c r="C63" s="921" t="s">
        <v>25284</v>
      </c>
      <c r="D63" s="921" t="s">
        <v>19513</v>
      </c>
      <c r="E63" s="921"/>
      <c r="F63" s="999"/>
      <c r="G63" s="998"/>
      <c r="H63" s="10"/>
      <c r="J63" s="521"/>
    </row>
    <row r="64" spans="1:12" x14ac:dyDescent="0.25">
      <c r="A64" s="535" t="s">
        <v>26982</v>
      </c>
      <c r="B64" s="535" t="s">
        <v>26983</v>
      </c>
      <c r="C64" s="921" t="s">
        <v>25382</v>
      </c>
      <c r="D64" s="921" t="s">
        <v>19513</v>
      </c>
      <c r="E64" s="921"/>
      <c r="F64" s="999"/>
      <c r="G64" s="998"/>
      <c r="H64" s="10"/>
      <c r="J64" s="521"/>
    </row>
    <row r="65" spans="1:11" x14ac:dyDescent="0.25">
      <c r="A65" s="535" t="s">
        <v>26984</v>
      </c>
      <c r="B65" s="535" t="s">
        <v>26985</v>
      </c>
      <c r="C65" s="921" t="s">
        <v>25464</v>
      </c>
      <c r="D65" s="921" t="s">
        <v>19513</v>
      </c>
      <c r="E65" s="921"/>
      <c r="F65" s="999"/>
      <c r="G65" s="998"/>
      <c r="H65" s="10"/>
      <c r="J65" s="521"/>
    </row>
    <row r="66" spans="1:11" x14ac:dyDescent="0.25">
      <c r="A66" s="535"/>
      <c r="B66" s="1000"/>
      <c r="C66" s="942"/>
      <c r="D66" s="942"/>
      <c r="E66" s="942"/>
      <c r="F66" s="1001"/>
      <c r="G66" s="998"/>
      <c r="H66" s="10"/>
      <c r="J66" s="521"/>
    </row>
    <row r="67" spans="1:11" x14ac:dyDescent="0.25">
      <c r="A67" s="990" t="s">
        <v>26986</v>
      </c>
      <c r="B67" s="990" t="s">
        <v>26987</v>
      </c>
      <c r="C67" s="928"/>
      <c r="D67" s="928"/>
      <c r="E67" s="928"/>
      <c r="F67" s="1002"/>
      <c r="G67" s="994"/>
      <c r="H67" s="10"/>
      <c r="J67" s="521"/>
    </row>
    <row r="68" spans="1:11" x14ac:dyDescent="0.25">
      <c r="A68" s="535" t="s">
        <v>26988</v>
      </c>
      <c r="B68" s="995" t="s">
        <v>25371</v>
      </c>
      <c r="C68" s="996" t="s">
        <v>25460</v>
      </c>
      <c r="D68" s="921" t="s">
        <v>19513</v>
      </c>
      <c r="E68" s="1003"/>
      <c r="F68" s="997">
        <f>VLOOKUP(C68,'[7]M.O.'!A$1:G$65536,6,0)</f>
        <v>25432.686300000001</v>
      </c>
      <c r="G68" s="998">
        <f>F68*E68</f>
        <v>0</v>
      </c>
      <c r="H68" s="10"/>
      <c r="J68" s="521"/>
    </row>
    <row r="69" spans="1:11" x14ac:dyDescent="0.25">
      <c r="A69" s="535" t="s">
        <v>26989</v>
      </c>
      <c r="B69" s="535" t="s">
        <v>25271</v>
      </c>
      <c r="C69" s="921" t="s">
        <v>25392</v>
      </c>
      <c r="D69" s="921" t="s">
        <v>19513</v>
      </c>
      <c r="E69" s="921"/>
      <c r="F69" s="997">
        <f>VLOOKUP(C69,'[7]M.O.'!A$1:G$65536,6,0)</f>
        <v>4980.7746999999999</v>
      </c>
      <c r="G69" s="998">
        <f>F69*E69</f>
        <v>0</v>
      </c>
      <c r="H69" s="10"/>
      <c r="J69" s="521"/>
      <c r="K69" s="1004"/>
    </row>
    <row r="70" spans="1:11" x14ac:dyDescent="0.25">
      <c r="A70" s="535" t="s">
        <v>26990</v>
      </c>
      <c r="B70" s="990" t="s">
        <v>26991</v>
      </c>
      <c r="C70" s="928"/>
      <c r="D70" s="928"/>
      <c r="E70" s="928"/>
      <c r="F70" s="1002"/>
      <c r="G70" s="994"/>
      <c r="H70" s="10"/>
      <c r="J70" s="521"/>
    </row>
    <row r="71" spans="1:11" x14ac:dyDescent="0.25">
      <c r="A71" s="535" t="s">
        <v>26992</v>
      </c>
      <c r="B71" s="990" t="s">
        <v>26977</v>
      </c>
      <c r="C71" s="928"/>
      <c r="D71" s="928"/>
      <c r="E71" s="928"/>
      <c r="F71" s="1002"/>
      <c r="G71" s="994"/>
      <c r="H71" s="10"/>
      <c r="J71" s="521"/>
    </row>
    <row r="72" spans="1:11" x14ac:dyDescent="0.25">
      <c r="A72" s="535" t="s">
        <v>26993</v>
      </c>
      <c r="B72" s="535" t="s">
        <v>25275</v>
      </c>
      <c r="C72" s="921" t="s">
        <v>25356</v>
      </c>
      <c r="D72" s="921" t="s">
        <v>19513</v>
      </c>
      <c r="E72" s="921"/>
      <c r="F72" s="999"/>
      <c r="G72" s="998"/>
      <c r="H72" s="10"/>
      <c r="J72" s="521"/>
    </row>
    <row r="73" spans="1:11" x14ac:dyDescent="0.25">
      <c r="A73" s="995" t="s">
        <v>26994</v>
      </c>
      <c r="B73" s="995" t="s">
        <v>25329</v>
      </c>
      <c r="C73" s="996" t="s">
        <v>25235</v>
      </c>
      <c r="D73" s="996" t="s">
        <v>19513</v>
      </c>
      <c r="E73" s="1003"/>
      <c r="F73" s="997"/>
      <c r="G73" s="998"/>
      <c r="H73" s="10"/>
      <c r="J73" s="521"/>
    </row>
    <row r="74" spans="1:11" x14ac:dyDescent="0.25">
      <c r="A74" s="535" t="s">
        <v>26995</v>
      </c>
      <c r="B74" s="535" t="s">
        <v>25489</v>
      </c>
      <c r="C74" s="921" t="s">
        <v>25380</v>
      </c>
      <c r="D74" s="921" t="s">
        <v>19513</v>
      </c>
      <c r="E74" s="921"/>
      <c r="F74" s="999"/>
      <c r="G74" s="998"/>
      <c r="H74" s="10"/>
      <c r="J74" s="521"/>
    </row>
    <row r="75" spans="1:11" x14ac:dyDescent="0.25">
      <c r="A75" s="535" t="s">
        <v>26996</v>
      </c>
      <c r="B75" s="535" t="s">
        <v>25507</v>
      </c>
      <c r="C75" s="921" t="s">
        <v>25266</v>
      </c>
      <c r="D75" s="921" t="s">
        <v>19513</v>
      </c>
      <c r="E75" s="921"/>
      <c r="F75" s="997">
        <f>VLOOKUP(C75,'[7]M.O.'!A$1:G$65536,6,0)</f>
        <v>5050.4233999999997</v>
      </c>
      <c r="G75" s="998">
        <f>F75*E75</f>
        <v>0</v>
      </c>
      <c r="H75" s="10"/>
      <c r="J75" s="521"/>
      <c r="K75" s="1004"/>
    </row>
    <row r="76" spans="1:11" x14ac:dyDescent="0.25">
      <c r="A76" s="535" t="s">
        <v>26997</v>
      </c>
      <c r="B76" s="535" t="s">
        <v>26985</v>
      </c>
      <c r="C76" s="921" t="s">
        <v>25464</v>
      </c>
      <c r="D76" s="921" t="s">
        <v>19513</v>
      </c>
      <c r="E76" s="921"/>
      <c r="F76" s="999"/>
      <c r="G76" s="998"/>
      <c r="H76" s="10"/>
      <c r="J76" s="521"/>
    </row>
    <row r="77" spans="1:11" x14ac:dyDescent="0.25">
      <c r="A77" s="535" t="s">
        <v>26998</v>
      </c>
      <c r="B77" s="990" t="s">
        <v>26987</v>
      </c>
      <c r="C77" s="928"/>
      <c r="D77" s="928"/>
      <c r="E77" s="928"/>
      <c r="F77" s="1005"/>
      <c r="G77" s="994"/>
      <c r="H77" s="10"/>
      <c r="J77" s="521"/>
    </row>
    <row r="78" spans="1:11" x14ac:dyDescent="0.25">
      <c r="A78" s="535" t="s">
        <v>26999</v>
      </c>
      <c r="B78" s="535" t="s">
        <v>25252</v>
      </c>
      <c r="C78" s="921" t="s">
        <v>25230</v>
      </c>
      <c r="D78" s="921" t="s">
        <v>19513</v>
      </c>
      <c r="E78" s="921"/>
      <c r="F78" s="999"/>
      <c r="G78" s="998"/>
      <c r="H78" s="10"/>
      <c r="J78" s="521"/>
      <c r="K78" s="1004"/>
    </row>
    <row r="79" spans="1:11" x14ac:dyDescent="0.25">
      <c r="A79" s="1000" t="s">
        <v>27000</v>
      </c>
      <c r="B79" s="1000" t="s">
        <v>25387</v>
      </c>
      <c r="C79" s="942" t="s">
        <v>25286</v>
      </c>
      <c r="D79" s="942" t="s">
        <v>19513</v>
      </c>
      <c r="E79" s="942"/>
      <c r="F79" s="1001"/>
      <c r="G79" s="998"/>
      <c r="H79" s="10"/>
      <c r="J79" s="521"/>
      <c r="K79" s="1004"/>
    </row>
    <row r="80" spans="1:11" x14ac:dyDescent="0.25">
      <c r="A80" s="1006" t="s">
        <v>27022</v>
      </c>
      <c r="B80" s="959"/>
      <c r="C80" s="928"/>
      <c r="D80" s="959"/>
      <c r="E80" s="1007">
        <f>SUM(E59:E79)</f>
        <v>0</v>
      </c>
      <c r="F80" s="1008"/>
      <c r="G80" s="1009">
        <f>SUM(G59:G79)</f>
        <v>0</v>
      </c>
      <c r="J80" s="521"/>
    </row>
    <row r="81" spans="1:12" x14ac:dyDescent="0.25">
      <c r="A81" s="1010" t="s">
        <v>26823</v>
      </c>
      <c r="C81" s="10"/>
      <c r="E81" s="539"/>
      <c r="G81" s="1011"/>
      <c r="J81" s="521"/>
    </row>
    <row r="82" spans="1:12" x14ac:dyDescent="0.25">
      <c r="A82" s="1012"/>
      <c r="C82" s="10"/>
      <c r="E82" s="539"/>
      <c r="G82" s="1011"/>
      <c r="J82" s="521"/>
    </row>
    <row r="83" spans="1:12" x14ac:dyDescent="0.25">
      <c r="A83" s="1013"/>
      <c r="C83" s="10"/>
      <c r="E83" s="539"/>
      <c r="G83" s="1011"/>
      <c r="J83" s="521"/>
    </row>
    <row r="84" spans="1:12" x14ac:dyDescent="0.25">
      <c r="A84" s="967" t="s">
        <v>27023</v>
      </c>
      <c r="E84" s="539"/>
      <c r="J84" s="521"/>
    </row>
    <row r="85" spans="1:12" x14ac:dyDescent="0.25">
      <c r="A85" s="1014" t="s">
        <v>15146</v>
      </c>
      <c r="B85" s="1015" t="s">
        <v>26925</v>
      </c>
      <c r="C85" s="1016" t="s">
        <v>26970</v>
      </c>
      <c r="D85" s="1014" t="s">
        <v>15148</v>
      </c>
      <c r="E85" s="1014" t="s">
        <v>21825</v>
      </c>
      <c r="F85" s="1017" t="s">
        <v>27003</v>
      </c>
      <c r="G85" s="1017"/>
      <c r="H85" s="1017" t="s">
        <v>27004</v>
      </c>
      <c r="I85" s="1017"/>
      <c r="J85" s="1015" t="s">
        <v>27005</v>
      </c>
    </row>
    <row r="86" spans="1:12" x14ac:dyDescent="0.25">
      <c r="A86" s="1014"/>
      <c r="B86" s="1016"/>
      <c r="C86" s="1018"/>
      <c r="D86" s="1019"/>
      <c r="E86" s="1019"/>
      <c r="F86" s="1020" t="s">
        <v>27006</v>
      </c>
      <c r="G86" s="1020" t="s">
        <v>26618</v>
      </c>
      <c r="H86" s="1020" t="s">
        <v>27007</v>
      </c>
      <c r="I86" s="1020" t="s">
        <v>27008</v>
      </c>
      <c r="J86" s="1016"/>
    </row>
    <row r="87" spans="1:12" x14ac:dyDescent="0.25">
      <c r="A87" s="985" t="s">
        <v>26934</v>
      </c>
      <c r="B87" s="985" t="s">
        <v>27024</v>
      </c>
      <c r="C87" s="1021"/>
      <c r="D87" s="1021"/>
      <c r="E87" s="1021"/>
      <c r="F87" s="1021"/>
      <c r="G87" s="1021"/>
      <c r="H87" s="1021"/>
      <c r="I87" s="1021"/>
      <c r="J87" s="1022"/>
    </row>
    <row r="88" spans="1:12" x14ac:dyDescent="0.25">
      <c r="A88" s="535" t="s">
        <v>27010</v>
      </c>
      <c r="B88" s="990" t="s">
        <v>26975</v>
      </c>
      <c r="C88" s="928"/>
      <c r="D88" s="928"/>
      <c r="E88" s="928"/>
      <c r="F88" s="928"/>
      <c r="G88" s="928"/>
      <c r="H88" s="928"/>
      <c r="I88" s="928"/>
      <c r="J88" s="994"/>
    </row>
    <row r="89" spans="1:12" x14ac:dyDescent="0.25">
      <c r="A89" s="535" t="s">
        <v>27011</v>
      </c>
      <c r="B89" s="990" t="s">
        <v>26977</v>
      </c>
      <c r="C89" s="928"/>
      <c r="D89" s="928"/>
      <c r="E89" s="928"/>
      <c r="F89" s="928"/>
      <c r="G89" s="928"/>
      <c r="H89" s="928"/>
      <c r="I89" s="928"/>
      <c r="J89" s="994"/>
    </row>
    <row r="90" spans="1:12" x14ac:dyDescent="0.25">
      <c r="A90" s="535" t="s">
        <v>27012</v>
      </c>
      <c r="B90" s="535" t="s">
        <v>25886</v>
      </c>
      <c r="C90" s="921" t="s">
        <v>25675</v>
      </c>
      <c r="D90" s="921" t="s">
        <v>19513</v>
      </c>
      <c r="E90" s="921"/>
      <c r="F90" s="975">
        <v>44</v>
      </c>
      <c r="G90" s="975">
        <v>176</v>
      </c>
      <c r="H90" s="999">
        <f>VLOOKUP(C90,[7]EQUIP!A$1:K$65536,10,0)</f>
        <v>35.966700000000003</v>
      </c>
      <c r="I90" s="999">
        <f>VLOOKUP(C90,[7]EQUIP!A$1:K$65536,11,0)</f>
        <v>7.0814000000000004</v>
      </c>
      <c r="J90" s="626">
        <f>E90*(H90*F90+I90*G90)</f>
        <v>0</v>
      </c>
    </row>
    <row r="91" spans="1:12" x14ac:dyDescent="0.25">
      <c r="A91" s="535" t="s">
        <v>27013</v>
      </c>
      <c r="B91" s="535" t="s">
        <v>27014</v>
      </c>
      <c r="C91" s="921" t="s">
        <v>25731</v>
      </c>
      <c r="D91" s="921" t="s">
        <v>19513</v>
      </c>
      <c r="E91" s="921"/>
      <c r="F91" s="975">
        <v>44</v>
      </c>
      <c r="G91" s="975">
        <v>176</v>
      </c>
      <c r="H91" s="999">
        <f>VLOOKUP(C91,[7]EQUIP!A$1:K$65536,10,0)</f>
        <v>247.96090000000001</v>
      </c>
      <c r="I91" s="999">
        <f>VLOOKUP(C91,[7]EQUIP!A$1:K$65536,11,0)</f>
        <v>81.271900000000002</v>
      </c>
      <c r="J91" s="626">
        <f>E91*(H91*F91+I91*G91)</f>
        <v>0</v>
      </c>
      <c r="L91" s="1004"/>
    </row>
    <row r="92" spans="1:12" x14ac:dyDescent="0.25">
      <c r="A92" s="535" t="s">
        <v>27015</v>
      </c>
      <c r="B92" s="990" t="s">
        <v>26987</v>
      </c>
      <c r="C92" s="928"/>
      <c r="D92" s="928"/>
      <c r="E92" s="928"/>
      <c r="F92" s="1023"/>
      <c r="G92" s="1023"/>
      <c r="H92" s="1002"/>
      <c r="I92" s="1002"/>
      <c r="J92" s="1024"/>
    </row>
    <row r="93" spans="1:12" x14ac:dyDescent="0.25">
      <c r="A93" s="535" t="s">
        <v>27016</v>
      </c>
      <c r="B93" s="535" t="s">
        <v>25886</v>
      </c>
      <c r="C93" s="921" t="s">
        <v>25675</v>
      </c>
      <c r="D93" s="921" t="s">
        <v>19513</v>
      </c>
      <c r="E93" s="931"/>
      <c r="F93" s="975">
        <v>44</v>
      </c>
      <c r="G93" s="975">
        <v>176</v>
      </c>
      <c r="H93" s="999">
        <f>VLOOKUP(C93,[7]EQUIP!A$1:K$65536,10,0)</f>
        <v>35.966700000000003</v>
      </c>
      <c r="I93" s="999">
        <f>VLOOKUP(C93,[7]EQUIP!A$1:K$65536,11,0)</f>
        <v>7.0814000000000004</v>
      </c>
      <c r="J93" s="626">
        <f>E93*(H93*F93+I93*G93)</f>
        <v>0</v>
      </c>
    </row>
    <row r="94" spans="1:12" x14ac:dyDescent="0.25">
      <c r="A94" s="535" t="s">
        <v>27017</v>
      </c>
      <c r="B94" s="990" t="s">
        <v>26991</v>
      </c>
      <c r="C94" s="928"/>
      <c r="D94" s="928"/>
      <c r="E94" s="928"/>
      <c r="F94" s="1023"/>
      <c r="G94" s="1023"/>
      <c r="H94" s="1002"/>
      <c r="I94" s="1002"/>
      <c r="J94" s="1024"/>
    </row>
    <row r="95" spans="1:12" x14ac:dyDescent="0.25">
      <c r="A95" s="535" t="s">
        <v>27018</v>
      </c>
      <c r="B95" s="1000" t="s">
        <v>25886</v>
      </c>
      <c r="C95" s="921" t="s">
        <v>25675</v>
      </c>
      <c r="D95" s="942" t="s">
        <v>19513</v>
      </c>
      <c r="E95" s="942"/>
      <c r="F95" s="975">
        <v>44</v>
      </c>
      <c r="G95" s="975">
        <v>176</v>
      </c>
      <c r="H95" s="999"/>
      <c r="I95" s="999"/>
      <c r="J95" s="626"/>
    </row>
    <row r="96" spans="1:12" x14ac:dyDescent="0.25">
      <c r="A96" s="1006" t="s">
        <v>27025</v>
      </c>
      <c r="B96" s="990"/>
      <c r="C96" s="928"/>
      <c r="D96" s="928"/>
      <c r="E96" s="1025">
        <f>SUM(E90:E95)</f>
        <v>0</v>
      </c>
      <c r="F96" s="928"/>
      <c r="G96" s="928"/>
      <c r="H96" s="1002"/>
      <c r="I96" s="1026"/>
      <c r="J96" s="1009">
        <f>SUM(J88:J95)</f>
        <v>0</v>
      </c>
    </row>
    <row r="97" spans="1:10" x14ac:dyDescent="0.25">
      <c r="A97" s="519"/>
      <c r="J97" s="521"/>
    </row>
    <row r="98" spans="1:10" x14ac:dyDescent="0.25">
      <c r="A98" s="519"/>
      <c r="J98" s="521"/>
    </row>
    <row r="99" spans="1:10" x14ac:dyDescent="0.25">
      <c r="A99" s="543"/>
      <c r="B99" s="544"/>
      <c r="C99" s="544"/>
      <c r="D99" s="544"/>
      <c r="E99" s="544"/>
      <c r="F99" s="544"/>
      <c r="G99" s="544"/>
      <c r="H99" s="544"/>
      <c r="I99" s="544"/>
      <c r="J99" s="545"/>
    </row>
  </sheetData>
  <mergeCells count="21">
    <mergeCell ref="J85:J86"/>
    <mergeCell ref="F43:G43"/>
    <mergeCell ref="H43:I43"/>
    <mergeCell ref="J43:J44"/>
    <mergeCell ref="A85:A86"/>
    <mergeCell ref="B85:B86"/>
    <mergeCell ref="C85:C86"/>
    <mergeCell ref="D85:D86"/>
    <mergeCell ref="E85:E86"/>
    <mergeCell ref="F85:G85"/>
    <mergeCell ref="H85:I85"/>
    <mergeCell ref="B1:J1"/>
    <mergeCell ref="B2:J2"/>
    <mergeCell ref="B3:J3"/>
    <mergeCell ref="A5:G5"/>
    <mergeCell ref="A6:G6"/>
    <mergeCell ref="A43:A44"/>
    <mergeCell ref="B43:B44"/>
    <mergeCell ref="C43:C44"/>
    <mergeCell ref="D43:D44"/>
    <mergeCell ref="E43:E44"/>
  </mergeCells>
  <printOptions horizontalCentered="1"/>
  <pageMargins left="0.7" right="0.7" top="0.75" bottom="0.75" header="0.3" footer="0.3"/>
  <pageSetup paperSize="9" scale="64" fitToHeight="0" orientation="portrait" r:id="rId1"/>
  <rowBreaks count="1" manualBreakCount="1">
    <brk id="55" max="9"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9EA1FA-1666-47A6-BE4B-EEBADFB8F032}">
  <sheetPr>
    <pageSetUpPr fitToPage="1"/>
  </sheetPr>
  <dimension ref="A1:K72"/>
  <sheetViews>
    <sheetView view="pageBreakPreview" zoomScale="90" zoomScaleNormal="100" zoomScaleSheetLayoutView="90" workbookViewId="0">
      <selection activeCell="A22" sqref="A22:E22"/>
    </sheetView>
  </sheetViews>
  <sheetFormatPr defaultRowHeight="15" x14ac:dyDescent="0.25"/>
  <cols>
    <col min="1" max="1" width="16.140625" customWidth="1"/>
    <col min="2" max="2" width="36.85546875" customWidth="1"/>
    <col min="4" max="4" width="12.42578125" bestFit="1" customWidth="1"/>
    <col min="5" max="5" width="10.7109375" customWidth="1"/>
    <col min="6" max="6" width="11.5703125" customWidth="1"/>
    <col min="7" max="7" width="13.7109375" customWidth="1"/>
    <col min="8" max="8" width="11.85546875" customWidth="1"/>
    <col min="9" max="9" width="13.42578125" customWidth="1"/>
    <col min="10" max="10" width="10.28515625" customWidth="1"/>
    <col min="257" max="257" width="16.140625" customWidth="1"/>
    <col min="258" max="258" width="36.85546875" customWidth="1"/>
    <col min="260" max="260" width="12.42578125" bestFit="1" customWidth="1"/>
    <col min="261" max="261" width="10.7109375" customWidth="1"/>
    <col min="262" max="262" width="11.5703125" customWidth="1"/>
    <col min="263" max="263" width="13.7109375" customWidth="1"/>
    <col min="264" max="264" width="11.85546875" customWidth="1"/>
    <col min="265" max="265" width="13.42578125" customWidth="1"/>
    <col min="266" max="266" width="10.28515625" customWidth="1"/>
    <col min="513" max="513" width="16.140625" customWidth="1"/>
    <col min="514" max="514" width="36.85546875" customWidth="1"/>
    <col min="516" max="516" width="12.42578125" bestFit="1" customWidth="1"/>
    <col min="517" max="517" width="10.7109375" customWidth="1"/>
    <col min="518" max="518" width="11.5703125" customWidth="1"/>
    <col min="519" max="519" width="13.7109375" customWidth="1"/>
    <col min="520" max="520" width="11.85546875" customWidth="1"/>
    <col min="521" max="521" width="13.42578125" customWidth="1"/>
    <col min="522" max="522" width="10.28515625" customWidth="1"/>
    <col min="769" max="769" width="16.140625" customWidth="1"/>
    <col min="770" max="770" width="36.85546875" customWidth="1"/>
    <col min="772" max="772" width="12.42578125" bestFit="1" customWidth="1"/>
    <col min="773" max="773" width="10.7109375" customWidth="1"/>
    <col min="774" max="774" width="11.5703125" customWidth="1"/>
    <col min="775" max="775" width="13.7109375" customWidth="1"/>
    <col min="776" max="776" width="11.85546875" customWidth="1"/>
    <col min="777" max="777" width="13.42578125" customWidth="1"/>
    <col min="778" max="778" width="10.28515625" customWidth="1"/>
    <col min="1025" max="1025" width="16.140625" customWidth="1"/>
    <col min="1026" max="1026" width="36.85546875" customWidth="1"/>
    <col min="1028" max="1028" width="12.42578125" bestFit="1" customWidth="1"/>
    <col min="1029" max="1029" width="10.7109375" customWidth="1"/>
    <col min="1030" max="1030" width="11.5703125" customWidth="1"/>
    <col min="1031" max="1031" width="13.7109375" customWidth="1"/>
    <col min="1032" max="1032" width="11.85546875" customWidth="1"/>
    <col min="1033" max="1033" width="13.42578125" customWidth="1"/>
    <col min="1034" max="1034" width="10.28515625" customWidth="1"/>
    <col min="1281" max="1281" width="16.140625" customWidth="1"/>
    <col min="1282" max="1282" width="36.85546875" customWidth="1"/>
    <col min="1284" max="1284" width="12.42578125" bestFit="1" customWidth="1"/>
    <col min="1285" max="1285" width="10.7109375" customWidth="1"/>
    <col min="1286" max="1286" width="11.5703125" customWidth="1"/>
    <col min="1287" max="1287" width="13.7109375" customWidth="1"/>
    <col min="1288" max="1288" width="11.85546875" customWidth="1"/>
    <col min="1289" max="1289" width="13.42578125" customWidth="1"/>
    <col min="1290" max="1290" width="10.28515625" customWidth="1"/>
    <col min="1537" max="1537" width="16.140625" customWidth="1"/>
    <col min="1538" max="1538" width="36.85546875" customWidth="1"/>
    <col min="1540" max="1540" width="12.42578125" bestFit="1" customWidth="1"/>
    <col min="1541" max="1541" width="10.7109375" customWidth="1"/>
    <col min="1542" max="1542" width="11.5703125" customWidth="1"/>
    <col min="1543" max="1543" width="13.7109375" customWidth="1"/>
    <col min="1544" max="1544" width="11.85546875" customWidth="1"/>
    <col min="1545" max="1545" width="13.42578125" customWidth="1"/>
    <col min="1546" max="1546" width="10.28515625" customWidth="1"/>
    <col min="1793" max="1793" width="16.140625" customWidth="1"/>
    <col min="1794" max="1794" width="36.85546875" customWidth="1"/>
    <col min="1796" max="1796" width="12.42578125" bestFit="1" customWidth="1"/>
    <col min="1797" max="1797" width="10.7109375" customWidth="1"/>
    <col min="1798" max="1798" width="11.5703125" customWidth="1"/>
    <col min="1799" max="1799" width="13.7109375" customWidth="1"/>
    <col min="1800" max="1800" width="11.85546875" customWidth="1"/>
    <col min="1801" max="1801" width="13.42578125" customWidth="1"/>
    <col min="1802" max="1802" width="10.28515625" customWidth="1"/>
    <col min="2049" max="2049" width="16.140625" customWidth="1"/>
    <col min="2050" max="2050" width="36.85546875" customWidth="1"/>
    <col min="2052" max="2052" width="12.42578125" bestFit="1" customWidth="1"/>
    <col min="2053" max="2053" width="10.7109375" customWidth="1"/>
    <col min="2054" max="2054" width="11.5703125" customWidth="1"/>
    <col min="2055" max="2055" width="13.7109375" customWidth="1"/>
    <col min="2056" max="2056" width="11.85546875" customWidth="1"/>
    <col min="2057" max="2057" width="13.42578125" customWidth="1"/>
    <col min="2058" max="2058" width="10.28515625" customWidth="1"/>
    <col min="2305" max="2305" width="16.140625" customWidth="1"/>
    <col min="2306" max="2306" width="36.85546875" customWidth="1"/>
    <col min="2308" max="2308" width="12.42578125" bestFit="1" customWidth="1"/>
    <col min="2309" max="2309" width="10.7109375" customWidth="1"/>
    <col min="2310" max="2310" width="11.5703125" customWidth="1"/>
    <col min="2311" max="2311" width="13.7109375" customWidth="1"/>
    <col min="2312" max="2312" width="11.85546875" customWidth="1"/>
    <col min="2313" max="2313" width="13.42578125" customWidth="1"/>
    <col min="2314" max="2314" width="10.28515625" customWidth="1"/>
    <col min="2561" max="2561" width="16.140625" customWidth="1"/>
    <col min="2562" max="2562" width="36.85546875" customWidth="1"/>
    <col min="2564" max="2564" width="12.42578125" bestFit="1" customWidth="1"/>
    <col min="2565" max="2565" width="10.7109375" customWidth="1"/>
    <col min="2566" max="2566" width="11.5703125" customWidth="1"/>
    <col min="2567" max="2567" width="13.7109375" customWidth="1"/>
    <col min="2568" max="2568" width="11.85546875" customWidth="1"/>
    <col min="2569" max="2569" width="13.42578125" customWidth="1"/>
    <col min="2570" max="2570" width="10.28515625" customWidth="1"/>
    <col min="2817" max="2817" width="16.140625" customWidth="1"/>
    <col min="2818" max="2818" width="36.85546875" customWidth="1"/>
    <col min="2820" max="2820" width="12.42578125" bestFit="1" customWidth="1"/>
    <col min="2821" max="2821" width="10.7109375" customWidth="1"/>
    <col min="2822" max="2822" width="11.5703125" customWidth="1"/>
    <col min="2823" max="2823" width="13.7109375" customWidth="1"/>
    <col min="2824" max="2824" width="11.85546875" customWidth="1"/>
    <col min="2825" max="2825" width="13.42578125" customWidth="1"/>
    <col min="2826" max="2826" width="10.28515625" customWidth="1"/>
    <col min="3073" max="3073" width="16.140625" customWidth="1"/>
    <col min="3074" max="3074" width="36.85546875" customWidth="1"/>
    <col min="3076" max="3076" width="12.42578125" bestFit="1" customWidth="1"/>
    <col min="3077" max="3077" width="10.7109375" customWidth="1"/>
    <col min="3078" max="3078" width="11.5703125" customWidth="1"/>
    <col min="3079" max="3079" width="13.7109375" customWidth="1"/>
    <col min="3080" max="3080" width="11.85546875" customWidth="1"/>
    <col min="3081" max="3081" width="13.42578125" customWidth="1"/>
    <col min="3082" max="3082" width="10.28515625" customWidth="1"/>
    <col min="3329" max="3329" width="16.140625" customWidth="1"/>
    <col min="3330" max="3330" width="36.85546875" customWidth="1"/>
    <col min="3332" max="3332" width="12.42578125" bestFit="1" customWidth="1"/>
    <col min="3333" max="3333" width="10.7109375" customWidth="1"/>
    <col min="3334" max="3334" width="11.5703125" customWidth="1"/>
    <col min="3335" max="3335" width="13.7109375" customWidth="1"/>
    <col min="3336" max="3336" width="11.85546875" customWidth="1"/>
    <col min="3337" max="3337" width="13.42578125" customWidth="1"/>
    <col min="3338" max="3338" width="10.28515625" customWidth="1"/>
    <col min="3585" max="3585" width="16.140625" customWidth="1"/>
    <col min="3586" max="3586" width="36.85546875" customWidth="1"/>
    <col min="3588" max="3588" width="12.42578125" bestFit="1" customWidth="1"/>
    <col min="3589" max="3589" width="10.7109375" customWidth="1"/>
    <col min="3590" max="3590" width="11.5703125" customWidth="1"/>
    <col min="3591" max="3591" width="13.7109375" customWidth="1"/>
    <col min="3592" max="3592" width="11.85546875" customWidth="1"/>
    <col min="3593" max="3593" width="13.42578125" customWidth="1"/>
    <col min="3594" max="3594" width="10.28515625" customWidth="1"/>
    <col min="3841" max="3841" width="16.140625" customWidth="1"/>
    <col min="3842" max="3842" width="36.85546875" customWidth="1"/>
    <col min="3844" max="3844" width="12.42578125" bestFit="1" customWidth="1"/>
    <col min="3845" max="3845" width="10.7109375" customWidth="1"/>
    <col min="3846" max="3846" width="11.5703125" customWidth="1"/>
    <col min="3847" max="3847" width="13.7109375" customWidth="1"/>
    <col min="3848" max="3848" width="11.85546875" customWidth="1"/>
    <col min="3849" max="3849" width="13.42578125" customWidth="1"/>
    <col min="3850" max="3850" width="10.28515625" customWidth="1"/>
    <col min="4097" max="4097" width="16.140625" customWidth="1"/>
    <col min="4098" max="4098" width="36.85546875" customWidth="1"/>
    <col min="4100" max="4100" width="12.42578125" bestFit="1" customWidth="1"/>
    <col min="4101" max="4101" width="10.7109375" customWidth="1"/>
    <col min="4102" max="4102" width="11.5703125" customWidth="1"/>
    <col min="4103" max="4103" width="13.7109375" customWidth="1"/>
    <col min="4104" max="4104" width="11.85546875" customWidth="1"/>
    <col min="4105" max="4105" width="13.42578125" customWidth="1"/>
    <col min="4106" max="4106" width="10.28515625" customWidth="1"/>
    <col min="4353" max="4353" width="16.140625" customWidth="1"/>
    <col min="4354" max="4354" width="36.85546875" customWidth="1"/>
    <col min="4356" max="4356" width="12.42578125" bestFit="1" customWidth="1"/>
    <col min="4357" max="4357" width="10.7109375" customWidth="1"/>
    <col min="4358" max="4358" width="11.5703125" customWidth="1"/>
    <col min="4359" max="4359" width="13.7109375" customWidth="1"/>
    <col min="4360" max="4360" width="11.85546875" customWidth="1"/>
    <col min="4361" max="4361" width="13.42578125" customWidth="1"/>
    <col min="4362" max="4362" width="10.28515625" customWidth="1"/>
    <col min="4609" max="4609" width="16.140625" customWidth="1"/>
    <col min="4610" max="4610" width="36.85546875" customWidth="1"/>
    <col min="4612" max="4612" width="12.42578125" bestFit="1" customWidth="1"/>
    <col min="4613" max="4613" width="10.7109375" customWidth="1"/>
    <col min="4614" max="4614" width="11.5703125" customWidth="1"/>
    <col min="4615" max="4615" width="13.7109375" customWidth="1"/>
    <col min="4616" max="4616" width="11.85546875" customWidth="1"/>
    <col min="4617" max="4617" width="13.42578125" customWidth="1"/>
    <col min="4618" max="4618" width="10.28515625" customWidth="1"/>
    <col min="4865" max="4865" width="16.140625" customWidth="1"/>
    <col min="4866" max="4866" width="36.85546875" customWidth="1"/>
    <col min="4868" max="4868" width="12.42578125" bestFit="1" customWidth="1"/>
    <col min="4869" max="4869" width="10.7109375" customWidth="1"/>
    <col min="4870" max="4870" width="11.5703125" customWidth="1"/>
    <col min="4871" max="4871" width="13.7109375" customWidth="1"/>
    <col min="4872" max="4872" width="11.85546875" customWidth="1"/>
    <col min="4873" max="4873" width="13.42578125" customWidth="1"/>
    <col min="4874" max="4874" width="10.28515625" customWidth="1"/>
    <col min="5121" max="5121" width="16.140625" customWidth="1"/>
    <col min="5122" max="5122" width="36.85546875" customWidth="1"/>
    <col min="5124" max="5124" width="12.42578125" bestFit="1" customWidth="1"/>
    <col min="5125" max="5125" width="10.7109375" customWidth="1"/>
    <col min="5126" max="5126" width="11.5703125" customWidth="1"/>
    <col min="5127" max="5127" width="13.7109375" customWidth="1"/>
    <col min="5128" max="5128" width="11.85546875" customWidth="1"/>
    <col min="5129" max="5129" width="13.42578125" customWidth="1"/>
    <col min="5130" max="5130" width="10.28515625" customWidth="1"/>
    <col min="5377" max="5377" width="16.140625" customWidth="1"/>
    <col min="5378" max="5378" width="36.85546875" customWidth="1"/>
    <col min="5380" max="5380" width="12.42578125" bestFit="1" customWidth="1"/>
    <col min="5381" max="5381" width="10.7109375" customWidth="1"/>
    <col min="5382" max="5382" width="11.5703125" customWidth="1"/>
    <col min="5383" max="5383" width="13.7109375" customWidth="1"/>
    <col min="5384" max="5384" width="11.85546875" customWidth="1"/>
    <col min="5385" max="5385" width="13.42578125" customWidth="1"/>
    <col min="5386" max="5386" width="10.28515625" customWidth="1"/>
    <col min="5633" max="5633" width="16.140625" customWidth="1"/>
    <col min="5634" max="5634" width="36.85546875" customWidth="1"/>
    <col min="5636" max="5636" width="12.42578125" bestFit="1" customWidth="1"/>
    <col min="5637" max="5637" width="10.7109375" customWidth="1"/>
    <col min="5638" max="5638" width="11.5703125" customWidth="1"/>
    <col min="5639" max="5639" width="13.7109375" customWidth="1"/>
    <col min="5640" max="5640" width="11.85546875" customWidth="1"/>
    <col min="5641" max="5641" width="13.42578125" customWidth="1"/>
    <col min="5642" max="5642" width="10.28515625" customWidth="1"/>
    <col min="5889" max="5889" width="16.140625" customWidth="1"/>
    <col min="5890" max="5890" width="36.85546875" customWidth="1"/>
    <col min="5892" max="5892" width="12.42578125" bestFit="1" customWidth="1"/>
    <col min="5893" max="5893" width="10.7109375" customWidth="1"/>
    <col min="5894" max="5894" width="11.5703125" customWidth="1"/>
    <col min="5895" max="5895" width="13.7109375" customWidth="1"/>
    <col min="5896" max="5896" width="11.85546875" customWidth="1"/>
    <col min="5897" max="5897" width="13.42578125" customWidth="1"/>
    <col min="5898" max="5898" width="10.28515625" customWidth="1"/>
    <col min="6145" max="6145" width="16.140625" customWidth="1"/>
    <col min="6146" max="6146" width="36.85546875" customWidth="1"/>
    <col min="6148" max="6148" width="12.42578125" bestFit="1" customWidth="1"/>
    <col min="6149" max="6149" width="10.7109375" customWidth="1"/>
    <col min="6150" max="6150" width="11.5703125" customWidth="1"/>
    <col min="6151" max="6151" width="13.7109375" customWidth="1"/>
    <col min="6152" max="6152" width="11.85546875" customWidth="1"/>
    <col min="6153" max="6153" width="13.42578125" customWidth="1"/>
    <col min="6154" max="6154" width="10.28515625" customWidth="1"/>
    <col min="6401" max="6401" width="16.140625" customWidth="1"/>
    <col min="6402" max="6402" width="36.85546875" customWidth="1"/>
    <col min="6404" max="6404" width="12.42578125" bestFit="1" customWidth="1"/>
    <col min="6405" max="6405" width="10.7109375" customWidth="1"/>
    <col min="6406" max="6406" width="11.5703125" customWidth="1"/>
    <col min="6407" max="6407" width="13.7109375" customWidth="1"/>
    <col min="6408" max="6408" width="11.85546875" customWidth="1"/>
    <col min="6409" max="6409" width="13.42578125" customWidth="1"/>
    <col min="6410" max="6410" width="10.28515625" customWidth="1"/>
    <col min="6657" max="6657" width="16.140625" customWidth="1"/>
    <col min="6658" max="6658" width="36.85546875" customWidth="1"/>
    <col min="6660" max="6660" width="12.42578125" bestFit="1" customWidth="1"/>
    <col min="6661" max="6661" width="10.7109375" customWidth="1"/>
    <col min="6662" max="6662" width="11.5703125" customWidth="1"/>
    <col min="6663" max="6663" width="13.7109375" customWidth="1"/>
    <col min="6664" max="6664" width="11.85546875" customWidth="1"/>
    <col min="6665" max="6665" width="13.42578125" customWidth="1"/>
    <col min="6666" max="6666" width="10.28515625" customWidth="1"/>
    <col min="6913" max="6913" width="16.140625" customWidth="1"/>
    <col min="6914" max="6914" width="36.85546875" customWidth="1"/>
    <col min="6916" max="6916" width="12.42578125" bestFit="1" customWidth="1"/>
    <col min="6917" max="6917" width="10.7109375" customWidth="1"/>
    <col min="6918" max="6918" width="11.5703125" customWidth="1"/>
    <col min="6919" max="6919" width="13.7109375" customWidth="1"/>
    <col min="6920" max="6920" width="11.85546875" customWidth="1"/>
    <col min="6921" max="6921" width="13.42578125" customWidth="1"/>
    <col min="6922" max="6922" width="10.28515625" customWidth="1"/>
    <col min="7169" max="7169" width="16.140625" customWidth="1"/>
    <col min="7170" max="7170" width="36.85546875" customWidth="1"/>
    <col min="7172" max="7172" width="12.42578125" bestFit="1" customWidth="1"/>
    <col min="7173" max="7173" width="10.7109375" customWidth="1"/>
    <col min="7174" max="7174" width="11.5703125" customWidth="1"/>
    <col min="7175" max="7175" width="13.7109375" customWidth="1"/>
    <col min="7176" max="7176" width="11.85546875" customWidth="1"/>
    <col min="7177" max="7177" width="13.42578125" customWidth="1"/>
    <col min="7178" max="7178" width="10.28515625" customWidth="1"/>
    <col min="7425" max="7425" width="16.140625" customWidth="1"/>
    <col min="7426" max="7426" width="36.85546875" customWidth="1"/>
    <col min="7428" max="7428" width="12.42578125" bestFit="1" customWidth="1"/>
    <col min="7429" max="7429" width="10.7109375" customWidth="1"/>
    <col min="7430" max="7430" width="11.5703125" customWidth="1"/>
    <col min="7431" max="7431" width="13.7109375" customWidth="1"/>
    <col min="7432" max="7432" width="11.85546875" customWidth="1"/>
    <col min="7433" max="7433" width="13.42578125" customWidth="1"/>
    <col min="7434" max="7434" width="10.28515625" customWidth="1"/>
    <col min="7681" max="7681" width="16.140625" customWidth="1"/>
    <col min="7682" max="7682" width="36.85546875" customWidth="1"/>
    <col min="7684" max="7684" width="12.42578125" bestFit="1" customWidth="1"/>
    <col min="7685" max="7685" width="10.7109375" customWidth="1"/>
    <col min="7686" max="7686" width="11.5703125" customWidth="1"/>
    <col min="7687" max="7687" width="13.7109375" customWidth="1"/>
    <col min="7688" max="7688" width="11.85546875" customWidth="1"/>
    <col min="7689" max="7689" width="13.42578125" customWidth="1"/>
    <col min="7690" max="7690" width="10.28515625" customWidth="1"/>
    <col min="7937" max="7937" width="16.140625" customWidth="1"/>
    <col min="7938" max="7938" width="36.85546875" customWidth="1"/>
    <col min="7940" max="7940" width="12.42578125" bestFit="1" customWidth="1"/>
    <col min="7941" max="7941" width="10.7109375" customWidth="1"/>
    <col min="7942" max="7942" width="11.5703125" customWidth="1"/>
    <col min="7943" max="7943" width="13.7109375" customWidth="1"/>
    <col min="7944" max="7944" width="11.85546875" customWidth="1"/>
    <col min="7945" max="7945" width="13.42578125" customWidth="1"/>
    <col min="7946" max="7946" width="10.28515625" customWidth="1"/>
    <col min="8193" max="8193" width="16.140625" customWidth="1"/>
    <col min="8194" max="8194" width="36.85546875" customWidth="1"/>
    <col min="8196" max="8196" width="12.42578125" bestFit="1" customWidth="1"/>
    <col min="8197" max="8197" width="10.7109375" customWidth="1"/>
    <col min="8198" max="8198" width="11.5703125" customWidth="1"/>
    <col min="8199" max="8199" width="13.7109375" customWidth="1"/>
    <col min="8200" max="8200" width="11.85546875" customWidth="1"/>
    <col min="8201" max="8201" width="13.42578125" customWidth="1"/>
    <col min="8202" max="8202" width="10.28515625" customWidth="1"/>
    <col min="8449" max="8449" width="16.140625" customWidth="1"/>
    <col min="8450" max="8450" width="36.85546875" customWidth="1"/>
    <col min="8452" max="8452" width="12.42578125" bestFit="1" customWidth="1"/>
    <col min="8453" max="8453" width="10.7109375" customWidth="1"/>
    <col min="8454" max="8454" width="11.5703125" customWidth="1"/>
    <col min="8455" max="8455" width="13.7109375" customWidth="1"/>
    <col min="8456" max="8456" width="11.85546875" customWidth="1"/>
    <col min="8457" max="8457" width="13.42578125" customWidth="1"/>
    <col min="8458" max="8458" width="10.28515625" customWidth="1"/>
    <col min="8705" max="8705" width="16.140625" customWidth="1"/>
    <col min="8706" max="8706" width="36.85546875" customWidth="1"/>
    <col min="8708" max="8708" width="12.42578125" bestFit="1" customWidth="1"/>
    <col min="8709" max="8709" width="10.7109375" customWidth="1"/>
    <col min="8710" max="8710" width="11.5703125" customWidth="1"/>
    <col min="8711" max="8711" width="13.7109375" customWidth="1"/>
    <col min="8712" max="8712" width="11.85546875" customWidth="1"/>
    <col min="8713" max="8713" width="13.42578125" customWidth="1"/>
    <col min="8714" max="8714" width="10.28515625" customWidth="1"/>
    <col min="8961" max="8961" width="16.140625" customWidth="1"/>
    <col min="8962" max="8962" width="36.85546875" customWidth="1"/>
    <col min="8964" max="8964" width="12.42578125" bestFit="1" customWidth="1"/>
    <col min="8965" max="8965" width="10.7109375" customWidth="1"/>
    <col min="8966" max="8966" width="11.5703125" customWidth="1"/>
    <col min="8967" max="8967" width="13.7109375" customWidth="1"/>
    <col min="8968" max="8968" width="11.85546875" customWidth="1"/>
    <col min="8969" max="8969" width="13.42578125" customWidth="1"/>
    <col min="8970" max="8970" width="10.28515625" customWidth="1"/>
    <col min="9217" max="9217" width="16.140625" customWidth="1"/>
    <col min="9218" max="9218" width="36.85546875" customWidth="1"/>
    <col min="9220" max="9220" width="12.42578125" bestFit="1" customWidth="1"/>
    <col min="9221" max="9221" width="10.7109375" customWidth="1"/>
    <col min="9222" max="9222" width="11.5703125" customWidth="1"/>
    <col min="9223" max="9223" width="13.7109375" customWidth="1"/>
    <col min="9224" max="9224" width="11.85546875" customWidth="1"/>
    <col min="9225" max="9225" width="13.42578125" customWidth="1"/>
    <col min="9226" max="9226" width="10.28515625" customWidth="1"/>
    <col min="9473" max="9473" width="16.140625" customWidth="1"/>
    <col min="9474" max="9474" width="36.85546875" customWidth="1"/>
    <col min="9476" max="9476" width="12.42578125" bestFit="1" customWidth="1"/>
    <col min="9477" max="9477" width="10.7109375" customWidth="1"/>
    <col min="9478" max="9478" width="11.5703125" customWidth="1"/>
    <col min="9479" max="9479" width="13.7109375" customWidth="1"/>
    <col min="9480" max="9480" width="11.85546875" customWidth="1"/>
    <col min="9481" max="9481" width="13.42578125" customWidth="1"/>
    <col min="9482" max="9482" width="10.28515625" customWidth="1"/>
    <col min="9729" max="9729" width="16.140625" customWidth="1"/>
    <col min="9730" max="9730" width="36.85546875" customWidth="1"/>
    <col min="9732" max="9732" width="12.42578125" bestFit="1" customWidth="1"/>
    <col min="9733" max="9733" width="10.7109375" customWidth="1"/>
    <col min="9734" max="9734" width="11.5703125" customWidth="1"/>
    <col min="9735" max="9735" width="13.7109375" customWidth="1"/>
    <col min="9736" max="9736" width="11.85546875" customWidth="1"/>
    <col min="9737" max="9737" width="13.42578125" customWidth="1"/>
    <col min="9738" max="9738" width="10.28515625" customWidth="1"/>
    <col min="9985" max="9985" width="16.140625" customWidth="1"/>
    <col min="9986" max="9986" width="36.85546875" customWidth="1"/>
    <col min="9988" max="9988" width="12.42578125" bestFit="1" customWidth="1"/>
    <col min="9989" max="9989" width="10.7109375" customWidth="1"/>
    <col min="9990" max="9990" width="11.5703125" customWidth="1"/>
    <col min="9991" max="9991" width="13.7109375" customWidth="1"/>
    <col min="9992" max="9992" width="11.85546875" customWidth="1"/>
    <col min="9993" max="9993" width="13.42578125" customWidth="1"/>
    <col min="9994" max="9994" width="10.28515625" customWidth="1"/>
    <col min="10241" max="10241" width="16.140625" customWidth="1"/>
    <col min="10242" max="10242" width="36.85546875" customWidth="1"/>
    <col min="10244" max="10244" width="12.42578125" bestFit="1" customWidth="1"/>
    <col min="10245" max="10245" width="10.7109375" customWidth="1"/>
    <col min="10246" max="10246" width="11.5703125" customWidth="1"/>
    <col min="10247" max="10247" width="13.7109375" customWidth="1"/>
    <col min="10248" max="10248" width="11.85546875" customWidth="1"/>
    <col min="10249" max="10249" width="13.42578125" customWidth="1"/>
    <col min="10250" max="10250" width="10.28515625" customWidth="1"/>
    <col min="10497" max="10497" width="16.140625" customWidth="1"/>
    <col min="10498" max="10498" width="36.85546875" customWidth="1"/>
    <col min="10500" max="10500" width="12.42578125" bestFit="1" customWidth="1"/>
    <col min="10501" max="10501" width="10.7109375" customWidth="1"/>
    <col min="10502" max="10502" width="11.5703125" customWidth="1"/>
    <col min="10503" max="10503" width="13.7109375" customWidth="1"/>
    <col min="10504" max="10504" width="11.85546875" customWidth="1"/>
    <col min="10505" max="10505" width="13.42578125" customWidth="1"/>
    <col min="10506" max="10506" width="10.28515625" customWidth="1"/>
    <col min="10753" max="10753" width="16.140625" customWidth="1"/>
    <col min="10754" max="10754" width="36.85546875" customWidth="1"/>
    <col min="10756" max="10756" width="12.42578125" bestFit="1" customWidth="1"/>
    <col min="10757" max="10757" width="10.7109375" customWidth="1"/>
    <col min="10758" max="10758" width="11.5703125" customWidth="1"/>
    <col min="10759" max="10759" width="13.7109375" customWidth="1"/>
    <col min="10760" max="10760" width="11.85546875" customWidth="1"/>
    <col min="10761" max="10761" width="13.42578125" customWidth="1"/>
    <col min="10762" max="10762" width="10.28515625" customWidth="1"/>
    <col min="11009" max="11009" width="16.140625" customWidth="1"/>
    <col min="11010" max="11010" width="36.85546875" customWidth="1"/>
    <col min="11012" max="11012" width="12.42578125" bestFit="1" customWidth="1"/>
    <col min="11013" max="11013" width="10.7109375" customWidth="1"/>
    <col min="11014" max="11014" width="11.5703125" customWidth="1"/>
    <col min="11015" max="11015" width="13.7109375" customWidth="1"/>
    <col min="11016" max="11016" width="11.85546875" customWidth="1"/>
    <col min="11017" max="11017" width="13.42578125" customWidth="1"/>
    <col min="11018" max="11018" width="10.28515625" customWidth="1"/>
    <col min="11265" max="11265" width="16.140625" customWidth="1"/>
    <col min="11266" max="11266" width="36.85546875" customWidth="1"/>
    <col min="11268" max="11268" width="12.42578125" bestFit="1" customWidth="1"/>
    <col min="11269" max="11269" width="10.7109375" customWidth="1"/>
    <col min="11270" max="11270" width="11.5703125" customWidth="1"/>
    <col min="11271" max="11271" width="13.7109375" customWidth="1"/>
    <col min="11272" max="11272" width="11.85546875" customWidth="1"/>
    <col min="11273" max="11273" width="13.42578125" customWidth="1"/>
    <col min="11274" max="11274" width="10.28515625" customWidth="1"/>
    <col min="11521" max="11521" width="16.140625" customWidth="1"/>
    <col min="11522" max="11522" width="36.85546875" customWidth="1"/>
    <col min="11524" max="11524" width="12.42578125" bestFit="1" customWidth="1"/>
    <col min="11525" max="11525" width="10.7109375" customWidth="1"/>
    <col min="11526" max="11526" width="11.5703125" customWidth="1"/>
    <col min="11527" max="11527" width="13.7109375" customWidth="1"/>
    <col min="11528" max="11528" width="11.85546875" customWidth="1"/>
    <col min="11529" max="11529" width="13.42578125" customWidth="1"/>
    <col min="11530" max="11530" width="10.28515625" customWidth="1"/>
    <col min="11777" max="11777" width="16.140625" customWidth="1"/>
    <col min="11778" max="11778" width="36.85546875" customWidth="1"/>
    <col min="11780" max="11780" width="12.42578125" bestFit="1" customWidth="1"/>
    <col min="11781" max="11781" width="10.7109375" customWidth="1"/>
    <col min="11782" max="11782" width="11.5703125" customWidth="1"/>
    <col min="11783" max="11783" width="13.7109375" customWidth="1"/>
    <col min="11784" max="11784" width="11.85546875" customWidth="1"/>
    <col min="11785" max="11785" width="13.42578125" customWidth="1"/>
    <col min="11786" max="11786" width="10.28515625" customWidth="1"/>
    <col min="12033" max="12033" width="16.140625" customWidth="1"/>
    <col min="12034" max="12034" width="36.85546875" customWidth="1"/>
    <col min="12036" max="12036" width="12.42578125" bestFit="1" customWidth="1"/>
    <col min="12037" max="12037" width="10.7109375" customWidth="1"/>
    <col min="12038" max="12038" width="11.5703125" customWidth="1"/>
    <col min="12039" max="12039" width="13.7109375" customWidth="1"/>
    <col min="12040" max="12040" width="11.85546875" customWidth="1"/>
    <col min="12041" max="12041" width="13.42578125" customWidth="1"/>
    <col min="12042" max="12042" width="10.28515625" customWidth="1"/>
    <col min="12289" max="12289" width="16.140625" customWidth="1"/>
    <col min="12290" max="12290" width="36.85546875" customWidth="1"/>
    <col min="12292" max="12292" width="12.42578125" bestFit="1" customWidth="1"/>
    <col min="12293" max="12293" width="10.7109375" customWidth="1"/>
    <col min="12294" max="12294" width="11.5703125" customWidth="1"/>
    <col min="12295" max="12295" width="13.7109375" customWidth="1"/>
    <col min="12296" max="12296" width="11.85546875" customWidth="1"/>
    <col min="12297" max="12297" width="13.42578125" customWidth="1"/>
    <col min="12298" max="12298" width="10.28515625" customWidth="1"/>
    <col min="12545" max="12545" width="16.140625" customWidth="1"/>
    <col min="12546" max="12546" width="36.85546875" customWidth="1"/>
    <col min="12548" max="12548" width="12.42578125" bestFit="1" customWidth="1"/>
    <col min="12549" max="12549" width="10.7109375" customWidth="1"/>
    <col min="12550" max="12550" width="11.5703125" customWidth="1"/>
    <col min="12551" max="12551" width="13.7109375" customWidth="1"/>
    <col min="12552" max="12552" width="11.85546875" customWidth="1"/>
    <col min="12553" max="12553" width="13.42578125" customWidth="1"/>
    <col min="12554" max="12554" width="10.28515625" customWidth="1"/>
    <col min="12801" max="12801" width="16.140625" customWidth="1"/>
    <col min="12802" max="12802" width="36.85546875" customWidth="1"/>
    <col min="12804" max="12804" width="12.42578125" bestFit="1" customWidth="1"/>
    <col min="12805" max="12805" width="10.7109375" customWidth="1"/>
    <col min="12806" max="12806" width="11.5703125" customWidth="1"/>
    <col min="12807" max="12807" width="13.7109375" customWidth="1"/>
    <col min="12808" max="12808" width="11.85546875" customWidth="1"/>
    <col min="12809" max="12809" width="13.42578125" customWidth="1"/>
    <col min="12810" max="12810" width="10.28515625" customWidth="1"/>
    <col min="13057" max="13057" width="16.140625" customWidth="1"/>
    <col min="13058" max="13058" width="36.85546875" customWidth="1"/>
    <col min="13060" max="13060" width="12.42578125" bestFit="1" customWidth="1"/>
    <col min="13061" max="13061" width="10.7109375" customWidth="1"/>
    <col min="13062" max="13062" width="11.5703125" customWidth="1"/>
    <col min="13063" max="13063" width="13.7109375" customWidth="1"/>
    <col min="13064" max="13064" width="11.85546875" customWidth="1"/>
    <col min="13065" max="13065" width="13.42578125" customWidth="1"/>
    <col min="13066" max="13066" width="10.28515625" customWidth="1"/>
    <col min="13313" max="13313" width="16.140625" customWidth="1"/>
    <col min="13314" max="13314" width="36.85546875" customWidth="1"/>
    <col min="13316" max="13316" width="12.42578125" bestFit="1" customWidth="1"/>
    <col min="13317" max="13317" width="10.7109375" customWidth="1"/>
    <col min="13318" max="13318" width="11.5703125" customWidth="1"/>
    <col min="13319" max="13319" width="13.7109375" customWidth="1"/>
    <col min="13320" max="13320" width="11.85546875" customWidth="1"/>
    <col min="13321" max="13321" width="13.42578125" customWidth="1"/>
    <col min="13322" max="13322" width="10.28515625" customWidth="1"/>
    <col min="13569" max="13569" width="16.140625" customWidth="1"/>
    <col min="13570" max="13570" width="36.85546875" customWidth="1"/>
    <col min="13572" max="13572" width="12.42578125" bestFit="1" customWidth="1"/>
    <col min="13573" max="13573" width="10.7109375" customWidth="1"/>
    <col min="13574" max="13574" width="11.5703125" customWidth="1"/>
    <col min="13575" max="13575" width="13.7109375" customWidth="1"/>
    <col min="13576" max="13576" width="11.85546875" customWidth="1"/>
    <col min="13577" max="13577" width="13.42578125" customWidth="1"/>
    <col min="13578" max="13578" width="10.28515625" customWidth="1"/>
    <col min="13825" max="13825" width="16.140625" customWidth="1"/>
    <col min="13826" max="13826" width="36.85546875" customWidth="1"/>
    <col min="13828" max="13828" width="12.42578125" bestFit="1" customWidth="1"/>
    <col min="13829" max="13829" width="10.7109375" customWidth="1"/>
    <col min="13830" max="13830" width="11.5703125" customWidth="1"/>
    <col min="13831" max="13831" width="13.7109375" customWidth="1"/>
    <col min="13832" max="13832" width="11.85546875" customWidth="1"/>
    <col min="13833" max="13833" width="13.42578125" customWidth="1"/>
    <col min="13834" max="13834" width="10.28515625" customWidth="1"/>
    <col min="14081" max="14081" width="16.140625" customWidth="1"/>
    <col min="14082" max="14082" width="36.85546875" customWidth="1"/>
    <col min="14084" max="14084" width="12.42578125" bestFit="1" customWidth="1"/>
    <col min="14085" max="14085" width="10.7109375" customWidth="1"/>
    <col min="14086" max="14086" width="11.5703125" customWidth="1"/>
    <col min="14087" max="14087" width="13.7109375" customWidth="1"/>
    <col min="14088" max="14088" width="11.85546875" customWidth="1"/>
    <col min="14089" max="14089" width="13.42578125" customWidth="1"/>
    <col min="14090" max="14090" width="10.28515625" customWidth="1"/>
    <col min="14337" max="14337" width="16.140625" customWidth="1"/>
    <col min="14338" max="14338" width="36.85546875" customWidth="1"/>
    <col min="14340" max="14340" width="12.42578125" bestFit="1" customWidth="1"/>
    <col min="14341" max="14341" width="10.7109375" customWidth="1"/>
    <col min="14342" max="14342" width="11.5703125" customWidth="1"/>
    <col min="14343" max="14343" width="13.7109375" customWidth="1"/>
    <col min="14344" max="14344" width="11.85546875" customWidth="1"/>
    <col min="14345" max="14345" width="13.42578125" customWidth="1"/>
    <col min="14346" max="14346" width="10.28515625" customWidth="1"/>
    <col min="14593" max="14593" width="16.140625" customWidth="1"/>
    <col min="14594" max="14594" width="36.85546875" customWidth="1"/>
    <col min="14596" max="14596" width="12.42578125" bestFit="1" customWidth="1"/>
    <col min="14597" max="14597" width="10.7109375" customWidth="1"/>
    <col min="14598" max="14598" width="11.5703125" customWidth="1"/>
    <col min="14599" max="14599" width="13.7109375" customWidth="1"/>
    <col min="14600" max="14600" width="11.85546875" customWidth="1"/>
    <col min="14601" max="14601" width="13.42578125" customWidth="1"/>
    <col min="14602" max="14602" width="10.28515625" customWidth="1"/>
    <col min="14849" max="14849" width="16.140625" customWidth="1"/>
    <col min="14850" max="14850" width="36.85546875" customWidth="1"/>
    <col min="14852" max="14852" width="12.42578125" bestFit="1" customWidth="1"/>
    <col min="14853" max="14853" width="10.7109375" customWidth="1"/>
    <col min="14854" max="14854" width="11.5703125" customWidth="1"/>
    <col min="14855" max="14855" width="13.7109375" customWidth="1"/>
    <col min="14856" max="14856" width="11.85546875" customWidth="1"/>
    <col min="14857" max="14857" width="13.42578125" customWidth="1"/>
    <col min="14858" max="14858" width="10.28515625" customWidth="1"/>
    <col min="15105" max="15105" width="16.140625" customWidth="1"/>
    <col min="15106" max="15106" width="36.85546875" customWidth="1"/>
    <col min="15108" max="15108" width="12.42578125" bestFit="1" customWidth="1"/>
    <col min="15109" max="15109" width="10.7109375" customWidth="1"/>
    <col min="15110" max="15110" width="11.5703125" customWidth="1"/>
    <col min="15111" max="15111" width="13.7109375" customWidth="1"/>
    <col min="15112" max="15112" width="11.85546875" customWidth="1"/>
    <col min="15113" max="15113" width="13.42578125" customWidth="1"/>
    <col min="15114" max="15114" width="10.28515625" customWidth="1"/>
    <col min="15361" max="15361" width="16.140625" customWidth="1"/>
    <col min="15362" max="15362" width="36.85546875" customWidth="1"/>
    <col min="15364" max="15364" width="12.42578125" bestFit="1" customWidth="1"/>
    <col min="15365" max="15365" width="10.7109375" customWidth="1"/>
    <col min="15366" max="15366" width="11.5703125" customWidth="1"/>
    <col min="15367" max="15367" width="13.7109375" customWidth="1"/>
    <col min="15368" max="15368" width="11.85546875" customWidth="1"/>
    <col min="15369" max="15369" width="13.42578125" customWidth="1"/>
    <col min="15370" max="15370" width="10.28515625" customWidth="1"/>
    <col min="15617" max="15617" width="16.140625" customWidth="1"/>
    <col min="15618" max="15618" width="36.85546875" customWidth="1"/>
    <col min="15620" max="15620" width="12.42578125" bestFit="1" customWidth="1"/>
    <col min="15621" max="15621" width="10.7109375" customWidth="1"/>
    <col min="15622" max="15622" width="11.5703125" customWidth="1"/>
    <col min="15623" max="15623" width="13.7109375" customWidth="1"/>
    <col min="15624" max="15624" width="11.85546875" customWidth="1"/>
    <col min="15625" max="15625" width="13.42578125" customWidth="1"/>
    <col min="15626" max="15626" width="10.28515625" customWidth="1"/>
    <col min="15873" max="15873" width="16.140625" customWidth="1"/>
    <col min="15874" max="15874" width="36.85546875" customWidth="1"/>
    <col min="15876" max="15876" width="12.42578125" bestFit="1" customWidth="1"/>
    <col min="15877" max="15877" width="10.7109375" customWidth="1"/>
    <col min="15878" max="15878" width="11.5703125" customWidth="1"/>
    <col min="15879" max="15879" width="13.7109375" customWidth="1"/>
    <col min="15880" max="15880" width="11.85546875" customWidth="1"/>
    <col min="15881" max="15881" width="13.42578125" customWidth="1"/>
    <col min="15882" max="15882" width="10.28515625" customWidth="1"/>
    <col min="16129" max="16129" width="16.140625" customWidth="1"/>
    <col min="16130" max="16130" width="36.85546875" customWidth="1"/>
    <col min="16132" max="16132" width="12.42578125" bestFit="1" customWidth="1"/>
    <col min="16133" max="16133" width="10.7109375" customWidth="1"/>
    <col min="16134" max="16134" width="11.5703125" customWidth="1"/>
    <col min="16135" max="16135" width="13.7109375" customWidth="1"/>
    <col min="16136" max="16136" width="11.85546875" customWidth="1"/>
    <col min="16137" max="16137" width="13.42578125" customWidth="1"/>
    <col min="16138" max="16138" width="10.28515625" customWidth="1"/>
  </cols>
  <sheetData>
    <row r="1" spans="1:11" s="179" customFormat="1" ht="21" customHeight="1" x14ac:dyDescent="0.25">
      <c r="A1" s="905" t="s">
        <v>26918</v>
      </c>
      <c r="B1" s="906" t="str">
        <f>'ADM-Resumo'!B1:F1</f>
        <v>VPE - 140</v>
      </c>
      <c r="C1" s="906"/>
      <c r="D1" s="906"/>
      <c r="E1" s="906"/>
      <c r="F1" s="906"/>
      <c r="G1" s="906"/>
      <c r="H1" s="906"/>
      <c r="I1" s="906"/>
      <c r="J1" s="906"/>
    </row>
    <row r="2" spans="1:11" s="179" customFormat="1" ht="24.95" customHeight="1" x14ac:dyDescent="0.25">
      <c r="A2" s="905" t="s">
        <v>15138</v>
      </c>
      <c r="B2" s="906" t="str">
        <f>'ADM-Resumo'!B2:F2</f>
        <v>Entr. PE-095 ao Povoado de Malhada de Pedra</v>
      </c>
      <c r="C2" s="906"/>
      <c r="D2" s="906"/>
      <c r="E2" s="906"/>
      <c r="F2" s="906"/>
      <c r="G2" s="906"/>
      <c r="H2" s="906"/>
      <c r="I2" s="906"/>
      <c r="J2" s="906"/>
    </row>
    <row r="3" spans="1:11" s="179" customFormat="1" ht="15.75" customHeight="1" x14ac:dyDescent="0.25">
      <c r="A3" s="905" t="s">
        <v>26920</v>
      </c>
      <c r="B3" s="906" t="str">
        <f>'ADM-Resumo'!B3:F3</f>
        <v>2,85 km</v>
      </c>
      <c r="C3" s="906"/>
      <c r="D3" s="906"/>
      <c r="E3" s="906"/>
      <c r="F3" s="906"/>
      <c r="G3" s="906"/>
      <c r="H3" s="906"/>
      <c r="I3" s="906"/>
      <c r="J3" s="906"/>
    </row>
    <row r="4" spans="1:11" ht="15" customHeight="1" x14ac:dyDescent="0.25">
      <c r="A4" s="908"/>
      <c r="B4" s="966"/>
      <c r="F4" t="s">
        <v>26921</v>
      </c>
      <c r="J4" s="521"/>
    </row>
    <row r="5" spans="1:11" x14ac:dyDescent="0.25">
      <c r="A5" s="912" t="s">
        <v>26961</v>
      </c>
      <c r="B5" s="913"/>
      <c r="C5" s="913"/>
      <c r="D5" s="913"/>
      <c r="E5" s="913"/>
      <c r="F5" s="913"/>
      <c r="G5" s="913"/>
      <c r="J5" s="521"/>
    </row>
    <row r="6" spans="1:11" x14ac:dyDescent="0.25">
      <c r="A6" s="912" t="s">
        <v>27026</v>
      </c>
      <c r="B6" s="913"/>
      <c r="C6" s="913"/>
      <c r="D6" s="913"/>
      <c r="E6" s="913"/>
      <c r="F6" s="913"/>
      <c r="G6" s="913"/>
      <c r="J6" s="521"/>
    </row>
    <row r="7" spans="1:11" x14ac:dyDescent="0.25">
      <c r="A7" s="1029"/>
      <c r="B7" s="1030"/>
      <c r="C7" s="1030"/>
      <c r="D7" s="1030"/>
      <c r="E7" s="1030"/>
      <c r="F7" s="1030"/>
      <c r="G7" s="1030"/>
      <c r="J7" s="521"/>
    </row>
    <row r="8" spans="1:11" ht="24.95" customHeight="1" x14ac:dyDescent="0.25">
      <c r="A8" s="968" t="s">
        <v>27027</v>
      </c>
      <c r="B8" s="969"/>
      <c r="C8" s="970"/>
      <c r="D8" s="971" t="s">
        <v>26964</v>
      </c>
      <c r="F8" s="972"/>
      <c r="G8" s="972"/>
      <c r="J8" s="521"/>
    </row>
    <row r="9" spans="1:11" s="9" customFormat="1" ht="24.95" customHeight="1" x14ac:dyDescent="0.25">
      <c r="A9" s="973" t="s">
        <v>27028</v>
      </c>
      <c r="B9" s="919"/>
      <c r="C9" s="1031"/>
      <c r="D9" s="1032">
        <f>SUM(D10:D14)</f>
        <v>3</v>
      </c>
      <c r="E9" s="1033">
        <f>'ADM-Fixa'!G38</f>
        <v>40990.054450000003</v>
      </c>
      <c r="F9" s="976">
        <f>E9*D9</f>
        <v>122970.16335000002</v>
      </c>
      <c r="G9" s="976"/>
      <c r="J9" s="977"/>
    </row>
    <row r="10" spans="1:11" s="9" customFormat="1" x14ac:dyDescent="0.25">
      <c r="A10" s="973"/>
      <c r="B10" s="919" t="s">
        <v>26936</v>
      </c>
      <c r="C10" s="994"/>
      <c r="D10" s="1034">
        <f>E26</f>
        <v>1</v>
      </c>
      <c r="F10" s="976"/>
      <c r="G10" s="976"/>
      <c r="J10" s="977"/>
    </row>
    <row r="11" spans="1:11" s="9" customFormat="1" x14ac:dyDescent="0.25">
      <c r="A11" s="973"/>
      <c r="B11" s="919" t="s">
        <v>26937</v>
      </c>
      <c r="C11" s="994"/>
      <c r="D11" s="1034">
        <f>E39</f>
        <v>1</v>
      </c>
      <c r="F11" s="976"/>
      <c r="G11" s="976"/>
      <c r="J11" s="977"/>
    </row>
    <row r="12" spans="1:11" s="9" customFormat="1" x14ac:dyDescent="0.25">
      <c r="A12" s="973"/>
      <c r="B12" s="919" t="s">
        <v>26938</v>
      </c>
      <c r="C12" s="994"/>
      <c r="D12" s="1034">
        <f>E45</f>
        <v>1</v>
      </c>
      <c r="F12" s="976"/>
      <c r="G12" s="976"/>
      <c r="J12" s="977"/>
    </row>
    <row r="13" spans="1:11" s="9" customFormat="1" x14ac:dyDescent="0.25">
      <c r="A13" s="973"/>
      <c r="B13" s="919" t="s">
        <v>27029</v>
      </c>
      <c r="C13" s="994"/>
      <c r="D13" s="1034">
        <f>E58</f>
        <v>0</v>
      </c>
      <c r="F13" s="976"/>
      <c r="G13" s="976"/>
      <c r="J13" s="977"/>
    </row>
    <row r="14" spans="1:11" x14ac:dyDescent="0.25">
      <c r="A14" s="985"/>
      <c r="B14" s="919" t="s">
        <v>27030</v>
      </c>
      <c r="C14" s="994"/>
      <c r="D14" s="1035">
        <f>E71</f>
        <v>0</v>
      </c>
      <c r="J14" s="521"/>
    </row>
    <row r="15" spans="1:11" x14ac:dyDescent="0.25">
      <c r="A15" s="967"/>
      <c r="B15" s="1036"/>
      <c r="C15" s="1037"/>
      <c r="D15" s="1038"/>
      <c r="J15" s="521"/>
    </row>
    <row r="16" spans="1:11" x14ac:dyDescent="0.25">
      <c r="A16" s="985" t="s">
        <v>26936</v>
      </c>
      <c r="B16" s="959"/>
      <c r="C16" s="959"/>
      <c r="D16" s="959"/>
      <c r="E16" s="959"/>
      <c r="F16" s="959"/>
      <c r="G16" s="960"/>
      <c r="J16" s="521"/>
      <c r="K16" s="1004"/>
    </row>
    <row r="17" spans="1:11" ht="45" x14ac:dyDescent="0.25">
      <c r="A17" s="984" t="s">
        <v>15146</v>
      </c>
      <c r="B17" s="915" t="s">
        <v>26925</v>
      </c>
      <c r="C17" s="916" t="s">
        <v>26970</v>
      </c>
      <c r="D17" s="915" t="s">
        <v>15148</v>
      </c>
      <c r="E17" s="915" t="s">
        <v>21825</v>
      </c>
      <c r="F17" s="916" t="s">
        <v>26971</v>
      </c>
      <c r="G17" s="916" t="s">
        <v>26972</v>
      </c>
      <c r="I17" s="1039"/>
      <c r="J17" s="1040"/>
      <c r="K17" s="1041"/>
    </row>
    <row r="18" spans="1:11" x14ac:dyDescent="0.25">
      <c r="A18" s="985" t="s">
        <v>26928</v>
      </c>
      <c r="B18" s="1042" t="s">
        <v>27031</v>
      </c>
      <c r="C18" s="987"/>
      <c r="D18" s="988"/>
      <c r="E18" s="988"/>
      <c r="F18" s="988"/>
      <c r="G18" s="989"/>
      <c r="J18" s="521"/>
    </row>
    <row r="19" spans="1:11" x14ac:dyDescent="0.25">
      <c r="A19" s="990" t="s">
        <v>26974</v>
      </c>
      <c r="B19" s="990" t="s">
        <v>27032</v>
      </c>
      <c r="C19" s="959"/>
      <c r="D19" s="928"/>
      <c r="E19" s="928"/>
      <c r="F19" s="928"/>
      <c r="G19" s="994"/>
      <c r="J19" s="521"/>
    </row>
    <row r="20" spans="1:11" x14ac:dyDescent="0.25">
      <c r="A20" s="995" t="s">
        <v>26976</v>
      </c>
      <c r="B20" s="995" t="s">
        <v>25341</v>
      </c>
      <c r="C20" s="996" t="s">
        <v>25374</v>
      </c>
      <c r="D20" s="996" t="s">
        <v>19513</v>
      </c>
      <c r="E20" s="996">
        <f>1</f>
        <v>1</v>
      </c>
      <c r="F20" s="997">
        <f>VLOOKUP(C20,'[7]M.O.'!A$1:G$65536,6,0)</f>
        <v>8418.9631000000008</v>
      </c>
      <c r="G20" s="1043">
        <f>F20*E20</f>
        <v>8418.9631000000008</v>
      </c>
      <c r="J20" s="521"/>
    </row>
    <row r="21" spans="1:11" x14ac:dyDescent="0.25">
      <c r="A21" s="543" t="s">
        <v>26990</v>
      </c>
      <c r="B21" s="990" t="s">
        <v>27033</v>
      </c>
      <c r="C21" s="928"/>
      <c r="D21" s="928"/>
      <c r="E21" s="928"/>
      <c r="F21" s="1002"/>
      <c r="G21" s="1024"/>
      <c r="J21" s="521"/>
    </row>
    <row r="22" spans="1:11" x14ac:dyDescent="0.25">
      <c r="A22" s="1014"/>
      <c r="B22" s="1044" t="s">
        <v>26925</v>
      </c>
      <c r="C22" s="1045" t="s">
        <v>26970</v>
      </c>
      <c r="D22" s="1046" t="s">
        <v>15148</v>
      </c>
      <c r="E22" s="1046" t="s">
        <v>21825</v>
      </c>
      <c r="F22" s="1047" t="s">
        <v>27003</v>
      </c>
      <c r="G22" s="1047"/>
      <c r="H22" s="1047" t="s">
        <v>27004</v>
      </c>
      <c r="I22" s="1047"/>
      <c r="J22" s="1044" t="s">
        <v>27005</v>
      </c>
    </row>
    <row r="23" spans="1:11" x14ac:dyDescent="0.25">
      <c r="A23" s="1014"/>
      <c r="B23" s="1044"/>
      <c r="C23" s="1048"/>
      <c r="D23" s="1046"/>
      <c r="E23" s="1046"/>
      <c r="F23" s="1049" t="s">
        <v>27006</v>
      </c>
      <c r="G23" s="1049" t="s">
        <v>26618</v>
      </c>
      <c r="H23" s="1049" t="s">
        <v>27007</v>
      </c>
      <c r="I23" s="1049" t="s">
        <v>27008</v>
      </c>
      <c r="J23" s="1044"/>
    </row>
    <row r="24" spans="1:11" x14ac:dyDescent="0.25">
      <c r="A24" s="535" t="s">
        <v>26992</v>
      </c>
      <c r="B24" s="535" t="s">
        <v>25886</v>
      </c>
      <c r="C24" s="921" t="s">
        <v>25675</v>
      </c>
      <c r="D24" s="921" t="s">
        <v>19513</v>
      </c>
      <c r="E24" s="921"/>
      <c r="F24" s="975">
        <v>44</v>
      </c>
      <c r="G24" s="975">
        <v>176</v>
      </c>
      <c r="H24" s="999">
        <f>VLOOKUP(C24,[7]EQUIP!A$1:K$65536,10,0)</f>
        <v>35.966700000000003</v>
      </c>
      <c r="I24" s="999">
        <f>VLOOKUP(C24,[7]EQUIP!A$1:K$65536,11,0)</f>
        <v>7.0814000000000004</v>
      </c>
      <c r="J24" s="1050">
        <f>E24*(H24*F24+I24*G24)</f>
        <v>0</v>
      </c>
    </row>
    <row r="25" spans="1:11" x14ac:dyDescent="0.25">
      <c r="A25" s="990"/>
      <c r="B25" s="959"/>
      <c r="C25" s="928"/>
      <c r="D25" s="928"/>
      <c r="E25" s="928"/>
      <c r="F25" s="1002"/>
      <c r="G25" s="1024"/>
      <c r="J25" s="521"/>
    </row>
    <row r="26" spans="1:11" x14ac:dyDescent="0.25">
      <c r="A26" s="1006" t="s">
        <v>27034</v>
      </c>
      <c r="B26" s="959"/>
      <c r="C26" s="928"/>
      <c r="D26" s="959"/>
      <c r="E26" s="1007">
        <f>SUM(E18:E20)</f>
        <v>1</v>
      </c>
      <c r="F26" s="535"/>
      <c r="G26" s="1051">
        <f>G20+J24</f>
        <v>8418.9631000000008</v>
      </c>
      <c r="J26" s="521"/>
    </row>
    <row r="27" spans="1:11" x14ac:dyDescent="0.25">
      <c r="A27" s="967"/>
      <c r="C27" s="1052"/>
      <c r="D27" s="1053"/>
      <c r="J27" s="521"/>
    </row>
    <row r="28" spans="1:11" x14ac:dyDescent="0.25">
      <c r="A28" s="1054" t="s">
        <v>27035</v>
      </c>
      <c r="B28" s="1055"/>
      <c r="C28" s="1055"/>
      <c r="D28" s="1055"/>
      <c r="E28" s="1055"/>
      <c r="F28" s="1055"/>
      <c r="G28" s="1056"/>
      <c r="J28" s="521"/>
    </row>
    <row r="29" spans="1:11" ht="45" x14ac:dyDescent="0.25">
      <c r="A29" s="984" t="s">
        <v>15146</v>
      </c>
      <c r="B29" s="915" t="s">
        <v>26925</v>
      </c>
      <c r="C29" s="916" t="s">
        <v>26970</v>
      </c>
      <c r="D29" s="915" t="s">
        <v>15148</v>
      </c>
      <c r="E29" s="915" t="s">
        <v>21825</v>
      </c>
      <c r="F29" s="916" t="s">
        <v>26971</v>
      </c>
      <c r="G29" s="916" t="s">
        <v>26972</v>
      </c>
      <c r="I29" s="1039"/>
      <c r="J29" s="1040"/>
    </row>
    <row r="30" spans="1:11" x14ac:dyDescent="0.25">
      <c r="A30" s="985" t="s">
        <v>26934</v>
      </c>
      <c r="B30" s="1042" t="s">
        <v>27036</v>
      </c>
      <c r="C30" s="987"/>
      <c r="D30" s="1057"/>
      <c r="E30" s="988"/>
      <c r="F30" s="988"/>
      <c r="G30" s="989"/>
      <c r="J30" s="521"/>
    </row>
    <row r="31" spans="1:11" x14ac:dyDescent="0.25">
      <c r="A31" s="990" t="s">
        <v>27010</v>
      </c>
      <c r="B31" s="990" t="s">
        <v>27032</v>
      </c>
      <c r="C31" s="959"/>
      <c r="D31" s="928"/>
      <c r="E31" s="928"/>
      <c r="F31" s="928"/>
      <c r="G31" s="994"/>
      <c r="J31" s="521"/>
    </row>
    <row r="32" spans="1:11" x14ac:dyDescent="0.25">
      <c r="A32" s="995" t="s">
        <v>27011</v>
      </c>
      <c r="B32" s="995" t="s">
        <v>25505</v>
      </c>
      <c r="C32" s="996" t="s">
        <v>25466</v>
      </c>
      <c r="D32" s="996" t="s">
        <v>19513</v>
      </c>
      <c r="E32" s="996">
        <v>0.25</v>
      </c>
      <c r="F32" s="997">
        <f>VLOOKUP(C32,'[7]M.O.'!A$1:G$65536,6,0)</f>
        <v>8888.3390999999992</v>
      </c>
      <c r="G32" s="1043">
        <f>F32*E32</f>
        <v>2222.0847749999998</v>
      </c>
      <c r="J32" s="521"/>
    </row>
    <row r="33" spans="1:11" x14ac:dyDescent="0.25">
      <c r="A33" s="535" t="s">
        <v>27015</v>
      </c>
      <c r="B33" s="535" t="s">
        <v>25269</v>
      </c>
      <c r="C33" s="921" t="s">
        <v>25468</v>
      </c>
      <c r="D33" s="921" t="s">
        <v>19513</v>
      </c>
      <c r="E33" s="996">
        <v>0.75</v>
      </c>
      <c r="F33" s="997">
        <f>VLOOKUP(C33,'[7]M.O.'!A$1:G$65536,6,0)</f>
        <v>5964.9672</v>
      </c>
      <c r="G33" s="1043">
        <f>F33*E33</f>
        <v>4473.7254000000003</v>
      </c>
      <c r="J33" s="521"/>
    </row>
    <row r="34" spans="1:11" x14ac:dyDescent="0.25">
      <c r="A34" s="543" t="s">
        <v>27017</v>
      </c>
      <c r="B34" s="990" t="s">
        <v>27033</v>
      </c>
      <c r="C34" s="928"/>
      <c r="D34" s="928"/>
      <c r="E34" s="928"/>
      <c r="F34" s="1002"/>
      <c r="G34" s="1024"/>
      <c r="J34" s="521"/>
    </row>
    <row r="35" spans="1:11" x14ac:dyDescent="0.25">
      <c r="A35" s="1014"/>
      <c r="B35" s="1044" t="s">
        <v>26925</v>
      </c>
      <c r="C35" s="1045" t="s">
        <v>26970</v>
      </c>
      <c r="D35" s="1046" t="s">
        <v>15148</v>
      </c>
      <c r="E35" s="1046" t="s">
        <v>21825</v>
      </c>
      <c r="F35" s="1047" t="s">
        <v>27003</v>
      </c>
      <c r="G35" s="1047"/>
      <c r="H35" s="1047" t="s">
        <v>27004</v>
      </c>
      <c r="I35" s="1047"/>
      <c r="J35" s="1044" t="s">
        <v>27005</v>
      </c>
    </row>
    <row r="36" spans="1:11" x14ac:dyDescent="0.25">
      <c r="A36" s="1014"/>
      <c r="B36" s="1044"/>
      <c r="C36" s="1048"/>
      <c r="D36" s="1046"/>
      <c r="E36" s="1046"/>
      <c r="F36" s="1049" t="s">
        <v>27006</v>
      </c>
      <c r="G36" s="1049" t="s">
        <v>26618</v>
      </c>
      <c r="H36" s="1049" t="s">
        <v>27007</v>
      </c>
      <c r="I36" s="1049" t="s">
        <v>27008</v>
      </c>
      <c r="J36" s="1044"/>
    </row>
    <row r="37" spans="1:11" x14ac:dyDescent="0.25">
      <c r="A37" s="535" t="s">
        <v>27018</v>
      </c>
      <c r="B37" s="535" t="s">
        <v>25886</v>
      </c>
      <c r="C37" s="921" t="s">
        <v>25675</v>
      </c>
      <c r="D37" s="921" t="s">
        <v>19513</v>
      </c>
      <c r="E37" s="921">
        <v>1</v>
      </c>
      <c r="F37" s="975">
        <v>44</v>
      </c>
      <c r="G37" s="975">
        <v>176</v>
      </c>
      <c r="H37" s="999">
        <f>VLOOKUP(C37,[7]EQUIP!A$1:K$65536,10,0)</f>
        <v>35.966700000000003</v>
      </c>
      <c r="I37" s="999">
        <f>VLOOKUP(C37,[7]EQUIP!A$1:K$65536,11,0)</f>
        <v>7.0814000000000004</v>
      </c>
      <c r="J37" s="1050">
        <f>E37*(H37*F37+I37*G37)</f>
        <v>2828.8612000000003</v>
      </c>
      <c r="K37" s="1004"/>
    </row>
    <row r="38" spans="1:11" x14ac:dyDescent="0.25">
      <c r="A38" s="990"/>
      <c r="B38" s="959"/>
      <c r="C38" s="928"/>
      <c r="D38" s="928"/>
      <c r="E38" s="928"/>
      <c r="F38" s="1002"/>
      <c r="G38" s="1024"/>
      <c r="J38" s="521"/>
    </row>
    <row r="39" spans="1:11" x14ac:dyDescent="0.25">
      <c r="A39" s="1006" t="s">
        <v>27037</v>
      </c>
      <c r="B39" s="959"/>
      <c r="C39" s="928"/>
      <c r="D39" s="959"/>
      <c r="E39" s="1007">
        <f>SUM(E30:E33)</f>
        <v>1</v>
      </c>
      <c r="F39" s="960"/>
      <c r="G39" s="1009">
        <f>(SUM(G30:G33))+J37</f>
        <v>9524.6713750000017</v>
      </c>
      <c r="J39" s="521"/>
    </row>
    <row r="40" spans="1:11" x14ac:dyDescent="0.25">
      <c r="A40" s="990"/>
      <c r="B40" s="959"/>
      <c r="C40" s="928"/>
      <c r="D40" s="928"/>
      <c r="E40" s="928"/>
      <c r="F40" s="1058"/>
      <c r="G40" s="1058"/>
      <c r="H40" s="10"/>
      <c r="I40" s="10"/>
      <c r="J40" s="1040"/>
    </row>
    <row r="41" spans="1:11" x14ac:dyDescent="0.25">
      <c r="A41" s="952" t="s">
        <v>27038</v>
      </c>
      <c r="B41" s="1059"/>
      <c r="C41" s="1060"/>
      <c r="D41" s="1060"/>
      <c r="E41" s="1060"/>
      <c r="F41" s="1060"/>
      <c r="G41" s="1061"/>
      <c r="H41" s="10"/>
      <c r="I41" s="10"/>
      <c r="J41" s="1040"/>
    </row>
    <row r="42" spans="1:11" ht="45" x14ac:dyDescent="0.25">
      <c r="A42" s="984" t="s">
        <v>15146</v>
      </c>
      <c r="B42" s="984" t="s">
        <v>26925</v>
      </c>
      <c r="C42" s="1062" t="s">
        <v>26970</v>
      </c>
      <c r="D42" s="984" t="s">
        <v>15148</v>
      </c>
      <c r="E42" s="984" t="s">
        <v>21825</v>
      </c>
      <c r="F42" s="1062" t="s">
        <v>26971</v>
      </c>
      <c r="G42" s="1062" t="s">
        <v>26972</v>
      </c>
      <c r="H42" s="10"/>
      <c r="I42" s="10"/>
      <c r="J42" s="1040"/>
    </row>
    <row r="43" spans="1:11" x14ac:dyDescent="0.25">
      <c r="A43" s="995" t="s">
        <v>24</v>
      </c>
      <c r="B43" s="995" t="s">
        <v>25499</v>
      </c>
      <c r="C43" s="996" t="s">
        <v>25344</v>
      </c>
      <c r="D43" s="996" t="s">
        <v>19513</v>
      </c>
      <c r="E43" s="996">
        <v>1</v>
      </c>
      <c r="F43" s="997">
        <f>VLOOKUP(C43,'[7]M.O.'!A$1:G$65536,6,0)</f>
        <v>7705.2344999999996</v>
      </c>
      <c r="G43" s="1043">
        <f>F43*E43</f>
        <v>7705.2344999999996</v>
      </c>
      <c r="H43" s="10"/>
      <c r="I43" s="10"/>
      <c r="J43" s="521"/>
    </row>
    <row r="44" spans="1:11" x14ac:dyDescent="0.25">
      <c r="A44" s="995"/>
      <c r="B44" s="535"/>
      <c r="C44" s="921"/>
      <c r="D44" s="996"/>
      <c r="E44" s="921"/>
      <c r="F44" s="999"/>
      <c r="G44" s="1043"/>
      <c r="H44" s="10"/>
      <c r="I44" s="10"/>
      <c r="J44" s="521"/>
    </row>
    <row r="45" spans="1:11" x14ac:dyDescent="0.25">
      <c r="A45" s="1063" t="s">
        <v>27039</v>
      </c>
      <c r="B45" s="990"/>
      <c r="C45" s="928"/>
      <c r="D45" s="928"/>
      <c r="E45" s="928">
        <f>SUM(E43:E44)</f>
        <v>1</v>
      </c>
      <c r="F45" s="1058"/>
      <c r="G45" s="1051">
        <f>SUM(G43:G44)</f>
        <v>7705.2344999999996</v>
      </c>
      <c r="H45" s="10"/>
      <c r="I45" s="10"/>
      <c r="J45" s="521"/>
    </row>
    <row r="46" spans="1:11" x14ac:dyDescent="0.25">
      <c r="A46" s="1013"/>
      <c r="C46" s="10"/>
      <c r="E46" s="539"/>
      <c r="G46" s="1011"/>
      <c r="J46" s="521"/>
    </row>
    <row r="47" spans="1:11" x14ac:dyDescent="0.25">
      <c r="A47" s="1054" t="s">
        <v>27029</v>
      </c>
      <c r="B47" s="1055"/>
      <c r="C47" s="1055"/>
      <c r="D47" s="1055"/>
      <c r="E47" s="1055"/>
      <c r="F47" s="1055"/>
      <c r="G47" s="1056"/>
      <c r="J47" s="521"/>
    </row>
    <row r="48" spans="1:11" ht="45" x14ac:dyDescent="0.25">
      <c r="A48" s="984" t="s">
        <v>15146</v>
      </c>
      <c r="B48" s="915" t="s">
        <v>26925</v>
      </c>
      <c r="C48" s="916" t="s">
        <v>26970</v>
      </c>
      <c r="D48" s="915" t="s">
        <v>15148</v>
      </c>
      <c r="E48" s="915" t="s">
        <v>21825</v>
      </c>
      <c r="F48" s="916" t="s">
        <v>26971</v>
      </c>
      <c r="G48" s="916" t="s">
        <v>26972</v>
      </c>
      <c r="I48" s="1039"/>
      <c r="J48" s="1040"/>
    </row>
    <row r="49" spans="1:11" x14ac:dyDescent="0.25">
      <c r="A49" s="985" t="s">
        <v>26951</v>
      </c>
      <c r="B49" s="1042" t="s">
        <v>27040</v>
      </c>
      <c r="C49" s="987"/>
      <c r="D49" s="988"/>
      <c r="E49" s="988"/>
      <c r="F49" s="988"/>
      <c r="G49" s="989"/>
      <c r="J49" s="521"/>
    </row>
    <row r="50" spans="1:11" x14ac:dyDescent="0.25">
      <c r="A50" s="990" t="s">
        <v>27041</v>
      </c>
      <c r="B50" s="990" t="s">
        <v>27032</v>
      </c>
      <c r="C50" s="959"/>
      <c r="D50" s="928"/>
      <c r="E50" s="928"/>
      <c r="F50" s="928"/>
      <c r="G50" s="994"/>
      <c r="J50" s="521"/>
    </row>
    <row r="51" spans="1:11" x14ac:dyDescent="0.25">
      <c r="A51" s="995" t="s">
        <v>27042</v>
      </c>
      <c r="B51" s="995" t="s">
        <v>25339</v>
      </c>
      <c r="C51" s="996" t="s">
        <v>25330</v>
      </c>
      <c r="D51" s="996" t="s">
        <v>19513</v>
      </c>
      <c r="E51" s="996"/>
      <c r="F51" s="997">
        <f>VLOOKUP(C51,'[7]M.O.'!A$1:G$65536,6,0)</f>
        <v>8418.9631000000008</v>
      </c>
      <c r="G51" s="1043">
        <f>F51*E51</f>
        <v>0</v>
      </c>
      <c r="J51" s="521"/>
      <c r="K51" s="1004"/>
    </row>
    <row r="52" spans="1:11" x14ac:dyDescent="0.25">
      <c r="A52" s="995"/>
      <c r="B52" s="543"/>
      <c r="C52" s="1037"/>
      <c r="D52" s="996"/>
      <c r="E52" s="996"/>
      <c r="F52" s="997"/>
      <c r="G52" s="1043"/>
      <c r="J52" s="521"/>
      <c r="K52" s="1004"/>
    </row>
    <row r="53" spans="1:11" x14ac:dyDescent="0.25">
      <c r="A53" s="543" t="s">
        <v>27043</v>
      </c>
      <c r="B53" s="990" t="s">
        <v>27033</v>
      </c>
      <c r="C53" s="928"/>
      <c r="D53" s="928"/>
      <c r="E53" s="928"/>
      <c r="F53" s="1002"/>
      <c r="G53" s="1024"/>
      <c r="J53" s="521"/>
    </row>
    <row r="54" spans="1:11" x14ac:dyDescent="0.25">
      <c r="A54" s="1046"/>
      <c r="B54" s="1044" t="s">
        <v>26925</v>
      </c>
      <c r="C54" s="1045" t="s">
        <v>26970</v>
      </c>
      <c r="D54" s="1046" t="s">
        <v>15148</v>
      </c>
      <c r="E54" s="1046" t="s">
        <v>21825</v>
      </c>
      <c r="F54" s="1047" t="s">
        <v>27003</v>
      </c>
      <c r="G54" s="1047"/>
      <c r="H54" s="1047" t="s">
        <v>27004</v>
      </c>
      <c r="I54" s="1047"/>
      <c r="J54" s="1044" t="s">
        <v>27005</v>
      </c>
    </row>
    <row r="55" spans="1:11" x14ac:dyDescent="0.25">
      <c r="A55" s="1046"/>
      <c r="B55" s="1044"/>
      <c r="C55" s="1048"/>
      <c r="D55" s="1046"/>
      <c r="E55" s="1046"/>
      <c r="F55" s="1049" t="s">
        <v>27006</v>
      </c>
      <c r="G55" s="1049" t="s">
        <v>26618</v>
      </c>
      <c r="H55" s="1049" t="s">
        <v>27007</v>
      </c>
      <c r="I55" s="1049" t="s">
        <v>27008</v>
      </c>
      <c r="J55" s="1044"/>
    </row>
    <row r="56" spans="1:11" x14ac:dyDescent="0.25">
      <c r="A56" s="535" t="s">
        <v>27044</v>
      </c>
      <c r="B56" s="535" t="s">
        <v>25886</v>
      </c>
      <c r="C56" s="921" t="s">
        <v>25675</v>
      </c>
      <c r="D56" s="921" t="s">
        <v>19513</v>
      </c>
      <c r="E56" s="921"/>
      <c r="F56" s="975">
        <v>44</v>
      </c>
      <c r="G56" s="975">
        <v>176</v>
      </c>
      <c r="H56" s="999">
        <f>VLOOKUP(C56,[7]EQUIP!A$1:K$65536,10,0)</f>
        <v>35.966700000000003</v>
      </c>
      <c r="I56" s="999">
        <f>VLOOKUP(C56,[7]EQUIP!A$1:K$65536,11,0)</f>
        <v>7.0814000000000004</v>
      </c>
      <c r="J56" s="1050">
        <f>E56*(H56*F56+I56*G56)</f>
        <v>0</v>
      </c>
    </row>
    <row r="57" spans="1:11" x14ac:dyDescent="0.25">
      <c r="A57" s="990"/>
      <c r="B57" s="959"/>
      <c r="C57" s="928"/>
      <c r="D57" s="928"/>
      <c r="E57" s="928"/>
      <c r="F57" s="1002"/>
      <c r="G57" s="1024"/>
      <c r="J57" s="521"/>
    </row>
    <row r="58" spans="1:11" x14ac:dyDescent="0.25">
      <c r="A58" s="1006" t="s">
        <v>27045</v>
      </c>
      <c r="B58" s="959"/>
      <c r="C58" s="928"/>
      <c r="D58" s="959"/>
      <c r="E58" s="1007">
        <f>SUM(E50:E52)</f>
        <v>0</v>
      </c>
      <c r="F58" s="535"/>
      <c r="G58" s="1051">
        <f>G51+G52+J56</f>
        <v>0</v>
      </c>
      <c r="J58" s="521"/>
    </row>
    <row r="59" spans="1:11" x14ac:dyDescent="0.25">
      <c r="A59" s="1006"/>
      <c r="B59" s="959"/>
      <c r="C59" s="928"/>
      <c r="D59" s="959"/>
      <c r="E59" s="1064"/>
      <c r="F59" s="959"/>
      <c r="G59" s="1009"/>
      <c r="J59" s="521"/>
    </row>
    <row r="60" spans="1:11" x14ac:dyDescent="0.25">
      <c r="A60" s="985" t="s">
        <v>27046</v>
      </c>
      <c r="B60" s="959"/>
      <c r="C60" s="959"/>
      <c r="D60" s="959"/>
      <c r="E60" s="959"/>
      <c r="F60" s="959"/>
      <c r="G60" s="960"/>
      <c r="J60" s="521"/>
      <c r="K60" s="1004"/>
    </row>
    <row r="61" spans="1:11" ht="45" x14ac:dyDescent="0.25">
      <c r="A61" s="984" t="s">
        <v>15146</v>
      </c>
      <c r="B61" s="915" t="s">
        <v>26925</v>
      </c>
      <c r="C61" s="916" t="s">
        <v>26970</v>
      </c>
      <c r="D61" s="915" t="s">
        <v>15148</v>
      </c>
      <c r="E61" s="915" t="s">
        <v>21825</v>
      </c>
      <c r="F61" s="916" t="s">
        <v>26971</v>
      </c>
      <c r="G61" s="916" t="s">
        <v>26972</v>
      </c>
      <c r="I61" s="1039"/>
      <c r="J61" s="1040"/>
    </row>
    <row r="62" spans="1:11" x14ac:dyDescent="0.25">
      <c r="A62" s="985" t="s">
        <v>26956</v>
      </c>
      <c r="B62" s="1042" t="s">
        <v>27036</v>
      </c>
      <c r="C62" s="987"/>
      <c r="D62" s="988"/>
      <c r="E62" s="988"/>
      <c r="F62" s="988"/>
      <c r="G62" s="989"/>
      <c r="J62" s="521"/>
    </row>
    <row r="63" spans="1:11" x14ac:dyDescent="0.25">
      <c r="A63" s="990" t="s">
        <v>27047</v>
      </c>
      <c r="B63" s="990" t="s">
        <v>27032</v>
      </c>
      <c r="C63" s="959"/>
      <c r="D63" s="928"/>
      <c r="E63" s="928"/>
      <c r="F63" s="928"/>
      <c r="G63" s="994"/>
      <c r="J63" s="521"/>
    </row>
    <row r="64" spans="1:11" x14ac:dyDescent="0.25">
      <c r="A64" s="995" t="s">
        <v>27048</v>
      </c>
      <c r="B64" s="995" t="s">
        <v>25505</v>
      </c>
      <c r="C64" s="996" t="s">
        <v>25466</v>
      </c>
      <c r="D64" s="996" t="s">
        <v>19513</v>
      </c>
      <c r="E64" s="996"/>
      <c r="F64" s="997">
        <f>VLOOKUP(C64,'[7]M.O.'!A$1:G$65536,6,0)</f>
        <v>8888.3390999999992</v>
      </c>
      <c r="G64" s="1043">
        <f>F64*E64</f>
        <v>0</v>
      </c>
      <c r="J64" s="521"/>
    </row>
    <row r="65" spans="1:11" x14ac:dyDescent="0.25">
      <c r="A65" s="535" t="s">
        <v>27049</v>
      </c>
      <c r="B65" s="535" t="s">
        <v>25269</v>
      </c>
      <c r="C65" s="921" t="s">
        <v>25468</v>
      </c>
      <c r="D65" s="921" t="s">
        <v>19513</v>
      </c>
      <c r="E65" s="921"/>
      <c r="F65" s="997">
        <f>VLOOKUP(C65,'[7]M.O.'!A$1:G$65536,6,0)</f>
        <v>5964.9672</v>
      </c>
      <c r="G65" s="1043">
        <f>F65*E65</f>
        <v>0</v>
      </c>
      <c r="J65" s="521"/>
    </row>
    <row r="66" spans="1:11" x14ac:dyDescent="0.25">
      <c r="A66" s="543" t="s">
        <v>27050</v>
      </c>
      <c r="B66" s="990" t="s">
        <v>27033</v>
      </c>
      <c r="C66" s="928"/>
      <c r="D66" s="928"/>
      <c r="E66" s="928"/>
      <c r="F66" s="1002"/>
      <c r="G66" s="1024"/>
      <c r="J66" s="521"/>
    </row>
    <row r="67" spans="1:11" x14ac:dyDescent="0.25">
      <c r="A67" s="1046"/>
      <c r="B67" s="1044" t="s">
        <v>26925</v>
      </c>
      <c r="C67" s="1045" t="s">
        <v>26970</v>
      </c>
      <c r="D67" s="1046" t="s">
        <v>15148</v>
      </c>
      <c r="E67" s="1046" t="s">
        <v>21825</v>
      </c>
      <c r="F67" s="1047" t="s">
        <v>27003</v>
      </c>
      <c r="G67" s="1047"/>
      <c r="H67" s="1047" t="s">
        <v>27004</v>
      </c>
      <c r="I67" s="1047"/>
      <c r="J67" s="1044" t="s">
        <v>27005</v>
      </c>
    </row>
    <row r="68" spans="1:11" x14ac:dyDescent="0.25">
      <c r="A68" s="1046"/>
      <c r="B68" s="1044"/>
      <c r="C68" s="1048"/>
      <c r="D68" s="1046"/>
      <c r="E68" s="1046"/>
      <c r="F68" s="1049" t="s">
        <v>27006</v>
      </c>
      <c r="G68" s="1049" t="s">
        <v>26618</v>
      </c>
      <c r="H68" s="1049" t="s">
        <v>27007</v>
      </c>
      <c r="I68" s="1049" t="s">
        <v>27008</v>
      </c>
      <c r="J68" s="1044"/>
    </row>
    <row r="69" spans="1:11" x14ac:dyDescent="0.25">
      <c r="A69" s="535" t="s">
        <v>27051</v>
      </c>
      <c r="B69" s="535" t="s">
        <v>25886</v>
      </c>
      <c r="C69" s="921" t="s">
        <v>25675</v>
      </c>
      <c r="D69" s="921" t="s">
        <v>19513</v>
      </c>
      <c r="E69" s="921"/>
      <c r="F69" s="975">
        <v>44</v>
      </c>
      <c r="G69" s="975">
        <v>176</v>
      </c>
      <c r="H69" s="999">
        <f>VLOOKUP(C69,[7]EQUIP!A$1:K$65536,10,0)</f>
        <v>35.966700000000003</v>
      </c>
      <c r="I69" s="999">
        <f>VLOOKUP(C69,[7]EQUIP!A$1:K$65536,11,0)</f>
        <v>7.0814000000000004</v>
      </c>
      <c r="J69" s="1050">
        <f>E69*(H69*F69+I69*G69)</f>
        <v>0</v>
      </c>
      <c r="K69" s="1004"/>
    </row>
    <row r="70" spans="1:11" x14ac:dyDescent="0.25">
      <c r="A70" s="990"/>
      <c r="B70" s="959"/>
      <c r="C70" s="928"/>
      <c r="D70" s="928"/>
      <c r="E70" s="928"/>
      <c r="F70" s="1002"/>
      <c r="G70" s="1024"/>
      <c r="J70" s="521"/>
    </row>
    <row r="71" spans="1:11" ht="21.75" customHeight="1" x14ac:dyDescent="0.25">
      <c r="A71" s="1006" t="s">
        <v>27037</v>
      </c>
      <c r="B71" s="959"/>
      <c r="C71" s="928"/>
      <c r="D71" s="959"/>
      <c r="E71" s="1007">
        <f>SUM(E62:E65)</f>
        <v>0</v>
      </c>
      <c r="F71" s="960"/>
      <c r="G71" s="1009">
        <f>(SUM(G62:G65))+J69</f>
        <v>0</v>
      </c>
      <c r="J71" s="521"/>
    </row>
    <row r="72" spans="1:11" x14ac:dyDescent="0.25">
      <c r="A72" s="543"/>
      <c r="B72" s="544"/>
      <c r="C72" s="544"/>
      <c r="D72" s="544"/>
      <c r="E72" s="544"/>
      <c r="F72" s="544"/>
      <c r="G72" s="544"/>
      <c r="H72" s="544"/>
      <c r="I72" s="544"/>
      <c r="J72" s="545"/>
    </row>
  </sheetData>
  <mergeCells count="37">
    <mergeCell ref="H67:I67"/>
    <mergeCell ref="J67:J68"/>
    <mergeCell ref="A67:A68"/>
    <mergeCell ref="B67:B68"/>
    <mergeCell ref="C67:C68"/>
    <mergeCell ref="D67:D68"/>
    <mergeCell ref="E67:E68"/>
    <mergeCell ref="F67:G67"/>
    <mergeCell ref="J35:J36"/>
    <mergeCell ref="A54:A55"/>
    <mergeCell ref="B54:B55"/>
    <mergeCell ref="C54:C55"/>
    <mergeCell ref="D54:D55"/>
    <mergeCell ref="E54:E55"/>
    <mergeCell ref="F54:G54"/>
    <mergeCell ref="H54:I54"/>
    <mergeCell ref="J54:J55"/>
    <mergeCell ref="F22:G22"/>
    <mergeCell ref="H22:I22"/>
    <mergeCell ref="J22:J23"/>
    <mergeCell ref="A35:A36"/>
    <mergeCell ref="B35:B36"/>
    <mergeCell ref="C35:C36"/>
    <mergeCell ref="D35:D36"/>
    <mergeCell ref="E35:E36"/>
    <mergeCell ref="F35:G35"/>
    <mergeCell ref="H35:I35"/>
    <mergeCell ref="B1:J1"/>
    <mergeCell ref="B2:J2"/>
    <mergeCell ref="B3:J3"/>
    <mergeCell ref="A5:G5"/>
    <mergeCell ref="A6:G6"/>
    <mergeCell ref="A22:A23"/>
    <mergeCell ref="B22:B23"/>
    <mergeCell ref="C22:C23"/>
    <mergeCell ref="D22:D23"/>
    <mergeCell ref="E22:E23"/>
  </mergeCells>
  <printOptions horizontalCentered="1"/>
  <pageMargins left="0.7" right="0.7" top="0.75" bottom="0.75" header="0.3" footer="0.3"/>
  <pageSetup paperSize="9" scale="59" fitToHeight="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2953A7-EA16-45C0-8BA4-811434C2723D}">
  <sheetPr>
    <pageSetUpPr fitToPage="1"/>
  </sheetPr>
  <dimension ref="A1:M81"/>
  <sheetViews>
    <sheetView view="pageBreakPreview" zoomScaleNormal="100" zoomScaleSheetLayoutView="100" workbookViewId="0">
      <selection activeCell="A22" sqref="A22:E22"/>
    </sheetView>
  </sheetViews>
  <sheetFormatPr defaultRowHeight="15" x14ac:dyDescent="0.25"/>
  <cols>
    <col min="1" max="1" width="19.85546875" style="1004" customWidth="1"/>
    <col min="2" max="2" width="11.7109375" style="1004" customWidth="1"/>
    <col min="3" max="3" width="63.85546875" style="1004" customWidth="1"/>
    <col min="4" max="4" width="9.140625" style="1004"/>
    <col min="5" max="5" width="15.5703125" style="1182" customWidth="1"/>
    <col min="6" max="6" width="11.7109375" style="1004" customWidth="1"/>
    <col min="7" max="7" width="11.140625" style="1004" bestFit="1" customWidth="1"/>
    <col min="8" max="8" width="12" style="1004" customWidth="1"/>
    <col min="9" max="9" width="17" style="1111" customWidth="1"/>
    <col min="10" max="10" width="29.85546875" style="1112" customWidth="1"/>
    <col min="11" max="11" width="10.28515625" style="1111" customWidth="1"/>
    <col min="12" max="12" width="10.140625" style="1004" bestFit="1" customWidth="1"/>
    <col min="13" max="256" width="9.140625" style="1004"/>
    <col min="257" max="257" width="19.85546875" style="1004" customWidth="1"/>
    <col min="258" max="258" width="11.7109375" style="1004" customWidth="1"/>
    <col min="259" max="259" width="63.85546875" style="1004" customWidth="1"/>
    <col min="260" max="260" width="9.140625" style="1004"/>
    <col min="261" max="261" width="15.5703125" style="1004" customWidth="1"/>
    <col min="262" max="262" width="11.7109375" style="1004" customWidth="1"/>
    <col min="263" max="263" width="11.140625" style="1004" bestFit="1" customWidth="1"/>
    <col min="264" max="264" width="12" style="1004" customWidth="1"/>
    <col min="265" max="265" width="17" style="1004" customWidth="1"/>
    <col min="266" max="266" width="29.85546875" style="1004" customWidth="1"/>
    <col min="267" max="267" width="10.28515625" style="1004" customWidth="1"/>
    <col min="268" max="268" width="10.140625" style="1004" bestFit="1" customWidth="1"/>
    <col min="269" max="512" width="9.140625" style="1004"/>
    <col min="513" max="513" width="19.85546875" style="1004" customWidth="1"/>
    <col min="514" max="514" width="11.7109375" style="1004" customWidth="1"/>
    <col min="515" max="515" width="63.85546875" style="1004" customWidth="1"/>
    <col min="516" max="516" width="9.140625" style="1004"/>
    <col min="517" max="517" width="15.5703125" style="1004" customWidth="1"/>
    <col min="518" max="518" width="11.7109375" style="1004" customWidth="1"/>
    <col min="519" max="519" width="11.140625" style="1004" bestFit="1" customWidth="1"/>
    <col min="520" max="520" width="12" style="1004" customWidth="1"/>
    <col min="521" max="521" width="17" style="1004" customWidth="1"/>
    <col min="522" max="522" width="29.85546875" style="1004" customWidth="1"/>
    <col min="523" max="523" width="10.28515625" style="1004" customWidth="1"/>
    <col min="524" max="524" width="10.140625" style="1004" bestFit="1" customWidth="1"/>
    <col min="525" max="768" width="9.140625" style="1004"/>
    <col min="769" max="769" width="19.85546875" style="1004" customWidth="1"/>
    <col min="770" max="770" width="11.7109375" style="1004" customWidth="1"/>
    <col min="771" max="771" width="63.85546875" style="1004" customWidth="1"/>
    <col min="772" max="772" width="9.140625" style="1004"/>
    <col min="773" max="773" width="15.5703125" style="1004" customWidth="1"/>
    <col min="774" max="774" width="11.7109375" style="1004" customWidth="1"/>
    <col min="775" max="775" width="11.140625" style="1004" bestFit="1" customWidth="1"/>
    <col min="776" max="776" width="12" style="1004" customWidth="1"/>
    <col min="777" max="777" width="17" style="1004" customWidth="1"/>
    <col min="778" max="778" width="29.85546875" style="1004" customWidth="1"/>
    <col min="779" max="779" width="10.28515625" style="1004" customWidth="1"/>
    <col min="780" max="780" width="10.140625" style="1004" bestFit="1" customWidth="1"/>
    <col min="781" max="1024" width="9.140625" style="1004"/>
    <col min="1025" max="1025" width="19.85546875" style="1004" customWidth="1"/>
    <col min="1026" max="1026" width="11.7109375" style="1004" customWidth="1"/>
    <col min="1027" max="1027" width="63.85546875" style="1004" customWidth="1"/>
    <col min="1028" max="1028" width="9.140625" style="1004"/>
    <col min="1029" max="1029" width="15.5703125" style="1004" customWidth="1"/>
    <col min="1030" max="1030" width="11.7109375" style="1004" customWidth="1"/>
    <col min="1031" max="1031" width="11.140625" style="1004" bestFit="1" customWidth="1"/>
    <col min="1032" max="1032" width="12" style="1004" customWidth="1"/>
    <col min="1033" max="1033" width="17" style="1004" customWidth="1"/>
    <col min="1034" max="1034" width="29.85546875" style="1004" customWidth="1"/>
    <col min="1035" max="1035" width="10.28515625" style="1004" customWidth="1"/>
    <col min="1036" max="1036" width="10.140625" style="1004" bestFit="1" customWidth="1"/>
    <col min="1037" max="1280" width="9.140625" style="1004"/>
    <col min="1281" max="1281" width="19.85546875" style="1004" customWidth="1"/>
    <col min="1282" max="1282" width="11.7109375" style="1004" customWidth="1"/>
    <col min="1283" max="1283" width="63.85546875" style="1004" customWidth="1"/>
    <col min="1284" max="1284" width="9.140625" style="1004"/>
    <col min="1285" max="1285" width="15.5703125" style="1004" customWidth="1"/>
    <col min="1286" max="1286" width="11.7109375" style="1004" customWidth="1"/>
    <col min="1287" max="1287" width="11.140625" style="1004" bestFit="1" customWidth="1"/>
    <col min="1288" max="1288" width="12" style="1004" customWidth="1"/>
    <col min="1289" max="1289" width="17" style="1004" customWidth="1"/>
    <col min="1290" max="1290" width="29.85546875" style="1004" customWidth="1"/>
    <col min="1291" max="1291" width="10.28515625" style="1004" customWidth="1"/>
    <col min="1292" max="1292" width="10.140625" style="1004" bestFit="1" customWidth="1"/>
    <col min="1293" max="1536" width="9.140625" style="1004"/>
    <col min="1537" max="1537" width="19.85546875" style="1004" customWidth="1"/>
    <col min="1538" max="1538" width="11.7109375" style="1004" customWidth="1"/>
    <col min="1539" max="1539" width="63.85546875" style="1004" customWidth="1"/>
    <col min="1540" max="1540" width="9.140625" style="1004"/>
    <col min="1541" max="1541" width="15.5703125" style="1004" customWidth="1"/>
    <col min="1542" max="1542" width="11.7109375" style="1004" customWidth="1"/>
    <col min="1543" max="1543" width="11.140625" style="1004" bestFit="1" customWidth="1"/>
    <col min="1544" max="1544" width="12" style="1004" customWidth="1"/>
    <col min="1545" max="1545" width="17" style="1004" customWidth="1"/>
    <col min="1546" max="1546" width="29.85546875" style="1004" customWidth="1"/>
    <col min="1547" max="1547" width="10.28515625" style="1004" customWidth="1"/>
    <col min="1548" max="1548" width="10.140625" style="1004" bestFit="1" customWidth="1"/>
    <col min="1549" max="1792" width="9.140625" style="1004"/>
    <col min="1793" max="1793" width="19.85546875" style="1004" customWidth="1"/>
    <col min="1794" max="1794" width="11.7109375" style="1004" customWidth="1"/>
    <col min="1795" max="1795" width="63.85546875" style="1004" customWidth="1"/>
    <col min="1796" max="1796" width="9.140625" style="1004"/>
    <col min="1797" max="1797" width="15.5703125" style="1004" customWidth="1"/>
    <col min="1798" max="1798" width="11.7109375" style="1004" customWidth="1"/>
    <col min="1799" max="1799" width="11.140625" style="1004" bestFit="1" customWidth="1"/>
    <col min="1800" max="1800" width="12" style="1004" customWidth="1"/>
    <col min="1801" max="1801" width="17" style="1004" customWidth="1"/>
    <col min="1802" max="1802" width="29.85546875" style="1004" customWidth="1"/>
    <col min="1803" max="1803" width="10.28515625" style="1004" customWidth="1"/>
    <col min="1804" max="1804" width="10.140625" style="1004" bestFit="1" customWidth="1"/>
    <col min="1805" max="2048" width="9.140625" style="1004"/>
    <col min="2049" max="2049" width="19.85546875" style="1004" customWidth="1"/>
    <col min="2050" max="2050" width="11.7109375" style="1004" customWidth="1"/>
    <col min="2051" max="2051" width="63.85546875" style="1004" customWidth="1"/>
    <col min="2052" max="2052" width="9.140625" style="1004"/>
    <col min="2053" max="2053" width="15.5703125" style="1004" customWidth="1"/>
    <col min="2054" max="2054" width="11.7109375" style="1004" customWidth="1"/>
    <col min="2055" max="2055" width="11.140625" style="1004" bestFit="1" customWidth="1"/>
    <col min="2056" max="2056" width="12" style="1004" customWidth="1"/>
    <col min="2057" max="2057" width="17" style="1004" customWidth="1"/>
    <col min="2058" max="2058" width="29.85546875" style="1004" customWidth="1"/>
    <col min="2059" max="2059" width="10.28515625" style="1004" customWidth="1"/>
    <col min="2060" max="2060" width="10.140625" style="1004" bestFit="1" customWidth="1"/>
    <col min="2061" max="2304" width="9.140625" style="1004"/>
    <col min="2305" max="2305" width="19.85546875" style="1004" customWidth="1"/>
    <col min="2306" max="2306" width="11.7109375" style="1004" customWidth="1"/>
    <col min="2307" max="2307" width="63.85546875" style="1004" customWidth="1"/>
    <col min="2308" max="2308" width="9.140625" style="1004"/>
    <col min="2309" max="2309" width="15.5703125" style="1004" customWidth="1"/>
    <col min="2310" max="2310" width="11.7109375" style="1004" customWidth="1"/>
    <col min="2311" max="2311" width="11.140625" style="1004" bestFit="1" customWidth="1"/>
    <col min="2312" max="2312" width="12" style="1004" customWidth="1"/>
    <col min="2313" max="2313" width="17" style="1004" customWidth="1"/>
    <col min="2314" max="2314" width="29.85546875" style="1004" customWidth="1"/>
    <col min="2315" max="2315" width="10.28515625" style="1004" customWidth="1"/>
    <col min="2316" max="2316" width="10.140625" style="1004" bestFit="1" customWidth="1"/>
    <col min="2317" max="2560" width="9.140625" style="1004"/>
    <col min="2561" max="2561" width="19.85546875" style="1004" customWidth="1"/>
    <col min="2562" max="2562" width="11.7109375" style="1004" customWidth="1"/>
    <col min="2563" max="2563" width="63.85546875" style="1004" customWidth="1"/>
    <col min="2564" max="2564" width="9.140625" style="1004"/>
    <col min="2565" max="2565" width="15.5703125" style="1004" customWidth="1"/>
    <col min="2566" max="2566" width="11.7109375" style="1004" customWidth="1"/>
    <col min="2567" max="2567" width="11.140625" style="1004" bestFit="1" customWidth="1"/>
    <col min="2568" max="2568" width="12" style="1004" customWidth="1"/>
    <col min="2569" max="2569" width="17" style="1004" customWidth="1"/>
    <col min="2570" max="2570" width="29.85546875" style="1004" customWidth="1"/>
    <col min="2571" max="2571" width="10.28515625" style="1004" customWidth="1"/>
    <col min="2572" max="2572" width="10.140625" style="1004" bestFit="1" customWidth="1"/>
    <col min="2573" max="2816" width="9.140625" style="1004"/>
    <col min="2817" max="2817" width="19.85546875" style="1004" customWidth="1"/>
    <col min="2818" max="2818" width="11.7109375" style="1004" customWidth="1"/>
    <col min="2819" max="2819" width="63.85546875" style="1004" customWidth="1"/>
    <col min="2820" max="2820" width="9.140625" style="1004"/>
    <col min="2821" max="2821" width="15.5703125" style="1004" customWidth="1"/>
    <col min="2822" max="2822" width="11.7109375" style="1004" customWidth="1"/>
    <col min="2823" max="2823" width="11.140625" style="1004" bestFit="1" customWidth="1"/>
    <col min="2824" max="2824" width="12" style="1004" customWidth="1"/>
    <col min="2825" max="2825" width="17" style="1004" customWidth="1"/>
    <col min="2826" max="2826" width="29.85546875" style="1004" customWidth="1"/>
    <col min="2827" max="2827" width="10.28515625" style="1004" customWidth="1"/>
    <col min="2828" max="2828" width="10.140625" style="1004" bestFit="1" customWidth="1"/>
    <col min="2829" max="3072" width="9.140625" style="1004"/>
    <col min="3073" max="3073" width="19.85546875" style="1004" customWidth="1"/>
    <col min="3074" max="3074" width="11.7109375" style="1004" customWidth="1"/>
    <col min="3075" max="3075" width="63.85546875" style="1004" customWidth="1"/>
    <col min="3076" max="3076" width="9.140625" style="1004"/>
    <col min="3077" max="3077" width="15.5703125" style="1004" customWidth="1"/>
    <col min="3078" max="3078" width="11.7109375" style="1004" customWidth="1"/>
    <col min="3079" max="3079" width="11.140625" style="1004" bestFit="1" customWidth="1"/>
    <col min="3080" max="3080" width="12" style="1004" customWidth="1"/>
    <col min="3081" max="3081" width="17" style="1004" customWidth="1"/>
    <col min="3082" max="3082" width="29.85546875" style="1004" customWidth="1"/>
    <col min="3083" max="3083" width="10.28515625" style="1004" customWidth="1"/>
    <col min="3084" max="3084" width="10.140625" style="1004" bestFit="1" customWidth="1"/>
    <col min="3085" max="3328" width="9.140625" style="1004"/>
    <col min="3329" max="3329" width="19.85546875" style="1004" customWidth="1"/>
    <col min="3330" max="3330" width="11.7109375" style="1004" customWidth="1"/>
    <col min="3331" max="3331" width="63.85546875" style="1004" customWidth="1"/>
    <col min="3332" max="3332" width="9.140625" style="1004"/>
    <col min="3333" max="3333" width="15.5703125" style="1004" customWidth="1"/>
    <col min="3334" max="3334" width="11.7109375" style="1004" customWidth="1"/>
    <col min="3335" max="3335" width="11.140625" style="1004" bestFit="1" customWidth="1"/>
    <col min="3336" max="3336" width="12" style="1004" customWidth="1"/>
    <col min="3337" max="3337" width="17" style="1004" customWidth="1"/>
    <col min="3338" max="3338" width="29.85546875" style="1004" customWidth="1"/>
    <col min="3339" max="3339" width="10.28515625" style="1004" customWidth="1"/>
    <col min="3340" max="3340" width="10.140625" style="1004" bestFit="1" customWidth="1"/>
    <col min="3341" max="3584" width="9.140625" style="1004"/>
    <col min="3585" max="3585" width="19.85546875" style="1004" customWidth="1"/>
    <col min="3586" max="3586" width="11.7109375" style="1004" customWidth="1"/>
    <col min="3587" max="3587" width="63.85546875" style="1004" customWidth="1"/>
    <col min="3588" max="3588" width="9.140625" style="1004"/>
    <col min="3589" max="3589" width="15.5703125" style="1004" customWidth="1"/>
    <col min="3590" max="3590" width="11.7109375" style="1004" customWidth="1"/>
    <col min="3591" max="3591" width="11.140625" style="1004" bestFit="1" customWidth="1"/>
    <col min="3592" max="3592" width="12" style="1004" customWidth="1"/>
    <col min="3593" max="3593" width="17" style="1004" customWidth="1"/>
    <col min="3594" max="3594" width="29.85546875" style="1004" customWidth="1"/>
    <col min="3595" max="3595" width="10.28515625" style="1004" customWidth="1"/>
    <col min="3596" max="3596" width="10.140625" style="1004" bestFit="1" customWidth="1"/>
    <col min="3597" max="3840" width="9.140625" style="1004"/>
    <col min="3841" max="3841" width="19.85546875" style="1004" customWidth="1"/>
    <col min="3842" max="3842" width="11.7109375" style="1004" customWidth="1"/>
    <col min="3843" max="3843" width="63.85546875" style="1004" customWidth="1"/>
    <col min="3844" max="3844" width="9.140625" style="1004"/>
    <col min="3845" max="3845" width="15.5703125" style="1004" customWidth="1"/>
    <col min="3846" max="3846" width="11.7109375" style="1004" customWidth="1"/>
    <col min="3847" max="3847" width="11.140625" style="1004" bestFit="1" customWidth="1"/>
    <col min="3848" max="3848" width="12" style="1004" customWidth="1"/>
    <col min="3849" max="3849" width="17" style="1004" customWidth="1"/>
    <col min="3850" max="3850" width="29.85546875" style="1004" customWidth="1"/>
    <col min="3851" max="3851" width="10.28515625" style="1004" customWidth="1"/>
    <col min="3852" max="3852" width="10.140625" style="1004" bestFit="1" customWidth="1"/>
    <col min="3853" max="4096" width="9.140625" style="1004"/>
    <col min="4097" max="4097" width="19.85546875" style="1004" customWidth="1"/>
    <col min="4098" max="4098" width="11.7109375" style="1004" customWidth="1"/>
    <col min="4099" max="4099" width="63.85546875" style="1004" customWidth="1"/>
    <col min="4100" max="4100" width="9.140625" style="1004"/>
    <col min="4101" max="4101" width="15.5703125" style="1004" customWidth="1"/>
    <col min="4102" max="4102" width="11.7109375" style="1004" customWidth="1"/>
    <col min="4103" max="4103" width="11.140625" style="1004" bestFit="1" customWidth="1"/>
    <col min="4104" max="4104" width="12" style="1004" customWidth="1"/>
    <col min="4105" max="4105" width="17" style="1004" customWidth="1"/>
    <col min="4106" max="4106" width="29.85546875" style="1004" customWidth="1"/>
    <col min="4107" max="4107" width="10.28515625" style="1004" customWidth="1"/>
    <col min="4108" max="4108" width="10.140625" style="1004" bestFit="1" customWidth="1"/>
    <col min="4109" max="4352" width="9.140625" style="1004"/>
    <col min="4353" max="4353" width="19.85546875" style="1004" customWidth="1"/>
    <col min="4354" max="4354" width="11.7109375" style="1004" customWidth="1"/>
    <col min="4355" max="4355" width="63.85546875" style="1004" customWidth="1"/>
    <col min="4356" max="4356" width="9.140625" style="1004"/>
    <col min="4357" max="4357" width="15.5703125" style="1004" customWidth="1"/>
    <col min="4358" max="4358" width="11.7109375" style="1004" customWidth="1"/>
    <col min="4359" max="4359" width="11.140625" style="1004" bestFit="1" customWidth="1"/>
    <col min="4360" max="4360" width="12" style="1004" customWidth="1"/>
    <col min="4361" max="4361" width="17" style="1004" customWidth="1"/>
    <col min="4362" max="4362" width="29.85546875" style="1004" customWidth="1"/>
    <col min="4363" max="4363" width="10.28515625" style="1004" customWidth="1"/>
    <col min="4364" max="4364" width="10.140625" style="1004" bestFit="1" customWidth="1"/>
    <col min="4365" max="4608" width="9.140625" style="1004"/>
    <col min="4609" max="4609" width="19.85546875" style="1004" customWidth="1"/>
    <col min="4610" max="4610" width="11.7109375" style="1004" customWidth="1"/>
    <col min="4611" max="4611" width="63.85546875" style="1004" customWidth="1"/>
    <col min="4612" max="4612" width="9.140625" style="1004"/>
    <col min="4613" max="4613" width="15.5703125" style="1004" customWidth="1"/>
    <col min="4614" max="4614" width="11.7109375" style="1004" customWidth="1"/>
    <col min="4615" max="4615" width="11.140625" style="1004" bestFit="1" customWidth="1"/>
    <col min="4616" max="4616" width="12" style="1004" customWidth="1"/>
    <col min="4617" max="4617" width="17" style="1004" customWidth="1"/>
    <col min="4618" max="4618" width="29.85546875" style="1004" customWidth="1"/>
    <col min="4619" max="4619" width="10.28515625" style="1004" customWidth="1"/>
    <col min="4620" max="4620" width="10.140625" style="1004" bestFit="1" customWidth="1"/>
    <col min="4621" max="4864" width="9.140625" style="1004"/>
    <col min="4865" max="4865" width="19.85546875" style="1004" customWidth="1"/>
    <col min="4866" max="4866" width="11.7109375" style="1004" customWidth="1"/>
    <col min="4867" max="4867" width="63.85546875" style="1004" customWidth="1"/>
    <col min="4868" max="4868" width="9.140625" style="1004"/>
    <col min="4869" max="4869" width="15.5703125" style="1004" customWidth="1"/>
    <col min="4870" max="4870" width="11.7109375" style="1004" customWidth="1"/>
    <col min="4871" max="4871" width="11.140625" style="1004" bestFit="1" customWidth="1"/>
    <col min="4872" max="4872" width="12" style="1004" customWidth="1"/>
    <col min="4873" max="4873" width="17" style="1004" customWidth="1"/>
    <col min="4874" max="4874" width="29.85546875" style="1004" customWidth="1"/>
    <col min="4875" max="4875" width="10.28515625" style="1004" customWidth="1"/>
    <col min="4876" max="4876" width="10.140625" style="1004" bestFit="1" customWidth="1"/>
    <col min="4877" max="5120" width="9.140625" style="1004"/>
    <col min="5121" max="5121" width="19.85546875" style="1004" customWidth="1"/>
    <col min="5122" max="5122" width="11.7109375" style="1004" customWidth="1"/>
    <col min="5123" max="5123" width="63.85546875" style="1004" customWidth="1"/>
    <col min="5124" max="5124" width="9.140625" style="1004"/>
    <col min="5125" max="5125" width="15.5703125" style="1004" customWidth="1"/>
    <col min="5126" max="5126" width="11.7109375" style="1004" customWidth="1"/>
    <col min="5127" max="5127" width="11.140625" style="1004" bestFit="1" customWidth="1"/>
    <col min="5128" max="5128" width="12" style="1004" customWidth="1"/>
    <col min="5129" max="5129" width="17" style="1004" customWidth="1"/>
    <col min="5130" max="5130" width="29.85546875" style="1004" customWidth="1"/>
    <col min="5131" max="5131" width="10.28515625" style="1004" customWidth="1"/>
    <col min="5132" max="5132" width="10.140625" style="1004" bestFit="1" customWidth="1"/>
    <col min="5133" max="5376" width="9.140625" style="1004"/>
    <col min="5377" max="5377" width="19.85546875" style="1004" customWidth="1"/>
    <col min="5378" max="5378" width="11.7109375" style="1004" customWidth="1"/>
    <col min="5379" max="5379" width="63.85546875" style="1004" customWidth="1"/>
    <col min="5380" max="5380" width="9.140625" style="1004"/>
    <col min="5381" max="5381" width="15.5703125" style="1004" customWidth="1"/>
    <col min="5382" max="5382" width="11.7109375" style="1004" customWidth="1"/>
    <col min="5383" max="5383" width="11.140625" style="1004" bestFit="1" customWidth="1"/>
    <col min="5384" max="5384" width="12" style="1004" customWidth="1"/>
    <col min="5385" max="5385" width="17" style="1004" customWidth="1"/>
    <col min="5386" max="5386" width="29.85546875" style="1004" customWidth="1"/>
    <col min="5387" max="5387" width="10.28515625" style="1004" customWidth="1"/>
    <col min="5388" max="5388" width="10.140625" style="1004" bestFit="1" customWidth="1"/>
    <col min="5389" max="5632" width="9.140625" style="1004"/>
    <col min="5633" max="5633" width="19.85546875" style="1004" customWidth="1"/>
    <col min="5634" max="5634" width="11.7109375" style="1004" customWidth="1"/>
    <col min="5635" max="5635" width="63.85546875" style="1004" customWidth="1"/>
    <col min="5636" max="5636" width="9.140625" style="1004"/>
    <col min="5637" max="5637" width="15.5703125" style="1004" customWidth="1"/>
    <col min="5638" max="5638" width="11.7109375" style="1004" customWidth="1"/>
    <col min="5639" max="5639" width="11.140625" style="1004" bestFit="1" customWidth="1"/>
    <col min="5640" max="5640" width="12" style="1004" customWidth="1"/>
    <col min="5641" max="5641" width="17" style="1004" customWidth="1"/>
    <col min="5642" max="5642" width="29.85546875" style="1004" customWidth="1"/>
    <col min="5643" max="5643" width="10.28515625" style="1004" customWidth="1"/>
    <col min="5644" max="5644" width="10.140625" style="1004" bestFit="1" customWidth="1"/>
    <col min="5645" max="5888" width="9.140625" style="1004"/>
    <col min="5889" max="5889" width="19.85546875" style="1004" customWidth="1"/>
    <col min="5890" max="5890" width="11.7109375" style="1004" customWidth="1"/>
    <col min="5891" max="5891" width="63.85546875" style="1004" customWidth="1"/>
    <col min="5892" max="5892" width="9.140625" style="1004"/>
    <col min="5893" max="5893" width="15.5703125" style="1004" customWidth="1"/>
    <col min="5894" max="5894" width="11.7109375" style="1004" customWidth="1"/>
    <col min="5895" max="5895" width="11.140625" style="1004" bestFit="1" customWidth="1"/>
    <col min="5896" max="5896" width="12" style="1004" customWidth="1"/>
    <col min="5897" max="5897" width="17" style="1004" customWidth="1"/>
    <col min="5898" max="5898" width="29.85546875" style="1004" customWidth="1"/>
    <col min="5899" max="5899" width="10.28515625" style="1004" customWidth="1"/>
    <col min="5900" max="5900" width="10.140625" style="1004" bestFit="1" customWidth="1"/>
    <col min="5901" max="6144" width="9.140625" style="1004"/>
    <col min="6145" max="6145" width="19.85546875" style="1004" customWidth="1"/>
    <col min="6146" max="6146" width="11.7109375" style="1004" customWidth="1"/>
    <col min="6147" max="6147" width="63.85546875" style="1004" customWidth="1"/>
    <col min="6148" max="6148" width="9.140625" style="1004"/>
    <col min="6149" max="6149" width="15.5703125" style="1004" customWidth="1"/>
    <col min="6150" max="6150" width="11.7109375" style="1004" customWidth="1"/>
    <col min="6151" max="6151" width="11.140625" style="1004" bestFit="1" customWidth="1"/>
    <col min="6152" max="6152" width="12" style="1004" customWidth="1"/>
    <col min="6153" max="6153" width="17" style="1004" customWidth="1"/>
    <col min="6154" max="6154" width="29.85546875" style="1004" customWidth="1"/>
    <col min="6155" max="6155" width="10.28515625" style="1004" customWidth="1"/>
    <col min="6156" max="6156" width="10.140625" style="1004" bestFit="1" customWidth="1"/>
    <col min="6157" max="6400" width="9.140625" style="1004"/>
    <col min="6401" max="6401" width="19.85546875" style="1004" customWidth="1"/>
    <col min="6402" max="6402" width="11.7109375" style="1004" customWidth="1"/>
    <col min="6403" max="6403" width="63.85546875" style="1004" customWidth="1"/>
    <col min="6404" max="6404" width="9.140625" style="1004"/>
    <col min="6405" max="6405" width="15.5703125" style="1004" customWidth="1"/>
    <col min="6406" max="6406" width="11.7109375" style="1004" customWidth="1"/>
    <col min="6407" max="6407" width="11.140625" style="1004" bestFit="1" customWidth="1"/>
    <col min="6408" max="6408" width="12" style="1004" customWidth="1"/>
    <col min="6409" max="6409" width="17" style="1004" customWidth="1"/>
    <col min="6410" max="6410" width="29.85546875" style="1004" customWidth="1"/>
    <col min="6411" max="6411" width="10.28515625" style="1004" customWidth="1"/>
    <col min="6412" max="6412" width="10.140625" style="1004" bestFit="1" customWidth="1"/>
    <col min="6413" max="6656" width="9.140625" style="1004"/>
    <col min="6657" max="6657" width="19.85546875" style="1004" customWidth="1"/>
    <col min="6658" max="6658" width="11.7109375" style="1004" customWidth="1"/>
    <col min="6659" max="6659" width="63.85546875" style="1004" customWidth="1"/>
    <col min="6660" max="6660" width="9.140625" style="1004"/>
    <col min="6661" max="6661" width="15.5703125" style="1004" customWidth="1"/>
    <col min="6662" max="6662" width="11.7109375" style="1004" customWidth="1"/>
    <col min="6663" max="6663" width="11.140625" style="1004" bestFit="1" customWidth="1"/>
    <col min="6664" max="6664" width="12" style="1004" customWidth="1"/>
    <col min="6665" max="6665" width="17" style="1004" customWidth="1"/>
    <col min="6666" max="6666" width="29.85546875" style="1004" customWidth="1"/>
    <col min="6667" max="6667" width="10.28515625" style="1004" customWidth="1"/>
    <col min="6668" max="6668" width="10.140625" style="1004" bestFit="1" customWidth="1"/>
    <col min="6669" max="6912" width="9.140625" style="1004"/>
    <col min="6913" max="6913" width="19.85546875" style="1004" customWidth="1"/>
    <col min="6914" max="6914" width="11.7109375" style="1004" customWidth="1"/>
    <col min="6915" max="6915" width="63.85546875" style="1004" customWidth="1"/>
    <col min="6916" max="6916" width="9.140625" style="1004"/>
    <col min="6917" max="6917" width="15.5703125" style="1004" customWidth="1"/>
    <col min="6918" max="6918" width="11.7109375" style="1004" customWidth="1"/>
    <col min="6919" max="6919" width="11.140625" style="1004" bestFit="1" customWidth="1"/>
    <col min="6920" max="6920" width="12" style="1004" customWidth="1"/>
    <col min="6921" max="6921" width="17" style="1004" customWidth="1"/>
    <col min="6922" max="6922" width="29.85546875" style="1004" customWidth="1"/>
    <col min="6923" max="6923" width="10.28515625" style="1004" customWidth="1"/>
    <col min="6924" max="6924" width="10.140625" style="1004" bestFit="1" customWidth="1"/>
    <col min="6925" max="7168" width="9.140625" style="1004"/>
    <col min="7169" max="7169" width="19.85546875" style="1004" customWidth="1"/>
    <col min="7170" max="7170" width="11.7109375" style="1004" customWidth="1"/>
    <col min="7171" max="7171" width="63.85546875" style="1004" customWidth="1"/>
    <col min="7172" max="7172" width="9.140625" style="1004"/>
    <col min="7173" max="7173" width="15.5703125" style="1004" customWidth="1"/>
    <col min="7174" max="7174" width="11.7109375" style="1004" customWidth="1"/>
    <col min="7175" max="7175" width="11.140625" style="1004" bestFit="1" customWidth="1"/>
    <col min="7176" max="7176" width="12" style="1004" customWidth="1"/>
    <col min="7177" max="7177" width="17" style="1004" customWidth="1"/>
    <col min="7178" max="7178" width="29.85546875" style="1004" customWidth="1"/>
    <col min="7179" max="7179" width="10.28515625" style="1004" customWidth="1"/>
    <col min="7180" max="7180" width="10.140625" style="1004" bestFit="1" customWidth="1"/>
    <col min="7181" max="7424" width="9.140625" style="1004"/>
    <col min="7425" max="7425" width="19.85546875" style="1004" customWidth="1"/>
    <col min="7426" max="7426" width="11.7109375" style="1004" customWidth="1"/>
    <col min="7427" max="7427" width="63.85546875" style="1004" customWidth="1"/>
    <col min="7428" max="7428" width="9.140625" style="1004"/>
    <col min="7429" max="7429" width="15.5703125" style="1004" customWidth="1"/>
    <col min="7430" max="7430" width="11.7109375" style="1004" customWidth="1"/>
    <col min="7431" max="7431" width="11.140625" style="1004" bestFit="1" customWidth="1"/>
    <col min="7432" max="7432" width="12" style="1004" customWidth="1"/>
    <col min="7433" max="7433" width="17" style="1004" customWidth="1"/>
    <col min="7434" max="7434" width="29.85546875" style="1004" customWidth="1"/>
    <col min="7435" max="7435" width="10.28515625" style="1004" customWidth="1"/>
    <col min="7436" max="7436" width="10.140625" style="1004" bestFit="1" customWidth="1"/>
    <col min="7437" max="7680" width="9.140625" style="1004"/>
    <col min="7681" max="7681" width="19.85546875" style="1004" customWidth="1"/>
    <col min="7682" max="7682" width="11.7109375" style="1004" customWidth="1"/>
    <col min="7683" max="7683" width="63.85546875" style="1004" customWidth="1"/>
    <col min="7684" max="7684" width="9.140625" style="1004"/>
    <col min="7685" max="7685" width="15.5703125" style="1004" customWidth="1"/>
    <col min="7686" max="7686" width="11.7109375" style="1004" customWidth="1"/>
    <col min="7687" max="7687" width="11.140625" style="1004" bestFit="1" customWidth="1"/>
    <col min="7688" max="7688" width="12" style="1004" customWidth="1"/>
    <col min="7689" max="7689" width="17" style="1004" customWidth="1"/>
    <col min="7690" max="7690" width="29.85546875" style="1004" customWidth="1"/>
    <col min="7691" max="7691" width="10.28515625" style="1004" customWidth="1"/>
    <col min="7692" max="7692" width="10.140625" style="1004" bestFit="1" customWidth="1"/>
    <col min="7693" max="7936" width="9.140625" style="1004"/>
    <col min="7937" max="7937" width="19.85546875" style="1004" customWidth="1"/>
    <col min="7938" max="7938" width="11.7109375" style="1004" customWidth="1"/>
    <col min="7939" max="7939" width="63.85546875" style="1004" customWidth="1"/>
    <col min="7940" max="7940" width="9.140625" style="1004"/>
    <col min="7941" max="7941" width="15.5703125" style="1004" customWidth="1"/>
    <col min="7942" max="7942" width="11.7109375" style="1004" customWidth="1"/>
    <col min="7943" max="7943" width="11.140625" style="1004" bestFit="1" customWidth="1"/>
    <col min="7944" max="7944" width="12" style="1004" customWidth="1"/>
    <col min="7945" max="7945" width="17" style="1004" customWidth="1"/>
    <col min="7946" max="7946" width="29.85546875" style="1004" customWidth="1"/>
    <col min="7947" max="7947" width="10.28515625" style="1004" customWidth="1"/>
    <col min="7948" max="7948" width="10.140625" style="1004" bestFit="1" customWidth="1"/>
    <col min="7949" max="8192" width="9.140625" style="1004"/>
    <col min="8193" max="8193" width="19.85546875" style="1004" customWidth="1"/>
    <col min="8194" max="8194" width="11.7109375" style="1004" customWidth="1"/>
    <col min="8195" max="8195" width="63.85546875" style="1004" customWidth="1"/>
    <col min="8196" max="8196" width="9.140625" style="1004"/>
    <col min="8197" max="8197" width="15.5703125" style="1004" customWidth="1"/>
    <col min="8198" max="8198" width="11.7109375" style="1004" customWidth="1"/>
    <col min="8199" max="8199" width="11.140625" style="1004" bestFit="1" customWidth="1"/>
    <col min="8200" max="8200" width="12" style="1004" customWidth="1"/>
    <col min="8201" max="8201" width="17" style="1004" customWidth="1"/>
    <col min="8202" max="8202" width="29.85546875" style="1004" customWidth="1"/>
    <col min="8203" max="8203" width="10.28515625" style="1004" customWidth="1"/>
    <col min="8204" max="8204" width="10.140625" style="1004" bestFit="1" customWidth="1"/>
    <col min="8205" max="8448" width="9.140625" style="1004"/>
    <col min="8449" max="8449" width="19.85546875" style="1004" customWidth="1"/>
    <col min="8450" max="8450" width="11.7109375" style="1004" customWidth="1"/>
    <col min="8451" max="8451" width="63.85546875" style="1004" customWidth="1"/>
    <col min="8452" max="8452" width="9.140625" style="1004"/>
    <col min="8453" max="8453" width="15.5703125" style="1004" customWidth="1"/>
    <col min="8454" max="8454" width="11.7109375" style="1004" customWidth="1"/>
    <col min="8455" max="8455" width="11.140625" style="1004" bestFit="1" customWidth="1"/>
    <col min="8456" max="8456" width="12" style="1004" customWidth="1"/>
    <col min="8457" max="8457" width="17" style="1004" customWidth="1"/>
    <col min="8458" max="8458" width="29.85546875" style="1004" customWidth="1"/>
    <col min="8459" max="8459" width="10.28515625" style="1004" customWidth="1"/>
    <col min="8460" max="8460" width="10.140625" style="1004" bestFit="1" customWidth="1"/>
    <col min="8461" max="8704" width="9.140625" style="1004"/>
    <col min="8705" max="8705" width="19.85546875" style="1004" customWidth="1"/>
    <col min="8706" max="8706" width="11.7109375" style="1004" customWidth="1"/>
    <col min="8707" max="8707" width="63.85546875" style="1004" customWidth="1"/>
    <col min="8708" max="8708" width="9.140625" style="1004"/>
    <col min="8709" max="8709" width="15.5703125" style="1004" customWidth="1"/>
    <col min="8710" max="8710" width="11.7109375" style="1004" customWidth="1"/>
    <col min="8711" max="8711" width="11.140625" style="1004" bestFit="1" customWidth="1"/>
    <col min="8712" max="8712" width="12" style="1004" customWidth="1"/>
    <col min="8713" max="8713" width="17" style="1004" customWidth="1"/>
    <col min="8714" max="8714" width="29.85546875" style="1004" customWidth="1"/>
    <col min="8715" max="8715" width="10.28515625" style="1004" customWidth="1"/>
    <col min="8716" max="8716" width="10.140625" style="1004" bestFit="1" customWidth="1"/>
    <col min="8717" max="8960" width="9.140625" style="1004"/>
    <col min="8961" max="8961" width="19.85546875" style="1004" customWidth="1"/>
    <col min="8962" max="8962" width="11.7109375" style="1004" customWidth="1"/>
    <col min="8963" max="8963" width="63.85546875" style="1004" customWidth="1"/>
    <col min="8964" max="8964" width="9.140625" style="1004"/>
    <col min="8965" max="8965" width="15.5703125" style="1004" customWidth="1"/>
    <col min="8966" max="8966" width="11.7109375" style="1004" customWidth="1"/>
    <col min="8967" max="8967" width="11.140625" style="1004" bestFit="1" customWidth="1"/>
    <col min="8968" max="8968" width="12" style="1004" customWidth="1"/>
    <col min="8969" max="8969" width="17" style="1004" customWidth="1"/>
    <col min="8970" max="8970" width="29.85546875" style="1004" customWidth="1"/>
    <col min="8971" max="8971" width="10.28515625" style="1004" customWidth="1"/>
    <col min="8972" max="8972" width="10.140625" style="1004" bestFit="1" customWidth="1"/>
    <col min="8973" max="9216" width="9.140625" style="1004"/>
    <col min="9217" max="9217" width="19.85546875" style="1004" customWidth="1"/>
    <col min="9218" max="9218" width="11.7109375" style="1004" customWidth="1"/>
    <col min="9219" max="9219" width="63.85546875" style="1004" customWidth="1"/>
    <col min="9220" max="9220" width="9.140625" style="1004"/>
    <col min="9221" max="9221" width="15.5703125" style="1004" customWidth="1"/>
    <col min="9222" max="9222" width="11.7109375" style="1004" customWidth="1"/>
    <col min="9223" max="9223" width="11.140625" style="1004" bestFit="1" customWidth="1"/>
    <col min="9224" max="9224" width="12" style="1004" customWidth="1"/>
    <col min="9225" max="9225" width="17" style="1004" customWidth="1"/>
    <col min="9226" max="9226" width="29.85546875" style="1004" customWidth="1"/>
    <col min="9227" max="9227" width="10.28515625" style="1004" customWidth="1"/>
    <col min="9228" max="9228" width="10.140625" style="1004" bestFit="1" customWidth="1"/>
    <col min="9229" max="9472" width="9.140625" style="1004"/>
    <col min="9473" max="9473" width="19.85546875" style="1004" customWidth="1"/>
    <col min="9474" max="9474" width="11.7109375" style="1004" customWidth="1"/>
    <col min="9475" max="9475" width="63.85546875" style="1004" customWidth="1"/>
    <col min="9476" max="9476" width="9.140625" style="1004"/>
    <col min="9477" max="9477" width="15.5703125" style="1004" customWidth="1"/>
    <col min="9478" max="9478" width="11.7109375" style="1004" customWidth="1"/>
    <col min="9479" max="9479" width="11.140625" style="1004" bestFit="1" customWidth="1"/>
    <col min="9480" max="9480" width="12" style="1004" customWidth="1"/>
    <col min="9481" max="9481" width="17" style="1004" customWidth="1"/>
    <col min="9482" max="9482" width="29.85546875" style="1004" customWidth="1"/>
    <col min="9483" max="9483" width="10.28515625" style="1004" customWidth="1"/>
    <col min="9484" max="9484" width="10.140625" style="1004" bestFit="1" customWidth="1"/>
    <col min="9485" max="9728" width="9.140625" style="1004"/>
    <col min="9729" max="9729" width="19.85546875" style="1004" customWidth="1"/>
    <col min="9730" max="9730" width="11.7109375" style="1004" customWidth="1"/>
    <col min="9731" max="9731" width="63.85546875" style="1004" customWidth="1"/>
    <col min="9732" max="9732" width="9.140625" style="1004"/>
    <col min="9733" max="9733" width="15.5703125" style="1004" customWidth="1"/>
    <col min="9734" max="9734" width="11.7109375" style="1004" customWidth="1"/>
    <col min="9735" max="9735" width="11.140625" style="1004" bestFit="1" customWidth="1"/>
    <col min="9736" max="9736" width="12" style="1004" customWidth="1"/>
    <col min="9737" max="9737" width="17" style="1004" customWidth="1"/>
    <col min="9738" max="9738" width="29.85546875" style="1004" customWidth="1"/>
    <col min="9739" max="9739" width="10.28515625" style="1004" customWidth="1"/>
    <col min="9740" max="9740" width="10.140625" style="1004" bestFit="1" customWidth="1"/>
    <col min="9741" max="9984" width="9.140625" style="1004"/>
    <col min="9985" max="9985" width="19.85546875" style="1004" customWidth="1"/>
    <col min="9986" max="9986" width="11.7109375" style="1004" customWidth="1"/>
    <col min="9987" max="9987" width="63.85546875" style="1004" customWidth="1"/>
    <col min="9988" max="9988" width="9.140625" style="1004"/>
    <col min="9989" max="9989" width="15.5703125" style="1004" customWidth="1"/>
    <col min="9990" max="9990" width="11.7109375" style="1004" customWidth="1"/>
    <col min="9991" max="9991" width="11.140625" style="1004" bestFit="1" customWidth="1"/>
    <col min="9992" max="9992" width="12" style="1004" customWidth="1"/>
    <col min="9993" max="9993" width="17" style="1004" customWidth="1"/>
    <col min="9994" max="9994" width="29.85546875" style="1004" customWidth="1"/>
    <col min="9995" max="9995" width="10.28515625" style="1004" customWidth="1"/>
    <col min="9996" max="9996" width="10.140625" style="1004" bestFit="1" customWidth="1"/>
    <col min="9997" max="10240" width="9.140625" style="1004"/>
    <col min="10241" max="10241" width="19.85546875" style="1004" customWidth="1"/>
    <col min="10242" max="10242" width="11.7109375" style="1004" customWidth="1"/>
    <col min="10243" max="10243" width="63.85546875" style="1004" customWidth="1"/>
    <col min="10244" max="10244" width="9.140625" style="1004"/>
    <col min="10245" max="10245" width="15.5703125" style="1004" customWidth="1"/>
    <col min="10246" max="10246" width="11.7109375" style="1004" customWidth="1"/>
    <col min="10247" max="10247" width="11.140625" style="1004" bestFit="1" customWidth="1"/>
    <col min="10248" max="10248" width="12" style="1004" customWidth="1"/>
    <col min="10249" max="10249" width="17" style="1004" customWidth="1"/>
    <col min="10250" max="10250" width="29.85546875" style="1004" customWidth="1"/>
    <col min="10251" max="10251" width="10.28515625" style="1004" customWidth="1"/>
    <col min="10252" max="10252" width="10.140625" style="1004" bestFit="1" customWidth="1"/>
    <col min="10253" max="10496" width="9.140625" style="1004"/>
    <col min="10497" max="10497" width="19.85546875" style="1004" customWidth="1"/>
    <col min="10498" max="10498" width="11.7109375" style="1004" customWidth="1"/>
    <col min="10499" max="10499" width="63.85546875" style="1004" customWidth="1"/>
    <col min="10500" max="10500" width="9.140625" style="1004"/>
    <col min="10501" max="10501" width="15.5703125" style="1004" customWidth="1"/>
    <col min="10502" max="10502" width="11.7109375" style="1004" customWidth="1"/>
    <col min="10503" max="10503" width="11.140625" style="1004" bestFit="1" customWidth="1"/>
    <col min="10504" max="10504" width="12" style="1004" customWidth="1"/>
    <col min="10505" max="10505" width="17" style="1004" customWidth="1"/>
    <col min="10506" max="10506" width="29.85546875" style="1004" customWidth="1"/>
    <col min="10507" max="10507" width="10.28515625" style="1004" customWidth="1"/>
    <col min="10508" max="10508" width="10.140625" style="1004" bestFit="1" customWidth="1"/>
    <col min="10509" max="10752" width="9.140625" style="1004"/>
    <col min="10753" max="10753" width="19.85546875" style="1004" customWidth="1"/>
    <col min="10754" max="10754" width="11.7109375" style="1004" customWidth="1"/>
    <col min="10755" max="10755" width="63.85546875" style="1004" customWidth="1"/>
    <col min="10756" max="10756" width="9.140625" style="1004"/>
    <col min="10757" max="10757" width="15.5703125" style="1004" customWidth="1"/>
    <col min="10758" max="10758" width="11.7109375" style="1004" customWidth="1"/>
    <col min="10759" max="10759" width="11.140625" style="1004" bestFit="1" customWidth="1"/>
    <col min="10760" max="10760" width="12" style="1004" customWidth="1"/>
    <col min="10761" max="10761" width="17" style="1004" customWidth="1"/>
    <col min="10762" max="10762" width="29.85546875" style="1004" customWidth="1"/>
    <col min="10763" max="10763" width="10.28515625" style="1004" customWidth="1"/>
    <col min="10764" max="10764" width="10.140625" style="1004" bestFit="1" customWidth="1"/>
    <col min="10765" max="11008" width="9.140625" style="1004"/>
    <col min="11009" max="11009" width="19.85546875" style="1004" customWidth="1"/>
    <col min="11010" max="11010" width="11.7109375" style="1004" customWidth="1"/>
    <col min="11011" max="11011" width="63.85546875" style="1004" customWidth="1"/>
    <col min="11012" max="11012" width="9.140625" style="1004"/>
    <col min="11013" max="11013" width="15.5703125" style="1004" customWidth="1"/>
    <col min="11014" max="11014" width="11.7109375" style="1004" customWidth="1"/>
    <col min="11015" max="11015" width="11.140625" style="1004" bestFit="1" customWidth="1"/>
    <col min="11016" max="11016" width="12" style="1004" customWidth="1"/>
    <col min="11017" max="11017" width="17" style="1004" customWidth="1"/>
    <col min="11018" max="11018" width="29.85546875" style="1004" customWidth="1"/>
    <col min="11019" max="11019" width="10.28515625" style="1004" customWidth="1"/>
    <col min="11020" max="11020" width="10.140625" style="1004" bestFit="1" customWidth="1"/>
    <col min="11021" max="11264" width="9.140625" style="1004"/>
    <col min="11265" max="11265" width="19.85546875" style="1004" customWidth="1"/>
    <col min="11266" max="11266" width="11.7109375" style="1004" customWidth="1"/>
    <col min="11267" max="11267" width="63.85546875" style="1004" customWidth="1"/>
    <col min="11268" max="11268" width="9.140625" style="1004"/>
    <col min="11269" max="11269" width="15.5703125" style="1004" customWidth="1"/>
    <col min="11270" max="11270" width="11.7109375" style="1004" customWidth="1"/>
    <col min="11271" max="11271" width="11.140625" style="1004" bestFit="1" customWidth="1"/>
    <col min="11272" max="11272" width="12" style="1004" customWidth="1"/>
    <col min="11273" max="11273" width="17" style="1004" customWidth="1"/>
    <col min="11274" max="11274" width="29.85546875" style="1004" customWidth="1"/>
    <col min="11275" max="11275" width="10.28515625" style="1004" customWidth="1"/>
    <col min="11276" max="11276" width="10.140625" style="1004" bestFit="1" customWidth="1"/>
    <col min="11277" max="11520" width="9.140625" style="1004"/>
    <col min="11521" max="11521" width="19.85546875" style="1004" customWidth="1"/>
    <col min="11522" max="11522" width="11.7109375" style="1004" customWidth="1"/>
    <col min="11523" max="11523" width="63.85546875" style="1004" customWidth="1"/>
    <col min="11524" max="11524" width="9.140625" style="1004"/>
    <col min="11525" max="11525" width="15.5703125" style="1004" customWidth="1"/>
    <col min="11526" max="11526" width="11.7109375" style="1004" customWidth="1"/>
    <col min="11527" max="11527" width="11.140625" style="1004" bestFit="1" customWidth="1"/>
    <col min="11528" max="11528" width="12" style="1004" customWidth="1"/>
    <col min="11529" max="11529" width="17" style="1004" customWidth="1"/>
    <col min="11530" max="11530" width="29.85546875" style="1004" customWidth="1"/>
    <col min="11531" max="11531" width="10.28515625" style="1004" customWidth="1"/>
    <col min="11532" max="11532" width="10.140625" style="1004" bestFit="1" customWidth="1"/>
    <col min="11533" max="11776" width="9.140625" style="1004"/>
    <col min="11777" max="11777" width="19.85546875" style="1004" customWidth="1"/>
    <col min="11778" max="11778" width="11.7109375" style="1004" customWidth="1"/>
    <col min="11779" max="11779" width="63.85546875" style="1004" customWidth="1"/>
    <col min="11780" max="11780" width="9.140625" style="1004"/>
    <col min="11781" max="11781" width="15.5703125" style="1004" customWidth="1"/>
    <col min="11782" max="11782" width="11.7109375" style="1004" customWidth="1"/>
    <col min="11783" max="11783" width="11.140625" style="1004" bestFit="1" customWidth="1"/>
    <col min="11784" max="11784" width="12" style="1004" customWidth="1"/>
    <col min="11785" max="11785" width="17" style="1004" customWidth="1"/>
    <col min="11786" max="11786" width="29.85546875" style="1004" customWidth="1"/>
    <col min="11787" max="11787" width="10.28515625" style="1004" customWidth="1"/>
    <col min="11788" max="11788" width="10.140625" style="1004" bestFit="1" customWidth="1"/>
    <col min="11789" max="12032" width="9.140625" style="1004"/>
    <col min="12033" max="12033" width="19.85546875" style="1004" customWidth="1"/>
    <col min="12034" max="12034" width="11.7109375" style="1004" customWidth="1"/>
    <col min="12035" max="12035" width="63.85546875" style="1004" customWidth="1"/>
    <col min="12036" max="12036" width="9.140625" style="1004"/>
    <col min="12037" max="12037" width="15.5703125" style="1004" customWidth="1"/>
    <col min="12038" max="12038" width="11.7109375" style="1004" customWidth="1"/>
    <col min="12039" max="12039" width="11.140625" style="1004" bestFit="1" customWidth="1"/>
    <col min="12040" max="12040" width="12" style="1004" customWidth="1"/>
    <col min="12041" max="12041" width="17" style="1004" customWidth="1"/>
    <col min="12042" max="12042" width="29.85546875" style="1004" customWidth="1"/>
    <col min="12043" max="12043" width="10.28515625" style="1004" customWidth="1"/>
    <col min="12044" max="12044" width="10.140625" style="1004" bestFit="1" customWidth="1"/>
    <col min="12045" max="12288" width="9.140625" style="1004"/>
    <col min="12289" max="12289" width="19.85546875" style="1004" customWidth="1"/>
    <col min="12290" max="12290" width="11.7109375" style="1004" customWidth="1"/>
    <col min="12291" max="12291" width="63.85546875" style="1004" customWidth="1"/>
    <col min="12292" max="12292" width="9.140625" style="1004"/>
    <col min="12293" max="12293" width="15.5703125" style="1004" customWidth="1"/>
    <col min="12294" max="12294" width="11.7109375" style="1004" customWidth="1"/>
    <col min="12295" max="12295" width="11.140625" style="1004" bestFit="1" customWidth="1"/>
    <col min="12296" max="12296" width="12" style="1004" customWidth="1"/>
    <col min="12297" max="12297" width="17" style="1004" customWidth="1"/>
    <col min="12298" max="12298" width="29.85546875" style="1004" customWidth="1"/>
    <col min="12299" max="12299" width="10.28515625" style="1004" customWidth="1"/>
    <col min="12300" max="12300" width="10.140625" style="1004" bestFit="1" customWidth="1"/>
    <col min="12301" max="12544" width="9.140625" style="1004"/>
    <col min="12545" max="12545" width="19.85546875" style="1004" customWidth="1"/>
    <col min="12546" max="12546" width="11.7109375" style="1004" customWidth="1"/>
    <col min="12547" max="12547" width="63.85546875" style="1004" customWidth="1"/>
    <col min="12548" max="12548" width="9.140625" style="1004"/>
    <col min="12549" max="12549" width="15.5703125" style="1004" customWidth="1"/>
    <col min="12550" max="12550" width="11.7109375" style="1004" customWidth="1"/>
    <col min="12551" max="12551" width="11.140625" style="1004" bestFit="1" customWidth="1"/>
    <col min="12552" max="12552" width="12" style="1004" customWidth="1"/>
    <col min="12553" max="12553" width="17" style="1004" customWidth="1"/>
    <col min="12554" max="12554" width="29.85546875" style="1004" customWidth="1"/>
    <col min="12555" max="12555" width="10.28515625" style="1004" customWidth="1"/>
    <col min="12556" max="12556" width="10.140625" style="1004" bestFit="1" customWidth="1"/>
    <col min="12557" max="12800" width="9.140625" style="1004"/>
    <col min="12801" max="12801" width="19.85546875" style="1004" customWidth="1"/>
    <col min="12802" max="12802" width="11.7109375" style="1004" customWidth="1"/>
    <col min="12803" max="12803" width="63.85546875" style="1004" customWidth="1"/>
    <col min="12804" max="12804" width="9.140625" style="1004"/>
    <col min="12805" max="12805" width="15.5703125" style="1004" customWidth="1"/>
    <col min="12806" max="12806" width="11.7109375" style="1004" customWidth="1"/>
    <col min="12807" max="12807" width="11.140625" style="1004" bestFit="1" customWidth="1"/>
    <col min="12808" max="12808" width="12" style="1004" customWidth="1"/>
    <col min="12809" max="12809" width="17" style="1004" customWidth="1"/>
    <col min="12810" max="12810" width="29.85546875" style="1004" customWidth="1"/>
    <col min="12811" max="12811" width="10.28515625" style="1004" customWidth="1"/>
    <col min="12812" max="12812" width="10.140625" style="1004" bestFit="1" customWidth="1"/>
    <col min="12813" max="13056" width="9.140625" style="1004"/>
    <col min="13057" max="13057" width="19.85546875" style="1004" customWidth="1"/>
    <col min="13058" max="13058" width="11.7109375" style="1004" customWidth="1"/>
    <col min="13059" max="13059" width="63.85546875" style="1004" customWidth="1"/>
    <col min="13060" max="13060" width="9.140625" style="1004"/>
    <col min="13061" max="13061" width="15.5703125" style="1004" customWidth="1"/>
    <col min="13062" max="13062" width="11.7109375" style="1004" customWidth="1"/>
    <col min="13063" max="13063" width="11.140625" style="1004" bestFit="1" customWidth="1"/>
    <col min="13064" max="13064" width="12" style="1004" customWidth="1"/>
    <col min="13065" max="13065" width="17" style="1004" customWidth="1"/>
    <col min="13066" max="13066" width="29.85546875" style="1004" customWidth="1"/>
    <col min="13067" max="13067" width="10.28515625" style="1004" customWidth="1"/>
    <col min="13068" max="13068" width="10.140625" style="1004" bestFit="1" customWidth="1"/>
    <col min="13069" max="13312" width="9.140625" style="1004"/>
    <col min="13313" max="13313" width="19.85546875" style="1004" customWidth="1"/>
    <col min="13314" max="13314" width="11.7109375" style="1004" customWidth="1"/>
    <col min="13315" max="13315" width="63.85546875" style="1004" customWidth="1"/>
    <col min="13316" max="13316" width="9.140625" style="1004"/>
    <col min="13317" max="13317" width="15.5703125" style="1004" customWidth="1"/>
    <col min="13318" max="13318" width="11.7109375" style="1004" customWidth="1"/>
    <col min="13319" max="13319" width="11.140625" style="1004" bestFit="1" customWidth="1"/>
    <col min="13320" max="13320" width="12" style="1004" customWidth="1"/>
    <col min="13321" max="13321" width="17" style="1004" customWidth="1"/>
    <col min="13322" max="13322" width="29.85546875" style="1004" customWidth="1"/>
    <col min="13323" max="13323" width="10.28515625" style="1004" customWidth="1"/>
    <col min="13324" max="13324" width="10.140625" style="1004" bestFit="1" customWidth="1"/>
    <col min="13325" max="13568" width="9.140625" style="1004"/>
    <col min="13569" max="13569" width="19.85546875" style="1004" customWidth="1"/>
    <col min="13570" max="13570" width="11.7109375" style="1004" customWidth="1"/>
    <col min="13571" max="13571" width="63.85546875" style="1004" customWidth="1"/>
    <col min="13572" max="13572" width="9.140625" style="1004"/>
    <col min="13573" max="13573" width="15.5703125" style="1004" customWidth="1"/>
    <col min="13574" max="13574" width="11.7109375" style="1004" customWidth="1"/>
    <col min="13575" max="13575" width="11.140625" style="1004" bestFit="1" customWidth="1"/>
    <col min="13576" max="13576" width="12" style="1004" customWidth="1"/>
    <col min="13577" max="13577" width="17" style="1004" customWidth="1"/>
    <col min="13578" max="13578" width="29.85546875" style="1004" customWidth="1"/>
    <col min="13579" max="13579" width="10.28515625" style="1004" customWidth="1"/>
    <col min="13580" max="13580" width="10.140625" style="1004" bestFit="1" customWidth="1"/>
    <col min="13581" max="13824" width="9.140625" style="1004"/>
    <col min="13825" max="13825" width="19.85546875" style="1004" customWidth="1"/>
    <col min="13826" max="13826" width="11.7109375" style="1004" customWidth="1"/>
    <col min="13827" max="13827" width="63.85546875" style="1004" customWidth="1"/>
    <col min="13828" max="13828" width="9.140625" style="1004"/>
    <col min="13829" max="13829" width="15.5703125" style="1004" customWidth="1"/>
    <col min="13830" max="13830" width="11.7109375" style="1004" customWidth="1"/>
    <col min="13831" max="13831" width="11.140625" style="1004" bestFit="1" customWidth="1"/>
    <col min="13832" max="13832" width="12" style="1004" customWidth="1"/>
    <col min="13833" max="13833" width="17" style="1004" customWidth="1"/>
    <col min="13834" max="13834" width="29.85546875" style="1004" customWidth="1"/>
    <col min="13835" max="13835" width="10.28515625" style="1004" customWidth="1"/>
    <col min="13836" max="13836" width="10.140625" style="1004" bestFit="1" customWidth="1"/>
    <col min="13837" max="14080" width="9.140625" style="1004"/>
    <col min="14081" max="14081" width="19.85546875" style="1004" customWidth="1"/>
    <col min="14082" max="14082" width="11.7109375" style="1004" customWidth="1"/>
    <col min="14083" max="14083" width="63.85546875" style="1004" customWidth="1"/>
    <col min="14084" max="14084" width="9.140625" style="1004"/>
    <col min="14085" max="14085" width="15.5703125" style="1004" customWidth="1"/>
    <col min="14086" max="14086" width="11.7109375" style="1004" customWidth="1"/>
    <col min="14087" max="14087" width="11.140625" style="1004" bestFit="1" customWidth="1"/>
    <col min="14088" max="14088" width="12" style="1004" customWidth="1"/>
    <col min="14089" max="14089" width="17" style="1004" customWidth="1"/>
    <col min="14090" max="14090" width="29.85546875" style="1004" customWidth="1"/>
    <col min="14091" max="14091" width="10.28515625" style="1004" customWidth="1"/>
    <col min="14092" max="14092" width="10.140625" style="1004" bestFit="1" customWidth="1"/>
    <col min="14093" max="14336" width="9.140625" style="1004"/>
    <col min="14337" max="14337" width="19.85546875" style="1004" customWidth="1"/>
    <col min="14338" max="14338" width="11.7109375" style="1004" customWidth="1"/>
    <col min="14339" max="14339" width="63.85546875" style="1004" customWidth="1"/>
    <col min="14340" max="14340" width="9.140625" style="1004"/>
    <col min="14341" max="14341" width="15.5703125" style="1004" customWidth="1"/>
    <col min="14342" max="14342" width="11.7109375" style="1004" customWidth="1"/>
    <col min="14343" max="14343" width="11.140625" style="1004" bestFit="1" customWidth="1"/>
    <col min="14344" max="14344" width="12" style="1004" customWidth="1"/>
    <col min="14345" max="14345" width="17" style="1004" customWidth="1"/>
    <col min="14346" max="14346" width="29.85546875" style="1004" customWidth="1"/>
    <col min="14347" max="14347" width="10.28515625" style="1004" customWidth="1"/>
    <col min="14348" max="14348" width="10.140625" style="1004" bestFit="1" customWidth="1"/>
    <col min="14349" max="14592" width="9.140625" style="1004"/>
    <col min="14593" max="14593" width="19.85546875" style="1004" customWidth="1"/>
    <col min="14594" max="14594" width="11.7109375" style="1004" customWidth="1"/>
    <col min="14595" max="14595" width="63.85546875" style="1004" customWidth="1"/>
    <col min="14596" max="14596" width="9.140625" style="1004"/>
    <col min="14597" max="14597" width="15.5703125" style="1004" customWidth="1"/>
    <col min="14598" max="14598" width="11.7109375" style="1004" customWidth="1"/>
    <col min="14599" max="14599" width="11.140625" style="1004" bestFit="1" customWidth="1"/>
    <col min="14600" max="14600" width="12" style="1004" customWidth="1"/>
    <col min="14601" max="14601" width="17" style="1004" customWidth="1"/>
    <col min="14602" max="14602" width="29.85546875" style="1004" customWidth="1"/>
    <col min="14603" max="14603" width="10.28515625" style="1004" customWidth="1"/>
    <col min="14604" max="14604" width="10.140625" style="1004" bestFit="1" customWidth="1"/>
    <col min="14605" max="14848" width="9.140625" style="1004"/>
    <col min="14849" max="14849" width="19.85546875" style="1004" customWidth="1"/>
    <col min="14850" max="14850" width="11.7109375" style="1004" customWidth="1"/>
    <col min="14851" max="14851" width="63.85546875" style="1004" customWidth="1"/>
    <col min="14852" max="14852" width="9.140625" style="1004"/>
    <col min="14853" max="14853" width="15.5703125" style="1004" customWidth="1"/>
    <col min="14854" max="14854" width="11.7109375" style="1004" customWidth="1"/>
    <col min="14855" max="14855" width="11.140625" style="1004" bestFit="1" customWidth="1"/>
    <col min="14856" max="14856" width="12" style="1004" customWidth="1"/>
    <col min="14857" max="14857" width="17" style="1004" customWidth="1"/>
    <col min="14858" max="14858" width="29.85546875" style="1004" customWidth="1"/>
    <col min="14859" max="14859" width="10.28515625" style="1004" customWidth="1"/>
    <col min="14860" max="14860" width="10.140625" style="1004" bestFit="1" customWidth="1"/>
    <col min="14861" max="15104" width="9.140625" style="1004"/>
    <col min="15105" max="15105" width="19.85546875" style="1004" customWidth="1"/>
    <col min="15106" max="15106" width="11.7109375" style="1004" customWidth="1"/>
    <col min="15107" max="15107" width="63.85546875" style="1004" customWidth="1"/>
    <col min="15108" max="15108" width="9.140625" style="1004"/>
    <col min="15109" max="15109" width="15.5703125" style="1004" customWidth="1"/>
    <col min="15110" max="15110" width="11.7109375" style="1004" customWidth="1"/>
    <col min="15111" max="15111" width="11.140625" style="1004" bestFit="1" customWidth="1"/>
    <col min="15112" max="15112" width="12" style="1004" customWidth="1"/>
    <col min="15113" max="15113" width="17" style="1004" customWidth="1"/>
    <col min="15114" max="15114" width="29.85546875" style="1004" customWidth="1"/>
    <col min="15115" max="15115" width="10.28515625" style="1004" customWidth="1"/>
    <col min="15116" max="15116" width="10.140625" style="1004" bestFit="1" customWidth="1"/>
    <col min="15117" max="15360" width="9.140625" style="1004"/>
    <col min="15361" max="15361" width="19.85546875" style="1004" customWidth="1"/>
    <col min="15362" max="15362" width="11.7109375" style="1004" customWidth="1"/>
    <col min="15363" max="15363" width="63.85546875" style="1004" customWidth="1"/>
    <col min="15364" max="15364" width="9.140625" style="1004"/>
    <col min="15365" max="15365" width="15.5703125" style="1004" customWidth="1"/>
    <col min="15366" max="15366" width="11.7109375" style="1004" customWidth="1"/>
    <col min="15367" max="15367" width="11.140625" style="1004" bestFit="1" customWidth="1"/>
    <col min="15368" max="15368" width="12" style="1004" customWidth="1"/>
    <col min="15369" max="15369" width="17" style="1004" customWidth="1"/>
    <col min="15370" max="15370" width="29.85546875" style="1004" customWidth="1"/>
    <col min="15371" max="15371" width="10.28515625" style="1004" customWidth="1"/>
    <col min="15372" max="15372" width="10.140625" style="1004" bestFit="1" customWidth="1"/>
    <col min="15373" max="15616" width="9.140625" style="1004"/>
    <col min="15617" max="15617" width="19.85546875" style="1004" customWidth="1"/>
    <col min="15618" max="15618" width="11.7109375" style="1004" customWidth="1"/>
    <col min="15619" max="15619" width="63.85546875" style="1004" customWidth="1"/>
    <col min="15620" max="15620" width="9.140625" style="1004"/>
    <col min="15621" max="15621" width="15.5703125" style="1004" customWidth="1"/>
    <col min="15622" max="15622" width="11.7109375" style="1004" customWidth="1"/>
    <col min="15623" max="15623" width="11.140625" style="1004" bestFit="1" customWidth="1"/>
    <col min="15624" max="15624" width="12" style="1004" customWidth="1"/>
    <col min="15625" max="15625" width="17" style="1004" customWidth="1"/>
    <col min="15626" max="15626" width="29.85546875" style="1004" customWidth="1"/>
    <col min="15627" max="15627" width="10.28515625" style="1004" customWidth="1"/>
    <col min="15628" max="15628" width="10.140625" style="1004" bestFit="1" customWidth="1"/>
    <col min="15629" max="15872" width="9.140625" style="1004"/>
    <col min="15873" max="15873" width="19.85546875" style="1004" customWidth="1"/>
    <col min="15874" max="15874" width="11.7109375" style="1004" customWidth="1"/>
    <col min="15875" max="15875" width="63.85546875" style="1004" customWidth="1"/>
    <col min="15876" max="15876" width="9.140625" style="1004"/>
    <col min="15877" max="15877" width="15.5703125" style="1004" customWidth="1"/>
    <col min="15878" max="15878" width="11.7109375" style="1004" customWidth="1"/>
    <col min="15879" max="15879" width="11.140625" style="1004" bestFit="1" customWidth="1"/>
    <col min="15880" max="15880" width="12" style="1004" customWidth="1"/>
    <col min="15881" max="15881" width="17" style="1004" customWidth="1"/>
    <col min="15882" max="15882" width="29.85546875" style="1004" customWidth="1"/>
    <col min="15883" max="15883" width="10.28515625" style="1004" customWidth="1"/>
    <col min="15884" max="15884" width="10.140625" style="1004" bestFit="1" customWidth="1"/>
    <col min="15885" max="16128" width="9.140625" style="1004"/>
    <col min="16129" max="16129" width="19.85546875" style="1004" customWidth="1"/>
    <col min="16130" max="16130" width="11.7109375" style="1004" customWidth="1"/>
    <col min="16131" max="16131" width="63.85546875" style="1004" customWidth="1"/>
    <col min="16132" max="16132" width="9.140625" style="1004"/>
    <col min="16133" max="16133" width="15.5703125" style="1004" customWidth="1"/>
    <col min="16134" max="16134" width="11.7109375" style="1004" customWidth="1"/>
    <col min="16135" max="16135" width="11.140625" style="1004" bestFit="1" customWidth="1"/>
    <col min="16136" max="16136" width="12" style="1004" customWidth="1"/>
    <col min="16137" max="16137" width="17" style="1004" customWidth="1"/>
    <col min="16138" max="16138" width="29.85546875" style="1004" customWidth="1"/>
    <col min="16139" max="16139" width="10.28515625" style="1004" customWidth="1"/>
    <col min="16140" max="16140" width="10.140625" style="1004" bestFit="1" customWidth="1"/>
    <col min="16141" max="16384" width="9.140625" style="1004"/>
  </cols>
  <sheetData>
    <row r="1" spans="1:12" s="92" customFormat="1" ht="24.95" customHeight="1" x14ac:dyDescent="0.25">
      <c r="A1" s="1065" t="s">
        <v>26918</v>
      </c>
      <c r="B1" s="417" t="str">
        <f>'ADM-Resumo'!B1:F1</f>
        <v>VPE - 140</v>
      </c>
      <c r="C1" s="417"/>
      <c r="D1" s="417"/>
      <c r="E1" s="417"/>
      <c r="F1" s="417"/>
      <c r="G1" s="417"/>
      <c r="I1" s="1066"/>
      <c r="J1" s="1067"/>
      <c r="K1" s="1066"/>
    </row>
    <row r="2" spans="1:12" s="92" customFormat="1" ht="24.95" customHeight="1" x14ac:dyDescent="0.25">
      <c r="A2" s="1065" t="s">
        <v>15138</v>
      </c>
      <c r="B2" s="417" t="str">
        <f>'ADM-Resumo'!B2:F2</f>
        <v>Entr. PE-095 ao Povoado de Malhada de Pedra</v>
      </c>
      <c r="C2" s="417"/>
      <c r="D2" s="417"/>
      <c r="E2" s="417"/>
      <c r="F2" s="417"/>
      <c r="G2" s="417"/>
      <c r="I2" s="1066"/>
      <c r="J2" s="1067"/>
      <c r="K2" s="1066"/>
    </row>
    <row r="3" spans="1:12" s="92" customFormat="1" ht="24.95" customHeight="1" x14ac:dyDescent="0.25">
      <c r="A3" s="1065" t="s">
        <v>26920</v>
      </c>
      <c r="B3" s="417" t="str">
        <f>'ADM-Resumo'!B3:F3</f>
        <v>2,85 km</v>
      </c>
      <c r="C3" s="417"/>
      <c r="D3" s="417"/>
      <c r="E3" s="417"/>
      <c r="F3" s="417"/>
      <c r="G3" s="417"/>
      <c r="I3" s="1066"/>
      <c r="J3" s="1067"/>
      <c r="K3" s="1066"/>
    </row>
    <row r="4" spans="1:12" s="1071" customFormat="1" ht="26.25" customHeight="1" x14ac:dyDescent="0.25">
      <c r="A4" s="1012"/>
      <c r="B4" s="1068"/>
      <c r="C4" s="1069"/>
      <c r="D4" s="1069"/>
      <c r="E4" s="1070"/>
      <c r="F4" s="1071" t="s">
        <v>26921</v>
      </c>
      <c r="G4" s="1072"/>
      <c r="I4" s="1073"/>
      <c r="J4" s="1069"/>
      <c r="K4" s="1073"/>
    </row>
    <row r="5" spans="1:12" s="1071" customFormat="1" x14ac:dyDescent="0.25">
      <c r="A5" s="912" t="s">
        <v>26961</v>
      </c>
      <c r="B5" s="913"/>
      <c r="C5" s="913"/>
      <c r="D5" s="913"/>
      <c r="E5" s="913"/>
      <c r="F5" s="913"/>
      <c r="G5" s="914"/>
      <c r="I5" s="1073"/>
      <c r="J5" s="1069"/>
      <c r="K5" s="1073"/>
    </row>
    <row r="6" spans="1:12" s="1071" customFormat="1" x14ac:dyDescent="0.25">
      <c r="A6" s="912" t="s">
        <v>27052</v>
      </c>
      <c r="B6" s="913"/>
      <c r="C6" s="913"/>
      <c r="D6" s="913"/>
      <c r="E6" s="913"/>
      <c r="F6" s="913"/>
      <c r="G6" s="914"/>
      <c r="I6" s="1073"/>
      <c r="J6" s="1069"/>
      <c r="K6" s="1073"/>
    </row>
    <row r="7" spans="1:12" s="1071" customFormat="1" x14ac:dyDescent="0.25">
      <c r="A7" s="1029"/>
      <c r="B7" s="1030"/>
      <c r="C7" s="1030"/>
      <c r="D7" s="1030"/>
      <c r="E7" s="1074"/>
      <c r="F7" s="1030"/>
      <c r="G7" s="1075"/>
      <c r="I7" s="1073"/>
      <c r="J7" s="1069"/>
      <c r="K7" s="1073"/>
    </row>
    <row r="8" spans="1:12" s="1071" customFormat="1" x14ac:dyDescent="0.25">
      <c r="A8" s="967"/>
      <c r="B8" s="1076"/>
      <c r="C8" s="1077"/>
      <c r="E8" s="1078"/>
      <c r="G8" s="1079"/>
      <c r="I8" s="1073"/>
      <c r="J8" s="1069"/>
      <c r="K8" s="1073"/>
    </row>
    <row r="9" spans="1:12" s="1071" customFormat="1" ht="30" customHeight="1" x14ac:dyDescent="0.25">
      <c r="A9" s="968" t="s">
        <v>27053</v>
      </c>
      <c r="B9" s="969"/>
      <c r="C9" s="970"/>
      <c r="D9" s="970" t="s">
        <v>27054</v>
      </c>
      <c r="E9" s="1080" t="s">
        <v>21825</v>
      </c>
      <c r="F9" s="971" t="s">
        <v>27055</v>
      </c>
      <c r="G9" s="1081" t="s">
        <v>27056</v>
      </c>
      <c r="H9" s="1082"/>
      <c r="I9" s="1082"/>
      <c r="J9" s="1082"/>
      <c r="K9" s="1082"/>
      <c r="L9" s="1082"/>
    </row>
    <row r="10" spans="1:12" s="1089" customFormat="1" ht="24.95" customHeight="1" x14ac:dyDescent="0.25">
      <c r="A10" s="973" t="s">
        <v>27057</v>
      </c>
      <c r="B10" s="1083"/>
      <c r="C10" s="1084"/>
      <c r="D10" s="1085">
        <f>G10*E10/F10</f>
        <v>0.46627452967266791</v>
      </c>
      <c r="E10" s="1086">
        <f>'ADM-Variavel$'!E15</f>
        <v>1.5</v>
      </c>
      <c r="F10" s="1087">
        <v>4</v>
      </c>
      <c r="G10" s="1088">
        <f>G55</f>
        <v>1.2433987457937812</v>
      </c>
      <c r="H10" s="1082"/>
      <c r="J10" s="1090"/>
      <c r="K10" s="1082"/>
      <c r="L10" s="1082"/>
    </row>
    <row r="11" spans="1:12" s="1089" customFormat="1" ht="24.95" customHeight="1" x14ac:dyDescent="0.25">
      <c r="A11" s="973" t="s">
        <v>27058</v>
      </c>
      <c r="B11" s="1083"/>
      <c r="C11" s="1084"/>
      <c r="D11" s="1085">
        <f>G11*E11/F11</f>
        <v>9.2700684931506849E-2</v>
      </c>
      <c r="E11" s="1086">
        <v>2</v>
      </c>
      <c r="F11" s="1087">
        <v>4</v>
      </c>
      <c r="G11" s="1088">
        <f>G62</f>
        <v>0.1854013698630137</v>
      </c>
      <c r="H11" s="1082"/>
      <c r="J11" s="1090"/>
      <c r="K11" s="1082"/>
      <c r="L11" s="1082"/>
    </row>
    <row r="12" spans="1:12" s="1089" customFormat="1" ht="24.95" customHeight="1" x14ac:dyDescent="0.25">
      <c r="A12" s="973" t="s">
        <v>27059</v>
      </c>
      <c r="B12" s="1083"/>
      <c r="C12" s="1084"/>
      <c r="D12" s="1085">
        <f>G12*E12/F12</f>
        <v>7.0879784816732905E-2</v>
      </c>
      <c r="E12" s="1086">
        <v>1</v>
      </c>
      <c r="F12" s="1087">
        <v>4</v>
      </c>
      <c r="G12" s="1088">
        <f>G70</f>
        <v>0.28351913926693162</v>
      </c>
      <c r="H12" s="1082"/>
      <c r="J12" s="1090"/>
      <c r="K12" s="1082"/>
      <c r="L12" s="1082"/>
    </row>
    <row r="13" spans="1:12" s="1089" customFormat="1" ht="24.95" customHeight="1" x14ac:dyDescent="0.25">
      <c r="A13" s="1091" t="s">
        <v>27060</v>
      </c>
      <c r="B13" s="1092"/>
      <c r="C13" s="1093"/>
      <c r="D13" s="1085">
        <v>0</v>
      </c>
      <c r="E13" s="1094"/>
      <c r="F13" s="1087">
        <v>4</v>
      </c>
      <c r="G13" s="1088">
        <v>0</v>
      </c>
      <c r="H13" s="1082"/>
      <c r="J13" s="1090"/>
      <c r="K13" s="1082"/>
      <c r="L13" s="1082"/>
    </row>
    <row r="14" spans="1:12" s="1089" customFormat="1" ht="24.95" customHeight="1" x14ac:dyDescent="0.25">
      <c r="A14" s="1091" t="s">
        <v>27061</v>
      </c>
      <c r="B14" s="1095"/>
      <c r="C14" s="1095"/>
      <c r="D14" s="1095"/>
      <c r="E14" s="1096"/>
      <c r="F14" s="1097"/>
      <c r="G14" s="1098">
        <f>SUM(G10:G13)</f>
        <v>1.7123192549237265</v>
      </c>
      <c r="I14" s="1082"/>
      <c r="J14" s="1090"/>
      <c r="L14" s="1082"/>
    </row>
    <row r="15" spans="1:12" s="1089" customFormat="1" ht="24.95" customHeight="1" x14ac:dyDescent="0.25">
      <c r="A15" s="973" t="s">
        <v>27062</v>
      </c>
      <c r="B15" s="918"/>
      <c r="C15" s="918"/>
      <c r="D15" s="1099">
        <f>SUM(D10:D14)</f>
        <v>0.62985499942090772</v>
      </c>
      <c r="E15" s="1100"/>
      <c r="F15" s="1083"/>
      <c r="G15" s="1101"/>
      <c r="I15" s="1082"/>
      <c r="J15" s="1069"/>
      <c r="K15" s="1082"/>
    </row>
    <row r="16" spans="1:12" s="1071" customFormat="1" x14ac:dyDescent="0.25">
      <c r="A16" s="967"/>
      <c r="B16" s="1076"/>
      <c r="C16" s="1077"/>
      <c r="E16" s="1078"/>
      <c r="G16" s="1079"/>
      <c r="I16" s="1073"/>
      <c r="J16" s="1069"/>
      <c r="K16" s="1073"/>
    </row>
    <row r="17" spans="1:11" s="1071" customFormat="1" x14ac:dyDescent="0.25">
      <c r="A17" s="967" t="s">
        <v>27063</v>
      </c>
      <c r="B17" s="1076"/>
      <c r="C17" s="1077"/>
      <c r="E17" s="1078"/>
      <c r="G17" s="1079"/>
      <c r="I17" s="1073"/>
      <c r="J17" s="1069"/>
      <c r="K17" s="1073"/>
    </row>
    <row r="18" spans="1:11" s="1071" customFormat="1" x14ac:dyDescent="0.25">
      <c r="A18" s="967"/>
      <c r="B18" s="1076"/>
      <c r="C18" s="1077"/>
      <c r="E18" s="1078"/>
      <c r="G18" s="1079"/>
      <c r="I18" s="1073"/>
      <c r="J18" s="1069"/>
      <c r="K18" s="1073"/>
    </row>
    <row r="19" spans="1:11" s="1071" customFormat="1" x14ac:dyDescent="0.25">
      <c r="A19" s="1102" t="s">
        <v>27064</v>
      </c>
      <c r="B19" s="1076"/>
      <c r="C19" s="1077"/>
      <c r="E19" s="1078"/>
      <c r="G19" s="1103"/>
      <c r="I19" s="1073"/>
      <c r="J19" s="1069"/>
      <c r="K19" s="1073"/>
    </row>
    <row r="20" spans="1:11" s="1071" customFormat="1" ht="30" customHeight="1" x14ac:dyDescent="0.25">
      <c r="A20" s="1104" t="s">
        <v>27065</v>
      </c>
      <c r="B20" s="1104" t="s">
        <v>26970</v>
      </c>
      <c r="C20" s="1104" t="s">
        <v>26925</v>
      </c>
      <c r="D20" s="1105" t="s">
        <v>15148</v>
      </c>
      <c r="E20" s="1106" t="s">
        <v>21825</v>
      </c>
      <c r="F20" s="1104" t="s">
        <v>27066</v>
      </c>
      <c r="G20" s="1107" t="s">
        <v>27067</v>
      </c>
      <c r="I20" s="1073"/>
      <c r="J20" s="1069"/>
      <c r="K20" s="1073"/>
    </row>
    <row r="21" spans="1:11" ht="24.95" customHeight="1" x14ac:dyDescent="0.25">
      <c r="A21" s="1108"/>
      <c r="B21" s="1108"/>
      <c r="C21" s="1109"/>
      <c r="D21" s="1108"/>
      <c r="E21" s="1086"/>
      <c r="F21" s="1086"/>
      <c r="G21" s="1110"/>
    </row>
    <row r="22" spans="1:11" ht="30" x14ac:dyDescent="0.25">
      <c r="A22" s="1108" t="s">
        <v>21704</v>
      </c>
      <c r="B22" s="1108">
        <v>4011484</v>
      </c>
      <c r="C22" s="1109" t="s">
        <v>19722</v>
      </c>
      <c r="D22" s="1113" t="s">
        <v>27068</v>
      </c>
      <c r="E22" s="1086">
        <v>4060.29</v>
      </c>
      <c r="F22" s="1114">
        <v>90.84</v>
      </c>
      <c r="G22" s="1110">
        <f>E22/(F22*182.49)</f>
        <v>0.24492936512400415</v>
      </c>
      <c r="H22" s="1004" t="s">
        <v>27069</v>
      </c>
    </row>
    <row r="23" spans="1:11" ht="24.95" customHeight="1" x14ac:dyDescent="0.25">
      <c r="A23" s="1108" t="s">
        <v>21705</v>
      </c>
      <c r="B23" s="1108">
        <v>4011212</v>
      </c>
      <c r="C23" s="1109" t="s">
        <v>19786</v>
      </c>
      <c r="D23" s="1115" t="s">
        <v>21798</v>
      </c>
      <c r="E23" s="1086">
        <v>19922</v>
      </c>
      <c r="F23" s="1114">
        <v>2430.2399999999998</v>
      </c>
      <c r="G23" s="1110">
        <f>E23/(F23*182.49)</f>
        <v>4.4920512222382081E-2</v>
      </c>
      <c r="H23" s="1004" t="s">
        <v>27069</v>
      </c>
    </row>
    <row r="24" spans="1:11" ht="24.95" customHeight="1" x14ac:dyDescent="0.25">
      <c r="A24" s="1108" t="s">
        <v>21706</v>
      </c>
      <c r="B24" s="1108">
        <v>4011351</v>
      </c>
      <c r="C24" s="1109" t="s">
        <v>19655</v>
      </c>
      <c r="D24" s="1115" t="s">
        <v>21798</v>
      </c>
      <c r="E24" s="1086">
        <v>19922</v>
      </c>
      <c r="F24" s="1114">
        <v>1125</v>
      </c>
      <c r="G24" s="1110">
        <f>E24/(F24*182.49)</f>
        <v>9.7037889442952732E-2</v>
      </c>
      <c r="H24" s="1004" t="s">
        <v>27069</v>
      </c>
    </row>
    <row r="25" spans="1:11" ht="24.95" customHeight="1" x14ac:dyDescent="0.25">
      <c r="A25" s="1108" t="s">
        <v>21707</v>
      </c>
      <c r="B25" s="1108">
        <v>4011353</v>
      </c>
      <c r="C25" s="1109" t="s">
        <v>19691</v>
      </c>
      <c r="D25" s="1116" t="s">
        <v>21798</v>
      </c>
      <c r="E25" s="1086">
        <v>19922</v>
      </c>
      <c r="F25" s="1114">
        <v>1500</v>
      </c>
      <c r="G25" s="1110">
        <f>E25/(F25*182.49)</f>
        <v>7.2778417082214553E-2</v>
      </c>
      <c r="H25" s="1004" t="s">
        <v>27069</v>
      </c>
    </row>
    <row r="26" spans="1:11" ht="24.95" customHeight="1" x14ac:dyDescent="0.25">
      <c r="A26" s="1108" t="s">
        <v>21708</v>
      </c>
      <c r="B26" s="1108">
        <v>4011463</v>
      </c>
      <c r="C26" s="1109" t="s">
        <v>27070</v>
      </c>
      <c r="D26" s="1115" t="s">
        <v>33</v>
      </c>
      <c r="E26" s="1086">
        <v>2390.64</v>
      </c>
      <c r="F26" s="1114">
        <v>99.6</v>
      </c>
      <c r="G26" s="1110">
        <f>E26/(F26*182.49)</f>
        <v>0.13152725978713473</v>
      </c>
      <c r="H26" s="1004" t="s">
        <v>27069</v>
      </c>
    </row>
    <row r="27" spans="1:11" ht="24.95" customHeight="1" x14ac:dyDescent="0.25">
      <c r="A27" s="1117" t="s">
        <v>27071</v>
      </c>
      <c r="B27" s="1118"/>
      <c r="C27" s="1118"/>
      <c r="D27" s="1118"/>
      <c r="E27" s="1118"/>
      <c r="F27" s="1119"/>
      <c r="G27" s="1120">
        <f>SUM(G21:G26)</f>
        <v>0.5911934436586882</v>
      </c>
    </row>
    <row r="28" spans="1:11" x14ac:dyDescent="0.25">
      <c r="A28" s="1121"/>
      <c r="B28" s="1122"/>
      <c r="C28" s="1123"/>
      <c r="D28" s="1122"/>
      <c r="E28" s="1124"/>
      <c r="F28" s="1124"/>
      <c r="G28" s="1125"/>
    </row>
    <row r="29" spans="1:11" s="1071" customFormat="1" x14ac:dyDescent="0.25">
      <c r="A29" s="1102" t="s">
        <v>27072</v>
      </c>
      <c r="B29" s="1126"/>
      <c r="C29" s="1127"/>
      <c r="D29" s="557"/>
      <c r="E29" s="1128"/>
      <c r="F29" s="557"/>
      <c r="G29" s="1103"/>
      <c r="I29" s="1073"/>
      <c r="J29" s="1069"/>
      <c r="K29" s="1073"/>
    </row>
    <row r="30" spans="1:11" s="1071" customFormat="1" ht="30" x14ac:dyDescent="0.25">
      <c r="A30" s="1104" t="s">
        <v>27065</v>
      </c>
      <c r="B30" s="1104" t="s">
        <v>26970</v>
      </c>
      <c r="C30" s="1104" t="s">
        <v>26925</v>
      </c>
      <c r="D30" s="1105" t="s">
        <v>15148</v>
      </c>
      <c r="E30" s="1106" t="s">
        <v>21825</v>
      </c>
      <c r="F30" s="1104" t="s">
        <v>27073</v>
      </c>
      <c r="G30" s="1107" t="s">
        <v>27067</v>
      </c>
      <c r="I30" s="1073"/>
      <c r="J30" s="1069"/>
      <c r="K30" s="1073"/>
    </row>
    <row r="31" spans="1:11" s="1071" customFormat="1" ht="30" x14ac:dyDescent="0.25">
      <c r="A31" s="1108" t="s">
        <v>21698</v>
      </c>
      <c r="B31" s="1108">
        <v>2003373</v>
      </c>
      <c r="C31" s="1109" t="s">
        <v>18392</v>
      </c>
      <c r="D31" s="1108" t="s">
        <v>25</v>
      </c>
      <c r="E31" s="1086">
        <v>371.28</v>
      </c>
      <c r="F31" s="1129">
        <v>2.1000000000000001E-4</v>
      </c>
      <c r="G31" s="1110">
        <f>E31*F31</f>
        <v>7.7968799999999991E-2</v>
      </c>
      <c r="H31" s="1071" t="s">
        <v>27074</v>
      </c>
      <c r="I31" s="1073"/>
    </row>
    <row r="32" spans="1:11" s="1071" customFormat="1" ht="30" x14ac:dyDescent="0.25">
      <c r="A32" s="1108" t="s">
        <v>21700</v>
      </c>
      <c r="B32" s="1108">
        <v>2003265</v>
      </c>
      <c r="C32" s="1109" t="s">
        <v>18529</v>
      </c>
      <c r="D32" s="1108" t="s">
        <v>25</v>
      </c>
      <c r="E32" s="1086">
        <v>2620</v>
      </c>
      <c r="F32" s="1129">
        <v>1.9000000000000001E-4</v>
      </c>
      <c r="G32" s="1110">
        <f>E32*F32</f>
        <v>0.49780000000000002</v>
      </c>
      <c r="H32" s="1071" t="s">
        <v>27074</v>
      </c>
      <c r="I32" s="1073"/>
    </row>
    <row r="33" spans="1:11" s="1071" customFormat="1" ht="24.95" customHeight="1" x14ac:dyDescent="0.25">
      <c r="A33" s="1130" t="s">
        <v>27075</v>
      </c>
      <c r="B33" s="1131"/>
      <c r="C33" s="1131"/>
      <c r="D33" s="1131"/>
      <c r="E33" s="1131"/>
      <c r="F33" s="1132"/>
      <c r="G33" s="1120">
        <f>SUM(G31:G32)</f>
        <v>0.57576879999999997</v>
      </c>
      <c r="I33" s="1073"/>
      <c r="J33" s="1069"/>
      <c r="K33" s="1073"/>
    </row>
    <row r="34" spans="1:11" x14ac:dyDescent="0.25">
      <c r="A34" s="1121"/>
      <c r="B34" s="1122"/>
      <c r="C34" s="1123"/>
      <c r="D34" s="1122"/>
      <c r="E34" s="1124"/>
      <c r="F34" s="1124"/>
      <c r="G34" s="1125"/>
    </row>
    <row r="35" spans="1:11" x14ac:dyDescent="0.25">
      <c r="A35" s="1121"/>
      <c r="B35" s="1122"/>
      <c r="C35" s="1123"/>
      <c r="D35" s="1122"/>
      <c r="E35" s="1124"/>
      <c r="F35" s="1124"/>
      <c r="G35" s="1125"/>
    </row>
    <row r="36" spans="1:11" s="1071" customFormat="1" x14ac:dyDescent="0.25">
      <c r="A36" s="1102" t="s">
        <v>27076</v>
      </c>
      <c r="B36" s="1076"/>
      <c r="C36" s="1077"/>
      <c r="E36" s="1078"/>
      <c r="G36" s="1103"/>
      <c r="I36" s="1073"/>
      <c r="J36" s="1069"/>
      <c r="K36" s="1073"/>
    </row>
    <row r="37" spans="1:11" s="1071" customFormat="1" ht="30" x14ac:dyDescent="0.25">
      <c r="A37" s="1104" t="s">
        <v>27065</v>
      </c>
      <c r="B37" s="1104" t="s">
        <v>26970</v>
      </c>
      <c r="C37" s="1104" t="s">
        <v>26925</v>
      </c>
      <c r="D37" s="1105" t="s">
        <v>15148</v>
      </c>
      <c r="E37" s="1106" t="s">
        <v>21825</v>
      </c>
      <c r="F37" s="1104" t="s">
        <v>27066</v>
      </c>
      <c r="G37" s="1107" t="s">
        <v>27067</v>
      </c>
      <c r="I37" s="1073"/>
      <c r="J37" s="1069"/>
      <c r="K37" s="1073"/>
    </row>
    <row r="38" spans="1:11" s="1071" customFormat="1" ht="30" customHeight="1" x14ac:dyDescent="0.25">
      <c r="A38" s="1108">
        <v>7</v>
      </c>
      <c r="B38" s="1108"/>
      <c r="C38" s="1109" t="s">
        <v>27077</v>
      </c>
      <c r="D38" s="1108"/>
      <c r="E38" s="1086"/>
      <c r="F38" s="1110" t="s">
        <v>27078</v>
      </c>
      <c r="G38" s="1110"/>
      <c r="I38" s="1073"/>
      <c r="J38" s="1069"/>
      <c r="K38" s="1073"/>
    </row>
    <row r="39" spans="1:11" s="1071" customFormat="1" ht="30" customHeight="1" x14ac:dyDescent="0.25">
      <c r="A39" s="1108" t="s">
        <v>21710</v>
      </c>
      <c r="B39" s="1108"/>
      <c r="C39" s="1109" t="s">
        <v>21734</v>
      </c>
      <c r="D39" s="1108" t="s">
        <v>21797</v>
      </c>
      <c r="E39" s="1086"/>
      <c r="F39" s="1110"/>
      <c r="G39" s="1110"/>
      <c r="I39" s="1073"/>
    </row>
    <row r="40" spans="1:11" s="1071" customFormat="1" ht="30" customHeight="1" x14ac:dyDescent="0.25">
      <c r="A40" s="1108" t="s">
        <v>26742</v>
      </c>
      <c r="B40" s="1108">
        <v>5213408</v>
      </c>
      <c r="C40" s="1109" t="s">
        <v>20284</v>
      </c>
      <c r="D40" s="1108" t="s">
        <v>21798</v>
      </c>
      <c r="E40" s="1086">
        <v>645.65</v>
      </c>
      <c r="F40" s="1129">
        <v>95.4</v>
      </c>
      <c r="G40" s="1110">
        <f>0.2*(E40/(F40*182.49))</f>
        <v>7.4171951411024731E-3</v>
      </c>
      <c r="H40" s="1071" t="s">
        <v>27074</v>
      </c>
      <c r="I40" s="1073"/>
    </row>
    <row r="41" spans="1:11" s="1071" customFormat="1" ht="30" customHeight="1" x14ac:dyDescent="0.25">
      <c r="A41" s="1108" t="s">
        <v>26743</v>
      </c>
      <c r="B41" s="1108">
        <v>5213362</v>
      </c>
      <c r="C41" s="1109" t="s">
        <v>20546</v>
      </c>
      <c r="D41" s="1108" t="s">
        <v>28</v>
      </c>
      <c r="E41" s="1086">
        <v>48</v>
      </c>
      <c r="F41" s="1129">
        <v>36</v>
      </c>
      <c r="G41" s="1110">
        <f>0.2*(E41/(F41*182.49))</f>
        <v>1.4612672840520942E-3</v>
      </c>
      <c r="H41" s="1071" t="s">
        <v>27074</v>
      </c>
      <c r="I41" s="1073"/>
    </row>
    <row r="42" spans="1:11" s="1071" customFormat="1" ht="30" customHeight="1" x14ac:dyDescent="0.25">
      <c r="A42" s="1108" t="s">
        <v>26744</v>
      </c>
      <c r="B42" s="1108">
        <v>5213360</v>
      </c>
      <c r="C42" s="1109" t="s">
        <v>20502</v>
      </c>
      <c r="D42" s="1108" t="s">
        <v>28</v>
      </c>
      <c r="E42" s="1086">
        <v>912</v>
      </c>
      <c r="F42" s="1129">
        <v>36</v>
      </c>
      <c r="G42" s="1110">
        <f>0.2*(E42/(F42*182.49))</f>
        <v>2.7764078396989789E-2</v>
      </c>
      <c r="H42" s="1071" t="s">
        <v>27074</v>
      </c>
      <c r="I42" s="1073"/>
    </row>
    <row r="43" spans="1:11" s="1071" customFormat="1" ht="30" customHeight="1" x14ac:dyDescent="0.25">
      <c r="A43" s="1108" t="s">
        <v>21711</v>
      </c>
      <c r="B43" s="1108"/>
      <c r="C43" s="1109" t="s">
        <v>21735</v>
      </c>
      <c r="D43" s="1108"/>
      <c r="E43" s="1086"/>
      <c r="F43" s="1110"/>
      <c r="G43" s="1110"/>
      <c r="H43" s="1071" t="s">
        <v>27074</v>
      </c>
      <c r="I43" s="1073"/>
    </row>
    <row r="44" spans="1:11" s="1071" customFormat="1" ht="30" customHeight="1" x14ac:dyDescent="0.25">
      <c r="A44" s="1108" t="s">
        <v>26745</v>
      </c>
      <c r="B44" s="1108">
        <v>5213441</v>
      </c>
      <c r="C44" s="1109" t="s">
        <v>20312</v>
      </c>
      <c r="D44" s="1108" t="s">
        <v>28</v>
      </c>
      <c r="E44" s="1086">
        <v>10</v>
      </c>
      <c r="F44" s="1129">
        <v>3</v>
      </c>
      <c r="G44" s="1110">
        <f t="shared" ref="G44:G50" si="0">0.2*(E44/(F44*182.49))</f>
        <v>3.6531682101302353E-3</v>
      </c>
      <c r="H44" s="1071" t="s">
        <v>27074</v>
      </c>
      <c r="I44" s="1073"/>
    </row>
    <row r="45" spans="1:11" s="1071" customFormat="1" ht="30" customHeight="1" x14ac:dyDescent="0.25">
      <c r="A45" s="1108" t="s">
        <v>26746</v>
      </c>
      <c r="B45" s="1108">
        <v>5213464</v>
      </c>
      <c r="C45" s="1109" t="s">
        <v>20298</v>
      </c>
      <c r="D45" s="1108" t="s">
        <v>28</v>
      </c>
      <c r="E45" s="1086">
        <v>6</v>
      </c>
      <c r="F45" s="1129">
        <v>3</v>
      </c>
      <c r="G45" s="1110">
        <f t="shared" si="0"/>
        <v>2.1919009260781409E-3</v>
      </c>
      <c r="H45" s="1071" t="s">
        <v>27074</v>
      </c>
      <c r="I45" s="1073"/>
    </row>
    <row r="46" spans="1:11" s="1071" customFormat="1" ht="30" customHeight="1" x14ac:dyDescent="0.25">
      <c r="A46" s="1108" t="s">
        <v>26747</v>
      </c>
      <c r="B46" s="1108">
        <v>5213571</v>
      </c>
      <c r="C46" s="1109" t="s">
        <v>20370</v>
      </c>
      <c r="D46" s="1108" t="s">
        <v>21798</v>
      </c>
      <c r="E46" s="1086">
        <v>22.68</v>
      </c>
      <c r="F46" s="1129">
        <v>3</v>
      </c>
      <c r="G46" s="1110">
        <f t="shared" si="0"/>
        <v>8.2853855005753738E-3</v>
      </c>
      <c r="H46" s="1071" t="s">
        <v>27074</v>
      </c>
      <c r="I46" s="1073"/>
    </row>
    <row r="47" spans="1:11" s="1071" customFormat="1" ht="30" customHeight="1" x14ac:dyDescent="0.25">
      <c r="A47" s="1108" t="s">
        <v>26748</v>
      </c>
      <c r="B47" s="1108">
        <v>5213472</v>
      </c>
      <c r="C47" s="1109" t="s">
        <v>20307</v>
      </c>
      <c r="D47" s="1108" t="s">
        <v>28</v>
      </c>
      <c r="E47" s="1086">
        <v>2</v>
      </c>
      <c r="F47" s="1129">
        <v>3</v>
      </c>
      <c r="G47" s="1110">
        <f t="shared" si="0"/>
        <v>7.3063364202604708E-4</v>
      </c>
      <c r="H47" s="1071" t="s">
        <v>27074</v>
      </c>
      <c r="I47" s="1073"/>
    </row>
    <row r="48" spans="1:11" s="1071" customFormat="1" ht="30" customHeight="1" x14ac:dyDescent="0.25">
      <c r="A48" s="1108" t="s">
        <v>26749</v>
      </c>
      <c r="B48" s="1108">
        <v>5213552</v>
      </c>
      <c r="C48" s="1109" t="s">
        <v>20385</v>
      </c>
      <c r="D48" s="1108" t="s">
        <v>28</v>
      </c>
      <c r="E48" s="1086">
        <v>2</v>
      </c>
      <c r="F48" s="1129">
        <v>2</v>
      </c>
      <c r="G48" s="1110">
        <f t="shared" si="0"/>
        <v>1.0959504630390705E-3</v>
      </c>
      <c r="H48" s="1071" t="s">
        <v>27074</v>
      </c>
      <c r="I48" s="1073"/>
    </row>
    <row r="49" spans="1:11" s="1071" customFormat="1" ht="30" customHeight="1" x14ac:dyDescent="0.25">
      <c r="A49" s="1108" t="s">
        <v>26750</v>
      </c>
      <c r="B49" s="1108">
        <v>5213577</v>
      </c>
      <c r="C49" s="1109" t="s">
        <v>20400</v>
      </c>
      <c r="D49" s="1108" t="s">
        <v>21798</v>
      </c>
      <c r="E49" s="1086">
        <v>24.75</v>
      </c>
      <c r="F49" s="1129">
        <v>3</v>
      </c>
      <c r="G49" s="1110">
        <f>0.2*(E49/(F49*182.49))</f>
        <v>9.0415913200723331E-3</v>
      </c>
      <c r="H49" s="1071" t="s">
        <v>27074</v>
      </c>
      <c r="I49" s="1073"/>
    </row>
    <row r="50" spans="1:11" s="1071" customFormat="1" ht="45.6" customHeight="1" x14ac:dyDescent="0.25">
      <c r="A50" s="1108" t="s">
        <v>26751</v>
      </c>
      <c r="B50" s="1108">
        <v>5216111</v>
      </c>
      <c r="C50" s="1109" t="s">
        <v>20497</v>
      </c>
      <c r="D50" s="1108" t="s">
        <v>28</v>
      </c>
      <c r="E50" s="1086">
        <v>54</v>
      </c>
      <c r="F50" s="1129">
        <v>4</v>
      </c>
      <c r="G50" s="1110">
        <f t="shared" si="0"/>
        <v>1.4795331251027452E-2</v>
      </c>
      <c r="H50" s="1071" t="s">
        <v>27074</v>
      </c>
      <c r="I50" s="1073"/>
    </row>
    <row r="51" spans="1:11" s="1071" customFormat="1" ht="24.95" customHeight="1" x14ac:dyDescent="0.25">
      <c r="A51" s="1130" t="s">
        <v>27079</v>
      </c>
      <c r="B51" s="1131"/>
      <c r="C51" s="1131"/>
      <c r="D51" s="1131"/>
      <c r="E51" s="1131"/>
      <c r="F51" s="1132"/>
      <c r="G51" s="1120">
        <f>SUM(G38:G50)</f>
        <v>7.643650213509301E-2</v>
      </c>
      <c r="I51" s="1073"/>
    </row>
    <row r="52" spans="1:11" x14ac:dyDescent="0.25">
      <c r="A52" s="1133"/>
      <c r="B52" s="1134"/>
      <c r="C52" s="1135"/>
      <c r="D52" s="1134"/>
      <c r="E52" s="1136"/>
      <c r="F52" s="1136"/>
      <c r="G52" s="1137"/>
      <c r="I52" s="1004"/>
      <c r="J52" s="1004"/>
      <c r="K52" s="1004"/>
    </row>
    <row r="53" spans="1:11" x14ac:dyDescent="0.25">
      <c r="A53" s="1138"/>
      <c r="B53" s="1139"/>
      <c r="C53" s="1140"/>
      <c r="D53" s="1139"/>
      <c r="E53" s="1141"/>
      <c r="F53" s="1141"/>
      <c r="G53" s="1142"/>
      <c r="I53" s="1004"/>
      <c r="J53" s="1004"/>
      <c r="K53" s="1004"/>
    </row>
    <row r="54" spans="1:11" ht="15.75" thickBot="1" x14ac:dyDescent="0.3">
      <c r="A54" s="1143"/>
      <c r="B54" s="1144"/>
      <c r="C54" s="1145"/>
      <c r="D54" s="1144"/>
      <c r="E54" s="1146"/>
      <c r="F54" s="1146"/>
      <c r="G54" s="1147"/>
      <c r="J54" s="1148"/>
    </row>
    <row r="55" spans="1:11" s="1071" customFormat="1" ht="24.95" customHeight="1" thickBot="1" x14ac:dyDescent="0.3">
      <c r="A55" s="1149" t="s">
        <v>27080</v>
      </c>
      <c r="B55" s="1150"/>
      <c r="C55" s="1150"/>
      <c r="D55" s="1150"/>
      <c r="E55" s="1150"/>
      <c r="F55" s="1151"/>
      <c r="G55" s="1152">
        <f>G33+G27+G51</f>
        <v>1.2433987457937812</v>
      </c>
      <c r="I55" s="1073"/>
      <c r="J55" s="1153"/>
      <c r="K55" s="1073"/>
    </row>
    <row r="56" spans="1:11" s="1071" customFormat="1" x14ac:dyDescent="0.25">
      <c r="A56" s="967"/>
      <c r="B56" s="1076"/>
      <c r="C56" s="1077"/>
      <c r="D56" s="1082"/>
      <c r="E56" s="1154"/>
      <c r="F56" s="1082"/>
      <c r="G56" s="1155"/>
      <c r="H56" s="1030"/>
      <c r="I56" s="1073"/>
      <c r="J56" s="1069"/>
      <c r="K56" s="1073"/>
    </row>
    <row r="57" spans="1:11" s="1071" customFormat="1" x14ac:dyDescent="0.25">
      <c r="A57" s="967" t="s">
        <v>27081</v>
      </c>
      <c r="B57" s="1076"/>
      <c r="C57" s="1077"/>
      <c r="D57" s="1082"/>
      <c r="E57" s="1154"/>
      <c r="F57" s="1082"/>
      <c r="G57" s="1155"/>
      <c r="H57" s="1030"/>
      <c r="I57" s="1073"/>
      <c r="J57" s="1069"/>
      <c r="K57" s="1073"/>
    </row>
    <row r="58" spans="1:11" s="1071" customFormat="1" x14ac:dyDescent="0.25">
      <c r="A58" s="967"/>
      <c r="B58" s="1076"/>
      <c r="C58" s="1077"/>
      <c r="D58" s="1082"/>
      <c r="E58" s="1154"/>
      <c r="F58" s="1082"/>
      <c r="G58" s="1155"/>
      <c r="H58" s="1030"/>
      <c r="I58" s="1073"/>
      <c r="J58" s="1069"/>
      <c r="K58" s="1073"/>
    </row>
    <row r="59" spans="1:11" s="1071" customFormat="1" ht="26.25" customHeight="1" x14ac:dyDescent="0.25">
      <c r="A59" s="1104" t="s">
        <v>27065</v>
      </c>
      <c r="B59" s="1104" t="s">
        <v>26970</v>
      </c>
      <c r="C59" s="1104" t="s">
        <v>26925</v>
      </c>
      <c r="D59" s="1105" t="s">
        <v>15148</v>
      </c>
      <c r="E59" s="1106" t="s">
        <v>21825</v>
      </c>
      <c r="F59" s="1104" t="s">
        <v>27082</v>
      </c>
      <c r="G59" s="1104" t="s">
        <v>27067</v>
      </c>
      <c r="I59" s="1073"/>
      <c r="J59" s="1069"/>
      <c r="K59" s="1073"/>
    </row>
    <row r="60" spans="1:11" s="1071" customFormat="1" x14ac:dyDescent="0.25">
      <c r="A60" s="1156" t="s">
        <v>27083</v>
      </c>
      <c r="B60" s="1157"/>
      <c r="C60" s="1157"/>
      <c r="D60" s="1158"/>
      <c r="E60" s="1159"/>
      <c r="F60" s="1157"/>
      <c r="G60" s="1160"/>
      <c r="I60" s="1073"/>
      <c r="J60" s="1069"/>
      <c r="K60" s="1073"/>
    </row>
    <row r="61" spans="1:11" s="1071" customFormat="1" ht="26.45" customHeight="1" x14ac:dyDescent="0.25">
      <c r="A61" s="1108" t="str">
        <f>A22</f>
        <v>5.1</v>
      </c>
      <c r="B61" s="1161">
        <f>B22</f>
        <v>4011484</v>
      </c>
      <c r="C61" s="1109" t="str">
        <f>C22</f>
        <v>Reciclagem com incorporação do revestimento asfáltico à base e adição de brita comercial - 100% Proctor modificado</v>
      </c>
      <c r="D61" s="1161" t="str">
        <f>D22</f>
        <v>M³</v>
      </c>
      <c r="E61" s="1086">
        <f>E22</f>
        <v>4060.29</v>
      </c>
      <c r="F61" s="1114">
        <v>21900</v>
      </c>
      <c r="G61" s="1110">
        <f>E61/F61</f>
        <v>0.1854013698630137</v>
      </c>
      <c r="H61" s="1071" t="s">
        <v>27074</v>
      </c>
      <c r="I61" s="1073"/>
      <c r="J61" s="1069"/>
      <c r="K61" s="1073"/>
    </row>
    <row r="62" spans="1:11" s="1089" customFormat="1" ht="24.95" customHeight="1" x14ac:dyDescent="0.25">
      <c r="A62" s="973" t="s">
        <v>27084</v>
      </c>
      <c r="B62" s="973"/>
      <c r="C62" s="1162"/>
      <c r="D62" s="1163"/>
      <c r="E62" s="1164"/>
      <c r="F62" s="1163"/>
      <c r="G62" s="1165">
        <f>SUM(G61:G61)</f>
        <v>0.1854013698630137</v>
      </c>
    </row>
    <row r="63" spans="1:11" s="1071" customFormat="1" x14ac:dyDescent="0.25">
      <c r="A63" s="1166"/>
      <c r="B63" s="1076"/>
      <c r="C63" s="1077"/>
      <c r="E63" s="1078"/>
      <c r="G63" s="1079"/>
      <c r="I63" s="1073"/>
      <c r="J63" s="1069"/>
      <c r="K63" s="1073"/>
    </row>
    <row r="64" spans="1:11" s="1071" customFormat="1" ht="27" customHeight="1" x14ac:dyDescent="0.25">
      <c r="A64" s="1104" t="s">
        <v>27065</v>
      </c>
      <c r="B64" s="1104" t="s">
        <v>26970</v>
      </c>
      <c r="C64" s="1104" t="s">
        <v>26925</v>
      </c>
      <c r="D64" s="1105" t="s">
        <v>15148</v>
      </c>
      <c r="E64" s="1106" t="s">
        <v>21825</v>
      </c>
      <c r="F64" s="1104" t="s">
        <v>27082</v>
      </c>
      <c r="G64" s="1104" t="s">
        <v>27067</v>
      </c>
      <c r="I64" s="1073"/>
      <c r="J64" s="1069"/>
      <c r="K64" s="1073"/>
    </row>
    <row r="65" spans="1:13" s="1071" customFormat="1" x14ac:dyDescent="0.25">
      <c r="A65" s="1156" t="s">
        <v>27085</v>
      </c>
      <c r="B65" s="1157"/>
      <c r="C65" s="1157"/>
      <c r="D65" s="1158"/>
      <c r="E65" s="1159"/>
      <c r="F65" s="1157"/>
      <c r="G65" s="1160"/>
      <c r="I65" s="1073"/>
      <c r="J65" s="1069"/>
      <c r="K65" s="1073"/>
    </row>
    <row r="66" spans="1:13" s="1071" customFormat="1" ht="24.95" customHeight="1" x14ac:dyDescent="0.25">
      <c r="A66" s="1108" t="str">
        <f t="shared" ref="A66:E68" si="1">A24</f>
        <v>5.3</v>
      </c>
      <c r="B66" s="1108">
        <f t="shared" si="1"/>
        <v>4011351</v>
      </c>
      <c r="C66" s="1167" t="str">
        <f t="shared" si="1"/>
        <v>Imprimação com asfalto diluído</v>
      </c>
      <c r="D66" s="1108" t="str">
        <f t="shared" si="1"/>
        <v>M²</v>
      </c>
      <c r="E66" s="1086">
        <f t="shared" si="1"/>
        <v>19922</v>
      </c>
      <c r="F66" s="1168">
        <v>1610000</v>
      </c>
      <c r="G66" s="1110">
        <f>E66/F66</f>
        <v>1.2373913043478261E-2</v>
      </c>
      <c r="H66" s="1071" t="s">
        <v>27074</v>
      </c>
      <c r="I66" s="1073"/>
      <c r="J66" s="1069"/>
      <c r="K66" s="1073"/>
    </row>
    <row r="67" spans="1:13" s="1071" customFormat="1" ht="24.95" customHeight="1" x14ac:dyDescent="0.25">
      <c r="A67" s="1108" t="str">
        <f t="shared" si="1"/>
        <v>5.4</v>
      </c>
      <c r="B67" s="1108">
        <f t="shared" si="1"/>
        <v>4011353</v>
      </c>
      <c r="C67" s="1167" t="str">
        <f t="shared" si="1"/>
        <v>Pintura de ligação</v>
      </c>
      <c r="D67" s="1108" t="str">
        <f t="shared" si="1"/>
        <v>M²</v>
      </c>
      <c r="E67" s="1086">
        <f t="shared" si="1"/>
        <v>19922</v>
      </c>
      <c r="F67" s="1168">
        <v>3610000</v>
      </c>
      <c r="G67" s="1110">
        <f>E67/F67</f>
        <v>5.5185595567867037E-3</v>
      </c>
      <c r="H67" s="1071" t="s">
        <v>27074</v>
      </c>
      <c r="I67" s="1073"/>
      <c r="J67" s="1069"/>
      <c r="K67" s="1073"/>
    </row>
    <row r="68" spans="1:13" s="1071" customFormat="1" ht="24.95" customHeight="1" x14ac:dyDescent="0.25">
      <c r="A68" s="1108" t="str">
        <f t="shared" si="1"/>
        <v>5.5</v>
      </c>
      <c r="B68" s="1108">
        <f t="shared" si="1"/>
        <v>4011463</v>
      </c>
      <c r="C68" s="1167" t="str">
        <f t="shared" si="1"/>
        <v>Concreto asfáltico - faixa C - areia e brita comerciais</v>
      </c>
      <c r="D68" s="1108" t="str">
        <f t="shared" si="1"/>
        <v>T</v>
      </c>
      <c r="E68" s="1086">
        <f t="shared" si="1"/>
        <v>2390.64</v>
      </c>
      <c r="F68" s="1168">
        <v>9000</v>
      </c>
      <c r="G68" s="1110">
        <f>E68/F68</f>
        <v>0.26562666666666668</v>
      </c>
      <c r="H68" s="1071" t="s">
        <v>27074</v>
      </c>
      <c r="I68" s="1169"/>
      <c r="J68" s="1170"/>
      <c r="K68" s="1169"/>
      <c r="L68" s="1171"/>
      <c r="M68" s="1172"/>
    </row>
    <row r="69" spans="1:13" s="1071" customFormat="1" ht="20.100000000000001" customHeight="1" x14ac:dyDescent="0.25">
      <c r="A69" s="1173"/>
      <c r="B69" s="1173"/>
      <c r="C69" s="1174"/>
      <c r="D69" s="1108"/>
      <c r="E69" s="1086"/>
      <c r="F69" s="1086"/>
      <c r="G69" s="1110"/>
      <c r="I69" s="1073"/>
      <c r="J69" s="1069"/>
      <c r="K69" s="1073"/>
    </row>
    <row r="70" spans="1:13" s="1089" customFormat="1" ht="24.95" customHeight="1" x14ac:dyDescent="0.25">
      <c r="A70" s="973" t="s">
        <v>27086</v>
      </c>
      <c r="B70" s="973"/>
      <c r="C70" s="1162"/>
      <c r="D70" s="1163"/>
      <c r="E70" s="1164"/>
      <c r="F70" s="1163"/>
      <c r="G70" s="1165">
        <f>SUM(G66:G69)</f>
        <v>0.28351913926693162</v>
      </c>
      <c r="H70" s="1175"/>
      <c r="I70" s="1082"/>
      <c r="J70" s="1069"/>
      <c r="K70" s="1082"/>
    </row>
    <row r="71" spans="1:13" x14ac:dyDescent="0.25">
      <c r="A71" s="1176"/>
      <c r="B71" s="1177"/>
      <c r="C71" s="1177"/>
      <c r="D71" s="1178"/>
      <c r="E71" s="1179"/>
      <c r="F71" s="1178"/>
      <c r="G71" s="1180"/>
      <c r="H71" s="1181"/>
      <c r="I71" s="1181"/>
    </row>
    <row r="72" spans="1:13" x14ac:dyDescent="0.25">
      <c r="I72" s="1004"/>
      <c r="J72" s="1004"/>
      <c r="K72" s="1004"/>
    </row>
    <row r="73" spans="1:13" x14ac:dyDescent="0.25">
      <c r="I73" s="1004"/>
      <c r="J73" s="1004"/>
      <c r="K73" s="1004"/>
    </row>
    <row r="74" spans="1:13" x14ac:dyDescent="0.25">
      <c r="I74" s="1004"/>
      <c r="J74" s="1004"/>
      <c r="K74" s="1004"/>
    </row>
    <row r="75" spans="1:13" x14ac:dyDescent="0.25">
      <c r="I75" s="1004"/>
      <c r="J75" s="1004"/>
      <c r="K75" s="1004"/>
    </row>
    <row r="76" spans="1:13" x14ac:dyDescent="0.25">
      <c r="I76" s="1004"/>
      <c r="J76" s="1004"/>
      <c r="K76" s="1004"/>
    </row>
    <row r="77" spans="1:13" x14ac:dyDescent="0.25">
      <c r="I77" s="1004"/>
      <c r="J77" s="1004"/>
      <c r="K77" s="1004"/>
    </row>
    <row r="78" spans="1:13" x14ac:dyDescent="0.25">
      <c r="I78" s="1004"/>
      <c r="J78" s="1004"/>
      <c r="K78" s="1004"/>
    </row>
    <row r="79" spans="1:13" x14ac:dyDescent="0.25">
      <c r="I79" s="1004"/>
      <c r="J79" s="1004"/>
      <c r="K79" s="1004"/>
    </row>
    <row r="80" spans="1:13" x14ac:dyDescent="0.25">
      <c r="I80" s="1004"/>
      <c r="J80" s="1004"/>
      <c r="K80" s="1004"/>
    </row>
    <row r="81" spans="9:11" x14ac:dyDescent="0.25">
      <c r="I81" s="1004"/>
      <c r="J81" s="1004"/>
      <c r="K81" s="1004"/>
    </row>
  </sheetData>
  <mergeCells count="9">
    <mergeCell ref="A33:F33"/>
    <mergeCell ref="A51:F51"/>
    <mergeCell ref="A55:F55"/>
    <mergeCell ref="B1:G1"/>
    <mergeCell ref="B2:G2"/>
    <mergeCell ref="B3:G3"/>
    <mergeCell ref="A5:G5"/>
    <mergeCell ref="A6:G6"/>
    <mergeCell ref="A27:F27"/>
  </mergeCells>
  <printOptions horizontalCentered="1"/>
  <pageMargins left="0.7" right="0.7" top="0.75" bottom="0.75" header="0.3" footer="0.3"/>
  <pageSetup paperSize="9" scale="61" fitToHeight="0" orientation="portrait" r:id="rId1"/>
  <rowBreaks count="1" manualBreakCount="1">
    <brk id="63" max="6"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E3EE6-B2B0-4330-ABBF-C42911425E17}">
  <dimension ref="A1:J54"/>
  <sheetViews>
    <sheetView view="pageBreakPreview" zoomScaleNormal="100" zoomScaleSheetLayoutView="100" workbookViewId="0">
      <selection activeCell="A22" sqref="A22:E22"/>
    </sheetView>
  </sheetViews>
  <sheetFormatPr defaultRowHeight="15" x14ac:dyDescent="0.25"/>
  <cols>
    <col min="1" max="1" width="14.42578125" customWidth="1"/>
    <col min="2" max="2" width="41.28515625" customWidth="1"/>
    <col min="5" max="5" width="10.7109375" customWidth="1"/>
    <col min="6" max="6" width="12.42578125" customWidth="1"/>
    <col min="7" max="7" width="11.85546875" customWidth="1"/>
    <col min="8" max="8" width="9.28515625" customWidth="1"/>
    <col min="9" max="9" width="11.85546875" customWidth="1"/>
    <col min="10" max="10" width="10.42578125" customWidth="1"/>
    <col min="257" max="257" width="14.42578125" customWidth="1"/>
    <col min="258" max="258" width="41.28515625" customWidth="1"/>
    <col min="261" max="261" width="10.7109375" customWidth="1"/>
    <col min="262" max="262" width="12.42578125" customWidth="1"/>
    <col min="263" max="263" width="11.85546875" customWidth="1"/>
    <col min="264" max="264" width="9.28515625" customWidth="1"/>
    <col min="265" max="265" width="11.85546875" customWidth="1"/>
    <col min="266" max="266" width="10.42578125" customWidth="1"/>
    <col min="513" max="513" width="14.42578125" customWidth="1"/>
    <col min="514" max="514" width="41.28515625" customWidth="1"/>
    <col min="517" max="517" width="10.7109375" customWidth="1"/>
    <col min="518" max="518" width="12.42578125" customWidth="1"/>
    <col min="519" max="519" width="11.85546875" customWidth="1"/>
    <col min="520" max="520" width="9.28515625" customWidth="1"/>
    <col min="521" max="521" width="11.85546875" customWidth="1"/>
    <col min="522" max="522" width="10.42578125" customWidth="1"/>
    <col min="769" max="769" width="14.42578125" customWidth="1"/>
    <col min="770" max="770" width="41.28515625" customWidth="1"/>
    <col min="773" max="773" width="10.7109375" customWidth="1"/>
    <col min="774" max="774" width="12.42578125" customWidth="1"/>
    <col min="775" max="775" width="11.85546875" customWidth="1"/>
    <col min="776" max="776" width="9.28515625" customWidth="1"/>
    <col min="777" max="777" width="11.85546875" customWidth="1"/>
    <col min="778" max="778" width="10.42578125" customWidth="1"/>
    <col min="1025" max="1025" width="14.42578125" customWidth="1"/>
    <col min="1026" max="1026" width="41.28515625" customWidth="1"/>
    <col min="1029" max="1029" width="10.7109375" customWidth="1"/>
    <col min="1030" max="1030" width="12.42578125" customWidth="1"/>
    <col min="1031" max="1031" width="11.85546875" customWidth="1"/>
    <col min="1032" max="1032" width="9.28515625" customWidth="1"/>
    <col min="1033" max="1033" width="11.85546875" customWidth="1"/>
    <col min="1034" max="1034" width="10.42578125" customWidth="1"/>
    <col min="1281" max="1281" width="14.42578125" customWidth="1"/>
    <col min="1282" max="1282" width="41.28515625" customWidth="1"/>
    <col min="1285" max="1285" width="10.7109375" customWidth="1"/>
    <col min="1286" max="1286" width="12.42578125" customWidth="1"/>
    <col min="1287" max="1287" width="11.85546875" customWidth="1"/>
    <col min="1288" max="1288" width="9.28515625" customWidth="1"/>
    <col min="1289" max="1289" width="11.85546875" customWidth="1"/>
    <col min="1290" max="1290" width="10.42578125" customWidth="1"/>
    <col min="1537" max="1537" width="14.42578125" customWidth="1"/>
    <col min="1538" max="1538" width="41.28515625" customWidth="1"/>
    <col min="1541" max="1541" width="10.7109375" customWidth="1"/>
    <col min="1542" max="1542" width="12.42578125" customWidth="1"/>
    <col min="1543" max="1543" width="11.85546875" customWidth="1"/>
    <col min="1544" max="1544" width="9.28515625" customWidth="1"/>
    <col min="1545" max="1545" width="11.85546875" customWidth="1"/>
    <col min="1546" max="1546" width="10.42578125" customWidth="1"/>
    <col min="1793" max="1793" width="14.42578125" customWidth="1"/>
    <col min="1794" max="1794" width="41.28515625" customWidth="1"/>
    <col min="1797" max="1797" width="10.7109375" customWidth="1"/>
    <col min="1798" max="1798" width="12.42578125" customWidth="1"/>
    <col min="1799" max="1799" width="11.85546875" customWidth="1"/>
    <col min="1800" max="1800" width="9.28515625" customWidth="1"/>
    <col min="1801" max="1801" width="11.85546875" customWidth="1"/>
    <col min="1802" max="1802" width="10.42578125" customWidth="1"/>
    <col min="2049" max="2049" width="14.42578125" customWidth="1"/>
    <col min="2050" max="2050" width="41.28515625" customWidth="1"/>
    <col min="2053" max="2053" width="10.7109375" customWidth="1"/>
    <col min="2054" max="2054" width="12.42578125" customWidth="1"/>
    <col min="2055" max="2055" width="11.85546875" customWidth="1"/>
    <col min="2056" max="2056" width="9.28515625" customWidth="1"/>
    <col min="2057" max="2057" width="11.85546875" customWidth="1"/>
    <col min="2058" max="2058" width="10.42578125" customWidth="1"/>
    <col min="2305" max="2305" width="14.42578125" customWidth="1"/>
    <col min="2306" max="2306" width="41.28515625" customWidth="1"/>
    <col min="2309" max="2309" width="10.7109375" customWidth="1"/>
    <col min="2310" max="2310" width="12.42578125" customWidth="1"/>
    <col min="2311" max="2311" width="11.85546875" customWidth="1"/>
    <col min="2312" max="2312" width="9.28515625" customWidth="1"/>
    <col min="2313" max="2313" width="11.85546875" customWidth="1"/>
    <col min="2314" max="2314" width="10.42578125" customWidth="1"/>
    <col min="2561" max="2561" width="14.42578125" customWidth="1"/>
    <col min="2562" max="2562" width="41.28515625" customWidth="1"/>
    <col min="2565" max="2565" width="10.7109375" customWidth="1"/>
    <col min="2566" max="2566" width="12.42578125" customWidth="1"/>
    <col min="2567" max="2567" width="11.85546875" customWidth="1"/>
    <col min="2568" max="2568" width="9.28515625" customWidth="1"/>
    <col min="2569" max="2569" width="11.85546875" customWidth="1"/>
    <col min="2570" max="2570" width="10.42578125" customWidth="1"/>
    <col min="2817" max="2817" width="14.42578125" customWidth="1"/>
    <col min="2818" max="2818" width="41.28515625" customWidth="1"/>
    <col min="2821" max="2821" width="10.7109375" customWidth="1"/>
    <col min="2822" max="2822" width="12.42578125" customWidth="1"/>
    <col min="2823" max="2823" width="11.85546875" customWidth="1"/>
    <col min="2824" max="2824" width="9.28515625" customWidth="1"/>
    <col min="2825" max="2825" width="11.85546875" customWidth="1"/>
    <col min="2826" max="2826" width="10.42578125" customWidth="1"/>
    <col min="3073" max="3073" width="14.42578125" customWidth="1"/>
    <col min="3074" max="3074" width="41.28515625" customWidth="1"/>
    <col min="3077" max="3077" width="10.7109375" customWidth="1"/>
    <col min="3078" max="3078" width="12.42578125" customWidth="1"/>
    <col min="3079" max="3079" width="11.85546875" customWidth="1"/>
    <col min="3080" max="3080" width="9.28515625" customWidth="1"/>
    <col min="3081" max="3081" width="11.85546875" customWidth="1"/>
    <col min="3082" max="3082" width="10.42578125" customWidth="1"/>
    <col min="3329" max="3329" width="14.42578125" customWidth="1"/>
    <col min="3330" max="3330" width="41.28515625" customWidth="1"/>
    <col min="3333" max="3333" width="10.7109375" customWidth="1"/>
    <col min="3334" max="3334" width="12.42578125" customWidth="1"/>
    <col min="3335" max="3335" width="11.85546875" customWidth="1"/>
    <col min="3336" max="3336" width="9.28515625" customWidth="1"/>
    <col min="3337" max="3337" width="11.85546875" customWidth="1"/>
    <col min="3338" max="3338" width="10.42578125" customWidth="1"/>
    <col min="3585" max="3585" width="14.42578125" customWidth="1"/>
    <col min="3586" max="3586" width="41.28515625" customWidth="1"/>
    <col min="3589" max="3589" width="10.7109375" customWidth="1"/>
    <col min="3590" max="3590" width="12.42578125" customWidth="1"/>
    <col min="3591" max="3591" width="11.85546875" customWidth="1"/>
    <col min="3592" max="3592" width="9.28515625" customWidth="1"/>
    <col min="3593" max="3593" width="11.85546875" customWidth="1"/>
    <col min="3594" max="3594" width="10.42578125" customWidth="1"/>
    <col min="3841" max="3841" width="14.42578125" customWidth="1"/>
    <col min="3842" max="3842" width="41.28515625" customWidth="1"/>
    <col min="3845" max="3845" width="10.7109375" customWidth="1"/>
    <col min="3846" max="3846" width="12.42578125" customWidth="1"/>
    <col min="3847" max="3847" width="11.85546875" customWidth="1"/>
    <col min="3848" max="3848" width="9.28515625" customWidth="1"/>
    <col min="3849" max="3849" width="11.85546875" customWidth="1"/>
    <col min="3850" max="3850" width="10.42578125" customWidth="1"/>
    <col min="4097" max="4097" width="14.42578125" customWidth="1"/>
    <col min="4098" max="4098" width="41.28515625" customWidth="1"/>
    <col min="4101" max="4101" width="10.7109375" customWidth="1"/>
    <col min="4102" max="4102" width="12.42578125" customWidth="1"/>
    <col min="4103" max="4103" width="11.85546875" customWidth="1"/>
    <col min="4104" max="4104" width="9.28515625" customWidth="1"/>
    <col min="4105" max="4105" width="11.85546875" customWidth="1"/>
    <col min="4106" max="4106" width="10.42578125" customWidth="1"/>
    <col min="4353" max="4353" width="14.42578125" customWidth="1"/>
    <col min="4354" max="4354" width="41.28515625" customWidth="1"/>
    <col min="4357" max="4357" width="10.7109375" customWidth="1"/>
    <col min="4358" max="4358" width="12.42578125" customWidth="1"/>
    <col min="4359" max="4359" width="11.85546875" customWidth="1"/>
    <col min="4360" max="4360" width="9.28515625" customWidth="1"/>
    <col min="4361" max="4361" width="11.85546875" customWidth="1"/>
    <col min="4362" max="4362" width="10.42578125" customWidth="1"/>
    <col min="4609" max="4609" width="14.42578125" customWidth="1"/>
    <col min="4610" max="4610" width="41.28515625" customWidth="1"/>
    <col min="4613" max="4613" width="10.7109375" customWidth="1"/>
    <col min="4614" max="4614" width="12.42578125" customWidth="1"/>
    <col min="4615" max="4615" width="11.85546875" customWidth="1"/>
    <col min="4616" max="4616" width="9.28515625" customWidth="1"/>
    <col min="4617" max="4617" width="11.85546875" customWidth="1"/>
    <col min="4618" max="4618" width="10.42578125" customWidth="1"/>
    <col min="4865" max="4865" width="14.42578125" customWidth="1"/>
    <col min="4866" max="4866" width="41.28515625" customWidth="1"/>
    <col min="4869" max="4869" width="10.7109375" customWidth="1"/>
    <col min="4870" max="4870" width="12.42578125" customWidth="1"/>
    <col min="4871" max="4871" width="11.85546875" customWidth="1"/>
    <col min="4872" max="4872" width="9.28515625" customWidth="1"/>
    <col min="4873" max="4873" width="11.85546875" customWidth="1"/>
    <col min="4874" max="4874" width="10.42578125" customWidth="1"/>
    <col min="5121" max="5121" width="14.42578125" customWidth="1"/>
    <col min="5122" max="5122" width="41.28515625" customWidth="1"/>
    <col min="5125" max="5125" width="10.7109375" customWidth="1"/>
    <col min="5126" max="5126" width="12.42578125" customWidth="1"/>
    <col min="5127" max="5127" width="11.85546875" customWidth="1"/>
    <col min="5128" max="5128" width="9.28515625" customWidth="1"/>
    <col min="5129" max="5129" width="11.85546875" customWidth="1"/>
    <col min="5130" max="5130" width="10.42578125" customWidth="1"/>
    <col min="5377" max="5377" width="14.42578125" customWidth="1"/>
    <col min="5378" max="5378" width="41.28515625" customWidth="1"/>
    <col min="5381" max="5381" width="10.7109375" customWidth="1"/>
    <col min="5382" max="5382" width="12.42578125" customWidth="1"/>
    <col min="5383" max="5383" width="11.85546875" customWidth="1"/>
    <col min="5384" max="5384" width="9.28515625" customWidth="1"/>
    <col min="5385" max="5385" width="11.85546875" customWidth="1"/>
    <col min="5386" max="5386" width="10.42578125" customWidth="1"/>
    <col min="5633" max="5633" width="14.42578125" customWidth="1"/>
    <col min="5634" max="5634" width="41.28515625" customWidth="1"/>
    <col min="5637" max="5637" width="10.7109375" customWidth="1"/>
    <col min="5638" max="5638" width="12.42578125" customWidth="1"/>
    <col min="5639" max="5639" width="11.85546875" customWidth="1"/>
    <col min="5640" max="5640" width="9.28515625" customWidth="1"/>
    <col min="5641" max="5641" width="11.85546875" customWidth="1"/>
    <col min="5642" max="5642" width="10.42578125" customWidth="1"/>
    <col min="5889" max="5889" width="14.42578125" customWidth="1"/>
    <col min="5890" max="5890" width="41.28515625" customWidth="1"/>
    <col min="5893" max="5893" width="10.7109375" customWidth="1"/>
    <col min="5894" max="5894" width="12.42578125" customWidth="1"/>
    <col min="5895" max="5895" width="11.85546875" customWidth="1"/>
    <col min="5896" max="5896" width="9.28515625" customWidth="1"/>
    <col min="5897" max="5897" width="11.85546875" customWidth="1"/>
    <col min="5898" max="5898" width="10.42578125" customWidth="1"/>
    <col min="6145" max="6145" width="14.42578125" customWidth="1"/>
    <col min="6146" max="6146" width="41.28515625" customWidth="1"/>
    <col min="6149" max="6149" width="10.7109375" customWidth="1"/>
    <col min="6150" max="6150" width="12.42578125" customWidth="1"/>
    <col min="6151" max="6151" width="11.85546875" customWidth="1"/>
    <col min="6152" max="6152" width="9.28515625" customWidth="1"/>
    <col min="6153" max="6153" width="11.85546875" customWidth="1"/>
    <col min="6154" max="6154" width="10.42578125" customWidth="1"/>
    <col min="6401" max="6401" width="14.42578125" customWidth="1"/>
    <col min="6402" max="6402" width="41.28515625" customWidth="1"/>
    <col min="6405" max="6405" width="10.7109375" customWidth="1"/>
    <col min="6406" max="6406" width="12.42578125" customWidth="1"/>
    <col min="6407" max="6407" width="11.85546875" customWidth="1"/>
    <col min="6408" max="6408" width="9.28515625" customWidth="1"/>
    <col min="6409" max="6409" width="11.85546875" customWidth="1"/>
    <col min="6410" max="6410" width="10.42578125" customWidth="1"/>
    <col min="6657" max="6657" width="14.42578125" customWidth="1"/>
    <col min="6658" max="6658" width="41.28515625" customWidth="1"/>
    <col min="6661" max="6661" width="10.7109375" customWidth="1"/>
    <col min="6662" max="6662" width="12.42578125" customWidth="1"/>
    <col min="6663" max="6663" width="11.85546875" customWidth="1"/>
    <col min="6664" max="6664" width="9.28515625" customWidth="1"/>
    <col min="6665" max="6665" width="11.85546875" customWidth="1"/>
    <col min="6666" max="6666" width="10.42578125" customWidth="1"/>
    <col min="6913" max="6913" width="14.42578125" customWidth="1"/>
    <col min="6914" max="6914" width="41.28515625" customWidth="1"/>
    <col min="6917" max="6917" width="10.7109375" customWidth="1"/>
    <col min="6918" max="6918" width="12.42578125" customWidth="1"/>
    <col min="6919" max="6919" width="11.85546875" customWidth="1"/>
    <col min="6920" max="6920" width="9.28515625" customWidth="1"/>
    <col min="6921" max="6921" width="11.85546875" customWidth="1"/>
    <col min="6922" max="6922" width="10.42578125" customWidth="1"/>
    <col min="7169" max="7169" width="14.42578125" customWidth="1"/>
    <col min="7170" max="7170" width="41.28515625" customWidth="1"/>
    <col min="7173" max="7173" width="10.7109375" customWidth="1"/>
    <col min="7174" max="7174" width="12.42578125" customWidth="1"/>
    <col min="7175" max="7175" width="11.85546875" customWidth="1"/>
    <col min="7176" max="7176" width="9.28515625" customWidth="1"/>
    <col min="7177" max="7177" width="11.85546875" customWidth="1"/>
    <col min="7178" max="7178" width="10.42578125" customWidth="1"/>
    <col min="7425" max="7425" width="14.42578125" customWidth="1"/>
    <col min="7426" max="7426" width="41.28515625" customWidth="1"/>
    <col min="7429" max="7429" width="10.7109375" customWidth="1"/>
    <col min="7430" max="7430" width="12.42578125" customWidth="1"/>
    <col min="7431" max="7431" width="11.85546875" customWidth="1"/>
    <col min="7432" max="7432" width="9.28515625" customWidth="1"/>
    <col min="7433" max="7433" width="11.85546875" customWidth="1"/>
    <col min="7434" max="7434" width="10.42578125" customWidth="1"/>
    <col min="7681" max="7681" width="14.42578125" customWidth="1"/>
    <col min="7682" max="7682" width="41.28515625" customWidth="1"/>
    <col min="7685" max="7685" width="10.7109375" customWidth="1"/>
    <col min="7686" max="7686" width="12.42578125" customWidth="1"/>
    <col min="7687" max="7687" width="11.85546875" customWidth="1"/>
    <col min="7688" max="7688" width="9.28515625" customWidth="1"/>
    <col min="7689" max="7689" width="11.85546875" customWidth="1"/>
    <col min="7690" max="7690" width="10.42578125" customWidth="1"/>
    <col min="7937" max="7937" width="14.42578125" customWidth="1"/>
    <col min="7938" max="7938" width="41.28515625" customWidth="1"/>
    <col min="7941" max="7941" width="10.7109375" customWidth="1"/>
    <col min="7942" max="7942" width="12.42578125" customWidth="1"/>
    <col min="7943" max="7943" width="11.85546875" customWidth="1"/>
    <col min="7944" max="7944" width="9.28515625" customWidth="1"/>
    <col min="7945" max="7945" width="11.85546875" customWidth="1"/>
    <col min="7946" max="7946" width="10.42578125" customWidth="1"/>
    <col min="8193" max="8193" width="14.42578125" customWidth="1"/>
    <col min="8194" max="8194" width="41.28515625" customWidth="1"/>
    <col min="8197" max="8197" width="10.7109375" customWidth="1"/>
    <col min="8198" max="8198" width="12.42578125" customWidth="1"/>
    <col min="8199" max="8199" width="11.85546875" customWidth="1"/>
    <col min="8200" max="8200" width="9.28515625" customWidth="1"/>
    <col min="8201" max="8201" width="11.85546875" customWidth="1"/>
    <col min="8202" max="8202" width="10.42578125" customWidth="1"/>
    <col min="8449" max="8449" width="14.42578125" customWidth="1"/>
    <col min="8450" max="8450" width="41.28515625" customWidth="1"/>
    <col min="8453" max="8453" width="10.7109375" customWidth="1"/>
    <col min="8454" max="8454" width="12.42578125" customWidth="1"/>
    <col min="8455" max="8455" width="11.85546875" customWidth="1"/>
    <col min="8456" max="8456" width="9.28515625" customWidth="1"/>
    <col min="8457" max="8457" width="11.85546875" customWidth="1"/>
    <col min="8458" max="8458" width="10.42578125" customWidth="1"/>
    <col min="8705" max="8705" width="14.42578125" customWidth="1"/>
    <col min="8706" max="8706" width="41.28515625" customWidth="1"/>
    <col min="8709" max="8709" width="10.7109375" customWidth="1"/>
    <col min="8710" max="8710" width="12.42578125" customWidth="1"/>
    <col min="8711" max="8711" width="11.85546875" customWidth="1"/>
    <col min="8712" max="8712" width="9.28515625" customWidth="1"/>
    <col min="8713" max="8713" width="11.85546875" customWidth="1"/>
    <col min="8714" max="8714" width="10.42578125" customWidth="1"/>
    <col min="8961" max="8961" width="14.42578125" customWidth="1"/>
    <col min="8962" max="8962" width="41.28515625" customWidth="1"/>
    <col min="8965" max="8965" width="10.7109375" customWidth="1"/>
    <col min="8966" max="8966" width="12.42578125" customWidth="1"/>
    <col min="8967" max="8967" width="11.85546875" customWidth="1"/>
    <col min="8968" max="8968" width="9.28515625" customWidth="1"/>
    <col min="8969" max="8969" width="11.85546875" customWidth="1"/>
    <col min="8970" max="8970" width="10.42578125" customWidth="1"/>
    <col min="9217" max="9217" width="14.42578125" customWidth="1"/>
    <col min="9218" max="9218" width="41.28515625" customWidth="1"/>
    <col min="9221" max="9221" width="10.7109375" customWidth="1"/>
    <col min="9222" max="9222" width="12.42578125" customWidth="1"/>
    <col min="9223" max="9223" width="11.85546875" customWidth="1"/>
    <col min="9224" max="9224" width="9.28515625" customWidth="1"/>
    <col min="9225" max="9225" width="11.85546875" customWidth="1"/>
    <col min="9226" max="9226" width="10.42578125" customWidth="1"/>
    <col min="9473" max="9473" width="14.42578125" customWidth="1"/>
    <col min="9474" max="9474" width="41.28515625" customWidth="1"/>
    <col min="9477" max="9477" width="10.7109375" customWidth="1"/>
    <col min="9478" max="9478" width="12.42578125" customWidth="1"/>
    <col min="9479" max="9479" width="11.85546875" customWidth="1"/>
    <col min="9480" max="9480" width="9.28515625" customWidth="1"/>
    <col min="9481" max="9481" width="11.85546875" customWidth="1"/>
    <col min="9482" max="9482" width="10.42578125" customWidth="1"/>
    <col min="9729" max="9729" width="14.42578125" customWidth="1"/>
    <col min="9730" max="9730" width="41.28515625" customWidth="1"/>
    <col min="9733" max="9733" width="10.7109375" customWidth="1"/>
    <col min="9734" max="9734" width="12.42578125" customWidth="1"/>
    <col min="9735" max="9735" width="11.85546875" customWidth="1"/>
    <col min="9736" max="9736" width="9.28515625" customWidth="1"/>
    <col min="9737" max="9737" width="11.85546875" customWidth="1"/>
    <col min="9738" max="9738" width="10.42578125" customWidth="1"/>
    <col min="9985" max="9985" width="14.42578125" customWidth="1"/>
    <col min="9986" max="9986" width="41.28515625" customWidth="1"/>
    <col min="9989" max="9989" width="10.7109375" customWidth="1"/>
    <col min="9990" max="9990" width="12.42578125" customWidth="1"/>
    <col min="9991" max="9991" width="11.85546875" customWidth="1"/>
    <col min="9992" max="9992" width="9.28515625" customWidth="1"/>
    <col min="9993" max="9993" width="11.85546875" customWidth="1"/>
    <col min="9994" max="9994" width="10.42578125" customWidth="1"/>
    <col min="10241" max="10241" width="14.42578125" customWidth="1"/>
    <col min="10242" max="10242" width="41.28515625" customWidth="1"/>
    <col min="10245" max="10245" width="10.7109375" customWidth="1"/>
    <col min="10246" max="10246" width="12.42578125" customWidth="1"/>
    <col min="10247" max="10247" width="11.85546875" customWidth="1"/>
    <col min="10248" max="10248" width="9.28515625" customWidth="1"/>
    <col min="10249" max="10249" width="11.85546875" customWidth="1"/>
    <col min="10250" max="10250" width="10.42578125" customWidth="1"/>
    <col min="10497" max="10497" width="14.42578125" customWidth="1"/>
    <col min="10498" max="10498" width="41.28515625" customWidth="1"/>
    <col min="10501" max="10501" width="10.7109375" customWidth="1"/>
    <col min="10502" max="10502" width="12.42578125" customWidth="1"/>
    <col min="10503" max="10503" width="11.85546875" customWidth="1"/>
    <col min="10504" max="10504" width="9.28515625" customWidth="1"/>
    <col min="10505" max="10505" width="11.85546875" customWidth="1"/>
    <col min="10506" max="10506" width="10.42578125" customWidth="1"/>
    <col min="10753" max="10753" width="14.42578125" customWidth="1"/>
    <col min="10754" max="10754" width="41.28515625" customWidth="1"/>
    <col min="10757" max="10757" width="10.7109375" customWidth="1"/>
    <col min="10758" max="10758" width="12.42578125" customWidth="1"/>
    <col min="10759" max="10759" width="11.85546875" customWidth="1"/>
    <col min="10760" max="10760" width="9.28515625" customWidth="1"/>
    <col min="10761" max="10761" width="11.85546875" customWidth="1"/>
    <col min="10762" max="10762" width="10.42578125" customWidth="1"/>
    <col min="11009" max="11009" width="14.42578125" customWidth="1"/>
    <col min="11010" max="11010" width="41.28515625" customWidth="1"/>
    <col min="11013" max="11013" width="10.7109375" customWidth="1"/>
    <col min="11014" max="11014" width="12.42578125" customWidth="1"/>
    <col min="11015" max="11015" width="11.85546875" customWidth="1"/>
    <col min="11016" max="11016" width="9.28515625" customWidth="1"/>
    <col min="11017" max="11017" width="11.85546875" customWidth="1"/>
    <col min="11018" max="11018" width="10.42578125" customWidth="1"/>
    <col min="11265" max="11265" width="14.42578125" customWidth="1"/>
    <col min="11266" max="11266" width="41.28515625" customWidth="1"/>
    <col min="11269" max="11269" width="10.7109375" customWidth="1"/>
    <col min="11270" max="11270" width="12.42578125" customWidth="1"/>
    <col min="11271" max="11271" width="11.85546875" customWidth="1"/>
    <col min="11272" max="11272" width="9.28515625" customWidth="1"/>
    <col min="11273" max="11273" width="11.85546875" customWidth="1"/>
    <col min="11274" max="11274" width="10.42578125" customWidth="1"/>
    <col min="11521" max="11521" width="14.42578125" customWidth="1"/>
    <col min="11522" max="11522" width="41.28515625" customWidth="1"/>
    <col min="11525" max="11525" width="10.7109375" customWidth="1"/>
    <col min="11526" max="11526" width="12.42578125" customWidth="1"/>
    <col min="11527" max="11527" width="11.85546875" customWidth="1"/>
    <col min="11528" max="11528" width="9.28515625" customWidth="1"/>
    <col min="11529" max="11529" width="11.85546875" customWidth="1"/>
    <col min="11530" max="11530" width="10.42578125" customWidth="1"/>
    <col min="11777" max="11777" width="14.42578125" customWidth="1"/>
    <col min="11778" max="11778" width="41.28515625" customWidth="1"/>
    <col min="11781" max="11781" width="10.7109375" customWidth="1"/>
    <col min="11782" max="11782" width="12.42578125" customWidth="1"/>
    <col min="11783" max="11783" width="11.85546875" customWidth="1"/>
    <col min="11784" max="11784" width="9.28515625" customWidth="1"/>
    <col min="11785" max="11785" width="11.85546875" customWidth="1"/>
    <col min="11786" max="11786" width="10.42578125" customWidth="1"/>
    <col min="12033" max="12033" width="14.42578125" customWidth="1"/>
    <col min="12034" max="12034" width="41.28515625" customWidth="1"/>
    <col min="12037" max="12037" width="10.7109375" customWidth="1"/>
    <col min="12038" max="12038" width="12.42578125" customWidth="1"/>
    <col min="12039" max="12039" width="11.85546875" customWidth="1"/>
    <col min="12040" max="12040" width="9.28515625" customWidth="1"/>
    <col min="12041" max="12041" width="11.85546875" customWidth="1"/>
    <col min="12042" max="12042" width="10.42578125" customWidth="1"/>
    <col min="12289" max="12289" width="14.42578125" customWidth="1"/>
    <col min="12290" max="12290" width="41.28515625" customWidth="1"/>
    <col min="12293" max="12293" width="10.7109375" customWidth="1"/>
    <col min="12294" max="12294" width="12.42578125" customWidth="1"/>
    <col min="12295" max="12295" width="11.85546875" customWidth="1"/>
    <col min="12296" max="12296" width="9.28515625" customWidth="1"/>
    <col min="12297" max="12297" width="11.85546875" customWidth="1"/>
    <col min="12298" max="12298" width="10.42578125" customWidth="1"/>
    <col min="12545" max="12545" width="14.42578125" customWidth="1"/>
    <col min="12546" max="12546" width="41.28515625" customWidth="1"/>
    <col min="12549" max="12549" width="10.7109375" customWidth="1"/>
    <col min="12550" max="12550" width="12.42578125" customWidth="1"/>
    <col min="12551" max="12551" width="11.85546875" customWidth="1"/>
    <col min="12552" max="12552" width="9.28515625" customWidth="1"/>
    <col min="12553" max="12553" width="11.85546875" customWidth="1"/>
    <col min="12554" max="12554" width="10.42578125" customWidth="1"/>
    <col min="12801" max="12801" width="14.42578125" customWidth="1"/>
    <col min="12802" max="12802" width="41.28515625" customWidth="1"/>
    <col min="12805" max="12805" width="10.7109375" customWidth="1"/>
    <col min="12806" max="12806" width="12.42578125" customWidth="1"/>
    <col min="12807" max="12807" width="11.85546875" customWidth="1"/>
    <col min="12808" max="12808" width="9.28515625" customWidth="1"/>
    <col min="12809" max="12809" width="11.85546875" customWidth="1"/>
    <col min="12810" max="12810" width="10.42578125" customWidth="1"/>
    <col min="13057" max="13057" width="14.42578125" customWidth="1"/>
    <col min="13058" max="13058" width="41.28515625" customWidth="1"/>
    <col min="13061" max="13061" width="10.7109375" customWidth="1"/>
    <col min="13062" max="13062" width="12.42578125" customWidth="1"/>
    <col min="13063" max="13063" width="11.85546875" customWidth="1"/>
    <col min="13064" max="13064" width="9.28515625" customWidth="1"/>
    <col min="13065" max="13065" width="11.85546875" customWidth="1"/>
    <col min="13066" max="13066" width="10.42578125" customWidth="1"/>
    <col min="13313" max="13313" width="14.42578125" customWidth="1"/>
    <col min="13314" max="13314" width="41.28515625" customWidth="1"/>
    <col min="13317" max="13317" width="10.7109375" customWidth="1"/>
    <col min="13318" max="13318" width="12.42578125" customWidth="1"/>
    <col min="13319" max="13319" width="11.85546875" customWidth="1"/>
    <col min="13320" max="13320" width="9.28515625" customWidth="1"/>
    <col min="13321" max="13321" width="11.85546875" customWidth="1"/>
    <col min="13322" max="13322" width="10.42578125" customWidth="1"/>
    <col min="13569" max="13569" width="14.42578125" customWidth="1"/>
    <col min="13570" max="13570" width="41.28515625" customWidth="1"/>
    <col min="13573" max="13573" width="10.7109375" customWidth="1"/>
    <col min="13574" max="13574" width="12.42578125" customWidth="1"/>
    <col min="13575" max="13575" width="11.85546875" customWidth="1"/>
    <col min="13576" max="13576" width="9.28515625" customWidth="1"/>
    <col min="13577" max="13577" width="11.85546875" customWidth="1"/>
    <col min="13578" max="13578" width="10.42578125" customWidth="1"/>
    <col min="13825" max="13825" width="14.42578125" customWidth="1"/>
    <col min="13826" max="13826" width="41.28515625" customWidth="1"/>
    <col min="13829" max="13829" width="10.7109375" customWidth="1"/>
    <col min="13830" max="13830" width="12.42578125" customWidth="1"/>
    <col min="13831" max="13831" width="11.85546875" customWidth="1"/>
    <col min="13832" max="13832" width="9.28515625" customWidth="1"/>
    <col min="13833" max="13833" width="11.85546875" customWidth="1"/>
    <col min="13834" max="13834" width="10.42578125" customWidth="1"/>
    <col min="14081" max="14081" width="14.42578125" customWidth="1"/>
    <col min="14082" max="14082" width="41.28515625" customWidth="1"/>
    <col min="14085" max="14085" width="10.7109375" customWidth="1"/>
    <col min="14086" max="14086" width="12.42578125" customWidth="1"/>
    <col min="14087" max="14087" width="11.85546875" customWidth="1"/>
    <col min="14088" max="14088" width="9.28515625" customWidth="1"/>
    <col min="14089" max="14089" width="11.85546875" customWidth="1"/>
    <col min="14090" max="14090" width="10.42578125" customWidth="1"/>
    <col min="14337" max="14337" width="14.42578125" customWidth="1"/>
    <col min="14338" max="14338" width="41.28515625" customWidth="1"/>
    <col min="14341" max="14341" width="10.7109375" customWidth="1"/>
    <col min="14342" max="14342" width="12.42578125" customWidth="1"/>
    <col min="14343" max="14343" width="11.85546875" customWidth="1"/>
    <col min="14344" max="14344" width="9.28515625" customWidth="1"/>
    <col min="14345" max="14345" width="11.85546875" customWidth="1"/>
    <col min="14346" max="14346" width="10.42578125" customWidth="1"/>
    <col min="14593" max="14593" width="14.42578125" customWidth="1"/>
    <col min="14594" max="14594" width="41.28515625" customWidth="1"/>
    <col min="14597" max="14597" width="10.7109375" customWidth="1"/>
    <col min="14598" max="14598" width="12.42578125" customWidth="1"/>
    <col min="14599" max="14599" width="11.85546875" customWidth="1"/>
    <col min="14600" max="14600" width="9.28515625" customWidth="1"/>
    <col min="14601" max="14601" width="11.85546875" customWidth="1"/>
    <col min="14602" max="14602" width="10.42578125" customWidth="1"/>
    <col min="14849" max="14849" width="14.42578125" customWidth="1"/>
    <col min="14850" max="14850" width="41.28515625" customWidth="1"/>
    <col min="14853" max="14853" width="10.7109375" customWidth="1"/>
    <col min="14854" max="14854" width="12.42578125" customWidth="1"/>
    <col min="14855" max="14855" width="11.85546875" customWidth="1"/>
    <col min="14856" max="14856" width="9.28515625" customWidth="1"/>
    <col min="14857" max="14857" width="11.85546875" customWidth="1"/>
    <col min="14858" max="14858" width="10.42578125" customWidth="1"/>
    <col min="15105" max="15105" width="14.42578125" customWidth="1"/>
    <col min="15106" max="15106" width="41.28515625" customWidth="1"/>
    <col min="15109" max="15109" width="10.7109375" customWidth="1"/>
    <col min="15110" max="15110" width="12.42578125" customWidth="1"/>
    <col min="15111" max="15111" width="11.85546875" customWidth="1"/>
    <col min="15112" max="15112" width="9.28515625" customWidth="1"/>
    <col min="15113" max="15113" width="11.85546875" customWidth="1"/>
    <col min="15114" max="15114" width="10.42578125" customWidth="1"/>
    <col min="15361" max="15361" width="14.42578125" customWidth="1"/>
    <col min="15362" max="15362" width="41.28515625" customWidth="1"/>
    <col min="15365" max="15365" width="10.7109375" customWidth="1"/>
    <col min="15366" max="15366" width="12.42578125" customWidth="1"/>
    <col min="15367" max="15367" width="11.85546875" customWidth="1"/>
    <col min="15368" max="15368" width="9.28515625" customWidth="1"/>
    <col min="15369" max="15369" width="11.85546875" customWidth="1"/>
    <col min="15370" max="15370" width="10.42578125" customWidth="1"/>
    <col min="15617" max="15617" width="14.42578125" customWidth="1"/>
    <col min="15618" max="15618" width="41.28515625" customWidth="1"/>
    <col min="15621" max="15621" width="10.7109375" customWidth="1"/>
    <col min="15622" max="15622" width="12.42578125" customWidth="1"/>
    <col min="15623" max="15623" width="11.85546875" customWidth="1"/>
    <col min="15624" max="15624" width="9.28515625" customWidth="1"/>
    <col min="15625" max="15625" width="11.85546875" customWidth="1"/>
    <col min="15626" max="15626" width="10.42578125" customWidth="1"/>
    <col min="15873" max="15873" width="14.42578125" customWidth="1"/>
    <col min="15874" max="15874" width="41.28515625" customWidth="1"/>
    <col min="15877" max="15877" width="10.7109375" customWidth="1"/>
    <col min="15878" max="15878" width="12.42578125" customWidth="1"/>
    <col min="15879" max="15879" width="11.85546875" customWidth="1"/>
    <col min="15880" max="15880" width="9.28515625" customWidth="1"/>
    <col min="15881" max="15881" width="11.85546875" customWidth="1"/>
    <col min="15882" max="15882" width="10.42578125" customWidth="1"/>
    <col min="16129" max="16129" width="14.42578125" customWidth="1"/>
    <col min="16130" max="16130" width="41.28515625" customWidth="1"/>
    <col min="16133" max="16133" width="10.7109375" customWidth="1"/>
    <col min="16134" max="16134" width="12.42578125" customWidth="1"/>
    <col min="16135" max="16135" width="11.85546875" customWidth="1"/>
    <col min="16136" max="16136" width="9.28515625" customWidth="1"/>
    <col min="16137" max="16137" width="11.85546875" customWidth="1"/>
    <col min="16138" max="16138" width="10.42578125" customWidth="1"/>
  </cols>
  <sheetData>
    <row r="1" spans="1:10" s="179" customFormat="1" ht="24.95" customHeight="1" x14ac:dyDescent="0.25">
      <c r="A1" s="905" t="s">
        <v>26918</v>
      </c>
      <c r="B1" s="906" t="str">
        <f>'ADM-Resumo'!B1:F1</f>
        <v>VPE - 140</v>
      </c>
      <c r="C1" s="906"/>
      <c r="D1" s="906"/>
      <c r="E1" s="906"/>
      <c r="F1" s="906"/>
      <c r="G1" s="906"/>
      <c r="H1" s="906"/>
      <c r="I1" s="906"/>
      <c r="J1" s="906"/>
    </row>
    <row r="2" spans="1:10" s="179" customFormat="1" ht="24.95" customHeight="1" x14ac:dyDescent="0.25">
      <c r="A2" s="905" t="s">
        <v>15138</v>
      </c>
      <c r="B2" s="906" t="str">
        <f>'ADM-Resumo'!B2:F2</f>
        <v>Entr. PE-095 ao Povoado de Malhada de Pedra</v>
      </c>
      <c r="C2" s="906"/>
      <c r="D2" s="906"/>
      <c r="E2" s="906"/>
      <c r="F2" s="906"/>
      <c r="G2" s="906"/>
      <c r="H2" s="906"/>
      <c r="I2" s="906"/>
      <c r="J2" s="906"/>
    </row>
    <row r="3" spans="1:10" s="179" customFormat="1" ht="24.95" customHeight="1" x14ac:dyDescent="0.25">
      <c r="A3" s="905" t="s">
        <v>26920</v>
      </c>
      <c r="B3" s="906" t="str">
        <f>'ADM-Resumo'!B3:F3</f>
        <v>2,85 km</v>
      </c>
      <c r="C3" s="906"/>
      <c r="D3" s="906"/>
      <c r="E3" s="906"/>
      <c r="F3" s="906"/>
      <c r="G3" s="906"/>
      <c r="H3" s="906"/>
      <c r="I3" s="906"/>
      <c r="J3" s="906"/>
    </row>
    <row r="4" spans="1:10" x14ac:dyDescent="0.25">
      <c r="A4" s="519"/>
      <c r="F4" t="s">
        <v>26921</v>
      </c>
      <c r="J4" s="521"/>
    </row>
    <row r="5" spans="1:10" x14ac:dyDescent="0.25">
      <c r="A5" s="912" t="s">
        <v>26961</v>
      </c>
      <c r="B5" s="913"/>
      <c r="C5" s="913"/>
      <c r="D5" s="913"/>
      <c r="E5" s="913"/>
      <c r="F5" s="913"/>
      <c r="G5" s="913"/>
      <c r="J5" s="521"/>
    </row>
    <row r="6" spans="1:10" x14ac:dyDescent="0.25">
      <c r="A6" s="912" t="s">
        <v>27087</v>
      </c>
      <c r="B6" s="913"/>
      <c r="C6" s="913"/>
      <c r="D6" s="913"/>
      <c r="E6" s="913"/>
      <c r="F6" s="913"/>
      <c r="G6" s="913"/>
      <c r="J6" s="521"/>
    </row>
    <row r="7" spans="1:10" x14ac:dyDescent="0.25">
      <c r="A7" s="967"/>
      <c r="F7" s="980" t="s">
        <v>26968</v>
      </c>
      <c r="G7" s="981">
        <v>46023</v>
      </c>
      <c r="J7" s="521"/>
    </row>
    <row r="8" spans="1:10" x14ac:dyDescent="0.25">
      <c r="A8" s="912" t="s">
        <v>27088</v>
      </c>
      <c r="B8" s="913"/>
      <c r="C8" s="913"/>
      <c r="D8" s="913"/>
      <c r="E8" s="913"/>
      <c r="F8" s="913"/>
      <c r="G8" s="913"/>
      <c r="J8" s="521"/>
    </row>
    <row r="9" spans="1:10" x14ac:dyDescent="0.25">
      <c r="A9" s="967"/>
      <c r="E9" s="337"/>
      <c r="J9" s="521"/>
    </row>
    <row r="10" spans="1:10" x14ac:dyDescent="0.25">
      <c r="A10" s="967" t="s">
        <v>27089</v>
      </c>
      <c r="F10" s="980"/>
      <c r="G10" s="981"/>
      <c r="J10" s="521"/>
    </row>
    <row r="11" spans="1:10" ht="45" x14ac:dyDescent="0.25">
      <c r="A11" s="984" t="s">
        <v>15146</v>
      </c>
      <c r="B11" s="915" t="s">
        <v>26925</v>
      </c>
      <c r="C11" s="916" t="s">
        <v>26970</v>
      </c>
      <c r="D11" s="915" t="s">
        <v>15148</v>
      </c>
      <c r="E11" s="915" t="s">
        <v>21825</v>
      </c>
      <c r="F11" s="916" t="s">
        <v>26971</v>
      </c>
      <c r="G11" s="916" t="s">
        <v>26972</v>
      </c>
      <c r="J11" s="521"/>
    </row>
    <row r="12" spans="1:10" x14ac:dyDescent="0.25">
      <c r="A12" s="952" t="s">
        <v>27090</v>
      </c>
      <c r="B12" s="1183"/>
      <c r="C12" s="1184"/>
      <c r="D12" s="1060"/>
      <c r="E12" s="1060"/>
      <c r="F12" s="1184"/>
      <c r="G12" s="1185"/>
      <c r="J12" s="521"/>
    </row>
    <row r="13" spans="1:10" x14ac:dyDescent="0.25">
      <c r="A13" s="535" t="s">
        <v>26974</v>
      </c>
      <c r="B13" s="535" t="s">
        <v>25353</v>
      </c>
      <c r="C13" s="921" t="s">
        <v>25342</v>
      </c>
      <c r="D13" s="921" t="s">
        <v>19513</v>
      </c>
      <c r="E13" s="921">
        <v>1</v>
      </c>
      <c r="F13" s="997">
        <f>VLOOKUP(C13,'[7]M.O.'!A$1:G$65536,6,0)</f>
        <v>6234.1464999999998</v>
      </c>
      <c r="G13" s="998">
        <f>F13*E13</f>
        <v>6234.1464999999998</v>
      </c>
      <c r="H13" s="10"/>
      <c r="I13" s="10"/>
      <c r="J13" s="521"/>
    </row>
    <row r="14" spans="1:10" x14ac:dyDescent="0.25">
      <c r="A14" s="535" t="s">
        <v>26990</v>
      </c>
      <c r="B14" s="535" t="s">
        <v>25250</v>
      </c>
      <c r="C14" s="942" t="s">
        <v>25226</v>
      </c>
      <c r="D14" s="942" t="s">
        <v>19513</v>
      </c>
      <c r="E14" s="942">
        <v>0.5</v>
      </c>
      <c r="F14" s="997">
        <f>VLOOKUP(C14,'[7]M.O.'!A$1:G$65536,6,0)</f>
        <v>5304.3719000000001</v>
      </c>
      <c r="G14" s="998">
        <f>F14*E14</f>
        <v>2652.18595</v>
      </c>
      <c r="H14" s="10"/>
      <c r="I14" s="10"/>
      <c r="J14" s="521"/>
    </row>
    <row r="15" spans="1:10" x14ac:dyDescent="0.25">
      <c r="A15" s="1186" t="s">
        <v>27091</v>
      </c>
      <c r="B15" s="991"/>
      <c r="C15" s="1187"/>
      <c r="D15" s="928"/>
      <c r="E15" s="1025">
        <f>SUM(E13:E14)</f>
        <v>1.5</v>
      </c>
      <c r="F15" s="626"/>
      <c r="G15" s="1051">
        <f>SUM(G13:G14)</f>
        <v>8886.3324499999999</v>
      </c>
      <c r="H15" s="10"/>
      <c r="I15" s="10"/>
      <c r="J15" s="521"/>
    </row>
    <row r="16" spans="1:10" x14ac:dyDescent="0.25">
      <c r="A16" s="990"/>
      <c r="B16" s="959"/>
      <c r="C16" s="928"/>
      <c r="D16" s="928"/>
      <c r="E16" s="928"/>
      <c r="F16" s="1058"/>
      <c r="G16" s="1058"/>
      <c r="H16" s="10"/>
      <c r="I16" s="10"/>
      <c r="J16" s="521"/>
    </row>
    <row r="17" spans="1:10" x14ac:dyDescent="0.25">
      <c r="A17" s="1188" t="s">
        <v>27092</v>
      </c>
      <c r="B17" s="1189"/>
      <c r="C17" s="1190"/>
      <c r="D17" s="1191"/>
      <c r="E17" s="1191"/>
      <c r="F17" s="1190"/>
      <c r="G17" s="1192"/>
      <c r="H17" s="10"/>
      <c r="I17" s="10"/>
      <c r="J17" s="521"/>
    </row>
    <row r="18" spans="1:10" x14ac:dyDescent="0.25">
      <c r="A18" s="535" t="s">
        <v>26928</v>
      </c>
      <c r="B18" s="602" t="s">
        <v>27032</v>
      </c>
      <c r="C18" s="1193"/>
      <c r="D18" s="1037"/>
      <c r="E18" s="1037"/>
      <c r="F18" s="1193"/>
      <c r="G18" s="1194"/>
      <c r="H18" s="10"/>
      <c r="I18" s="10"/>
      <c r="J18" s="521"/>
    </row>
    <row r="19" spans="1:10" x14ac:dyDescent="0.25">
      <c r="A19" s="535" t="s">
        <v>26974</v>
      </c>
      <c r="B19" s="995" t="s">
        <v>25395</v>
      </c>
      <c r="C19" s="996" t="s">
        <v>25312</v>
      </c>
      <c r="D19" s="996" t="s">
        <v>19513</v>
      </c>
      <c r="E19" s="1003">
        <v>0.5</v>
      </c>
      <c r="F19" s="997">
        <f>VLOOKUP(C19,'[7]M.O.'!A$1:G$65536,6,0)</f>
        <v>7854.9119000000001</v>
      </c>
      <c r="G19" s="1043">
        <f>F19*E19</f>
        <v>3927.45595</v>
      </c>
      <c r="H19" s="10"/>
      <c r="I19" s="10"/>
      <c r="J19" s="521"/>
    </row>
    <row r="20" spans="1:10" x14ac:dyDescent="0.25">
      <c r="A20" s="535" t="s">
        <v>26990</v>
      </c>
      <c r="B20" s="535" t="s">
        <v>25256</v>
      </c>
      <c r="C20" s="921" t="s">
        <v>25276</v>
      </c>
      <c r="D20" s="996" t="s">
        <v>19513</v>
      </c>
      <c r="E20" s="921">
        <v>0.5</v>
      </c>
      <c r="F20" s="997">
        <f>VLOOKUP(C20,'[7]M.O.'!A$1:G$65536,6,0)</f>
        <v>5949.8720000000003</v>
      </c>
      <c r="G20" s="1043">
        <f>F20*E20</f>
        <v>2974.9360000000001</v>
      </c>
      <c r="H20" s="10"/>
      <c r="I20" s="10"/>
      <c r="J20" s="521"/>
    </row>
    <row r="21" spans="1:10" x14ac:dyDescent="0.25">
      <c r="A21" s="543" t="s">
        <v>26934</v>
      </c>
      <c r="B21" s="990" t="s">
        <v>27033</v>
      </c>
      <c r="C21" s="928"/>
      <c r="D21" s="928"/>
      <c r="E21" s="928"/>
      <c r="F21" s="1002"/>
      <c r="G21" s="1024"/>
      <c r="J21" s="521"/>
    </row>
    <row r="22" spans="1:10" x14ac:dyDescent="0.25">
      <c r="A22" s="1014"/>
      <c r="B22" s="1044" t="s">
        <v>26925</v>
      </c>
      <c r="C22" s="1045" t="s">
        <v>26970</v>
      </c>
      <c r="D22" s="1046" t="s">
        <v>15148</v>
      </c>
      <c r="E22" s="1046" t="s">
        <v>21825</v>
      </c>
      <c r="F22" s="1047" t="s">
        <v>27003</v>
      </c>
      <c r="G22" s="1047"/>
      <c r="H22" s="1047" t="s">
        <v>27004</v>
      </c>
      <c r="I22" s="1047"/>
      <c r="J22" s="1044" t="s">
        <v>27005</v>
      </c>
    </row>
    <row r="23" spans="1:10" x14ac:dyDescent="0.25">
      <c r="A23" s="1014"/>
      <c r="B23" s="1044"/>
      <c r="C23" s="1048"/>
      <c r="D23" s="1046"/>
      <c r="E23" s="1046"/>
      <c r="F23" s="1049" t="s">
        <v>27006</v>
      </c>
      <c r="G23" s="1049" t="s">
        <v>26618</v>
      </c>
      <c r="H23" s="1049" t="s">
        <v>27007</v>
      </c>
      <c r="I23" s="1049" t="s">
        <v>27008</v>
      </c>
      <c r="J23" s="1044"/>
    </row>
    <row r="24" spans="1:10" x14ac:dyDescent="0.25">
      <c r="A24" s="535" t="s">
        <v>27010</v>
      </c>
      <c r="B24" s="535" t="s">
        <v>27093</v>
      </c>
      <c r="C24" s="921" t="s">
        <v>25717</v>
      </c>
      <c r="D24" s="921" t="s">
        <v>19513</v>
      </c>
      <c r="E24" s="921"/>
      <c r="F24" s="975">
        <v>44</v>
      </c>
      <c r="G24" s="975">
        <v>176</v>
      </c>
      <c r="H24" s="999"/>
      <c r="I24" s="999"/>
      <c r="J24" s="1050">
        <f>E24*(H24*F24+I24*G24)</f>
        <v>0</v>
      </c>
    </row>
    <row r="25" spans="1:10" x14ac:dyDescent="0.25">
      <c r="A25" s="990"/>
      <c r="B25" s="959"/>
      <c r="C25" s="928"/>
      <c r="D25" s="928"/>
      <c r="E25" s="928"/>
      <c r="F25" s="1002"/>
      <c r="G25" s="1024"/>
      <c r="H25" s="10"/>
      <c r="I25" s="10"/>
      <c r="J25" s="521"/>
    </row>
    <row r="26" spans="1:10" x14ac:dyDescent="0.25">
      <c r="A26" s="1186" t="s">
        <v>27094</v>
      </c>
      <c r="B26" s="990"/>
      <c r="C26" s="928"/>
      <c r="D26" s="928"/>
      <c r="E26" s="1025">
        <f>SUM(E19:E20)</f>
        <v>1</v>
      </c>
      <c r="F26" s="1058"/>
      <c r="G26" s="1051">
        <f>(SUM(G19:G20))+J24</f>
        <v>6902.3919500000002</v>
      </c>
      <c r="H26" s="10"/>
      <c r="I26" s="10"/>
      <c r="J26" s="521"/>
    </row>
    <row r="27" spans="1:10" x14ac:dyDescent="0.25">
      <c r="A27" s="990"/>
      <c r="B27" s="959"/>
      <c r="C27" s="928"/>
      <c r="D27" s="928"/>
      <c r="E27" s="928"/>
      <c r="F27" s="1058"/>
      <c r="G27" s="1058"/>
      <c r="H27" s="10"/>
      <c r="I27" s="10"/>
      <c r="J27" s="521"/>
    </row>
    <row r="28" spans="1:10" x14ac:dyDescent="0.25">
      <c r="A28" s="1188" t="s">
        <v>27095</v>
      </c>
      <c r="B28" s="1189"/>
      <c r="C28" s="1190"/>
      <c r="D28" s="1191"/>
      <c r="E28" s="1191"/>
      <c r="F28" s="1190"/>
      <c r="G28" s="1192"/>
      <c r="H28" s="10"/>
      <c r="I28" s="10"/>
      <c r="J28" s="521"/>
    </row>
    <row r="29" spans="1:10" x14ac:dyDescent="0.25">
      <c r="A29" s="535" t="s">
        <v>26928</v>
      </c>
      <c r="B29" s="602" t="s">
        <v>27032</v>
      </c>
      <c r="C29" s="1193"/>
      <c r="D29" s="1037"/>
      <c r="E29" s="1037"/>
      <c r="F29" s="1193"/>
      <c r="G29" s="1194"/>
      <c r="H29" s="10"/>
      <c r="I29" s="10"/>
      <c r="J29" s="521"/>
    </row>
    <row r="30" spans="1:10" x14ac:dyDescent="0.25">
      <c r="A30" s="535" t="s">
        <v>26974</v>
      </c>
      <c r="B30" s="995" t="s">
        <v>25395</v>
      </c>
      <c r="C30" s="996" t="s">
        <v>25312</v>
      </c>
      <c r="D30" s="996" t="s">
        <v>19513</v>
      </c>
      <c r="E30" s="1003">
        <v>0.5</v>
      </c>
      <c r="F30" s="997">
        <f>VLOOKUP(C30,'[7]M.O.'!A$1:G$65536,6,0)</f>
        <v>7854.9119000000001</v>
      </c>
      <c r="G30" s="1043">
        <f>F30*E30</f>
        <v>3927.45595</v>
      </c>
      <c r="H30" s="10"/>
      <c r="I30" s="10"/>
      <c r="J30" s="521"/>
    </row>
    <row r="31" spans="1:10" x14ac:dyDescent="0.25">
      <c r="A31" s="535" t="s">
        <v>26990</v>
      </c>
      <c r="B31" s="535" t="s">
        <v>25256</v>
      </c>
      <c r="C31" s="921" t="s">
        <v>25276</v>
      </c>
      <c r="D31" s="996" t="s">
        <v>19513</v>
      </c>
      <c r="E31" s="921">
        <v>0.5</v>
      </c>
      <c r="F31" s="997">
        <f>VLOOKUP(C31,'[7]M.O.'!A$1:G$65536,6,0)</f>
        <v>5949.8720000000003</v>
      </c>
      <c r="G31" s="1043">
        <f>F31*E31</f>
        <v>2974.9360000000001</v>
      </c>
      <c r="H31" s="10"/>
      <c r="I31" s="10"/>
      <c r="J31" s="521"/>
    </row>
    <row r="32" spans="1:10" x14ac:dyDescent="0.25">
      <c r="A32" s="543" t="s">
        <v>26934</v>
      </c>
      <c r="B32" s="990" t="s">
        <v>27033</v>
      </c>
      <c r="C32" s="928"/>
      <c r="D32" s="928"/>
      <c r="E32" s="928"/>
      <c r="F32" s="1002"/>
      <c r="G32" s="1024"/>
      <c r="J32" s="521"/>
    </row>
    <row r="33" spans="1:10" x14ac:dyDescent="0.25">
      <c r="A33" s="1014"/>
      <c r="B33" s="1044" t="s">
        <v>26925</v>
      </c>
      <c r="C33" s="1045" t="s">
        <v>26970</v>
      </c>
      <c r="D33" s="1046" t="s">
        <v>15148</v>
      </c>
      <c r="E33" s="1046" t="s">
        <v>21825</v>
      </c>
      <c r="F33" s="1047" t="s">
        <v>27003</v>
      </c>
      <c r="G33" s="1047"/>
      <c r="H33" s="1047" t="s">
        <v>27004</v>
      </c>
      <c r="I33" s="1047"/>
      <c r="J33" s="1044" t="s">
        <v>27005</v>
      </c>
    </row>
    <row r="34" spans="1:10" x14ac:dyDescent="0.25">
      <c r="A34" s="1014"/>
      <c r="B34" s="1044"/>
      <c r="C34" s="1048"/>
      <c r="D34" s="1046"/>
      <c r="E34" s="1046"/>
      <c r="F34" s="1049" t="s">
        <v>27006</v>
      </c>
      <c r="G34" s="1049" t="s">
        <v>26618</v>
      </c>
      <c r="H34" s="1049" t="s">
        <v>27007</v>
      </c>
      <c r="I34" s="1049" t="s">
        <v>27008</v>
      </c>
      <c r="J34" s="1044"/>
    </row>
    <row r="35" spans="1:10" x14ac:dyDescent="0.25">
      <c r="A35" s="535" t="s">
        <v>27010</v>
      </c>
      <c r="B35" s="535" t="s">
        <v>27093</v>
      </c>
      <c r="C35" s="921" t="s">
        <v>25717</v>
      </c>
      <c r="D35" s="921" t="s">
        <v>19513</v>
      </c>
      <c r="E35" s="921"/>
      <c r="F35" s="975">
        <v>44</v>
      </c>
      <c r="G35" s="975">
        <v>176</v>
      </c>
      <c r="H35" s="999"/>
      <c r="I35" s="999"/>
      <c r="J35" s="1050">
        <f>E35*(H35*F35+I35*G35)</f>
        <v>0</v>
      </c>
    </row>
    <row r="36" spans="1:10" x14ac:dyDescent="0.25">
      <c r="A36" s="990"/>
      <c r="B36" s="959"/>
      <c r="C36" s="928"/>
      <c r="D36" s="928"/>
      <c r="E36" s="928"/>
      <c r="F36" s="1002"/>
      <c r="G36" s="1024"/>
      <c r="H36" s="10"/>
      <c r="I36" s="10"/>
      <c r="J36" s="521"/>
    </row>
    <row r="37" spans="1:10" x14ac:dyDescent="0.25">
      <c r="A37" s="1063" t="s">
        <v>27096</v>
      </c>
      <c r="B37" s="990"/>
      <c r="C37" s="928"/>
      <c r="D37" s="928"/>
      <c r="E37" s="1025">
        <f>SUM(E30:E31)</f>
        <v>1</v>
      </c>
      <c r="F37" s="626"/>
      <c r="G37" s="1051">
        <f>(SUM(G30:G31))+J35</f>
        <v>6902.3919500000002</v>
      </c>
      <c r="H37" s="10"/>
      <c r="I37" s="10"/>
      <c r="J37" s="521"/>
    </row>
    <row r="38" spans="1:10" x14ac:dyDescent="0.25">
      <c r="A38" s="1013"/>
      <c r="C38" s="10"/>
      <c r="E38" s="539"/>
      <c r="G38" s="1011"/>
      <c r="J38" s="521"/>
    </row>
    <row r="39" spans="1:10" x14ac:dyDescent="0.25">
      <c r="A39" s="952" t="s">
        <v>27097</v>
      </c>
      <c r="B39" s="1183"/>
      <c r="C39" s="1184"/>
      <c r="D39" s="1060"/>
      <c r="E39" s="1060"/>
      <c r="F39" s="1184"/>
      <c r="G39" s="1185"/>
      <c r="J39" s="521"/>
    </row>
    <row r="40" spans="1:10" x14ac:dyDescent="0.25">
      <c r="A40" s="535" t="s">
        <v>26928</v>
      </c>
      <c r="B40" s="602" t="s">
        <v>27032</v>
      </c>
      <c r="C40" s="1193"/>
      <c r="D40" s="1037"/>
      <c r="E40" s="1037"/>
      <c r="F40" s="1193"/>
      <c r="G40" s="1194"/>
      <c r="H40" s="10"/>
      <c r="I40" s="10"/>
      <c r="J40" s="521"/>
    </row>
    <row r="41" spans="1:10" x14ac:dyDescent="0.25">
      <c r="A41" s="535" t="s">
        <v>26974</v>
      </c>
      <c r="B41" s="995" t="s">
        <v>25395</v>
      </c>
      <c r="C41" s="996" t="s">
        <v>25312</v>
      </c>
      <c r="D41" s="996" t="s">
        <v>19513</v>
      </c>
      <c r="E41" s="1003"/>
      <c r="F41" s="997">
        <f>VLOOKUP(C41,'[7]M.O.'!A$1:G$65536,6,0)</f>
        <v>7854.9119000000001</v>
      </c>
      <c r="G41" s="1043">
        <f>F41*E41</f>
        <v>0</v>
      </c>
      <c r="J41" s="521"/>
    </row>
    <row r="42" spans="1:10" x14ac:dyDescent="0.25">
      <c r="A42" s="535" t="s">
        <v>26990</v>
      </c>
      <c r="B42" s="535" t="s">
        <v>25256</v>
      </c>
      <c r="C42" s="921" t="s">
        <v>25276</v>
      </c>
      <c r="D42" s="996" t="s">
        <v>19513</v>
      </c>
      <c r="E42" s="921"/>
      <c r="F42" s="997">
        <f>VLOOKUP(C42,'[7]M.O.'!A$1:G$65536,6,0)</f>
        <v>5949.8720000000003</v>
      </c>
      <c r="G42" s="1043">
        <f>F42*E42</f>
        <v>0</v>
      </c>
      <c r="J42" s="521"/>
    </row>
    <row r="43" spans="1:10" x14ac:dyDescent="0.25">
      <c r="A43" s="543" t="s">
        <v>26934</v>
      </c>
      <c r="B43" s="990" t="s">
        <v>27033</v>
      </c>
      <c r="C43" s="928"/>
      <c r="D43" s="928"/>
      <c r="E43" s="928"/>
      <c r="F43" s="1002"/>
      <c r="G43" s="1024"/>
      <c r="J43" s="521"/>
    </row>
    <row r="44" spans="1:10" x14ac:dyDescent="0.25">
      <c r="A44" s="1046"/>
      <c r="B44" s="1044" t="s">
        <v>26925</v>
      </c>
      <c r="C44" s="1045" t="s">
        <v>26970</v>
      </c>
      <c r="D44" s="1046" t="s">
        <v>15148</v>
      </c>
      <c r="E44" s="1046" t="s">
        <v>21825</v>
      </c>
      <c r="F44" s="1047" t="s">
        <v>27003</v>
      </c>
      <c r="G44" s="1047"/>
      <c r="H44" s="1047" t="s">
        <v>27004</v>
      </c>
      <c r="I44" s="1047"/>
      <c r="J44" s="1044" t="s">
        <v>27005</v>
      </c>
    </row>
    <row r="45" spans="1:10" x14ac:dyDescent="0.25">
      <c r="A45" s="1046"/>
      <c r="B45" s="1044"/>
      <c r="C45" s="1048"/>
      <c r="D45" s="1046"/>
      <c r="E45" s="1046"/>
      <c r="F45" s="1049" t="s">
        <v>27006</v>
      </c>
      <c r="G45" s="1049" t="s">
        <v>26618</v>
      </c>
      <c r="H45" s="1049" t="s">
        <v>27007</v>
      </c>
      <c r="I45" s="1049" t="s">
        <v>27008</v>
      </c>
      <c r="J45" s="1044"/>
    </row>
    <row r="46" spans="1:10" x14ac:dyDescent="0.25">
      <c r="A46" s="535" t="s">
        <v>27010</v>
      </c>
      <c r="B46" s="535" t="s">
        <v>27093</v>
      </c>
      <c r="C46" s="921" t="s">
        <v>25717</v>
      </c>
      <c r="D46" s="921" t="s">
        <v>19513</v>
      </c>
      <c r="E46" s="921"/>
      <c r="F46" s="975">
        <v>44</v>
      </c>
      <c r="G46" s="975">
        <v>176</v>
      </c>
      <c r="H46" s="999"/>
      <c r="I46" s="999"/>
      <c r="J46" s="1050">
        <f>E46*(H46*F46+I46*G46)</f>
        <v>0</v>
      </c>
    </row>
    <row r="47" spans="1:10" x14ac:dyDescent="0.25">
      <c r="A47" s="990"/>
      <c r="B47" s="959"/>
      <c r="C47" s="928"/>
      <c r="D47" s="928"/>
      <c r="E47" s="928"/>
      <c r="F47" s="1002"/>
      <c r="G47" s="1024"/>
      <c r="H47" s="10"/>
      <c r="I47" s="10"/>
      <c r="J47" s="521"/>
    </row>
    <row r="48" spans="1:10" x14ac:dyDescent="0.25">
      <c r="A48" s="1063" t="s">
        <v>27098</v>
      </c>
      <c r="B48" s="990"/>
      <c r="C48" s="928"/>
      <c r="D48" s="928"/>
      <c r="E48" s="1025">
        <f>SUM(E41:E42)</f>
        <v>0</v>
      </c>
      <c r="F48" s="1058"/>
      <c r="G48" s="1051">
        <f>(SUM(G41:G42))+J46</f>
        <v>0</v>
      </c>
      <c r="H48" s="544"/>
      <c r="I48" s="544"/>
      <c r="J48" s="545"/>
    </row>
    <row r="49" spans="1:7" x14ac:dyDescent="0.25">
      <c r="A49" s="1175"/>
      <c r="C49" s="10"/>
      <c r="E49" s="539"/>
      <c r="G49" s="1011"/>
    </row>
    <row r="50" spans="1:7" x14ac:dyDescent="0.25">
      <c r="A50" s="1175"/>
      <c r="C50" s="10"/>
      <c r="E50" s="539"/>
      <c r="G50" s="1011"/>
    </row>
    <row r="51" spans="1:7" x14ac:dyDescent="0.25">
      <c r="A51" s="1175"/>
      <c r="C51" s="10"/>
      <c r="E51" s="539"/>
      <c r="G51" s="1011"/>
    </row>
    <row r="52" spans="1:7" x14ac:dyDescent="0.25">
      <c r="A52" s="1175"/>
      <c r="C52" s="10"/>
      <c r="E52" s="539"/>
      <c r="G52" s="1011"/>
    </row>
    <row r="53" spans="1:7" x14ac:dyDescent="0.25">
      <c r="A53" s="1175"/>
      <c r="C53" s="10"/>
      <c r="E53" s="539"/>
      <c r="G53" s="1011"/>
    </row>
    <row r="54" spans="1:7" x14ac:dyDescent="0.25">
      <c r="A54" s="1175"/>
      <c r="C54" s="10"/>
      <c r="E54" s="539"/>
      <c r="G54" s="1011"/>
    </row>
  </sheetData>
  <mergeCells count="30">
    <mergeCell ref="H44:I44"/>
    <mergeCell ref="J44:J45"/>
    <mergeCell ref="A44:A45"/>
    <mergeCell ref="B44:B45"/>
    <mergeCell ref="C44:C45"/>
    <mergeCell ref="D44:D45"/>
    <mergeCell ref="E44:E45"/>
    <mergeCell ref="F44:G44"/>
    <mergeCell ref="H22:I22"/>
    <mergeCell ref="J22:J23"/>
    <mergeCell ref="A33:A34"/>
    <mergeCell ref="B33:B34"/>
    <mergeCell ref="C33:C34"/>
    <mergeCell ref="D33:D34"/>
    <mergeCell ref="E33:E34"/>
    <mergeCell ref="F33:G33"/>
    <mergeCell ref="H33:I33"/>
    <mergeCell ref="J33:J34"/>
    <mergeCell ref="A22:A23"/>
    <mergeCell ref="B22:B23"/>
    <mergeCell ref="C22:C23"/>
    <mergeCell ref="D22:D23"/>
    <mergeCell ref="E22:E23"/>
    <mergeCell ref="F22:G22"/>
    <mergeCell ref="B1:J1"/>
    <mergeCell ref="B2:J2"/>
    <mergeCell ref="B3:J3"/>
    <mergeCell ref="A5:G5"/>
    <mergeCell ref="A6:G6"/>
    <mergeCell ref="A8:G8"/>
  </mergeCells>
  <printOptions horizontalCentered="1"/>
  <pageMargins left="0.59055118110236227" right="0.59055118110236227" top="0.59055118110236227" bottom="0.39370078740157483" header="0.31496062992125984" footer="0.31496062992125984"/>
  <pageSetup paperSize="9" scale="64" fitToHeight="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02946-E2EF-4810-9C7D-851CF4974421}">
  <dimension ref="A1:H34"/>
  <sheetViews>
    <sheetView view="pageBreakPreview" zoomScale="85" zoomScaleNormal="100" zoomScaleSheetLayoutView="85" workbookViewId="0">
      <selection activeCell="A22" sqref="A22:E22"/>
    </sheetView>
  </sheetViews>
  <sheetFormatPr defaultRowHeight="15" x14ac:dyDescent="0.25"/>
  <cols>
    <col min="1" max="1" width="18.85546875" style="9" customWidth="1"/>
    <col min="2" max="2" width="40.7109375" style="9" customWidth="1"/>
    <col min="3" max="3" width="12.28515625" style="9" customWidth="1"/>
    <col min="4" max="4" width="9.140625" style="9"/>
    <col min="5" max="5" width="12.140625" style="9" bestFit="1" customWidth="1"/>
    <col min="6" max="7" width="10.7109375" style="9" customWidth="1"/>
    <col min="8" max="256" width="9.140625" style="9"/>
    <col min="257" max="257" width="18.85546875" style="9" customWidth="1"/>
    <col min="258" max="258" width="40.7109375" style="9" customWidth="1"/>
    <col min="259" max="259" width="12.28515625" style="9" customWidth="1"/>
    <col min="260" max="260" width="9.140625" style="9"/>
    <col min="261" max="261" width="12.140625" style="9" bestFit="1" customWidth="1"/>
    <col min="262" max="263" width="10.7109375" style="9" customWidth="1"/>
    <col min="264" max="512" width="9.140625" style="9"/>
    <col min="513" max="513" width="18.85546875" style="9" customWidth="1"/>
    <col min="514" max="514" width="40.7109375" style="9" customWidth="1"/>
    <col min="515" max="515" width="12.28515625" style="9" customWidth="1"/>
    <col min="516" max="516" width="9.140625" style="9"/>
    <col min="517" max="517" width="12.140625" style="9" bestFit="1" customWidth="1"/>
    <col min="518" max="519" width="10.7109375" style="9" customWidth="1"/>
    <col min="520" max="768" width="9.140625" style="9"/>
    <col min="769" max="769" width="18.85546875" style="9" customWidth="1"/>
    <col min="770" max="770" width="40.7109375" style="9" customWidth="1"/>
    <col min="771" max="771" width="12.28515625" style="9" customWidth="1"/>
    <col min="772" max="772" width="9.140625" style="9"/>
    <col min="773" max="773" width="12.140625" style="9" bestFit="1" customWidth="1"/>
    <col min="774" max="775" width="10.7109375" style="9" customWidth="1"/>
    <col min="776" max="1024" width="9.140625" style="9"/>
    <col min="1025" max="1025" width="18.85546875" style="9" customWidth="1"/>
    <col min="1026" max="1026" width="40.7109375" style="9" customWidth="1"/>
    <col min="1027" max="1027" width="12.28515625" style="9" customWidth="1"/>
    <col min="1028" max="1028" width="9.140625" style="9"/>
    <col min="1029" max="1029" width="12.140625" style="9" bestFit="1" customWidth="1"/>
    <col min="1030" max="1031" width="10.7109375" style="9" customWidth="1"/>
    <col min="1032" max="1280" width="9.140625" style="9"/>
    <col min="1281" max="1281" width="18.85546875" style="9" customWidth="1"/>
    <col min="1282" max="1282" width="40.7109375" style="9" customWidth="1"/>
    <col min="1283" max="1283" width="12.28515625" style="9" customWidth="1"/>
    <col min="1284" max="1284" width="9.140625" style="9"/>
    <col min="1285" max="1285" width="12.140625" style="9" bestFit="1" customWidth="1"/>
    <col min="1286" max="1287" width="10.7109375" style="9" customWidth="1"/>
    <col min="1288" max="1536" width="9.140625" style="9"/>
    <col min="1537" max="1537" width="18.85546875" style="9" customWidth="1"/>
    <col min="1538" max="1538" width="40.7109375" style="9" customWidth="1"/>
    <col min="1539" max="1539" width="12.28515625" style="9" customWidth="1"/>
    <col min="1540" max="1540" width="9.140625" style="9"/>
    <col min="1541" max="1541" width="12.140625" style="9" bestFit="1" customWidth="1"/>
    <col min="1542" max="1543" width="10.7109375" style="9" customWidth="1"/>
    <col min="1544" max="1792" width="9.140625" style="9"/>
    <col min="1793" max="1793" width="18.85546875" style="9" customWidth="1"/>
    <col min="1794" max="1794" width="40.7109375" style="9" customWidth="1"/>
    <col min="1795" max="1795" width="12.28515625" style="9" customWidth="1"/>
    <col min="1796" max="1796" width="9.140625" style="9"/>
    <col min="1797" max="1797" width="12.140625" style="9" bestFit="1" customWidth="1"/>
    <col min="1798" max="1799" width="10.7109375" style="9" customWidth="1"/>
    <col min="1800" max="2048" width="9.140625" style="9"/>
    <col min="2049" max="2049" width="18.85546875" style="9" customWidth="1"/>
    <col min="2050" max="2050" width="40.7109375" style="9" customWidth="1"/>
    <col min="2051" max="2051" width="12.28515625" style="9" customWidth="1"/>
    <col min="2052" max="2052" width="9.140625" style="9"/>
    <col min="2053" max="2053" width="12.140625" style="9" bestFit="1" customWidth="1"/>
    <col min="2054" max="2055" width="10.7109375" style="9" customWidth="1"/>
    <col min="2056" max="2304" width="9.140625" style="9"/>
    <col min="2305" max="2305" width="18.85546875" style="9" customWidth="1"/>
    <col min="2306" max="2306" width="40.7109375" style="9" customWidth="1"/>
    <col min="2307" max="2307" width="12.28515625" style="9" customWidth="1"/>
    <col min="2308" max="2308" width="9.140625" style="9"/>
    <col min="2309" max="2309" width="12.140625" style="9" bestFit="1" customWidth="1"/>
    <col min="2310" max="2311" width="10.7109375" style="9" customWidth="1"/>
    <col min="2312" max="2560" width="9.140625" style="9"/>
    <col min="2561" max="2561" width="18.85546875" style="9" customWidth="1"/>
    <col min="2562" max="2562" width="40.7109375" style="9" customWidth="1"/>
    <col min="2563" max="2563" width="12.28515625" style="9" customWidth="1"/>
    <col min="2564" max="2564" width="9.140625" style="9"/>
    <col min="2565" max="2565" width="12.140625" style="9" bestFit="1" customWidth="1"/>
    <col min="2566" max="2567" width="10.7109375" style="9" customWidth="1"/>
    <col min="2568" max="2816" width="9.140625" style="9"/>
    <col min="2817" max="2817" width="18.85546875" style="9" customWidth="1"/>
    <col min="2818" max="2818" width="40.7109375" style="9" customWidth="1"/>
    <col min="2819" max="2819" width="12.28515625" style="9" customWidth="1"/>
    <col min="2820" max="2820" width="9.140625" style="9"/>
    <col min="2821" max="2821" width="12.140625" style="9" bestFit="1" customWidth="1"/>
    <col min="2822" max="2823" width="10.7109375" style="9" customWidth="1"/>
    <col min="2824" max="3072" width="9.140625" style="9"/>
    <col min="3073" max="3073" width="18.85546875" style="9" customWidth="1"/>
    <col min="3074" max="3074" width="40.7109375" style="9" customWidth="1"/>
    <col min="3075" max="3075" width="12.28515625" style="9" customWidth="1"/>
    <col min="3076" max="3076" width="9.140625" style="9"/>
    <col min="3077" max="3077" width="12.140625" style="9" bestFit="1" customWidth="1"/>
    <col min="3078" max="3079" width="10.7109375" style="9" customWidth="1"/>
    <col min="3080" max="3328" width="9.140625" style="9"/>
    <col min="3329" max="3329" width="18.85546875" style="9" customWidth="1"/>
    <col min="3330" max="3330" width="40.7109375" style="9" customWidth="1"/>
    <col min="3331" max="3331" width="12.28515625" style="9" customWidth="1"/>
    <col min="3332" max="3332" width="9.140625" style="9"/>
    <col min="3333" max="3333" width="12.140625" style="9" bestFit="1" customWidth="1"/>
    <col min="3334" max="3335" width="10.7109375" style="9" customWidth="1"/>
    <col min="3336" max="3584" width="9.140625" style="9"/>
    <col min="3585" max="3585" width="18.85546875" style="9" customWidth="1"/>
    <col min="3586" max="3586" width="40.7109375" style="9" customWidth="1"/>
    <col min="3587" max="3587" width="12.28515625" style="9" customWidth="1"/>
    <col min="3588" max="3588" width="9.140625" style="9"/>
    <col min="3589" max="3589" width="12.140625" style="9" bestFit="1" customWidth="1"/>
    <col min="3590" max="3591" width="10.7109375" style="9" customWidth="1"/>
    <col min="3592" max="3840" width="9.140625" style="9"/>
    <col min="3841" max="3841" width="18.85546875" style="9" customWidth="1"/>
    <col min="3842" max="3842" width="40.7109375" style="9" customWidth="1"/>
    <col min="3843" max="3843" width="12.28515625" style="9" customWidth="1"/>
    <col min="3844" max="3844" width="9.140625" style="9"/>
    <col min="3845" max="3845" width="12.140625" style="9" bestFit="1" customWidth="1"/>
    <col min="3846" max="3847" width="10.7109375" style="9" customWidth="1"/>
    <col min="3848" max="4096" width="9.140625" style="9"/>
    <col min="4097" max="4097" width="18.85546875" style="9" customWidth="1"/>
    <col min="4098" max="4098" width="40.7109375" style="9" customWidth="1"/>
    <col min="4099" max="4099" width="12.28515625" style="9" customWidth="1"/>
    <col min="4100" max="4100" width="9.140625" style="9"/>
    <col min="4101" max="4101" width="12.140625" style="9" bestFit="1" customWidth="1"/>
    <col min="4102" max="4103" width="10.7109375" style="9" customWidth="1"/>
    <col min="4104" max="4352" width="9.140625" style="9"/>
    <col min="4353" max="4353" width="18.85546875" style="9" customWidth="1"/>
    <col min="4354" max="4354" width="40.7109375" style="9" customWidth="1"/>
    <col min="4355" max="4355" width="12.28515625" style="9" customWidth="1"/>
    <col min="4356" max="4356" width="9.140625" style="9"/>
    <col min="4357" max="4357" width="12.140625" style="9" bestFit="1" customWidth="1"/>
    <col min="4358" max="4359" width="10.7109375" style="9" customWidth="1"/>
    <col min="4360" max="4608" width="9.140625" style="9"/>
    <col min="4609" max="4609" width="18.85546875" style="9" customWidth="1"/>
    <col min="4610" max="4610" width="40.7109375" style="9" customWidth="1"/>
    <col min="4611" max="4611" width="12.28515625" style="9" customWidth="1"/>
    <col min="4612" max="4612" width="9.140625" style="9"/>
    <col min="4613" max="4613" width="12.140625" style="9" bestFit="1" customWidth="1"/>
    <col min="4614" max="4615" width="10.7109375" style="9" customWidth="1"/>
    <col min="4616" max="4864" width="9.140625" style="9"/>
    <col min="4865" max="4865" width="18.85546875" style="9" customWidth="1"/>
    <col min="4866" max="4866" width="40.7109375" style="9" customWidth="1"/>
    <col min="4867" max="4867" width="12.28515625" style="9" customWidth="1"/>
    <col min="4868" max="4868" width="9.140625" style="9"/>
    <col min="4869" max="4869" width="12.140625" style="9" bestFit="1" customWidth="1"/>
    <col min="4870" max="4871" width="10.7109375" style="9" customWidth="1"/>
    <col min="4872" max="5120" width="9.140625" style="9"/>
    <col min="5121" max="5121" width="18.85546875" style="9" customWidth="1"/>
    <col min="5122" max="5122" width="40.7109375" style="9" customWidth="1"/>
    <col min="5123" max="5123" width="12.28515625" style="9" customWidth="1"/>
    <col min="5124" max="5124" width="9.140625" style="9"/>
    <col min="5125" max="5125" width="12.140625" style="9" bestFit="1" customWidth="1"/>
    <col min="5126" max="5127" width="10.7109375" style="9" customWidth="1"/>
    <col min="5128" max="5376" width="9.140625" style="9"/>
    <col min="5377" max="5377" width="18.85546875" style="9" customWidth="1"/>
    <col min="5378" max="5378" width="40.7109375" style="9" customWidth="1"/>
    <col min="5379" max="5379" width="12.28515625" style="9" customWidth="1"/>
    <col min="5380" max="5380" width="9.140625" style="9"/>
    <col min="5381" max="5381" width="12.140625" style="9" bestFit="1" customWidth="1"/>
    <col min="5382" max="5383" width="10.7109375" style="9" customWidth="1"/>
    <col min="5384" max="5632" width="9.140625" style="9"/>
    <col min="5633" max="5633" width="18.85546875" style="9" customWidth="1"/>
    <col min="5634" max="5634" width="40.7109375" style="9" customWidth="1"/>
    <col min="5635" max="5635" width="12.28515625" style="9" customWidth="1"/>
    <col min="5636" max="5636" width="9.140625" style="9"/>
    <col min="5637" max="5637" width="12.140625" style="9" bestFit="1" customWidth="1"/>
    <col min="5638" max="5639" width="10.7109375" style="9" customWidth="1"/>
    <col min="5640" max="5888" width="9.140625" style="9"/>
    <col min="5889" max="5889" width="18.85546875" style="9" customWidth="1"/>
    <col min="5890" max="5890" width="40.7109375" style="9" customWidth="1"/>
    <col min="5891" max="5891" width="12.28515625" style="9" customWidth="1"/>
    <col min="5892" max="5892" width="9.140625" style="9"/>
    <col min="5893" max="5893" width="12.140625" style="9" bestFit="1" customWidth="1"/>
    <col min="5894" max="5895" width="10.7109375" style="9" customWidth="1"/>
    <col min="5896" max="6144" width="9.140625" style="9"/>
    <col min="6145" max="6145" width="18.85546875" style="9" customWidth="1"/>
    <col min="6146" max="6146" width="40.7109375" style="9" customWidth="1"/>
    <col min="6147" max="6147" width="12.28515625" style="9" customWidth="1"/>
    <col min="6148" max="6148" width="9.140625" style="9"/>
    <col min="6149" max="6149" width="12.140625" style="9" bestFit="1" customWidth="1"/>
    <col min="6150" max="6151" width="10.7109375" style="9" customWidth="1"/>
    <col min="6152" max="6400" width="9.140625" style="9"/>
    <col min="6401" max="6401" width="18.85546875" style="9" customWidth="1"/>
    <col min="6402" max="6402" width="40.7109375" style="9" customWidth="1"/>
    <col min="6403" max="6403" width="12.28515625" style="9" customWidth="1"/>
    <col min="6404" max="6404" width="9.140625" style="9"/>
    <col min="6405" max="6405" width="12.140625" style="9" bestFit="1" customWidth="1"/>
    <col min="6406" max="6407" width="10.7109375" style="9" customWidth="1"/>
    <col min="6408" max="6656" width="9.140625" style="9"/>
    <col min="6657" max="6657" width="18.85546875" style="9" customWidth="1"/>
    <col min="6658" max="6658" width="40.7109375" style="9" customWidth="1"/>
    <col min="6659" max="6659" width="12.28515625" style="9" customWidth="1"/>
    <col min="6660" max="6660" width="9.140625" style="9"/>
    <col min="6661" max="6661" width="12.140625" style="9" bestFit="1" customWidth="1"/>
    <col min="6662" max="6663" width="10.7109375" style="9" customWidth="1"/>
    <col min="6664" max="6912" width="9.140625" style="9"/>
    <col min="6913" max="6913" width="18.85546875" style="9" customWidth="1"/>
    <col min="6914" max="6914" width="40.7109375" style="9" customWidth="1"/>
    <col min="6915" max="6915" width="12.28515625" style="9" customWidth="1"/>
    <col min="6916" max="6916" width="9.140625" style="9"/>
    <col min="6917" max="6917" width="12.140625" style="9" bestFit="1" customWidth="1"/>
    <col min="6918" max="6919" width="10.7109375" style="9" customWidth="1"/>
    <col min="6920" max="7168" width="9.140625" style="9"/>
    <col min="7169" max="7169" width="18.85546875" style="9" customWidth="1"/>
    <col min="7170" max="7170" width="40.7109375" style="9" customWidth="1"/>
    <col min="7171" max="7171" width="12.28515625" style="9" customWidth="1"/>
    <col min="7172" max="7172" width="9.140625" style="9"/>
    <col min="7173" max="7173" width="12.140625" style="9" bestFit="1" customWidth="1"/>
    <col min="7174" max="7175" width="10.7109375" style="9" customWidth="1"/>
    <col min="7176" max="7424" width="9.140625" style="9"/>
    <col min="7425" max="7425" width="18.85546875" style="9" customWidth="1"/>
    <col min="7426" max="7426" width="40.7109375" style="9" customWidth="1"/>
    <col min="7427" max="7427" width="12.28515625" style="9" customWidth="1"/>
    <col min="7428" max="7428" width="9.140625" style="9"/>
    <col min="7429" max="7429" width="12.140625" style="9" bestFit="1" customWidth="1"/>
    <col min="7430" max="7431" width="10.7109375" style="9" customWidth="1"/>
    <col min="7432" max="7680" width="9.140625" style="9"/>
    <col min="7681" max="7681" width="18.85546875" style="9" customWidth="1"/>
    <col min="7682" max="7682" width="40.7109375" style="9" customWidth="1"/>
    <col min="7683" max="7683" width="12.28515625" style="9" customWidth="1"/>
    <col min="7684" max="7684" width="9.140625" style="9"/>
    <col min="7685" max="7685" width="12.140625" style="9" bestFit="1" customWidth="1"/>
    <col min="7686" max="7687" width="10.7109375" style="9" customWidth="1"/>
    <col min="7688" max="7936" width="9.140625" style="9"/>
    <col min="7937" max="7937" width="18.85546875" style="9" customWidth="1"/>
    <col min="7938" max="7938" width="40.7109375" style="9" customWidth="1"/>
    <col min="7939" max="7939" width="12.28515625" style="9" customWidth="1"/>
    <col min="7940" max="7940" width="9.140625" style="9"/>
    <col min="7941" max="7941" width="12.140625" style="9" bestFit="1" customWidth="1"/>
    <col min="7942" max="7943" width="10.7109375" style="9" customWidth="1"/>
    <col min="7944" max="8192" width="9.140625" style="9"/>
    <col min="8193" max="8193" width="18.85546875" style="9" customWidth="1"/>
    <col min="8194" max="8194" width="40.7109375" style="9" customWidth="1"/>
    <col min="8195" max="8195" width="12.28515625" style="9" customWidth="1"/>
    <col min="8196" max="8196" width="9.140625" style="9"/>
    <col min="8197" max="8197" width="12.140625" style="9" bestFit="1" customWidth="1"/>
    <col min="8198" max="8199" width="10.7109375" style="9" customWidth="1"/>
    <col min="8200" max="8448" width="9.140625" style="9"/>
    <col min="8449" max="8449" width="18.85546875" style="9" customWidth="1"/>
    <col min="8450" max="8450" width="40.7109375" style="9" customWidth="1"/>
    <col min="8451" max="8451" width="12.28515625" style="9" customWidth="1"/>
    <col min="8452" max="8452" width="9.140625" style="9"/>
    <col min="8453" max="8453" width="12.140625" style="9" bestFit="1" customWidth="1"/>
    <col min="8454" max="8455" width="10.7109375" style="9" customWidth="1"/>
    <col min="8456" max="8704" width="9.140625" style="9"/>
    <col min="8705" max="8705" width="18.85546875" style="9" customWidth="1"/>
    <col min="8706" max="8706" width="40.7109375" style="9" customWidth="1"/>
    <col min="8707" max="8707" width="12.28515625" style="9" customWidth="1"/>
    <col min="8708" max="8708" width="9.140625" style="9"/>
    <col min="8709" max="8709" width="12.140625" style="9" bestFit="1" customWidth="1"/>
    <col min="8710" max="8711" width="10.7109375" style="9" customWidth="1"/>
    <col min="8712" max="8960" width="9.140625" style="9"/>
    <col min="8961" max="8961" width="18.85546875" style="9" customWidth="1"/>
    <col min="8962" max="8962" width="40.7109375" style="9" customWidth="1"/>
    <col min="8963" max="8963" width="12.28515625" style="9" customWidth="1"/>
    <col min="8964" max="8964" width="9.140625" style="9"/>
    <col min="8965" max="8965" width="12.140625" style="9" bestFit="1" customWidth="1"/>
    <col min="8966" max="8967" width="10.7109375" style="9" customWidth="1"/>
    <col min="8968" max="9216" width="9.140625" style="9"/>
    <col min="9217" max="9217" width="18.85546875" style="9" customWidth="1"/>
    <col min="9218" max="9218" width="40.7109375" style="9" customWidth="1"/>
    <col min="9219" max="9219" width="12.28515625" style="9" customWidth="1"/>
    <col min="9220" max="9220" width="9.140625" style="9"/>
    <col min="9221" max="9221" width="12.140625" style="9" bestFit="1" customWidth="1"/>
    <col min="9222" max="9223" width="10.7109375" style="9" customWidth="1"/>
    <col min="9224" max="9472" width="9.140625" style="9"/>
    <col min="9473" max="9473" width="18.85546875" style="9" customWidth="1"/>
    <col min="9474" max="9474" width="40.7109375" style="9" customWidth="1"/>
    <col min="9475" max="9475" width="12.28515625" style="9" customWidth="1"/>
    <col min="9476" max="9476" width="9.140625" style="9"/>
    <col min="9477" max="9477" width="12.140625" style="9" bestFit="1" customWidth="1"/>
    <col min="9478" max="9479" width="10.7109375" style="9" customWidth="1"/>
    <col min="9480" max="9728" width="9.140625" style="9"/>
    <col min="9729" max="9729" width="18.85546875" style="9" customWidth="1"/>
    <col min="9730" max="9730" width="40.7109375" style="9" customWidth="1"/>
    <col min="9731" max="9731" width="12.28515625" style="9" customWidth="1"/>
    <col min="9732" max="9732" width="9.140625" style="9"/>
    <col min="9733" max="9733" width="12.140625" style="9" bestFit="1" customWidth="1"/>
    <col min="9734" max="9735" width="10.7109375" style="9" customWidth="1"/>
    <col min="9736" max="9984" width="9.140625" style="9"/>
    <col min="9985" max="9985" width="18.85546875" style="9" customWidth="1"/>
    <col min="9986" max="9986" width="40.7109375" style="9" customWidth="1"/>
    <col min="9987" max="9987" width="12.28515625" style="9" customWidth="1"/>
    <col min="9988" max="9988" width="9.140625" style="9"/>
    <col min="9989" max="9989" width="12.140625" style="9" bestFit="1" customWidth="1"/>
    <col min="9990" max="9991" width="10.7109375" style="9" customWidth="1"/>
    <col min="9992" max="10240" width="9.140625" style="9"/>
    <col min="10241" max="10241" width="18.85546875" style="9" customWidth="1"/>
    <col min="10242" max="10242" width="40.7109375" style="9" customWidth="1"/>
    <col min="10243" max="10243" width="12.28515625" style="9" customWidth="1"/>
    <col min="10244" max="10244" width="9.140625" style="9"/>
    <col min="10245" max="10245" width="12.140625" style="9" bestFit="1" customWidth="1"/>
    <col min="10246" max="10247" width="10.7109375" style="9" customWidth="1"/>
    <col min="10248" max="10496" width="9.140625" style="9"/>
    <col min="10497" max="10497" width="18.85546875" style="9" customWidth="1"/>
    <col min="10498" max="10498" width="40.7109375" style="9" customWidth="1"/>
    <col min="10499" max="10499" width="12.28515625" style="9" customWidth="1"/>
    <col min="10500" max="10500" width="9.140625" style="9"/>
    <col min="10501" max="10501" width="12.140625" style="9" bestFit="1" customWidth="1"/>
    <col min="10502" max="10503" width="10.7109375" style="9" customWidth="1"/>
    <col min="10504" max="10752" width="9.140625" style="9"/>
    <col min="10753" max="10753" width="18.85546875" style="9" customWidth="1"/>
    <col min="10754" max="10754" width="40.7109375" style="9" customWidth="1"/>
    <col min="10755" max="10755" width="12.28515625" style="9" customWidth="1"/>
    <col min="10756" max="10756" width="9.140625" style="9"/>
    <col min="10757" max="10757" width="12.140625" style="9" bestFit="1" customWidth="1"/>
    <col min="10758" max="10759" width="10.7109375" style="9" customWidth="1"/>
    <col min="10760" max="11008" width="9.140625" style="9"/>
    <col min="11009" max="11009" width="18.85546875" style="9" customWidth="1"/>
    <col min="11010" max="11010" width="40.7109375" style="9" customWidth="1"/>
    <col min="11011" max="11011" width="12.28515625" style="9" customWidth="1"/>
    <col min="11012" max="11012" width="9.140625" style="9"/>
    <col min="11013" max="11013" width="12.140625" style="9" bestFit="1" customWidth="1"/>
    <col min="11014" max="11015" width="10.7109375" style="9" customWidth="1"/>
    <col min="11016" max="11264" width="9.140625" style="9"/>
    <col min="11265" max="11265" width="18.85546875" style="9" customWidth="1"/>
    <col min="11266" max="11266" width="40.7109375" style="9" customWidth="1"/>
    <col min="11267" max="11267" width="12.28515625" style="9" customWidth="1"/>
    <col min="11268" max="11268" width="9.140625" style="9"/>
    <col min="11269" max="11269" width="12.140625" style="9" bestFit="1" customWidth="1"/>
    <col min="11270" max="11271" width="10.7109375" style="9" customWidth="1"/>
    <col min="11272" max="11520" width="9.140625" style="9"/>
    <col min="11521" max="11521" width="18.85546875" style="9" customWidth="1"/>
    <col min="11522" max="11522" width="40.7109375" style="9" customWidth="1"/>
    <col min="11523" max="11523" width="12.28515625" style="9" customWidth="1"/>
    <col min="11524" max="11524" width="9.140625" style="9"/>
    <col min="11525" max="11525" width="12.140625" style="9" bestFit="1" customWidth="1"/>
    <col min="11526" max="11527" width="10.7109375" style="9" customWidth="1"/>
    <col min="11528" max="11776" width="9.140625" style="9"/>
    <col min="11777" max="11777" width="18.85546875" style="9" customWidth="1"/>
    <col min="11778" max="11778" width="40.7109375" style="9" customWidth="1"/>
    <col min="11779" max="11779" width="12.28515625" style="9" customWidth="1"/>
    <col min="11780" max="11780" width="9.140625" style="9"/>
    <col min="11781" max="11781" width="12.140625" style="9" bestFit="1" customWidth="1"/>
    <col min="11782" max="11783" width="10.7109375" style="9" customWidth="1"/>
    <col min="11784" max="12032" width="9.140625" style="9"/>
    <col min="12033" max="12033" width="18.85546875" style="9" customWidth="1"/>
    <col min="12034" max="12034" width="40.7109375" style="9" customWidth="1"/>
    <col min="12035" max="12035" width="12.28515625" style="9" customWidth="1"/>
    <col min="12036" max="12036" width="9.140625" style="9"/>
    <col min="12037" max="12037" width="12.140625" style="9" bestFit="1" customWidth="1"/>
    <col min="12038" max="12039" width="10.7109375" style="9" customWidth="1"/>
    <col min="12040" max="12288" width="9.140625" style="9"/>
    <col min="12289" max="12289" width="18.85546875" style="9" customWidth="1"/>
    <col min="12290" max="12290" width="40.7109375" style="9" customWidth="1"/>
    <col min="12291" max="12291" width="12.28515625" style="9" customWidth="1"/>
    <col min="12292" max="12292" width="9.140625" style="9"/>
    <col min="12293" max="12293" width="12.140625" style="9" bestFit="1" customWidth="1"/>
    <col min="12294" max="12295" width="10.7109375" style="9" customWidth="1"/>
    <col min="12296" max="12544" width="9.140625" style="9"/>
    <col min="12545" max="12545" width="18.85546875" style="9" customWidth="1"/>
    <col min="12546" max="12546" width="40.7109375" style="9" customWidth="1"/>
    <col min="12547" max="12547" width="12.28515625" style="9" customWidth="1"/>
    <col min="12548" max="12548" width="9.140625" style="9"/>
    <col min="12549" max="12549" width="12.140625" style="9" bestFit="1" customWidth="1"/>
    <col min="12550" max="12551" width="10.7109375" style="9" customWidth="1"/>
    <col min="12552" max="12800" width="9.140625" style="9"/>
    <col min="12801" max="12801" width="18.85546875" style="9" customWidth="1"/>
    <col min="12802" max="12802" width="40.7109375" style="9" customWidth="1"/>
    <col min="12803" max="12803" width="12.28515625" style="9" customWidth="1"/>
    <col min="12804" max="12804" width="9.140625" style="9"/>
    <col min="12805" max="12805" width="12.140625" style="9" bestFit="1" customWidth="1"/>
    <col min="12806" max="12807" width="10.7109375" style="9" customWidth="1"/>
    <col min="12808" max="13056" width="9.140625" style="9"/>
    <col min="13057" max="13057" width="18.85546875" style="9" customWidth="1"/>
    <col min="13058" max="13058" width="40.7109375" style="9" customWidth="1"/>
    <col min="13059" max="13059" width="12.28515625" style="9" customWidth="1"/>
    <col min="13060" max="13060" width="9.140625" style="9"/>
    <col min="13061" max="13061" width="12.140625" style="9" bestFit="1" customWidth="1"/>
    <col min="13062" max="13063" width="10.7109375" style="9" customWidth="1"/>
    <col min="13064" max="13312" width="9.140625" style="9"/>
    <col min="13313" max="13313" width="18.85546875" style="9" customWidth="1"/>
    <col min="13314" max="13314" width="40.7109375" style="9" customWidth="1"/>
    <col min="13315" max="13315" width="12.28515625" style="9" customWidth="1"/>
    <col min="13316" max="13316" width="9.140625" style="9"/>
    <col min="13317" max="13317" width="12.140625" style="9" bestFit="1" customWidth="1"/>
    <col min="13318" max="13319" width="10.7109375" style="9" customWidth="1"/>
    <col min="13320" max="13568" width="9.140625" style="9"/>
    <col min="13569" max="13569" width="18.85546875" style="9" customWidth="1"/>
    <col min="13570" max="13570" width="40.7109375" style="9" customWidth="1"/>
    <col min="13571" max="13571" width="12.28515625" style="9" customWidth="1"/>
    <col min="13572" max="13572" width="9.140625" style="9"/>
    <col min="13573" max="13573" width="12.140625" style="9" bestFit="1" customWidth="1"/>
    <col min="13574" max="13575" width="10.7109375" style="9" customWidth="1"/>
    <col min="13576" max="13824" width="9.140625" style="9"/>
    <col min="13825" max="13825" width="18.85546875" style="9" customWidth="1"/>
    <col min="13826" max="13826" width="40.7109375" style="9" customWidth="1"/>
    <col min="13827" max="13827" width="12.28515625" style="9" customWidth="1"/>
    <col min="13828" max="13828" width="9.140625" style="9"/>
    <col min="13829" max="13829" width="12.140625" style="9" bestFit="1" customWidth="1"/>
    <col min="13830" max="13831" width="10.7109375" style="9" customWidth="1"/>
    <col min="13832" max="14080" width="9.140625" style="9"/>
    <col min="14081" max="14081" width="18.85546875" style="9" customWidth="1"/>
    <col min="14082" max="14082" width="40.7109375" style="9" customWidth="1"/>
    <col min="14083" max="14083" width="12.28515625" style="9" customWidth="1"/>
    <col min="14084" max="14084" width="9.140625" style="9"/>
    <col min="14085" max="14085" width="12.140625" style="9" bestFit="1" customWidth="1"/>
    <col min="14086" max="14087" width="10.7109375" style="9" customWidth="1"/>
    <col min="14088" max="14336" width="9.140625" style="9"/>
    <col min="14337" max="14337" width="18.85546875" style="9" customWidth="1"/>
    <col min="14338" max="14338" width="40.7109375" style="9" customWidth="1"/>
    <col min="14339" max="14339" width="12.28515625" style="9" customWidth="1"/>
    <col min="14340" max="14340" width="9.140625" style="9"/>
    <col min="14341" max="14341" width="12.140625" style="9" bestFit="1" customWidth="1"/>
    <col min="14342" max="14343" width="10.7109375" style="9" customWidth="1"/>
    <col min="14344" max="14592" width="9.140625" style="9"/>
    <col min="14593" max="14593" width="18.85546875" style="9" customWidth="1"/>
    <col min="14594" max="14594" width="40.7109375" style="9" customWidth="1"/>
    <col min="14595" max="14595" width="12.28515625" style="9" customWidth="1"/>
    <col min="14596" max="14596" width="9.140625" style="9"/>
    <col min="14597" max="14597" width="12.140625" style="9" bestFit="1" customWidth="1"/>
    <col min="14598" max="14599" width="10.7109375" style="9" customWidth="1"/>
    <col min="14600" max="14848" width="9.140625" style="9"/>
    <col min="14849" max="14849" width="18.85546875" style="9" customWidth="1"/>
    <col min="14850" max="14850" width="40.7109375" style="9" customWidth="1"/>
    <col min="14851" max="14851" width="12.28515625" style="9" customWidth="1"/>
    <col min="14852" max="14852" width="9.140625" style="9"/>
    <col min="14853" max="14853" width="12.140625" style="9" bestFit="1" customWidth="1"/>
    <col min="14854" max="14855" width="10.7109375" style="9" customWidth="1"/>
    <col min="14856" max="15104" width="9.140625" style="9"/>
    <col min="15105" max="15105" width="18.85546875" style="9" customWidth="1"/>
    <col min="15106" max="15106" width="40.7109375" style="9" customWidth="1"/>
    <col min="15107" max="15107" width="12.28515625" style="9" customWidth="1"/>
    <col min="15108" max="15108" width="9.140625" style="9"/>
    <col min="15109" max="15109" width="12.140625" style="9" bestFit="1" customWidth="1"/>
    <col min="15110" max="15111" width="10.7109375" style="9" customWidth="1"/>
    <col min="15112" max="15360" width="9.140625" style="9"/>
    <col min="15361" max="15361" width="18.85546875" style="9" customWidth="1"/>
    <col min="15362" max="15362" width="40.7109375" style="9" customWidth="1"/>
    <col min="15363" max="15363" width="12.28515625" style="9" customWidth="1"/>
    <col min="15364" max="15364" width="9.140625" style="9"/>
    <col min="15365" max="15365" width="12.140625" style="9" bestFit="1" customWidth="1"/>
    <col min="15366" max="15367" width="10.7109375" style="9" customWidth="1"/>
    <col min="15368" max="15616" width="9.140625" style="9"/>
    <col min="15617" max="15617" width="18.85546875" style="9" customWidth="1"/>
    <col min="15618" max="15618" width="40.7109375" style="9" customWidth="1"/>
    <col min="15619" max="15619" width="12.28515625" style="9" customWidth="1"/>
    <col min="15620" max="15620" width="9.140625" style="9"/>
    <col min="15621" max="15621" width="12.140625" style="9" bestFit="1" customWidth="1"/>
    <col min="15622" max="15623" width="10.7109375" style="9" customWidth="1"/>
    <col min="15624" max="15872" width="9.140625" style="9"/>
    <col min="15873" max="15873" width="18.85546875" style="9" customWidth="1"/>
    <col min="15874" max="15874" width="40.7109375" style="9" customWidth="1"/>
    <col min="15875" max="15875" width="12.28515625" style="9" customWidth="1"/>
    <col min="15876" max="15876" width="9.140625" style="9"/>
    <col min="15877" max="15877" width="12.140625" style="9" bestFit="1" customWidth="1"/>
    <col min="15878" max="15879" width="10.7109375" style="9" customWidth="1"/>
    <col min="15880" max="16128" width="9.140625" style="9"/>
    <col min="16129" max="16129" width="18.85546875" style="9" customWidth="1"/>
    <col min="16130" max="16130" width="40.7109375" style="9" customWidth="1"/>
    <col min="16131" max="16131" width="12.28515625" style="9" customWidth="1"/>
    <col min="16132" max="16132" width="9.140625" style="9"/>
    <col min="16133" max="16133" width="12.140625" style="9" bestFit="1" customWidth="1"/>
    <col min="16134" max="16135" width="10.7109375" style="9" customWidth="1"/>
    <col min="16136" max="16384" width="9.140625" style="9"/>
  </cols>
  <sheetData>
    <row r="1" spans="1:8" s="179" customFormat="1" ht="24.95" customHeight="1" x14ac:dyDescent="0.25">
      <c r="A1" s="905" t="s">
        <v>26918</v>
      </c>
      <c r="B1" s="1195" t="str">
        <f>'ADM-Resumo'!B1:F1</f>
        <v>VPE - 140</v>
      </c>
      <c r="C1" s="1196"/>
      <c r="D1" s="1196"/>
      <c r="E1" s="1196"/>
      <c r="F1" s="1196"/>
      <c r="G1" s="1197"/>
    </row>
    <row r="2" spans="1:8" s="179" customFormat="1" ht="30" customHeight="1" x14ac:dyDescent="0.25">
      <c r="A2" s="905" t="s">
        <v>15138</v>
      </c>
      <c r="B2" s="1195" t="str">
        <f>'ADM-Resumo'!B2:F2</f>
        <v>Entr. PE-095 ao Povoado de Malhada de Pedra</v>
      </c>
      <c r="C2" s="1196"/>
      <c r="D2" s="1196"/>
      <c r="E2" s="1196"/>
      <c r="F2" s="1196"/>
      <c r="G2" s="1197"/>
    </row>
    <row r="3" spans="1:8" s="179" customFormat="1" ht="24.95" customHeight="1" x14ac:dyDescent="0.25">
      <c r="A3" s="905" t="s">
        <v>26920</v>
      </c>
      <c r="B3" s="1195" t="str">
        <f>'ADM-Resumo'!B3:F3</f>
        <v>2,85 km</v>
      </c>
      <c r="C3" s="1196"/>
      <c r="D3" s="1196"/>
      <c r="E3" s="1196"/>
      <c r="F3" s="1196"/>
      <c r="G3" s="1197"/>
    </row>
    <row r="4" spans="1:8" x14ac:dyDescent="0.25">
      <c r="A4" s="908"/>
      <c r="B4" s="966"/>
      <c r="F4" s="9" t="s">
        <v>26921</v>
      </c>
      <c r="G4" s="977"/>
    </row>
    <row r="5" spans="1:8" x14ac:dyDescent="0.25">
      <c r="A5" s="1198" t="s">
        <v>26961</v>
      </c>
      <c r="B5" s="1199"/>
      <c r="C5" s="1199"/>
      <c r="D5" s="1199"/>
      <c r="E5" s="1199"/>
      <c r="F5" s="1199"/>
      <c r="G5" s="1200"/>
    </row>
    <row r="6" spans="1:8" x14ac:dyDescent="0.25">
      <c r="A6" s="1198" t="s">
        <v>27099</v>
      </c>
      <c r="B6" s="1199"/>
      <c r="C6" s="1199"/>
      <c r="D6" s="1199"/>
      <c r="E6" s="1199"/>
      <c r="F6" s="1199"/>
      <c r="G6" s="1200"/>
    </row>
    <row r="7" spans="1:8" x14ac:dyDescent="0.25">
      <c r="A7" s="1201"/>
      <c r="C7" s="1202"/>
      <c r="D7" s="1203"/>
      <c r="G7" s="977"/>
    </row>
    <row r="8" spans="1:8" ht="18.75" customHeight="1" x14ac:dyDescent="0.25">
      <c r="A8" s="968" t="s">
        <v>27100</v>
      </c>
      <c r="B8" s="1204"/>
      <c r="C8" s="1204"/>
      <c r="D8" s="1204"/>
      <c r="E8" s="1204"/>
      <c r="F8" s="1204"/>
      <c r="G8" s="1205"/>
    </row>
    <row r="9" spans="1:8" ht="45" x14ac:dyDescent="0.25">
      <c r="A9" s="1206" t="s">
        <v>15146</v>
      </c>
      <c r="B9" s="1207" t="s">
        <v>26925</v>
      </c>
      <c r="C9" s="1208" t="s">
        <v>26970</v>
      </c>
      <c r="D9" s="1207" t="s">
        <v>15148</v>
      </c>
      <c r="E9" s="1207" t="s">
        <v>21825</v>
      </c>
      <c r="F9" s="1208" t="s">
        <v>27101</v>
      </c>
      <c r="G9" s="1208" t="s">
        <v>26972</v>
      </c>
    </row>
    <row r="10" spans="1:8" x14ac:dyDescent="0.25">
      <c r="A10" s="973" t="s">
        <v>26928</v>
      </c>
      <c r="B10" s="1209" t="s">
        <v>27099</v>
      </c>
      <c r="C10" s="1095"/>
      <c r="D10" s="988"/>
      <c r="E10" s="988"/>
      <c r="F10" s="988"/>
      <c r="G10" s="989"/>
    </row>
    <row r="11" spans="1:8" x14ac:dyDescent="0.25">
      <c r="A11" s="1210" t="s">
        <v>26974</v>
      </c>
      <c r="B11" s="1210" t="s">
        <v>27032</v>
      </c>
      <c r="C11" s="919"/>
      <c r="D11" s="928"/>
      <c r="E11" s="928"/>
      <c r="F11" s="928"/>
      <c r="G11" s="994"/>
    </row>
    <row r="12" spans="1:8" x14ac:dyDescent="0.25">
      <c r="A12" s="922" t="s">
        <v>26976</v>
      </c>
      <c r="B12" s="922" t="s">
        <v>25473</v>
      </c>
      <c r="C12" s="921" t="s">
        <v>25472</v>
      </c>
      <c r="D12" s="921" t="s">
        <v>19513</v>
      </c>
      <c r="E12" s="1211">
        <f>(44/220*G26)</f>
        <v>4.8000000000000001E-2</v>
      </c>
      <c r="F12" s="997">
        <f>VLOOKUP(C12,'[7]M.O.'!A$1:G$65536,6,0)</f>
        <v>5320.4852000000001</v>
      </c>
      <c r="G12" s="626">
        <f>F12*E12</f>
        <v>255.38328960000001</v>
      </c>
      <c r="H12" s="978"/>
    </row>
    <row r="13" spans="1:8" x14ac:dyDescent="0.25">
      <c r="A13" s="922" t="s">
        <v>26986</v>
      </c>
      <c r="B13" s="922" t="s">
        <v>25477</v>
      </c>
      <c r="C13" s="921" t="s">
        <v>25476</v>
      </c>
      <c r="D13" s="921" t="s">
        <v>19513</v>
      </c>
      <c r="E13" s="1211">
        <f>(44/220*G26)</f>
        <v>4.8000000000000001E-2</v>
      </c>
      <c r="F13" s="997">
        <f>VLOOKUP(C13,'[7]M.O.'!A$1:G$65536,6,0)</f>
        <v>4323.5312999999996</v>
      </c>
      <c r="G13" s="626">
        <f>F13*E13</f>
        <v>207.52950239999998</v>
      </c>
      <c r="H13" s="978"/>
    </row>
    <row r="14" spans="1:8" x14ac:dyDescent="0.25">
      <c r="A14" s="922" t="s">
        <v>27102</v>
      </c>
      <c r="B14" s="922" t="s">
        <v>25475</v>
      </c>
      <c r="C14" s="921" t="s">
        <v>25474</v>
      </c>
      <c r="D14" s="921" t="s">
        <v>19513</v>
      </c>
      <c r="E14" s="1211">
        <f>(44/220*G26)</f>
        <v>4.8000000000000001E-2</v>
      </c>
      <c r="F14" s="997">
        <f>VLOOKUP(C14,'[7]M.O.'!A$1:G$65536,6,0)</f>
        <v>6244.8901999999998</v>
      </c>
      <c r="G14" s="626">
        <f>F14*E14</f>
        <v>299.75472960000002</v>
      </c>
      <c r="H14" s="978"/>
    </row>
    <row r="15" spans="1:8" x14ac:dyDescent="0.25">
      <c r="A15" s="1006" t="s">
        <v>27103</v>
      </c>
      <c r="B15" s="919"/>
      <c r="C15" s="928"/>
      <c r="D15" s="919"/>
      <c r="E15" s="1211"/>
      <c r="F15" s="920"/>
      <c r="G15" s="1009">
        <f>SUM(G12:G14)</f>
        <v>762.66752159999999</v>
      </c>
    </row>
    <row r="16" spans="1:8" x14ac:dyDescent="0.25">
      <c r="A16" s="1201"/>
      <c r="C16" s="1202"/>
      <c r="D16" s="1203"/>
      <c r="G16" s="977"/>
    </row>
    <row r="17" spans="1:8" x14ac:dyDescent="0.25">
      <c r="A17" s="968" t="s">
        <v>27104</v>
      </c>
      <c r="B17" s="1204"/>
      <c r="C17" s="1204"/>
      <c r="D17" s="1204"/>
      <c r="E17" s="1204"/>
      <c r="F17" s="1204"/>
      <c r="G17" s="1205"/>
    </row>
    <row r="18" spans="1:8" ht="45" x14ac:dyDescent="0.25">
      <c r="A18" s="1206" t="s">
        <v>15146</v>
      </c>
      <c r="B18" s="1207" t="s">
        <v>26925</v>
      </c>
      <c r="C18" s="1208" t="s">
        <v>26970</v>
      </c>
      <c r="D18" s="1207" t="s">
        <v>15148</v>
      </c>
      <c r="E18" s="1207" t="s">
        <v>21825</v>
      </c>
      <c r="F18" s="1208" t="s">
        <v>27101</v>
      </c>
      <c r="G18" s="1208" t="s">
        <v>26972</v>
      </c>
    </row>
    <row r="19" spans="1:8" x14ac:dyDescent="0.25">
      <c r="A19" s="1210" t="s">
        <v>26990</v>
      </c>
      <c r="B19" s="1210" t="s">
        <v>26615</v>
      </c>
      <c r="C19" s="919"/>
      <c r="D19" s="928"/>
      <c r="E19" s="928"/>
      <c r="F19" s="928"/>
      <c r="G19" s="994"/>
    </row>
    <row r="20" spans="1:8" x14ac:dyDescent="0.25">
      <c r="A20" s="922" t="s">
        <v>26992</v>
      </c>
      <c r="B20" s="1212" t="s">
        <v>27105</v>
      </c>
      <c r="C20" s="921" t="s">
        <v>26562</v>
      </c>
      <c r="D20" s="921" t="s">
        <v>27106</v>
      </c>
      <c r="E20" s="1213">
        <f>22*G26</f>
        <v>5.2799999999999994</v>
      </c>
      <c r="F20" s="999">
        <f>VLOOKUP(C20,[7]EQUIP!A$1:K$65536,10,0)</f>
        <v>324.72609999999997</v>
      </c>
      <c r="G20" s="626">
        <f>F20*E20</f>
        <v>1714.5538079999997</v>
      </c>
      <c r="H20" s="978"/>
    </row>
    <row r="21" spans="1:8" ht="30" x14ac:dyDescent="0.25">
      <c r="A21" s="922" t="s">
        <v>26998</v>
      </c>
      <c r="B21" s="1212" t="s">
        <v>26507</v>
      </c>
      <c r="C21" s="921" t="s">
        <v>26506</v>
      </c>
      <c r="D21" s="921" t="s">
        <v>27106</v>
      </c>
      <c r="E21" s="1213">
        <f>11*G26</f>
        <v>2.6399999999999997</v>
      </c>
      <c r="F21" s="999">
        <f>VLOOKUP(C21,[7]EQUIP!A$1:K$65536,10,0)</f>
        <v>284.1438</v>
      </c>
      <c r="G21" s="626">
        <f>F21*E21</f>
        <v>750.13963199999989</v>
      </c>
      <c r="H21" s="978"/>
    </row>
    <row r="22" spans="1:8" x14ac:dyDescent="0.25">
      <c r="A22" s="922" t="s">
        <v>27107</v>
      </c>
      <c r="B22" s="1212" t="s">
        <v>27108</v>
      </c>
      <c r="C22" s="921" t="s">
        <v>25905</v>
      </c>
      <c r="D22" s="921" t="s">
        <v>27106</v>
      </c>
      <c r="E22" s="1213">
        <f>11*G26</f>
        <v>2.6399999999999997</v>
      </c>
      <c r="F22" s="999">
        <f>VLOOKUP(C22,[7]EQUIP!A$1:K$65536,10,0)</f>
        <v>343.42219999999998</v>
      </c>
      <c r="G22" s="626">
        <f>F22*E22</f>
        <v>906.63460799999984</v>
      </c>
      <c r="H22" s="978"/>
    </row>
    <row r="23" spans="1:8" ht="22.5" customHeight="1" x14ac:dyDescent="0.25">
      <c r="A23" s="1006" t="s">
        <v>27109</v>
      </c>
      <c r="B23" s="919"/>
      <c r="C23" s="928"/>
      <c r="D23" s="919"/>
      <c r="E23" s="921"/>
      <c r="F23" s="920"/>
      <c r="G23" s="1009">
        <f>SUM(G20:G22)</f>
        <v>3371.3280479999994</v>
      </c>
    </row>
    <row r="24" spans="1:8" ht="20.25" customHeight="1" x14ac:dyDescent="0.25">
      <c r="A24" s="1006" t="s">
        <v>27110</v>
      </c>
      <c r="B24" s="919"/>
      <c r="C24" s="928"/>
      <c r="D24" s="919"/>
      <c r="E24" s="921"/>
      <c r="F24" s="920"/>
      <c r="G24" s="1009">
        <f>G23+G15</f>
        <v>4133.9955695999997</v>
      </c>
    </row>
    <row r="25" spans="1:8" ht="20.25" customHeight="1" x14ac:dyDescent="0.25">
      <c r="A25" s="1214"/>
      <c r="B25" s="948"/>
      <c r="C25" s="992"/>
      <c r="D25" s="948"/>
      <c r="E25" s="992"/>
      <c r="F25" s="948"/>
      <c r="G25" s="1215"/>
    </row>
    <row r="26" spans="1:8" ht="18.75" customHeight="1" x14ac:dyDescent="0.25">
      <c r="A26" s="1216"/>
      <c r="B26" s="1202" t="s">
        <v>27111</v>
      </c>
      <c r="C26" s="1037" t="s">
        <v>27112</v>
      </c>
      <c r="D26" s="10" t="s">
        <v>27113</v>
      </c>
      <c r="E26" s="1217">
        <f>C30</f>
        <v>366.59</v>
      </c>
      <c r="F26" s="10" t="s">
        <v>27113</v>
      </c>
      <c r="G26" s="1218">
        <f>ROUND(C30/C31,2)</f>
        <v>0.24</v>
      </c>
    </row>
    <row r="27" spans="1:8" x14ac:dyDescent="0.25">
      <c r="A27" s="1216"/>
      <c r="B27" s="1219"/>
      <c r="C27" s="992" t="s">
        <v>27114</v>
      </c>
      <c r="D27" s="10"/>
      <c r="E27" s="992">
        <f>C31</f>
        <v>1535.42</v>
      </c>
      <c r="F27" s="10"/>
      <c r="G27" s="1218"/>
    </row>
    <row r="28" spans="1:8" x14ac:dyDescent="0.25">
      <c r="A28" s="1216"/>
      <c r="G28" s="977"/>
    </row>
    <row r="29" spans="1:8" ht="30" x14ac:dyDescent="0.25">
      <c r="A29" s="1025" t="s">
        <v>27111</v>
      </c>
      <c r="B29" s="1220" t="s">
        <v>27115</v>
      </c>
      <c r="C29" s="1221">
        <f>G26</f>
        <v>0.24</v>
      </c>
      <c r="D29" s="1222" t="s">
        <v>27116</v>
      </c>
      <c r="E29" s="1223"/>
      <c r="F29" s="1223"/>
      <c r="G29" s="1224"/>
    </row>
    <row r="30" spans="1:8" ht="30" customHeight="1" x14ac:dyDescent="0.25">
      <c r="A30" s="1025" t="s">
        <v>27117</v>
      </c>
      <c r="B30" s="1220" t="s">
        <v>27118</v>
      </c>
      <c r="C30" s="1225">
        <v>366.59</v>
      </c>
      <c r="D30" s="1226"/>
      <c r="E30" s="1227"/>
      <c r="F30" s="1227"/>
      <c r="G30" s="1228"/>
    </row>
    <row r="31" spans="1:8" ht="30" x14ac:dyDescent="0.25">
      <c r="A31" s="1025" t="s">
        <v>27119</v>
      </c>
      <c r="B31" s="1220" t="s">
        <v>27120</v>
      </c>
      <c r="C31" s="1229">
        <v>1535.42</v>
      </c>
      <c r="D31" s="1230"/>
      <c r="E31" s="1231"/>
      <c r="F31" s="1231"/>
      <c r="G31" s="1232"/>
    </row>
    <row r="32" spans="1:8" ht="20.25" customHeight="1" x14ac:dyDescent="0.25">
      <c r="A32" s="1068"/>
      <c r="C32" s="10"/>
      <c r="E32" s="10"/>
      <c r="G32" s="1011"/>
    </row>
    <row r="33" spans="1:7" ht="20.25" customHeight="1" x14ac:dyDescent="0.25">
      <c r="A33" s="1068"/>
      <c r="C33" s="10"/>
      <c r="E33" s="1233">
        <v>0.21229999999999999</v>
      </c>
      <c r="G33" s="1011"/>
    </row>
    <row r="34" spans="1:7" ht="20.25" customHeight="1" x14ac:dyDescent="0.25">
      <c r="A34" s="1068"/>
      <c r="C34" s="10"/>
      <c r="E34" s="10"/>
      <c r="G34" s="1011"/>
    </row>
  </sheetData>
  <mergeCells count="7">
    <mergeCell ref="D29:G31"/>
    <mergeCell ref="B1:G1"/>
    <mergeCell ref="B2:G2"/>
    <mergeCell ref="B3:G3"/>
    <mergeCell ref="A5:G5"/>
    <mergeCell ref="A6:G6"/>
    <mergeCell ref="G26:G27"/>
  </mergeCells>
  <printOptions horizontalCentered="1"/>
  <pageMargins left="0.59055118110236227" right="0.51181102362204722" top="0.78740157480314965" bottom="0.78740157480314965" header="0.31496062992125984" footer="0.31496062992125984"/>
  <pageSetup paperSize="9" scale="7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69CD0-791B-43EA-AB83-04CE79E1F64A}">
  <sheetPr>
    <pageSetUpPr fitToPage="1"/>
  </sheetPr>
  <dimension ref="A1:Y128"/>
  <sheetViews>
    <sheetView view="pageBreakPreview" zoomScale="90" zoomScaleNormal="90" zoomScaleSheetLayoutView="90" workbookViewId="0">
      <selection activeCell="J35" sqref="J35:K35"/>
    </sheetView>
  </sheetViews>
  <sheetFormatPr defaultRowHeight="12.75" x14ac:dyDescent="0.25"/>
  <cols>
    <col min="1" max="1" width="17.7109375" style="897" customWidth="1"/>
    <col min="2" max="2" width="14.7109375" style="897" customWidth="1"/>
    <col min="3" max="4" width="9.140625" style="897"/>
    <col min="5" max="5" width="26.140625" style="897" customWidth="1"/>
    <col min="6" max="6" width="22.42578125" style="897" customWidth="1"/>
    <col min="7" max="7" width="28.85546875" style="897" customWidth="1"/>
    <col min="8" max="8" width="36" style="897" customWidth="1"/>
    <col min="9" max="9" width="54.7109375" style="897" customWidth="1"/>
    <col min="10" max="16384" width="9.140625" style="897"/>
  </cols>
  <sheetData>
    <row r="1" spans="1:25" x14ac:dyDescent="0.2">
      <c r="A1" s="1234"/>
      <c r="B1" s="1234"/>
      <c r="C1" s="1234"/>
      <c r="D1" s="1234"/>
      <c r="E1" s="1234"/>
      <c r="F1" s="1234"/>
      <c r="G1" s="1234"/>
      <c r="H1" s="1234"/>
      <c r="I1" s="1234"/>
      <c r="J1" s="1235"/>
      <c r="K1" s="1235"/>
      <c r="L1" s="1234"/>
      <c r="M1" s="1234"/>
      <c r="N1" s="1234"/>
      <c r="O1" s="1234"/>
      <c r="P1" s="1234"/>
      <c r="Q1" s="1234"/>
      <c r="R1" s="1234"/>
      <c r="S1" s="1234"/>
      <c r="T1" s="1234"/>
      <c r="U1" s="1234"/>
      <c r="V1" s="1234"/>
      <c r="W1" s="1234"/>
      <c r="X1" s="1234"/>
      <c r="Y1" s="1234"/>
    </row>
    <row r="2" spans="1:25" x14ac:dyDescent="0.2">
      <c r="A2" s="1236"/>
      <c r="B2" s="1237"/>
      <c r="C2" s="1237"/>
      <c r="D2" s="1237"/>
      <c r="E2" s="1237"/>
      <c r="F2" s="1237"/>
      <c r="G2" s="1237"/>
      <c r="H2" s="1237"/>
      <c r="I2" s="1238"/>
      <c r="J2" s="1239"/>
      <c r="K2" s="1239"/>
      <c r="L2" s="1240"/>
      <c r="M2" s="1241"/>
      <c r="N2" s="1234"/>
      <c r="O2" s="1234"/>
      <c r="P2" s="1234"/>
      <c r="Q2" s="1234"/>
      <c r="R2" s="1234"/>
      <c r="S2" s="1234"/>
      <c r="T2" s="1234"/>
      <c r="U2" s="1234"/>
      <c r="V2" s="1234"/>
      <c r="W2" s="1234"/>
      <c r="X2" s="1234"/>
      <c r="Y2" s="1234"/>
    </row>
    <row r="3" spans="1:25" ht="24.6" customHeight="1" x14ac:dyDescent="0.2">
      <c r="A3" s="1242" t="s">
        <v>3542</v>
      </c>
      <c r="B3" s="1243" t="s">
        <v>26729</v>
      </c>
      <c r="C3" s="1243"/>
      <c r="D3" s="1243"/>
      <c r="E3" s="1243"/>
      <c r="F3" s="1243"/>
      <c r="G3" s="1243"/>
      <c r="H3" s="1243"/>
      <c r="I3" s="1244"/>
      <c r="J3" s="1245"/>
      <c r="K3" s="1245"/>
      <c r="L3" s="1245"/>
      <c r="M3" s="1245"/>
      <c r="N3" s="1234"/>
      <c r="O3" s="1234"/>
      <c r="P3" s="1234"/>
      <c r="Q3" s="1234"/>
      <c r="R3" s="1234"/>
      <c r="S3" s="1234"/>
      <c r="T3" s="1234"/>
      <c r="U3" s="1234"/>
      <c r="V3" s="1234"/>
      <c r="W3" s="1234"/>
      <c r="X3" s="1234"/>
      <c r="Y3" s="1234"/>
    </row>
    <row r="4" spans="1:25" ht="25.5" customHeight="1" x14ac:dyDescent="0.25">
      <c r="A4" s="1246" t="s">
        <v>15138</v>
      </c>
      <c r="B4" s="1247" t="s">
        <v>26848</v>
      </c>
      <c r="C4" s="1247"/>
      <c r="D4" s="1247"/>
      <c r="E4" s="1247"/>
      <c r="F4" s="1248"/>
      <c r="G4" s="1249" t="s">
        <v>26849</v>
      </c>
      <c r="H4" s="1250">
        <v>46023</v>
      </c>
      <c r="I4" s="1251"/>
      <c r="J4" s="1235"/>
      <c r="K4" s="1235"/>
      <c r="L4" s="1234"/>
      <c r="M4" s="1234"/>
      <c r="N4" s="1234"/>
      <c r="O4" s="1234"/>
      <c r="P4" s="1234"/>
      <c r="Q4" s="1234"/>
      <c r="R4" s="1234"/>
      <c r="S4" s="1234"/>
      <c r="T4" s="1234"/>
      <c r="U4" s="1234"/>
      <c r="V4" s="1234"/>
      <c r="W4" s="1234"/>
      <c r="X4" s="1234"/>
      <c r="Y4" s="1234"/>
    </row>
    <row r="5" spans="1:25" ht="13.15" customHeight="1" x14ac:dyDescent="0.2">
      <c r="A5" s="1252"/>
      <c r="B5" s="649"/>
      <c r="C5" s="649"/>
      <c r="D5" s="649"/>
      <c r="G5" s="1253" t="s">
        <v>26851</v>
      </c>
      <c r="H5" s="1254" t="s">
        <v>26852</v>
      </c>
      <c r="I5" s="1255"/>
      <c r="J5" s="1235"/>
      <c r="K5" s="1235"/>
      <c r="L5" s="1234"/>
      <c r="M5" s="1234"/>
      <c r="N5" s="1234"/>
      <c r="O5" s="1234"/>
      <c r="P5" s="1234"/>
      <c r="Q5" s="1234"/>
      <c r="R5" s="1234"/>
      <c r="S5" s="1234"/>
      <c r="T5" s="1234"/>
      <c r="U5" s="1234"/>
      <c r="V5" s="1234"/>
      <c r="W5" s="1234"/>
      <c r="X5" s="1234"/>
      <c r="Y5" s="1234"/>
    </row>
    <row r="6" spans="1:25" ht="13.5" thickBot="1" x14ac:dyDescent="0.25">
      <c r="A6" s="1256"/>
      <c r="B6" s="1257"/>
      <c r="C6" s="1257"/>
      <c r="D6" s="1257"/>
      <c r="E6" s="1257"/>
      <c r="F6" s="1257"/>
      <c r="G6" s="1257"/>
      <c r="H6" s="1257"/>
      <c r="I6" s="1258"/>
      <c r="J6" s="1235"/>
      <c r="K6" s="1235"/>
      <c r="L6" s="1234"/>
      <c r="M6" s="1234"/>
      <c r="N6" s="1234"/>
      <c r="O6" s="1234"/>
      <c r="P6" s="1234"/>
      <c r="Q6" s="1234"/>
      <c r="R6" s="1234"/>
      <c r="S6" s="1234"/>
      <c r="T6" s="1234"/>
      <c r="U6" s="1234"/>
      <c r="V6" s="1234"/>
      <c r="W6" s="1234"/>
      <c r="X6" s="1234"/>
      <c r="Y6" s="1234"/>
    </row>
    <row r="7" spans="1:25" ht="13.5" thickBot="1" x14ac:dyDescent="0.25">
      <c r="A7" s="1259" t="s">
        <v>21727</v>
      </c>
      <c r="B7" s="1260"/>
      <c r="C7" s="1260"/>
      <c r="D7" s="1260"/>
      <c r="E7" s="1260"/>
      <c r="F7" s="1260"/>
      <c r="G7" s="1260"/>
      <c r="H7" s="1260"/>
      <c r="I7" s="1261"/>
      <c r="J7" s="1235"/>
      <c r="K7" s="1235"/>
      <c r="L7" s="1234"/>
      <c r="M7" s="1234"/>
      <c r="N7" s="1234"/>
      <c r="O7" s="1234"/>
      <c r="P7" s="1234"/>
      <c r="Q7" s="1234"/>
      <c r="R7" s="1234"/>
      <c r="S7" s="1234"/>
      <c r="T7" s="1234"/>
      <c r="U7" s="1234"/>
      <c r="V7" s="1234"/>
      <c r="W7" s="1234"/>
      <c r="X7" s="1234"/>
      <c r="Y7" s="1234"/>
    </row>
    <row r="8" spans="1:25" x14ac:dyDescent="0.2">
      <c r="A8" s="1262"/>
      <c r="B8" s="1263"/>
      <c r="C8" s="1263"/>
      <c r="D8" s="1263"/>
      <c r="E8" s="1263"/>
      <c r="F8" s="1263"/>
      <c r="G8" s="1263"/>
      <c r="H8" s="1263"/>
      <c r="I8" s="1264"/>
      <c r="J8" s="1235"/>
      <c r="K8" s="1235"/>
      <c r="L8" s="1234"/>
      <c r="M8" s="1234"/>
      <c r="N8" s="1234"/>
      <c r="O8" s="1234"/>
      <c r="P8" s="1234"/>
      <c r="Q8" s="1234"/>
      <c r="R8" s="1234"/>
      <c r="S8" s="1234"/>
      <c r="T8" s="1234"/>
      <c r="U8" s="1234"/>
      <c r="V8" s="1234"/>
      <c r="W8" s="1234"/>
      <c r="X8" s="1234"/>
      <c r="Y8" s="1234"/>
    </row>
    <row r="9" spans="1:25" x14ac:dyDescent="0.2">
      <c r="A9" s="1265"/>
      <c r="B9" s="1266" t="s">
        <v>27121</v>
      </c>
      <c r="C9" s="1267"/>
      <c r="D9" s="1266" t="s">
        <v>27122</v>
      </c>
      <c r="E9" s="1267"/>
      <c r="F9" s="1268" t="s">
        <v>27123</v>
      </c>
      <c r="G9" s="1268" t="s">
        <v>27124</v>
      </c>
      <c r="H9" s="1269"/>
      <c r="I9" s="1270"/>
      <c r="J9" s="1235"/>
      <c r="K9" s="1235"/>
      <c r="L9" s="1234"/>
      <c r="M9" s="1234"/>
      <c r="N9" s="1234"/>
      <c r="O9" s="1234"/>
      <c r="P9" s="1234"/>
      <c r="Q9" s="1234"/>
      <c r="R9" s="1234"/>
      <c r="S9" s="1234"/>
      <c r="T9" s="1234"/>
      <c r="U9" s="1234"/>
      <c r="V9" s="1234"/>
      <c r="W9" s="1234"/>
      <c r="X9" s="1234"/>
      <c r="Y9" s="1234"/>
    </row>
    <row r="10" spans="1:25" x14ac:dyDescent="0.25">
      <c r="A10" s="1271"/>
      <c r="B10" s="1272" t="s">
        <v>27125</v>
      </c>
      <c r="C10" s="1273"/>
      <c r="D10" s="1274" t="s">
        <v>27126</v>
      </c>
      <c r="E10" s="1273"/>
      <c r="F10" s="1274">
        <v>748</v>
      </c>
      <c r="G10" s="1275" t="s">
        <v>26723</v>
      </c>
      <c r="H10" s="1276"/>
      <c r="I10" s="1277"/>
      <c r="J10" s="1235"/>
      <c r="K10" s="1235"/>
      <c r="L10" s="1235"/>
      <c r="M10" s="1235"/>
      <c r="N10" s="1235"/>
      <c r="O10" s="1235"/>
      <c r="P10" s="1235"/>
      <c r="Q10" s="1235"/>
      <c r="R10" s="1235"/>
      <c r="S10" s="1235"/>
      <c r="T10" s="1235"/>
      <c r="U10" s="1235"/>
      <c r="V10" s="1235"/>
      <c r="W10" s="1235"/>
      <c r="X10" s="1235"/>
      <c r="Y10" s="1235"/>
    </row>
    <row r="11" spans="1:25" x14ac:dyDescent="0.25">
      <c r="A11" s="1271"/>
      <c r="B11" s="1278"/>
      <c r="C11" s="1279"/>
      <c r="D11" s="1280"/>
      <c r="E11" s="1279"/>
      <c r="F11" s="1281"/>
      <c r="G11" s="1282"/>
      <c r="H11" s="1276"/>
      <c r="I11" s="1277"/>
      <c r="J11" s="1235"/>
      <c r="K11" s="1235"/>
      <c r="L11" s="1235"/>
      <c r="M11" s="1235"/>
      <c r="N11" s="1235"/>
      <c r="O11" s="1235"/>
      <c r="P11" s="1235"/>
      <c r="Q11" s="1235"/>
      <c r="R11" s="1235"/>
      <c r="S11" s="1235"/>
      <c r="T11" s="1235"/>
      <c r="U11" s="1235"/>
      <c r="V11" s="1235"/>
      <c r="W11" s="1235"/>
      <c r="X11" s="1235"/>
      <c r="Y11" s="1235"/>
    </row>
    <row r="12" spans="1:25" x14ac:dyDescent="0.2">
      <c r="A12" s="1265"/>
      <c r="B12" s="1272" t="s">
        <v>27127</v>
      </c>
      <c r="C12" s="1273"/>
      <c r="D12" s="1274" t="s">
        <v>27128</v>
      </c>
      <c r="E12" s="1283"/>
      <c r="F12" s="1284"/>
      <c r="G12" s="1285" t="s">
        <v>26723</v>
      </c>
      <c r="H12" s="1286"/>
      <c r="I12" s="1270"/>
      <c r="J12" s="1235"/>
      <c r="K12" s="1235"/>
      <c r="L12" s="1234"/>
      <c r="M12" s="1234"/>
      <c r="N12" s="1234"/>
      <c r="O12" s="1234"/>
      <c r="P12" s="1234"/>
      <c r="Q12" s="1234"/>
      <c r="R12" s="1234"/>
      <c r="S12" s="1234"/>
      <c r="T12" s="1234"/>
      <c r="U12" s="1234"/>
      <c r="V12" s="1234"/>
      <c r="W12" s="1234"/>
      <c r="X12" s="1234"/>
      <c r="Y12" s="1234"/>
    </row>
    <row r="13" spans="1:25" x14ac:dyDescent="0.2">
      <c r="A13" s="1265"/>
      <c r="B13" s="1287"/>
      <c r="C13" s="1288"/>
      <c r="D13" s="1281"/>
      <c r="E13" s="1289"/>
      <c r="F13" s="1290">
        <v>768</v>
      </c>
      <c r="G13" s="1291" t="s">
        <v>26774</v>
      </c>
      <c r="H13" s="1286"/>
      <c r="I13" s="1270"/>
      <c r="J13" s="1234"/>
      <c r="K13" s="1234"/>
      <c r="L13" s="1234"/>
      <c r="M13" s="1234"/>
      <c r="N13" s="1234"/>
      <c r="O13" s="1234"/>
      <c r="P13" s="1234"/>
      <c r="Q13" s="1234"/>
      <c r="R13" s="1234"/>
      <c r="S13" s="1234"/>
      <c r="T13" s="1234"/>
      <c r="U13" s="1234"/>
      <c r="V13" s="1234"/>
      <c r="W13" s="1234"/>
      <c r="X13" s="1234"/>
      <c r="Y13" s="1234"/>
    </row>
    <row r="14" spans="1:25" x14ac:dyDescent="0.2">
      <c r="A14" s="1265"/>
      <c r="B14" s="1278"/>
      <c r="C14" s="1279"/>
      <c r="D14" s="1280"/>
      <c r="E14" s="1292"/>
      <c r="F14" s="1293"/>
      <c r="G14" s="1294" t="s">
        <v>26722</v>
      </c>
      <c r="H14" s="1286"/>
      <c r="I14" s="1270"/>
      <c r="J14" s="1234"/>
      <c r="K14" s="1234"/>
      <c r="L14" s="1234"/>
      <c r="M14" s="1234"/>
      <c r="N14" s="1234"/>
      <c r="O14" s="1234"/>
      <c r="P14" s="1234"/>
      <c r="Q14" s="1234"/>
      <c r="R14" s="1234"/>
      <c r="S14" s="1234"/>
      <c r="T14" s="1234"/>
      <c r="U14" s="1234"/>
      <c r="V14" s="1234"/>
      <c r="W14" s="1234"/>
      <c r="X14" s="1234"/>
      <c r="Y14" s="1234"/>
    </row>
    <row r="15" spans="1:25" ht="27" customHeight="1" x14ac:dyDescent="0.2">
      <c r="A15" s="1265"/>
      <c r="B15" s="1295" t="s">
        <v>27129</v>
      </c>
      <c r="C15" s="1296"/>
      <c r="D15" s="1297" t="s">
        <v>27130</v>
      </c>
      <c r="E15" s="1296"/>
      <c r="F15" s="1298">
        <v>1766</v>
      </c>
      <c r="G15" s="1299" t="s">
        <v>26723</v>
      </c>
      <c r="H15" s="1286"/>
      <c r="I15" s="1270"/>
      <c r="J15" s="1235"/>
      <c r="K15" s="1235"/>
      <c r="L15" s="1234"/>
      <c r="M15" s="1234"/>
      <c r="N15" s="1234"/>
      <c r="O15" s="1234"/>
      <c r="P15" s="1234"/>
      <c r="Q15" s="1234"/>
      <c r="R15" s="1234"/>
      <c r="S15" s="1234"/>
      <c r="T15" s="1234"/>
      <c r="U15" s="1234"/>
      <c r="V15" s="1234"/>
      <c r="W15" s="1234"/>
      <c r="X15" s="1234"/>
      <c r="Y15" s="1234"/>
    </row>
    <row r="16" spans="1:25" ht="27" customHeight="1" x14ac:dyDescent="0.2">
      <c r="A16" s="1265"/>
      <c r="B16" s="1278" t="s">
        <v>27131</v>
      </c>
      <c r="C16" s="1279"/>
      <c r="D16" s="1280" t="s">
        <v>27132</v>
      </c>
      <c r="E16" s="1279"/>
      <c r="F16" s="1298">
        <v>1992</v>
      </c>
      <c r="G16" s="1293" t="s">
        <v>27133</v>
      </c>
      <c r="H16" s="1286"/>
      <c r="I16" s="1270"/>
      <c r="J16" s="1235"/>
      <c r="K16" s="1235"/>
      <c r="L16" s="1234"/>
      <c r="M16" s="1234"/>
      <c r="N16" s="1234"/>
      <c r="O16" s="1234"/>
      <c r="P16" s="1234"/>
      <c r="Q16" s="1234"/>
      <c r="R16" s="1234"/>
      <c r="S16" s="1234"/>
      <c r="T16" s="1234"/>
      <c r="U16" s="1234"/>
      <c r="V16" s="1234"/>
      <c r="W16" s="1234"/>
      <c r="X16" s="1234"/>
      <c r="Y16" s="1234"/>
    </row>
    <row r="17" spans="1:25" ht="13.5" thickBot="1" x14ac:dyDescent="0.25">
      <c r="A17" s="1300"/>
      <c r="B17" s="1301"/>
      <c r="C17" s="1301"/>
      <c r="D17" s="1301"/>
      <c r="E17" s="1301"/>
      <c r="F17" s="1301"/>
      <c r="G17" s="1301"/>
      <c r="H17" s="1301"/>
      <c r="I17" s="1302"/>
      <c r="J17" s="1235"/>
      <c r="K17" s="1235"/>
      <c r="L17" s="1234"/>
      <c r="M17" s="1234"/>
      <c r="N17" s="1234"/>
      <c r="O17" s="1234"/>
      <c r="P17" s="1234"/>
      <c r="Q17" s="1234"/>
      <c r="R17" s="1234"/>
      <c r="S17" s="1234"/>
      <c r="T17" s="1234"/>
      <c r="U17" s="1234"/>
      <c r="V17" s="1234"/>
      <c r="W17" s="1234"/>
      <c r="X17" s="1234"/>
      <c r="Y17" s="1234"/>
    </row>
    <row r="18" spans="1:25" ht="13.5" thickBot="1" x14ac:dyDescent="0.25">
      <c r="A18" s="1303" t="s">
        <v>27134</v>
      </c>
      <c r="B18" s="1304"/>
      <c r="C18" s="1304"/>
      <c r="D18" s="1304"/>
      <c r="E18" s="1304"/>
      <c r="F18" s="1304"/>
      <c r="G18" s="1304"/>
      <c r="H18" s="1304"/>
      <c r="I18" s="1305"/>
      <c r="J18" s="1235"/>
      <c r="K18" s="1235"/>
      <c r="L18" s="1234"/>
      <c r="M18" s="1234"/>
      <c r="N18" s="1234"/>
      <c r="O18" s="1234"/>
      <c r="P18" s="1234"/>
      <c r="Q18" s="1234"/>
      <c r="R18" s="1234"/>
      <c r="S18" s="1234"/>
      <c r="T18" s="1234"/>
      <c r="U18" s="1234"/>
      <c r="V18" s="1234"/>
      <c r="W18" s="1234"/>
      <c r="X18" s="1234"/>
      <c r="Y18" s="1234"/>
    </row>
    <row r="19" spans="1:25" x14ac:dyDescent="0.2">
      <c r="A19" s="1306" t="s">
        <v>27135</v>
      </c>
      <c r="B19" s="1307"/>
      <c r="C19" s="1307"/>
      <c r="D19" s="1307"/>
      <c r="E19" s="1307"/>
      <c r="F19" s="1307"/>
      <c r="G19" s="1307"/>
      <c r="H19" s="1307"/>
      <c r="I19" s="1308"/>
      <c r="J19" s="1235"/>
      <c r="K19" s="1235"/>
      <c r="L19" s="1234"/>
      <c r="M19" s="1234"/>
      <c r="N19" s="1234"/>
      <c r="O19" s="1234"/>
      <c r="P19" s="1234"/>
      <c r="Q19" s="1234"/>
      <c r="R19" s="1234"/>
      <c r="S19" s="1234"/>
      <c r="T19" s="1234"/>
      <c r="U19" s="1234"/>
      <c r="V19" s="1234"/>
      <c r="W19" s="1234"/>
      <c r="X19" s="1234"/>
      <c r="Y19" s="1234"/>
    </row>
    <row r="20" spans="1:25" x14ac:dyDescent="0.2">
      <c r="A20" s="1309" t="s">
        <v>27136</v>
      </c>
      <c r="B20" s="1310"/>
      <c r="C20" s="1310"/>
      <c r="D20" s="1310"/>
      <c r="E20" s="1310"/>
      <c r="F20" s="1310"/>
      <c r="G20" s="1310"/>
      <c r="H20" s="1310"/>
      <c r="I20" s="1311"/>
      <c r="J20" s="1235"/>
      <c r="K20" s="1235"/>
      <c r="L20" s="1234"/>
      <c r="M20" s="1234"/>
      <c r="N20" s="1234"/>
      <c r="O20" s="1234"/>
      <c r="P20" s="1234"/>
      <c r="Q20" s="1234"/>
      <c r="R20" s="1234"/>
      <c r="S20" s="1234"/>
      <c r="T20" s="1234"/>
      <c r="U20" s="1234"/>
      <c r="V20" s="1234"/>
      <c r="W20" s="1234"/>
      <c r="X20" s="1234"/>
      <c r="Y20" s="1234"/>
    </row>
    <row r="21" spans="1:25" x14ac:dyDescent="0.2">
      <c r="A21" s="1312" t="s">
        <v>27137</v>
      </c>
      <c r="B21" s="1313"/>
      <c r="C21" s="1313"/>
      <c r="D21" s="1313"/>
      <c r="E21" s="1313"/>
      <c r="F21" s="1313"/>
      <c r="G21" s="1313"/>
      <c r="H21" s="1313"/>
      <c r="I21" s="1314"/>
      <c r="J21" s="1235"/>
      <c r="K21" s="1235"/>
      <c r="L21" s="1234"/>
      <c r="M21" s="1234"/>
      <c r="N21" s="1234"/>
      <c r="O21" s="1234"/>
      <c r="P21" s="1234"/>
      <c r="Q21" s="1234"/>
      <c r="R21" s="1234"/>
      <c r="S21" s="1234"/>
      <c r="T21" s="1234"/>
      <c r="U21" s="1234"/>
      <c r="V21" s="1234"/>
      <c r="W21" s="1234"/>
      <c r="X21" s="1234"/>
      <c r="Y21" s="1234"/>
    </row>
    <row r="22" spans="1:25" x14ac:dyDescent="0.2">
      <c r="A22" s="1265"/>
      <c r="B22" s="1234"/>
      <c r="C22" s="1234"/>
      <c r="D22" s="1234"/>
      <c r="E22" s="1234"/>
      <c r="F22" s="1234"/>
      <c r="G22" s="1234"/>
      <c r="H22" s="1234"/>
      <c r="I22" s="1270"/>
      <c r="J22" s="1235"/>
      <c r="K22" s="1235"/>
      <c r="L22" s="1234"/>
      <c r="M22" s="1234"/>
      <c r="N22" s="1234"/>
      <c r="O22" s="1234"/>
      <c r="P22" s="1234"/>
      <c r="Q22" s="1234"/>
      <c r="R22" s="1234"/>
      <c r="S22" s="1234"/>
      <c r="T22" s="1234"/>
      <c r="U22" s="1234"/>
      <c r="V22" s="1234"/>
      <c r="W22" s="1234"/>
      <c r="X22" s="1234"/>
      <c r="Y22" s="1234"/>
    </row>
    <row r="23" spans="1:25" x14ac:dyDescent="0.2">
      <c r="A23" s="1265"/>
      <c r="B23" s="1234"/>
      <c r="C23" s="1315" t="s">
        <v>27138</v>
      </c>
      <c r="D23" s="1316" t="s">
        <v>27139</v>
      </c>
      <c r="E23" s="1317"/>
      <c r="F23" s="1318" t="s">
        <v>27140</v>
      </c>
      <c r="G23" s="1318" t="s">
        <v>27141</v>
      </c>
      <c r="H23" s="1234"/>
      <c r="I23" s="1270"/>
      <c r="J23" s="1235"/>
      <c r="K23" s="1235"/>
      <c r="L23" s="1234"/>
      <c r="M23" s="1234"/>
      <c r="N23" s="1234"/>
      <c r="O23" s="1234"/>
      <c r="P23" s="1234"/>
      <c r="Q23" s="1234"/>
      <c r="R23" s="1234"/>
      <c r="S23" s="1234"/>
      <c r="T23" s="1234"/>
      <c r="U23" s="1234"/>
      <c r="V23" s="1234"/>
      <c r="W23" s="1234"/>
      <c r="X23" s="1234"/>
      <c r="Y23" s="1234"/>
    </row>
    <row r="24" spans="1:25" x14ac:dyDescent="0.2">
      <c r="A24" s="1265"/>
      <c r="B24" s="1234"/>
      <c r="C24" s="1319">
        <v>46054</v>
      </c>
      <c r="D24" s="1320" t="s">
        <v>27142</v>
      </c>
      <c r="E24" s="1321"/>
      <c r="F24" s="1322" t="s">
        <v>27143</v>
      </c>
      <c r="G24" s="1322">
        <v>2.0310199999999998</v>
      </c>
      <c r="H24" s="1234"/>
      <c r="I24" s="1270"/>
      <c r="J24" s="1235"/>
      <c r="K24" s="1235"/>
      <c r="L24" s="1234"/>
      <c r="M24" s="1234"/>
      <c r="N24" s="1234"/>
      <c r="O24" s="1234"/>
      <c r="P24" s="1234"/>
      <c r="Q24" s="1234"/>
      <c r="R24" s="1234"/>
      <c r="S24" s="1234"/>
      <c r="T24" s="1234"/>
      <c r="U24" s="1234"/>
      <c r="V24" s="1234"/>
      <c r="W24" s="1234"/>
      <c r="X24" s="1234"/>
      <c r="Y24" s="1234"/>
    </row>
    <row r="25" spans="1:25" x14ac:dyDescent="0.2">
      <c r="A25" s="1265"/>
      <c r="B25" s="1234"/>
      <c r="C25" s="1319">
        <v>46054</v>
      </c>
      <c r="D25" s="1281"/>
      <c r="E25" s="1288"/>
      <c r="F25" s="1322" t="s">
        <v>27143</v>
      </c>
      <c r="G25" s="1322">
        <v>2.0310199999999998</v>
      </c>
      <c r="H25" s="1234"/>
      <c r="I25" s="1270"/>
      <c r="J25" s="1235"/>
      <c r="K25" s="1235"/>
      <c r="L25" s="1234"/>
      <c r="M25" s="1234"/>
      <c r="N25" s="1234"/>
      <c r="O25" s="1234"/>
      <c r="P25" s="1234"/>
      <c r="Q25" s="1234"/>
      <c r="R25" s="1234"/>
      <c r="S25" s="1234"/>
      <c r="T25" s="1234"/>
      <c r="U25" s="1234"/>
      <c r="V25" s="1234"/>
      <c r="W25" s="1234"/>
      <c r="X25" s="1234"/>
      <c r="Y25" s="1234"/>
    </row>
    <row r="26" spans="1:25" x14ac:dyDescent="0.2">
      <c r="A26" s="1265"/>
      <c r="B26" s="1234"/>
      <c r="C26" s="1319">
        <v>46054</v>
      </c>
      <c r="D26" s="1323"/>
      <c r="E26" s="1324"/>
      <c r="F26" s="1322" t="s">
        <v>27144</v>
      </c>
      <c r="G26" s="1322">
        <v>2.4489299999999998</v>
      </c>
      <c r="H26" s="1234"/>
      <c r="I26" s="1270"/>
      <c r="J26" s="1235"/>
      <c r="K26" s="1235"/>
      <c r="L26" s="1234"/>
      <c r="M26" s="1234"/>
      <c r="N26" s="1234"/>
      <c r="O26" s="1234"/>
      <c r="P26" s="1234"/>
      <c r="Q26" s="1234"/>
      <c r="R26" s="1234"/>
      <c r="S26" s="1234"/>
      <c r="T26" s="1234"/>
      <c r="U26" s="1234"/>
      <c r="V26" s="1234"/>
      <c r="W26" s="1234"/>
      <c r="X26" s="1234"/>
      <c r="Y26" s="1234"/>
    </row>
    <row r="27" spans="1:25" x14ac:dyDescent="0.2">
      <c r="A27" s="1265"/>
      <c r="B27" s="1234"/>
      <c r="C27" s="1319">
        <v>46054</v>
      </c>
      <c r="D27" s="1325" t="s">
        <v>27145</v>
      </c>
      <c r="E27" s="1326"/>
      <c r="F27" s="1322" t="s">
        <v>27146</v>
      </c>
      <c r="G27" s="1322">
        <v>4.0617104298955198</v>
      </c>
      <c r="H27" s="1234"/>
      <c r="I27" s="1270"/>
      <c r="J27" s="1235"/>
      <c r="K27" s="1235"/>
      <c r="L27" s="1234"/>
      <c r="M27" s="1234"/>
      <c r="N27" s="1234"/>
      <c r="O27" s="1234"/>
      <c r="P27" s="1234"/>
      <c r="Q27" s="1234"/>
      <c r="R27" s="1234"/>
      <c r="S27" s="1234"/>
      <c r="T27" s="1234"/>
      <c r="U27" s="1234"/>
      <c r="V27" s="1234"/>
      <c r="W27" s="1234"/>
      <c r="X27" s="1234"/>
      <c r="Y27" s="1234"/>
    </row>
    <row r="28" spans="1:25" x14ac:dyDescent="0.2">
      <c r="A28" s="1265"/>
      <c r="B28" s="1234"/>
      <c r="C28" s="1319">
        <v>46054</v>
      </c>
      <c r="D28" s="1327"/>
      <c r="E28" s="1328"/>
      <c r="F28" s="1322" t="s">
        <v>27147</v>
      </c>
      <c r="G28" s="1322">
        <v>4.0469027800703401</v>
      </c>
      <c r="H28" s="1234"/>
      <c r="I28" s="1270"/>
      <c r="J28" s="1235"/>
      <c r="K28" s="1235"/>
      <c r="L28" s="1234"/>
      <c r="M28" s="1234"/>
      <c r="N28" s="1234"/>
      <c r="O28" s="1234"/>
      <c r="P28" s="1234"/>
      <c r="Q28" s="1234"/>
      <c r="R28" s="1234"/>
      <c r="S28" s="1234"/>
      <c r="T28" s="1234"/>
      <c r="U28" s="1234"/>
      <c r="V28" s="1234"/>
      <c r="W28" s="1234"/>
      <c r="X28" s="1234"/>
      <c r="Y28" s="1234"/>
    </row>
    <row r="29" spans="1:25" x14ac:dyDescent="0.2">
      <c r="A29" s="1265"/>
      <c r="B29" s="1234"/>
      <c r="C29" s="1319">
        <v>46054</v>
      </c>
      <c r="D29" s="1329"/>
      <c r="E29" s="1330"/>
      <c r="F29" s="1322" t="s">
        <v>27148</v>
      </c>
      <c r="G29" s="1322">
        <v>3.7049114276376498</v>
      </c>
      <c r="H29" s="1234"/>
      <c r="I29" s="1270"/>
      <c r="J29" s="1235"/>
      <c r="K29" s="1235"/>
      <c r="L29" s="1234"/>
      <c r="M29" s="1234"/>
      <c r="N29" s="1234"/>
      <c r="O29" s="1234"/>
      <c r="P29" s="1234"/>
      <c r="Q29" s="1234"/>
      <c r="R29" s="1234"/>
      <c r="S29" s="1234"/>
      <c r="T29" s="1234"/>
      <c r="U29" s="1234"/>
      <c r="V29" s="1234"/>
      <c r="W29" s="1234"/>
      <c r="X29" s="1234"/>
      <c r="Y29" s="1234"/>
    </row>
    <row r="30" spans="1:25" x14ac:dyDescent="0.2">
      <c r="A30" s="1265"/>
      <c r="B30" s="1234"/>
      <c r="C30" s="1319">
        <v>46054</v>
      </c>
      <c r="D30" s="1325" t="s">
        <v>27149</v>
      </c>
      <c r="E30" s="1326"/>
      <c r="F30" s="1322" t="s">
        <v>27146</v>
      </c>
      <c r="G30" s="1322" t="s">
        <v>21989</v>
      </c>
      <c r="H30" s="1234"/>
      <c r="I30" s="1270"/>
      <c r="J30" s="1235"/>
      <c r="K30" s="1235"/>
      <c r="L30" s="1234"/>
      <c r="M30" s="1234"/>
      <c r="N30" s="1234"/>
      <c r="O30" s="1234"/>
      <c r="P30" s="1234"/>
      <c r="Q30" s="1234"/>
      <c r="R30" s="1234"/>
      <c r="S30" s="1234"/>
      <c r="T30" s="1234"/>
      <c r="U30" s="1234"/>
      <c r="V30" s="1234"/>
      <c r="W30" s="1234"/>
      <c r="X30" s="1234"/>
      <c r="Y30" s="1234"/>
    </row>
    <row r="31" spans="1:25" x14ac:dyDescent="0.2">
      <c r="A31" s="1265"/>
      <c r="B31" s="1234"/>
      <c r="C31" s="1319">
        <v>46054</v>
      </c>
      <c r="D31" s="1327"/>
      <c r="E31" s="1328"/>
      <c r="F31" s="1322" t="s">
        <v>27147</v>
      </c>
      <c r="G31" s="1322">
        <v>2.6825500227565402</v>
      </c>
      <c r="H31" s="1234"/>
      <c r="I31" s="1270"/>
      <c r="J31" s="1235"/>
      <c r="K31" s="1235"/>
      <c r="L31" s="1234"/>
      <c r="M31" s="1234"/>
      <c r="N31" s="1234"/>
      <c r="O31" s="1234"/>
      <c r="P31" s="1234"/>
      <c r="Q31" s="1234"/>
      <c r="R31" s="1234"/>
      <c r="S31" s="1234"/>
      <c r="T31" s="1234"/>
      <c r="U31" s="1234"/>
      <c r="V31" s="1234"/>
      <c r="W31" s="1234"/>
      <c r="X31" s="1234"/>
      <c r="Y31" s="1234"/>
    </row>
    <row r="32" spans="1:25" x14ac:dyDescent="0.2">
      <c r="A32" s="1265"/>
      <c r="B32" s="1234"/>
      <c r="C32" s="1319">
        <v>46054</v>
      </c>
      <c r="D32" s="1329"/>
      <c r="E32" s="1330"/>
      <c r="F32" s="1322" t="s">
        <v>27150</v>
      </c>
      <c r="G32" s="1322">
        <v>2.33317943424671</v>
      </c>
      <c r="H32" s="1234"/>
      <c r="I32" s="1270"/>
      <c r="J32" s="1235"/>
      <c r="K32" s="1235"/>
      <c r="L32" s="1234"/>
      <c r="M32" s="1234"/>
      <c r="N32" s="1234"/>
      <c r="O32" s="1234"/>
      <c r="P32" s="1234"/>
      <c r="Q32" s="1234"/>
      <c r="R32" s="1234"/>
      <c r="S32" s="1234"/>
      <c r="T32" s="1234"/>
      <c r="U32" s="1234"/>
      <c r="V32" s="1234"/>
      <c r="W32" s="1234"/>
      <c r="X32" s="1234"/>
      <c r="Y32" s="1234"/>
    </row>
    <row r="33" spans="1:25" x14ac:dyDescent="0.2">
      <c r="A33" s="1265"/>
      <c r="B33" s="1234"/>
      <c r="C33" s="1331" t="s">
        <v>27151</v>
      </c>
      <c r="D33" s="1286"/>
      <c r="E33" s="1286"/>
      <c r="F33" s="1286"/>
      <c r="G33" s="1286"/>
      <c r="H33" s="1234"/>
      <c r="I33" s="1270"/>
      <c r="J33" s="1235"/>
      <c r="K33" s="1235"/>
      <c r="L33" s="1234"/>
      <c r="M33" s="1234"/>
      <c r="N33" s="1234"/>
      <c r="O33" s="1234"/>
      <c r="P33" s="1234"/>
      <c r="Q33" s="1234"/>
      <c r="R33" s="1234"/>
      <c r="S33" s="1234"/>
      <c r="T33" s="1234"/>
      <c r="U33" s="1234"/>
      <c r="V33" s="1234"/>
      <c r="W33" s="1234"/>
      <c r="X33" s="1234"/>
      <c r="Y33" s="1234"/>
    </row>
    <row r="34" spans="1:25" ht="13.5" thickBot="1" x14ac:dyDescent="0.25">
      <c r="A34" s="1300"/>
      <c r="B34" s="1332"/>
      <c r="C34" s="1333"/>
      <c r="D34" s="1333"/>
      <c r="E34" s="1333"/>
      <c r="F34" s="1333"/>
      <c r="G34" s="1333"/>
      <c r="H34" s="1332"/>
      <c r="I34" s="1302"/>
      <c r="J34" s="1235"/>
      <c r="K34" s="1235"/>
      <c r="L34" s="1234"/>
      <c r="M34" s="1234"/>
      <c r="N34" s="1234"/>
      <c r="O34" s="1234"/>
      <c r="P34" s="1234"/>
      <c r="Q34" s="1234"/>
      <c r="R34" s="1234"/>
      <c r="S34" s="1234"/>
      <c r="T34" s="1234"/>
      <c r="U34" s="1234"/>
      <c r="V34" s="1234"/>
      <c r="W34" s="1234"/>
      <c r="X34" s="1234"/>
      <c r="Y34" s="1234"/>
    </row>
    <row r="35" spans="1:25" x14ac:dyDescent="0.2">
      <c r="A35" s="1265"/>
      <c r="B35" s="1234"/>
      <c r="C35" s="1234"/>
      <c r="D35" s="1234"/>
      <c r="E35" s="1234"/>
      <c r="F35" s="1234"/>
      <c r="G35" s="1234"/>
      <c r="H35" s="1234"/>
      <c r="I35" s="1270"/>
      <c r="J35" s="1235"/>
      <c r="K35" s="1235"/>
      <c r="L35" s="1234"/>
      <c r="M35" s="1234"/>
      <c r="N35" s="1234"/>
      <c r="O35" s="1234"/>
      <c r="P35" s="1234"/>
      <c r="Q35" s="1234"/>
      <c r="R35" s="1234"/>
      <c r="S35" s="1234"/>
      <c r="T35" s="1234"/>
      <c r="U35" s="1234"/>
      <c r="V35" s="1234"/>
      <c r="W35" s="1234"/>
      <c r="X35" s="1234"/>
      <c r="Y35" s="1234"/>
    </row>
    <row r="36" spans="1:25" x14ac:dyDescent="0.2">
      <c r="A36" s="1235"/>
      <c r="B36" s="1235"/>
      <c r="C36" s="1234"/>
      <c r="D36" s="1234"/>
      <c r="E36" s="1234"/>
      <c r="F36" s="1234"/>
      <c r="G36" s="1234"/>
      <c r="H36" s="1234"/>
      <c r="I36" s="1234"/>
      <c r="J36" s="1234"/>
      <c r="K36" s="1234"/>
      <c r="L36" s="1234"/>
      <c r="M36" s="1234"/>
      <c r="N36" s="1234"/>
      <c r="O36" s="1234"/>
      <c r="P36" s="1234"/>
      <c r="Q36" s="1234"/>
      <c r="R36" s="1234"/>
      <c r="S36" s="1234"/>
      <c r="T36" s="1234"/>
      <c r="U36" s="1234"/>
      <c r="V36" s="1234"/>
      <c r="W36" s="1234"/>
      <c r="X36" s="1234"/>
      <c r="Y36" s="1234"/>
    </row>
    <row r="37" spans="1:25" x14ac:dyDescent="0.2">
      <c r="A37" s="1234"/>
      <c r="B37" s="1334"/>
      <c r="C37" s="1234"/>
      <c r="D37" s="1234"/>
      <c r="E37" s="1234"/>
      <c r="F37" s="1234"/>
      <c r="G37" s="1234"/>
      <c r="H37" s="1234"/>
      <c r="I37" s="1234"/>
      <c r="J37" s="1234"/>
      <c r="K37" s="1234"/>
      <c r="L37" s="1234"/>
      <c r="M37" s="1234"/>
      <c r="N37" s="1234"/>
      <c r="O37" s="1234"/>
      <c r="P37" s="1234"/>
      <c r="Q37" s="1234"/>
      <c r="R37" s="1234"/>
      <c r="S37" s="1234"/>
      <c r="T37" s="1234"/>
      <c r="U37" s="1234"/>
      <c r="V37" s="1234"/>
      <c r="W37" s="1234"/>
      <c r="X37" s="1234"/>
      <c r="Y37" s="1234"/>
    </row>
    <row r="38" spans="1:25" ht="15" x14ac:dyDescent="0.2">
      <c r="A38" s="1335" t="s">
        <v>27152</v>
      </c>
      <c r="B38" s="1335"/>
      <c r="C38" s="1334"/>
      <c r="D38" s="1336"/>
      <c r="E38" s="1334"/>
      <c r="F38" s="1234"/>
      <c r="G38" s="1234"/>
      <c r="H38" s="1335" t="s">
        <v>27153</v>
      </c>
      <c r="I38" s="1335"/>
      <c r="J38" s="1234"/>
      <c r="K38" s="1234"/>
      <c r="L38" s="1234"/>
      <c r="M38" s="1234"/>
      <c r="N38" s="1234"/>
      <c r="O38" s="1234"/>
      <c r="P38" s="1234"/>
      <c r="Q38" s="1234"/>
      <c r="R38" s="1234"/>
      <c r="S38" s="1234"/>
      <c r="T38" s="1234"/>
      <c r="U38" s="1234"/>
      <c r="V38" s="1234"/>
      <c r="W38" s="1234"/>
      <c r="X38" s="1234"/>
      <c r="Y38" s="1234"/>
    </row>
    <row r="39" spans="1:25" x14ac:dyDescent="0.2">
      <c r="A39" s="1234"/>
      <c r="B39" s="1334"/>
      <c r="C39" s="1334"/>
      <c r="D39" s="1334"/>
      <c r="E39" s="1334"/>
      <c r="F39" s="1234"/>
      <c r="G39" s="1234"/>
      <c r="H39" s="1234"/>
      <c r="I39" s="1234"/>
      <c r="J39" s="1234"/>
      <c r="K39" s="1234"/>
      <c r="L39" s="1234"/>
      <c r="M39" s="1234"/>
      <c r="N39" s="1234"/>
      <c r="O39" s="1234"/>
      <c r="P39" s="1234"/>
      <c r="Q39" s="1234"/>
      <c r="R39" s="1234"/>
      <c r="S39" s="1234"/>
      <c r="T39" s="1234"/>
      <c r="U39" s="1234"/>
      <c r="V39" s="1234"/>
      <c r="W39" s="1234"/>
      <c r="X39" s="1234"/>
      <c r="Y39" s="1234"/>
    </row>
    <row r="40" spans="1:25" x14ac:dyDescent="0.2">
      <c r="A40" s="1235"/>
      <c r="B40" s="1235"/>
      <c r="C40" s="1234"/>
      <c r="D40" s="1234"/>
      <c r="E40" s="1234"/>
      <c r="F40" s="1234"/>
      <c r="G40" s="1234"/>
      <c r="H40" s="1234"/>
      <c r="I40" s="1234"/>
      <c r="J40" s="1234"/>
      <c r="K40" s="1234"/>
      <c r="L40" s="1234"/>
      <c r="M40" s="1234"/>
      <c r="N40" s="1234"/>
      <c r="O40" s="1234"/>
      <c r="P40" s="1234"/>
      <c r="Q40" s="1234"/>
      <c r="R40" s="1234"/>
      <c r="S40" s="1234"/>
      <c r="T40" s="1234"/>
      <c r="U40" s="1234"/>
      <c r="V40" s="1234"/>
      <c r="W40" s="1234"/>
      <c r="X40" s="1234"/>
      <c r="Y40" s="1234"/>
    </row>
    <row r="41" spans="1:25" x14ac:dyDescent="0.2">
      <c r="A41" s="1235"/>
      <c r="B41" s="1235"/>
      <c r="C41" s="1234"/>
      <c r="D41" s="1234"/>
      <c r="E41" s="1234"/>
      <c r="F41" s="1234"/>
      <c r="G41" s="1234"/>
      <c r="H41" s="1234"/>
      <c r="I41" s="1234"/>
      <c r="J41" s="1234"/>
      <c r="K41" s="1234"/>
      <c r="L41" s="1234"/>
      <c r="M41" s="1234"/>
      <c r="N41" s="1234"/>
      <c r="O41" s="1234"/>
      <c r="P41" s="1234"/>
      <c r="Q41" s="1234"/>
      <c r="R41" s="1234"/>
      <c r="S41" s="1234"/>
      <c r="T41" s="1234"/>
      <c r="U41" s="1234"/>
      <c r="V41" s="1234"/>
      <c r="W41" s="1234"/>
      <c r="X41" s="1234"/>
      <c r="Y41" s="1234"/>
    </row>
    <row r="42" spans="1:25" x14ac:dyDescent="0.2">
      <c r="A42" s="1235"/>
      <c r="B42" s="1235"/>
      <c r="C42" s="1234"/>
      <c r="D42" s="1234"/>
      <c r="E42" s="1234"/>
      <c r="F42" s="1234"/>
      <c r="G42" s="1234"/>
      <c r="H42" s="1234"/>
      <c r="I42" s="1234"/>
      <c r="J42" s="1234"/>
      <c r="K42" s="1234"/>
      <c r="L42" s="1234"/>
      <c r="M42" s="1234"/>
      <c r="N42" s="1234"/>
      <c r="O42" s="1234"/>
      <c r="P42" s="1234"/>
      <c r="Q42" s="1234"/>
      <c r="R42" s="1234"/>
      <c r="S42" s="1234"/>
      <c r="T42" s="1234"/>
      <c r="U42" s="1234"/>
      <c r="V42" s="1234"/>
      <c r="W42" s="1234"/>
      <c r="X42" s="1234"/>
      <c r="Y42" s="1234"/>
    </row>
    <row r="43" spans="1:25" x14ac:dyDescent="0.2">
      <c r="A43" s="1235"/>
      <c r="B43" s="1235"/>
      <c r="C43" s="1234"/>
      <c r="D43" s="1234"/>
      <c r="E43" s="1234"/>
      <c r="F43" s="1234"/>
      <c r="G43" s="1234"/>
      <c r="H43" s="1234"/>
      <c r="I43" s="1234"/>
      <c r="J43" s="1234"/>
      <c r="K43" s="1234"/>
      <c r="L43" s="1234"/>
      <c r="M43" s="1234"/>
      <c r="N43" s="1234"/>
      <c r="O43" s="1234"/>
      <c r="P43" s="1234"/>
      <c r="Q43" s="1234"/>
      <c r="R43" s="1234"/>
      <c r="S43" s="1234"/>
      <c r="T43" s="1234"/>
      <c r="U43" s="1234"/>
      <c r="V43" s="1234"/>
      <c r="W43" s="1234"/>
      <c r="X43" s="1234"/>
      <c r="Y43" s="1234"/>
    </row>
    <row r="44" spans="1:25" x14ac:dyDescent="0.2">
      <c r="A44" s="1235"/>
      <c r="B44" s="1235"/>
      <c r="C44" s="1234"/>
      <c r="D44" s="1234"/>
      <c r="E44" s="1234"/>
      <c r="F44" s="1234"/>
      <c r="G44" s="1234"/>
      <c r="H44" s="1234"/>
      <c r="I44" s="1234"/>
      <c r="J44" s="1234"/>
      <c r="K44" s="1234"/>
      <c r="L44" s="1234"/>
      <c r="M44" s="1234"/>
      <c r="N44" s="1234"/>
      <c r="O44" s="1234"/>
      <c r="P44" s="1234"/>
      <c r="Q44" s="1234"/>
      <c r="R44" s="1234"/>
      <c r="S44" s="1234"/>
      <c r="T44" s="1234"/>
      <c r="U44" s="1234"/>
      <c r="V44" s="1234"/>
      <c r="W44" s="1234"/>
      <c r="X44" s="1234"/>
      <c r="Y44" s="1234"/>
    </row>
    <row r="45" spans="1:25" x14ac:dyDescent="0.2">
      <c r="A45" s="1235"/>
      <c r="B45" s="1235"/>
      <c r="C45" s="1234"/>
      <c r="D45" s="1234"/>
      <c r="E45" s="1234"/>
      <c r="F45" s="1234"/>
      <c r="G45" s="1234"/>
      <c r="H45" s="1234"/>
      <c r="I45" s="1234"/>
      <c r="J45" s="1234"/>
      <c r="K45" s="1234"/>
      <c r="L45" s="1234"/>
      <c r="M45" s="1234"/>
      <c r="N45" s="1234"/>
      <c r="O45" s="1234"/>
      <c r="P45" s="1234"/>
      <c r="Q45" s="1234"/>
      <c r="R45" s="1234"/>
      <c r="S45" s="1234"/>
      <c r="T45" s="1234"/>
      <c r="U45" s="1234"/>
      <c r="V45" s="1234"/>
      <c r="W45" s="1234"/>
      <c r="X45" s="1234"/>
      <c r="Y45" s="1234"/>
    </row>
    <row r="46" spans="1:25" x14ac:dyDescent="0.2">
      <c r="A46" s="1235"/>
      <c r="B46" s="1235"/>
      <c r="C46" s="1234"/>
      <c r="D46" s="1234"/>
      <c r="E46" s="1234"/>
      <c r="F46" s="1234"/>
      <c r="G46" s="1234"/>
      <c r="H46" s="1234"/>
      <c r="I46" s="1234"/>
      <c r="J46" s="1234"/>
      <c r="K46" s="1234"/>
      <c r="L46" s="1234"/>
      <c r="M46" s="1234"/>
      <c r="N46" s="1234"/>
      <c r="O46" s="1234"/>
      <c r="P46" s="1234"/>
      <c r="Q46" s="1234"/>
      <c r="R46" s="1234"/>
      <c r="S46" s="1234"/>
      <c r="T46" s="1234"/>
      <c r="U46" s="1234"/>
      <c r="V46" s="1234"/>
      <c r="W46" s="1234"/>
      <c r="X46" s="1234"/>
      <c r="Y46" s="1234"/>
    </row>
    <row r="47" spans="1:25" x14ac:dyDescent="0.2">
      <c r="A47" s="1235"/>
      <c r="B47" s="1235"/>
      <c r="C47" s="1234"/>
      <c r="D47" s="1234"/>
      <c r="E47" s="1234"/>
      <c r="F47" s="1234"/>
      <c r="G47" s="1234"/>
      <c r="H47" s="1234"/>
      <c r="I47" s="1234"/>
      <c r="J47" s="1234"/>
      <c r="K47" s="1234"/>
      <c r="L47" s="1234"/>
      <c r="M47" s="1234"/>
      <c r="N47" s="1234"/>
      <c r="O47" s="1234"/>
      <c r="P47" s="1234"/>
      <c r="Q47" s="1234"/>
      <c r="R47" s="1234"/>
      <c r="S47" s="1234"/>
      <c r="T47" s="1234"/>
      <c r="U47" s="1234"/>
      <c r="V47" s="1234"/>
      <c r="W47" s="1234"/>
      <c r="X47" s="1234"/>
      <c r="Y47" s="1234"/>
    </row>
    <row r="48" spans="1:25" x14ac:dyDescent="0.2">
      <c r="A48" s="1235"/>
      <c r="B48" s="1235"/>
      <c r="C48" s="1234"/>
      <c r="D48" s="1234"/>
      <c r="E48" s="1234"/>
      <c r="F48" s="1234"/>
      <c r="G48" s="1234"/>
      <c r="H48" s="1234"/>
      <c r="I48" s="1234"/>
      <c r="J48" s="1234"/>
      <c r="K48" s="1234"/>
      <c r="L48" s="1234"/>
      <c r="M48" s="1234"/>
      <c r="N48" s="1234"/>
      <c r="O48" s="1234"/>
      <c r="P48" s="1234"/>
      <c r="Q48" s="1234"/>
      <c r="R48" s="1234"/>
      <c r="S48" s="1234"/>
      <c r="T48" s="1234"/>
      <c r="U48" s="1234"/>
      <c r="V48" s="1234"/>
      <c r="W48" s="1234"/>
      <c r="X48" s="1234"/>
      <c r="Y48" s="1234"/>
    </row>
    <row r="49" spans="1:25" x14ac:dyDescent="0.2">
      <c r="A49" s="1235"/>
      <c r="B49" s="1235"/>
      <c r="C49" s="1234"/>
      <c r="D49" s="1234"/>
      <c r="E49" s="1234"/>
      <c r="F49" s="1234"/>
      <c r="G49" s="1234"/>
      <c r="H49" s="1234"/>
      <c r="I49" s="1234"/>
      <c r="J49" s="1234"/>
      <c r="K49" s="1234"/>
      <c r="L49" s="1234"/>
      <c r="M49" s="1234"/>
      <c r="N49" s="1234"/>
      <c r="O49" s="1234"/>
      <c r="P49" s="1234"/>
      <c r="Q49" s="1234"/>
      <c r="R49" s="1234"/>
      <c r="S49" s="1234"/>
      <c r="T49" s="1234"/>
      <c r="U49" s="1234"/>
      <c r="V49" s="1234"/>
      <c r="W49" s="1234"/>
      <c r="X49" s="1234"/>
      <c r="Y49" s="1234"/>
    </row>
    <row r="50" spans="1:25" x14ac:dyDescent="0.2">
      <c r="A50" s="1235"/>
      <c r="B50" s="1235"/>
      <c r="C50" s="1234"/>
      <c r="D50" s="1234"/>
      <c r="E50" s="1234"/>
      <c r="F50" s="1234"/>
      <c r="G50" s="1234"/>
      <c r="H50" s="1234"/>
      <c r="I50" s="1234"/>
      <c r="J50" s="1234"/>
      <c r="K50" s="1234"/>
      <c r="L50" s="1234"/>
      <c r="M50" s="1234"/>
      <c r="N50" s="1234"/>
      <c r="O50" s="1234"/>
      <c r="P50" s="1234"/>
      <c r="Q50" s="1234"/>
      <c r="R50" s="1234"/>
      <c r="S50" s="1234"/>
      <c r="T50" s="1234"/>
      <c r="U50" s="1234"/>
      <c r="V50" s="1234"/>
      <c r="W50" s="1234"/>
      <c r="X50" s="1234"/>
      <c r="Y50" s="1234"/>
    </row>
    <row r="51" spans="1:25" x14ac:dyDescent="0.2">
      <c r="A51" s="1235"/>
      <c r="B51" s="1235"/>
      <c r="C51" s="1234"/>
      <c r="D51" s="1234"/>
      <c r="E51" s="1234"/>
      <c r="F51" s="1234"/>
      <c r="G51" s="1234"/>
      <c r="H51" s="1234"/>
      <c r="I51" s="1234"/>
      <c r="J51" s="1234"/>
      <c r="K51" s="1234"/>
      <c r="L51" s="1234"/>
      <c r="M51" s="1234"/>
      <c r="N51" s="1234"/>
      <c r="O51" s="1234"/>
      <c r="P51" s="1234"/>
      <c r="Q51" s="1234"/>
      <c r="R51" s="1234"/>
      <c r="S51" s="1234"/>
      <c r="T51" s="1234"/>
      <c r="U51" s="1234"/>
      <c r="V51" s="1234"/>
      <c r="W51" s="1234"/>
      <c r="X51" s="1234"/>
      <c r="Y51" s="1234"/>
    </row>
    <row r="52" spans="1:25" x14ac:dyDescent="0.2">
      <c r="A52" s="1235"/>
      <c r="B52" s="1235"/>
      <c r="C52" s="1234"/>
      <c r="D52" s="1234"/>
      <c r="E52" s="1234"/>
      <c r="F52" s="1234"/>
      <c r="G52" s="1234"/>
      <c r="H52" s="1234"/>
      <c r="I52" s="1234"/>
      <c r="J52" s="1234"/>
      <c r="K52" s="1234"/>
      <c r="L52" s="1234"/>
      <c r="M52" s="1234"/>
      <c r="N52" s="1234"/>
      <c r="O52" s="1234"/>
      <c r="P52" s="1234"/>
      <c r="Q52" s="1234"/>
      <c r="R52" s="1234"/>
      <c r="S52" s="1234"/>
      <c r="T52" s="1234"/>
      <c r="U52" s="1234"/>
      <c r="V52" s="1234"/>
      <c r="W52" s="1234"/>
      <c r="X52" s="1234"/>
      <c r="Y52" s="1234"/>
    </row>
    <row r="53" spans="1:25" x14ac:dyDescent="0.2">
      <c r="A53" s="1235"/>
      <c r="B53" s="1235"/>
      <c r="C53" s="1234"/>
      <c r="D53" s="1234"/>
      <c r="E53" s="1234"/>
      <c r="F53" s="1234"/>
      <c r="G53" s="1234"/>
      <c r="H53" s="1234"/>
      <c r="I53" s="1234"/>
      <c r="J53" s="1234"/>
      <c r="K53" s="1234"/>
      <c r="L53" s="1234"/>
      <c r="M53" s="1234"/>
      <c r="N53" s="1234"/>
      <c r="O53" s="1234"/>
      <c r="P53" s="1234"/>
      <c r="Q53" s="1234"/>
      <c r="R53" s="1234"/>
      <c r="S53" s="1234"/>
      <c r="T53" s="1234"/>
      <c r="U53" s="1234"/>
      <c r="V53" s="1234"/>
      <c r="W53" s="1234"/>
      <c r="X53" s="1234"/>
      <c r="Y53" s="1234"/>
    </row>
    <row r="54" spans="1:25" x14ac:dyDescent="0.2">
      <c r="A54" s="1235"/>
      <c r="B54" s="1235"/>
      <c r="C54" s="1234"/>
      <c r="D54" s="1234"/>
      <c r="E54" s="1234"/>
      <c r="F54" s="1234"/>
      <c r="G54" s="1234"/>
      <c r="H54" s="1234"/>
      <c r="I54" s="1234"/>
      <c r="J54" s="1234"/>
      <c r="K54" s="1234"/>
      <c r="L54" s="1234"/>
      <c r="M54" s="1234"/>
      <c r="N54" s="1234"/>
      <c r="O54" s="1234"/>
      <c r="P54" s="1234"/>
      <c r="Q54" s="1234"/>
      <c r="R54" s="1234"/>
      <c r="S54" s="1234"/>
      <c r="T54" s="1234"/>
      <c r="U54" s="1234"/>
      <c r="V54" s="1234"/>
      <c r="W54" s="1234"/>
      <c r="X54" s="1234"/>
      <c r="Y54" s="1234"/>
    </row>
    <row r="55" spans="1:25" x14ac:dyDescent="0.2">
      <c r="A55" s="1235"/>
      <c r="B55" s="1235"/>
      <c r="C55" s="1234"/>
      <c r="D55" s="1234"/>
      <c r="E55" s="1234"/>
      <c r="F55" s="1234"/>
      <c r="G55" s="1234"/>
      <c r="H55" s="1234"/>
      <c r="I55" s="1234"/>
      <c r="J55" s="1234"/>
      <c r="K55" s="1234"/>
      <c r="L55" s="1234"/>
      <c r="M55" s="1234"/>
      <c r="N55" s="1234"/>
      <c r="O55" s="1234"/>
      <c r="P55" s="1234"/>
      <c r="Q55" s="1234"/>
      <c r="R55" s="1234"/>
      <c r="S55" s="1234"/>
      <c r="T55" s="1234"/>
      <c r="U55" s="1234"/>
      <c r="V55" s="1234"/>
      <c r="W55" s="1234"/>
      <c r="X55" s="1234"/>
      <c r="Y55" s="1234"/>
    </row>
    <row r="56" spans="1:25" x14ac:dyDescent="0.2">
      <c r="A56" s="1235"/>
      <c r="B56" s="1235"/>
      <c r="C56" s="1234"/>
      <c r="D56" s="1234"/>
      <c r="E56" s="1234"/>
      <c r="F56" s="1234"/>
      <c r="G56" s="1234"/>
      <c r="H56" s="1234"/>
      <c r="I56" s="1234"/>
      <c r="J56" s="1234"/>
      <c r="K56" s="1234"/>
      <c r="L56" s="1234"/>
      <c r="M56" s="1234"/>
      <c r="N56" s="1234"/>
      <c r="O56" s="1234"/>
      <c r="P56" s="1234"/>
      <c r="Q56" s="1234"/>
      <c r="R56" s="1234"/>
      <c r="S56" s="1234"/>
      <c r="T56" s="1234"/>
      <c r="U56" s="1234"/>
      <c r="V56" s="1234"/>
      <c r="W56" s="1234"/>
      <c r="X56" s="1234"/>
      <c r="Y56" s="1234"/>
    </row>
    <row r="57" spans="1:25" x14ac:dyDescent="0.2">
      <c r="A57" s="1235"/>
      <c r="B57" s="1235"/>
      <c r="C57" s="1234"/>
      <c r="D57" s="1234"/>
      <c r="E57" s="1234"/>
      <c r="F57" s="1234"/>
      <c r="G57" s="1234"/>
      <c r="H57" s="1234"/>
      <c r="I57" s="1234"/>
      <c r="J57" s="1234"/>
      <c r="K57" s="1234"/>
      <c r="L57" s="1234"/>
      <c r="M57" s="1234"/>
      <c r="N57" s="1234"/>
      <c r="O57" s="1234"/>
      <c r="P57" s="1234"/>
      <c r="Q57" s="1234"/>
      <c r="R57" s="1234"/>
      <c r="S57" s="1234"/>
      <c r="T57" s="1234"/>
      <c r="U57" s="1234"/>
      <c r="V57" s="1234"/>
      <c r="W57" s="1234"/>
      <c r="X57" s="1234"/>
      <c r="Y57" s="1234"/>
    </row>
    <row r="58" spans="1:25" x14ac:dyDescent="0.2">
      <c r="A58" s="1235"/>
      <c r="B58" s="1235"/>
      <c r="C58" s="1234"/>
      <c r="D58" s="1234"/>
      <c r="E58" s="1234"/>
      <c r="F58" s="1234"/>
      <c r="G58" s="1234"/>
      <c r="H58" s="1234"/>
      <c r="I58" s="1234"/>
      <c r="J58" s="1234"/>
      <c r="K58" s="1234"/>
      <c r="L58" s="1234"/>
      <c r="M58" s="1234"/>
      <c r="N58" s="1234"/>
      <c r="O58" s="1234"/>
      <c r="P58" s="1234"/>
      <c r="Q58" s="1234"/>
      <c r="R58" s="1234"/>
      <c r="S58" s="1234"/>
      <c r="T58" s="1234"/>
      <c r="U58" s="1234"/>
      <c r="V58" s="1234"/>
      <c r="W58" s="1234"/>
      <c r="X58" s="1234"/>
      <c r="Y58" s="1234"/>
    </row>
    <row r="59" spans="1:25" x14ac:dyDescent="0.2">
      <c r="A59" s="1235"/>
      <c r="B59" s="1235"/>
      <c r="C59" s="1234"/>
      <c r="D59" s="1234"/>
      <c r="E59" s="1234"/>
      <c r="F59" s="1234"/>
      <c r="G59" s="1234"/>
      <c r="H59" s="1234"/>
      <c r="I59" s="1234"/>
      <c r="J59" s="1234"/>
      <c r="K59" s="1234"/>
      <c r="L59" s="1234"/>
      <c r="M59" s="1234"/>
      <c r="N59" s="1234"/>
      <c r="O59" s="1234"/>
      <c r="P59" s="1234"/>
      <c r="Q59" s="1234"/>
      <c r="R59" s="1234"/>
      <c r="S59" s="1234"/>
      <c r="T59" s="1234"/>
      <c r="U59" s="1234"/>
      <c r="V59" s="1234"/>
      <c r="W59" s="1234"/>
      <c r="X59" s="1234"/>
      <c r="Y59" s="1234"/>
    </row>
    <row r="60" spans="1:25" x14ac:dyDescent="0.2">
      <c r="A60" s="1235"/>
      <c r="B60" s="1235"/>
      <c r="C60" s="1234"/>
      <c r="D60" s="1234"/>
      <c r="E60" s="1234"/>
      <c r="F60" s="1234"/>
      <c r="G60" s="1234"/>
      <c r="H60" s="1234"/>
      <c r="I60" s="1234"/>
      <c r="J60" s="1234"/>
      <c r="K60" s="1234"/>
      <c r="L60" s="1234"/>
      <c r="M60" s="1234"/>
      <c r="N60" s="1234"/>
      <c r="O60" s="1234"/>
      <c r="P60" s="1234"/>
      <c r="Q60" s="1234"/>
      <c r="R60" s="1234"/>
      <c r="S60" s="1234"/>
      <c r="T60" s="1234"/>
      <c r="U60" s="1234"/>
      <c r="V60" s="1234"/>
      <c r="W60" s="1234"/>
      <c r="X60" s="1234"/>
      <c r="Y60" s="1234"/>
    </row>
    <row r="61" spans="1:25" x14ac:dyDescent="0.2">
      <c r="A61" s="1235"/>
      <c r="B61" s="1235"/>
      <c r="C61" s="1234"/>
      <c r="D61" s="1234"/>
      <c r="E61" s="1234"/>
      <c r="F61" s="1234"/>
      <c r="G61" s="1234"/>
      <c r="H61" s="1234"/>
      <c r="I61" s="1234"/>
      <c r="J61" s="1234"/>
      <c r="K61" s="1234"/>
      <c r="L61" s="1234"/>
      <c r="M61" s="1234"/>
      <c r="N61" s="1234"/>
      <c r="O61" s="1234"/>
      <c r="P61" s="1234"/>
      <c r="Q61" s="1234"/>
      <c r="R61" s="1234"/>
      <c r="S61" s="1234"/>
      <c r="T61" s="1234"/>
      <c r="U61" s="1234"/>
      <c r="V61" s="1234"/>
      <c r="W61" s="1234"/>
      <c r="X61" s="1234"/>
      <c r="Y61" s="1234"/>
    </row>
    <row r="62" spans="1:25" x14ac:dyDescent="0.2">
      <c r="A62" s="1235"/>
      <c r="B62" s="1235"/>
      <c r="C62" s="1234"/>
      <c r="D62" s="1234"/>
      <c r="E62" s="1234"/>
      <c r="F62" s="1234"/>
      <c r="G62" s="1234"/>
      <c r="H62" s="1234"/>
      <c r="I62" s="1234"/>
      <c r="J62" s="1234"/>
      <c r="K62" s="1234"/>
      <c r="L62" s="1234"/>
      <c r="M62" s="1234"/>
      <c r="N62" s="1234"/>
      <c r="O62" s="1234"/>
      <c r="P62" s="1234"/>
      <c r="Q62" s="1234"/>
      <c r="R62" s="1234"/>
      <c r="S62" s="1234"/>
      <c r="T62" s="1234"/>
      <c r="U62" s="1234"/>
      <c r="V62" s="1234"/>
      <c r="W62" s="1234"/>
      <c r="X62" s="1234"/>
      <c r="Y62" s="1234"/>
    </row>
    <row r="63" spans="1:25" ht="15" x14ac:dyDescent="0.2">
      <c r="A63" s="1337" t="s">
        <v>27154</v>
      </c>
      <c r="B63" s="1234"/>
      <c r="C63" s="1234"/>
      <c r="D63" s="1234"/>
      <c r="E63" s="1234"/>
      <c r="F63" s="1234"/>
      <c r="G63" s="1234"/>
      <c r="H63" s="1335" t="s">
        <v>27155</v>
      </c>
      <c r="I63" s="1338"/>
      <c r="J63" s="1235"/>
      <c r="K63" s="1235"/>
      <c r="L63" s="1234"/>
      <c r="M63" s="1234"/>
      <c r="N63" s="1234"/>
      <c r="O63" s="1234"/>
      <c r="P63" s="1234"/>
      <c r="Q63" s="1234"/>
      <c r="R63" s="1234"/>
      <c r="S63" s="1234"/>
      <c r="T63" s="1234"/>
      <c r="U63" s="1234"/>
      <c r="V63" s="1234"/>
      <c r="W63" s="1234"/>
      <c r="X63" s="1234"/>
      <c r="Y63" s="1234"/>
    </row>
    <row r="64" spans="1:25" x14ac:dyDescent="0.2">
      <c r="A64" s="1337"/>
      <c r="B64" s="1234"/>
      <c r="C64" s="1234"/>
      <c r="D64" s="1234"/>
      <c r="E64" s="1234"/>
      <c r="F64" s="1234"/>
      <c r="G64" s="1234"/>
      <c r="H64" s="1234"/>
      <c r="I64" s="1338"/>
      <c r="J64" s="1235"/>
      <c r="K64" s="1235"/>
      <c r="L64" s="1234"/>
      <c r="M64" s="1234"/>
      <c r="N64" s="1234"/>
      <c r="O64" s="1234"/>
      <c r="P64" s="1234"/>
      <c r="Q64" s="1234"/>
      <c r="R64" s="1234"/>
      <c r="S64" s="1234"/>
      <c r="T64" s="1234"/>
      <c r="U64" s="1234"/>
      <c r="V64" s="1234"/>
      <c r="W64" s="1234"/>
      <c r="X64" s="1234"/>
      <c r="Y64" s="1234"/>
    </row>
    <row r="65" spans="1:25" x14ac:dyDescent="0.2">
      <c r="A65" s="1337"/>
      <c r="B65" s="1234"/>
      <c r="C65" s="1234"/>
      <c r="D65" s="1234"/>
      <c r="E65" s="1234"/>
      <c r="F65" s="1234"/>
      <c r="G65" s="1234"/>
      <c r="H65" s="1234"/>
      <c r="I65" s="1338"/>
      <c r="J65" s="1235"/>
      <c r="K65" s="1235"/>
      <c r="L65" s="1234"/>
      <c r="M65" s="1234"/>
      <c r="N65" s="1234"/>
      <c r="O65" s="1234"/>
      <c r="P65" s="1234"/>
      <c r="Q65" s="1234"/>
      <c r="R65" s="1234"/>
      <c r="S65" s="1234"/>
      <c r="T65" s="1234"/>
      <c r="U65" s="1234"/>
      <c r="V65" s="1234"/>
      <c r="W65" s="1234"/>
      <c r="X65" s="1234"/>
      <c r="Y65" s="1234"/>
    </row>
    <row r="66" spans="1:25" x14ac:dyDescent="0.2">
      <c r="A66" s="1337"/>
      <c r="B66" s="1234"/>
      <c r="C66" s="1234"/>
      <c r="D66" s="1234"/>
      <c r="E66" s="1234"/>
      <c r="F66" s="1234"/>
      <c r="G66" s="1234"/>
      <c r="H66" s="1234"/>
      <c r="I66" s="1338"/>
      <c r="J66" s="1235"/>
      <c r="K66" s="1235"/>
      <c r="L66" s="1234"/>
      <c r="M66" s="1234"/>
      <c r="N66" s="1234"/>
      <c r="O66" s="1234"/>
      <c r="P66" s="1234"/>
      <c r="Q66" s="1234"/>
      <c r="R66" s="1234"/>
      <c r="S66" s="1234"/>
      <c r="T66" s="1234"/>
      <c r="U66" s="1234"/>
      <c r="V66" s="1234"/>
      <c r="W66" s="1234"/>
      <c r="X66" s="1234"/>
      <c r="Y66" s="1234"/>
    </row>
    <row r="67" spans="1:25" x14ac:dyDescent="0.2">
      <c r="A67" s="1337"/>
      <c r="B67" s="1234"/>
      <c r="C67" s="1234"/>
      <c r="D67" s="1234"/>
      <c r="E67" s="1234"/>
      <c r="F67" s="1234"/>
      <c r="G67" s="1234"/>
      <c r="H67" s="1234"/>
      <c r="I67" s="1338"/>
      <c r="J67" s="1235"/>
      <c r="K67" s="1235"/>
      <c r="L67" s="1234"/>
      <c r="M67" s="1234"/>
      <c r="N67" s="1234"/>
      <c r="O67" s="1234"/>
      <c r="P67" s="1234"/>
      <c r="Q67" s="1234"/>
      <c r="R67" s="1234"/>
      <c r="S67" s="1234"/>
      <c r="T67" s="1234"/>
      <c r="U67" s="1234"/>
      <c r="V67" s="1234"/>
      <c r="W67" s="1234"/>
      <c r="X67" s="1234"/>
      <c r="Y67" s="1234"/>
    </row>
    <row r="68" spans="1:25" x14ac:dyDescent="0.2">
      <c r="A68" s="1337"/>
      <c r="B68" s="1234"/>
      <c r="C68" s="1234"/>
      <c r="D68" s="1234"/>
      <c r="E68" s="1234"/>
      <c r="F68" s="1234"/>
      <c r="G68" s="1234"/>
      <c r="H68" s="1234"/>
      <c r="I68" s="1338"/>
      <c r="J68" s="1235"/>
      <c r="K68" s="1235"/>
      <c r="L68" s="1234"/>
      <c r="M68" s="1234"/>
      <c r="N68" s="1234"/>
      <c r="O68" s="1234"/>
      <c r="P68" s="1234"/>
      <c r="Q68" s="1234"/>
      <c r="R68" s="1234"/>
      <c r="S68" s="1234"/>
      <c r="T68" s="1234"/>
      <c r="U68" s="1234"/>
      <c r="V68" s="1234"/>
      <c r="W68" s="1234"/>
      <c r="X68" s="1234"/>
      <c r="Y68" s="1234"/>
    </row>
    <row r="69" spans="1:25" x14ac:dyDescent="0.2">
      <c r="A69" s="1337"/>
      <c r="B69" s="1234"/>
      <c r="C69" s="1234"/>
      <c r="D69" s="1234"/>
      <c r="E69" s="1234"/>
      <c r="F69" s="1234"/>
      <c r="G69" s="1234"/>
      <c r="H69" s="1234"/>
      <c r="I69" s="1338"/>
      <c r="J69" s="1235"/>
      <c r="K69" s="1235"/>
      <c r="L69" s="1234"/>
      <c r="M69" s="1234"/>
      <c r="N69" s="1234"/>
      <c r="O69" s="1234"/>
      <c r="P69" s="1234"/>
      <c r="Q69" s="1234"/>
      <c r="R69" s="1234"/>
      <c r="S69" s="1234"/>
      <c r="T69" s="1234"/>
      <c r="U69" s="1234"/>
      <c r="V69" s="1234"/>
      <c r="W69" s="1234"/>
      <c r="X69" s="1234"/>
      <c r="Y69" s="1234"/>
    </row>
    <row r="70" spans="1:25" x14ac:dyDescent="0.2">
      <c r="A70" s="1337"/>
      <c r="B70" s="1234"/>
      <c r="C70" s="1234"/>
      <c r="D70" s="1234"/>
      <c r="E70" s="1234"/>
      <c r="F70" s="1234"/>
      <c r="G70" s="1234"/>
      <c r="H70" s="1234"/>
      <c r="I70" s="1338"/>
      <c r="J70" s="1235"/>
      <c r="K70" s="1235"/>
      <c r="L70" s="1234"/>
      <c r="M70" s="1234"/>
      <c r="N70" s="1234"/>
      <c r="O70" s="1234"/>
      <c r="P70" s="1234"/>
      <c r="Q70" s="1234"/>
      <c r="R70" s="1234"/>
      <c r="S70" s="1234"/>
      <c r="T70" s="1234"/>
      <c r="U70" s="1234"/>
      <c r="V70" s="1234"/>
      <c r="W70" s="1234"/>
      <c r="X70" s="1234"/>
      <c r="Y70" s="1234"/>
    </row>
    <row r="71" spans="1:25" x14ac:dyDescent="0.2">
      <c r="A71" s="1337"/>
      <c r="B71" s="1234"/>
      <c r="C71" s="1234"/>
      <c r="D71" s="1234"/>
      <c r="E71" s="1234"/>
      <c r="F71" s="1234"/>
      <c r="G71" s="1234"/>
      <c r="H71" s="1234"/>
      <c r="I71" s="1338"/>
      <c r="J71" s="1235"/>
      <c r="K71" s="1235"/>
      <c r="L71" s="1234"/>
      <c r="M71" s="1234"/>
      <c r="N71" s="1234"/>
      <c r="O71" s="1234"/>
      <c r="P71" s="1234"/>
      <c r="Q71" s="1234"/>
      <c r="R71" s="1234"/>
      <c r="S71" s="1234"/>
      <c r="T71" s="1234"/>
      <c r="U71" s="1234"/>
      <c r="V71" s="1234"/>
      <c r="W71" s="1234"/>
      <c r="X71" s="1234"/>
      <c r="Y71" s="1234"/>
    </row>
    <row r="72" spans="1:25" x14ac:dyDescent="0.2">
      <c r="A72" s="1337"/>
      <c r="B72" s="1234"/>
      <c r="C72" s="1234"/>
      <c r="D72" s="1234"/>
      <c r="E72" s="1234"/>
      <c r="F72" s="1234"/>
      <c r="G72" s="1234"/>
      <c r="H72" s="1234"/>
      <c r="I72" s="1338"/>
      <c r="J72" s="1235"/>
      <c r="K72" s="1235"/>
      <c r="L72" s="1234"/>
      <c r="M72" s="1234"/>
      <c r="N72" s="1234"/>
      <c r="O72" s="1234"/>
      <c r="P72" s="1234"/>
      <c r="Q72" s="1234"/>
      <c r="R72" s="1234"/>
      <c r="S72" s="1234"/>
      <c r="T72" s="1234"/>
      <c r="U72" s="1234"/>
      <c r="V72" s="1234"/>
      <c r="W72" s="1234"/>
      <c r="X72" s="1234"/>
      <c r="Y72" s="1234"/>
    </row>
    <row r="73" spans="1:25" x14ac:dyDescent="0.2">
      <c r="A73" s="1337"/>
      <c r="B73" s="1234"/>
      <c r="C73" s="1234"/>
      <c r="D73" s="1234"/>
      <c r="E73" s="1234"/>
      <c r="F73" s="1234"/>
      <c r="G73" s="1234"/>
      <c r="H73" s="1234"/>
      <c r="I73" s="1338"/>
      <c r="J73" s="1235"/>
      <c r="K73" s="1235"/>
      <c r="L73" s="1234"/>
      <c r="M73" s="1234"/>
      <c r="N73" s="1234"/>
      <c r="O73" s="1234"/>
      <c r="P73" s="1234"/>
      <c r="Q73" s="1234"/>
      <c r="R73" s="1234"/>
      <c r="S73" s="1234"/>
      <c r="T73" s="1234"/>
      <c r="U73" s="1234"/>
      <c r="V73" s="1234"/>
      <c r="W73" s="1234"/>
      <c r="X73" s="1234"/>
      <c r="Y73" s="1234"/>
    </row>
    <row r="74" spans="1:25" x14ac:dyDescent="0.2">
      <c r="A74" s="1337"/>
      <c r="B74" s="1234"/>
      <c r="C74" s="1234"/>
      <c r="D74" s="1234"/>
      <c r="E74" s="1234"/>
      <c r="F74" s="1234"/>
      <c r="G74" s="1234"/>
      <c r="H74" s="1234"/>
      <c r="I74" s="1338"/>
      <c r="J74" s="1235"/>
      <c r="K74" s="1235"/>
      <c r="L74" s="1234"/>
      <c r="M74" s="1234"/>
      <c r="N74" s="1234"/>
      <c r="O74" s="1234"/>
      <c r="P74" s="1234"/>
      <c r="Q74" s="1234"/>
      <c r="R74" s="1234"/>
      <c r="S74" s="1234"/>
      <c r="T74" s="1234"/>
      <c r="U74" s="1234"/>
      <c r="V74" s="1234"/>
      <c r="W74" s="1234"/>
      <c r="X74" s="1234"/>
      <c r="Y74" s="1234"/>
    </row>
    <row r="75" spans="1:25" x14ac:dyDescent="0.2">
      <c r="A75" s="1337"/>
      <c r="B75" s="1234"/>
      <c r="C75" s="1234"/>
      <c r="D75" s="1234"/>
      <c r="E75" s="1234"/>
      <c r="F75" s="1234"/>
      <c r="G75" s="1234"/>
      <c r="H75" s="1234"/>
      <c r="I75" s="1338"/>
      <c r="J75" s="1235"/>
      <c r="K75" s="1235"/>
      <c r="L75" s="1234"/>
      <c r="M75" s="1234"/>
      <c r="N75" s="1234"/>
      <c r="O75" s="1234"/>
      <c r="P75" s="1234"/>
      <c r="Q75" s="1234"/>
      <c r="R75" s="1234"/>
      <c r="S75" s="1234"/>
      <c r="T75" s="1234"/>
      <c r="U75" s="1234"/>
      <c r="V75" s="1234"/>
      <c r="W75" s="1234"/>
      <c r="X75" s="1234"/>
      <c r="Y75" s="1234"/>
    </row>
    <row r="76" spans="1:25" x14ac:dyDescent="0.2">
      <c r="A76" s="1337"/>
      <c r="B76" s="1234"/>
      <c r="C76" s="1234"/>
      <c r="D76" s="1234"/>
      <c r="E76" s="1234"/>
      <c r="F76" s="1234"/>
      <c r="G76" s="1234"/>
      <c r="H76" s="1234"/>
      <c r="I76" s="1338"/>
      <c r="J76" s="1235"/>
      <c r="K76" s="1235"/>
      <c r="L76" s="1234"/>
      <c r="M76" s="1234"/>
      <c r="N76" s="1234"/>
      <c r="O76" s="1234"/>
      <c r="P76" s="1234"/>
      <c r="Q76" s="1234"/>
      <c r="R76" s="1234"/>
      <c r="S76" s="1234"/>
      <c r="T76" s="1234"/>
      <c r="U76" s="1234"/>
      <c r="V76" s="1234"/>
      <c r="W76" s="1234"/>
      <c r="X76" s="1234"/>
      <c r="Y76" s="1234"/>
    </row>
    <row r="77" spans="1:25" x14ac:dyDescent="0.2">
      <c r="A77" s="1337"/>
      <c r="B77" s="1234"/>
      <c r="C77" s="1234"/>
      <c r="D77" s="1234"/>
      <c r="E77" s="1234"/>
      <c r="F77" s="1234"/>
      <c r="G77" s="1234"/>
      <c r="H77" s="1234"/>
      <c r="I77" s="1338"/>
      <c r="J77" s="1235"/>
      <c r="K77" s="1235"/>
      <c r="L77" s="1234"/>
      <c r="M77" s="1234"/>
      <c r="N77" s="1234"/>
      <c r="O77" s="1234"/>
      <c r="P77" s="1234"/>
      <c r="Q77" s="1234"/>
      <c r="R77" s="1234"/>
      <c r="S77" s="1234"/>
      <c r="T77" s="1234"/>
      <c r="U77" s="1234"/>
      <c r="V77" s="1234"/>
      <c r="W77" s="1234"/>
      <c r="X77" s="1234"/>
      <c r="Y77" s="1234"/>
    </row>
    <row r="78" spans="1:25" x14ac:dyDescent="0.2">
      <c r="A78" s="1337"/>
      <c r="B78" s="1234"/>
      <c r="C78" s="1234"/>
      <c r="D78" s="1234"/>
      <c r="E78" s="1234"/>
      <c r="F78" s="1234"/>
      <c r="G78" s="1234"/>
      <c r="H78" s="1234"/>
      <c r="I78" s="1338"/>
      <c r="J78" s="1235"/>
      <c r="K78" s="1235"/>
      <c r="L78" s="1234"/>
      <c r="M78" s="1234"/>
      <c r="N78" s="1234"/>
      <c r="O78" s="1234"/>
      <c r="P78" s="1234"/>
      <c r="Q78" s="1234"/>
      <c r="R78" s="1234"/>
      <c r="S78" s="1234"/>
      <c r="T78" s="1234"/>
      <c r="U78" s="1234"/>
      <c r="V78" s="1234"/>
      <c r="W78" s="1234"/>
      <c r="X78" s="1234"/>
      <c r="Y78" s="1234"/>
    </row>
    <row r="79" spans="1:25" x14ac:dyDescent="0.2">
      <c r="A79" s="1337"/>
      <c r="B79" s="1234"/>
      <c r="C79" s="1234"/>
      <c r="D79" s="1234"/>
      <c r="E79" s="1234"/>
      <c r="F79" s="1234"/>
      <c r="G79" s="1234"/>
      <c r="H79" s="1234"/>
      <c r="I79" s="1338"/>
      <c r="J79" s="1235"/>
      <c r="K79" s="1235"/>
      <c r="L79" s="1234"/>
      <c r="M79" s="1234"/>
      <c r="N79" s="1234"/>
      <c r="O79" s="1234"/>
      <c r="P79" s="1234"/>
      <c r="Q79" s="1234"/>
      <c r="R79" s="1234"/>
      <c r="S79" s="1234"/>
      <c r="T79" s="1234"/>
      <c r="U79" s="1234"/>
      <c r="V79" s="1234"/>
      <c r="W79" s="1234"/>
      <c r="X79" s="1234"/>
      <c r="Y79" s="1234"/>
    </row>
    <row r="80" spans="1:25" x14ac:dyDescent="0.2">
      <c r="A80" s="1337"/>
      <c r="B80" s="1234"/>
      <c r="C80" s="1234"/>
      <c r="D80" s="1234"/>
      <c r="E80" s="1234"/>
      <c r="F80" s="1234"/>
      <c r="G80" s="1234"/>
      <c r="H80" s="1234"/>
      <c r="I80" s="1338"/>
      <c r="J80" s="1235"/>
      <c r="K80" s="1235"/>
      <c r="L80" s="1234"/>
      <c r="M80" s="1234"/>
      <c r="N80" s="1234"/>
      <c r="O80" s="1234"/>
      <c r="P80" s="1234"/>
      <c r="Q80" s="1234"/>
      <c r="R80" s="1234"/>
      <c r="S80" s="1234"/>
      <c r="T80" s="1234"/>
      <c r="U80" s="1234"/>
      <c r="V80" s="1234"/>
      <c r="W80" s="1234"/>
      <c r="X80" s="1234"/>
      <c r="Y80" s="1234"/>
    </row>
    <row r="81" spans="1:25" x14ac:dyDescent="0.2">
      <c r="A81" s="1337"/>
      <c r="B81" s="1234"/>
      <c r="C81" s="1234"/>
      <c r="D81" s="1234"/>
      <c r="E81" s="1234"/>
      <c r="F81" s="1234"/>
      <c r="G81" s="1234"/>
      <c r="H81" s="1234"/>
      <c r="I81" s="1338"/>
      <c r="J81" s="1235"/>
      <c r="K81" s="1235"/>
      <c r="L81" s="1234"/>
      <c r="M81" s="1234"/>
      <c r="N81" s="1234"/>
      <c r="O81" s="1234"/>
      <c r="P81" s="1234"/>
      <c r="Q81" s="1234"/>
      <c r="R81" s="1234"/>
      <c r="S81" s="1234"/>
      <c r="T81" s="1234"/>
      <c r="U81" s="1234"/>
      <c r="V81" s="1234"/>
      <c r="W81" s="1234"/>
      <c r="X81" s="1234"/>
      <c r="Y81" s="1234"/>
    </row>
    <row r="82" spans="1:25" x14ac:dyDescent="0.2">
      <c r="A82" s="1337"/>
      <c r="B82" s="1234"/>
      <c r="C82" s="1234"/>
      <c r="D82" s="1234"/>
      <c r="E82" s="1234"/>
      <c r="F82" s="1234"/>
      <c r="G82" s="1234"/>
      <c r="H82" s="1234"/>
      <c r="I82" s="1338"/>
      <c r="J82" s="1235"/>
      <c r="K82" s="1235"/>
      <c r="L82" s="1234"/>
      <c r="M82" s="1234"/>
      <c r="N82" s="1234"/>
      <c r="O82" s="1234"/>
      <c r="P82" s="1234"/>
      <c r="Q82" s="1234"/>
      <c r="R82" s="1234"/>
      <c r="S82" s="1234"/>
      <c r="T82" s="1234"/>
      <c r="U82" s="1234"/>
      <c r="V82" s="1234"/>
      <c r="W82" s="1234"/>
      <c r="X82" s="1234"/>
      <c r="Y82" s="1234"/>
    </row>
    <row r="83" spans="1:25" x14ac:dyDescent="0.2">
      <c r="A83" s="1337"/>
      <c r="B83" s="1234"/>
      <c r="C83" s="1234"/>
      <c r="D83" s="1234"/>
      <c r="E83" s="1234"/>
      <c r="F83" s="1234"/>
      <c r="G83" s="1234"/>
      <c r="H83" s="1234"/>
      <c r="I83" s="1338"/>
      <c r="J83" s="1235"/>
      <c r="K83" s="1235"/>
      <c r="L83" s="1234"/>
      <c r="M83" s="1234"/>
      <c r="N83" s="1234"/>
      <c r="O83" s="1234"/>
      <c r="P83" s="1234"/>
      <c r="Q83" s="1234"/>
      <c r="R83" s="1234"/>
      <c r="S83" s="1234"/>
      <c r="T83" s="1234"/>
      <c r="U83" s="1234"/>
      <c r="V83" s="1234"/>
      <c r="W83" s="1234"/>
      <c r="X83" s="1234"/>
      <c r="Y83" s="1234"/>
    </row>
    <row r="84" spans="1:25" x14ac:dyDescent="0.2">
      <c r="A84" s="1337"/>
      <c r="B84" s="1234"/>
      <c r="C84" s="1234"/>
      <c r="D84" s="1234"/>
      <c r="E84" s="1234"/>
      <c r="F84" s="1234"/>
      <c r="G84" s="1234"/>
      <c r="H84" s="1234"/>
      <c r="I84" s="1338"/>
      <c r="J84" s="1235"/>
      <c r="K84" s="1235"/>
      <c r="L84" s="1234"/>
      <c r="M84" s="1234"/>
      <c r="N84" s="1234"/>
      <c r="O84" s="1234"/>
      <c r="P84" s="1234"/>
      <c r="Q84" s="1234"/>
      <c r="R84" s="1234"/>
      <c r="S84" s="1234"/>
      <c r="T84" s="1234"/>
      <c r="U84" s="1234"/>
      <c r="V84" s="1234"/>
      <c r="W84" s="1234"/>
      <c r="X84" s="1234"/>
      <c r="Y84" s="1234"/>
    </row>
    <row r="85" spans="1:25" x14ac:dyDescent="0.2">
      <c r="A85" s="1337"/>
      <c r="B85" s="1234"/>
      <c r="C85" s="1234"/>
      <c r="D85" s="1234"/>
      <c r="E85" s="1234"/>
      <c r="F85" s="1234"/>
      <c r="G85" s="1234"/>
      <c r="H85" s="1234"/>
      <c r="I85" s="1338"/>
      <c r="J85" s="1235"/>
      <c r="K85" s="1235"/>
      <c r="L85" s="1234"/>
      <c r="M85" s="1234"/>
      <c r="N85" s="1234"/>
      <c r="O85" s="1234"/>
      <c r="P85" s="1234"/>
      <c r="Q85" s="1234"/>
      <c r="R85" s="1234"/>
      <c r="S85" s="1234"/>
      <c r="T85" s="1234"/>
      <c r="U85" s="1234"/>
      <c r="V85" s="1234"/>
      <c r="W85" s="1234"/>
      <c r="X85" s="1234"/>
      <c r="Y85" s="1234"/>
    </row>
    <row r="86" spans="1:25" x14ac:dyDescent="0.2">
      <c r="A86" s="1339"/>
      <c r="B86" s="1234"/>
      <c r="C86" s="1234"/>
      <c r="D86" s="1234"/>
      <c r="E86" s="1234"/>
      <c r="F86" s="1234"/>
      <c r="G86" s="1234"/>
      <c r="H86" s="1234"/>
      <c r="I86" s="1338"/>
      <c r="J86" s="1235"/>
      <c r="K86" s="1235"/>
      <c r="L86" s="1234"/>
      <c r="M86" s="1234"/>
      <c r="N86" s="1234"/>
      <c r="O86" s="1234"/>
      <c r="P86" s="1234"/>
      <c r="Q86" s="1234"/>
      <c r="R86" s="1234"/>
      <c r="S86" s="1234"/>
      <c r="T86" s="1234"/>
      <c r="U86" s="1234"/>
      <c r="V86" s="1234"/>
      <c r="W86" s="1234"/>
      <c r="X86" s="1234"/>
      <c r="Y86" s="1234"/>
    </row>
    <row r="87" spans="1:25" x14ac:dyDescent="0.2">
      <c r="A87" s="1339"/>
      <c r="B87" s="1234"/>
      <c r="C87" s="1234"/>
      <c r="D87" s="1234"/>
      <c r="E87" s="1234"/>
      <c r="F87" s="1234"/>
      <c r="G87" s="1234"/>
      <c r="H87" s="1234"/>
      <c r="I87" s="1338"/>
      <c r="J87" s="1234"/>
      <c r="K87" s="1234"/>
      <c r="L87" s="1234"/>
      <c r="M87" s="1234"/>
      <c r="N87" s="1234"/>
      <c r="O87" s="1234"/>
      <c r="P87" s="1234"/>
      <c r="Q87" s="1234"/>
      <c r="R87" s="1234"/>
      <c r="S87" s="1234"/>
      <c r="T87" s="1234"/>
      <c r="U87" s="1234"/>
      <c r="V87" s="1234"/>
      <c r="W87" s="1234"/>
      <c r="X87" s="1234"/>
      <c r="Y87" s="1234"/>
    </row>
    <row r="88" spans="1:25" x14ac:dyDescent="0.2">
      <c r="A88" s="1339"/>
      <c r="B88" s="1234"/>
      <c r="C88" s="1234"/>
      <c r="D88" s="1234"/>
      <c r="E88" s="1234"/>
      <c r="F88" s="1234"/>
      <c r="G88" s="1234"/>
      <c r="H88" s="1234"/>
      <c r="I88" s="1338"/>
      <c r="J88" s="1234"/>
      <c r="K88" s="1234"/>
      <c r="L88" s="1234"/>
      <c r="M88" s="1234"/>
      <c r="N88" s="1234"/>
      <c r="O88" s="1234"/>
      <c r="P88" s="1234"/>
      <c r="Q88" s="1234"/>
      <c r="R88" s="1234"/>
      <c r="S88" s="1234"/>
      <c r="T88" s="1234"/>
      <c r="U88" s="1234"/>
      <c r="V88" s="1234"/>
      <c r="W88" s="1234"/>
      <c r="X88" s="1234"/>
      <c r="Y88" s="1234"/>
    </row>
    <row r="89" spans="1:25" x14ac:dyDescent="0.2">
      <c r="A89" s="1339"/>
      <c r="B89" s="1234"/>
      <c r="C89" s="1234"/>
      <c r="D89" s="1234"/>
      <c r="E89" s="1234"/>
      <c r="F89" s="1234"/>
      <c r="G89" s="1234"/>
      <c r="H89" s="1234"/>
      <c r="I89" s="1338"/>
      <c r="J89" s="1234"/>
      <c r="K89" s="1234"/>
      <c r="L89" s="1234"/>
      <c r="M89" s="1234"/>
      <c r="N89" s="1234"/>
      <c r="O89" s="1234"/>
      <c r="P89" s="1234"/>
      <c r="Q89" s="1234"/>
      <c r="R89" s="1234"/>
      <c r="S89" s="1234"/>
      <c r="T89" s="1234"/>
      <c r="U89" s="1234"/>
      <c r="V89" s="1234"/>
      <c r="W89" s="1234"/>
      <c r="X89" s="1234"/>
      <c r="Y89" s="1234"/>
    </row>
    <row r="90" spans="1:25" x14ac:dyDescent="0.2">
      <c r="A90" s="1339"/>
      <c r="B90" s="1234"/>
      <c r="C90" s="1234"/>
      <c r="D90" s="1234"/>
      <c r="E90" s="1234"/>
      <c r="F90" s="1234"/>
      <c r="G90" s="1234"/>
      <c r="H90" s="1234"/>
      <c r="I90" s="1338"/>
      <c r="J90" s="1234"/>
      <c r="K90" s="1234"/>
      <c r="L90" s="1234"/>
      <c r="M90" s="1234"/>
      <c r="N90" s="1234"/>
      <c r="O90" s="1234"/>
      <c r="P90" s="1234"/>
      <c r="Q90" s="1234"/>
      <c r="R90" s="1234"/>
      <c r="S90" s="1234"/>
      <c r="T90" s="1234"/>
      <c r="U90" s="1234"/>
      <c r="V90" s="1234"/>
      <c r="W90" s="1234"/>
      <c r="X90" s="1234"/>
      <c r="Y90" s="1234"/>
    </row>
    <row r="91" spans="1:25" x14ac:dyDescent="0.2">
      <c r="A91" s="1339"/>
      <c r="B91" s="1234"/>
      <c r="C91" s="1234"/>
      <c r="D91" s="1234"/>
      <c r="E91" s="1234"/>
      <c r="F91" s="1234"/>
      <c r="G91" s="1234"/>
      <c r="H91" s="1234"/>
      <c r="I91" s="1338"/>
      <c r="J91" s="1234"/>
      <c r="K91" s="1234"/>
      <c r="L91" s="1234"/>
      <c r="M91" s="1234"/>
      <c r="N91" s="1234"/>
      <c r="O91" s="1234"/>
      <c r="P91" s="1234"/>
      <c r="Q91" s="1234"/>
      <c r="R91" s="1234"/>
      <c r="S91" s="1234"/>
      <c r="T91" s="1234"/>
      <c r="U91" s="1234"/>
      <c r="V91" s="1234"/>
      <c r="W91" s="1234"/>
      <c r="X91" s="1234"/>
      <c r="Y91" s="1234"/>
    </row>
    <row r="92" spans="1:25" x14ac:dyDescent="0.2">
      <c r="A92" s="1339"/>
      <c r="B92" s="1234"/>
      <c r="C92" s="1234"/>
      <c r="D92" s="1234"/>
      <c r="E92" s="1234"/>
      <c r="F92" s="1234"/>
      <c r="G92" s="1234"/>
      <c r="H92" s="1234"/>
      <c r="I92" s="1338"/>
      <c r="J92" s="1234"/>
      <c r="K92" s="1234"/>
      <c r="L92" s="1234"/>
      <c r="M92" s="1234"/>
      <c r="N92" s="1234"/>
      <c r="O92" s="1234"/>
      <c r="P92" s="1234"/>
      <c r="Q92" s="1234"/>
      <c r="R92" s="1234"/>
      <c r="S92" s="1234"/>
      <c r="T92" s="1234"/>
      <c r="U92" s="1234"/>
      <c r="V92" s="1234"/>
      <c r="W92" s="1234"/>
      <c r="X92" s="1234"/>
      <c r="Y92" s="1234"/>
    </row>
    <row r="93" spans="1:25" x14ac:dyDescent="0.2">
      <c r="A93" s="1339"/>
      <c r="B93" s="1234"/>
      <c r="C93" s="1234"/>
      <c r="D93" s="1234"/>
      <c r="E93" s="1234"/>
      <c r="F93" s="1234"/>
      <c r="G93" s="1234"/>
      <c r="H93" s="1234"/>
      <c r="I93" s="1338"/>
      <c r="J93" s="1234"/>
      <c r="K93" s="1234"/>
      <c r="L93" s="1234"/>
      <c r="M93" s="1234"/>
      <c r="N93" s="1234"/>
      <c r="O93" s="1234"/>
      <c r="P93" s="1234"/>
      <c r="Q93" s="1234"/>
      <c r="R93" s="1234"/>
      <c r="S93" s="1234"/>
      <c r="T93" s="1234"/>
      <c r="U93" s="1234"/>
      <c r="V93" s="1234"/>
      <c r="W93" s="1234"/>
      <c r="X93" s="1234"/>
      <c r="Y93" s="1234"/>
    </row>
    <row r="94" spans="1:25" x14ac:dyDescent="0.2">
      <c r="A94" s="1339"/>
      <c r="B94" s="1234"/>
      <c r="C94" s="1234"/>
      <c r="D94" s="1234"/>
      <c r="E94" s="1234"/>
      <c r="F94" s="1234"/>
      <c r="G94" s="1234"/>
      <c r="H94" s="1234"/>
      <c r="I94" s="1338"/>
      <c r="J94" s="1234"/>
      <c r="K94" s="1234"/>
      <c r="L94" s="1234"/>
      <c r="M94" s="1234"/>
      <c r="N94" s="1234"/>
      <c r="O94" s="1234"/>
      <c r="P94" s="1234"/>
      <c r="Q94" s="1234"/>
      <c r="R94" s="1234"/>
      <c r="S94" s="1234"/>
      <c r="T94" s="1234"/>
      <c r="U94" s="1234"/>
      <c r="V94" s="1234"/>
      <c r="W94" s="1234"/>
      <c r="X94" s="1234"/>
      <c r="Y94" s="1234"/>
    </row>
    <row r="95" spans="1:25" x14ac:dyDescent="0.2">
      <c r="A95" s="1339"/>
      <c r="B95" s="1234"/>
      <c r="C95" s="1234"/>
      <c r="D95" s="1234"/>
      <c r="E95" s="1234"/>
      <c r="F95" s="1234"/>
      <c r="G95" s="1234"/>
      <c r="H95" s="1234"/>
      <c r="I95" s="1338"/>
      <c r="J95" s="1234"/>
      <c r="K95" s="1234"/>
      <c r="L95" s="1234"/>
      <c r="M95" s="1234"/>
      <c r="N95" s="1234"/>
      <c r="O95" s="1234"/>
      <c r="P95" s="1234"/>
      <c r="Q95" s="1234"/>
      <c r="R95" s="1234"/>
      <c r="S95" s="1234"/>
      <c r="T95" s="1234"/>
      <c r="U95" s="1234"/>
      <c r="V95" s="1234"/>
      <c r="W95" s="1234"/>
      <c r="X95" s="1234"/>
      <c r="Y95" s="1234"/>
    </row>
    <row r="96" spans="1:25" x14ac:dyDescent="0.2">
      <c r="A96" s="1339"/>
      <c r="B96" s="1234"/>
      <c r="C96" s="1234"/>
      <c r="D96" s="1234"/>
      <c r="E96" s="1234"/>
      <c r="F96" s="1234"/>
      <c r="G96" s="1234"/>
      <c r="H96" s="1234"/>
      <c r="I96" s="1338"/>
      <c r="J96" s="1234"/>
      <c r="K96" s="1234"/>
      <c r="L96" s="1234"/>
      <c r="M96" s="1234"/>
      <c r="N96" s="1234"/>
      <c r="O96" s="1234"/>
      <c r="P96" s="1234"/>
      <c r="Q96" s="1234"/>
      <c r="R96" s="1234"/>
      <c r="S96" s="1234"/>
      <c r="T96" s="1234"/>
      <c r="U96" s="1234"/>
      <c r="V96" s="1234"/>
      <c r="W96" s="1234"/>
      <c r="X96" s="1234"/>
      <c r="Y96" s="1234"/>
    </row>
    <row r="97" spans="1:25" x14ac:dyDescent="0.2">
      <c r="A97" s="1339"/>
      <c r="B97" s="1234"/>
      <c r="C97" s="1234"/>
      <c r="D97" s="1234"/>
      <c r="E97" s="1234"/>
      <c r="F97" s="1234"/>
      <c r="G97" s="1234"/>
      <c r="H97" s="1234"/>
      <c r="I97" s="1338"/>
      <c r="J97" s="1234"/>
      <c r="K97" s="1234"/>
      <c r="L97" s="1234"/>
      <c r="M97" s="1234"/>
      <c r="N97" s="1234"/>
      <c r="O97" s="1234"/>
      <c r="P97" s="1234"/>
      <c r="Q97" s="1234"/>
      <c r="R97" s="1234"/>
      <c r="S97" s="1234"/>
      <c r="T97" s="1234"/>
      <c r="U97" s="1234"/>
      <c r="V97" s="1234"/>
      <c r="W97" s="1234"/>
      <c r="X97" s="1234"/>
      <c r="Y97" s="1234"/>
    </row>
    <row r="98" spans="1:25" x14ac:dyDescent="0.2">
      <c r="A98" s="1339"/>
      <c r="B98" s="1234"/>
      <c r="C98" s="1234"/>
      <c r="D98" s="1234"/>
      <c r="E98" s="1234"/>
      <c r="F98" s="1234"/>
      <c r="G98" s="1234"/>
      <c r="H98" s="1234"/>
      <c r="I98" s="1338"/>
      <c r="J98" s="1234"/>
      <c r="K98" s="1234"/>
      <c r="L98" s="1234"/>
      <c r="M98" s="1234"/>
      <c r="N98" s="1234"/>
      <c r="O98" s="1234"/>
      <c r="P98" s="1234"/>
      <c r="Q98" s="1234"/>
      <c r="R98" s="1234"/>
      <c r="S98" s="1234"/>
      <c r="T98" s="1234"/>
      <c r="U98" s="1234"/>
      <c r="V98" s="1234"/>
      <c r="W98" s="1234"/>
      <c r="X98" s="1234"/>
      <c r="Y98" s="1234"/>
    </row>
    <row r="99" spans="1:25" x14ac:dyDescent="0.2">
      <c r="A99" s="1339"/>
      <c r="B99" s="1234"/>
      <c r="C99" s="1234"/>
      <c r="D99" s="1234"/>
      <c r="E99" s="1234"/>
      <c r="F99" s="1234"/>
      <c r="G99" s="1234"/>
      <c r="H99" s="1234"/>
      <c r="I99" s="1338"/>
      <c r="J99" s="1234"/>
      <c r="K99" s="1234"/>
      <c r="L99" s="1234"/>
      <c r="M99" s="1234"/>
      <c r="N99" s="1234"/>
      <c r="O99" s="1234"/>
      <c r="P99" s="1234"/>
      <c r="Q99" s="1234"/>
      <c r="R99" s="1234"/>
      <c r="S99" s="1234"/>
      <c r="T99" s="1234"/>
      <c r="U99" s="1234"/>
      <c r="V99" s="1234"/>
      <c r="W99" s="1234"/>
      <c r="X99" s="1234"/>
      <c r="Y99" s="1234"/>
    </row>
    <row r="100" spans="1:25" x14ac:dyDescent="0.2">
      <c r="A100" s="1339"/>
      <c r="B100" s="1234"/>
      <c r="C100" s="1234"/>
      <c r="D100" s="1234"/>
      <c r="E100" s="1234"/>
      <c r="F100" s="1234"/>
      <c r="G100" s="1234"/>
      <c r="H100" s="1234"/>
      <c r="I100" s="1338"/>
      <c r="J100" s="1234"/>
      <c r="K100" s="1234"/>
      <c r="L100" s="1234"/>
      <c r="M100" s="1234"/>
      <c r="N100" s="1234"/>
      <c r="O100" s="1234"/>
      <c r="P100" s="1234"/>
      <c r="Q100" s="1234"/>
      <c r="R100" s="1234"/>
      <c r="S100" s="1234"/>
      <c r="T100" s="1234"/>
      <c r="U100" s="1234"/>
      <c r="V100" s="1234"/>
      <c r="W100" s="1234"/>
      <c r="X100" s="1234"/>
      <c r="Y100" s="1234"/>
    </row>
    <row r="101" spans="1:25" x14ac:dyDescent="0.2">
      <c r="A101" s="1339"/>
      <c r="B101" s="1234"/>
      <c r="C101" s="1234"/>
      <c r="D101" s="1234"/>
      <c r="E101" s="1234"/>
      <c r="F101" s="1234"/>
      <c r="G101" s="1234"/>
      <c r="H101" s="1234"/>
      <c r="I101" s="1338"/>
      <c r="J101" s="1234"/>
      <c r="K101" s="1234"/>
      <c r="L101" s="1234"/>
      <c r="M101" s="1234"/>
      <c r="N101" s="1234"/>
      <c r="O101" s="1234"/>
      <c r="P101" s="1234"/>
      <c r="Q101" s="1234"/>
      <c r="R101" s="1234"/>
      <c r="S101" s="1234"/>
      <c r="T101" s="1234"/>
      <c r="U101" s="1234"/>
      <c r="V101" s="1234"/>
      <c r="W101" s="1234"/>
      <c r="X101" s="1234"/>
      <c r="Y101" s="1234"/>
    </row>
    <row r="102" spans="1:25" x14ac:dyDescent="0.2">
      <c r="A102" s="1339"/>
      <c r="B102" s="1234"/>
      <c r="C102" s="1234"/>
      <c r="D102" s="1234"/>
      <c r="E102" s="1234"/>
      <c r="F102" s="1234"/>
      <c r="G102" s="1234"/>
      <c r="H102" s="1234"/>
      <c r="I102" s="1338"/>
      <c r="J102" s="1234"/>
      <c r="K102" s="1234"/>
      <c r="L102" s="1234"/>
      <c r="M102" s="1234"/>
      <c r="N102" s="1234"/>
      <c r="O102" s="1234"/>
      <c r="P102" s="1234"/>
      <c r="Q102" s="1234"/>
      <c r="R102" s="1234"/>
      <c r="S102" s="1234"/>
      <c r="T102" s="1234"/>
      <c r="U102" s="1234"/>
      <c r="V102" s="1234"/>
      <c r="W102" s="1234"/>
      <c r="X102" s="1234"/>
      <c r="Y102" s="1234"/>
    </row>
    <row r="103" spans="1:25" x14ac:dyDescent="0.2">
      <c r="A103" s="1339"/>
      <c r="B103" s="1234"/>
      <c r="C103" s="1234"/>
      <c r="D103" s="1234"/>
      <c r="E103" s="1234"/>
      <c r="F103" s="1234"/>
      <c r="G103" s="1234"/>
      <c r="H103" s="1234"/>
      <c r="I103" s="1338"/>
      <c r="J103" s="1234"/>
      <c r="K103" s="1234"/>
      <c r="L103" s="1234"/>
      <c r="M103" s="1234"/>
      <c r="N103" s="1234"/>
      <c r="O103" s="1234"/>
      <c r="P103" s="1234"/>
      <c r="Q103" s="1234"/>
      <c r="R103" s="1234"/>
      <c r="S103" s="1234"/>
      <c r="T103" s="1234"/>
      <c r="U103" s="1234"/>
      <c r="V103" s="1234"/>
      <c r="W103" s="1234"/>
      <c r="X103" s="1234"/>
      <c r="Y103" s="1234"/>
    </row>
    <row r="104" spans="1:25" x14ac:dyDescent="0.2">
      <c r="A104" s="1339"/>
      <c r="B104" s="1234"/>
      <c r="C104" s="1234"/>
      <c r="D104" s="1234"/>
      <c r="E104" s="1234"/>
      <c r="F104" s="1234"/>
      <c r="G104" s="1234"/>
      <c r="H104" s="1234"/>
      <c r="I104" s="1338"/>
      <c r="J104" s="1234"/>
      <c r="K104" s="1234"/>
      <c r="L104" s="1234"/>
      <c r="M104" s="1234"/>
      <c r="N104" s="1234"/>
      <c r="O104" s="1234"/>
      <c r="P104" s="1234"/>
      <c r="Q104" s="1234"/>
      <c r="R104" s="1234"/>
      <c r="S104" s="1234"/>
      <c r="T104" s="1234"/>
      <c r="U104" s="1234"/>
      <c r="V104" s="1234"/>
      <c r="W104" s="1234"/>
      <c r="X104" s="1234"/>
      <c r="Y104" s="1234"/>
    </row>
    <row r="105" spans="1:25" x14ac:dyDescent="0.2">
      <c r="A105" s="1339"/>
      <c r="B105" s="1234"/>
      <c r="C105" s="1234"/>
      <c r="D105" s="1234"/>
      <c r="E105" s="1234"/>
      <c r="F105" s="1234"/>
      <c r="G105" s="1234"/>
      <c r="H105" s="1234"/>
      <c r="I105" s="1338"/>
      <c r="J105" s="1234"/>
      <c r="K105" s="1234"/>
      <c r="L105" s="1234"/>
      <c r="M105" s="1234"/>
      <c r="N105" s="1234"/>
      <c r="O105" s="1234"/>
      <c r="P105" s="1234"/>
      <c r="Q105" s="1234"/>
      <c r="R105" s="1234"/>
      <c r="S105" s="1234"/>
      <c r="T105" s="1234"/>
      <c r="U105" s="1234"/>
      <c r="V105" s="1234"/>
      <c r="W105" s="1234"/>
      <c r="X105" s="1234"/>
      <c r="Y105" s="1234"/>
    </row>
    <row r="106" spans="1:25" x14ac:dyDescent="0.2">
      <c r="A106" s="1339"/>
      <c r="B106" s="1234"/>
      <c r="C106" s="1234"/>
      <c r="D106" s="1234"/>
      <c r="E106" s="1234"/>
      <c r="F106" s="1234"/>
      <c r="G106" s="1234"/>
      <c r="H106" s="1234"/>
      <c r="I106" s="1338"/>
      <c r="J106" s="1234"/>
      <c r="K106" s="1234"/>
      <c r="L106" s="1234"/>
      <c r="M106" s="1234"/>
      <c r="N106" s="1234"/>
      <c r="O106" s="1234"/>
      <c r="P106" s="1234"/>
      <c r="Q106" s="1234"/>
      <c r="R106" s="1234"/>
      <c r="S106" s="1234"/>
      <c r="T106" s="1234"/>
      <c r="U106" s="1234"/>
      <c r="V106" s="1234"/>
      <c r="W106" s="1234"/>
      <c r="X106" s="1234"/>
      <c r="Y106" s="1234"/>
    </row>
    <row r="107" spans="1:25" x14ac:dyDescent="0.2">
      <c r="A107" s="1339"/>
      <c r="B107" s="1234"/>
      <c r="C107" s="1234"/>
      <c r="D107" s="1234"/>
      <c r="E107" s="1234"/>
      <c r="F107" s="1234"/>
      <c r="G107" s="1234"/>
      <c r="H107" s="1234"/>
      <c r="I107" s="1338"/>
      <c r="J107" s="1234"/>
      <c r="K107" s="1234"/>
      <c r="L107" s="1234"/>
      <c r="M107" s="1234"/>
      <c r="N107" s="1234"/>
      <c r="O107" s="1234"/>
      <c r="P107" s="1234"/>
      <c r="Q107" s="1234"/>
      <c r="R107" s="1234"/>
      <c r="S107" s="1234"/>
      <c r="T107" s="1234"/>
      <c r="U107" s="1234"/>
      <c r="V107" s="1234"/>
      <c r="W107" s="1234"/>
      <c r="X107" s="1234"/>
      <c r="Y107" s="1234"/>
    </row>
    <row r="108" spans="1:25" x14ac:dyDescent="0.2">
      <c r="A108" s="1339"/>
      <c r="B108" s="1234"/>
      <c r="C108" s="1234"/>
      <c r="D108" s="1234"/>
      <c r="E108" s="1234"/>
      <c r="F108" s="1234"/>
      <c r="G108" s="1234"/>
      <c r="H108" s="1234"/>
      <c r="I108" s="1338"/>
      <c r="J108" s="1234"/>
      <c r="K108" s="1234"/>
      <c r="L108" s="1234"/>
      <c r="M108" s="1234"/>
      <c r="N108" s="1234"/>
      <c r="O108" s="1234"/>
      <c r="P108" s="1234"/>
      <c r="Q108" s="1234"/>
      <c r="R108" s="1234"/>
      <c r="S108" s="1234"/>
      <c r="T108" s="1234"/>
      <c r="U108" s="1234"/>
      <c r="V108" s="1234"/>
      <c r="W108" s="1234"/>
      <c r="X108" s="1234"/>
      <c r="Y108" s="1234"/>
    </row>
    <row r="109" spans="1:25" x14ac:dyDescent="0.2">
      <c r="A109" s="1339"/>
      <c r="B109" s="1234"/>
      <c r="C109" s="1234"/>
      <c r="D109" s="1234"/>
      <c r="E109" s="1234"/>
      <c r="F109" s="1234"/>
      <c r="G109" s="1234"/>
      <c r="H109" s="1234"/>
      <c r="I109" s="1338"/>
      <c r="J109" s="1234"/>
      <c r="K109" s="1234"/>
      <c r="L109" s="1234"/>
      <c r="M109" s="1234"/>
      <c r="N109" s="1234"/>
      <c r="O109" s="1234"/>
      <c r="P109" s="1234"/>
      <c r="Q109" s="1234"/>
      <c r="R109" s="1234"/>
      <c r="S109" s="1234"/>
      <c r="T109" s="1234"/>
      <c r="U109" s="1234"/>
      <c r="V109" s="1234"/>
      <c r="W109" s="1234"/>
      <c r="X109" s="1234"/>
      <c r="Y109" s="1234"/>
    </row>
    <row r="110" spans="1:25" x14ac:dyDescent="0.2">
      <c r="A110" s="1339"/>
      <c r="B110" s="1234"/>
      <c r="C110" s="1234"/>
      <c r="D110" s="1234"/>
      <c r="E110" s="1234"/>
      <c r="F110" s="1234"/>
      <c r="G110" s="1234"/>
      <c r="H110" s="1234"/>
      <c r="I110" s="1338"/>
      <c r="J110" s="1234"/>
      <c r="K110" s="1234"/>
      <c r="L110" s="1234"/>
      <c r="M110" s="1234"/>
      <c r="N110" s="1234"/>
      <c r="O110" s="1234"/>
      <c r="P110" s="1234"/>
      <c r="Q110" s="1234"/>
      <c r="R110" s="1234"/>
      <c r="S110" s="1234"/>
      <c r="T110" s="1234"/>
      <c r="U110" s="1234"/>
      <c r="V110" s="1234"/>
      <c r="W110" s="1234"/>
      <c r="X110" s="1234"/>
      <c r="Y110" s="1234"/>
    </row>
    <row r="111" spans="1:25" x14ac:dyDescent="0.2">
      <c r="A111" s="1339"/>
      <c r="B111" s="1234"/>
      <c r="C111" s="1234"/>
      <c r="D111" s="1234"/>
      <c r="E111" s="1234"/>
      <c r="F111" s="1234"/>
      <c r="G111" s="1234"/>
      <c r="H111" s="1234"/>
      <c r="I111" s="1338"/>
      <c r="J111" s="1234"/>
      <c r="K111" s="1234"/>
      <c r="L111" s="1234"/>
      <c r="M111" s="1234"/>
      <c r="N111" s="1234"/>
      <c r="O111" s="1234"/>
      <c r="P111" s="1234"/>
      <c r="Q111" s="1234"/>
      <c r="R111" s="1234"/>
      <c r="S111" s="1234"/>
      <c r="T111" s="1234"/>
      <c r="U111" s="1234"/>
      <c r="V111" s="1234"/>
      <c r="W111" s="1234"/>
      <c r="X111" s="1234"/>
      <c r="Y111" s="1234"/>
    </row>
    <row r="112" spans="1:25" x14ac:dyDescent="0.2">
      <c r="A112" s="1339"/>
      <c r="B112" s="1234"/>
      <c r="C112" s="1234"/>
      <c r="D112" s="1234"/>
      <c r="E112" s="1234"/>
      <c r="F112" s="1234"/>
      <c r="G112" s="1234"/>
      <c r="H112" s="1234"/>
      <c r="I112" s="1338"/>
      <c r="J112" s="1234"/>
      <c r="K112" s="1234"/>
      <c r="L112" s="1234"/>
      <c r="M112" s="1234"/>
      <c r="N112" s="1234"/>
      <c r="O112" s="1234"/>
      <c r="P112" s="1234"/>
      <c r="Q112" s="1234"/>
      <c r="R112" s="1234"/>
      <c r="S112" s="1234"/>
      <c r="T112" s="1234"/>
      <c r="U112" s="1234"/>
      <c r="V112" s="1234"/>
      <c r="W112" s="1234"/>
      <c r="X112" s="1234"/>
      <c r="Y112" s="1234"/>
    </row>
    <row r="113" spans="1:25" x14ac:dyDescent="0.2">
      <c r="A113" s="1339"/>
      <c r="B113" s="1234"/>
      <c r="C113" s="1234"/>
      <c r="D113" s="1234"/>
      <c r="E113" s="1234"/>
      <c r="F113" s="1234"/>
      <c r="G113" s="1234"/>
      <c r="H113" s="1234"/>
      <c r="I113" s="1338"/>
      <c r="J113" s="1234"/>
      <c r="K113" s="1234"/>
      <c r="L113" s="1234"/>
      <c r="M113" s="1234"/>
      <c r="N113" s="1234"/>
      <c r="O113" s="1234"/>
      <c r="P113" s="1234"/>
      <c r="Q113" s="1234"/>
      <c r="R113" s="1234"/>
      <c r="S113" s="1234"/>
      <c r="T113" s="1234"/>
      <c r="U113" s="1234"/>
      <c r="V113" s="1234"/>
      <c r="W113" s="1234"/>
      <c r="X113" s="1234"/>
      <c r="Y113" s="1234"/>
    </row>
    <row r="114" spans="1:25" x14ac:dyDescent="0.2">
      <c r="A114" s="1339"/>
      <c r="B114" s="1234"/>
      <c r="C114" s="1234"/>
      <c r="D114" s="1234"/>
      <c r="E114" s="1234"/>
      <c r="F114" s="1234"/>
      <c r="G114" s="1234"/>
      <c r="H114" s="1234"/>
      <c r="I114" s="1338"/>
      <c r="J114" s="1234"/>
      <c r="K114" s="1234"/>
      <c r="L114" s="1234"/>
      <c r="M114" s="1234"/>
      <c r="N114" s="1234"/>
      <c r="O114" s="1234"/>
      <c r="P114" s="1234"/>
      <c r="Q114" s="1234"/>
      <c r="R114" s="1234"/>
      <c r="S114" s="1234"/>
      <c r="T114" s="1234"/>
      <c r="U114" s="1234"/>
      <c r="V114" s="1234"/>
      <c r="W114" s="1234"/>
      <c r="X114" s="1234"/>
      <c r="Y114" s="1234"/>
    </row>
    <row r="115" spans="1:25" x14ac:dyDescent="0.2">
      <c r="A115" s="1339"/>
      <c r="B115" s="1234"/>
      <c r="C115" s="1234"/>
      <c r="D115" s="1234"/>
      <c r="E115" s="1234"/>
      <c r="F115" s="1234"/>
      <c r="G115" s="1234"/>
      <c r="H115" s="1234"/>
      <c r="I115" s="1338"/>
      <c r="J115" s="1234"/>
      <c r="K115" s="1234"/>
      <c r="L115" s="1234"/>
      <c r="M115" s="1234"/>
      <c r="N115" s="1234"/>
      <c r="O115" s="1234"/>
      <c r="P115" s="1234"/>
      <c r="Q115" s="1234"/>
      <c r="R115" s="1234"/>
      <c r="S115" s="1234"/>
      <c r="T115" s="1234"/>
      <c r="U115" s="1234"/>
      <c r="V115" s="1234"/>
      <c r="W115" s="1234"/>
      <c r="X115" s="1234"/>
      <c r="Y115" s="1234"/>
    </row>
    <row r="116" spans="1:25" x14ac:dyDescent="0.2">
      <c r="A116" s="1339"/>
      <c r="B116" s="1234"/>
      <c r="C116" s="1234"/>
      <c r="D116" s="1234"/>
      <c r="E116" s="1234"/>
      <c r="F116" s="1234"/>
      <c r="G116" s="1234"/>
      <c r="H116" s="1234"/>
      <c r="I116" s="1338"/>
      <c r="J116" s="1234"/>
      <c r="K116" s="1234"/>
      <c r="L116" s="1234"/>
      <c r="M116" s="1234"/>
      <c r="N116" s="1234"/>
      <c r="O116" s="1234"/>
      <c r="P116" s="1234"/>
      <c r="Q116" s="1234"/>
      <c r="R116" s="1234"/>
      <c r="S116" s="1234"/>
      <c r="T116" s="1234"/>
      <c r="U116" s="1234"/>
      <c r="V116" s="1234"/>
      <c r="W116" s="1234"/>
      <c r="X116" s="1234"/>
      <c r="Y116" s="1234"/>
    </row>
    <row r="117" spans="1:25" x14ac:dyDescent="0.2">
      <c r="A117" s="1339"/>
      <c r="B117" s="1234"/>
      <c r="C117" s="1234"/>
      <c r="D117" s="1234"/>
      <c r="E117" s="1234"/>
      <c r="F117" s="1234"/>
      <c r="G117" s="1234"/>
      <c r="H117" s="1234"/>
      <c r="I117" s="1338"/>
      <c r="J117" s="1234"/>
      <c r="K117" s="1234"/>
      <c r="L117" s="1234"/>
      <c r="M117" s="1234"/>
      <c r="N117" s="1234"/>
      <c r="O117" s="1234"/>
      <c r="P117" s="1234"/>
      <c r="Q117" s="1234"/>
      <c r="R117" s="1234"/>
      <c r="S117" s="1234"/>
      <c r="T117" s="1234"/>
      <c r="U117" s="1234"/>
      <c r="V117" s="1234"/>
      <c r="W117" s="1234"/>
      <c r="X117" s="1234"/>
      <c r="Y117" s="1234"/>
    </row>
    <row r="118" spans="1:25" x14ac:dyDescent="0.2">
      <c r="A118" s="1339"/>
      <c r="B118" s="1234"/>
      <c r="C118" s="1234"/>
      <c r="D118" s="1234"/>
      <c r="E118" s="1234"/>
      <c r="F118" s="1234"/>
      <c r="G118" s="1234"/>
      <c r="H118" s="1234"/>
      <c r="I118" s="1338"/>
      <c r="J118" s="1234"/>
      <c r="K118" s="1234"/>
      <c r="L118" s="1234"/>
      <c r="M118" s="1234"/>
      <c r="N118" s="1234"/>
      <c r="O118" s="1234"/>
      <c r="P118" s="1234"/>
      <c r="Q118" s="1234"/>
      <c r="R118" s="1234"/>
      <c r="S118" s="1234"/>
      <c r="T118" s="1234"/>
      <c r="U118" s="1234"/>
      <c r="V118" s="1234"/>
      <c r="W118" s="1234"/>
      <c r="X118" s="1234"/>
      <c r="Y118" s="1234"/>
    </row>
    <row r="119" spans="1:25" x14ac:dyDescent="0.2">
      <c r="A119" s="1339"/>
      <c r="B119" s="1234"/>
      <c r="C119" s="1234"/>
      <c r="D119" s="1234"/>
      <c r="E119" s="1234"/>
      <c r="F119" s="1234"/>
      <c r="G119" s="1234"/>
      <c r="H119" s="1234"/>
      <c r="I119" s="1338"/>
      <c r="J119" s="1234"/>
      <c r="K119" s="1234"/>
      <c r="L119" s="1234"/>
      <c r="M119" s="1234"/>
      <c r="N119" s="1234"/>
      <c r="O119" s="1234"/>
      <c r="P119" s="1234"/>
      <c r="Q119" s="1234"/>
      <c r="R119" s="1234"/>
      <c r="S119" s="1234"/>
      <c r="T119" s="1234"/>
      <c r="U119" s="1234"/>
      <c r="V119" s="1234"/>
      <c r="W119" s="1234"/>
      <c r="X119" s="1234"/>
      <c r="Y119" s="1234"/>
    </row>
    <row r="120" spans="1:25" x14ac:dyDescent="0.2">
      <c r="A120" s="1339"/>
      <c r="B120" s="1234"/>
      <c r="C120" s="1234"/>
      <c r="D120" s="1234"/>
      <c r="E120" s="1234"/>
      <c r="F120" s="1234"/>
      <c r="G120" s="1234"/>
      <c r="H120" s="1234"/>
      <c r="I120" s="1338"/>
      <c r="J120" s="1234"/>
      <c r="K120" s="1234"/>
      <c r="L120" s="1234"/>
      <c r="M120" s="1234"/>
      <c r="N120" s="1234"/>
      <c r="O120" s="1234"/>
      <c r="P120" s="1234"/>
      <c r="Q120" s="1234"/>
      <c r="R120" s="1234"/>
      <c r="S120" s="1234"/>
      <c r="T120" s="1234"/>
      <c r="U120" s="1234"/>
      <c r="V120" s="1234"/>
      <c r="W120" s="1234"/>
      <c r="X120" s="1234"/>
      <c r="Y120" s="1234"/>
    </row>
    <row r="121" spans="1:25" x14ac:dyDescent="0.2">
      <c r="A121" s="1339"/>
      <c r="B121" s="1234"/>
      <c r="C121" s="1234"/>
      <c r="D121" s="1234"/>
      <c r="E121" s="1234"/>
      <c r="F121" s="1234"/>
      <c r="G121" s="1234"/>
      <c r="H121" s="1234"/>
      <c r="I121" s="1338"/>
      <c r="J121" s="1234"/>
      <c r="K121" s="1234"/>
      <c r="L121" s="1234"/>
      <c r="M121" s="1234"/>
      <c r="N121" s="1234"/>
      <c r="O121" s="1234"/>
      <c r="P121" s="1234"/>
      <c r="Q121" s="1234"/>
      <c r="R121" s="1234"/>
      <c r="S121" s="1234"/>
      <c r="T121" s="1234"/>
      <c r="U121" s="1234"/>
      <c r="V121" s="1234"/>
      <c r="W121" s="1234"/>
      <c r="X121" s="1234"/>
      <c r="Y121" s="1234"/>
    </row>
    <row r="122" spans="1:25" x14ac:dyDescent="0.2">
      <c r="A122" s="1339"/>
      <c r="B122" s="1234"/>
      <c r="C122" s="1234"/>
      <c r="D122" s="1234"/>
      <c r="E122" s="1234"/>
      <c r="F122" s="1234"/>
      <c r="G122" s="1234"/>
      <c r="H122" s="1234"/>
      <c r="I122" s="1338"/>
      <c r="J122" s="1234"/>
      <c r="K122" s="1234"/>
      <c r="L122" s="1234"/>
      <c r="M122" s="1234"/>
      <c r="N122" s="1234"/>
      <c r="O122" s="1234"/>
      <c r="P122" s="1234"/>
      <c r="Q122" s="1234"/>
      <c r="R122" s="1234"/>
      <c r="S122" s="1234"/>
      <c r="T122" s="1234"/>
      <c r="U122" s="1234"/>
      <c r="V122" s="1234"/>
      <c r="W122" s="1234"/>
      <c r="X122" s="1234"/>
      <c r="Y122" s="1234"/>
    </row>
    <row r="123" spans="1:25" x14ac:dyDescent="0.2">
      <c r="A123" s="1339"/>
      <c r="B123" s="1234"/>
      <c r="C123" s="1234"/>
      <c r="D123" s="1234"/>
      <c r="E123" s="1234"/>
      <c r="F123" s="1234"/>
      <c r="G123" s="1234"/>
      <c r="H123" s="1234"/>
      <c r="I123" s="1338"/>
      <c r="J123" s="1234"/>
      <c r="K123" s="1234"/>
      <c r="L123" s="1234"/>
      <c r="M123" s="1234"/>
      <c r="N123" s="1234"/>
      <c r="O123" s="1234"/>
      <c r="P123" s="1234"/>
      <c r="Q123" s="1234"/>
      <c r="R123" s="1234"/>
      <c r="S123" s="1234"/>
      <c r="T123" s="1234"/>
      <c r="U123" s="1234"/>
      <c r="V123" s="1234"/>
      <c r="W123" s="1234"/>
      <c r="X123" s="1234"/>
      <c r="Y123" s="1234"/>
    </row>
    <row r="124" spans="1:25" x14ac:dyDescent="0.2">
      <c r="A124" s="1339"/>
      <c r="B124" s="1234"/>
      <c r="C124" s="1234"/>
      <c r="D124" s="1234"/>
      <c r="E124" s="1234"/>
      <c r="F124" s="1234"/>
      <c r="G124" s="1234"/>
      <c r="H124" s="1234"/>
      <c r="I124" s="1338"/>
      <c r="J124" s="1234"/>
      <c r="K124" s="1234"/>
      <c r="L124" s="1234"/>
      <c r="M124" s="1234"/>
      <c r="N124" s="1234"/>
      <c r="O124" s="1234"/>
      <c r="P124" s="1234"/>
      <c r="Q124" s="1234"/>
      <c r="R124" s="1234"/>
      <c r="S124" s="1234"/>
      <c r="T124" s="1234"/>
      <c r="U124" s="1234"/>
      <c r="V124" s="1234"/>
      <c r="W124" s="1234"/>
      <c r="X124" s="1234"/>
      <c r="Y124" s="1234"/>
    </row>
    <row r="125" spans="1:25" x14ac:dyDescent="0.2">
      <c r="A125" s="1339"/>
      <c r="B125" s="1234"/>
      <c r="C125" s="1234"/>
      <c r="D125" s="1234"/>
      <c r="E125" s="1234"/>
      <c r="F125" s="1234"/>
      <c r="G125" s="1234"/>
      <c r="H125" s="1234"/>
      <c r="I125" s="1338"/>
      <c r="J125" s="1234"/>
      <c r="K125" s="1234"/>
      <c r="L125" s="1234"/>
      <c r="M125" s="1234"/>
      <c r="N125" s="1234"/>
      <c r="O125" s="1234"/>
      <c r="P125" s="1234"/>
      <c r="Q125" s="1234"/>
      <c r="R125" s="1234"/>
      <c r="S125" s="1234"/>
      <c r="T125" s="1234"/>
      <c r="U125" s="1234"/>
      <c r="V125" s="1234"/>
      <c r="W125" s="1234"/>
      <c r="X125" s="1234"/>
      <c r="Y125" s="1234"/>
    </row>
    <row r="126" spans="1:25" x14ac:dyDescent="0.2">
      <c r="A126" s="1339"/>
      <c r="B126" s="1234"/>
      <c r="C126" s="1234"/>
      <c r="D126" s="1234"/>
      <c r="E126" s="1234"/>
      <c r="F126" s="1234"/>
      <c r="G126" s="1234"/>
      <c r="H126" s="1234"/>
      <c r="I126" s="1338"/>
      <c r="J126" s="1234"/>
      <c r="K126" s="1234"/>
      <c r="L126" s="1234"/>
      <c r="M126" s="1234"/>
      <c r="N126" s="1234"/>
      <c r="O126" s="1234"/>
      <c r="P126" s="1234"/>
      <c r="Q126" s="1234"/>
      <c r="R126" s="1234"/>
      <c r="S126" s="1234"/>
      <c r="T126" s="1234"/>
      <c r="U126" s="1234"/>
      <c r="V126" s="1234"/>
      <c r="W126" s="1234"/>
      <c r="X126" s="1234"/>
      <c r="Y126" s="1234"/>
    </row>
    <row r="127" spans="1:25" x14ac:dyDescent="0.2">
      <c r="A127" s="1339"/>
      <c r="B127" s="1334"/>
      <c r="C127" s="1336"/>
      <c r="D127" s="1334"/>
      <c r="E127" s="1234"/>
      <c r="F127" s="1234"/>
      <c r="G127" s="1234"/>
      <c r="H127" s="1234"/>
      <c r="I127" s="1338"/>
      <c r="J127" s="1235"/>
      <c r="K127" s="1235"/>
      <c r="L127" s="1234"/>
      <c r="M127" s="1234"/>
      <c r="N127" s="1234"/>
      <c r="O127" s="1234"/>
      <c r="P127" s="1234"/>
      <c r="Q127" s="1234"/>
      <c r="R127" s="1234"/>
      <c r="S127" s="1234"/>
      <c r="T127" s="1234"/>
      <c r="U127" s="1234"/>
      <c r="V127" s="1234"/>
      <c r="W127" s="1234"/>
      <c r="X127" s="1234"/>
      <c r="Y127" s="1234"/>
    </row>
    <row r="128" spans="1:25" x14ac:dyDescent="0.2">
      <c r="A128" s="1340"/>
      <c r="B128" s="1341"/>
      <c r="C128" s="1341"/>
      <c r="D128" s="1341"/>
      <c r="E128" s="1342"/>
      <c r="F128" s="1342"/>
      <c r="G128" s="1342"/>
      <c r="H128" s="1342"/>
      <c r="I128" s="1343"/>
      <c r="J128" s="1235"/>
      <c r="K128" s="1235"/>
      <c r="L128" s="1234"/>
      <c r="M128" s="1234"/>
      <c r="N128" s="1234"/>
      <c r="O128" s="1234"/>
      <c r="P128" s="1234"/>
      <c r="Q128" s="1234"/>
      <c r="R128" s="1234"/>
      <c r="S128" s="1234"/>
      <c r="T128" s="1234"/>
      <c r="U128" s="1234"/>
      <c r="V128" s="1234"/>
      <c r="W128" s="1234"/>
      <c r="X128" s="1234"/>
      <c r="Y128" s="1234"/>
    </row>
  </sheetData>
  <mergeCells count="123">
    <mergeCell ref="J84:K84"/>
    <mergeCell ref="J85:K85"/>
    <mergeCell ref="J86:K86"/>
    <mergeCell ref="J127:K127"/>
    <mergeCell ref="J128:K128"/>
    <mergeCell ref="J78:K78"/>
    <mergeCell ref="J79:K79"/>
    <mergeCell ref="J80:K80"/>
    <mergeCell ref="J81:K81"/>
    <mergeCell ref="J82:K82"/>
    <mergeCell ref="J83:K83"/>
    <mergeCell ref="J72:K72"/>
    <mergeCell ref="J73:K73"/>
    <mergeCell ref="J74:K74"/>
    <mergeCell ref="J75:K75"/>
    <mergeCell ref="J76:K76"/>
    <mergeCell ref="J77:K77"/>
    <mergeCell ref="J66:K66"/>
    <mergeCell ref="J67:K67"/>
    <mergeCell ref="J68:K68"/>
    <mergeCell ref="J69:K69"/>
    <mergeCell ref="J70:K70"/>
    <mergeCell ref="J71:K71"/>
    <mergeCell ref="A60:B60"/>
    <mergeCell ref="A61:B61"/>
    <mergeCell ref="A62:B62"/>
    <mergeCell ref="J63:K63"/>
    <mergeCell ref="J64:K64"/>
    <mergeCell ref="J65:K65"/>
    <mergeCell ref="A54:B54"/>
    <mergeCell ref="A55:B55"/>
    <mergeCell ref="A56:B56"/>
    <mergeCell ref="A57:B57"/>
    <mergeCell ref="A58:B58"/>
    <mergeCell ref="A59:B59"/>
    <mergeCell ref="A48:B48"/>
    <mergeCell ref="A49:B49"/>
    <mergeCell ref="A50:B50"/>
    <mergeCell ref="A51:B51"/>
    <mergeCell ref="A52:B52"/>
    <mergeCell ref="A53:B53"/>
    <mergeCell ref="A42:B42"/>
    <mergeCell ref="A43:B43"/>
    <mergeCell ref="A44:B44"/>
    <mergeCell ref="A45:B45"/>
    <mergeCell ref="A46:B46"/>
    <mergeCell ref="A47:B47"/>
    <mergeCell ref="J33:K33"/>
    <mergeCell ref="J34:K34"/>
    <mergeCell ref="J35:K35"/>
    <mergeCell ref="A36:B36"/>
    <mergeCell ref="A40:B40"/>
    <mergeCell ref="A41:B41"/>
    <mergeCell ref="D27:E29"/>
    <mergeCell ref="J27:K27"/>
    <mergeCell ref="J28:K28"/>
    <mergeCell ref="J29:K29"/>
    <mergeCell ref="D30:E32"/>
    <mergeCell ref="J30:K30"/>
    <mergeCell ref="J31:K31"/>
    <mergeCell ref="J32:K32"/>
    <mergeCell ref="A21:I21"/>
    <mergeCell ref="J21:K21"/>
    <mergeCell ref="J22:K22"/>
    <mergeCell ref="D23:E23"/>
    <mergeCell ref="J23:K23"/>
    <mergeCell ref="D24:E26"/>
    <mergeCell ref="J24:K24"/>
    <mergeCell ref="J25:K25"/>
    <mergeCell ref="J26:K26"/>
    <mergeCell ref="J17:K17"/>
    <mergeCell ref="A18:I18"/>
    <mergeCell ref="J18:K18"/>
    <mergeCell ref="A19:I19"/>
    <mergeCell ref="J19:K19"/>
    <mergeCell ref="A20:I20"/>
    <mergeCell ref="J20:K20"/>
    <mergeCell ref="B15:C15"/>
    <mergeCell ref="D15:E15"/>
    <mergeCell ref="J15:K15"/>
    <mergeCell ref="B16:C16"/>
    <mergeCell ref="D16:E16"/>
    <mergeCell ref="J16:K16"/>
    <mergeCell ref="V10:V11"/>
    <mergeCell ref="W10:W11"/>
    <mergeCell ref="X10:X11"/>
    <mergeCell ref="Y10:Y11"/>
    <mergeCell ref="B12:C14"/>
    <mergeCell ref="D12:E14"/>
    <mergeCell ref="J12:K12"/>
    <mergeCell ref="P10:P11"/>
    <mergeCell ref="Q10:Q11"/>
    <mergeCell ref="R10:R11"/>
    <mergeCell ref="S10:S11"/>
    <mergeCell ref="T10:T11"/>
    <mergeCell ref="U10:U11"/>
    <mergeCell ref="I10:I11"/>
    <mergeCell ref="J10:K11"/>
    <mergeCell ref="L10:L11"/>
    <mergeCell ref="M10:M11"/>
    <mergeCell ref="N10:N11"/>
    <mergeCell ref="O10:O11"/>
    <mergeCell ref="A10:A11"/>
    <mergeCell ref="B10:C11"/>
    <mergeCell ref="D10:E11"/>
    <mergeCell ref="F10:F11"/>
    <mergeCell ref="G10:G11"/>
    <mergeCell ref="H10:H11"/>
    <mergeCell ref="A6:I6"/>
    <mergeCell ref="J6:K6"/>
    <mergeCell ref="A7:I7"/>
    <mergeCell ref="J7:K7"/>
    <mergeCell ref="J8:K8"/>
    <mergeCell ref="B9:C9"/>
    <mergeCell ref="D9:E9"/>
    <mergeCell ref="J9:K9"/>
    <mergeCell ref="J1:K1"/>
    <mergeCell ref="J2:K2"/>
    <mergeCell ref="B3:I3"/>
    <mergeCell ref="B4:F4"/>
    <mergeCell ref="J4:K4"/>
    <mergeCell ref="B5:D5"/>
    <mergeCell ref="J5:K5"/>
  </mergeCells>
  <hyperlinks>
    <hyperlink ref="C33" r:id="rId1" xr:uid="{D644A6E5-FC6D-4FB1-AC80-60A6CFFA6481}"/>
  </hyperlinks>
  <printOptions horizontalCentered="1"/>
  <pageMargins left="0.51181102362204722" right="0.51181102362204722" top="0.59055118110236227" bottom="0.39370078740157483" header="0.31496062992125984" footer="0.31496062992125984"/>
  <pageSetup paperSize="9" scale="62" fitToHeight="0" orientation="landscape" r:id="rId2"/>
  <rowBreaks count="1" manualBreakCount="1">
    <brk id="60" max="8" man="1"/>
  </rowBreaks>
  <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AEFE-F8E2-411E-9767-311200844064}">
  <sheetPr>
    <pageSetUpPr fitToPage="1"/>
  </sheetPr>
  <dimension ref="A1:X652"/>
  <sheetViews>
    <sheetView view="pageBreakPreview" topLeftCell="E76" zoomScale="85" zoomScaleNormal="85" zoomScaleSheetLayoutView="85" workbookViewId="0">
      <selection activeCell="J35" sqref="J35:K35"/>
    </sheetView>
  </sheetViews>
  <sheetFormatPr defaultColWidth="12.42578125" defaultRowHeight="15" customHeight="1" x14ac:dyDescent="0.2"/>
  <cols>
    <col min="1" max="1" width="5.7109375" style="1346" customWidth="1"/>
    <col min="2" max="2" width="13.140625" style="1346" customWidth="1"/>
    <col min="3" max="3" width="12.5703125" style="1346" customWidth="1"/>
    <col min="4" max="4" width="25.42578125" style="1346" customWidth="1"/>
    <col min="5" max="5" width="18.42578125" style="1346" customWidth="1"/>
    <col min="6" max="7" width="21.140625" style="1346" customWidth="1"/>
    <col min="8" max="8" width="15.85546875" style="1346" customWidth="1"/>
    <col min="9" max="9" width="20.85546875" style="1346" customWidth="1"/>
    <col min="10" max="10" width="21.7109375" style="1346" customWidth="1"/>
    <col min="11" max="11" width="21" style="1346" customWidth="1"/>
    <col min="12" max="12" width="17.7109375" style="1346" customWidth="1"/>
    <col min="13" max="13" width="21.7109375" style="1346" customWidth="1"/>
    <col min="14" max="24" width="6.85546875" style="1346" customWidth="1"/>
    <col min="25" max="16384" width="12.42578125" style="1346"/>
  </cols>
  <sheetData>
    <row r="1" spans="1:24" ht="13.5" customHeight="1" thickBot="1" x14ac:dyDescent="0.25">
      <c r="A1" s="1344"/>
      <c r="B1" s="1344"/>
      <c r="C1" s="1344"/>
      <c r="D1" s="1344"/>
      <c r="E1" s="1345"/>
      <c r="F1" s="1344"/>
      <c r="G1" s="1344"/>
      <c r="H1" s="1344"/>
      <c r="I1" s="1344"/>
      <c r="J1" s="1344"/>
      <c r="K1" s="1344"/>
      <c r="L1" s="1344"/>
      <c r="M1" s="1344"/>
      <c r="N1" s="1344"/>
      <c r="O1" s="1344"/>
      <c r="P1" s="1344"/>
      <c r="Q1" s="1344"/>
      <c r="R1" s="1344"/>
      <c r="S1" s="1344"/>
      <c r="T1" s="1344"/>
      <c r="U1" s="1344"/>
      <c r="V1" s="1344"/>
      <c r="W1" s="1344"/>
      <c r="X1" s="1344"/>
    </row>
    <row r="2" spans="1:24" ht="12.75" customHeight="1" x14ac:dyDescent="0.25">
      <c r="A2" s="1344"/>
      <c r="B2" s="1347"/>
      <c r="C2" s="1348"/>
      <c r="D2" s="1348"/>
      <c r="E2" s="1348"/>
      <c r="F2" s="1348"/>
      <c r="G2" s="1348"/>
      <c r="H2" s="1348"/>
      <c r="I2" s="1348"/>
      <c r="J2" s="1348"/>
      <c r="K2" s="1348"/>
      <c r="L2" s="1348"/>
      <c r="M2" s="1349"/>
      <c r="N2" s="1344"/>
      <c r="O2" s="1344"/>
      <c r="P2" s="1344"/>
      <c r="Q2" s="1344"/>
      <c r="R2" s="1344"/>
      <c r="S2" s="1344"/>
      <c r="T2" s="1344"/>
      <c r="U2" s="1344"/>
      <c r="V2" s="1344"/>
      <c r="W2" s="1344"/>
      <c r="X2" s="1344"/>
    </row>
    <row r="3" spans="1:24" ht="17.45" customHeight="1" x14ac:dyDescent="0.25">
      <c r="A3" s="1344"/>
      <c r="B3" s="1350"/>
      <c r="C3" s="1351"/>
      <c r="D3" s="1351"/>
      <c r="E3" s="1351"/>
      <c r="F3" s="1351"/>
      <c r="G3" s="1351"/>
      <c r="H3" s="1351"/>
      <c r="I3" s="1351"/>
      <c r="J3" s="1351"/>
      <c r="K3" s="1351"/>
      <c r="L3" s="1351"/>
      <c r="M3" s="1352"/>
      <c r="N3" s="1344"/>
      <c r="O3" s="1344"/>
      <c r="P3" s="1344"/>
      <c r="Q3" s="1344"/>
      <c r="R3" s="1344"/>
      <c r="S3" s="1344"/>
      <c r="T3" s="1344"/>
      <c r="U3" s="1344"/>
      <c r="V3" s="1344"/>
      <c r="W3" s="1344"/>
      <c r="X3" s="1344"/>
    </row>
    <row r="4" spans="1:24" ht="19.5" customHeight="1" x14ac:dyDescent="0.25">
      <c r="A4" s="1344"/>
      <c r="B4" s="1353" t="s">
        <v>3542</v>
      </c>
      <c r="C4" s="1354" t="str">
        <f>ANP!B3</f>
        <v>ELABORAÇÃO DO PROJETO EXECUTIVO DE ENGENHARIA PARA RESTAURAÇÃO DA RODOVIA VPE-140 COM EXTENSÃO DE 2,85 km</v>
      </c>
      <c r="D4" s="1355"/>
      <c r="E4" s="1355"/>
      <c r="F4" s="1355"/>
      <c r="G4" s="1355"/>
      <c r="H4" s="1355"/>
      <c r="I4" s="1355"/>
      <c r="J4" s="1356"/>
      <c r="K4" s="1357"/>
      <c r="L4" s="1358"/>
      <c r="M4" s="1359"/>
      <c r="N4" s="1344"/>
      <c r="O4" s="1344"/>
      <c r="P4" s="1344"/>
      <c r="Q4" s="1344"/>
      <c r="R4" s="1344"/>
      <c r="S4" s="1344"/>
      <c r="T4" s="1344"/>
      <c r="U4" s="1344"/>
      <c r="V4" s="1344"/>
      <c r="W4" s="1344"/>
      <c r="X4" s="1344"/>
    </row>
    <row r="5" spans="1:24" ht="19.5" customHeight="1" x14ac:dyDescent="0.2">
      <c r="A5" s="1344"/>
      <c r="B5" s="1360" t="s">
        <v>15138</v>
      </c>
      <c r="C5" s="1361" t="str">
        <f>ANP!B4</f>
        <v>Entr. PE-095 ao Povoado de Malhada de Pedra</v>
      </c>
      <c r="D5" s="1361"/>
      <c r="E5" s="1361"/>
      <c r="F5" s="1361"/>
      <c r="G5" s="1361"/>
      <c r="H5" s="1361"/>
      <c r="I5" s="1362"/>
      <c r="J5" s="1363" t="s">
        <v>26849</v>
      </c>
      <c r="K5" s="1364">
        <f>ANP!H4</f>
        <v>46023</v>
      </c>
      <c r="L5" s="1365"/>
      <c r="M5" s="1366"/>
      <c r="N5" s="1344"/>
      <c r="O5" s="1344"/>
      <c r="P5" s="1344"/>
      <c r="Q5" s="1344"/>
      <c r="R5" s="1344"/>
      <c r="S5" s="1344"/>
      <c r="T5" s="1344"/>
      <c r="U5" s="1344"/>
      <c r="V5" s="1344"/>
      <c r="W5" s="1344"/>
      <c r="X5" s="1344"/>
    </row>
    <row r="6" spans="1:24" ht="19.5" customHeight="1" x14ac:dyDescent="0.25">
      <c r="A6" s="1344"/>
      <c r="B6" s="1360" t="s">
        <v>26920</v>
      </c>
      <c r="C6" s="1361" t="s">
        <v>27156</v>
      </c>
      <c r="D6" s="1355"/>
      <c r="E6" s="1355"/>
      <c r="F6" s="1367"/>
      <c r="G6" s="1367"/>
      <c r="H6" s="1367"/>
      <c r="I6" s="1368"/>
      <c r="J6" s="1369" t="s">
        <v>26851</v>
      </c>
      <c r="K6" s="1361" t="s">
        <v>26852</v>
      </c>
      <c r="L6" s="1355"/>
      <c r="M6" s="1370"/>
      <c r="N6" s="1344"/>
      <c r="O6" s="1344"/>
      <c r="P6" s="1344"/>
      <c r="Q6" s="1344"/>
      <c r="R6" s="1344"/>
      <c r="S6" s="1344"/>
      <c r="T6" s="1344"/>
      <c r="U6" s="1344"/>
      <c r="V6" s="1344"/>
      <c r="W6" s="1344"/>
      <c r="X6" s="1344"/>
    </row>
    <row r="7" spans="1:24" ht="9.75" customHeight="1" thickBot="1" x14ac:dyDescent="0.3">
      <c r="A7" s="1344"/>
      <c r="B7" s="1371"/>
      <c r="C7" s="1372"/>
      <c r="D7" s="1372"/>
      <c r="E7" s="1372"/>
      <c r="F7" s="1372"/>
      <c r="G7" s="1372"/>
      <c r="H7" s="1372"/>
      <c r="I7" s="1372"/>
      <c r="J7" s="1372"/>
      <c r="K7" s="1372"/>
      <c r="L7" s="1372"/>
      <c r="M7" s="1373"/>
      <c r="N7" s="1344"/>
      <c r="O7" s="1344"/>
      <c r="P7" s="1344"/>
      <c r="Q7" s="1344"/>
      <c r="R7" s="1344"/>
      <c r="S7" s="1344"/>
      <c r="T7" s="1344"/>
      <c r="U7" s="1344"/>
      <c r="V7" s="1344"/>
      <c r="W7" s="1344"/>
      <c r="X7" s="1344"/>
    </row>
    <row r="8" spans="1:24" ht="19.5" customHeight="1" thickBot="1" x14ac:dyDescent="0.3">
      <c r="A8" s="1344"/>
      <c r="B8" s="661" t="s">
        <v>27157</v>
      </c>
      <c r="C8" s="1374"/>
      <c r="D8" s="1374"/>
      <c r="E8" s="1374"/>
      <c r="F8" s="1374"/>
      <c r="G8" s="1374"/>
      <c r="H8" s="1374"/>
      <c r="I8" s="1374"/>
      <c r="J8" s="1374"/>
      <c r="K8" s="1374"/>
      <c r="L8" s="1374"/>
      <c r="M8" s="1375"/>
      <c r="N8" s="1344"/>
      <c r="O8" s="1344"/>
      <c r="P8" s="1344"/>
      <c r="Q8" s="1344"/>
      <c r="R8" s="1344"/>
      <c r="S8" s="1344"/>
      <c r="T8" s="1344"/>
      <c r="U8" s="1344"/>
      <c r="V8" s="1344"/>
      <c r="W8" s="1344"/>
      <c r="X8" s="1344"/>
    </row>
    <row r="9" spans="1:24" ht="12.75" customHeight="1" x14ac:dyDescent="0.2">
      <c r="A9" s="1344"/>
      <c r="B9" s="1376" t="s">
        <v>27158</v>
      </c>
      <c r="C9" s="1348"/>
      <c r="D9" s="1348"/>
      <c r="E9" s="1348"/>
      <c r="F9" s="1348"/>
      <c r="G9" s="1348"/>
      <c r="H9" s="1348"/>
      <c r="I9" s="1348"/>
      <c r="J9" s="1348"/>
      <c r="K9" s="1348"/>
      <c r="L9" s="1348"/>
      <c r="M9" s="1349"/>
      <c r="N9" s="1344"/>
      <c r="O9" s="1344"/>
      <c r="P9" s="1344"/>
      <c r="Q9" s="1344"/>
      <c r="R9" s="1344"/>
      <c r="S9" s="1344"/>
      <c r="T9" s="1344"/>
      <c r="U9" s="1344"/>
      <c r="V9" s="1344"/>
      <c r="W9" s="1344"/>
      <c r="X9" s="1344"/>
    </row>
    <row r="10" spans="1:24" ht="12.75" customHeight="1" x14ac:dyDescent="0.2">
      <c r="A10" s="1344"/>
      <c r="B10" s="1377"/>
      <c r="C10" s="1378"/>
      <c r="D10" s="1378"/>
      <c r="E10" s="1378"/>
      <c r="F10" s="1378"/>
      <c r="G10" s="1378"/>
      <c r="H10" s="1378"/>
      <c r="I10" s="1378"/>
      <c r="J10" s="1378"/>
      <c r="K10" s="1378"/>
      <c r="L10" s="1378"/>
      <c r="M10" s="1379"/>
      <c r="N10" s="1344"/>
      <c r="O10" s="1344"/>
      <c r="P10" s="1344"/>
      <c r="Q10" s="1344"/>
      <c r="R10" s="1344"/>
      <c r="S10" s="1344"/>
      <c r="T10" s="1344"/>
      <c r="U10" s="1344"/>
      <c r="V10" s="1344"/>
      <c r="W10" s="1344"/>
      <c r="X10" s="1344"/>
    </row>
    <row r="11" spans="1:24" ht="13.5" customHeight="1" thickBot="1" x14ac:dyDescent="0.25">
      <c r="A11" s="1344"/>
      <c r="B11" s="772"/>
      <c r="C11" s="660"/>
      <c r="D11" s="660"/>
      <c r="E11" s="1380"/>
      <c r="F11" s="660"/>
      <c r="G11" s="660"/>
      <c r="H11" s="660"/>
      <c r="I11" s="660"/>
      <c r="J11" s="660"/>
      <c r="K11" s="660"/>
      <c r="L11" s="660"/>
      <c r="M11" s="774"/>
      <c r="N11" s="1344"/>
      <c r="O11" s="1344"/>
      <c r="P11" s="1344"/>
      <c r="Q11" s="1344"/>
      <c r="R11" s="1344"/>
      <c r="S11" s="1344"/>
      <c r="T11" s="1344"/>
      <c r="U11" s="1344"/>
      <c r="V11" s="1344"/>
      <c r="W11" s="1344"/>
      <c r="X11" s="1344"/>
    </row>
    <row r="12" spans="1:24" ht="13.5" customHeight="1" thickBot="1" x14ac:dyDescent="0.3">
      <c r="A12" s="1344"/>
      <c r="B12" s="661" t="s">
        <v>27159</v>
      </c>
      <c r="C12" s="1374"/>
      <c r="D12" s="1374"/>
      <c r="E12" s="1374"/>
      <c r="F12" s="1374"/>
      <c r="G12" s="1374"/>
      <c r="H12" s="1374"/>
      <c r="I12" s="1374"/>
      <c r="J12" s="1374"/>
      <c r="K12" s="1374"/>
      <c r="L12" s="1374"/>
      <c r="M12" s="1375"/>
      <c r="N12" s="1344"/>
      <c r="O12" s="1344"/>
      <c r="P12" s="1344"/>
      <c r="Q12" s="1344"/>
      <c r="R12" s="1344"/>
      <c r="S12" s="1344"/>
      <c r="T12" s="1344"/>
      <c r="U12" s="1344"/>
      <c r="V12" s="1344"/>
      <c r="W12" s="1344"/>
      <c r="X12" s="1344"/>
    </row>
    <row r="13" spans="1:24" ht="12.75" customHeight="1" x14ac:dyDescent="0.2">
      <c r="A13" s="1344"/>
      <c r="B13" s="772"/>
      <c r="C13" s="660"/>
      <c r="D13" s="660"/>
      <c r="E13" s="1380"/>
      <c r="F13" s="660"/>
      <c r="G13" s="660"/>
      <c r="H13" s="660"/>
      <c r="I13" s="660"/>
      <c r="J13" s="660"/>
      <c r="K13" s="660"/>
      <c r="L13" s="660"/>
      <c r="M13" s="774"/>
      <c r="N13" s="1344"/>
      <c r="O13" s="1344"/>
      <c r="P13" s="1344"/>
      <c r="Q13" s="1344"/>
      <c r="R13" s="1344"/>
      <c r="S13" s="1344"/>
      <c r="T13" s="1344"/>
      <c r="U13" s="1344"/>
      <c r="V13" s="1344"/>
      <c r="W13" s="1344"/>
      <c r="X13" s="1344"/>
    </row>
    <row r="14" spans="1:24" ht="12.75" customHeight="1" x14ac:dyDescent="0.2">
      <c r="A14" s="1344"/>
      <c r="B14" s="1381"/>
      <c r="C14" s="1382" t="s">
        <v>27160</v>
      </c>
      <c r="D14" s="1382" t="s">
        <v>27161</v>
      </c>
      <c r="E14" s="1383" t="s">
        <v>27162</v>
      </c>
      <c r="F14" s="1382" t="s">
        <v>27163</v>
      </c>
      <c r="G14" s="1382" t="s">
        <v>27164</v>
      </c>
      <c r="H14" s="1382" t="s">
        <v>27165</v>
      </c>
      <c r="I14" s="1382" t="s">
        <v>27166</v>
      </c>
      <c r="J14" s="1382" t="s">
        <v>27167</v>
      </c>
      <c r="K14" s="1382" t="s">
        <v>27168</v>
      </c>
      <c r="L14" s="1382" t="s">
        <v>27169</v>
      </c>
      <c r="M14" s="1384" t="s">
        <v>27170</v>
      </c>
      <c r="N14" s="1344"/>
      <c r="O14" s="1344"/>
      <c r="P14" s="1344"/>
      <c r="Q14" s="1344"/>
      <c r="R14" s="1344"/>
      <c r="S14" s="1344"/>
      <c r="T14" s="1344"/>
      <c r="U14" s="1344"/>
      <c r="V14" s="1344"/>
      <c r="W14" s="1344"/>
      <c r="X14" s="1344"/>
    </row>
    <row r="15" spans="1:24" ht="12.75" customHeight="1" x14ac:dyDescent="0.2">
      <c r="A15" s="1344"/>
      <c r="B15" s="1385" t="s">
        <v>27171</v>
      </c>
      <c r="C15" s="1386" t="s">
        <v>27146</v>
      </c>
      <c r="D15" s="1386" t="str">
        <f>ANP!D10</f>
        <v>São Francisco do Conde/BA</v>
      </c>
      <c r="E15" s="1387">
        <v>0</v>
      </c>
      <c r="F15" s="1388">
        <f>ANP!F10-G15</f>
        <v>746.8</v>
      </c>
      <c r="G15" s="1387">
        <v>1.2</v>
      </c>
      <c r="H15" s="1387">
        <v>0</v>
      </c>
      <c r="I15" s="1389">
        <v>0.20499999999999999</v>
      </c>
      <c r="J15" s="1390">
        <v>0.03</v>
      </c>
      <c r="K15" s="1390">
        <v>6.4999999999999997E-3</v>
      </c>
      <c r="L15" s="1391">
        <v>0.21229999999999999</v>
      </c>
      <c r="M15" s="1392">
        <f>ANP!G27</f>
        <v>4.0617104298955198</v>
      </c>
      <c r="N15" s="1344"/>
      <c r="O15" s="1344"/>
      <c r="P15" s="1344"/>
      <c r="Q15" s="1344"/>
      <c r="R15" s="1344"/>
      <c r="S15" s="1344"/>
      <c r="T15" s="1344"/>
      <c r="U15" s="1344"/>
      <c r="V15" s="1344"/>
      <c r="W15" s="1344"/>
      <c r="X15" s="1344"/>
    </row>
    <row r="16" spans="1:24" ht="12.75" customHeight="1" x14ac:dyDescent="0.2">
      <c r="A16" s="1393"/>
      <c r="B16" s="1394" t="s">
        <v>27172</v>
      </c>
      <c r="C16" s="712" t="s">
        <v>27147</v>
      </c>
      <c r="D16" s="712" t="str">
        <f>ANP!D12</f>
        <v>Fortaleza/CE</v>
      </c>
      <c r="E16" s="713">
        <v>0</v>
      </c>
      <c r="F16" s="713">
        <f>ANP!F13-1.2</f>
        <v>766.8</v>
      </c>
      <c r="G16" s="713">
        <v>1.2</v>
      </c>
      <c r="H16" s="713">
        <v>0</v>
      </c>
      <c r="I16" s="1395">
        <v>0.20499999999999999</v>
      </c>
      <c r="J16" s="1395">
        <v>0.03</v>
      </c>
      <c r="K16" s="1395">
        <v>6.4999999999999997E-3</v>
      </c>
      <c r="L16" s="1396">
        <v>0.21229999999999999</v>
      </c>
      <c r="M16" s="1397">
        <f>ANP!G28</f>
        <v>4.0469027800703401</v>
      </c>
      <c r="N16" s="1393"/>
      <c r="O16" s="1393"/>
      <c r="P16" s="1393"/>
      <c r="Q16" s="1393"/>
      <c r="R16" s="1393"/>
      <c r="S16" s="1393"/>
      <c r="T16" s="1393"/>
      <c r="U16" s="1393"/>
      <c r="V16" s="1393"/>
      <c r="W16" s="1393"/>
      <c r="X16" s="1393"/>
    </row>
    <row r="17" spans="1:24" ht="12.75" customHeight="1" x14ac:dyDescent="0.2">
      <c r="A17" s="1344"/>
      <c r="B17" s="1398" t="s">
        <v>27173</v>
      </c>
      <c r="C17" s="1399" t="s">
        <v>27148</v>
      </c>
      <c r="D17" s="1399" t="s">
        <v>27130</v>
      </c>
      <c r="E17" s="1400">
        <v>0</v>
      </c>
      <c r="F17" s="1401">
        <f>ANP!F15-G17</f>
        <v>1764.8</v>
      </c>
      <c r="G17" s="1400">
        <v>1.2</v>
      </c>
      <c r="H17" s="1400">
        <v>0</v>
      </c>
      <c r="I17" s="1402">
        <v>0.20499999999999999</v>
      </c>
      <c r="J17" s="1403">
        <v>0.03</v>
      </c>
      <c r="K17" s="1403">
        <v>6.4999999999999997E-3</v>
      </c>
      <c r="L17" s="1404">
        <v>0.21229999999999999</v>
      </c>
      <c r="M17" s="1405">
        <f>ANP!G29</f>
        <v>3.7049114276376498</v>
      </c>
      <c r="N17" s="1344"/>
      <c r="O17" s="1344"/>
      <c r="P17" s="1344"/>
      <c r="Q17" s="1344"/>
      <c r="R17" s="1344"/>
      <c r="S17" s="1344"/>
      <c r="T17" s="1344"/>
      <c r="U17" s="1344"/>
      <c r="V17" s="1344"/>
      <c r="W17" s="1344"/>
      <c r="X17" s="1344"/>
    </row>
    <row r="18" spans="1:24" ht="12.75" customHeight="1" x14ac:dyDescent="0.2">
      <c r="A18" s="1344"/>
      <c r="B18" s="772"/>
      <c r="C18" s="765"/>
      <c r="D18" s="765"/>
      <c r="E18" s="1406"/>
      <c r="F18" s="1406"/>
      <c r="G18" s="660"/>
      <c r="H18" s="660"/>
      <c r="I18" s="660"/>
      <c r="J18" s="660"/>
      <c r="K18" s="660"/>
      <c r="L18" s="660"/>
      <c r="M18" s="774"/>
      <c r="N18" s="1344"/>
      <c r="O18" s="1344"/>
      <c r="P18" s="1344"/>
      <c r="Q18" s="1344"/>
      <c r="R18" s="1344"/>
      <c r="S18" s="1344"/>
      <c r="T18" s="1344"/>
      <c r="U18" s="1344"/>
      <c r="V18" s="1344"/>
      <c r="W18" s="1344"/>
      <c r="X18" s="1344"/>
    </row>
    <row r="19" spans="1:24" ht="12.75" customHeight="1" x14ac:dyDescent="0.25">
      <c r="A19" s="1344"/>
      <c r="B19" s="772"/>
      <c r="C19" s="1407" t="s">
        <v>27174</v>
      </c>
      <c r="D19" s="1408"/>
      <c r="E19" s="1408"/>
      <c r="F19" s="1409"/>
      <c r="G19" s="660"/>
      <c r="H19" s="1410" t="s">
        <v>27175</v>
      </c>
      <c r="I19" s="1407" t="s">
        <v>27176</v>
      </c>
      <c r="J19" s="1409"/>
      <c r="K19" s="1410" t="s">
        <v>27177</v>
      </c>
      <c r="L19" s="660"/>
      <c r="M19" s="774"/>
      <c r="N19" s="1344"/>
      <c r="O19" s="1344"/>
      <c r="P19" s="1344"/>
      <c r="Q19" s="1344"/>
      <c r="R19" s="1344"/>
      <c r="S19" s="1344"/>
      <c r="T19" s="1344"/>
      <c r="U19" s="1344"/>
      <c r="V19" s="1344"/>
      <c r="W19" s="1344"/>
      <c r="X19" s="1344"/>
    </row>
    <row r="20" spans="1:24" ht="12.75" customHeight="1" x14ac:dyDescent="0.25">
      <c r="A20" s="1344"/>
      <c r="B20" s="772"/>
      <c r="C20" s="1411" t="s">
        <v>27178</v>
      </c>
      <c r="D20" s="1378"/>
      <c r="E20" s="1378"/>
      <c r="F20" s="1412"/>
      <c r="G20" s="660"/>
      <c r="H20" s="1413"/>
      <c r="I20" s="1414" t="s">
        <v>27179</v>
      </c>
      <c r="J20" s="1414" t="s">
        <v>27180</v>
      </c>
      <c r="K20" s="1413"/>
      <c r="L20" s="660"/>
      <c r="M20" s="774"/>
      <c r="N20" s="1344"/>
      <c r="O20" s="1344"/>
      <c r="P20" s="1344"/>
      <c r="Q20" s="1344"/>
      <c r="R20" s="1344"/>
      <c r="S20" s="1344"/>
      <c r="T20" s="1344"/>
      <c r="U20" s="1344"/>
      <c r="V20" s="1344"/>
      <c r="W20" s="1344"/>
      <c r="X20" s="1344"/>
    </row>
    <row r="21" spans="1:24" ht="12.75" customHeight="1" x14ac:dyDescent="0.2">
      <c r="A21" s="1344"/>
      <c r="B21" s="772"/>
      <c r="C21" s="660"/>
      <c r="D21" s="660"/>
      <c r="E21" s="1380"/>
      <c r="F21" s="660"/>
      <c r="G21" s="660"/>
      <c r="H21" s="1415"/>
      <c r="I21" s="1416">
        <v>41821</v>
      </c>
      <c r="J21" s="1416">
        <v>46054</v>
      </c>
      <c r="K21" s="1415"/>
      <c r="L21" s="660"/>
      <c r="M21" s="774"/>
      <c r="N21" s="1344"/>
      <c r="O21" s="1344"/>
      <c r="P21" s="1344"/>
      <c r="Q21" s="1344"/>
      <c r="R21" s="1344"/>
      <c r="S21" s="1344"/>
      <c r="T21" s="1344"/>
      <c r="U21" s="1344"/>
      <c r="V21" s="1344"/>
      <c r="W21" s="1344"/>
      <c r="X21" s="1344"/>
    </row>
    <row r="22" spans="1:24" ht="12.75" customHeight="1" x14ac:dyDescent="0.2">
      <c r="A22" s="1344"/>
      <c r="B22" s="772"/>
      <c r="C22" s="660"/>
      <c r="D22" s="660"/>
      <c r="E22" s="1380"/>
      <c r="F22" s="660"/>
      <c r="G22" s="660"/>
      <c r="H22" s="1417" t="s">
        <v>13171</v>
      </c>
      <c r="I22" s="1418">
        <v>270.23700000000002</v>
      </c>
      <c r="J22" s="1419">
        <v>590.23900000000003</v>
      </c>
      <c r="K22" s="1420">
        <f>ROUND((J22/I22),4)</f>
        <v>2.1842000000000001</v>
      </c>
      <c r="L22" s="660"/>
      <c r="M22" s="774"/>
      <c r="N22" s="1344"/>
      <c r="O22" s="1344"/>
      <c r="P22" s="1344"/>
      <c r="Q22" s="1344"/>
      <c r="R22" s="1344"/>
      <c r="S22" s="1344"/>
      <c r="T22" s="1344"/>
      <c r="U22" s="1344"/>
      <c r="V22" s="1344"/>
      <c r="W22" s="1344"/>
      <c r="X22" s="1344"/>
    </row>
    <row r="23" spans="1:24" ht="12.75" customHeight="1" x14ac:dyDescent="0.2">
      <c r="A23" s="1344"/>
      <c r="B23" s="772"/>
      <c r="C23" s="660"/>
      <c r="D23" s="660"/>
      <c r="E23" s="1380"/>
      <c r="F23" s="660"/>
      <c r="G23" s="660"/>
      <c r="H23" s="660"/>
      <c r="I23" s="660"/>
      <c r="J23" s="660"/>
      <c r="K23" s="660"/>
      <c r="L23" s="660"/>
      <c r="M23" s="774"/>
      <c r="N23" s="1344"/>
      <c r="O23" s="1344"/>
      <c r="P23" s="1344"/>
      <c r="Q23" s="1344"/>
      <c r="R23" s="1344"/>
      <c r="S23" s="1344"/>
      <c r="T23" s="1344"/>
      <c r="U23" s="1344"/>
      <c r="V23" s="1344"/>
      <c r="W23" s="1344"/>
      <c r="X23" s="1344"/>
    </row>
    <row r="24" spans="1:24" ht="12.75" customHeight="1" x14ac:dyDescent="0.2">
      <c r="A24" s="1344"/>
      <c r="B24" s="772"/>
      <c r="C24" s="660"/>
      <c r="D24" s="660"/>
      <c r="E24" s="1380"/>
      <c r="F24" s="660"/>
      <c r="G24" s="660"/>
      <c r="H24" s="660"/>
      <c r="I24" s="660"/>
      <c r="J24" s="660"/>
      <c r="K24" s="660"/>
      <c r="L24" s="660"/>
      <c r="M24" s="774"/>
      <c r="N24" s="1344"/>
      <c r="O24" s="1344"/>
      <c r="P24" s="1344"/>
      <c r="Q24" s="1344"/>
      <c r="R24" s="1344"/>
      <c r="S24" s="1344"/>
      <c r="T24" s="1344"/>
      <c r="U24" s="1344"/>
      <c r="V24" s="1344"/>
      <c r="W24" s="1344"/>
      <c r="X24" s="1344"/>
    </row>
    <row r="25" spans="1:24" ht="12.75" customHeight="1" x14ac:dyDescent="0.25">
      <c r="A25" s="1344"/>
      <c r="B25" s="1421" t="s">
        <v>27181</v>
      </c>
      <c r="C25" s="1408"/>
      <c r="D25" s="1422" t="s">
        <v>27182</v>
      </c>
      <c r="E25" s="1423" t="s">
        <v>15148</v>
      </c>
      <c r="F25" s="1423"/>
      <c r="G25" s="1422" t="s">
        <v>27183</v>
      </c>
      <c r="H25" s="1423" t="s">
        <v>15148</v>
      </c>
      <c r="I25" s="1424"/>
      <c r="J25" s="1422" t="s">
        <v>27184</v>
      </c>
      <c r="K25" s="1423" t="s">
        <v>15148</v>
      </c>
      <c r="L25" s="1423"/>
      <c r="M25" s="1425"/>
      <c r="N25" s="1344"/>
      <c r="O25" s="1344"/>
      <c r="P25" s="1344"/>
      <c r="Q25" s="1344"/>
      <c r="R25" s="1344"/>
      <c r="S25" s="1344"/>
      <c r="T25" s="1344"/>
      <c r="U25" s="1344"/>
      <c r="V25" s="1344"/>
      <c r="W25" s="1344"/>
      <c r="X25" s="1344"/>
    </row>
    <row r="26" spans="1:24" ht="12.75" customHeight="1" x14ac:dyDescent="0.25">
      <c r="A26" s="1344"/>
      <c r="B26" s="1350" t="s">
        <v>27185</v>
      </c>
      <c r="C26" s="1351"/>
      <c r="D26" s="1426">
        <f>TRUNC(M15*1000,2)</f>
        <v>4061.71</v>
      </c>
      <c r="E26" s="1427" t="s">
        <v>27186</v>
      </c>
      <c r="F26" s="1427"/>
      <c r="G26" s="1426">
        <f>TRUNC(M16*1000,2)</f>
        <v>4046.9</v>
      </c>
      <c r="H26" s="1427" t="s">
        <v>27186</v>
      </c>
      <c r="I26" s="1427"/>
      <c r="J26" s="1428">
        <f>TRUNC(M17*1000,2)</f>
        <v>3704.91</v>
      </c>
      <c r="K26" s="1427" t="s">
        <v>27186</v>
      </c>
      <c r="L26" s="1427"/>
      <c r="M26" s="1429"/>
      <c r="N26" s="1344"/>
      <c r="O26" s="1344"/>
      <c r="P26" s="1344"/>
      <c r="Q26" s="1344"/>
      <c r="R26" s="1344"/>
      <c r="S26" s="1344"/>
      <c r="T26" s="1344"/>
      <c r="U26" s="1344"/>
      <c r="V26" s="1344"/>
      <c r="W26" s="1344"/>
      <c r="X26" s="1344"/>
    </row>
    <row r="27" spans="1:24" ht="12.75" customHeight="1" x14ac:dyDescent="0.25">
      <c r="A27" s="1344"/>
      <c r="B27" s="1430" t="s">
        <v>27187</v>
      </c>
      <c r="C27" s="1355"/>
      <c r="D27" s="1431">
        <f>TRUNC(($K$22*((26.939+(0.253*F15)+(0.299*G15)+(0.412*H15)))),2)</f>
        <v>472.3</v>
      </c>
      <c r="E27" s="1432" t="s">
        <v>27186</v>
      </c>
      <c r="F27" s="1432"/>
      <c r="G27" s="1431">
        <f>TRUNC(($K$22*((26.939+(0.253*F16)+(0.299*G16)+(0.412*H16)))),2)</f>
        <v>483.35</v>
      </c>
      <c r="H27" s="1432" t="s">
        <v>27186</v>
      </c>
      <c r="I27" s="1432"/>
      <c r="J27" s="1433">
        <f>TRUNC(($K$22*((26.939+(0.253*F17)+(0.299*G17)+(0.412*H17)))),2)</f>
        <v>1034.8499999999999</v>
      </c>
      <c r="K27" s="1432" t="s">
        <v>27186</v>
      </c>
      <c r="L27" s="1432"/>
      <c r="M27" s="1434"/>
      <c r="N27" s="1344"/>
      <c r="O27" s="1344"/>
      <c r="P27" s="1344"/>
      <c r="Q27" s="1344"/>
      <c r="R27" s="1344"/>
      <c r="S27" s="1344"/>
      <c r="T27" s="1344"/>
      <c r="U27" s="1344"/>
      <c r="V27" s="1344"/>
      <c r="W27" s="1344"/>
      <c r="X27" s="1344"/>
    </row>
    <row r="28" spans="1:24" ht="12.75" customHeight="1" x14ac:dyDescent="0.2">
      <c r="A28" s="1344"/>
      <c r="B28" s="1435"/>
      <c r="C28" s="1436"/>
      <c r="D28" s="1437"/>
      <c r="E28" s="1438"/>
      <c r="F28" s="1438"/>
      <c r="G28" s="1439"/>
      <c r="H28" s="1438"/>
      <c r="I28" s="1438"/>
      <c r="J28" s="1439"/>
      <c r="K28" s="1438"/>
      <c r="L28" s="1438"/>
      <c r="M28" s="1440"/>
      <c r="N28" s="1344"/>
      <c r="O28" s="1344"/>
      <c r="P28" s="1344"/>
      <c r="Q28" s="1344"/>
      <c r="R28" s="1344"/>
      <c r="S28" s="1344"/>
      <c r="T28" s="1344"/>
      <c r="U28" s="1344"/>
      <c r="V28" s="1344"/>
      <c r="W28" s="1344"/>
      <c r="X28" s="1344"/>
    </row>
    <row r="29" spans="1:24" ht="29.25" customHeight="1" x14ac:dyDescent="0.25">
      <c r="A29" s="1344"/>
      <c r="B29" s="1421" t="s">
        <v>27181</v>
      </c>
      <c r="C29" s="1408"/>
      <c r="D29" s="1441" t="s">
        <v>27188</v>
      </c>
      <c r="E29" s="1423" t="s">
        <v>15148</v>
      </c>
      <c r="F29" s="1423"/>
      <c r="G29" s="1441" t="s">
        <v>27189</v>
      </c>
      <c r="H29" s="1423" t="s">
        <v>15148</v>
      </c>
      <c r="I29" s="1424"/>
      <c r="J29" s="1422" t="s">
        <v>27190</v>
      </c>
      <c r="K29" s="1423" t="s">
        <v>15148</v>
      </c>
      <c r="L29" s="1423"/>
      <c r="M29" s="1425"/>
      <c r="N29" s="1344"/>
      <c r="O29" s="1344"/>
      <c r="P29" s="1344"/>
      <c r="Q29" s="1344"/>
      <c r="R29" s="1344"/>
      <c r="S29" s="1344"/>
      <c r="T29" s="1344"/>
      <c r="U29" s="1344"/>
      <c r="V29" s="1344"/>
      <c r="W29" s="1344"/>
      <c r="X29" s="1344"/>
    </row>
    <row r="30" spans="1:24" ht="12.75" customHeight="1" x14ac:dyDescent="0.25">
      <c r="A30" s="1344"/>
      <c r="B30" s="1350" t="s">
        <v>27185</v>
      </c>
      <c r="C30" s="1351"/>
      <c r="D30" s="1442">
        <f>TRUNC(D26/(1-($I$15+$K$15+$J$15-($K$15+$J$15)*$I$15)))</f>
        <v>5302</v>
      </c>
      <c r="E30" s="1427" t="s">
        <v>27186</v>
      </c>
      <c r="F30" s="1427"/>
      <c r="G30" s="1443">
        <f>TRUNC(((G26/(1-($I$15+$K$15+$J$15-($K$15+$J$15)*$I$15)))))</f>
        <v>5283</v>
      </c>
      <c r="H30" s="1444" t="s">
        <v>27186</v>
      </c>
      <c r="I30" s="1427"/>
      <c r="J30" s="1442">
        <f>TRUNC(((J26/(1-($I$15+$K$15+$J$15-($K$15+$J$15)*$I$15)))))</f>
        <v>4836</v>
      </c>
      <c r="K30" s="1427" t="s">
        <v>27186</v>
      </c>
      <c r="L30" s="1427"/>
      <c r="M30" s="1445"/>
      <c r="N30" s="1344"/>
      <c r="O30" s="1344"/>
      <c r="P30" s="1344"/>
      <c r="Q30" s="1344"/>
      <c r="R30" s="1344"/>
      <c r="S30" s="1344"/>
      <c r="T30" s="1344"/>
      <c r="U30" s="1344"/>
      <c r="V30" s="1344"/>
      <c r="W30" s="1344"/>
      <c r="X30" s="1344"/>
    </row>
    <row r="31" spans="1:24" ht="12.75" customHeight="1" x14ac:dyDescent="0.25">
      <c r="A31" s="1344"/>
      <c r="B31" s="1430" t="s">
        <v>27187</v>
      </c>
      <c r="C31" s="1355"/>
      <c r="D31" s="1431">
        <f>TRUNC(D27*(1+I15),2)</f>
        <v>569.12</v>
      </c>
      <c r="E31" s="1432" t="s">
        <v>27186</v>
      </c>
      <c r="F31" s="1432"/>
      <c r="G31" s="1446">
        <f>TRUNC(G27*(1+I16),2)</f>
        <v>582.42999999999995</v>
      </c>
      <c r="H31" s="1447" t="s">
        <v>27186</v>
      </c>
      <c r="I31" s="1432"/>
      <c r="J31" s="1431">
        <f>TRUNC(J27*(1+I17),2)</f>
        <v>1246.99</v>
      </c>
      <c r="K31" s="1432" t="s">
        <v>27186</v>
      </c>
      <c r="L31" s="1432"/>
      <c r="M31" s="1448"/>
      <c r="N31" s="1344"/>
      <c r="O31" s="1344"/>
      <c r="P31" s="1344"/>
      <c r="Q31" s="1344"/>
      <c r="R31" s="1344"/>
      <c r="S31" s="1344"/>
      <c r="T31" s="1344"/>
      <c r="U31" s="1344"/>
      <c r="V31" s="1344"/>
      <c r="W31" s="1344"/>
      <c r="X31" s="1344"/>
    </row>
    <row r="32" spans="1:24" ht="12.75" customHeight="1" x14ac:dyDescent="0.2">
      <c r="A32" s="1344"/>
      <c r="B32" s="1435"/>
      <c r="C32" s="1436"/>
      <c r="D32" s="1449"/>
      <c r="E32" s="1438"/>
      <c r="F32" s="1438"/>
      <c r="G32" s="1450"/>
      <c r="H32" s="1451"/>
      <c r="I32" s="1438"/>
      <c r="J32" s="1439"/>
      <c r="K32" s="1438"/>
      <c r="L32" s="1438"/>
      <c r="M32" s="1440"/>
      <c r="N32" s="1344"/>
      <c r="O32" s="1344"/>
      <c r="P32" s="1344"/>
      <c r="Q32" s="1344"/>
      <c r="R32" s="1344"/>
      <c r="S32" s="1344"/>
      <c r="T32" s="1344"/>
      <c r="U32" s="1344"/>
      <c r="V32" s="1344"/>
      <c r="W32" s="1344"/>
      <c r="X32" s="1344"/>
    </row>
    <row r="33" spans="1:24" ht="12.75" customHeight="1" x14ac:dyDescent="0.25">
      <c r="A33" s="1344"/>
      <c r="B33" s="1421" t="s">
        <v>27181</v>
      </c>
      <c r="C33" s="1408"/>
      <c r="D33" s="1441" t="s">
        <v>3544</v>
      </c>
      <c r="E33" s="1423" t="s">
        <v>15148</v>
      </c>
      <c r="F33" s="1423"/>
      <c r="G33" s="1441" t="s">
        <v>3544</v>
      </c>
      <c r="H33" s="1423" t="s">
        <v>15148</v>
      </c>
      <c r="I33" s="1424"/>
      <c r="J33" s="1441" t="s">
        <v>3544</v>
      </c>
      <c r="K33" s="1423" t="s">
        <v>15148</v>
      </c>
      <c r="L33" s="1423"/>
      <c r="M33" s="1384"/>
      <c r="N33" s="1344"/>
      <c r="O33" s="1344"/>
      <c r="P33" s="1344"/>
      <c r="Q33" s="1344"/>
      <c r="R33" s="1344"/>
      <c r="S33" s="1344"/>
      <c r="T33" s="1344"/>
      <c r="U33" s="1344"/>
      <c r="V33" s="1344"/>
      <c r="W33" s="1344"/>
      <c r="X33" s="1344"/>
    </row>
    <row r="34" spans="1:24" ht="12.75" customHeight="1" x14ac:dyDescent="0.25">
      <c r="A34" s="1344"/>
      <c r="B34" s="1350" t="s">
        <v>27185</v>
      </c>
      <c r="C34" s="1351"/>
      <c r="D34" s="1426">
        <f t="shared" ref="D34:D35" si="0">TRUNC(D30*$L$15,2)</f>
        <v>1125.6099999999999</v>
      </c>
      <c r="E34" s="1427" t="s">
        <v>27186</v>
      </c>
      <c r="F34" s="1427"/>
      <c r="G34" s="1426">
        <f>TRUNC(G30*$L$16,2)</f>
        <v>1121.58</v>
      </c>
      <c r="H34" s="1427" t="s">
        <v>27186</v>
      </c>
      <c r="I34" s="1427"/>
      <c r="J34" s="1426">
        <f t="shared" ref="J34:J35" si="1">TRUNC(J30*$L$17,2)</f>
        <v>1026.68</v>
      </c>
      <c r="K34" s="1427" t="s">
        <v>27186</v>
      </c>
      <c r="L34" s="1427"/>
      <c r="M34" s="1445"/>
      <c r="N34" s="1344"/>
      <c r="O34" s="1344"/>
      <c r="P34" s="1344"/>
      <c r="Q34" s="1344"/>
      <c r="R34" s="1344"/>
      <c r="S34" s="1344"/>
      <c r="T34" s="1344"/>
      <c r="U34" s="1344"/>
      <c r="V34" s="1344"/>
      <c r="W34" s="1344"/>
      <c r="X34" s="1344"/>
    </row>
    <row r="35" spans="1:24" ht="12.75" customHeight="1" x14ac:dyDescent="0.25">
      <c r="A35" s="1344"/>
      <c r="B35" s="1430" t="s">
        <v>27187</v>
      </c>
      <c r="C35" s="1355"/>
      <c r="D35" s="1431">
        <f t="shared" si="0"/>
        <v>120.82</v>
      </c>
      <c r="E35" s="1432" t="s">
        <v>27186</v>
      </c>
      <c r="F35" s="1432"/>
      <c r="G35" s="1431">
        <f>TRUNC(G31*$L$16,2)</f>
        <v>123.64</v>
      </c>
      <c r="H35" s="1432" t="s">
        <v>27186</v>
      </c>
      <c r="I35" s="1432"/>
      <c r="J35" s="1431">
        <f t="shared" si="1"/>
        <v>264.73</v>
      </c>
      <c r="K35" s="1432" t="s">
        <v>27186</v>
      </c>
      <c r="L35" s="1432"/>
      <c r="M35" s="1448"/>
      <c r="N35" s="1344"/>
      <c r="O35" s="1344"/>
      <c r="P35" s="1344"/>
      <c r="Q35" s="1344"/>
      <c r="R35" s="1344"/>
      <c r="S35" s="1344"/>
      <c r="T35" s="1344"/>
      <c r="U35" s="1344"/>
      <c r="V35" s="1344"/>
      <c r="W35" s="1344"/>
      <c r="X35" s="1344"/>
    </row>
    <row r="36" spans="1:24" ht="12.75" customHeight="1" x14ac:dyDescent="0.2">
      <c r="A36" s="1344"/>
      <c r="B36" s="1435"/>
      <c r="C36" s="1436"/>
      <c r="D36" s="1437"/>
      <c r="E36" s="1438"/>
      <c r="F36" s="1438"/>
      <c r="G36" s="1439"/>
      <c r="H36" s="1438"/>
      <c r="I36" s="1438"/>
      <c r="J36" s="1439"/>
      <c r="K36" s="1438"/>
      <c r="L36" s="1438"/>
      <c r="M36" s="1440"/>
      <c r="N36" s="1344"/>
      <c r="O36" s="1344"/>
      <c r="P36" s="1344"/>
      <c r="Q36" s="1344"/>
      <c r="R36" s="1344"/>
      <c r="S36" s="1344"/>
      <c r="T36" s="1344"/>
      <c r="U36" s="1344"/>
      <c r="V36" s="1344"/>
      <c r="W36" s="1344"/>
      <c r="X36" s="1344"/>
    </row>
    <row r="37" spans="1:24" ht="12.75" customHeight="1" x14ac:dyDescent="0.25">
      <c r="A37" s="1344"/>
      <c r="B37" s="1421" t="s">
        <v>27181</v>
      </c>
      <c r="C37" s="1408"/>
      <c r="D37" s="1422" t="s">
        <v>27191</v>
      </c>
      <c r="E37" s="1423" t="s">
        <v>15148</v>
      </c>
      <c r="F37" s="1423"/>
      <c r="G37" s="1422" t="s">
        <v>27192</v>
      </c>
      <c r="H37" s="1423" t="s">
        <v>15148</v>
      </c>
      <c r="I37" s="1424"/>
      <c r="J37" s="1422" t="s">
        <v>27193</v>
      </c>
      <c r="K37" s="1423" t="s">
        <v>15148</v>
      </c>
      <c r="L37" s="1423"/>
      <c r="M37" s="1425"/>
      <c r="N37" s="1344"/>
      <c r="O37" s="1344"/>
      <c r="P37" s="1344"/>
      <c r="Q37" s="1344"/>
      <c r="R37" s="1344"/>
      <c r="S37" s="1344"/>
      <c r="T37" s="1344"/>
      <c r="U37" s="1344"/>
      <c r="V37" s="1344"/>
      <c r="W37" s="1344"/>
      <c r="X37" s="1344"/>
    </row>
    <row r="38" spans="1:24" ht="12.75" customHeight="1" x14ac:dyDescent="0.25">
      <c r="A38" s="1344"/>
      <c r="B38" s="1452" t="s">
        <v>27185</v>
      </c>
      <c r="C38" s="1351"/>
      <c r="D38" s="1453">
        <f t="shared" ref="D38:D39" si="2">SUM(D30,D34)</f>
        <v>6427.61</v>
      </c>
      <c r="E38" s="1454" t="s">
        <v>21754</v>
      </c>
      <c r="F38" s="1454"/>
      <c r="G38" s="1455">
        <f>SUM(G30,G34)</f>
        <v>6404.58</v>
      </c>
      <c r="H38" s="1456" t="s">
        <v>21754</v>
      </c>
      <c r="I38" s="1454"/>
      <c r="J38" s="1457">
        <f t="shared" ref="J38:J39" si="3">SUM(J30,J34)</f>
        <v>5862.68</v>
      </c>
      <c r="K38" s="1458" t="s">
        <v>21754</v>
      </c>
      <c r="L38" s="1458"/>
      <c r="M38" s="1459"/>
      <c r="N38" s="1344"/>
      <c r="O38" s="1344"/>
      <c r="P38" s="1344"/>
      <c r="Q38" s="1344"/>
      <c r="R38" s="1344"/>
      <c r="S38" s="1344"/>
      <c r="T38" s="1344"/>
      <c r="U38" s="1344"/>
      <c r="V38" s="1344"/>
      <c r="W38" s="1344"/>
      <c r="X38" s="1344"/>
    </row>
    <row r="39" spans="1:24" ht="12.75" customHeight="1" x14ac:dyDescent="0.25">
      <c r="A39" s="1344"/>
      <c r="B39" s="1460" t="s">
        <v>27187</v>
      </c>
      <c r="C39" s="1461"/>
      <c r="D39" s="1462">
        <f t="shared" si="2"/>
        <v>689.94</v>
      </c>
      <c r="E39" s="1463" t="s">
        <v>21754</v>
      </c>
      <c r="F39" s="1463"/>
      <c r="G39" s="1464">
        <f>SUM(G31,G35)</f>
        <v>706.06999999999994</v>
      </c>
      <c r="H39" s="1465" t="s">
        <v>21754</v>
      </c>
      <c r="I39" s="1463"/>
      <c r="J39" s="1466">
        <f t="shared" si="3"/>
        <v>1511.72</v>
      </c>
      <c r="K39" s="1467" t="s">
        <v>21754</v>
      </c>
      <c r="L39" s="1467"/>
      <c r="M39" s="1468"/>
      <c r="N39" s="1344"/>
      <c r="O39" s="1344"/>
      <c r="P39" s="1344"/>
      <c r="Q39" s="1344"/>
      <c r="R39" s="1344"/>
      <c r="S39" s="1344"/>
      <c r="T39" s="1344"/>
      <c r="U39" s="1344"/>
      <c r="V39" s="1344"/>
      <c r="W39" s="1344"/>
      <c r="X39" s="1344"/>
    </row>
    <row r="40" spans="1:24" ht="12.75" customHeight="1" x14ac:dyDescent="0.25">
      <c r="A40" s="1344"/>
      <c r="B40" s="1421" t="s">
        <v>15133</v>
      </c>
      <c r="C40" s="1408"/>
      <c r="D40" s="1469">
        <f>IF(D38=0,0,SUM(D38:D39))</f>
        <v>7117.5499999999993</v>
      </c>
      <c r="E40" s="1470" t="s">
        <v>21754</v>
      </c>
      <c r="F40" s="1470"/>
      <c r="G40" s="1471">
        <f>IF(G38=0,0,SUM(G38:G39))</f>
        <v>7110.65</v>
      </c>
      <c r="H40" s="1472" t="s">
        <v>21754</v>
      </c>
      <c r="I40" s="1470"/>
      <c r="J40" s="1473">
        <f>IF(J38=0,0,SUM(J38:J39))</f>
        <v>7374.4000000000005</v>
      </c>
      <c r="K40" s="1474" t="s">
        <v>21754</v>
      </c>
      <c r="L40" s="1474"/>
      <c r="M40" s="1475"/>
      <c r="N40" s="1344"/>
      <c r="O40" s="1344"/>
      <c r="P40" s="1344"/>
      <c r="Q40" s="1344"/>
      <c r="R40" s="1344"/>
      <c r="S40" s="1344"/>
      <c r="T40" s="1344"/>
      <c r="U40" s="1344"/>
      <c r="V40" s="1344"/>
      <c r="W40" s="1344"/>
      <c r="X40" s="1344"/>
    </row>
    <row r="41" spans="1:24" ht="15" customHeight="1" x14ac:dyDescent="0.25">
      <c r="A41" s="1344"/>
      <c r="B41" s="1476"/>
      <c r="M41" s="1477"/>
      <c r="N41" s="1344"/>
      <c r="O41" s="1344"/>
      <c r="P41" s="1344"/>
      <c r="Q41" s="1344"/>
      <c r="R41" s="1344"/>
      <c r="S41" s="1344"/>
      <c r="T41" s="1344"/>
      <c r="U41" s="1344"/>
      <c r="V41" s="1344"/>
      <c r="W41" s="1344"/>
      <c r="X41" s="1344"/>
    </row>
    <row r="42" spans="1:24" ht="15" customHeight="1" thickBot="1" x14ac:dyDescent="0.3">
      <c r="A42" s="1344"/>
      <c r="B42" s="1478"/>
      <c r="C42" s="1479"/>
      <c r="D42" s="1479"/>
      <c r="E42" s="1479"/>
      <c r="F42" s="1479"/>
      <c r="G42" s="1479"/>
      <c r="H42" s="1479"/>
      <c r="I42" s="1479"/>
      <c r="J42" s="1479"/>
      <c r="K42" s="1479"/>
      <c r="L42" s="1479"/>
      <c r="M42" s="1480"/>
      <c r="N42" s="1344"/>
      <c r="O42" s="1344"/>
      <c r="P42" s="1344"/>
      <c r="Q42" s="1344"/>
      <c r="R42" s="1344"/>
      <c r="S42" s="1344"/>
      <c r="T42" s="1344"/>
      <c r="U42" s="1344"/>
      <c r="V42" s="1344"/>
      <c r="W42" s="1344"/>
      <c r="X42" s="1344"/>
    </row>
    <row r="43" spans="1:24" ht="13.5" customHeight="1" thickBot="1" x14ac:dyDescent="0.3">
      <c r="A43" s="1344"/>
      <c r="B43" s="661" t="s">
        <v>27194</v>
      </c>
      <c r="C43" s="1374"/>
      <c r="D43" s="1374"/>
      <c r="E43" s="1374"/>
      <c r="F43" s="1374"/>
      <c r="G43" s="1374"/>
      <c r="H43" s="1374"/>
      <c r="I43" s="1374"/>
      <c r="J43" s="1374"/>
      <c r="K43" s="1374"/>
      <c r="L43" s="1374"/>
      <c r="M43" s="1375"/>
      <c r="N43" s="1344"/>
      <c r="O43" s="1344"/>
      <c r="P43" s="1344"/>
      <c r="Q43" s="1344"/>
      <c r="R43" s="1344"/>
      <c r="S43" s="1344"/>
      <c r="T43" s="1344"/>
      <c r="U43" s="1344"/>
      <c r="V43" s="1344"/>
      <c r="W43" s="1344"/>
      <c r="X43" s="1344"/>
    </row>
    <row r="44" spans="1:24" ht="12.75" customHeight="1" x14ac:dyDescent="0.2">
      <c r="A44" s="1344"/>
      <c r="B44" s="1481"/>
      <c r="C44" s="1482"/>
      <c r="D44" s="1482"/>
      <c r="E44" s="1483"/>
      <c r="F44" s="1482"/>
      <c r="G44" s="1482"/>
      <c r="H44" s="1482"/>
      <c r="I44" s="1482"/>
      <c r="J44" s="1482"/>
      <c r="K44" s="1482"/>
      <c r="L44" s="1482"/>
      <c r="M44" s="1484"/>
      <c r="N44" s="1344"/>
      <c r="O44" s="1344"/>
      <c r="P44" s="1344"/>
      <c r="Q44" s="1344"/>
      <c r="R44" s="1344"/>
      <c r="S44" s="1344"/>
      <c r="T44" s="1344"/>
      <c r="U44" s="1344"/>
      <c r="V44" s="1344"/>
      <c r="W44" s="1344"/>
      <c r="X44" s="1344"/>
    </row>
    <row r="45" spans="1:24" ht="12.75" customHeight="1" x14ac:dyDescent="0.2">
      <c r="A45" s="1344"/>
      <c r="B45" s="1381"/>
      <c r="C45" s="1382" t="s">
        <v>27160</v>
      </c>
      <c r="D45" s="1382" t="s">
        <v>27161</v>
      </c>
      <c r="E45" s="1383" t="s">
        <v>27162</v>
      </c>
      <c r="F45" s="1382" t="s">
        <v>27163</v>
      </c>
      <c r="G45" s="1382" t="s">
        <v>27164</v>
      </c>
      <c r="H45" s="1382" t="s">
        <v>27165</v>
      </c>
      <c r="I45" s="1382" t="s">
        <v>27166</v>
      </c>
      <c r="J45" s="1382" t="s">
        <v>27167</v>
      </c>
      <c r="K45" s="1382" t="s">
        <v>27168</v>
      </c>
      <c r="L45" s="1382" t="s">
        <v>27169</v>
      </c>
      <c r="M45" s="1384" t="s">
        <v>27170</v>
      </c>
      <c r="N45" s="1344"/>
      <c r="O45" s="1344"/>
      <c r="P45" s="1344"/>
      <c r="Q45" s="1344"/>
      <c r="R45" s="1344"/>
      <c r="S45" s="1344"/>
      <c r="T45" s="1344"/>
      <c r="U45" s="1344"/>
      <c r="V45" s="1344"/>
      <c r="W45" s="1344"/>
      <c r="X45" s="1344"/>
    </row>
    <row r="46" spans="1:24" ht="12.75" customHeight="1" x14ac:dyDescent="0.2">
      <c r="A46" s="1344"/>
      <c r="B46" s="1385" t="s">
        <v>27171</v>
      </c>
      <c r="C46" s="1386" t="str">
        <f>ANP!F30</f>
        <v>Bahia</v>
      </c>
      <c r="D46" s="1386" t="str">
        <f>ANP!D10</f>
        <v>São Francisco do Conde/BA</v>
      </c>
      <c r="E46" s="1387">
        <v>0</v>
      </c>
      <c r="F46" s="1388">
        <f>747-G46</f>
        <v>745.8</v>
      </c>
      <c r="G46" s="1387">
        <v>1.2</v>
      </c>
      <c r="H46" s="1387">
        <v>0</v>
      </c>
      <c r="I46" s="1390">
        <v>0.20499999999999999</v>
      </c>
      <c r="J46" s="1390">
        <v>0.03</v>
      </c>
      <c r="K46" s="1390">
        <v>6.4999999999999997E-3</v>
      </c>
      <c r="L46" s="1391">
        <f>L15</f>
        <v>0.21229999999999999</v>
      </c>
      <c r="M46" s="1392" t="str">
        <f>ANP!G30</f>
        <v>-</v>
      </c>
      <c r="N46" s="1344"/>
      <c r="O46" s="1344"/>
      <c r="P46" s="1344"/>
      <c r="Q46" s="1344"/>
      <c r="R46" s="1344"/>
      <c r="S46" s="1344"/>
      <c r="T46" s="1344"/>
      <c r="U46" s="1344"/>
      <c r="V46" s="1344"/>
      <c r="W46" s="1344"/>
      <c r="X46" s="1344"/>
    </row>
    <row r="47" spans="1:24" ht="12.75" customHeight="1" x14ac:dyDescent="0.2">
      <c r="A47" s="1393"/>
      <c r="B47" s="1394" t="s">
        <v>27172</v>
      </c>
      <c r="C47" s="712" t="str">
        <f>ANP!F31</f>
        <v>Ceará</v>
      </c>
      <c r="D47" s="712" t="str">
        <f>ANP!D12</f>
        <v>Fortaleza/CE</v>
      </c>
      <c r="E47" s="713">
        <v>0</v>
      </c>
      <c r="F47" s="713">
        <f>779-1.2</f>
        <v>777.8</v>
      </c>
      <c r="G47" s="713">
        <v>1.2</v>
      </c>
      <c r="H47" s="713">
        <v>0</v>
      </c>
      <c r="I47" s="1395">
        <v>0.20499999999999999</v>
      </c>
      <c r="J47" s="1395">
        <v>0.03</v>
      </c>
      <c r="K47" s="1395">
        <v>6.4999999999999997E-3</v>
      </c>
      <c r="L47" s="1396">
        <f>L16</f>
        <v>0.21229999999999999</v>
      </c>
      <c r="M47" s="1397">
        <f>ANP!G31</f>
        <v>2.6825500227565402</v>
      </c>
      <c r="N47" s="1393"/>
      <c r="O47" s="1393"/>
      <c r="P47" s="1393"/>
      <c r="Q47" s="1393"/>
      <c r="R47" s="1393"/>
      <c r="S47" s="1393"/>
      <c r="T47" s="1393"/>
      <c r="U47" s="1393"/>
      <c r="V47" s="1393"/>
      <c r="W47" s="1393"/>
      <c r="X47" s="1393"/>
    </row>
    <row r="48" spans="1:24" ht="12.75" customHeight="1" x14ac:dyDescent="0.2">
      <c r="A48" s="1344"/>
      <c r="B48" s="1398" t="s">
        <v>27173</v>
      </c>
      <c r="C48" s="1399" t="str">
        <f>ANP!F32</f>
        <v>Minas Gerais</v>
      </c>
      <c r="D48" s="1399" t="str">
        <f>ANP!D16</f>
        <v>Betim/MG</v>
      </c>
      <c r="E48" s="1400">
        <v>0</v>
      </c>
      <c r="F48" s="1401">
        <f>1990-1.2</f>
        <v>1988.8</v>
      </c>
      <c r="G48" s="1400">
        <v>1.2</v>
      </c>
      <c r="H48" s="1400">
        <v>0</v>
      </c>
      <c r="I48" s="1403">
        <v>0.20499999999999999</v>
      </c>
      <c r="J48" s="1403">
        <v>0.03</v>
      </c>
      <c r="K48" s="1403">
        <v>6.4999999999999997E-3</v>
      </c>
      <c r="L48" s="1404">
        <f>L17</f>
        <v>0.21229999999999999</v>
      </c>
      <c r="M48" s="1405">
        <f>ANP!G32</f>
        <v>2.33317943424671</v>
      </c>
      <c r="N48" s="1344"/>
      <c r="O48" s="1344"/>
      <c r="P48" s="1344"/>
      <c r="Q48" s="1344"/>
      <c r="R48" s="1344"/>
      <c r="S48" s="1344"/>
      <c r="T48" s="1344"/>
      <c r="U48" s="1344"/>
      <c r="V48" s="1344"/>
      <c r="W48" s="1344"/>
      <c r="X48" s="1344"/>
    </row>
    <row r="49" spans="1:24" ht="12.75" customHeight="1" x14ac:dyDescent="0.2">
      <c r="A49" s="1344"/>
      <c r="B49" s="772"/>
      <c r="C49" s="765"/>
      <c r="D49" s="765"/>
      <c r="E49" s="1406"/>
      <c r="F49" s="1406"/>
      <c r="G49" s="660"/>
      <c r="H49" s="660"/>
      <c r="I49" s="660"/>
      <c r="J49" s="660"/>
      <c r="K49" s="660"/>
      <c r="L49" s="660"/>
      <c r="M49" s="774"/>
      <c r="N49" s="1344"/>
      <c r="O49" s="1344"/>
      <c r="P49" s="1344"/>
      <c r="Q49" s="1344"/>
      <c r="R49" s="1344"/>
      <c r="S49" s="1344"/>
      <c r="T49" s="1344"/>
      <c r="U49" s="1344"/>
      <c r="V49" s="1344"/>
      <c r="W49" s="1344"/>
      <c r="X49" s="1344"/>
    </row>
    <row r="50" spans="1:24" ht="12.75" customHeight="1" x14ac:dyDescent="0.25">
      <c r="A50" s="1344"/>
      <c r="B50" s="772"/>
      <c r="C50" s="1407" t="s">
        <v>27174</v>
      </c>
      <c r="D50" s="1408"/>
      <c r="E50" s="1408"/>
      <c r="F50" s="1409"/>
      <c r="G50" s="660"/>
      <c r="H50" s="1410" t="s">
        <v>27175</v>
      </c>
      <c r="I50" s="1407" t="s">
        <v>27176</v>
      </c>
      <c r="J50" s="1409"/>
      <c r="K50" s="1410" t="s">
        <v>27177</v>
      </c>
      <c r="L50" s="660"/>
      <c r="M50" s="774"/>
      <c r="N50" s="1344"/>
      <c r="O50" s="1344"/>
      <c r="P50" s="1344"/>
      <c r="Q50" s="1344"/>
      <c r="R50" s="1344"/>
      <c r="S50" s="1344"/>
      <c r="T50" s="1344"/>
      <c r="U50" s="1344"/>
      <c r="V50" s="1344"/>
      <c r="W50" s="1344"/>
      <c r="X50" s="1344"/>
    </row>
    <row r="51" spans="1:24" ht="12.75" customHeight="1" x14ac:dyDescent="0.25">
      <c r="A51" s="1344"/>
      <c r="B51" s="772"/>
      <c r="C51" s="1411" t="s">
        <v>27178</v>
      </c>
      <c r="D51" s="1378"/>
      <c r="E51" s="1378"/>
      <c r="F51" s="1412"/>
      <c r="G51" s="660"/>
      <c r="H51" s="1413"/>
      <c r="I51" s="1414" t="s">
        <v>27179</v>
      </c>
      <c r="J51" s="1414" t="s">
        <v>27180</v>
      </c>
      <c r="K51" s="1413"/>
      <c r="L51" s="660"/>
      <c r="M51" s="774"/>
      <c r="N51" s="1344"/>
      <c r="O51" s="1344"/>
      <c r="P51" s="1344"/>
      <c r="Q51" s="1344"/>
      <c r="R51" s="1344"/>
      <c r="S51" s="1344"/>
      <c r="T51" s="1344"/>
      <c r="U51" s="1344"/>
      <c r="V51" s="1344"/>
      <c r="W51" s="1344"/>
      <c r="X51" s="1344"/>
    </row>
    <row r="52" spans="1:24" ht="12.75" customHeight="1" x14ac:dyDescent="0.2">
      <c r="A52" s="1344"/>
      <c r="B52" s="772"/>
      <c r="C52" s="660"/>
      <c r="D52" s="660"/>
      <c r="E52" s="1380"/>
      <c r="F52" s="660"/>
      <c r="G52" s="660"/>
      <c r="H52" s="1415"/>
      <c r="I52" s="1416">
        <v>41821</v>
      </c>
      <c r="J52" s="1416">
        <v>45658</v>
      </c>
      <c r="K52" s="1415"/>
      <c r="L52" s="660"/>
      <c r="M52" s="774"/>
      <c r="N52" s="1344"/>
      <c r="O52" s="1344"/>
      <c r="P52" s="1344"/>
      <c r="Q52" s="1344"/>
      <c r="R52" s="1344"/>
      <c r="S52" s="1344"/>
      <c r="T52" s="1344"/>
      <c r="U52" s="1344"/>
      <c r="V52" s="1344"/>
      <c r="W52" s="1344"/>
      <c r="X52" s="1344"/>
    </row>
    <row r="53" spans="1:24" ht="12.75" customHeight="1" x14ac:dyDescent="0.2">
      <c r="A53" s="1344"/>
      <c r="B53" s="772"/>
      <c r="C53" s="660"/>
      <c r="D53" s="660"/>
      <c r="E53" s="1380"/>
      <c r="F53" s="660"/>
      <c r="G53" s="660"/>
      <c r="H53" s="1417" t="s">
        <v>13171</v>
      </c>
      <c r="I53" s="1418">
        <v>270.23700000000002</v>
      </c>
      <c r="J53" s="1419">
        <v>590.23900000000003</v>
      </c>
      <c r="K53" s="1420">
        <f>ROUND((J53/I53),4)</f>
        <v>2.1842000000000001</v>
      </c>
      <c r="L53" s="660"/>
      <c r="M53" s="774"/>
      <c r="N53" s="1344"/>
      <c r="O53" s="1344"/>
      <c r="P53" s="1344"/>
      <c r="Q53" s="1344"/>
      <c r="R53" s="1344"/>
      <c r="S53" s="1344"/>
      <c r="T53" s="1344"/>
      <c r="U53" s="1344"/>
      <c r="V53" s="1344"/>
      <c r="W53" s="1344"/>
      <c r="X53" s="1344"/>
    </row>
    <row r="54" spans="1:24" ht="12.75" customHeight="1" x14ac:dyDescent="0.2">
      <c r="A54" s="1344"/>
      <c r="B54" s="772"/>
      <c r="C54" s="660"/>
      <c r="D54" s="660"/>
      <c r="E54" s="1380"/>
      <c r="F54" s="660"/>
      <c r="G54" s="660"/>
      <c r="H54" s="660"/>
      <c r="I54" s="660"/>
      <c r="J54" s="660"/>
      <c r="K54" s="660"/>
      <c r="L54" s="660"/>
      <c r="M54" s="774"/>
      <c r="N54" s="1344"/>
      <c r="O54" s="1344"/>
      <c r="P54" s="1344"/>
      <c r="Q54" s="1344"/>
      <c r="R54" s="1344"/>
      <c r="S54" s="1344"/>
      <c r="T54" s="1344"/>
      <c r="U54" s="1344"/>
      <c r="V54" s="1344"/>
      <c r="W54" s="1344"/>
      <c r="X54" s="1344"/>
    </row>
    <row r="55" spans="1:24" ht="12.75" customHeight="1" thickBot="1" x14ac:dyDescent="0.25">
      <c r="A55" s="1344"/>
      <c r="B55" s="1485"/>
      <c r="C55" s="1486"/>
      <c r="D55" s="1486"/>
      <c r="E55" s="1487"/>
      <c r="F55" s="1486"/>
      <c r="G55" s="1486"/>
      <c r="H55" s="1486"/>
      <c r="I55" s="1486"/>
      <c r="J55" s="1486"/>
      <c r="K55" s="1486"/>
      <c r="L55" s="1486"/>
      <c r="M55" s="1488"/>
      <c r="N55" s="1344"/>
      <c r="O55" s="1344"/>
      <c r="P55" s="1344"/>
      <c r="Q55" s="1344"/>
      <c r="R55" s="1344"/>
      <c r="S55" s="1344"/>
      <c r="T55" s="1344"/>
      <c r="U55" s="1344"/>
      <c r="V55" s="1344"/>
      <c r="W55" s="1344"/>
      <c r="X55" s="1344"/>
    </row>
    <row r="56" spans="1:24" ht="12.75" customHeight="1" x14ac:dyDescent="0.25">
      <c r="A56" s="1344"/>
      <c r="B56" s="1489" t="s">
        <v>27181</v>
      </c>
      <c r="C56" s="1378"/>
      <c r="D56" s="1490" t="s">
        <v>27182</v>
      </c>
      <c r="E56" s="1491" t="s">
        <v>15148</v>
      </c>
      <c r="F56" s="1491"/>
      <c r="G56" s="1490" t="s">
        <v>27183</v>
      </c>
      <c r="H56" s="1491" t="s">
        <v>15148</v>
      </c>
      <c r="I56" s="1492"/>
      <c r="J56" s="1490" t="s">
        <v>27184</v>
      </c>
      <c r="K56" s="1491" t="s">
        <v>15148</v>
      </c>
      <c r="L56" s="1491"/>
      <c r="M56" s="1493"/>
      <c r="N56" s="1344"/>
      <c r="O56" s="1344"/>
      <c r="P56" s="1344"/>
      <c r="Q56" s="1344"/>
      <c r="R56" s="1344"/>
      <c r="S56" s="1344"/>
      <c r="T56" s="1344"/>
      <c r="U56" s="1344"/>
      <c r="V56" s="1344"/>
      <c r="W56" s="1344"/>
      <c r="X56" s="1344"/>
    </row>
    <row r="57" spans="1:24" ht="12.75" customHeight="1" x14ac:dyDescent="0.25">
      <c r="A57" s="1344"/>
      <c r="B57" s="1350" t="s">
        <v>27185</v>
      </c>
      <c r="C57" s="1351"/>
      <c r="D57" s="1426">
        <f>TRUNC(M47*1000,2)</f>
        <v>2682.55</v>
      </c>
      <c r="E57" s="1427" t="s">
        <v>27186</v>
      </c>
      <c r="F57" s="1427"/>
      <c r="G57" s="1426">
        <f>TRUNC(M47*1000,2)</f>
        <v>2682.55</v>
      </c>
      <c r="H57" s="1427" t="s">
        <v>27186</v>
      </c>
      <c r="I57" s="1427"/>
      <c r="J57" s="1426">
        <f>TRUNC(M48*1000,2)</f>
        <v>2333.17</v>
      </c>
      <c r="K57" s="1427" t="s">
        <v>27186</v>
      </c>
      <c r="L57" s="1427"/>
      <c r="M57" s="1429"/>
      <c r="N57" s="1344"/>
      <c r="O57" s="1344"/>
      <c r="P57" s="1344"/>
      <c r="Q57" s="1344"/>
      <c r="R57" s="1344"/>
      <c r="S57" s="1344"/>
      <c r="T57" s="1344"/>
      <c r="U57" s="1344"/>
      <c r="V57" s="1344"/>
      <c r="W57" s="1344"/>
      <c r="X57" s="1344"/>
    </row>
    <row r="58" spans="1:24" ht="12.75" customHeight="1" x14ac:dyDescent="0.25">
      <c r="A58" s="1344"/>
      <c r="B58" s="1430" t="s">
        <v>27187</v>
      </c>
      <c r="C58" s="1355"/>
      <c r="D58" s="1431">
        <f>TRUNC(($K$22*((26.939+(0.253*F46)+(0.299*G46)+(0.412*H46)))),2)</f>
        <v>471.75</v>
      </c>
      <c r="E58" s="1432" t="s">
        <v>27186</v>
      </c>
      <c r="F58" s="1432"/>
      <c r="G58" s="1431">
        <f>TRUNC(($K$22*((26.939+(0.253*F47)+(0.299*G47)+(0.412*H47)))),2)</f>
        <v>489.43</v>
      </c>
      <c r="H58" s="1432" t="s">
        <v>27186</v>
      </c>
      <c r="I58" s="1432"/>
      <c r="J58" s="1433">
        <f>TRUNC(($K$22*((26.939+(0.253*F48)+(0.299*G48)+(0.412*H48)))),2)</f>
        <v>1158.6300000000001</v>
      </c>
      <c r="K58" s="1432" t="s">
        <v>27186</v>
      </c>
      <c r="L58" s="1432"/>
      <c r="M58" s="1434"/>
      <c r="N58" s="1344"/>
      <c r="O58" s="1344"/>
      <c r="P58" s="1344"/>
      <c r="Q58" s="1344"/>
      <c r="R58" s="1344"/>
      <c r="S58" s="1344"/>
      <c r="T58" s="1344"/>
      <c r="U58" s="1344"/>
      <c r="V58" s="1344"/>
      <c r="W58" s="1344"/>
      <c r="X58" s="1344"/>
    </row>
    <row r="59" spans="1:24" ht="12.75" customHeight="1" x14ac:dyDescent="0.2">
      <c r="A59" s="1344"/>
      <c r="B59" s="1435"/>
      <c r="C59" s="1436"/>
      <c r="D59" s="1437"/>
      <c r="E59" s="1438"/>
      <c r="F59" s="1438"/>
      <c r="G59" s="1439"/>
      <c r="H59" s="1438"/>
      <c r="I59" s="1438"/>
      <c r="J59" s="1439"/>
      <c r="K59" s="1438"/>
      <c r="L59" s="1438"/>
      <c r="M59" s="1440"/>
      <c r="N59" s="1344"/>
      <c r="O59" s="1344"/>
      <c r="P59" s="1344"/>
      <c r="Q59" s="1344"/>
      <c r="R59" s="1344"/>
      <c r="S59" s="1344"/>
      <c r="T59" s="1344"/>
      <c r="U59" s="1344"/>
      <c r="V59" s="1344"/>
      <c r="W59" s="1344"/>
      <c r="X59" s="1344"/>
    </row>
    <row r="60" spans="1:24" ht="29.25" customHeight="1" x14ac:dyDescent="0.25">
      <c r="A60" s="1344"/>
      <c r="B60" s="1421" t="s">
        <v>27181</v>
      </c>
      <c r="C60" s="1408"/>
      <c r="D60" s="1441" t="s">
        <v>27188</v>
      </c>
      <c r="E60" s="1423" t="s">
        <v>15148</v>
      </c>
      <c r="F60" s="1423"/>
      <c r="G60" s="1441" t="s">
        <v>27189</v>
      </c>
      <c r="H60" s="1423" t="s">
        <v>15148</v>
      </c>
      <c r="I60" s="1424"/>
      <c r="J60" s="1422" t="s">
        <v>27190</v>
      </c>
      <c r="K60" s="1423" t="s">
        <v>15148</v>
      </c>
      <c r="L60" s="1423"/>
      <c r="M60" s="1425"/>
      <c r="N60" s="1344"/>
      <c r="O60" s="1344"/>
      <c r="P60" s="1344"/>
      <c r="Q60" s="1344"/>
      <c r="R60" s="1344"/>
      <c r="S60" s="1344"/>
      <c r="T60" s="1344"/>
      <c r="U60" s="1344"/>
      <c r="V60" s="1344"/>
      <c r="W60" s="1344"/>
      <c r="X60" s="1344"/>
    </row>
    <row r="61" spans="1:24" ht="12.75" customHeight="1" x14ac:dyDescent="0.25">
      <c r="A61" s="1344"/>
      <c r="B61" s="1350" t="s">
        <v>27185</v>
      </c>
      <c r="C61" s="1351"/>
      <c r="D61" s="1442">
        <f>TRUNC(D57/(1-($I$15+$K$15+$J$15-($K$15+$J$15)*$I$15)))</f>
        <v>3502</v>
      </c>
      <c r="E61" s="1427" t="s">
        <v>27186</v>
      </c>
      <c r="F61" s="1427"/>
      <c r="G61" s="1443">
        <f>TRUNC(((G57/(1-($I$15+$K$15+$J$15-($K$15+$J$15)*$I$15)))))</f>
        <v>3502</v>
      </c>
      <c r="H61" s="1494" t="s">
        <v>27186</v>
      </c>
      <c r="I61" s="1427"/>
      <c r="J61" s="1442">
        <f>TRUNC(((J57/(1-($I$15+$K$15+$J$15-($K$15+$J$15)*$I$15)))))</f>
        <v>3045</v>
      </c>
      <c r="K61" s="1427" t="s">
        <v>27186</v>
      </c>
      <c r="L61" s="1427"/>
      <c r="M61" s="1445"/>
      <c r="N61" s="1344"/>
      <c r="O61" s="1344"/>
      <c r="P61" s="1344"/>
      <c r="Q61" s="1344"/>
      <c r="R61" s="1344"/>
      <c r="S61" s="1344"/>
      <c r="T61" s="1344"/>
      <c r="U61" s="1344"/>
      <c r="V61" s="1344"/>
      <c r="W61" s="1344"/>
      <c r="X61" s="1344"/>
    </row>
    <row r="62" spans="1:24" ht="12.75" customHeight="1" x14ac:dyDescent="0.25">
      <c r="A62" s="1344"/>
      <c r="B62" s="1430" t="s">
        <v>27187</v>
      </c>
      <c r="C62" s="1355"/>
      <c r="D62" s="1431">
        <f>TRUNC(D58*(1+I46),2)</f>
        <v>568.45000000000005</v>
      </c>
      <c r="E62" s="1432" t="s">
        <v>27186</v>
      </c>
      <c r="F62" s="1432"/>
      <c r="G62" s="1495">
        <f>TRUNC(G58*(1+I47),2)</f>
        <v>589.76</v>
      </c>
      <c r="H62" s="1496" t="s">
        <v>27186</v>
      </c>
      <c r="I62" s="1432"/>
      <c r="J62" s="1431">
        <f>TRUNC(J58*(1+I48),2)</f>
        <v>1396.14</v>
      </c>
      <c r="K62" s="1432" t="s">
        <v>27186</v>
      </c>
      <c r="L62" s="1432"/>
      <c r="M62" s="1448"/>
      <c r="N62" s="1344"/>
      <c r="O62" s="1344"/>
      <c r="P62" s="1344"/>
      <c r="Q62" s="1344"/>
      <c r="R62" s="1344"/>
      <c r="S62" s="1344"/>
      <c r="T62" s="1344"/>
      <c r="U62" s="1344"/>
      <c r="V62" s="1344"/>
      <c r="W62" s="1344"/>
      <c r="X62" s="1344"/>
    </row>
    <row r="63" spans="1:24" ht="12.75" customHeight="1" x14ac:dyDescent="0.2">
      <c r="A63" s="1344"/>
      <c r="B63" s="1435"/>
      <c r="C63" s="1436"/>
      <c r="D63" s="1449"/>
      <c r="E63" s="1438"/>
      <c r="F63" s="1438"/>
      <c r="G63" s="1497"/>
      <c r="H63" s="1498"/>
      <c r="I63" s="1438"/>
      <c r="J63" s="1499">
        <f>J62+J61</f>
        <v>4441.1400000000003</v>
      </c>
      <c r="K63" s="1438"/>
      <c r="L63" s="1438"/>
      <c r="M63" s="1440"/>
      <c r="N63" s="1344"/>
      <c r="O63" s="1344"/>
      <c r="P63" s="1344"/>
      <c r="Q63" s="1344"/>
      <c r="R63" s="1344"/>
      <c r="S63" s="1344"/>
      <c r="T63" s="1344"/>
      <c r="U63" s="1344"/>
      <c r="V63" s="1344"/>
      <c r="W63" s="1344"/>
      <c r="X63" s="1344"/>
    </row>
    <row r="64" spans="1:24" ht="12.75" customHeight="1" x14ac:dyDescent="0.25">
      <c r="A64" s="1344"/>
      <c r="B64" s="1421" t="s">
        <v>27181</v>
      </c>
      <c r="C64" s="1408"/>
      <c r="D64" s="1441" t="s">
        <v>3544</v>
      </c>
      <c r="E64" s="1423" t="s">
        <v>15148</v>
      </c>
      <c r="F64" s="1423"/>
      <c r="G64" s="1441" t="s">
        <v>3544</v>
      </c>
      <c r="H64" s="1423" t="s">
        <v>15148</v>
      </c>
      <c r="I64" s="1424"/>
      <c r="J64" s="1441" t="s">
        <v>3544</v>
      </c>
      <c r="K64" s="1423" t="s">
        <v>15148</v>
      </c>
      <c r="L64" s="1423"/>
      <c r="M64" s="1384"/>
      <c r="N64" s="1344"/>
      <c r="O64" s="1344"/>
      <c r="P64" s="1344"/>
      <c r="Q64" s="1344"/>
      <c r="R64" s="1344"/>
      <c r="S64" s="1344"/>
      <c r="T64" s="1344"/>
      <c r="U64" s="1344"/>
      <c r="V64" s="1344"/>
      <c r="W64" s="1344"/>
      <c r="X64" s="1344"/>
    </row>
    <row r="65" spans="1:24" ht="12.75" customHeight="1" x14ac:dyDescent="0.25">
      <c r="A65" s="1344"/>
      <c r="B65" s="1350" t="s">
        <v>27185</v>
      </c>
      <c r="C65" s="1351"/>
      <c r="D65" s="1426">
        <f t="shared" ref="D65:D66" si="4">TRUNC(D61*$L$15,2)</f>
        <v>743.47</v>
      </c>
      <c r="E65" s="1427" t="s">
        <v>27186</v>
      </c>
      <c r="F65" s="1427"/>
      <c r="G65" s="1426">
        <f t="shared" ref="G65:G66" si="5">TRUNC(G61*$L$16,2)</f>
        <v>743.47</v>
      </c>
      <c r="H65" s="1427" t="s">
        <v>27186</v>
      </c>
      <c r="I65" s="1427"/>
      <c r="J65" s="1426">
        <f t="shared" ref="J65:J66" si="6">TRUNC(J61*$L$17,2)</f>
        <v>646.45000000000005</v>
      </c>
      <c r="K65" s="1427" t="s">
        <v>27186</v>
      </c>
      <c r="L65" s="1427"/>
      <c r="M65" s="1445"/>
      <c r="N65" s="1344"/>
      <c r="O65" s="1344"/>
      <c r="P65" s="1344"/>
      <c r="Q65" s="1344"/>
      <c r="R65" s="1344"/>
      <c r="S65" s="1344"/>
      <c r="T65" s="1344"/>
      <c r="U65" s="1344"/>
      <c r="V65" s="1344"/>
      <c r="W65" s="1344"/>
      <c r="X65" s="1344"/>
    </row>
    <row r="66" spans="1:24" ht="12.75" customHeight="1" x14ac:dyDescent="0.25">
      <c r="A66" s="1344"/>
      <c r="B66" s="1430" t="s">
        <v>27187</v>
      </c>
      <c r="C66" s="1355"/>
      <c r="D66" s="1431">
        <f t="shared" si="4"/>
        <v>120.68</v>
      </c>
      <c r="E66" s="1432" t="s">
        <v>27186</v>
      </c>
      <c r="F66" s="1432"/>
      <c r="G66" s="1431">
        <f t="shared" si="5"/>
        <v>125.2</v>
      </c>
      <c r="H66" s="1432" t="s">
        <v>27186</v>
      </c>
      <c r="I66" s="1432"/>
      <c r="J66" s="1431">
        <f t="shared" si="6"/>
        <v>296.39999999999998</v>
      </c>
      <c r="K66" s="1432" t="s">
        <v>27186</v>
      </c>
      <c r="L66" s="1432"/>
      <c r="M66" s="1448"/>
      <c r="N66" s="1344"/>
      <c r="O66" s="1344"/>
      <c r="P66" s="1344"/>
      <c r="Q66" s="1344"/>
      <c r="R66" s="1344"/>
      <c r="S66" s="1344"/>
      <c r="T66" s="1344"/>
      <c r="U66" s="1344"/>
      <c r="V66" s="1344"/>
      <c r="W66" s="1344"/>
      <c r="X66" s="1344"/>
    </row>
    <row r="67" spans="1:24" ht="12.75" customHeight="1" x14ac:dyDescent="0.2">
      <c r="A67" s="1344"/>
      <c r="B67" s="1435"/>
      <c r="C67" s="1436"/>
      <c r="D67" s="1437"/>
      <c r="E67" s="1438"/>
      <c r="F67" s="1438"/>
      <c r="G67" s="1439"/>
      <c r="H67" s="1438"/>
      <c r="I67" s="1438"/>
      <c r="J67" s="1439"/>
      <c r="K67" s="1438"/>
      <c r="L67" s="1438"/>
      <c r="M67" s="1440"/>
      <c r="N67" s="1344"/>
      <c r="O67" s="1344"/>
      <c r="P67" s="1344"/>
      <c r="Q67" s="1344"/>
      <c r="R67" s="1344"/>
      <c r="S67" s="1344"/>
      <c r="T67" s="1344"/>
      <c r="U67" s="1344"/>
      <c r="V67" s="1344"/>
      <c r="W67" s="1344"/>
      <c r="X67" s="1344"/>
    </row>
    <row r="68" spans="1:24" ht="12.75" customHeight="1" x14ac:dyDescent="0.25">
      <c r="A68" s="1344"/>
      <c r="B68" s="1421" t="s">
        <v>27181</v>
      </c>
      <c r="C68" s="1408"/>
      <c r="D68" s="1422" t="s">
        <v>27191</v>
      </c>
      <c r="E68" s="1423" t="s">
        <v>15148</v>
      </c>
      <c r="F68" s="1423"/>
      <c r="G68" s="1422" t="s">
        <v>27192</v>
      </c>
      <c r="H68" s="1423" t="s">
        <v>15148</v>
      </c>
      <c r="I68" s="1424"/>
      <c r="J68" s="1422" t="s">
        <v>27193</v>
      </c>
      <c r="K68" s="1423" t="s">
        <v>15148</v>
      </c>
      <c r="L68" s="1423"/>
      <c r="M68" s="1425"/>
      <c r="N68" s="1344"/>
      <c r="O68" s="1344"/>
      <c r="P68" s="1344"/>
      <c r="Q68" s="1344"/>
      <c r="R68" s="1344"/>
      <c r="S68" s="1344"/>
      <c r="T68" s="1344"/>
      <c r="U68" s="1344"/>
      <c r="V68" s="1344"/>
      <c r="W68" s="1344"/>
      <c r="X68" s="1344"/>
    </row>
    <row r="69" spans="1:24" ht="12.75" customHeight="1" x14ac:dyDescent="0.25">
      <c r="A69" s="1344"/>
      <c r="B69" s="1452" t="s">
        <v>27185</v>
      </c>
      <c r="C69" s="1351"/>
      <c r="D69" s="1453">
        <f t="shared" ref="D69:D70" si="7">SUM(D61,D65)</f>
        <v>4245.47</v>
      </c>
      <c r="E69" s="1454" t="s">
        <v>21754</v>
      </c>
      <c r="F69" s="1454"/>
      <c r="G69" s="1455">
        <f t="shared" ref="G69:G70" si="8">SUM(G61,G65)</f>
        <v>4245.47</v>
      </c>
      <c r="H69" s="1456" t="s">
        <v>21754</v>
      </c>
      <c r="I69" s="1454"/>
      <c r="J69" s="1453">
        <f t="shared" ref="J69:J70" si="9">SUM(J61,J65)</f>
        <v>3691.45</v>
      </c>
      <c r="K69" s="1454" t="s">
        <v>21754</v>
      </c>
      <c r="L69" s="1454"/>
      <c r="M69" s="1459"/>
      <c r="N69" s="1344"/>
      <c r="O69" s="1344"/>
      <c r="P69" s="1344"/>
      <c r="Q69" s="1344"/>
      <c r="R69" s="1344"/>
      <c r="S69" s="1344"/>
      <c r="T69" s="1344"/>
      <c r="U69" s="1344"/>
      <c r="V69" s="1344"/>
      <c r="W69" s="1344"/>
      <c r="X69" s="1344"/>
    </row>
    <row r="70" spans="1:24" ht="12.75" customHeight="1" x14ac:dyDescent="0.25">
      <c r="A70" s="1344"/>
      <c r="B70" s="1460" t="s">
        <v>27187</v>
      </c>
      <c r="C70" s="1461"/>
      <c r="D70" s="1462">
        <f t="shared" si="7"/>
        <v>689.13000000000011</v>
      </c>
      <c r="E70" s="1463" t="s">
        <v>21754</v>
      </c>
      <c r="F70" s="1463"/>
      <c r="G70" s="1464">
        <f t="shared" si="8"/>
        <v>714.96</v>
      </c>
      <c r="H70" s="1465" t="s">
        <v>21754</v>
      </c>
      <c r="I70" s="1463"/>
      <c r="J70" s="1462">
        <f t="shared" si="9"/>
        <v>1692.54</v>
      </c>
      <c r="K70" s="1463" t="s">
        <v>21754</v>
      </c>
      <c r="L70" s="1463"/>
      <c r="M70" s="1468"/>
      <c r="N70" s="1344"/>
      <c r="O70" s="1344"/>
      <c r="P70" s="1344"/>
      <c r="Q70" s="1344"/>
      <c r="R70" s="1344"/>
      <c r="S70" s="1344"/>
      <c r="T70" s="1344"/>
      <c r="U70" s="1344"/>
      <c r="V70" s="1344"/>
      <c r="W70" s="1344"/>
      <c r="X70" s="1344"/>
    </row>
    <row r="71" spans="1:24" ht="12.75" customHeight="1" thickBot="1" x14ac:dyDescent="0.3">
      <c r="A71" s="1344"/>
      <c r="B71" s="1500" t="s">
        <v>15133</v>
      </c>
      <c r="C71" s="1372"/>
      <c r="D71" s="1501">
        <f>IF(D69=0,0,SUM(D69:D70))</f>
        <v>4934.6000000000004</v>
      </c>
      <c r="E71" s="1502" t="s">
        <v>21754</v>
      </c>
      <c r="F71" s="1502"/>
      <c r="G71" s="1503">
        <f>IF(G69=0,0,SUM(G69:G70))</f>
        <v>4960.43</v>
      </c>
      <c r="H71" s="1504" t="s">
        <v>21754</v>
      </c>
      <c r="I71" s="1502"/>
      <c r="J71" s="1501">
        <f>IF(J69=0,0,SUM(J69:J70))</f>
        <v>5383.99</v>
      </c>
      <c r="K71" s="1502" t="s">
        <v>21754</v>
      </c>
      <c r="L71" s="1502"/>
      <c r="M71" s="1505"/>
      <c r="N71" s="1344"/>
      <c r="O71" s="1344"/>
      <c r="P71" s="1344"/>
      <c r="Q71" s="1344"/>
      <c r="R71" s="1344"/>
      <c r="S71" s="1344"/>
      <c r="T71" s="1344"/>
      <c r="U71" s="1344"/>
      <c r="V71" s="1344"/>
      <c r="W71" s="1344"/>
      <c r="X71" s="1344"/>
    </row>
    <row r="72" spans="1:24" ht="9.75" customHeight="1" thickBot="1" x14ac:dyDescent="0.3">
      <c r="A72" s="1344"/>
      <c r="B72" s="1376"/>
      <c r="C72" s="1348"/>
      <c r="D72" s="1348"/>
      <c r="E72" s="1348"/>
      <c r="F72" s="1348"/>
      <c r="G72" s="1348"/>
      <c r="H72" s="1348"/>
      <c r="I72" s="1348"/>
      <c r="J72" s="1348"/>
      <c r="K72" s="1348"/>
      <c r="L72" s="1348"/>
      <c r="M72" s="1349"/>
      <c r="N72" s="1344"/>
      <c r="O72" s="1344"/>
      <c r="P72" s="1344"/>
      <c r="Q72" s="1344"/>
      <c r="R72" s="1344"/>
      <c r="S72" s="1344"/>
      <c r="T72" s="1344"/>
      <c r="U72" s="1344"/>
      <c r="V72" s="1344"/>
      <c r="W72" s="1344"/>
      <c r="X72" s="1344"/>
    </row>
    <row r="73" spans="1:24" ht="13.5" customHeight="1" thickBot="1" x14ac:dyDescent="0.3">
      <c r="A73" s="1344"/>
      <c r="B73" s="661" t="s">
        <v>27195</v>
      </c>
      <c r="C73" s="1374"/>
      <c r="D73" s="1374"/>
      <c r="E73" s="1374"/>
      <c r="F73" s="1374"/>
      <c r="G73" s="1374"/>
      <c r="H73" s="1374"/>
      <c r="I73" s="1374"/>
      <c r="J73" s="1374"/>
      <c r="K73" s="1374"/>
      <c r="L73" s="1374"/>
      <c r="M73" s="1375"/>
      <c r="N73" s="1344"/>
      <c r="O73" s="1344"/>
      <c r="P73" s="1344"/>
      <c r="Q73" s="1344"/>
      <c r="R73" s="1344"/>
      <c r="S73" s="1344"/>
      <c r="T73" s="1344"/>
      <c r="U73" s="1344"/>
      <c r="V73" s="1344"/>
      <c r="W73" s="1344"/>
      <c r="X73" s="1344"/>
    </row>
    <row r="74" spans="1:24" ht="12.75" customHeight="1" x14ac:dyDescent="0.2">
      <c r="A74" s="1344"/>
      <c r="B74" s="1481"/>
      <c r="C74" s="1482"/>
      <c r="D74" s="1482"/>
      <c r="E74" s="1483"/>
      <c r="F74" s="1482"/>
      <c r="G74" s="1482"/>
      <c r="H74" s="1482"/>
      <c r="I74" s="1482"/>
      <c r="J74" s="1482"/>
      <c r="K74" s="1482"/>
      <c r="L74" s="1482"/>
      <c r="M74" s="1484"/>
      <c r="N74" s="1344"/>
      <c r="O74" s="1344"/>
      <c r="P74" s="1344"/>
      <c r="Q74" s="1344"/>
      <c r="R74" s="1344"/>
      <c r="S74" s="1344"/>
      <c r="T74" s="1344"/>
      <c r="U74" s="1344"/>
      <c r="V74" s="1344"/>
      <c r="W74" s="1344"/>
      <c r="X74" s="1344"/>
    </row>
    <row r="75" spans="1:24" ht="12.75" customHeight="1" x14ac:dyDescent="0.2">
      <c r="A75" s="1344"/>
      <c r="B75" s="1381"/>
      <c r="C75" s="1382" t="s">
        <v>27160</v>
      </c>
      <c r="D75" s="1382" t="s">
        <v>27161</v>
      </c>
      <c r="E75" s="1383" t="s">
        <v>27162</v>
      </c>
      <c r="F75" s="1382" t="s">
        <v>27163</v>
      </c>
      <c r="G75" s="1382" t="s">
        <v>27164</v>
      </c>
      <c r="H75" s="1382" t="s">
        <v>27165</v>
      </c>
      <c r="I75" s="1382" t="s">
        <v>27166</v>
      </c>
      <c r="J75" s="1382" t="s">
        <v>27167</v>
      </c>
      <c r="K75" s="1382" t="s">
        <v>27168</v>
      </c>
      <c r="L75" s="1382" t="s">
        <v>27169</v>
      </c>
      <c r="M75" s="1384" t="s">
        <v>27170</v>
      </c>
      <c r="N75" s="1344"/>
      <c r="O75" s="1344"/>
      <c r="P75" s="1344"/>
      <c r="Q75" s="1344"/>
      <c r="R75" s="1344"/>
      <c r="S75" s="1344"/>
      <c r="T75" s="1344"/>
      <c r="U75" s="1344"/>
      <c r="V75" s="1344"/>
      <c r="W75" s="1344"/>
      <c r="X75" s="1344"/>
    </row>
    <row r="76" spans="1:24" ht="12.75" customHeight="1" x14ac:dyDescent="0.2">
      <c r="A76" s="1344"/>
      <c r="B76" s="1385" t="s">
        <v>27171</v>
      </c>
      <c r="C76" s="1386" t="s">
        <v>27146</v>
      </c>
      <c r="D76" s="1386" t="str">
        <f>ANP!D10</f>
        <v>São Francisco do Conde/BA</v>
      </c>
      <c r="E76" s="1387">
        <v>0</v>
      </c>
      <c r="F76" s="1388">
        <f>747-G76</f>
        <v>745.8</v>
      </c>
      <c r="G76" s="1387">
        <v>1.2</v>
      </c>
      <c r="H76" s="1387">
        <v>0</v>
      </c>
      <c r="I76" s="1390">
        <v>0.20499999999999999</v>
      </c>
      <c r="J76" s="1390">
        <v>0.03</v>
      </c>
      <c r="K76" s="1390">
        <v>6.4999999999999997E-3</v>
      </c>
      <c r="L76" s="1391">
        <f>L15</f>
        <v>0.21229999999999999</v>
      </c>
      <c r="M76" s="1392">
        <f>ANP!G24</f>
        <v>2.0310199999999998</v>
      </c>
      <c r="N76" s="1344"/>
      <c r="O76" s="1344"/>
      <c r="P76" s="1344"/>
      <c r="Q76" s="1344"/>
      <c r="R76" s="1344"/>
      <c r="S76" s="1344"/>
      <c r="T76" s="1344"/>
      <c r="U76" s="1344"/>
      <c r="V76" s="1344"/>
      <c r="W76" s="1344"/>
      <c r="X76" s="1344"/>
    </row>
    <row r="77" spans="1:24" ht="12.75" customHeight="1" x14ac:dyDescent="0.2">
      <c r="A77" s="1393"/>
      <c r="B77" s="1394" t="s">
        <v>27172</v>
      </c>
      <c r="C77" s="712" t="s">
        <v>27147</v>
      </c>
      <c r="D77" s="712" t="str">
        <f>ANP!D12</f>
        <v>Fortaleza/CE</v>
      </c>
      <c r="E77" s="713">
        <v>0</v>
      </c>
      <c r="F77" s="713">
        <f>779-1.2</f>
        <v>777.8</v>
      </c>
      <c r="G77" s="713">
        <v>1.2</v>
      </c>
      <c r="H77" s="713">
        <v>0</v>
      </c>
      <c r="I77" s="1395">
        <v>0.20499999999999999</v>
      </c>
      <c r="J77" s="1395">
        <v>0.03</v>
      </c>
      <c r="K77" s="1395">
        <v>6.4999999999999997E-3</v>
      </c>
      <c r="L77" s="1396">
        <f>L16</f>
        <v>0.21229999999999999</v>
      </c>
      <c r="M77" s="1397">
        <f>ANP!G25</f>
        <v>2.0310199999999998</v>
      </c>
      <c r="N77" s="1393"/>
      <c r="O77" s="1393"/>
      <c r="P77" s="1393"/>
      <c r="Q77" s="1393"/>
      <c r="R77" s="1393"/>
      <c r="S77" s="1393"/>
      <c r="T77" s="1393"/>
      <c r="U77" s="1393"/>
      <c r="V77" s="1393"/>
      <c r="W77" s="1393"/>
      <c r="X77" s="1393"/>
    </row>
    <row r="78" spans="1:24" ht="12.75" customHeight="1" x14ac:dyDescent="0.2">
      <c r="A78" s="1344"/>
      <c r="B78" s="1398" t="s">
        <v>27173</v>
      </c>
      <c r="C78" s="1399" t="s">
        <v>27150</v>
      </c>
      <c r="D78" s="1399" t="str">
        <f>ANP!D16</f>
        <v>Betim/MG</v>
      </c>
      <c r="E78" s="1400">
        <v>0</v>
      </c>
      <c r="F78" s="1401">
        <f>1990-1.2</f>
        <v>1988.8</v>
      </c>
      <c r="G78" s="1400">
        <v>1.2</v>
      </c>
      <c r="H78" s="1400">
        <v>0</v>
      </c>
      <c r="I78" s="1403">
        <v>0.20499999999999999</v>
      </c>
      <c r="J78" s="1403">
        <v>0.03</v>
      </c>
      <c r="K78" s="1403">
        <v>6.4999999999999997E-3</v>
      </c>
      <c r="L78" s="1404">
        <f>L17</f>
        <v>0.21229999999999999</v>
      </c>
      <c r="M78" s="1405">
        <f>ANP!G26</f>
        <v>2.4489299999999998</v>
      </c>
      <c r="N78" s="1344"/>
      <c r="O78" s="1344"/>
      <c r="P78" s="1344"/>
      <c r="Q78" s="1344"/>
      <c r="R78" s="1344"/>
      <c r="S78" s="1344"/>
      <c r="T78" s="1344"/>
      <c r="U78" s="1344"/>
      <c r="V78" s="1344"/>
      <c r="W78" s="1344"/>
      <c r="X78" s="1344"/>
    </row>
    <row r="79" spans="1:24" ht="12.75" customHeight="1" x14ac:dyDescent="0.2">
      <c r="A79" s="1344"/>
      <c r="B79" s="772"/>
      <c r="C79" s="765"/>
      <c r="D79" s="765"/>
      <c r="E79" s="1406"/>
      <c r="F79" s="1406"/>
      <c r="G79" s="660"/>
      <c r="H79" s="660"/>
      <c r="I79" s="660"/>
      <c r="J79" s="660"/>
      <c r="K79" s="660"/>
      <c r="L79" s="660"/>
      <c r="M79" s="774"/>
      <c r="N79" s="1344"/>
      <c r="O79" s="1344"/>
      <c r="P79" s="1344"/>
      <c r="Q79" s="1344"/>
      <c r="R79" s="1344"/>
      <c r="S79" s="1344"/>
      <c r="T79" s="1344"/>
      <c r="U79" s="1344"/>
      <c r="V79" s="1344"/>
      <c r="W79" s="1344"/>
      <c r="X79" s="1344"/>
    </row>
    <row r="80" spans="1:24" ht="12.75" customHeight="1" x14ac:dyDescent="0.25">
      <c r="A80" s="1344"/>
      <c r="B80" s="772"/>
      <c r="C80" s="1407" t="s">
        <v>27174</v>
      </c>
      <c r="D80" s="1408"/>
      <c r="E80" s="1408"/>
      <c r="F80" s="1409"/>
      <c r="G80" s="660"/>
      <c r="H80" s="1410" t="s">
        <v>27175</v>
      </c>
      <c r="I80" s="1407" t="s">
        <v>27176</v>
      </c>
      <c r="J80" s="1409"/>
      <c r="K80" s="1410" t="s">
        <v>27177</v>
      </c>
      <c r="L80" s="660"/>
      <c r="M80" s="774"/>
      <c r="N80" s="1344"/>
      <c r="O80" s="1344"/>
      <c r="P80" s="1344"/>
      <c r="Q80" s="1344"/>
      <c r="R80" s="1344"/>
      <c r="S80" s="1344"/>
      <c r="T80" s="1344"/>
      <c r="U80" s="1344"/>
      <c r="V80" s="1344"/>
      <c r="W80" s="1344"/>
      <c r="X80" s="1344"/>
    </row>
    <row r="81" spans="1:24" ht="12.75" customHeight="1" x14ac:dyDescent="0.25">
      <c r="A81" s="1344"/>
      <c r="B81" s="772"/>
      <c r="C81" s="1411" t="s">
        <v>27178</v>
      </c>
      <c r="D81" s="1378"/>
      <c r="E81" s="1378"/>
      <c r="F81" s="1412"/>
      <c r="G81" s="660"/>
      <c r="H81" s="1413"/>
      <c r="I81" s="1414" t="s">
        <v>27179</v>
      </c>
      <c r="J81" s="1414" t="s">
        <v>27180</v>
      </c>
      <c r="K81" s="1413"/>
      <c r="L81" s="660"/>
      <c r="M81" s="774"/>
      <c r="N81" s="1344"/>
      <c r="O81" s="1344"/>
      <c r="P81" s="1344"/>
      <c r="Q81" s="1344"/>
      <c r="R81" s="1344"/>
      <c r="S81" s="1344"/>
      <c r="T81" s="1344"/>
      <c r="U81" s="1344"/>
      <c r="V81" s="1344"/>
      <c r="W81" s="1344"/>
      <c r="X81" s="1344"/>
    </row>
    <row r="82" spans="1:24" ht="12.75" customHeight="1" x14ac:dyDescent="0.2">
      <c r="A82" s="1344"/>
      <c r="B82" s="772"/>
      <c r="C82" s="660"/>
      <c r="D82" s="660"/>
      <c r="E82" s="1380"/>
      <c r="F82" s="660"/>
      <c r="G82" s="660"/>
      <c r="H82" s="1415"/>
      <c r="I82" s="1416">
        <v>41821</v>
      </c>
      <c r="J82" s="1416">
        <v>45658</v>
      </c>
      <c r="K82" s="1415"/>
      <c r="L82" s="660"/>
      <c r="M82" s="774"/>
      <c r="N82" s="1344"/>
      <c r="O82" s="1344"/>
      <c r="P82" s="1344"/>
      <c r="Q82" s="1344"/>
      <c r="R82" s="1344"/>
      <c r="S82" s="1344"/>
      <c r="T82" s="1344"/>
      <c r="U82" s="1344"/>
      <c r="V82" s="1344"/>
      <c r="W82" s="1344"/>
      <c r="X82" s="1344"/>
    </row>
    <row r="83" spans="1:24" ht="12.75" customHeight="1" x14ac:dyDescent="0.2">
      <c r="A83" s="1344"/>
      <c r="B83" s="772"/>
      <c r="C83" s="660"/>
      <c r="D83" s="660"/>
      <c r="E83" s="1380"/>
      <c r="F83" s="660"/>
      <c r="G83" s="660"/>
      <c r="H83" s="1417" t="s">
        <v>13171</v>
      </c>
      <c r="I83" s="1418">
        <v>270.23700000000002</v>
      </c>
      <c r="J83" s="1419">
        <v>590.23900000000003</v>
      </c>
      <c r="K83" s="1420">
        <f>ROUND((J83/I83),4)</f>
        <v>2.1842000000000001</v>
      </c>
      <c r="L83" s="660"/>
      <c r="M83" s="774"/>
      <c r="N83" s="1344"/>
      <c r="O83" s="1344"/>
      <c r="P83" s="1344"/>
      <c r="Q83" s="1344"/>
      <c r="R83" s="1344"/>
      <c r="S83" s="1344"/>
      <c r="T83" s="1344"/>
      <c r="U83" s="1344"/>
      <c r="V83" s="1344"/>
      <c r="W83" s="1344"/>
      <c r="X83" s="1344"/>
    </row>
    <row r="84" spans="1:24" ht="12.75" customHeight="1" x14ac:dyDescent="0.2">
      <c r="A84" s="1344"/>
      <c r="B84" s="772"/>
      <c r="C84" s="660"/>
      <c r="D84" s="660"/>
      <c r="E84" s="1380"/>
      <c r="F84" s="660"/>
      <c r="G84" s="660"/>
      <c r="H84" s="660"/>
      <c r="I84" s="660"/>
      <c r="J84" s="660"/>
      <c r="K84" s="660"/>
      <c r="L84" s="660"/>
      <c r="M84" s="774"/>
      <c r="N84" s="1344"/>
      <c r="O84" s="1344"/>
      <c r="P84" s="1344"/>
      <c r="Q84" s="1344"/>
      <c r="R84" s="1344"/>
      <c r="S84" s="1344"/>
      <c r="T84" s="1344"/>
      <c r="U84" s="1344"/>
      <c r="V84" s="1344"/>
      <c r="W84" s="1344"/>
      <c r="X84" s="1344"/>
    </row>
    <row r="85" spans="1:24" ht="12.75" customHeight="1" x14ac:dyDescent="0.2">
      <c r="A85" s="1344"/>
      <c r="B85" s="772"/>
      <c r="C85" s="660"/>
      <c r="D85" s="660"/>
      <c r="E85" s="1380"/>
      <c r="F85" s="660"/>
      <c r="G85" s="660"/>
      <c r="H85" s="660"/>
      <c r="I85" s="660"/>
      <c r="J85" s="660"/>
      <c r="K85" s="660"/>
      <c r="L85" s="660"/>
      <c r="M85" s="774"/>
      <c r="N85" s="1344"/>
      <c r="O85" s="1344"/>
      <c r="P85" s="1344"/>
      <c r="Q85" s="1344"/>
      <c r="R85" s="1344"/>
      <c r="S85" s="1344"/>
      <c r="T85" s="1344"/>
      <c r="U85" s="1344"/>
      <c r="V85" s="1344"/>
      <c r="W85" s="1344"/>
      <c r="X85" s="1344"/>
    </row>
    <row r="86" spans="1:24" ht="12.75" customHeight="1" x14ac:dyDescent="0.25">
      <c r="A86" s="1344"/>
      <c r="B86" s="1421" t="s">
        <v>27181</v>
      </c>
      <c r="C86" s="1408"/>
      <c r="D86" s="1422" t="s">
        <v>27182</v>
      </c>
      <c r="E86" s="1423" t="s">
        <v>15148</v>
      </c>
      <c r="F86" s="1423"/>
      <c r="G86" s="1422" t="s">
        <v>27183</v>
      </c>
      <c r="H86" s="1423" t="s">
        <v>15148</v>
      </c>
      <c r="I86" s="1424"/>
      <c r="J86" s="1422" t="s">
        <v>27184</v>
      </c>
      <c r="K86" s="1423" t="s">
        <v>15148</v>
      </c>
      <c r="L86" s="1423"/>
      <c r="M86" s="1425"/>
      <c r="N86" s="1344"/>
      <c r="O86" s="1344"/>
      <c r="P86" s="1344"/>
      <c r="Q86" s="1344"/>
      <c r="R86" s="1344"/>
      <c r="S86" s="1344"/>
      <c r="T86" s="1344"/>
      <c r="U86" s="1344"/>
      <c r="V86" s="1344"/>
      <c r="W86" s="1344"/>
      <c r="X86" s="1344"/>
    </row>
    <row r="87" spans="1:24" ht="12.75" customHeight="1" x14ac:dyDescent="0.25">
      <c r="A87" s="1344"/>
      <c r="B87" s="1350" t="s">
        <v>27185</v>
      </c>
      <c r="C87" s="1351"/>
      <c r="D87" s="1426">
        <f>TRUNC(M76*1000,2)</f>
        <v>2031.02</v>
      </c>
      <c r="E87" s="1427" t="s">
        <v>27186</v>
      </c>
      <c r="F87" s="1427"/>
      <c r="G87" s="1426">
        <f>TRUNC(M77*1000,2)</f>
        <v>2031.02</v>
      </c>
      <c r="H87" s="1427" t="s">
        <v>27186</v>
      </c>
      <c r="I87" s="1427"/>
      <c r="J87" s="1426">
        <f>TRUNC(M78*1000,2)</f>
        <v>2448.9299999999998</v>
      </c>
      <c r="K87" s="1427" t="s">
        <v>27186</v>
      </c>
      <c r="L87" s="1427"/>
      <c r="M87" s="1429"/>
      <c r="N87" s="1344"/>
      <c r="O87" s="1344"/>
      <c r="P87" s="1344"/>
      <c r="Q87" s="1344"/>
      <c r="R87" s="1344"/>
      <c r="S87" s="1344"/>
      <c r="T87" s="1344"/>
      <c r="U87" s="1344"/>
      <c r="V87" s="1344"/>
      <c r="W87" s="1344"/>
      <c r="X87" s="1344"/>
    </row>
    <row r="88" spans="1:24" ht="12.75" customHeight="1" x14ac:dyDescent="0.25">
      <c r="A88" s="1344"/>
      <c r="B88" s="1430" t="s">
        <v>27187</v>
      </c>
      <c r="C88" s="1355"/>
      <c r="D88" s="1431">
        <f>TRUNC(($K$22*((26.939+(0.253*F76)+(0.299*G76)+(0.412*H76)))),2)</f>
        <v>471.75</v>
      </c>
      <c r="E88" s="1432" t="s">
        <v>27186</v>
      </c>
      <c r="F88" s="1432"/>
      <c r="G88" s="1431">
        <f>TRUNC(($K$22*((26.939+(0.253*F77)+(0.299*G77)+(0.412*H77)))),2)</f>
        <v>489.43</v>
      </c>
      <c r="H88" s="1432" t="s">
        <v>27186</v>
      </c>
      <c r="I88" s="1432"/>
      <c r="J88" s="1431">
        <f>TRUNC(($K$22*((26.939+(0.253*F78)+(0.299*G78)+(0.412*H78)))),2)</f>
        <v>1158.6300000000001</v>
      </c>
      <c r="K88" s="1432" t="s">
        <v>27186</v>
      </c>
      <c r="L88" s="1432"/>
      <c r="M88" s="1434"/>
      <c r="N88" s="1344"/>
      <c r="O88" s="1344"/>
      <c r="P88" s="1344"/>
      <c r="Q88" s="1344"/>
      <c r="R88" s="1344"/>
      <c r="S88" s="1344"/>
      <c r="T88" s="1344"/>
      <c r="U88" s="1344"/>
      <c r="V88" s="1344"/>
      <c r="W88" s="1344"/>
      <c r="X88" s="1344"/>
    </row>
    <row r="89" spans="1:24" ht="12.75" customHeight="1" x14ac:dyDescent="0.2">
      <c r="A89" s="1344"/>
      <c r="B89" s="1435"/>
      <c r="C89" s="1436"/>
      <c r="D89" s="1437"/>
      <c r="E89" s="1438"/>
      <c r="F89" s="1438"/>
      <c r="G89" s="1439"/>
      <c r="H89" s="1438"/>
      <c r="I89" s="1438"/>
      <c r="J89" s="1439"/>
      <c r="K89" s="1438"/>
      <c r="L89" s="1438"/>
      <c r="M89" s="1440"/>
      <c r="N89" s="1344"/>
      <c r="O89" s="1344"/>
      <c r="P89" s="1344"/>
      <c r="Q89" s="1344"/>
      <c r="R89" s="1344"/>
      <c r="S89" s="1344"/>
      <c r="T89" s="1344"/>
      <c r="U89" s="1344"/>
      <c r="V89" s="1344"/>
      <c r="W89" s="1344"/>
      <c r="X89" s="1344"/>
    </row>
    <row r="90" spans="1:24" ht="29.25" customHeight="1" x14ac:dyDescent="0.25">
      <c r="A90" s="1344"/>
      <c r="B90" s="1421" t="s">
        <v>27181</v>
      </c>
      <c r="C90" s="1408"/>
      <c r="D90" s="1441" t="s">
        <v>27188</v>
      </c>
      <c r="E90" s="1423" t="s">
        <v>15148</v>
      </c>
      <c r="F90" s="1423"/>
      <c r="G90" s="1441" t="s">
        <v>27189</v>
      </c>
      <c r="H90" s="1423" t="s">
        <v>15148</v>
      </c>
      <c r="I90" s="1424"/>
      <c r="J90" s="1422" t="s">
        <v>27190</v>
      </c>
      <c r="K90" s="1423" t="s">
        <v>15148</v>
      </c>
      <c r="L90" s="1423"/>
      <c r="M90" s="1425"/>
      <c r="N90" s="1344"/>
      <c r="O90" s="1344"/>
      <c r="P90" s="1344"/>
      <c r="Q90" s="1344"/>
      <c r="R90" s="1344"/>
      <c r="S90" s="1344"/>
      <c r="T90" s="1344"/>
      <c r="U90" s="1344"/>
      <c r="V90" s="1344"/>
      <c r="W90" s="1344"/>
      <c r="X90" s="1344"/>
    </row>
    <row r="91" spans="1:24" ht="12.75" customHeight="1" x14ac:dyDescent="0.25">
      <c r="A91" s="1344"/>
      <c r="B91" s="1350" t="s">
        <v>27185</v>
      </c>
      <c r="C91" s="1351"/>
      <c r="D91" s="1442">
        <f>TRUNC(D87/(1-($I$15+$K$15+$J$15-($K$15+$J$15)*$I$15)))</f>
        <v>2651</v>
      </c>
      <c r="E91" s="1427" t="s">
        <v>27186</v>
      </c>
      <c r="F91" s="1427"/>
      <c r="G91" s="1443">
        <f>TRUNC(((G87/(1-($I$15+$K$15+$J$15-($K$15+$J$15)*$I$15)))))</f>
        <v>2651</v>
      </c>
      <c r="H91" s="1444" t="s">
        <v>27186</v>
      </c>
      <c r="I91" s="1427"/>
      <c r="J91" s="1442">
        <f>TRUNC(((J87*I76)+(J87*J76)+(J87*K76))+J87,2)</f>
        <v>3040.34</v>
      </c>
      <c r="K91" s="1427" t="s">
        <v>27186</v>
      </c>
      <c r="L91" s="1427"/>
      <c r="M91" s="1445"/>
      <c r="N91" s="1344"/>
      <c r="O91" s="1344"/>
      <c r="P91" s="1344"/>
      <c r="Q91" s="1344"/>
      <c r="R91" s="1344"/>
      <c r="S91" s="1344"/>
      <c r="T91" s="1344"/>
      <c r="U91" s="1344"/>
      <c r="V91" s="1344"/>
      <c r="W91" s="1344"/>
      <c r="X91" s="1344"/>
    </row>
    <row r="92" spans="1:24" ht="12.75" customHeight="1" x14ac:dyDescent="0.25">
      <c r="A92" s="1344"/>
      <c r="B92" s="1430" t="s">
        <v>27187</v>
      </c>
      <c r="C92" s="1355"/>
      <c r="D92" s="1431">
        <f>TRUNC(D88*(1+I76),2)</f>
        <v>568.45000000000005</v>
      </c>
      <c r="E92" s="1432" t="s">
        <v>27186</v>
      </c>
      <c r="F92" s="1432"/>
      <c r="G92" s="1446">
        <f>TRUNC(G88*(1+I77),2)</f>
        <v>589.76</v>
      </c>
      <c r="H92" s="1447" t="s">
        <v>27186</v>
      </c>
      <c r="I92" s="1432"/>
      <c r="J92" s="1431">
        <f>TRUNC(J88*(1+I78),2)</f>
        <v>1396.14</v>
      </c>
      <c r="K92" s="1432" t="s">
        <v>27186</v>
      </c>
      <c r="L92" s="1432"/>
      <c r="M92" s="1448"/>
      <c r="N92" s="1344"/>
      <c r="O92" s="1344"/>
      <c r="P92" s="1344"/>
      <c r="Q92" s="1344"/>
      <c r="R92" s="1344"/>
      <c r="S92" s="1344"/>
      <c r="T92" s="1344"/>
      <c r="U92" s="1344"/>
      <c r="V92" s="1344"/>
      <c r="W92" s="1344"/>
      <c r="X92" s="1344"/>
    </row>
    <row r="93" spans="1:24" ht="12.75" customHeight="1" x14ac:dyDescent="0.2">
      <c r="A93" s="1344"/>
      <c r="B93" s="1435"/>
      <c r="C93" s="1436"/>
      <c r="D93" s="1499"/>
      <c r="E93" s="1438"/>
      <c r="F93" s="1438"/>
      <c r="G93" s="1439"/>
      <c r="H93" s="1438"/>
      <c r="I93" s="1438"/>
      <c r="J93" s="1439"/>
      <c r="K93" s="1438"/>
      <c r="L93" s="1438"/>
      <c r="M93" s="1440"/>
      <c r="N93" s="1344"/>
      <c r="O93" s="1344"/>
      <c r="P93" s="1344"/>
      <c r="Q93" s="1344"/>
      <c r="R93" s="1344"/>
      <c r="S93" s="1344"/>
      <c r="T93" s="1344"/>
      <c r="U93" s="1344"/>
      <c r="V93" s="1344"/>
      <c r="W93" s="1344"/>
      <c r="X93" s="1344"/>
    </row>
    <row r="94" spans="1:24" ht="12.75" customHeight="1" x14ac:dyDescent="0.25">
      <c r="A94" s="1344"/>
      <c r="B94" s="1421" t="s">
        <v>27181</v>
      </c>
      <c r="C94" s="1408"/>
      <c r="D94" s="1441" t="s">
        <v>3544</v>
      </c>
      <c r="E94" s="1423" t="s">
        <v>15148</v>
      </c>
      <c r="F94" s="1423"/>
      <c r="G94" s="1441" t="s">
        <v>3544</v>
      </c>
      <c r="H94" s="1423" t="s">
        <v>15148</v>
      </c>
      <c r="I94" s="1424"/>
      <c r="J94" s="1441" t="s">
        <v>3544</v>
      </c>
      <c r="K94" s="1423" t="s">
        <v>15148</v>
      </c>
      <c r="L94" s="1423"/>
      <c r="M94" s="1384"/>
      <c r="N94" s="1344"/>
      <c r="O94" s="1344"/>
      <c r="P94" s="1344"/>
      <c r="Q94" s="1344"/>
      <c r="R94" s="1344"/>
      <c r="S94" s="1344"/>
      <c r="T94" s="1344"/>
      <c r="U94" s="1344"/>
      <c r="V94" s="1344"/>
      <c r="W94" s="1344"/>
      <c r="X94" s="1344"/>
    </row>
    <row r="95" spans="1:24" ht="12.75" customHeight="1" x14ac:dyDescent="0.25">
      <c r="A95" s="1344"/>
      <c r="B95" s="1350" t="s">
        <v>27185</v>
      </c>
      <c r="C95" s="1351"/>
      <c r="D95" s="1426">
        <f t="shared" ref="D95:D96" si="10">TRUNC(D91*$L$15,2)</f>
        <v>562.79999999999995</v>
      </c>
      <c r="E95" s="1427" t="s">
        <v>27186</v>
      </c>
      <c r="F95" s="1427"/>
      <c r="G95" s="1426">
        <f t="shared" ref="G95:G96" si="11">TRUNC(G91*$L$16,2)</f>
        <v>562.79999999999995</v>
      </c>
      <c r="H95" s="1427" t="s">
        <v>27186</v>
      </c>
      <c r="I95" s="1427"/>
      <c r="J95" s="1426">
        <f t="shared" ref="J95:J96" si="12">TRUNC(J91*$L$17,2)</f>
        <v>645.46</v>
      </c>
      <c r="K95" s="1427" t="s">
        <v>27186</v>
      </c>
      <c r="L95" s="1427"/>
      <c r="M95" s="1445"/>
      <c r="N95" s="1344"/>
      <c r="O95" s="1344"/>
      <c r="P95" s="1344"/>
      <c r="Q95" s="1344"/>
      <c r="R95" s="1344"/>
      <c r="S95" s="1344"/>
      <c r="T95" s="1344"/>
      <c r="U95" s="1344"/>
      <c r="V95" s="1344"/>
      <c r="W95" s="1344"/>
      <c r="X95" s="1344"/>
    </row>
    <row r="96" spans="1:24" ht="12.75" customHeight="1" x14ac:dyDescent="0.25">
      <c r="A96" s="1344"/>
      <c r="B96" s="1430" t="s">
        <v>27187</v>
      </c>
      <c r="C96" s="1355"/>
      <c r="D96" s="1431">
        <f t="shared" si="10"/>
        <v>120.68</v>
      </c>
      <c r="E96" s="1432" t="s">
        <v>27186</v>
      </c>
      <c r="F96" s="1432"/>
      <c r="G96" s="1431">
        <f t="shared" si="11"/>
        <v>125.2</v>
      </c>
      <c r="H96" s="1432" t="s">
        <v>27186</v>
      </c>
      <c r="I96" s="1432"/>
      <c r="J96" s="1431">
        <f t="shared" si="12"/>
        <v>296.39999999999998</v>
      </c>
      <c r="K96" s="1432" t="s">
        <v>27186</v>
      </c>
      <c r="L96" s="1432"/>
      <c r="M96" s="1448"/>
      <c r="N96" s="1344"/>
      <c r="O96" s="1344"/>
      <c r="P96" s="1344"/>
      <c r="Q96" s="1344"/>
      <c r="R96" s="1344"/>
      <c r="S96" s="1344"/>
      <c r="T96" s="1344"/>
      <c r="U96" s="1344"/>
      <c r="V96" s="1344"/>
      <c r="W96" s="1344"/>
      <c r="X96" s="1344"/>
    </row>
    <row r="97" spans="1:24" ht="12.75" customHeight="1" x14ac:dyDescent="0.2">
      <c r="A97" s="1344"/>
      <c r="B97" s="1435"/>
      <c r="C97" s="1436"/>
      <c r="D97" s="1437"/>
      <c r="E97" s="1438"/>
      <c r="F97" s="1438"/>
      <c r="G97" s="1439"/>
      <c r="H97" s="1438"/>
      <c r="I97" s="1438"/>
      <c r="J97" s="1439"/>
      <c r="K97" s="1438"/>
      <c r="L97" s="1438"/>
      <c r="M97" s="1440"/>
      <c r="N97" s="1344"/>
      <c r="O97" s="1344"/>
      <c r="P97" s="1344"/>
      <c r="Q97" s="1344"/>
      <c r="R97" s="1344"/>
      <c r="S97" s="1344"/>
      <c r="T97" s="1344"/>
      <c r="U97" s="1344"/>
      <c r="V97" s="1344"/>
      <c r="W97" s="1344"/>
      <c r="X97" s="1344"/>
    </row>
    <row r="98" spans="1:24" ht="12.75" customHeight="1" x14ac:dyDescent="0.25">
      <c r="A98" s="1344"/>
      <c r="B98" s="1421" t="s">
        <v>27181</v>
      </c>
      <c r="C98" s="1408"/>
      <c r="D98" s="1422" t="s">
        <v>27191</v>
      </c>
      <c r="E98" s="1423" t="s">
        <v>15148</v>
      </c>
      <c r="F98" s="1423"/>
      <c r="G98" s="1422" t="s">
        <v>27192</v>
      </c>
      <c r="H98" s="1423" t="s">
        <v>15148</v>
      </c>
      <c r="I98" s="1424"/>
      <c r="J98" s="1422" t="s">
        <v>27193</v>
      </c>
      <c r="K98" s="1423" t="s">
        <v>15148</v>
      </c>
      <c r="L98" s="1423"/>
      <c r="M98" s="1425"/>
      <c r="N98" s="1344"/>
      <c r="O98" s="1344"/>
      <c r="P98" s="1344"/>
      <c r="Q98" s="1344"/>
      <c r="R98" s="1344"/>
      <c r="S98" s="1344"/>
      <c r="T98" s="1344"/>
      <c r="U98" s="1344"/>
      <c r="V98" s="1344"/>
      <c r="W98" s="1344"/>
      <c r="X98" s="1344"/>
    </row>
    <row r="99" spans="1:24" ht="12.75" customHeight="1" x14ac:dyDescent="0.25">
      <c r="A99" s="1344"/>
      <c r="B99" s="1452" t="s">
        <v>27185</v>
      </c>
      <c r="C99" s="1351"/>
      <c r="D99" s="1453">
        <f t="shared" ref="D99:D100" si="13">SUM(D91,D95)</f>
        <v>3213.8</v>
      </c>
      <c r="E99" s="1454" t="s">
        <v>21754</v>
      </c>
      <c r="F99" s="1454"/>
      <c r="G99" s="1455">
        <f t="shared" ref="G99:G100" si="14">SUM(G91,G95)</f>
        <v>3213.8</v>
      </c>
      <c r="H99" s="1456" t="s">
        <v>21754</v>
      </c>
      <c r="I99" s="1454"/>
      <c r="J99" s="1457">
        <f t="shared" ref="J99:J100" si="15">SUM(J91,J95)</f>
        <v>3685.8</v>
      </c>
      <c r="K99" s="1458" t="s">
        <v>21754</v>
      </c>
      <c r="L99" s="1458"/>
      <c r="M99" s="1459"/>
      <c r="N99" s="1344"/>
      <c r="O99" s="1344"/>
      <c r="P99" s="1344"/>
      <c r="Q99" s="1344"/>
      <c r="R99" s="1344"/>
      <c r="S99" s="1344"/>
      <c r="T99" s="1344"/>
      <c r="U99" s="1344"/>
      <c r="V99" s="1344"/>
      <c r="W99" s="1344"/>
      <c r="X99" s="1344"/>
    </row>
    <row r="100" spans="1:24" ht="12.75" customHeight="1" x14ac:dyDescent="0.25">
      <c r="A100" s="1344"/>
      <c r="B100" s="1460" t="s">
        <v>27187</v>
      </c>
      <c r="C100" s="1461"/>
      <c r="D100" s="1462">
        <f t="shared" si="13"/>
        <v>689.13000000000011</v>
      </c>
      <c r="E100" s="1463" t="s">
        <v>21754</v>
      </c>
      <c r="F100" s="1463"/>
      <c r="G100" s="1464">
        <f t="shared" si="14"/>
        <v>714.96</v>
      </c>
      <c r="H100" s="1465" t="s">
        <v>21754</v>
      </c>
      <c r="I100" s="1463"/>
      <c r="J100" s="1466">
        <f t="shared" si="15"/>
        <v>1692.54</v>
      </c>
      <c r="K100" s="1467" t="s">
        <v>21754</v>
      </c>
      <c r="L100" s="1467"/>
      <c r="M100" s="1468"/>
      <c r="N100" s="1344"/>
      <c r="O100" s="1344"/>
      <c r="P100" s="1344"/>
      <c r="Q100" s="1344"/>
      <c r="R100" s="1344"/>
      <c r="S100" s="1344"/>
      <c r="T100" s="1344"/>
      <c r="U100" s="1344"/>
      <c r="V100" s="1344"/>
      <c r="W100" s="1344"/>
      <c r="X100" s="1344"/>
    </row>
    <row r="101" spans="1:24" ht="12.75" customHeight="1" x14ac:dyDescent="0.25">
      <c r="A101" s="1344"/>
      <c r="B101" s="1421" t="s">
        <v>15133</v>
      </c>
      <c r="C101" s="1408"/>
      <c r="D101" s="1469">
        <f>IF(D99=0,0,SUM(D99:D100))</f>
        <v>3902.9300000000003</v>
      </c>
      <c r="E101" s="1470" t="s">
        <v>21754</v>
      </c>
      <c r="F101" s="1470"/>
      <c r="G101" s="1471">
        <f>IF(G99=0,0,SUM(G99:G100))</f>
        <v>3928.76</v>
      </c>
      <c r="H101" s="1472" t="s">
        <v>21754</v>
      </c>
      <c r="I101" s="1470"/>
      <c r="J101" s="1473">
        <f>IF(J99=0,0,SUM(J99:J100))</f>
        <v>5378.34</v>
      </c>
      <c r="K101" s="1474" t="s">
        <v>21754</v>
      </c>
      <c r="L101" s="1474"/>
      <c r="M101" s="1475"/>
      <c r="N101" s="1344"/>
      <c r="O101" s="1344"/>
      <c r="P101" s="1344"/>
      <c r="Q101" s="1344"/>
      <c r="R101" s="1344"/>
      <c r="S101" s="1344"/>
      <c r="T101" s="1344"/>
      <c r="U101" s="1344"/>
      <c r="V101" s="1344"/>
      <c r="W101" s="1344"/>
      <c r="X101" s="1344"/>
    </row>
    <row r="102" spans="1:24" ht="12.75" customHeight="1" x14ac:dyDescent="0.25">
      <c r="A102" s="1344"/>
      <c r="B102" s="1506"/>
      <c r="C102" s="1507"/>
      <c r="D102" s="1507"/>
      <c r="E102" s="1507"/>
      <c r="F102" s="1507"/>
      <c r="G102" s="1507"/>
      <c r="H102" s="1507"/>
      <c r="I102" s="1507"/>
      <c r="J102" s="1507"/>
      <c r="K102" s="1507"/>
      <c r="L102" s="1507"/>
      <c r="M102" s="1508"/>
      <c r="N102" s="1344"/>
      <c r="O102" s="1344"/>
      <c r="P102" s="1344"/>
      <c r="Q102" s="1344"/>
      <c r="R102" s="1344"/>
      <c r="S102" s="1344"/>
      <c r="T102" s="1344"/>
      <c r="U102" s="1344"/>
      <c r="V102" s="1344"/>
      <c r="W102" s="1344"/>
      <c r="X102" s="1344"/>
    </row>
    <row r="103" spans="1:24" ht="12.75" customHeight="1" thickBot="1" x14ac:dyDescent="0.3">
      <c r="A103" s="1344"/>
      <c r="B103" s="1509"/>
      <c r="C103" s="1510"/>
      <c r="D103" s="1510"/>
      <c r="E103" s="1510"/>
      <c r="F103" s="1510"/>
      <c r="G103" s="1510"/>
      <c r="H103" s="1510"/>
      <c r="I103" s="1510"/>
      <c r="J103" s="1510"/>
      <c r="K103" s="1510"/>
      <c r="L103" s="1510"/>
      <c r="M103" s="1511"/>
      <c r="N103" s="1344"/>
      <c r="O103" s="1344"/>
      <c r="P103" s="1344"/>
      <c r="Q103" s="1344"/>
      <c r="R103" s="1344"/>
      <c r="S103" s="1344"/>
      <c r="T103" s="1344"/>
      <c r="U103" s="1344"/>
      <c r="V103" s="1344"/>
      <c r="W103" s="1344"/>
      <c r="X103" s="1344"/>
    </row>
    <row r="104" spans="1:24" ht="12.75" customHeight="1" x14ac:dyDescent="0.25">
      <c r="A104" s="1344"/>
      <c r="B104" s="1512"/>
      <c r="C104" s="1513"/>
      <c r="D104" s="1513"/>
      <c r="E104" s="1513"/>
      <c r="F104" s="1513"/>
      <c r="G104" s="1513"/>
      <c r="H104" s="1513"/>
      <c r="I104" s="1513"/>
      <c r="J104" s="1513"/>
      <c r="K104" s="1513"/>
      <c r="L104" s="1513"/>
      <c r="M104" s="1514"/>
      <c r="N104" s="1344"/>
      <c r="O104" s="1344"/>
      <c r="P104" s="1344"/>
      <c r="Q104" s="1344"/>
      <c r="R104" s="1344"/>
      <c r="S104" s="1344"/>
      <c r="T104" s="1344"/>
      <c r="U104" s="1344"/>
      <c r="V104" s="1344"/>
      <c r="W104" s="1344"/>
      <c r="X104" s="1344"/>
    </row>
    <row r="105" spans="1:24" ht="12.75" customHeight="1" x14ac:dyDescent="0.25">
      <c r="A105" s="1344"/>
      <c r="B105" s="1515"/>
      <c r="M105" s="1516"/>
      <c r="N105" s="1344"/>
      <c r="O105" s="1344"/>
      <c r="P105" s="1344"/>
      <c r="Q105" s="1344"/>
      <c r="R105" s="1344"/>
      <c r="S105" s="1344"/>
      <c r="T105" s="1344"/>
      <c r="U105" s="1344"/>
      <c r="V105" s="1344"/>
      <c r="W105" s="1344"/>
      <c r="X105" s="1344"/>
    </row>
    <row r="106" spans="1:24" ht="12.75" customHeight="1" x14ac:dyDescent="0.25">
      <c r="A106" s="1344"/>
      <c r="B106" s="1515"/>
      <c r="M106" s="1516"/>
      <c r="N106" s="1344"/>
      <c r="O106" s="1344"/>
      <c r="P106" s="1344"/>
      <c r="Q106" s="1344"/>
      <c r="R106" s="1344"/>
      <c r="S106" s="1344"/>
      <c r="T106" s="1344"/>
      <c r="U106" s="1344"/>
      <c r="V106" s="1344"/>
      <c r="W106" s="1344"/>
      <c r="X106" s="1344"/>
    </row>
    <row r="107" spans="1:24" ht="12.75" customHeight="1" x14ac:dyDescent="0.25">
      <c r="A107" s="1344"/>
      <c r="B107" s="1515"/>
      <c r="M107" s="1516"/>
      <c r="N107" s="1344"/>
      <c r="O107" s="1344"/>
      <c r="P107" s="1344"/>
      <c r="Q107" s="1344"/>
      <c r="R107" s="1344"/>
      <c r="S107" s="1344"/>
      <c r="T107" s="1344"/>
      <c r="U107" s="1344"/>
      <c r="V107" s="1344"/>
      <c r="W107" s="1344"/>
      <c r="X107" s="1344"/>
    </row>
    <row r="108" spans="1:24" ht="12.75" customHeight="1" x14ac:dyDescent="0.2">
      <c r="A108" s="1344"/>
      <c r="B108" s="1517"/>
      <c r="C108" s="635"/>
      <c r="D108" s="635"/>
      <c r="E108" s="635"/>
      <c r="F108" s="635"/>
      <c r="G108" s="635"/>
      <c r="H108" s="635"/>
      <c r="I108" s="635"/>
      <c r="J108" s="635"/>
      <c r="K108" s="635"/>
      <c r="L108" s="635"/>
      <c r="M108" s="1518"/>
      <c r="N108" s="1344"/>
      <c r="O108" s="1344"/>
      <c r="P108" s="1344"/>
      <c r="Q108" s="1344"/>
      <c r="R108" s="1344"/>
      <c r="S108" s="1344"/>
      <c r="T108" s="1344"/>
      <c r="U108" s="1344"/>
      <c r="V108" s="1344"/>
      <c r="W108" s="1344"/>
      <c r="X108" s="1344"/>
    </row>
    <row r="109" spans="1:24" ht="12.75" customHeight="1" x14ac:dyDescent="0.25">
      <c r="A109" s="1344"/>
      <c r="B109" s="1517"/>
      <c r="C109" s="635"/>
      <c r="D109" s="635"/>
      <c r="E109" s="1519" t="s">
        <v>27196</v>
      </c>
      <c r="F109" s="1520"/>
      <c r="G109" s="1520"/>
      <c r="H109" s="1520"/>
      <c r="I109" s="1520"/>
      <c r="J109" s="1520"/>
      <c r="K109" s="1521"/>
      <c r="L109" s="635"/>
      <c r="M109" s="1518"/>
      <c r="N109" s="1344"/>
      <c r="O109" s="1344"/>
      <c r="P109" s="1344"/>
      <c r="Q109" s="1344"/>
      <c r="R109" s="1344"/>
      <c r="S109" s="1344"/>
      <c r="T109" s="1344"/>
      <c r="U109" s="1344"/>
      <c r="V109" s="1344"/>
      <c r="W109" s="1344"/>
      <c r="X109" s="1344"/>
    </row>
    <row r="110" spans="1:24" ht="12.75" customHeight="1" x14ac:dyDescent="0.25">
      <c r="A110" s="1344"/>
      <c r="B110" s="1517"/>
      <c r="C110" s="635"/>
      <c r="D110" s="635"/>
      <c r="E110" s="1522" t="s">
        <v>27197</v>
      </c>
      <c r="F110" s="1523" t="s">
        <v>2</v>
      </c>
      <c r="G110" s="1524" t="s">
        <v>27198</v>
      </c>
      <c r="H110" s="1525"/>
      <c r="I110" s="1523" t="s">
        <v>93</v>
      </c>
      <c r="J110" s="1523" t="s">
        <v>27199</v>
      </c>
      <c r="K110" s="1526" t="s">
        <v>27200</v>
      </c>
      <c r="L110" s="635"/>
      <c r="M110" s="1518"/>
      <c r="N110" s="1344"/>
      <c r="O110" s="1344"/>
      <c r="P110" s="1344"/>
      <c r="Q110" s="1344"/>
      <c r="R110" s="1344"/>
      <c r="S110" s="1344"/>
      <c r="T110" s="1344"/>
      <c r="U110" s="1344"/>
      <c r="V110" s="1344"/>
      <c r="W110" s="1344"/>
      <c r="X110" s="1344"/>
    </row>
    <row r="111" spans="1:24" ht="12.75" customHeight="1" x14ac:dyDescent="0.25">
      <c r="A111" s="1344"/>
      <c r="B111" s="1517"/>
      <c r="C111" s="635"/>
      <c r="D111" s="635"/>
      <c r="E111" s="1527" t="s">
        <v>26723</v>
      </c>
      <c r="F111" s="1386" t="s">
        <v>27201</v>
      </c>
      <c r="G111" s="1528" t="s">
        <v>27202</v>
      </c>
      <c r="H111" s="1529"/>
      <c r="I111" s="1386" t="s">
        <v>19544</v>
      </c>
      <c r="J111" s="1530">
        <f>$G$30</f>
        <v>5283</v>
      </c>
      <c r="K111" s="1531">
        <f>$G$38</f>
        <v>6404.58</v>
      </c>
      <c r="L111" s="635"/>
      <c r="M111" s="1518"/>
      <c r="N111" s="1344"/>
      <c r="O111" s="1344"/>
      <c r="P111" s="1344"/>
      <c r="Q111" s="1344"/>
      <c r="R111" s="1344"/>
      <c r="S111" s="1344"/>
      <c r="T111" s="1344"/>
      <c r="U111" s="1344"/>
      <c r="V111" s="1344"/>
      <c r="W111" s="1344"/>
      <c r="X111" s="1344"/>
    </row>
    <row r="112" spans="1:24" ht="12.75" customHeight="1" x14ac:dyDescent="0.25">
      <c r="A112" s="1344"/>
      <c r="B112" s="1517"/>
      <c r="C112" s="635"/>
      <c r="D112" s="635"/>
      <c r="E112" s="1532"/>
      <c r="F112" s="1399" t="s">
        <v>27203</v>
      </c>
      <c r="G112" s="1533" t="s">
        <v>27204</v>
      </c>
      <c r="H112" s="1534"/>
      <c r="I112" s="1399" t="s">
        <v>19544</v>
      </c>
      <c r="J112" s="1535">
        <f>$G$31</f>
        <v>582.42999999999995</v>
      </c>
      <c r="K112" s="1536">
        <f>$G$39</f>
        <v>706.06999999999994</v>
      </c>
      <c r="L112" s="635"/>
      <c r="M112" s="1518"/>
      <c r="N112" s="1344"/>
      <c r="O112" s="1344"/>
      <c r="P112" s="1344"/>
      <c r="Q112" s="1344"/>
      <c r="R112" s="1344"/>
      <c r="S112" s="1344"/>
      <c r="T112" s="1344"/>
      <c r="U112" s="1344"/>
      <c r="V112" s="1344"/>
      <c r="W112" s="1344"/>
      <c r="X112" s="1344"/>
    </row>
    <row r="113" spans="1:24" ht="12.75" customHeight="1" x14ac:dyDescent="0.25">
      <c r="A113" s="1344"/>
      <c r="B113" s="1517"/>
      <c r="C113" s="635"/>
      <c r="D113" s="635"/>
      <c r="E113" s="1527" t="s">
        <v>26722</v>
      </c>
      <c r="F113" s="1386" t="s">
        <v>27205</v>
      </c>
      <c r="G113" s="1528" t="s">
        <v>27206</v>
      </c>
      <c r="H113" s="1529"/>
      <c r="I113" s="1386" t="s">
        <v>19544</v>
      </c>
      <c r="J113" s="1530">
        <f>$G$61</f>
        <v>3502</v>
      </c>
      <c r="K113" s="1531">
        <f>$G$69</f>
        <v>4245.47</v>
      </c>
      <c r="L113" s="635"/>
      <c r="M113" s="1518"/>
      <c r="N113" s="1344"/>
      <c r="O113" s="1344"/>
      <c r="P113" s="1344"/>
      <c r="Q113" s="1344"/>
      <c r="R113" s="1344"/>
      <c r="S113" s="1344"/>
      <c r="T113" s="1344"/>
      <c r="U113" s="1344"/>
      <c r="V113" s="1344"/>
      <c r="W113" s="1344"/>
      <c r="X113" s="1344"/>
    </row>
    <row r="114" spans="1:24" ht="12.75" customHeight="1" x14ac:dyDescent="0.25">
      <c r="A114" s="1344"/>
      <c r="B114" s="1517"/>
      <c r="C114" s="635"/>
      <c r="D114" s="635"/>
      <c r="E114" s="1532"/>
      <c r="F114" s="1399" t="s">
        <v>27207</v>
      </c>
      <c r="G114" s="1533" t="s">
        <v>27208</v>
      </c>
      <c r="H114" s="1534"/>
      <c r="I114" s="1399" t="s">
        <v>19544</v>
      </c>
      <c r="J114" s="1535">
        <f>$G$62</f>
        <v>589.76</v>
      </c>
      <c r="K114" s="1536">
        <f>$G$70</f>
        <v>714.96</v>
      </c>
      <c r="L114" s="635"/>
      <c r="M114" s="1518"/>
      <c r="N114" s="1344"/>
      <c r="O114" s="1344"/>
      <c r="P114" s="1344"/>
      <c r="Q114" s="1344"/>
      <c r="R114" s="1344"/>
      <c r="S114" s="1344"/>
      <c r="T114" s="1344"/>
      <c r="U114" s="1344"/>
      <c r="V114" s="1344"/>
      <c r="W114" s="1344"/>
      <c r="X114" s="1344"/>
    </row>
    <row r="115" spans="1:24" ht="12.75" customHeight="1" x14ac:dyDescent="0.25">
      <c r="A115" s="1344"/>
      <c r="B115" s="1517"/>
      <c r="C115" s="635"/>
      <c r="D115" s="635"/>
      <c r="E115" s="1527" t="s">
        <v>27209</v>
      </c>
      <c r="F115" s="1386" t="s">
        <v>27210</v>
      </c>
      <c r="G115" s="1528" t="s">
        <v>27211</v>
      </c>
      <c r="H115" s="1529"/>
      <c r="I115" s="1386" t="s">
        <v>19544</v>
      </c>
      <c r="J115" s="1530">
        <f>$G$91</f>
        <v>2651</v>
      </c>
      <c r="K115" s="1531">
        <f>$G$99</f>
        <v>3213.8</v>
      </c>
      <c r="L115" s="635"/>
      <c r="M115" s="1518"/>
      <c r="N115" s="1344"/>
      <c r="O115" s="1344"/>
      <c r="P115" s="1344"/>
      <c r="Q115" s="1344"/>
      <c r="R115" s="1344"/>
      <c r="S115" s="1344"/>
      <c r="T115" s="1344"/>
      <c r="U115" s="1344"/>
      <c r="V115" s="1344"/>
      <c r="W115" s="1344"/>
      <c r="X115" s="1344"/>
    </row>
    <row r="116" spans="1:24" ht="12.75" customHeight="1" x14ac:dyDescent="0.25">
      <c r="A116" s="1344"/>
      <c r="B116" s="1517"/>
      <c r="C116" s="635"/>
      <c r="D116" s="635"/>
      <c r="E116" s="1537"/>
      <c r="F116" s="1538" t="s">
        <v>27212</v>
      </c>
      <c r="G116" s="1539" t="s">
        <v>27213</v>
      </c>
      <c r="H116" s="1540"/>
      <c r="I116" s="1538" t="s">
        <v>19544</v>
      </c>
      <c r="J116" s="1541">
        <f>$G$92</f>
        <v>589.76</v>
      </c>
      <c r="K116" s="1542">
        <f>$G$100</f>
        <v>714.96</v>
      </c>
      <c r="L116" s="635"/>
      <c r="M116" s="1518"/>
      <c r="N116" s="1344"/>
      <c r="O116" s="1344"/>
      <c r="P116" s="1344"/>
      <c r="Q116" s="1344"/>
      <c r="R116" s="1344"/>
      <c r="S116" s="1344"/>
      <c r="T116" s="1344"/>
      <c r="U116" s="1344"/>
      <c r="V116" s="1344"/>
      <c r="W116" s="1344"/>
      <c r="X116" s="1344"/>
    </row>
    <row r="117" spans="1:24" ht="12.75" customHeight="1" x14ac:dyDescent="0.2">
      <c r="A117" s="1344"/>
      <c r="B117" s="1517"/>
      <c r="C117" s="635"/>
      <c r="D117" s="635"/>
      <c r="E117" s="635"/>
      <c r="F117" s="635"/>
      <c r="G117" s="635"/>
      <c r="H117" s="635"/>
      <c r="I117" s="635"/>
      <c r="J117" s="635"/>
      <c r="K117" s="635"/>
      <c r="L117" s="635"/>
      <c r="M117" s="1518"/>
      <c r="N117" s="1344"/>
      <c r="O117" s="1344"/>
      <c r="P117" s="1344"/>
      <c r="Q117" s="1344"/>
      <c r="R117" s="1344"/>
      <c r="S117" s="1344"/>
      <c r="T117" s="1344"/>
      <c r="U117" s="1344"/>
      <c r="V117" s="1344"/>
      <c r="W117" s="1344"/>
      <c r="X117" s="1344"/>
    </row>
    <row r="118" spans="1:24" ht="12.75" customHeight="1" x14ac:dyDescent="0.25">
      <c r="A118" s="1344"/>
      <c r="B118" s="1515"/>
      <c r="M118" s="1516"/>
      <c r="N118" s="1344"/>
      <c r="O118" s="1344"/>
      <c r="P118" s="1344"/>
      <c r="Q118" s="1344"/>
      <c r="R118" s="1344"/>
      <c r="S118" s="1344"/>
      <c r="T118" s="1344"/>
      <c r="U118" s="1344"/>
      <c r="V118" s="1344"/>
      <c r="W118" s="1344"/>
      <c r="X118" s="1344"/>
    </row>
    <row r="119" spans="1:24" ht="12.75" customHeight="1" x14ac:dyDescent="0.25">
      <c r="A119" s="1344"/>
      <c r="B119" s="1515"/>
      <c r="M119" s="1516"/>
      <c r="N119" s="1344"/>
      <c r="O119" s="1344"/>
      <c r="P119" s="1344"/>
      <c r="Q119" s="1344"/>
      <c r="R119" s="1344"/>
      <c r="S119" s="1344"/>
      <c r="T119" s="1344"/>
      <c r="U119" s="1344"/>
      <c r="V119" s="1344"/>
      <c r="W119" s="1344"/>
      <c r="X119" s="1344"/>
    </row>
    <row r="120" spans="1:24" ht="12.75" customHeight="1" x14ac:dyDescent="0.25">
      <c r="A120" s="1344"/>
      <c r="B120" s="1515"/>
      <c r="M120" s="1516"/>
      <c r="N120" s="1344"/>
      <c r="O120" s="1344"/>
      <c r="P120" s="1344"/>
      <c r="Q120" s="1344"/>
      <c r="R120" s="1344"/>
      <c r="S120" s="1344"/>
      <c r="T120" s="1344"/>
      <c r="U120" s="1344"/>
      <c r="V120" s="1344"/>
      <c r="W120" s="1344"/>
      <c r="X120" s="1344"/>
    </row>
    <row r="121" spans="1:24" ht="12.75" customHeight="1" x14ac:dyDescent="0.25">
      <c r="A121" s="1344"/>
      <c r="B121" s="1515"/>
      <c r="M121" s="1516"/>
      <c r="N121" s="1344"/>
      <c r="O121" s="1344"/>
      <c r="P121" s="1344"/>
      <c r="Q121" s="1344"/>
      <c r="R121" s="1344"/>
      <c r="S121" s="1344"/>
      <c r="T121" s="1344"/>
      <c r="U121" s="1344"/>
      <c r="V121" s="1344"/>
      <c r="W121" s="1344"/>
      <c r="X121" s="1344"/>
    </row>
    <row r="122" spans="1:24" ht="12.75" customHeight="1" x14ac:dyDescent="0.25">
      <c r="A122" s="1344"/>
      <c r="B122" s="1515"/>
      <c r="M122" s="1516"/>
      <c r="N122" s="1344"/>
      <c r="O122" s="1344"/>
      <c r="P122" s="1344"/>
      <c r="Q122" s="1344"/>
      <c r="R122" s="1344"/>
      <c r="S122" s="1344"/>
      <c r="T122" s="1344"/>
      <c r="U122" s="1344"/>
      <c r="V122" s="1344"/>
      <c r="W122" s="1344"/>
      <c r="X122" s="1344"/>
    </row>
    <row r="123" spans="1:24" ht="12.75" customHeight="1" x14ac:dyDescent="0.25">
      <c r="A123" s="1344"/>
      <c r="B123" s="1515"/>
      <c r="M123" s="1516"/>
      <c r="N123" s="1344"/>
      <c r="O123" s="1344"/>
      <c r="P123" s="1344"/>
      <c r="Q123" s="1344"/>
      <c r="R123" s="1344"/>
      <c r="S123" s="1344"/>
      <c r="T123" s="1344"/>
      <c r="U123" s="1344"/>
      <c r="V123" s="1344"/>
      <c r="W123" s="1344"/>
      <c r="X123" s="1344"/>
    </row>
    <row r="124" spans="1:24" ht="12.75" customHeight="1" x14ac:dyDescent="0.2">
      <c r="A124" s="1344"/>
      <c r="B124" s="1543"/>
      <c r="C124" s="1344"/>
      <c r="D124" s="1344"/>
      <c r="E124" s="1345"/>
      <c r="F124" s="1344"/>
      <c r="G124" s="1344"/>
      <c r="H124" s="1344"/>
      <c r="I124" s="1344"/>
      <c r="J124" s="1344"/>
      <c r="K124" s="1344"/>
      <c r="L124" s="1344"/>
      <c r="M124" s="1544"/>
      <c r="N124" s="1344"/>
      <c r="O124" s="1344"/>
      <c r="P124" s="1344"/>
      <c r="Q124" s="1344"/>
      <c r="R124" s="1344"/>
      <c r="S124" s="1344"/>
      <c r="T124" s="1344"/>
      <c r="U124" s="1344"/>
      <c r="V124" s="1344"/>
      <c r="W124" s="1344"/>
      <c r="X124" s="1344"/>
    </row>
    <row r="125" spans="1:24" ht="12.75" customHeight="1" thickBot="1" x14ac:dyDescent="0.25">
      <c r="A125" s="1344"/>
      <c r="B125" s="1545"/>
      <c r="C125" s="1393"/>
      <c r="D125" s="1393"/>
      <c r="E125" s="1546"/>
      <c r="F125" s="1393"/>
      <c r="G125" s="1393"/>
      <c r="H125" s="1393"/>
      <c r="I125" s="1393"/>
      <c r="J125" s="1393"/>
      <c r="K125" s="1393"/>
      <c r="L125" s="1393"/>
      <c r="M125" s="1547"/>
      <c r="N125" s="1344"/>
      <c r="O125" s="1344"/>
      <c r="P125" s="1344"/>
      <c r="Q125" s="1344"/>
      <c r="R125" s="1344"/>
      <c r="S125" s="1344"/>
      <c r="T125" s="1344"/>
      <c r="U125" s="1344"/>
      <c r="V125" s="1344"/>
      <c r="W125" s="1344"/>
      <c r="X125" s="1344"/>
    </row>
    <row r="126" spans="1:24" ht="12.75" customHeight="1" x14ac:dyDescent="0.2">
      <c r="A126" s="1344"/>
      <c r="B126" s="1545"/>
      <c r="C126" s="1548"/>
      <c r="D126" s="1549"/>
      <c r="E126" s="1550"/>
      <c r="F126" s="1550"/>
      <c r="G126" s="1551"/>
      <c r="I126" s="1548"/>
      <c r="J126" s="1550"/>
      <c r="K126" s="1550"/>
      <c r="L126" s="1550"/>
      <c r="M126" s="1551"/>
      <c r="N126" s="1344"/>
      <c r="O126" s="1344"/>
      <c r="P126" s="1344"/>
      <c r="Q126" s="1344"/>
      <c r="R126" s="1344"/>
      <c r="S126" s="1344"/>
      <c r="T126" s="1344"/>
      <c r="U126" s="1344"/>
      <c r="V126" s="1344"/>
      <c r="W126" s="1344"/>
      <c r="X126" s="1344"/>
    </row>
    <row r="127" spans="1:24" ht="12.75" customHeight="1" x14ac:dyDescent="0.2">
      <c r="A127" s="1344"/>
      <c r="B127" s="1545"/>
      <c r="C127" s="1545"/>
      <c r="D127" s="1546"/>
      <c r="E127" s="1393"/>
      <c r="F127" s="1393"/>
      <c r="G127" s="1547"/>
      <c r="I127" s="1545"/>
      <c r="J127" s="1393"/>
      <c r="K127" s="1393"/>
      <c r="L127" s="1393"/>
      <c r="M127" s="1547"/>
      <c r="N127" s="1344"/>
      <c r="O127" s="1344"/>
      <c r="P127" s="1344"/>
      <c r="Q127" s="1344"/>
      <c r="R127" s="1344"/>
      <c r="S127" s="1344"/>
      <c r="T127" s="1344"/>
      <c r="U127" s="1344"/>
      <c r="V127" s="1344"/>
      <c r="W127" s="1344"/>
      <c r="X127" s="1344"/>
    </row>
    <row r="128" spans="1:24" ht="12.75" customHeight="1" x14ac:dyDescent="0.2">
      <c r="A128" s="1344"/>
      <c r="B128" s="1545"/>
      <c r="C128" s="1545"/>
      <c r="D128" s="1546"/>
      <c r="E128" s="1393"/>
      <c r="F128" s="1393"/>
      <c r="G128" s="1547"/>
      <c r="I128" s="1545"/>
      <c r="J128" s="1393"/>
      <c r="K128" s="1393"/>
      <c r="L128" s="1393"/>
      <c r="M128" s="1547"/>
      <c r="N128" s="1344"/>
      <c r="O128" s="1344"/>
      <c r="P128" s="1344"/>
      <c r="Q128" s="1344"/>
      <c r="R128" s="1344"/>
      <c r="S128" s="1344"/>
      <c r="T128" s="1344"/>
      <c r="U128" s="1344"/>
      <c r="V128" s="1344"/>
      <c r="W128" s="1344"/>
      <c r="X128" s="1344"/>
    </row>
    <row r="129" spans="1:24" ht="12.75" customHeight="1" x14ac:dyDescent="0.2">
      <c r="A129" s="1344"/>
      <c r="B129" s="1545"/>
      <c r="C129" s="1545"/>
      <c r="D129" s="1546"/>
      <c r="E129" s="1393"/>
      <c r="F129" s="1393"/>
      <c r="G129" s="1547"/>
      <c r="I129" s="1545"/>
      <c r="J129" s="1393"/>
      <c r="K129" s="1393"/>
      <c r="L129" s="1393"/>
      <c r="M129" s="1547"/>
      <c r="N129" s="1344"/>
      <c r="O129" s="1344"/>
      <c r="P129" s="1344"/>
      <c r="Q129" s="1344"/>
      <c r="R129" s="1344"/>
      <c r="S129" s="1344"/>
      <c r="T129" s="1344"/>
      <c r="U129" s="1344"/>
      <c r="V129" s="1344"/>
      <c r="W129" s="1344"/>
      <c r="X129" s="1344"/>
    </row>
    <row r="130" spans="1:24" ht="12.75" customHeight="1" x14ac:dyDescent="0.2">
      <c r="A130" s="1344"/>
      <c r="B130" s="1545"/>
      <c r="C130" s="1545"/>
      <c r="D130" s="1546"/>
      <c r="E130" s="1393"/>
      <c r="F130" s="1393"/>
      <c r="G130" s="1547"/>
      <c r="I130" s="1545"/>
      <c r="J130" s="1552"/>
      <c r="K130" s="1393"/>
      <c r="L130" s="1393"/>
      <c r="M130" s="1547"/>
      <c r="N130" s="1344"/>
      <c r="O130" s="1344"/>
      <c r="P130" s="1344"/>
      <c r="Q130" s="1344"/>
      <c r="R130" s="1344"/>
      <c r="S130" s="1344"/>
      <c r="T130" s="1344"/>
      <c r="U130" s="1344"/>
      <c r="V130" s="1344"/>
      <c r="W130" s="1344"/>
      <c r="X130" s="1344"/>
    </row>
    <row r="131" spans="1:24" ht="12.75" customHeight="1" x14ac:dyDescent="0.2">
      <c r="A131" s="1344"/>
      <c r="B131" s="1545"/>
      <c r="C131" s="1545"/>
      <c r="D131" s="1546"/>
      <c r="E131" s="1393"/>
      <c r="F131" s="1393"/>
      <c r="G131" s="1547"/>
      <c r="I131" s="1545"/>
      <c r="J131" s="1393"/>
      <c r="K131" s="1393"/>
      <c r="L131" s="1393"/>
      <c r="M131" s="1547"/>
      <c r="N131" s="1344"/>
      <c r="O131" s="1344"/>
      <c r="P131" s="1344"/>
      <c r="Q131" s="1344"/>
      <c r="R131" s="1344"/>
      <c r="S131" s="1344"/>
      <c r="T131" s="1344"/>
      <c r="U131" s="1344"/>
      <c r="V131" s="1344"/>
      <c r="W131" s="1344"/>
      <c r="X131" s="1344"/>
    </row>
    <row r="132" spans="1:24" ht="12.75" customHeight="1" x14ac:dyDescent="0.2">
      <c r="A132" s="1344"/>
      <c r="B132" s="1545"/>
      <c r="C132" s="1545"/>
      <c r="D132" s="1546"/>
      <c r="E132" s="1393"/>
      <c r="F132" s="1393"/>
      <c r="G132" s="1547"/>
      <c r="I132" s="1545"/>
      <c r="J132" s="1393"/>
      <c r="K132" s="1393"/>
      <c r="L132" s="1393"/>
      <c r="M132" s="1547"/>
      <c r="N132" s="1344"/>
      <c r="O132" s="1344"/>
      <c r="P132" s="1344"/>
      <c r="Q132" s="1344"/>
      <c r="R132" s="1344"/>
      <c r="S132" s="1344"/>
      <c r="T132" s="1344"/>
      <c r="U132" s="1344"/>
      <c r="V132" s="1344"/>
      <c r="W132" s="1344"/>
      <c r="X132" s="1344"/>
    </row>
    <row r="133" spans="1:24" ht="12.75" customHeight="1" x14ac:dyDescent="0.2">
      <c r="A133" s="1344"/>
      <c r="B133" s="1545"/>
      <c r="C133" s="1545"/>
      <c r="D133" s="1546"/>
      <c r="E133" s="1393"/>
      <c r="F133" s="1393"/>
      <c r="G133" s="1547"/>
      <c r="I133" s="1545"/>
      <c r="J133" s="1393"/>
      <c r="K133" s="1393"/>
      <c r="L133" s="1393"/>
      <c r="M133" s="1547"/>
      <c r="N133" s="1344"/>
      <c r="O133" s="1344"/>
      <c r="P133" s="1344"/>
      <c r="Q133" s="1344"/>
      <c r="R133" s="1344"/>
      <c r="S133" s="1344"/>
      <c r="T133" s="1344"/>
      <c r="U133" s="1344"/>
      <c r="V133" s="1344"/>
      <c r="W133" s="1344"/>
      <c r="X133" s="1344"/>
    </row>
    <row r="134" spans="1:24" ht="12.75" customHeight="1" x14ac:dyDescent="0.2">
      <c r="A134" s="1344"/>
      <c r="B134" s="1545"/>
      <c r="C134" s="1545"/>
      <c r="D134" s="1546"/>
      <c r="E134" s="1393"/>
      <c r="F134" s="1393"/>
      <c r="G134" s="1547"/>
      <c r="I134" s="1545"/>
      <c r="J134" s="1393"/>
      <c r="K134" s="1393"/>
      <c r="L134" s="1393"/>
      <c r="M134" s="1547"/>
      <c r="N134" s="1344"/>
      <c r="O134" s="1344"/>
      <c r="P134" s="1344"/>
      <c r="Q134" s="1344"/>
      <c r="R134" s="1344"/>
      <c r="S134" s="1344"/>
      <c r="T134" s="1344"/>
      <c r="U134" s="1344"/>
      <c r="V134" s="1344"/>
      <c r="W134" s="1344"/>
      <c r="X134" s="1344"/>
    </row>
    <row r="135" spans="1:24" ht="12.75" customHeight="1" thickBot="1" x14ac:dyDescent="0.25">
      <c r="A135" s="1344"/>
      <c r="B135" s="1545"/>
      <c r="C135" s="1553"/>
      <c r="D135" s="1510"/>
      <c r="E135" s="1510"/>
      <c r="F135" s="1510"/>
      <c r="G135" s="1554"/>
      <c r="I135" s="1545"/>
      <c r="J135" s="1393"/>
      <c r="K135" s="1393"/>
      <c r="L135" s="1393"/>
      <c r="M135" s="1547"/>
      <c r="N135" s="1344"/>
      <c r="O135" s="1344"/>
      <c r="P135" s="1344"/>
      <c r="Q135" s="1344"/>
      <c r="R135" s="1344"/>
      <c r="S135" s="1344"/>
      <c r="T135" s="1344"/>
      <c r="U135" s="1344"/>
      <c r="V135" s="1344"/>
      <c r="W135" s="1344"/>
      <c r="X135" s="1344"/>
    </row>
    <row r="136" spans="1:24" ht="12.75" customHeight="1" thickBot="1" x14ac:dyDescent="0.25">
      <c r="A136" s="1344"/>
      <c r="B136" s="1545"/>
      <c r="C136" s="1555" t="s">
        <v>27214</v>
      </c>
      <c r="D136" s="1556"/>
      <c r="E136" s="1556"/>
      <c r="F136" s="1556"/>
      <c r="G136" s="1557"/>
      <c r="H136" s="1393"/>
      <c r="I136" s="1555" t="s">
        <v>27215</v>
      </c>
      <c r="J136" s="1556"/>
      <c r="K136" s="1556"/>
      <c r="L136" s="1556"/>
      <c r="M136" s="1557"/>
      <c r="N136" s="1344"/>
      <c r="O136" s="1344"/>
      <c r="P136" s="1344"/>
      <c r="Q136" s="1344"/>
      <c r="R136" s="1344"/>
      <c r="S136" s="1344"/>
      <c r="T136" s="1344"/>
      <c r="U136" s="1344"/>
      <c r="V136" s="1344"/>
      <c r="W136" s="1344"/>
      <c r="X136" s="1344"/>
    </row>
    <row r="137" spans="1:24" ht="12.75" customHeight="1" x14ac:dyDescent="0.2">
      <c r="A137" s="1344"/>
      <c r="B137" s="1545"/>
      <c r="C137" s="1393"/>
      <c r="D137" s="1393"/>
      <c r="E137" s="1546"/>
      <c r="F137" s="1393"/>
      <c r="G137" s="1393"/>
      <c r="H137" s="1393"/>
      <c r="I137" s="1393"/>
      <c r="J137" s="1393"/>
      <c r="K137" s="1393"/>
      <c r="L137" s="1393"/>
      <c r="M137" s="1547"/>
      <c r="N137" s="1344"/>
      <c r="O137" s="1344"/>
      <c r="P137" s="1344"/>
      <c r="Q137" s="1344"/>
      <c r="R137" s="1344"/>
      <c r="S137" s="1344"/>
      <c r="T137" s="1344"/>
      <c r="U137" s="1344"/>
      <c r="V137" s="1344"/>
      <c r="W137" s="1344"/>
      <c r="X137" s="1344"/>
    </row>
    <row r="138" spans="1:24" ht="12.75" customHeight="1" x14ac:dyDescent="0.2">
      <c r="A138" s="1344"/>
      <c r="B138" s="1545"/>
      <c r="C138" s="1393"/>
      <c r="D138" s="1393"/>
      <c r="E138" s="1546"/>
      <c r="F138" s="1393"/>
      <c r="G138" s="1393"/>
      <c r="H138" s="1393"/>
      <c r="I138" s="1393"/>
      <c r="J138" s="1393"/>
      <c r="K138" s="1393"/>
      <c r="L138" s="1393"/>
      <c r="M138" s="1547"/>
      <c r="N138" s="1344"/>
      <c r="O138" s="1344"/>
      <c r="P138" s="1344"/>
      <c r="Q138" s="1344"/>
      <c r="R138" s="1344"/>
      <c r="S138" s="1344"/>
      <c r="T138" s="1344"/>
      <c r="U138" s="1344"/>
      <c r="V138" s="1344"/>
      <c r="W138" s="1344"/>
      <c r="X138" s="1344"/>
    </row>
    <row r="139" spans="1:24" ht="12.75" customHeight="1" x14ac:dyDescent="0.2">
      <c r="A139" s="1344"/>
      <c r="B139" s="1545"/>
      <c r="C139" s="1393"/>
      <c r="D139" s="1393"/>
      <c r="E139" s="1546"/>
      <c r="F139" s="1393"/>
      <c r="G139" s="1393"/>
      <c r="H139" s="1393"/>
      <c r="I139" s="1393"/>
      <c r="J139" s="1393"/>
      <c r="K139" s="1393"/>
      <c r="L139" s="1393"/>
      <c r="M139" s="1547"/>
      <c r="N139" s="1344"/>
      <c r="O139" s="1344"/>
      <c r="P139" s="1344"/>
      <c r="Q139" s="1344"/>
      <c r="R139" s="1344"/>
      <c r="S139" s="1344"/>
      <c r="T139" s="1344"/>
      <c r="U139" s="1344"/>
      <c r="V139" s="1344"/>
      <c r="W139" s="1344"/>
      <c r="X139" s="1344"/>
    </row>
    <row r="140" spans="1:24" ht="12.75" customHeight="1" x14ac:dyDescent="0.2">
      <c r="A140" s="1344"/>
      <c r="B140" s="1545"/>
      <c r="C140" s="1393"/>
      <c r="D140" s="1393"/>
      <c r="E140" s="1546"/>
      <c r="F140" s="1393"/>
      <c r="G140" s="1393"/>
      <c r="H140" s="1393"/>
      <c r="I140" s="1393"/>
      <c r="J140" s="1393"/>
      <c r="K140" s="1393"/>
      <c r="L140" s="1393"/>
      <c r="M140" s="1547"/>
      <c r="N140" s="1344"/>
      <c r="O140" s="1344"/>
      <c r="P140" s="1344"/>
      <c r="Q140" s="1344"/>
      <c r="R140" s="1344"/>
      <c r="S140" s="1344"/>
      <c r="T140" s="1344"/>
      <c r="U140" s="1344"/>
      <c r="V140" s="1344"/>
      <c r="W140" s="1344"/>
      <c r="X140" s="1344"/>
    </row>
    <row r="141" spans="1:24" ht="12.75" customHeight="1" x14ac:dyDescent="0.2">
      <c r="A141" s="1344"/>
      <c r="B141" s="1545"/>
      <c r="C141" s="1393"/>
      <c r="D141" s="1393"/>
      <c r="E141" s="1546"/>
      <c r="F141" s="1393"/>
      <c r="G141" s="1393"/>
      <c r="H141" s="1393"/>
      <c r="I141" s="1393"/>
      <c r="J141" s="1393"/>
      <c r="K141" s="1393"/>
      <c r="L141" s="1393"/>
      <c r="M141" s="1547"/>
      <c r="N141" s="1344"/>
      <c r="O141" s="1344"/>
      <c r="P141" s="1344"/>
      <c r="Q141" s="1344"/>
      <c r="R141" s="1344"/>
      <c r="S141" s="1344"/>
      <c r="T141" s="1344"/>
      <c r="U141" s="1344"/>
      <c r="V141" s="1344"/>
      <c r="W141" s="1344"/>
      <c r="X141" s="1344"/>
    </row>
    <row r="142" spans="1:24" ht="12.75" customHeight="1" x14ac:dyDescent="0.2">
      <c r="A142" s="1344"/>
      <c r="B142" s="1545"/>
      <c r="C142" s="1393"/>
      <c r="D142" s="1393"/>
      <c r="E142" s="1546"/>
      <c r="F142" s="1393"/>
      <c r="G142" s="1393"/>
      <c r="H142" s="1393"/>
      <c r="I142" s="1393"/>
      <c r="J142" s="1393"/>
      <c r="K142" s="1393"/>
      <c r="L142" s="1393"/>
      <c r="M142" s="1547"/>
      <c r="N142" s="1344"/>
      <c r="O142" s="1344"/>
      <c r="P142" s="1344"/>
      <c r="Q142" s="1344"/>
      <c r="R142" s="1344"/>
      <c r="S142" s="1344"/>
      <c r="T142" s="1344"/>
      <c r="U142" s="1344"/>
      <c r="V142" s="1344"/>
      <c r="W142" s="1344"/>
      <c r="X142" s="1344"/>
    </row>
    <row r="143" spans="1:24" ht="12.75" customHeight="1" x14ac:dyDescent="0.2">
      <c r="A143" s="1344"/>
      <c r="B143" s="1545"/>
      <c r="C143" s="1393"/>
      <c r="D143" s="1393"/>
      <c r="E143" s="1546"/>
      <c r="F143" s="1393"/>
      <c r="G143" s="1393"/>
      <c r="H143" s="1393"/>
      <c r="I143" s="1393"/>
      <c r="J143" s="1393"/>
      <c r="K143" s="1393"/>
      <c r="L143" s="1393"/>
      <c r="M143" s="1547"/>
      <c r="N143" s="1344"/>
      <c r="O143" s="1344"/>
      <c r="P143" s="1344"/>
      <c r="Q143" s="1344"/>
      <c r="R143" s="1344"/>
      <c r="S143" s="1344"/>
      <c r="T143" s="1344"/>
      <c r="U143" s="1344"/>
      <c r="V143" s="1344"/>
      <c r="W143" s="1344"/>
      <c r="X143" s="1344"/>
    </row>
    <row r="144" spans="1:24" ht="12.75" customHeight="1" thickBot="1" x14ac:dyDescent="0.25">
      <c r="A144" s="1344"/>
      <c r="B144" s="1558"/>
      <c r="C144" s="1559"/>
      <c r="D144" s="1559"/>
      <c r="E144" s="1560"/>
      <c r="F144" s="1559"/>
      <c r="G144" s="1559"/>
      <c r="H144" s="1559"/>
      <c r="I144" s="1559"/>
      <c r="J144" s="1559"/>
      <c r="K144" s="1559"/>
      <c r="L144" s="1559"/>
      <c r="M144" s="1561"/>
      <c r="N144" s="1344"/>
      <c r="O144" s="1344"/>
      <c r="P144" s="1344"/>
      <c r="Q144" s="1344"/>
      <c r="R144" s="1344"/>
      <c r="S144" s="1344"/>
      <c r="T144" s="1344"/>
      <c r="U144" s="1344"/>
      <c r="V144" s="1344"/>
      <c r="W144" s="1344"/>
      <c r="X144" s="1344"/>
    </row>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sheetData>
  <mergeCells count="81">
    <mergeCell ref="C136:G136"/>
    <mergeCell ref="I136:M136"/>
    <mergeCell ref="E113:E114"/>
    <mergeCell ref="G113:H113"/>
    <mergeCell ref="G114:H114"/>
    <mergeCell ref="E115:E116"/>
    <mergeCell ref="G115:H115"/>
    <mergeCell ref="G116:H116"/>
    <mergeCell ref="B101:C101"/>
    <mergeCell ref="E109:K109"/>
    <mergeCell ref="G110:H110"/>
    <mergeCell ref="E111:E112"/>
    <mergeCell ref="G111:H111"/>
    <mergeCell ref="G112:H112"/>
    <mergeCell ref="B94:C94"/>
    <mergeCell ref="B95:C95"/>
    <mergeCell ref="B96:C96"/>
    <mergeCell ref="B98:C98"/>
    <mergeCell ref="B99:C99"/>
    <mergeCell ref="B100:C100"/>
    <mergeCell ref="B86:C86"/>
    <mergeCell ref="B87:C87"/>
    <mergeCell ref="B88:C88"/>
    <mergeCell ref="B90:C90"/>
    <mergeCell ref="B91:C91"/>
    <mergeCell ref="B92:C92"/>
    <mergeCell ref="B71:C71"/>
    <mergeCell ref="B72:M72"/>
    <mergeCell ref="B73:M73"/>
    <mergeCell ref="C80:F80"/>
    <mergeCell ref="H80:H82"/>
    <mergeCell ref="I80:J80"/>
    <mergeCell ref="K80:K82"/>
    <mergeCell ref="C81:F81"/>
    <mergeCell ref="B64:C64"/>
    <mergeCell ref="B65:C65"/>
    <mergeCell ref="B66:C66"/>
    <mergeCell ref="B68:C68"/>
    <mergeCell ref="B69:C69"/>
    <mergeCell ref="B70:C70"/>
    <mergeCell ref="B56:C56"/>
    <mergeCell ref="B57:C57"/>
    <mergeCell ref="B58:C58"/>
    <mergeCell ref="B60:C60"/>
    <mergeCell ref="B61:C61"/>
    <mergeCell ref="B62:C62"/>
    <mergeCell ref="B40:C40"/>
    <mergeCell ref="B43:M43"/>
    <mergeCell ref="C50:F50"/>
    <mergeCell ref="H50:H52"/>
    <mergeCell ref="I50:J50"/>
    <mergeCell ref="K50:K52"/>
    <mergeCell ref="C51:F51"/>
    <mergeCell ref="B33:C33"/>
    <mergeCell ref="B34:C34"/>
    <mergeCell ref="B35:C35"/>
    <mergeCell ref="B37:C37"/>
    <mergeCell ref="B38:C38"/>
    <mergeCell ref="B39:C39"/>
    <mergeCell ref="B25:C25"/>
    <mergeCell ref="B26:C26"/>
    <mergeCell ref="B27:C27"/>
    <mergeCell ref="B29:C29"/>
    <mergeCell ref="B30:C30"/>
    <mergeCell ref="B31:C31"/>
    <mergeCell ref="B7:M7"/>
    <mergeCell ref="B8:M8"/>
    <mergeCell ref="B9:M10"/>
    <mergeCell ref="B12:M12"/>
    <mergeCell ref="C19:F19"/>
    <mergeCell ref="H19:H21"/>
    <mergeCell ref="I19:J19"/>
    <mergeCell ref="K19:K21"/>
    <mergeCell ref="C20:F20"/>
    <mergeCell ref="B2:M2"/>
    <mergeCell ref="B3:M3"/>
    <mergeCell ref="C4:I4"/>
    <mergeCell ref="K4:M4"/>
    <mergeCell ref="C5:I5"/>
    <mergeCell ref="C6:E6"/>
    <mergeCell ref="K6:M6"/>
  </mergeCells>
  <pageMargins left="0.51181102362204722" right="0.51181102362204722" top="0.78740157480314965" bottom="0.78740157480314965" header="0.31496062992125984" footer="0.31496062992125984"/>
  <pageSetup paperSize="9" scale="58" fitToHeight="0" orientation="landscape" r:id="rId1"/>
  <rowBreaks count="3" manualBreakCount="3">
    <brk id="42" min="1" max="12" man="1"/>
    <brk id="71" min="1" max="12" man="1"/>
    <brk id="103" min="1" max="12" man="1"/>
  </rowBreaks>
  <colBreaks count="1" manualBreakCount="1">
    <brk id="13" max="465"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BB41A-ABB1-4C6B-81C8-E5B50D6B6DB6}">
  <dimension ref="A1:BU51"/>
  <sheetViews>
    <sheetView view="pageBreakPreview" zoomScale="90" zoomScaleNormal="80" zoomScaleSheetLayoutView="90" workbookViewId="0">
      <selection activeCell="J35" sqref="J35:K35"/>
    </sheetView>
  </sheetViews>
  <sheetFormatPr defaultColWidth="7.85546875" defaultRowHeight="15.75" x14ac:dyDescent="0.25"/>
  <cols>
    <col min="1" max="1" width="3.140625" style="1585" customWidth="1"/>
    <col min="2" max="2" width="56.5703125" style="1720" customWidth="1"/>
    <col min="3" max="3" width="5.5703125" style="1702" customWidth="1"/>
    <col min="4" max="4" width="16.140625" style="1720" customWidth="1"/>
    <col min="5" max="5" width="9" style="1702" customWidth="1"/>
    <col min="6" max="6" width="18" style="1721" customWidth="1"/>
    <col min="7" max="7" width="13.7109375" style="1721" customWidth="1"/>
    <col min="8" max="8" width="14.28515625" style="1660" customWidth="1"/>
    <col min="9" max="9" width="16.140625" style="1702" customWidth="1"/>
    <col min="10" max="10" width="16.7109375" style="1722" customWidth="1"/>
    <col min="11" max="11" width="24.42578125" style="1723" bestFit="1" customWidth="1"/>
    <col min="12" max="12" width="4.85546875" style="1723" customWidth="1"/>
    <col min="13" max="14" width="10.5703125" style="1585" hidden="1" customWidth="1"/>
    <col min="15" max="17" width="0" style="1585" hidden="1" customWidth="1"/>
    <col min="18" max="18" width="7.85546875" style="1585"/>
    <col min="19" max="19" width="10.42578125" style="1585" bestFit="1" customWidth="1"/>
    <col min="20" max="20" width="8" style="1585" bestFit="1" customWidth="1"/>
    <col min="21" max="16384" width="7.85546875" style="1585"/>
  </cols>
  <sheetData>
    <row r="1" spans="1:73" s="1572" customFormat="1" ht="34.9" customHeight="1" x14ac:dyDescent="0.3">
      <c r="A1" s="1562"/>
      <c r="B1" s="1563" t="s">
        <v>27216</v>
      </c>
      <c r="C1" s="1563" t="s">
        <v>27217</v>
      </c>
      <c r="D1" s="1564" t="s">
        <v>27218</v>
      </c>
      <c r="E1" s="1565" t="s">
        <v>27219</v>
      </c>
      <c r="F1" s="1566" t="s">
        <v>27220</v>
      </c>
      <c r="G1" s="1566" t="s">
        <v>27221</v>
      </c>
      <c r="H1" s="1567" t="s">
        <v>27222</v>
      </c>
      <c r="I1" s="1566" t="s">
        <v>27223</v>
      </c>
      <c r="J1" s="1568" t="s">
        <v>27224</v>
      </c>
      <c r="K1" s="1569" t="s">
        <v>27225</v>
      </c>
      <c r="L1" s="1570"/>
      <c r="M1" s="1571"/>
    </row>
    <row r="2" spans="1:73" ht="15" x14ac:dyDescent="0.25">
      <c r="A2" s="1573"/>
      <c r="B2" s="1574" t="s">
        <v>27226</v>
      </c>
      <c r="C2" s="1575" t="s">
        <v>33</v>
      </c>
      <c r="D2" s="1576">
        <v>85</v>
      </c>
      <c r="E2" s="1577">
        <v>45643</v>
      </c>
      <c r="F2" s="1578" t="s">
        <v>27227</v>
      </c>
      <c r="G2" s="1579">
        <v>167.06100000000001</v>
      </c>
      <c r="H2" s="1580">
        <v>163.43299999999999</v>
      </c>
      <c r="I2" s="1581">
        <f t="shared" ref="I2:I32" si="0">((H2-G2)/G2)</f>
        <v>-2.1716618480674809E-2</v>
      </c>
      <c r="J2" s="1582">
        <f t="shared" ref="J2:J32" si="1">D2/(1+I2)</f>
        <v>86.886889428695568</v>
      </c>
      <c r="K2" s="1583" t="s">
        <v>27228</v>
      </c>
      <c r="L2" s="1584"/>
      <c r="S2" s="1586">
        <f>D2*(G2/H2)</f>
        <v>86.886889428695568</v>
      </c>
      <c r="T2" s="1587">
        <f>J2-S2</f>
        <v>0</v>
      </c>
    </row>
    <row r="3" spans="1:73" ht="15" x14ac:dyDescent="0.25">
      <c r="A3" s="1573"/>
      <c r="B3" s="1588"/>
      <c r="C3" s="1575"/>
      <c r="D3" s="1589">
        <v>80</v>
      </c>
      <c r="E3" s="1590">
        <v>45670</v>
      </c>
      <c r="F3" s="1591"/>
      <c r="G3" s="1592">
        <f>G2</f>
        <v>167.06100000000001</v>
      </c>
      <c r="H3" s="1593">
        <v>164.15299999999999</v>
      </c>
      <c r="I3" s="1594">
        <f t="shared" si="0"/>
        <v>-1.7406815474587219E-2</v>
      </c>
      <c r="J3" s="1595">
        <f>D3/(1+I3)</f>
        <v>81.417214428003149</v>
      </c>
      <c r="K3" s="1596" t="s">
        <v>27229</v>
      </c>
      <c r="L3" s="1584"/>
      <c r="S3" s="1586">
        <f t="shared" ref="S3:S47" si="2">D3*(G3/H3)</f>
        <v>81.417214428003163</v>
      </c>
      <c r="T3" s="1587">
        <f t="shared" ref="T3:T47" si="3">J3-S3</f>
        <v>0</v>
      </c>
    </row>
    <row r="4" spans="1:73" ht="15" x14ac:dyDescent="0.25">
      <c r="B4" s="1588"/>
      <c r="C4" s="1575"/>
      <c r="D4" s="1589">
        <v>85</v>
      </c>
      <c r="E4" s="1597">
        <v>45666</v>
      </c>
      <c r="F4" s="1598"/>
      <c r="G4" s="1592">
        <f>G3</f>
        <v>167.06100000000001</v>
      </c>
      <c r="H4" s="1599">
        <f>H3</f>
        <v>164.15299999999999</v>
      </c>
      <c r="I4" s="1600">
        <f t="shared" si="0"/>
        <v>-1.7406815474587219E-2</v>
      </c>
      <c r="J4" s="1601">
        <f t="shared" si="1"/>
        <v>86.505790329753353</v>
      </c>
      <c r="K4" s="1596" t="s">
        <v>27230</v>
      </c>
      <c r="L4" s="1602"/>
      <c r="S4" s="1586">
        <f t="shared" si="2"/>
        <v>86.505790329753353</v>
      </c>
      <c r="T4" s="1587">
        <f t="shared" si="3"/>
        <v>0</v>
      </c>
    </row>
    <row r="5" spans="1:73" s="1603" customFormat="1" ht="15" x14ac:dyDescent="0.25">
      <c r="B5" s="1574" t="s">
        <v>21841</v>
      </c>
      <c r="C5" s="1604" t="s">
        <v>27068</v>
      </c>
      <c r="D5" s="1605">
        <v>143</v>
      </c>
      <c r="E5" s="1577">
        <v>45642</v>
      </c>
      <c r="F5" s="1606" t="s">
        <v>13171</v>
      </c>
      <c r="G5" s="1579">
        <v>590.23900000000003</v>
      </c>
      <c r="H5" s="1579">
        <v>583.33399999999995</v>
      </c>
      <c r="I5" s="1581">
        <f t="shared" si="0"/>
        <v>-1.1698650885488906E-2</v>
      </c>
      <c r="J5" s="1607">
        <f t="shared" si="1"/>
        <v>144.69270949404631</v>
      </c>
      <c r="K5" s="1608" t="s">
        <v>27231</v>
      </c>
      <c r="L5" s="1609"/>
      <c r="S5" s="1610">
        <f t="shared" si="2"/>
        <v>144.69270949404631</v>
      </c>
      <c r="T5" s="1611">
        <f t="shared" si="3"/>
        <v>0</v>
      </c>
    </row>
    <row r="6" spans="1:73" s="1603" customFormat="1" ht="15" x14ac:dyDescent="0.25">
      <c r="B6" s="1588"/>
      <c r="C6" s="1612"/>
      <c r="D6" s="1613">
        <v>125</v>
      </c>
      <c r="E6" s="1614">
        <v>45672</v>
      </c>
      <c r="F6" s="1615"/>
      <c r="G6" s="1592">
        <f>G5</f>
        <v>590.23900000000003</v>
      </c>
      <c r="H6" s="1616">
        <v>584.51199999999994</v>
      </c>
      <c r="I6" s="1594">
        <f t="shared" si="0"/>
        <v>-9.7028491848218917E-3</v>
      </c>
      <c r="J6" s="1617">
        <f t="shared" si="1"/>
        <v>126.22473961184717</v>
      </c>
      <c r="K6" s="1618" t="s">
        <v>27232</v>
      </c>
      <c r="L6" s="1609"/>
      <c r="S6" s="1610">
        <f t="shared" si="2"/>
        <v>126.22473961184716</v>
      </c>
      <c r="T6" s="1611">
        <f t="shared" si="3"/>
        <v>0</v>
      </c>
    </row>
    <row r="7" spans="1:73" s="1603" customFormat="1" ht="15" x14ac:dyDescent="0.25">
      <c r="B7" s="1619"/>
      <c r="C7" s="1620"/>
      <c r="D7" s="1621">
        <v>122</v>
      </c>
      <c r="E7" s="1622">
        <v>45658</v>
      </c>
      <c r="F7" s="1623"/>
      <c r="G7" s="1592">
        <f>G5</f>
        <v>590.23900000000003</v>
      </c>
      <c r="H7" s="1624">
        <f>H6</f>
        <v>584.51199999999994</v>
      </c>
      <c r="I7" s="1625">
        <f t="shared" si="0"/>
        <v>-9.7028491848218917E-3</v>
      </c>
      <c r="J7" s="1582">
        <f t="shared" si="1"/>
        <v>123.19534586116283</v>
      </c>
      <c r="K7" s="1583" t="s">
        <v>27233</v>
      </c>
      <c r="L7" s="1626"/>
      <c r="S7" s="1610">
        <f t="shared" si="2"/>
        <v>123.19534586116282</v>
      </c>
      <c r="T7" s="1611">
        <f t="shared" si="3"/>
        <v>0</v>
      </c>
    </row>
    <row r="8" spans="1:73" s="1603" customFormat="1" x14ac:dyDescent="0.25">
      <c r="A8" s="1627"/>
      <c r="B8" s="1574" t="s">
        <v>22111</v>
      </c>
      <c r="C8" s="1604" t="s">
        <v>27068</v>
      </c>
      <c r="D8" s="1613">
        <v>132</v>
      </c>
      <c r="E8" s="1577">
        <v>45642</v>
      </c>
      <c r="F8" s="1606" t="s">
        <v>13171</v>
      </c>
      <c r="G8" s="1579">
        <v>590.23900000000003</v>
      </c>
      <c r="H8" s="1628">
        <f>H5</f>
        <v>583.33399999999995</v>
      </c>
      <c r="I8" s="1594">
        <f t="shared" si="0"/>
        <v>-1.1698650885488906E-2</v>
      </c>
      <c r="J8" s="1582">
        <f t="shared" si="1"/>
        <v>133.56250107142736</v>
      </c>
      <c r="K8" s="1608" t="s">
        <v>27231</v>
      </c>
      <c r="L8" s="1629"/>
      <c r="M8" s="1630"/>
      <c r="S8" s="1610">
        <f t="shared" si="2"/>
        <v>133.56250107142736</v>
      </c>
      <c r="T8" s="1611">
        <f t="shared" si="3"/>
        <v>0</v>
      </c>
    </row>
    <row r="9" spans="1:73" s="1603" customFormat="1" x14ac:dyDescent="0.25">
      <c r="A9" s="1627"/>
      <c r="B9" s="1588"/>
      <c r="C9" s="1612"/>
      <c r="D9" s="1613">
        <v>130</v>
      </c>
      <c r="E9" s="1614">
        <v>45672</v>
      </c>
      <c r="F9" s="1615"/>
      <c r="G9" s="1592">
        <f>G8</f>
        <v>590.23900000000003</v>
      </c>
      <c r="H9" s="1616">
        <f>H6</f>
        <v>584.51199999999994</v>
      </c>
      <c r="I9" s="1594">
        <f t="shared" si="0"/>
        <v>-9.7028491848218917E-3</v>
      </c>
      <c r="J9" s="1617">
        <f t="shared" si="1"/>
        <v>131.27372919632106</v>
      </c>
      <c r="K9" s="1618" t="s">
        <v>27234</v>
      </c>
      <c r="L9" s="1629"/>
      <c r="M9" s="1630"/>
      <c r="S9" s="1610">
        <f t="shared" si="2"/>
        <v>131.27372919632106</v>
      </c>
      <c r="T9" s="1611">
        <f t="shared" si="3"/>
        <v>0</v>
      </c>
    </row>
    <row r="10" spans="1:73" s="1603" customFormat="1" x14ac:dyDescent="0.25">
      <c r="A10" s="1627"/>
      <c r="B10" s="1588"/>
      <c r="C10" s="1612"/>
      <c r="D10" s="1589">
        <v>125</v>
      </c>
      <c r="E10" s="1614">
        <v>45672</v>
      </c>
      <c r="F10" s="1615"/>
      <c r="G10" s="1592">
        <f>G8</f>
        <v>590.23900000000003</v>
      </c>
      <c r="H10" s="1616">
        <f>H6</f>
        <v>584.51199999999994</v>
      </c>
      <c r="I10" s="1594">
        <f t="shared" si="0"/>
        <v>-9.7028491848218917E-3</v>
      </c>
      <c r="J10" s="1617">
        <f t="shared" si="1"/>
        <v>126.22473961184717</v>
      </c>
      <c r="K10" s="1618" t="s">
        <v>27232</v>
      </c>
      <c r="L10" s="1629"/>
      <c r="M10" s="1630"/>
      <c r="S10" s="1610"/>
      <c r="T10" s="1611"/>
    </row>
    <row r="11" spans="1:73" s="1603" customFormat="1" x14ac:dyDescent="0.25">
      <c r="A11" s="1627"/>
      <c r="B11" s="1619"/>
      <c r="C11" s="1620"/>
      <c r="D11" s="1589">
        <v>122</v>
      </c>
      <c r="E11" s="1622">
        <v>45658</v>
      </c>
      <c r="F11" s="1623"/>
      <c r="G11" s="1592">
        <f>G5</f>
        <v>590.23900000000003</v>
      </c>
      <c r="H11" s="1624">
        <f>H6</f>
        <v>584.51199999999994</v>
      </c>
      <c r="I11" s="1625">
        <f t="shared" si="0"/>
        <v>-9.7028491848218917E-3</v>
      </c>
      <c r="J11" s="1582">
        <f t="shared" si="1"/>
        <v>123.19534586116283</v>
      </c>
      <c r="K11" s="1583" t="s">
        <v>27233</v>
      </c>
      <c r="L11" s="1631"/>
      <c r="M11" s="1630"/>
      <c r="S11" s="1610">
        <f t="shared" si="2"/>
        <v>123.19534586116282</v>
      </c>
      <c r="T11" s="1611">
        <f t="shared" si="3"/>
        <v>0</v>
      </c>
    </row>
    <row r="12" spans="1:73" s="1603" customFormat="1" x14ac:dyDescent="0.25">
      <c r="A12" s="1627"/>
      <c r="B12" s="1574" t="s">
        <v>22113</v>
      </c>
      <c r="C12" s="1604" t="s">
        <v>27068</v>
      </c>
      <c r="D12" s="1605">
        <v>132</v>
      </c>
      <c r="E12" s="1577">
        <v>45642</v>
      </c>
      <c r="F12" s="1632" t="s">
        <v>13171</v>
      </c>
      <c r="G12" s="1579">
        <v>590.23900000000003</v>
      </c>
      <c r="H12" s="1628">
        <f>H5</f>
        <v>583.33399999999995</v>
      </c>
      <c r="I12" s="1581">
        <f t="shared" si="0"/>
        <v>-1.1698650885488906E-2</v>
      </c>
      <c r="J12" s="1607">
        <f t="shared" si="1"/>
        <v>133.56250107142736</v>
      </c>
      <c r="K12" s="1608" t="s">
        <v>27231</v>
      </c>
      <c r="L12" s="1629"/>
      <c r="M12" s="1630"/>
      <c r="S12" s="1610">
        <f t="shared" si="2"/>
        <v>133.56250107142736</v>
      </c>
      <c r="T12" s="1611">
        <f t="shared" si="3"/>
        <v>0</v>
      </c>
    </row>
    <row r="13" spans="1:73" s="1603" customFormat="1" x14ac:dyDescent="0.25">
      <c r="A13" s="1627"/>
      <c r="B13" s="1588"/>
      <c r="C13" s="1612"/>
      <c r="D13" s="1613">
        <v>130</v>
      </c>
      <c r="E13" s="1614">
        <v>45672</v>
      </c>
      <c r="F13" s="1633"/>
      <c r="G13" s="1592">
        <f>G12</f>
        <v>590.23900000000003</v>
      </c>
      <c r="H13" s="1616">
        <f>H6</f>
        <v>584.51199999999994</v>
      </c>
      <c r="I13" s="1594">
        <f t="shared" si="0"/>
        <v>-9.7028491848218917E-3</v>
      </c>
      <c r="J13" s="1595">
        <f t="shared" si="1"/>
        <v>131.27372919632106</v>
      </c>
      <c r="K13" s="1618" t="s">
        <v>27234</v>
      </c>
      <c r="L13" s="1629"/>
      <c r="M13" s="1630"/>
      <c r="S13" s="1610">
        <f t="shared" si="2"/>
        <v>131.27372919632106</v>
      </c>
      <c r="T13" s="1611">
        <f t="shared" si="3"/>
        <v>0</v>
      </c>
    </row>
    <row r="14" spans="1:73" s="1603" customFormat="1" x14ac:dyDescent="0.25">
      <c r="A14" s="1627"/>
      <c r="B14" s="1588"/>
      <c r="C14" s="1612"/>
      <c r="D14" s="1589">
        <v>125</v>
      </c>
      <c r="E14" s="1614">
        <v>45672</v>
      </c>
      <c r="F14" s="1633"/>
      <c r="G14" s="1592">
        <f>G12</f>
        <v>590.23900000000003</v>
      </c>
      <c r="H14" s="1616">
        <f>H6</f>
        <v>584.51199999999994</v>
      </c>
      <c r="I14" s="1594">
        <f t="shared" si="0"/>
        <v>-9.7028491848218917E-3</v>
      </c>
      <c r="J14" s="1595">
        <f t="shared" si="1"/>
        <v>126.22473961184717</v>
      </c>
      <c r="K14" s="1618" t="s">
        <v>27232</v>
      </c>
      <c r="L14" s="1629"/>
      <c r="M14" s="1630"/>
      <c r="S14" s="1610"/>
      <c r="T14" s="1611"/>
    </row>
    <row r="15" spans="1:73" s="1603" customFormat="1" x14ac:dyDescent="0.25">
      <c r="A15" s="1627"/>
      <c r="B15" s="1619"/>
      <c r="C15" s="1620"/>
      <c r="D15" s="1621">
        <v>122</v>
      </c>
      <c r="E15" s="1622">
        <v>45658</v>
      </c>
      <c r="F15" s="1634"/>
      <c r="G15" s="1592">
        <f>G9</f>
        <v>590.23900000000003</v>
      </c>
      <c r="H15" s="1624">
        <f>H6</f>
        <v>584.51199999999994</v>
      </c>
      <c r="I15" s="1625">
        <f t="shared" si="0"/>
        <v>-9.7028491848218917E-3</v>
      </c>
      <c r="J15" s="1582">
        <f t="shared" si="1"/>
        <v>123.19534586116283</v>
      </c>
      <c r="K15" s="1583" t="s">
        <v>27233</v>
      </c>
      <c r="L15" s="1629"/>
      <c r="M15" s="1630"/>
      <c r="S15" s="1610">
        <f t="shared" si="2"/>
        <v>123.19534586116282</v>
      </c>
      <c r="T15" s="1611">
        <f t="shared" si="3"/>
        <v>0</v>
      </c>
    </row>
    <row r="16" spans="1:73" s="1645" customFormat="1" ht="15" hidden="1" x14ac:dyDescent="0.25">
      <c r="A16" s="1585"/>
      <c r="B16" s="1635" t="s">
        <v>27235</v>
      </c>
      <c r="C16" s="1636" t="s">
        <v>27068</v>
      </c>
      <c r="D16" s="1637">
        <v>132</v>
      </c>
      <c r="E16" s="1638">
        <v>45642</v>
      </c>
      <c r="F16" s="1636" t="s">
        <v>13171</v>
      </c>
      <c r="G16" s="1639">
        <v>579.75599999999997</v>
      </c>
      <c r="H16" s="1640">
        <v>583.33399999999995</v>
      </c>
      <c r="I16" s="1641">
        <f t="shared" si="0"/>
        <v>6.171561829459246E-3</v>
      </c>
      <c r="J16" s="1642">
        <f t="shared" si="1"/>
        <v>131.19035063959927</v>
      </c>
      <c r="K16" s="1643" t="s">
        <v>27236</v>
      </c>
      <c r="L16" s="1602"/>
      <c r="M16" s="1644"/>
      <c r="Q16" s="1646"/>
      <c r="R16" s="1585"/>
      <c r="S16" s="1586">
        <f t="shared" si="2"/>
        <v>131.19035063959927</v>
      </c>
      <c r="T16" s="1587">
        <f t="shared" si="3"/>
        <v>0</v>
      </c>
      <c r="U16" s="1585"/>
      <c r="V16" s="1585"/>
      <c r="W16" s="1585"/>
      <c r="X16" s="1585"/>
      <c r="Y16" s="1585"/>
      <c r="Z16" s="1585"/>
      <c r="AA16" s="1585"/>
      <c r="AB16" s="1585"/>
      <c r="AC16" s="1585"/>
      <c r="AD16" s="1585"/>
      <c r="AE16" s="1585"/>
      <c r="AF16" s="1585"/>
      <c r="AG16" s="1585"/>
      <c r="AH16" s="1585"/>
      <c r="AI16" s="1585"/>
      <c r="AJ16" s="1585"/>
      <c r="AK16" s="1585"/>
      <c r="AL16" s="1585"/>
      <c r="AM16" s="1585"/>
      <c r="AN16" s="1585"/>
      <c r="AO16" s="1585"/>
      <c r="AP16" s="1585"/>
      <c r="AQ16" s="1585"/>
      <c r="AR16" s="1585"/>
      <c r="AS16" s="1585"/>
      <c r="AT16" s="1585"/>
      <c r="AU16" s="1585"/>
      <c r="AV16" s="1585"/>
      <c r="AW16" s="1585"/>
      <c r="AX16" s="1585"/>
      <c r="AY16" s="1585"/>
      <c r="AZ16" s="1585"/>
      <c r="BA16" s="1585"/>
      <c r="BB16" s="1585"/>
      <c r="BC16" s="1585"/>
      <c r="BD16" s="1585"/>
      <c r="BE16" s="1585"/>
      <c r="BF16" s="1585"/>
      <c r="BG16" s="1585"/>
      <c r="BH16" s="1585"/>
      <c r="BI16" s="1585"/>
      <c r="BJ16" s="1585"/>
      <c r="BK16" s="1585"/>
      <c r="BL16" s="1585"/>
      <c r="BM16" s="1585"/>
      <c r="BN16" s="1585"/>
      <c r="BO16" s="1585"/>
      <c r="BP16" s="1585"/>
      <c r="BQ16" s="1585"/>
      <c r="BR16" s="1585"/>
      <c r="BS16" s="1585"/>
      <c r="BT16" s="1585"/>
      <c r="BU16" s="1585"/>
    </row>
    <row r="17" spans="1:73" s="1645" customFormat="1" ht="15" hidden="1" x14ac:dyDescent="0.25">
      <c r="A17" s="1585"/>
      <c r="B17" s="1647"/>
      <c r="C17" s="1648"/>
      <c r="D17" s="1649">
        <v>115</v>
      </c>
      <c r="E17" s="1650">
        <v>45672</v>
      </c>
      <c r="F17" s="1648"/>
      <c r="G17" s="1651">
        <v>579.75599999999997</v>
      </c>
      <c r="H17" s="1652">
        <v>583.33399999999995</v>
      </c>
      <c r="I17" s="1653">
        <f t="shared" si="0"/>
        <v>6.171561829459246E-3</v>
      </c>
      <c r="J17" s="1654">
        <f t="shared" si="1"/>
        <v>114.29462366328724</v>
      </c>
      <c r="K17" s="1655" t="s">
        <v>27237</v>
      </c>
      <c r="L17" s="1602"/>
      <c r="M17" s="1644"/>
      <c r="Q17" s="1646"/>
      <c r="R17" s="1585"/>
      <c r="S17" s="1586">
        <f t="shared" si="2"/>
        <v>114.29462366328724</v>
      </c>
      <c r="T17" s="1587">
        <f t="shared" si="3"/>
        <v>0</v>
      </c>
      <c r="U17" s="1585"/>
      <c r="V17" s="1585"/>
      <c r="W17" s="1585"/>
      <c r="X17" s="1585"/>
      <c r="Y17" s="1585"/>
      <c r="Z17" s="1585"/>
      <c r="AA17" s="1585"/>
      <c r="AB17" s="1585"/>
      <c r="AC17" s="1585"/>
      <c r="AD17" s="1585"/>
      <c r="AE17" s="1585"/>
      <c r="AF17" s="1585"/>
      <c r="AG17" s="1585"/>
      <c r="AH17" s="1585"/>
      <c r="AI17" s="1585"/>
      <c r="AJ17" s="1585"/>
      <c r="AK17" s="1585"/>
      <c r="AL17" s="1585"/>
      <c r="AM17" s="1585"/>
      <c r="AN17" s="1585"/>
      <c r="AO17" s="1585"/>
      <c r="AP17" s="1585"/>
      <c r="AQ17" s="1585"/>
      <c r="AR17" s="1585"/>
      <c r="AS17" s="1585"/>
      <c r="AT17" s="1585"/>
      <c r="AU17" s="1585"/>
      <c r="AV17" s="1585"/>
      <c r="AW17" s="1585"/>
      <c r="AX17" s="1585"/>
      <c r="AY17" s="1585"/>
      <c r="AZ17" s="1585"/>
      <c r="BA17" s="1585"/>
      <c r="BB17" s="1585"/>
      <c r="BC17" s="1585"/>
      <c r="BD17" s="1585"/>
      <c r="BE17" s="1585"/>
      <c r="BF17" s="1585"/>
      <c r="BG17" s="1585"/>
      <c r="BH17" s="1585"/>
      <c r="BI17" s="1585"/>
      <c r="BJ17" s="1585"/>
      <c r="BK17" s="1585"/>
      <c r="BL17" s="1585"/>
      <c r="BM17" s="1585"/>
      <c r="BN17" s="1585"/>
      <c r="BO17" s="1585"/>
      <c r="BP17" s="1585"/>
      <c r="BQ17" s="1585"/>
      <c r="BR17" s="1585"/>
      <c r="BS17" s="1585"/>
      <c r="BT17" s="1585"/>
      <c r="BU17" s="1585"/>
    </row>
    <row r="18" spans="1:73" s="1645" customFormat="1" ht="15" hidden="1" x14ac:dyDescent="0.25">
      <c r="A18" s="1585"/>
      <c r="B18" s="1656"/>
      <c r="C18" s="1657"/>
      <c r="D18" s="1658">
        <v>120</v>
      </c>
      <c r="E18" s="1650">
        <v>45672</v>
      </c>
      <c r="F18" s="1657"/>
      <c r="G18" s="1659">
        <v>579.75599999999997</v>
      </c>
      <c r="H18" s="1660">
        <v>583.33399999999995</v>
      </c>
      <c r="I18" s="1661">
        <f t="shared" si="0"/>
        <v>6.171561829459246E-3</v>
      </c>
      <c r="J18" s="1662">
        <f t="shared" si="1"/>
        <v>119.26395512690843</v>
      </c>
      <c r="K18" s="1663" t="s">
        <v>27238</v>
      </c>
      <c r="L18" s="1602"/>
      <c r="M18" s="1644"/>
      <c r="Q18" s="1646"/>
      <c r="R18" s="1585"/>
      <c r="S18" s="1586"/>
      <c r="T18" s="1587"/>
      <c r="U18" s="1585"/>
      <c r="V18" s="1585"/>
      <c r="W18" s="1585"/>
      <c r="X18" s="1585"/>
      <c r="Y18" s="1585"/>
      <c r="Z18" s="1585"/>
      <c r="AA18" s="1585"/>
      <c r="AB18" s="1585"/>
      <c r="AC18" s="1585"/>
      <c r="AD18" s="1585"/>
      <c r="AE18" s="1585"/>
      <c r="AF18" s="1585"/>
      <c r="AG18" s="1585"/>
      <c r="AH18" s="1585"/>
      <c r="AI18" s="1585"/>
      <c r="AJ18" s="1585"/>
      <c r="AK18" s="1585"/>
      <c r="AL18" s="1585"/>
      <c r="AM18" s="1585"/>
      <c r="AN18" s="1585"/>
      <c r="AO18" s="1585"/>
      <c r="AP18" s="1585"/>
      <c r="AQ18" s="1585"/>
      <c r="AR18" s="1585"/>
      <c r="AS18" s="1585"/>
      <c r="AT18" s="1585"/>
      <c r="AU18" s="1585"/>
      <c r="AV18" s="1585"/>
      <c r="AW18" s="1585"/>
      <c r="AX18" s="1585"/>
      <c r="AY18" s="1585"/>
      <c r="AZ18" s="1585"/>
      <c r="BA18" s="1585"/>
      <c r="BB18" s="1585"/>
      <c r="BC18" s="1585"/>
      <c r="BD18" s="1585"/>
      <c r="BE18" s="1585"/>
      <c r="BF18" s="1585"/>
      <c r="BG18" s="1585"/>
      <c r="BH18" s="1585"/>
      <c r="BI18" s="1585"/>
      <c r="BJ18" s="1585"/>
      <c r="BK18" s="1585"/>
      <c r="BL18" s="1585"/>
      <c r="BM18" s="1585"/>
      <c r="BN18" s="1585"/>
      <c r="BO18" s="1585"/>
      <c r="BP18" s="1585"/>
      <c r="BQ18" s="1585"/>
      <c r="BR18" s="1585"/>
      <c r="BS18" s="1585"/>
      <c r="BT18" s="1585"/>
      <c r="BU18" s="1585"/>
    </row>
    <row r="19" spans="1:73" hidden="1" x14ac:dyDescent="0.25">
      <c r="A19" s="1664"/>
      <c r="B19" s="1635" t="s">
        <v>22599</v>
      </c>
      <c r="C19" s="1636" t="s">
        <v>27068</v>
      </c>
      <c r="D19" s="1637">
        <v>132</v>
      </c>
      <c r="E19" s="1638">
        <v>45642</v>
      </c>
      <c r="F19" s="1636" t="s">
        <v>13171</v>
      </c>
      <c r="G19" s="1639">
        <v>579.75599999999997</v>
      </c>
      <c r="H19" s="1639">
        <v>583.33399999999995</v>
      </c>
      <c r="I19" s="1641">
        <f t="shared" si="0"/>
        <v>6.171561829459246E-3</v>
      </c>
      <c r="J19" s="1642">
        <f t="shared" si="1"/>
        <v>131.19035063959927</v>
      </c>
      <c r="K19" s="1643" t="s">
        <v>27236</v>
      </c>
      <c r="L19" s="1665"/>
      <c r="M19" s="1666"/>
      <c r="S19" s="1586">
        <f t="shared" ref="S19:S23" si="4">D19*(G19/H19)</f>
        <v>131.19035063959927</v>
      </c>
      <c r="T19" s="1587">
        <f t="shared" ref="T19:T23" si="5">J19-S19</f>
        <v>0</v>
      </c>
    </row>
    <row r="20" spans="1:73" hidden="1" x14ac:dyDescent="0.25">
      <c r="A20" s="1664"/>
      <c r="B20" s="1647"/>
      <c r="C20" s="1648"/>
      <c r="D20" s="1649"/>
      <c r="E20" s="1650"/>
      <c r="F20" s="1648"/>
      <c r="G20" s="1651"/>
      <c r="H20" s="1667"/>
      <c r="I20" s="1653"/>
      <c r="J20" s="1654"/>
      <c r="K20" s="1655"/>
      <c r="L20" s="1665"/>
      <c r="M20" s="1666"/>
      <c r="S20" s="1586" t="e">
        <f t="shared" si="4"/>
        <v>#DIV/0!</v>
      </c>
      <c r="T20" s="1587" t="e">
        <f t="shared" si="5"/>
        <v>#DIV/0!</v>
      </c>
    </row>
    <row r="21" spans="1:73" hidden="1" x14ac:dyDescent="0.25">
      <c r="A21" s="1664"/>
      <c r="B21" s="1656"/>
      <c r="C21" s="1657"/>
      <c r="D21" s="1668"/>
      <c r="E21" s="1669"/>
      <c r="F21" s="1657"/>
      <c r="G21" s="1670"/>
      <c r="H21" s="1671"/>
      <c r="I21" s="1672"/>
      <c r="J21" s="1673"/>
      <c r="K21" s="1674"/>
      <c r="L21" s="1665"/>
      <c r="M21" s="1666"/>
      <c r="S21" s="1586" t="e">
        <f t="shared" si="4"/>
        <v>#DIV/0!</v>
      </c>
      <c r="T21" s="1587" t="e">
        <f t="shared" si="5"/>
        <v>#DIV/0!</v>
      </c>
    </row>
    <row r="22" spans="1:73" s="1603" customFormat="1" x14ac:dyDescent="0.25">
      <c r="A22" s="1664"/>
      <c r="B22" s="1574" t="s">
        <v>27239</v>
      </c>
      <c r="C22" s="1604" t="s">
        <v>27068</v>
      </c>
      <c r="D22" s="1605">
        <v>90</v>
      </c>
      <c r="E22" s="1577">
        <v>45642</v>
      </c>
      <c r="F22" s="1632" t="s">
        <v>13171</v>
      </c>
      <c r="G22" s="1579">
        <f>G5</f>
        <v>590.23900000000003</v>
      </c>
      <c r="H22" s="1579">
        <f>H12</f>
        <v>583.33399999999995</v>
      </c>
      <c r="I22" s="1581">
        <f t="shared" ref="I22:I23" si="6">((H22-G22)/G22)</f>
        <v>-1.1698650885488906E-2</v>
      </c>
      <c r="J22" s="1607">
        <f t="shared" ref="J22:J23" si="7">D22/(1+I22)</f>
        <v>91.065341639609571</v>
      </c>
      <c r="K22" s="1608" t="s">
        <v>27231</v>
      </c>
      <c r="L22" s="1629"/>
      <c r="M22" s="1630"/>
      <c r="S22" s="1610">
        <f t="shared" si="4"/>
        <v>91.065341639609571</v>
      </c>
      <c r="T22" s="1611">
        <f t="shared" si="5"/>
        <v>0</v>
      </c>
    </row>
    <row r="23" spans="1:73" s="1603" customFormat="1" x14ac:dyDescent="0.25">
      <c r="A23" s="1664"/>
      <c r="B23" s="1675"/>
      <c r="C23" s="1612"/>
      <c r="D23" s="1613">
        <v>87</v>
      </c>
      <c r="E23" s="1614">
        <v>45658</v>
      </c>
      <c r="F23" s="1633"/>
      <c r="G23" s="1592">
        <f>G5</f>
        <v>590.23900000000003</v>
      </c>
      <c r="H23" s="1676">
        <f>H13</f>
        <v>584.51199999999994</v>
      </c>
      <c r="I23" s="1594">
        <f t="shared" si="6"/>
        <v>-9.7028491848218917E-3</v>
      </c>
      <c r="J23" s="1582">
        <f t="shared" si="7"/>
        <v>87.852418769845627</v>
      </c>
      <c r="K23" s="1583" t="s">
        <v>27233</v>
      </c>
      <c r="L23" s="1629"/>
      <c r="M23" s="1630"/>
      <c r="S23" s="1610">
        <f t="shared" si="4"/>
        <v>87.852418769845627</v>
      </c>
      <c r="T23" s="1611">
        <f t="shared" si="5"/>
        <v>0</v>
      </c>
    </row>
    <row r="24" spans="1:73" s="1603" customFormat="1" x14ac:dyDescent="0.25">
      <c r="A24" s="1664"/>
      <c r="B24" s="1619"/>
      <c r="C24" s="1620"/>
      <c r="D24" s="1621"/>
      <c r="E24" s="1622"/>
      <c r="F24" s="1634"/>
      <c r="G24" s="1677"/>
      <c r="H24" s="1678"/>
      <c r="I24" s="1625"/>
      <c r="J24" s="1679"/>
      <c r="K24" s="1680"/>
      <c r="L24" s="1629"/>
      <c r="M24" s="1630"/>
      <c r="S24" s="1610"/>
      <c r="T24" s="1611"/>
    </row>
    <row r="25" spans="1:73" s="1683" customFormat="1" ht="15" x14ac:dyDescent="0.25">
      <c r="A25" s="1664"/>
      <c r="B25" s="1574" t="s">
        <v>27240</v>
      </c>
      <c r="C25" s="1604" t="s">
        <v>27068</v>
      </c>
      <c r="D25" s="1605">
        <v>121</v>
      </c>
      <c r="E25" s="1577">
        <v>45642</v>
      </c>
      <c r="F25" s="1681" t="s">
        <v>13171</v>
      </c>
      <c r="G25" s="1579">
        <f>G5</f>
        <v>590.23900000000003</v>
      </c>
      <c r="H25" s="1628">
        <f>H22</f>
        <v>583.33399999999995</v>
      </c>
      <c r="I25" s="1682">
        <f t="shared" si="0"/>
        <v>-1.1698650885488906E-2</v>
      </c>
      <c r="J25" s="1582">
        <f t="shared" si="1"/>
        <v>122.43229264880843</v>
      </c>
      <c r="K25" s="1608" t="s">
        <v>27231</v>
      </c>
      <c r="L25" s="1609"/>
      <c r="Q25" s="1684"/>
      <c r="R25" s="1603"/>
      <c r="S25" s="1610">
        <f t="shared" si="2"/>
        <v>122.43229264880841</v>
      </c>
      <c r="T25" s="1611">
        <f t="shared" si="3"/>
        <v>0</v>
      </c>
      <c r="U25" s="1603"/>
      <c r="V25" s="1603"/>
      <c r="W25" s="1603"/>
      <c r="X25" s="1603"/>
      <c r="Y25" s="1603"/>
      <c r="Z25" s="1603"/>
      <c r="AA25" s="1603"/>
      <c r="AB25" s="1603"/>
      <c r="AC25" s="1603"/>
      <c r="AD25" s="1603"/>
      <c r="AE25" s="1603"/>
      <c r="AF25" s="1603"/>
      <c r="AG25" s="1603"/>
      <c r="AH25" s="1603"/>
      <c r="AI25" s="1603"/>
      <c r="AJ25" s="1603"/>
      <c r="AK25" s="1603"/>
      <c r="AL25" s="1603"/>
      <c r="AM25" s="1603"/>
      <c r="AN25" s="1603"/>
      <c r="AO25" s="1603"/>
      <c r="AP25" s="1603"/>
      <c r="AQ25" s="1603"/>
      <c r="AR25" s="1603"/>
      <c r="AS25" s="1603"/>
      <c r="AT25" s="1603"/>
      <c r="AU25" s="1603"/>
      <c r="AV25" s="1603"/>
      <c r="AW25" s="1603"/>
      <c r="AX25" s="1603"/>
      <c r="AY25" s="1603"/>
      <c r="AZ25" s="1603"/>
      <c r="BA25" s="1603"/>
      <c r="BB25" s="1603"/>
      <c r="BC25" s="1603"/>
      <c r="BD25" s="1603"/>
      <c r="BE25" s="1603"/>
      <c r="BF25" s="1603"/>
      <c r="BG25" s="1603"/>
      <c r="BH25" s="1603"/>
      <c r="BI25" s="1603"/>
      <c r="BJ25" s="1603"/>
      <c r="BK25" s="1603"/>
      <c r="BL25" s="1603"/>
      <c r="BM25" s="1603"/>
      <c r="BN25" s="1603"/>
      <c r="BO25" s="1603"/>
      <c r="BP25" s="1603"/>
      <c r="BQ25" s="1603"/>
      <c r="BR25" s="1603"/>
      <c r="BS25" s="1603"/>
      <c r="BT25" s="1603"/>
      <c r="BU25" s="1603"/>
    </row>
    <row r="26" spans="1:73" s="1683" customFormat="1" ht="15" x14ac:dyDescent="0.25">
      <c r="A26" s="1664"/>
      <c r="B26" s="1588"/>
      <c r="C26" s="1612"/>
      <c r="D26" s="1613">
        <v>115</v>
      </c>
      <c r="E26" s="1614">
        <v>45672</v>
      </c>
      <c r="F26" s="1685"/>
      <c r="G26" s="1592">
        <f>G5</f>
        <v>590.23900000000003</v>
      </c>
      <c r="H26" s="1616">
        <f>H23</f>
        <v>584.51199999999994</v>
      </c>
      <c r="I26" s="1594">
        <f t="shared" si="0"/>
        <v>-9.7028491848218917E-3</v>
      </c>
      <c r="J26" s="1617">
        <f t="shared" si="1"/>
        <v>116.1267604428994</v>
      </c>
      <c r="K26" s="1618" t="s">
        <v>27234</v>
      </c>
      <c r="L26" s="1609"/>
      <c r="Q26" s="1684"/>
      <c r="R26" s="1603"/>
      <c r="S26" s="1610">
        <f t="shared" si="2"/>
        <v>116.12676044289938</v>
      </c>
      <c r="T26" s="1611">
        <f t="shared" si="3"/>
        <v>0</v>
      </c>
      <c r="U26" s="1603"/>
      <c r="V26" s="1603"/>
      <c r="W26" s="1603"/>
      <c r="X26" s="1603"/>
      <c r="Y26" s="1603"/>
      <c r="Z26" s="1603"/>
      <c r="AA26" s="1603"/>
      <c r="AB26" s="1603"/>
      <c r="AC26" s="1603"/>
      <c r="AD26" s="1603"/>
      <c r="AE26" s="1603"/>
      <c r="AF26" s="1603"/>
      <c r="AG26" s="1603"/>
      <c r="AH26" s="1603"/>
      <c r="AI26" s="1603"/>
      <c r="AJ26" s="1603"/>
      <c r="AK26" s="1603"/>
      <c r="AL26" s="1603"/>
      <c r="AM26" s="1603"/>
      <c r="AN26" s="1603"/>
      <c r="AO26" s="1603"/>
      <c r="AP26" s="1603"/>
      <c r="AQ26" s="1603"/>
      <c r="AR26" s="1603"/>
      <c r="AS26" s="1603"/>
      <c r="AT26" s="1603"/>
      <c r="AU26" s="1603"/>
      <c r="AV26" s="1603"/>
      <c r="AW26" s="1603"/>
      <c r="AX26" s="1603"/>
      <c r="AY26" s="1603"/>
      <c r="AZ26" s="1603"/>
      <c r="BA26" s="1603"/>
      <c r="BB26" s="1603"/>
      <c r="BC26" s="1603"/>
      <c r="BD26" s="1603"/>
      <c r="BE26" s="1603"/>
      <c r="BF26" s="1603"/>
      <c r="BG26" s="1603"/>
      <c r="BH26" s="1603"/>
      <c r="BI26" s="1603"/>
      <c r="BJ26" s="1603"/>
      <c r="BK26" s="1603"/>
      <c r="BL26" s="1603"/>
      <c r="BM26" s="1603"/>
      <c r="BN26" s="1603"/>
      <c r="BO26" s="1603"/>
      <c r="BP26" s="1603"/>
      <c r="BQ26" s="1603"/>
      <c r="BR26" s="1603"/>
      <c r="BS26" s="1603"/>
      <c r="BT26" s="1603"/>
      <c r="BU26" s="1603"/>
    </row>
    <row r="27" spans="1:73" s="1683" customFormat="1" ht="15" x14ac:dyDescent="0.25">
      <c r="A27" s="1664"/>
      <c r="B27" s="1588"/>
      <c r="C27" s="1612"/>
      <c r="D27" s="1589">
        <v>120</v>
      </c>
      <c r="E27" s="1614">
        <v>45672</v>
      </c>
      <c r="F27" s="1686"/>
      <c r="G27" s="1592">
        <f>G5</f>
        <v>590.23900000000003</v>
      </c>
      <c r="H27" s="1616">
        <f>H23</f>
        <v>584.51199999999994</v>
      </c>
      <c r="I27" s="1594">
        <f t="shared" si="0"/>
        <v>-9.7028491848218917E-3</v>
      </c>
      <c r="J27" s="1617">
        <f t="shared" si="1"/>
        <v>121.17575002737328</v>
      </c>
      <c r="K27" s="1618" t="s">
        <v>27232</v>
      </c>
      <c r="L27" s="1609"/>
      <c r="Q27" s="1684"/>
      <c r="R27" s="1603"/>
      <c r="S27" s="1610"/>
      <c r="T27" s="1611"/>
      <c r="U27" s="1603"/>
      <c r="V27" s="1603"/>
      <c r="W27" s="1603"/>
      <c r="X27" s="1603"/>
      <c r="Y27" s="1603"/>
      <c r="Z27" s="1603"/>
      <c r="AA27" s="1603"/>
      <c r="AB27" s="1603"/>
      <c r="AC27" s="1603"/>
      <c r="AD27" s="1603"/>
      <c r="AE27" s="1603"/>
      <c r="AF27" s="1603"/>
      <c r="AG27" s="1603"/>
      <c r="AH27" s="1603"/>
      <c r="AI27" s="1603"/>
      <c r="AJ27" s="1603"/>
      <c r="AK27" s="1603"/>
      <c r="AL27" s="1603"/>
      <c r="AM27" s="1603"/>
      <c r="AN27" s="1603"/>
      <c r="AO27" s="1603"/>
      <c r="AP27" s="1603"/>
      <c r="AQ27" s="1603"/>
      <c r="AR27" s="1603"/>
      <c r="AS27" s="1603"/>
      <c r="AT27" s="1603"/>
      <c r="AU27" s="1603"/>
      <c r="AV27" s="1603"/>
      <c r="AW27" s="1603"/>
      <c r="AX27" s="1603"/>
      <c r="AY27" s="1603"/>
      <c r="AZ27" s="1603"/>
      <c r="BA27" s="1603"/>
      <c r="BB27" s="1603"/>
      <c r="BC27" s="1603"/>
      <c r="BD27" s="1603"/>
      <c r="BE27" s="1603"/>
      <c r="BF27" s="1603"/>
      <c r="BG27" s="1603"/>
      <c r="BH27" s="1603"/>
      <c r="BI27" s="1603"/>
      <c r="BJ27" s="1603"/>
      <c r="BK27" s="1603"/>
      <c r="BL27" s="1603"/>
      <c r="BM27" s="1603"/>
      <c r="BN27" s="1603"/>
      <c r="BO27" s="1603"/>
      <c r="BP27" s="1603"/>
      <c r="BQ27" s="1603"/>
      <c r="BR27" s="1603"/>
      <c r="BS27" s="1603"/>
      <c r="BT27" s="1603"/>
      <c r="BU27" s="1603"/>
    </row>
    <row r="28" spans="1:73" s="1683" customFormat="1" ht="15" x14ac:dyDescent="0.25">
      <c r="A28" s="1664"/>
      <c r="B28" s="1619"/>
      <c r="C28" s="1620"/>
      <c r="D28" s="1589">
        <v>112</v>
      </c>
      <c r="E28" s="1622">
        <v>45658</v>
      </c>
      <c r="F28" s="1687"/>
      <c r="G28" s="1592">
        <f>G5</f>
        <v>590.23900000000003</v>
      </c>
      <c r="H28" s="1624">
        <f>H23</f>
        <v>584.51199999999994</v>
      </c>
      <c r="I28" s="1625">
        <f t="shared" si="0"/>
        <v>-9.7028491848218917E-3</v>
      </c>
      <c r="J28" s="1617">
        <f t="shared" si="1"/>
        <v>113.09736669221506</v>
      </c>
      <c r="K28" s="1583" t="s">
        <v>27233</v>
      </c>
      <c r="L28" s="1609"/>
      <c r="M28" s="1688"/>
      <c r="Q28" s="1684"/>
      <c r="R28" s="1603"/>
      <c r="S28" s="1610">
        <f t="shared" si="2"/>
        <v>113.09736669221505</v>
      </c>
      <c r="T28" s="1611">
        <f t="shared" si="3"/>
        <v>0</v>
      </c>
      <c r="U28" s="1603"/>
      <c r="V28" s="1603"/>
      <c r="W28" s="1603"/>
      <c r="X28" s="1603"/>
      <c r="Y28" s="1603"/>
      <c r="Z28" s="1603"/>
      <c r="AA28" s="1603"/>
      <c r="AB28" s="1603"/>
      <c r="AC28" s="1603"/>
      <c r="AD28" s="1603"/>
      <c r="AE28" s="1603"/>
      <c r="AF28" s="1603"/>
      <c r="AG28" s="1603"/>
      <c r="AH28" s="1603"/>
      <c r="AI28" s="1603"/>
      <c r="AJ28" s="1603"/>
      <c r="AK28" s="1603"/>
      <c r="AL28" s="1603"/>
      <c r="AM28" s="1603"/>
      <c r="AN28" s="1603"/>
      <c r="AO28" s="1603"/>
      <c r="AP28" s="1603"/>
      <c r="AQ28" s="1603"/>
      <c r="AR28" s="1603"/>
      <c r="AS28" s="1603"/>
      <c r="AT28" s="1603"/>
      <c r="AU28" s="1603"/>
      <c r="AV28" s="1603"/>
      <c r="AW28" s="1603"/>
      <c r="AX28" s="1603"/>
      <c r="AY28" s="1603"/>
      <c r="AZ28" s="1603"/>
      <c r="BA28" s="1603"/>
      <c r="BB28" s="1603"/>
      <c r="BC28" s="1603"/>
      <c r="BD28" s="1603"/>
      <c r="BE28" s="1603"/>
      <c r="BF28" s="1603"/>
      <c r="BG28" s="1603"/>
      <c r="BH28" s="1603"/>
      <c r="BI28" s="1603"/>
      <c r="BJ28" s="1603"/>
      <c r="BK28" s="1603"/>
      <c r="BL28" s="1603"/>
      <c r="BM28" s="1603"/>
      <c r="BN28" s="1603"/>
      <c r="BO28" s="1603"/>
      <c r="BP28" s="1603"/>
      <c r="BQ28" s="1603"/>
      <c r="BR28" s="1603"/>
      <c r="BS28" s="1603"/>
      <c r="BT28" s="1603"/>
      <c r="BU28" s="1603"/>
    </row>
    <row r="29" spans="1:73" s="1603" customFormat="1" ht="15" x14ac:dyDescent="0.25">
      <c r="A29" s="1664"/>
      <c r="B29" s="1689" t="s">
        <v>27241</v>
      </c>
      <c r="C29" s="1612" t="s">
        <v>27068</v>
      </c>
      <c r="D29" s="1605">
        <v>121</v>
      </c>
      <c r="E29" s="1577">
        <v>45642</v>
      </c>
      <c r="F29" s="1633" t="s">
        <v>13171</v>
      </c>
      <c r="G29" s="1579">
        <f>G5</f>
        <v>590.23900000000003</v>
      </c>
      <c r="H29" s="1628">
        <f>H25</f>
        <v>583.33399999999995</v>
      </c>
      <c r="I29" s="1682">
        <f t="shared" si="0"/>
        <v>-1.1698650885488906E-2</v>
      </c>
      <c r="J29" s="1582">
        <f t="shared" si="1"/>
        <v>122.43229264880843</v>
      </c>
      <c r="K29" s="1608" t="s">
        <v>27231</v>
      </c>
      <c r="L29" s="1609"/>
      <c r="M29" s="1690"/>
      <c r="S29" s="1610">
        <f t="shared" si="2"/>
        <v>122.43229264880841</v>
      </c>
      <c r="T29" s="1611">
        <f t="shared" si="3"/>
        <v>0</v>
      </c>
    </row>
    <row r="30" spans="1:73" s="1603" customFormat="1" ht="15" x14ac:dyDescent="0.25">
      <c r="A30" s="1664"/>
      <c r="B30" s="1689"/>
      <c r="C30" s="1612"/>
      <c r="D30" s="1613">
        <v>120</v>
      </c>
      <c r="E30" s="1614">
        <v>45672</v>
      </c>
      <c r="F30" s="1633"/>
      <c r="G30" s="1592">
        <f>G5</f>
        <v>590.23900000000003</v>
      </c>
      <c r="H30" s="1616">
        <f>H26</f>
        <v>584.51199999999994</v>
      </c>
      <c r="I30" s="1594">
        <f t="shared" si="0"/>
        <v>-9.7028491848218917E-3</v>
      </c>
      <c r="J30" s="1617">
        <f t="shared" si="1"/>
        <v>121.17575002737328</v>
      </c>
      <c r="K30" s="1618" t="s">
        <v>27234</v>
      </c>
      <c r="L30" s="1609"/>
      <c r="M30" s="1690"/>
      <c r="S30" s="1610"/>
      <c r="T30" s="1611"/>
    </row>
    <row r="31" spans="1:73" s="1603" customFormat="1" ht="15" x14ac:dyDescent="0.25">
      <c r="A31" s="1664"/>
      <c r="B31" s="1689"/>
      <c r="C31" s="1612"/>
      <c r="D31" s="1589">
        <v>125</v>
      </c>
      <c r="E31" s="1614">
        <v>45672</v>
      </c>
      <c r="F31" s="1633"/>
      <c r="G31" s="1592">
        <f t="shared" ref="G31:G32" si="8">G6</f>
        <v>590.23900000000003</v>
      </c>
      <c r="H31" s="1616">
        <f>H27</f>
        <v>584.51199999999994</v>
      </c>
      <c r="I31" s="1594">
        <f t="shared" si="0"/>
        <v>-9.7028491848218917E-3</v>
      </c>
      <c r="J31" s="1617">
        <f t="shared" si="1"/>
        <v>126.22473961184717</v>
      </c>
      <c r="K31" s="1618" t="s">
        <v>27232</v>
      </c>
      <c r="L31" s="1609"/>
      <c r="M31" s="1690"/>
      <c r="S31" s="1610"/>
      <c r="T31" s="1611"/>
    </row>
    <row r="32" spans="1:73" s="1603" customFormat="1" ht="15" x14ac:dyDescent="0.25">
      <c r="A32" s="1664"/>
      <c r="B32" s="1691"/>
      <c r="C32" s="1620"/>
      <c r="D32" s="1589">
        <v>118</v>
      </c>
      <c r="E32" s="1622">
        <v>45658</v>
      </c>
      <c r="F32" s="1634"/>
      <c r="G32" s="1592">
        <f t="shared" si="8"/>
        <v>590.23900000000003</v>
      </c>
      <c r="H32" s="1624">
        <f>H28</f>
        <v>584.51199999999994</v>
      </c>
      <c r="I32" s="1625">
        <f t="shared" si="0"/>
        <v>-9.7028491848218917E-3</v>
      </c>
      <c r="J32" s="1582">
        <f t="shared" si="1"/>
        <v>119.15615419358373</v>
      </c>
      <c r="K32" s="1583" t="s">
        <v>27233</v>
      </c>
      <c r="L32" s="1609"/>
      <c r="M32" s="1690"/>
      <c r="S32" s="1610"/>
      <c r="T32" s="1611"/>
    </row>
    <row r="33" spans="1:20" s="1603" customFormat="1" ht="15" x14ac:dyDescent="0.25">
      <c r="A33" s="1664"/>
      <c r="B33" s="1574" t="s">
        <v>27242</v>
      </c>
      <c r="C33" s="1604" t="s">
        <v>15154</v>
      </c>
      <c r="D33" s="1605">
        <v>3400</v>
      </c>
      <c r="E33" s="1577">
        <v>45691</v>
      </c>
      <c r="F33" s="1632" t="s">
        <v>27243</v>
      </c>
      <c r="G33" s="1579">
        <v>1225.633</v>
      </c>
      <c r="H33" s="1692">
        <v>1173.7750000000001</v>
      </c>
      <c r="I33" s="1581">
        <f>((H33-G33)/G33)</f>
        <v>-4.2311197560770591E-2</v>
      </c>
      <c r="J33" s="1607">
        <f>D33/(1+I33)</f>
        <v>3550.2137973632084</v>
      </c>
      <c r="K33" s="1608" t="s">
        <v>27244</v>
      </c>
      <c r="L33" s="1609"/>
      <c r="M33" s="1690"/>
      <c r="S33" s="1610">
        <f t="shared" si="2"/>
        <v>3550.2137973632084</v>
      </c>
      <c r="T33" s="1611">
        <f t="shared" si="3"/>
        <v>0</v>
      </c>
    </row>
    <row r="34" spans="1:20" s="1603" customFormat="1" ht="15" x14ac:dyDescent="0.25">
      <c r="A34" s="1664"/>
      <c r="B34" s="1588"/>
      <c r="C34" s="1612"/>
      <c r="D34" s="1613">
        <v>1900</v>
      </c>
      <c r="E34" s="1614">
        <v>45691</v>
      </c>
      <c r="F34" s="1633"/>
      <c r="G34" s="1592">
        <f>G33</f>
        <v>1225.633</v>
      </c>
      <c r="H34" s="1676">
        <f>H33</f>
        <v>1173.7750000000001</v>
      </c>
      <c r="I34" s="1594">
        <f t="shared" ref="I34" si="9">((H34-G34)/G34)</f>
        <v>-4.2311197560770591E-2</v>
      </c>
      <c r="J34" s="1595">
        <f t="shared" ref="J34" si="10">D34/(1+I34)</f>
        <v>1983.9430044088517</v>
      </c>
      <c r="K34" s="1618" t="s">
        <v>27245</v>
      </c>
      <c r="L34" s="1609"/>
      <c r="M34" s="1690"/>
      <c r="S34" s="1610">
        <f t="shared" si="2"/>
        <v>1983.9430044088517</v>
      </c>
      <c r="T34" s="1611">
        <f t="shared" si="3"/>
        <v>0</v>
      </c>
    </row>
    <row r="35" spans="1:20" s="1603" customFormat="1" ht="15" x14ac:dyDescent="0.25">
      <c r="A35" s="1664"/>
      <c r="B35" s="1588"/>
      <c r="C35" s="1620"/>
      <c r="D35" s="1589">
        <v>3100</v>
      </c>
      <c r="E35" s="1597">
        <v>45691</v>
      </c>
      <c r="F35" s="1633"/>
      <c r="G35" s="1592">
        <f>G33</f>
        <v>1225.633</v>
      </c>
      <c r="H35" s="1599">
        <f>H33</f>
        <v>1173.7750000000001</v>
      </c>
      <c r="I35" s="1600">
        <f>((H35-G35)/G35)</f>
        <v>-4.2311197560770591E-2</v>
      </c>
      <c r="J35" s="1601">
        <f>D35/(1+I35)</f>
        <v>3236.9596387723373</v>
      </c>
      <c r="K35" s="1596" t="s">
        <v>27246</v>
      </c>
      <c r="L35" s="1609"/>
      <c r="M35" s="1690"/>
      <c r="S35" s="1610">
        <f t="shared" si="2"/>
        <v>3236.9596387723373</v>
      </c>
      <c r="T35" s="1611">
        <f t="shared" si="3"/>
        <v>0</v>
      </c>
    </row>
    <row r="36" spans="1:20" s="1603" customFormat="1" ht="15" x14ac:dyDescent="0.25">
      <c r="A36" s="1664"/>
      <c r="B36" s="1574" t="s">
        <v>27247</v>
      </c>
      <c r="C36" s="1604" t="s">
        <v>15154</v>
      </c>
      <c r="D36" s="1605">
        <v>723.13</v>
      </c>
      <c r="E36" s="1577">
        <v>45627</v>
      </c>
      <c r="F36" s="1632" t="s">
        <v>27243</v>
      </c>
      <c r="G36" s="1579">
        <v>1225.633</v>
      </c>
      <c r="H36" s="1692">
        <v>1159.5360000000001</v>
      </c>
      <c r="I36" s="1581">
        <f>((H36-G36)/G36)</f>
        <v>-5.3928867776895678E-2</v>
      </c>
      <c r="J36" s="1607">
        <f>D36/(1+I36)</f>
        <v>764.35056030170688</v>
      </c>
      <c r="K36" s="1608" t="s">
        <v>27244</v>
      </c>
      <c r="L36" s="1609"/>
      <c r="M36" s="1690"/>
      <c r="S36" s="1610">
        <f t="shared" si="2"/>
        <v>764.35056030170699</v>
      </c>
      <c r="T36" s="1611">
        <f t="shared" si="3"/>
        <v>0</v>
      </c>
    </row>
    <row r="37" spans="1:20" s="1603" customFormat="1" ht="15" x14ac:dyDescent="0.25">
      <c r="A37" s="1664"/>
      <c r="B37" s="1588"/>
      <c r="C37" s="1612"/>
      <c r="D37" s="1613">
        <v>775.44</v>
      </c>
      <c r="E37" s="1614">
        <v>45627</v>
      </c>
      <c r="F37" s="1633"/>
      <c r="G37" s="1592">
        <f>G36</f>
        <v>1225.633</v>
      </c>
      <c r="H37" s="1676">
        <v>1159.5360000000001</v>
      </c>
      <c r="I37" s="1594">
        <f t="shared" ref="I37" si="11">((H37-G37)/G37)</f>
        <v>-5.3928867776895678E-2</v>
      </c>
      <c r="J37" s="1595">
        <f t="shared" ref="J37" si="12">D37/(1+I37)</f>
        <v>819.64238585089208</v>
      </c>
      <c r="K37" s="1618" t="s">
        <v>27248</v>
      </c>
      <c r="L37" s="1609"/>
      <c r="M37" s="1690"/>
      <c r="S37" s="1610">
        <f t="shared" si="2"/>
        <v>819.6423858508922</v>
      </c>
      <c r="T37" s="1611">
        <f t="shared" si="3"/>
        <v>0</v>
      </c>
    </row>
    <row r="38" spans="1:20" s="1603" customFormat="1" ht="15" x14ac:dyDescent="0.25">
      <c r="A38" s="1664"/>
      <c r="B38" s="1588"/>
      <c r="C38" s="1620"/>
      <c r="D38" s="1589">
        <v>659</v>
      </c>
      <c r="E38" s="1597">
        <v>45627</v>
      </c>
      <c r="F38" s="1633"/>
      <c r="G38" s="1592">
        <f>G36</f>
        <v>1225.633</v>
      </c>
      <c r="H38" s="1599">
        <v>1159.5360000000001</v>
      </c>
      <c r="I38" s="1600">
        <f>((H38-G38)/G38)</f>
        <v>-5.3928867776895678E-2</v>
      </c>
      <c r="J38" s="1601">
        <f>D38/(1+I38)</f>
        <v>696.5649596045314</v>
      </c>
      <c r="K38" s="1596" t="s">
        <v>27249</v>
      </c>
      <c r="L38" s="1609"/>
      <c r="M38" s="1690"/>
      <c r="S38" s="1610">
        <f t="shared" si="2"/>
        <v>696.56495960453151</v>
      </c>
      <c r="T38" s="1611">
        <f t="shared" si="3"/>
        <v>0</v>
      </c>
    </row>
    <row r="39" spans="1:20" s="1603" customFormat="1" ht="15" x14ac:dyDescent="0.25">
      <c r="A39" s="1664"/>
      <c r="B39" s="1574" t="s">
        <v>27250</v>
      </c>
      <c r="C39" s="1604" t="s">
        <v>15154</v>
      </c>
      <c r="D39" s="1605">
        <v>251.75</v>
      </c>
      <c r="E39" s="1577">
        <v>45627</v>
      </c>
      <c r="F39" s="1632" t="s">
        <v>27243</v>
      </c>
      <c r="G39" s="1579">
        <v>1225.633</v>
      </c>
      <c r="H39" s="1692">
        <v>1159.5360000000001</v>
      </c>
      <c r="I39" s="1581">
        <f>((H39-G39)/G39)</f>
        <v>-5.3928867776895678E-2</v>
      </c>
      <c r="J39" s="1693">
        <f>D39/(1+I39)</f>
        <v>266.10049860461424</v>
      </c>
      <c r="K39" s="1608" t="s">
        <v>27244</v>
      </c>
      <c r="L39" s="1609"/>
      <c r="M39" s="1690"/>
      <c r="S39" s="1610">
        <f t="shared" si="2"/>
        <v>266.1004986046143</v>
      </c>
      <c r="T39" s="1611">
        <f t="shared" si="3"/>
        <v>0</v>
      </c>
    </row>
    <row r="40" spans="1:20" s="1603" customFormat="1" ht="15" x14ac:dyDescent="0.25">
      <c r="A40" s="1664"/>
      <c r="B40" s="1588"/>
      <c r="C40" s="1612"/>
      <c r="D40" s="1613">
        <v>329.89</v>
      </c>
      <c r="E40" s="1614">
        <v>45627</v>
      </c>
      <c r="F40" s="1633"/>
      <c r="G40" s="1592">
        <f>G39</f>
        <v>1225.633</v>
      </c>
      <c r="H40" s="1676">
        <v>1159.5360000000001</v>
      </c>
      <c r="I40" s="1594">
        <f t="shared" ref="I40" si="13">((H40-G40)/G40)</f>
        <v>-5.3928867776895678E-2</v>
      </c>
      <c r="J40" s="1694">
        <f t="shared" ref="J40" si="14">D40/(1+I40)</f>
        <v>348.69471096197094</v>
      </c>
      <c r="K40" s="1618" t="s">
        <v>27248</v>
      </c>
      <c r="L40" s="1609"/>
      <c r="M40" s="1690"/>
      <c r="S40" s="1610">
        <f t="shared" si="2"/>
        <v>348.694710961971</v>
      </c>
      <c r="T40" s="1611">
        <f t="shared" si="3"/>
        <v>0</v>
      </c>
    </row>
    <row r="41" spans="1:20" s="1603" customFormat="1" ht="15" x14ac:dyDescent="0.25">
      <c r="A41" s="1664"/>
      <c r="B41" s="1588"/>
      <c r="C41" s="1620"/>
      <c r="D41" s="1589">
        <v>279.89999999999998</v>
      </c>
      <c r="E41" s="1597">
        <v>45627</v>
      </c>
      <c r="F41" s="1633"/>
      <c r="G41" s="1592">
        <f>G39</f>
        <v>1225.633</v>
      </c>
      <c r="H41" s="1599">
        <v>1159.5360000000001</v>
      </c>
      <c r="I41" s="1600">
        <f>((H41-G41)/G41)</f>
        <v>-5.3928867776895678E-2</v>
      </c>
      <c r="J41" s="1695">
        <f>D41/(1+I41)</f>
        <v>295.85513231154528</v>
      </c>
      <c r="K41" s="1596" t="s">
        <v>27251</v>
      </c>
      <c r="L41" s="1609"/>
      <c r="M41" s="1690"/>
      <c r="S41" s="1610">
        <f t="shared" si="2"/>
        <v>295.85513231154533</v>
      </c>
      <c r="T41" s="1611">
        <f t="shared" si="3"/>
        <v>0</v>
      </c>
    </row>
    <row r="42" spans="1:20" s="1603" customFormat="1" ht="15" x14ac:dyDescent="0.25">
      <c r="A42" s="1664"/>
      <c r="B42" s="1574" t="s">
        <v>27252</v>
      </c>
      <c r="C42" s="1604" t="s">
        <v>15154</v>
      </c>
      <c r="D42" s="1605">
        <v>399.99</v>
      </c>
      <c r="E42" s="1577">
        <v>45627</v>
      </c>
      <c r="F42" s="1632" t="s">
        <v>27243</v>
      </c>
      <c r="G42" s="1579">
        <v>1225.633</v>
      </c>
      <c r="H42" s="1692">
        <v>1159.5360000000001</v>
      </c>
      <c r="I42" s="1581">
        <f>((H42-G42)/G42)</f>
        <v>-5.3928867776895678E-2</v>
      </c>
      <c r="J42" s="1693">
        <f>D42/(1+I42)</f>
        <v>422.79061941155771</v>
      </c>
      <c r="K42" s="1608" t="s">
        <v>27244</v>
      </c>
      <c r="L42" s="1609"/>
      <c r="M42" s="1690"/>
      <c r="S42" s="1610">
        <f t="shared" si="2"/>
        <v>422.79061941155777</v>
      </c>
      <c r="T42" s="1611">
        <f t="shared" si="3"/>
        <v>0</v>
      </c>
    </row>
    <row r="43" spans="1:20" s="1603" customFormat="1" ht="15" x14ac:dyDescent="0.25">
      <c r="A43" s="1664"/>
      <c r="B43" s="1588"/>
      <c r="C43" s="1612"/>
      <c r="D43" s="1613">
        <v>359.9</v>
      </c>
      <c r="E43" s="1614">
        <v>45627</v>
      </c>
      <c r="F43" s="1633"/>
      <c r="G43" s="1592">
        <f>G42</f>
        <v>1225.633</v>
      </c>
      <c r="H43" s="1676">
        <v>1159.5360000000001</v>
      </c>
      <c r="I43" s="1594">
        <f t="shared" ref="I43" si="15">((H43-G43)/G43)</f>
        <v>-5.3928867776895678E-2</v>
      </c>
      <c r="J43" s="1694">
        <f t="shared" ref="J43" si="16">D43/(1+I43)</f>
        <v>380.41537019980404</v>
      </c>
      <c r="K43" s="1618" t="s">
        <v>27248</v>
      </c>
      <c r="L43" s="1609"/>
      <c r="M43" s="1690"/>
      <c r="S43" s="1610">
        <f t="shared" si="2"/>
        <v>380.41537019980404</v>
      </c>
      <c r="T43" s="1611">
        <f t="shared" si="3"/>
        <v>0</v>
      </c>
    </row>
    <row r="44" spans="1:20" s="1603" customFormat="1" ht="15" x14ac:dyDescent="0.25">
      <c r="A44" s="1664"/>
      <c r="B44" s="1619"/>
      <c r="C44" s="1620"/>
      <c r="D44" s="1621">
        <v>376.9</v>
      </c>
      <c r="E44" s="1622">
        <v>45627</v>
      </c>
      <c r="F44" s="1634"/>
      <c r="G44" s="1592">
        <f>G42</f>
        <v>1225.633</v>
      </c>
      <c r="H44" s="1696">
        <v>1159.5360000000001</v>
      </c>
      <c r="I44" s="1625">
        <f>((H44-G44)/G44)</f>
        <v>-5.3928867776895678E-2</v>
      </c>
      <c r="J44" s="1697">
        <f>D44/(1+I44)</f>
        <v>398.384420751059</v>
      </c>
      <c r="K44" s="1698" t="s">
        <v>27253</v>
      </c>
      <c r="L44" s="1609"/>
      <c r="M44" s="1690"/>
      <c r="S44" s="1610">
        <f t="shared" si="2"/>
        <v>398.38442075105905</v>
      </c>
      <c r="T44" s="1611">
        <f t="shared" si="3"/>
        <v>0</v>
      </c>
    </row>
    <row r="45" spans="1:20" ht="15" x14ac:dyDescent="0.25">
      <c r="A45" s="1664"/>
      <c r="B45" s="1574" t="s">
        <v>27254</v>
      </c>
      <c r="C45" s="1604" t="s">
        <v>15233</v>
      </c>
      <c r="D45" s="1605">
        <v>408.38</v>
      </c>
      <c r="E45" s="1577">
        <v>45707</v>
      </c>
      <c r="F45" s="1632" t="s">
        <v>27255</v>
      </c>
      <c r="G45" s="1699">
        <v>99.248000000000005</v>
      </c>
      <c r="H45" s="1699">
        <v>100.61199999999999</v>
      </c>
      <c r="I45" s="1581">
        <f>((H45-G45)/G45)</f>
        <v>1.3743349991939284E-2</v>
      </c>
      <c r="J45" s="1693">
        <f>D45/(1+I45)</f>
        <v>402.84357969228324</v>
      </c>
      <c r="K45" s="1608" t="s">
        <v>27256</v>
      </c>
      <c r="L45" s="1602"/>
      <c r="M45" s="1700"/>
      <c r="S45" s="1586">
        <f t="shared" si="2"/>
        <v>402.84357969228324</v>
      </c>
      <c r="T45" s="1587">
        <f t="shared" si="3"/>
        <v>0</v>
      </c>
    </row>
    <row r="46" spans="1:20" ht="15" x14ac:dyDescent="0.25">
      <c r="A46" s="1664"/>
      <c r="B46" s="1588"/>
      <c r="C46" s="1612"/>
      <c r="D46" s="1613">
        <v>379.89</v>
      </c>
      <c r="E46" s="1614">
        <v>45707</v>
      </c>
      <c r="F46" s="1633"/>
      <c r="G46" s="1676">
        <f>G45</f>
        <v>99.248000000000005</v>
      </c>
      <c r="H46" s="1676">
        <f>H45</f>
        <v>100.61199999999999</v>
      </c>
      <c r="I46" s="1594">
        <f t="shared" ref="I46" si="17">((H46-G46)/G46)</f>
        <v>1.3743349991939284E-2</v>
      </c>
      <c r="J46" s="1694">
        <f t="shared" ref="J46" si="18">D46/(1+I46)</f>
        <v>374.73981950463167</v>
      </c>
      <c r="K46" s="1618" t="s">
        <v>27244</v>
      </c>
      <c r="L46" s="1602"/>
      <c r="M46" s="1700"/>
      <c r="S46" s="1586">
        <f t="shared" si="2"/>
        <v>374.73981950463167</v>
      </c>
      <c r="T46" s="1587">
        <f t="shared" si="3"/>
        <v>0</v>
      </c>
    </row>
    <row r="47" spans="1:20" ht="15" x14ac:dyDescent="0.25">
      <c r="A47" s="1664"/>
      <c r="B47" s="1619"/>
      <c r="C47" s="1620"/>
      <c r="D47" s="1621">
        <v>353.85</v>
      </c>
      <c r="E47" s="1622">
        <v>45341</v>
      </c>
      <c r="F47" s="1634"/>
      <c r="G47" s="1678">
        <f>G45</f>
        <v>99.248000000000005</v>
      </c>
      <c r="H47" s="1678">
        <f>H45</f>
        <v>100.61199999999999</v>
      </c>
      <c r="I47" s="1625">
        <f>((H47-G47)/G47)</f>
        <v>1.3743349991939284E-2</v>
      </c>
      <c r="J47" s="1697">
        <f>D47/(1+I47)</f>
        <v>349.05284459110254</v>
      </c>
      <c r="K47" s="1698" t="s">
        <v>27257</v>
      </c>
      <c r="L47" s="1602"/>
      <c r="M47" s="1700"/>
      <c r="S47" s="1586">
        <f t="shared" si="2"/>
        <v>349.05284459110248</v>
      </c>
      <c r="T47" s="1587">
        <f t="shared" si="3"/>
        <v>0</v>
      </c>
    </row>
    <row r="48" spans="1:20" ht="15" x14ac:dyDescent="0.25">
      <c r="A48" s="1664"/>
      <c r="B48" s="1701"/>
      <c r="D48" s="1703"/>
      <c r="E48" s="1704"/>
      <c r="F48" s="1705"/>
      <c r="G48" s="1706"/>
      <c r="I48" s="1707"/>
      <c r="J48" s="1708"/>
      <c r="K48" s="1709"/>
      <c r="L48" s="1602"/>
      <c r="M48" s="1700"/>
    </row>
    <row r="49" spans="1:13" ht="15" x14ac:dyDescent="0.25">
      <c r="A49" s="1664"/>
      <c r="B49" s="1701"/>
      <c r="D49" s="1710"/>
      <c r="E49" s="1710"/>
      <c r="F49" s="1710"/>
      <c r="G49" s="1710"/>
      <c r="H49" s="1710"/>
      <c r="I49" s="1707"/>
      <c r="J49" s="1708"/>
      <c r="K49" s="1709"/>
      <c r="L49" s="1602"/>
      <c r="M49" s="1700"/>
    </row>
    <row r="50" spans="1:13" ht="15" x14ac:dyDescent="0.25">
      <c r="A50" s="1664"/>
      <c r="B50" s="1701"/>
      <c r="D50" s="1710"/>
      <c r="E50" s="1710"/>
      <c r="F50" s="1710"/>
      <c r="G50" s="1710"/>
      <c r="H50" s="1710"/>
      <c r="I50" s="1707"/>
      <c r="J50" s="1708"/>
      <c r="K50" s="1709"/>
      <c r="L50" s="1602"/>
      <c r="M50" s="1700"/>
    </row>
    <row r="51" spans="1:13" ht="15" x14ac:dyDescent="0.25">
      <c r="A51" s="1664"/>
      <c r="B51" s="1711"/>
      <c r="C51" s="1712"/>
      <c r="D51" s="1713"/>
      <c r="E51" s="1714"/>
      <c r="F51" s="1715"/>
      <c r="G51" s="1716"/>
      <c r="H51" s="1671"/>
      <c r="I51" s="1717"/>
      <c r="J51" s="1718"/>
      <c r="K51" s="1719"/>
      <c r="L51" s="1602"/>
      <c r="M51" s="1700"/>
    </row>
  </sheetData>
  <mergeCells count="45">
    <mergeCell ref="B45:B47"/>
    <mergeCell ref="C45:C47"/>
    <mergeCell ref="F45:F47"/>
    <mergeCell ref="D49:H50"/>
    <mergeCell ref="B39:B41"/>
    <mergeCell ref="C39:C41"/>
    <mergeCell ref="F39:F41"/>
    <mergeCell ref="B42:B44"/>
    <mergeCell ref="C42:C44"/>
    <mergeCell ref="F42:F44"/>
    <mergeCell ref="B33:B35"/>
    <mergeCell ref="C33:C35"/>
    <mergeCell ref="F33:F35"/>
    <mergeCell ref="B36:B38"/>
    <mergeCell ref="C36:C38"/>
    <mergeCell ref="F36:F38"/>
    <mergeCell ref="B25:B28"/>
    <mergeCell ref="C25:C28"/>
    <mergeCell ref="F25:F28"/>
    <mergeCell ref="B29:B32"/>
    <mergeCell ref="C29:C32"/>
    <mergeCell ref="F29:F32"/>
    <mergeCell ref="B16:B18"/>
    <mergeCell ref="C16:C18"/>
    <mergeCell ref="F16:F18"/>
    <mergeCell ref="A19:A51"/>
    <mergeCell ref="B19:B21"/>
    <mergeCell ref="C19:C21"/>
    <mergeCell ref="F19:F21"/>
    <mergeCell ref="B22:B24"/>
    <mergeCell ref="C22:C24"/>
    <mergeCell ref="F22:F24"/>
    <mergeCell ref="A8:A15"/>
    <mergeCell ref="B8:B11"/>
    <mergeCell ref="C8:C11"/>
    <mergeCell ref="F8:F11"/>
    <mergeCell ref="B12:B15"/>
    <mergeCell ref="C12:C15"/>
    <mergeCell ref="F12:F15"/>
    <mergeCell ref="B2:B4"/>
    <mergeCell ref="C2:C4"/>
    <mergeCell ref="F2:F4"/>
    <mergeCell ref="B5:B7"/>
    <mergeCell ref="C5:C7"/>
    <mergeCell ref="F5:F7"/>
  </mergeCells>
  <pageMargins left="0.511811024" right="0.511811024" top="0.78740157499999996" bottom="0.78740157499999996" header="0.31496062000000002" footer="0.31496062000000002"/>
  <pageSetup paperSize="9" scale="68" orientation="landscape" horizontalDpi="1200" verticalDpi="120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6BCCB-C8BB-4858-AEA7-23051B8FF4B0}">
  <dimension ref="A1:O54"/>
  <sheetViews>
    <sheetView view="pageBreakPreview" topLeftCell="C6" zoomScale="80" zoomScaleNormal="100" zoomScaleSheetLayoutView="80" workbookViewId="0">
      <selection activeCell="J35" sqref="J35:K35"/>
    </sheetView>
  </sheetViews>
  <sheetFormatPr defaultColWidth="7.85546875" defaultRowHeight="12.75" x14ac:dyDescent="0.2"/>
  <cols>
    <col min="1" max="1" width="3.140625" style="1820" customWidth="1"/>
    <col min="2" max="2" width="50.28515625" style="1818" customWidth="1"/>
    <col min="3" max="3" width="6.42578125" style="1818" customWidth="1"/>
    <col min="4" max="4" width="53.42578125" style="1862" customWidth="1"/>
    <col min="5" max="5" width="18" style="1862" customWidth="1"/>
    <col min="6" max="6" width="22.42578125" style="1863" customWidth="1"/>
    <col min="7" max="7" width="10.85546875" style="1863" customWidth="1"/>
    <col min="8" max="8" width="2.42578125" style="1863" hidden="1" customWidth="1"/>
    <col min="9" max="9" width="11.5703125" style="1863" customWidth="1"/>
    <col min="10" max="10" width="17.42578125" style="1862" hidden="1" customWidth="1"/>
    <col min="11" max="11" width="16.85546875" style="1862" customWidth="1"/>
    <col min="12" max="12" width="19.28515625" style="1862" customWidth="1"/>
    <col min="13" max="13" width="22.28515625" style="1864" bestFit="1" customWidth="1"/>
    <col min="14" max="14" width="5.42578125" style="1864" customWidth="1"/>
    <col min="15" max="15" width="20.140625" style="1863" customWidth="1"/>
    <col min="16" max="16" width="12.85546875" style="1820" bestFit="1" customWidth="1"/>
    <col min="17" max="16384" width="7.85546875" style="1820"/>
  </cols>
  <sheetData>
    <row r="1" spans="1:15" s="1733" customFormat="1" ht="120" x14ac:dyDescent="0.2">
      <c r="A1" s="1724"/>
      <c r="B1" s="1725" t="s">
        <v>27216</v>
      </c>
      <c r="C1" s="1725" t="s">
        <v>9</v>
      </c>
      <c r="D1" s="1726" t="s">
        <v>27258</v>
      </c>
      <c r="E1" s="1726" t="s">
        <v>27224</v>
      </c>
      <c r="F1" s="1726" t="s">
        <v>27259</v>
      </c>
      <c r="G1" s="1727" t="s">
        <v>26697</v>
      </c>
      <c r="H1" s="1728" t="s">
        <v>27260</v>
      </c>
      <c r="I1" s="1727" t="s">
        <v>27261</v>
      </c>
      <c r="J1" s="1726" t="s">
        <v>27262</v>
      </c>
      <c r="K1" s="1726" t="s">
        <v>27263</v>
      </c>
      <c r="L1" s="1729" t="s">
        <v>15145</v>
      </c>
      <c r="M1" s="1730" t="s">
        <v>27264</v>
      </c>
      <c r="N1" s="1731"/>
      <c r="O1" s="1732"/>
    </row>
    <row r="2" spans="1:15" s="1733" customFormat="1" ht="18" customHeight="1" x14ac:dyDescent="0.2">
      <c r="A2" s="1734"/>
      <c r="B2" s="1735" t="s">
        <v>27226</v>
      </c>
      <c r="C2" s="1736" t="s">
        <v>33</v>
      </c>
      <c r="D2" s="1737" t="s">
        <v>27265</v>
      </c>
      <c r="E2" s="1738">
        <f>'Pesquisa de Mercado'!J2</f>
        <v>86.886889428695568</v>
      </c>
      <c r="F2" s="1739">
        <v>0.83</v>
      </c>
      <c r="G2" s="1740">
        <v>120</v>
      </c>
      <c r="H2" s="1741"/>
      <c r="I2" s="1741">
        <v>1</v>
      </c>
      <c r="J2" s="1742">
        <f t="shared" ref="J2:J47" si="0">H2*E2</f>
        <v>0</v>
      </c>
      <c r="K2" s="1743">
        <f t="shared" ref="K2:K47" si="1">F2*G2*I2</f>
        <v>99.6</v>
      </c>
      <c r="L2" s="1744">
        <f>K2+E2</f>
        <v>186.48688942869558</v>
      </c>
      <c r="M2" s="1745" t="str">
        <f>'Pesquisa de Mercado'!K2</f>
        <v xml:space="preserve">CTR - Candeias </v>
      </c>
      <c r="N2" s="1746"/>
      <c r="O2" s="1747">
        <f>SMALL(L2:L4,1)</f>
        <v>102.99721442800315</v>
      </c>
    </row>
    <row r="3" spans="1:15" s="1733" customFormat="1" ht="15" customHeight="1" x14ac:dyDescent="0.2">
      <c r="A3" s="1734"/>
      <c r="B3" s="1735"/>
      <c r="C3" s="1736"/>
      <c r="D3" s="1737" t="s">
        <v>27266</v>
      </c>
      <c r="E3" s="1748">
        <f>'Pesquisa de Mercado'!J3</f>
        <v>81.417214428003149</v>
      </c>
      <c r="F3" s="1739">
        <f>F2</f>
        <v>0.83</v>
      </c>
      <c r="G3" s="1749">
        <v>26</v>
      </c>
      <c r="H3" s="1741"/>
      <c r="I3" s="1741">
        <f>I2</f>
        <v>1</v>
      </c>
      <c r="J3" s="1750">
        <f t="shared" si="0"/>
        <v>0</v>
      </c>
      <c r="K3" s="1751">
        <f t="shared" si="1"/>
        <v>21.58</v>
      </c>
      <c r="L3" s="1752">
        <f>K3+E3</f>
        <v>102.99721442800315</v>
      </c>
      <c r="M3" s="1745" t="str">
        <f>'Pesquisa de Mercado'!K3</f>
        <v>CTR CARUARU</v>
      </c>
      <c r="N3" s="1746"/>
      <c r="O3" s="1747"/>
    </row>
    <row r="4" spans="1:15" s="1733" customFormat="1" ht="18" customHeight="1" x14ac:dyDescent="0.2">
      <c r="A4" s="1734"/>
      <c r="B4" s="1735"/>
      <c r="C4" s="1736"/>
      <c r="D4" s="1753" t="s">
        <v>27267</v>
      </c>
      <c r="E4" s="1754">
        <f>'Pesquisa de Mercado'!J4</f>
        <v>86.505790329753353</v>
      </c>
      <c r="F4" s="1755">
        <f>F2</f>
        <v>0.83</v>
      </c>
      <c r="G4" s="1756">
        <v>129</v>
      </c>
      <c r="H4" s="1757"/>
      <c r="I4" s="1758">
        <f>I2</f>
        <v>1</v>
      </c>
      <c r="J4" s="1742">
        <f t="shared" si="0"/>
        <v>0</v>
      </c>
      <c r="K4" s="1759">
        <f t="shared" si="1"/>
        <v>107.07</v>
      </c>
      <c r="L4" s="1760">
        <f>K4+E4</f>
        <v>193.57579032975335</v>
      </c>
      <c r="M4" s="1745" t="str">
        <f>'Pesquisa de Mercado'!K4</f>
        <v>UTR PAULISTA</v>
      </c>
      <c r="N4" s="1761"/>
      <c r="O4" s="1747"/>
    </row>
    <row r="5" spans="1:15" s="1768" customFormat="1" ht="18" customHeight="1" x14ac:dyDescent="0.2">
      <c r="A5" s="1762"/>
      <c r="B5" s="1763" t="s">
        <v>21841</v>
      </c>
      <c r="C5" s="1763" t="s">
        <v>27068</v>
      </c>
      <c r="D5" s="1764" t="s">
        <v>27266</v>
      </c>
      <c r="E5" s="1765">
        <f>'Pesquisa de Mercado'!J5</f>
        <v>144.69270949404631</v>
      </c>
      <c r="F5" s="1765">
        <f>F2</f>
        <v>0.83</v>
      </c>
      <c r="G5" s="1740">
        <v>35.299999999999997</v>
      </c>
      <c r="H5" s="1766"/>
      <c r="I5" s="1767">
        <v>1.5</v>
      </c>
      <c r="J5" s="1740">
        <f t="shared" si="0"/>
        <v>0</v>
      </c>
      <c r="K5" s="1743">
        <f t="shared" si="1"/>
        <v>43.948499999999996</v>
      </c>
      <c r="L5" s="1744">
        <f>K5+E5</f>
        <v>188.64120949404631</v>
      </c>
      <c r="M5" s="1745" t="str">
        <f>'Pesquisa de Mercado'!K5</f>
        <v>Pedreira Agreste</v>
      </c>
      <c r="N5" s="1746"/>
      <c r="O5" s="1747">
        <f>SMALL(L5:L7,1)</f>
        <v>125.06284586116283</v>
      </c>
    </row>
    <row r="6" spans="1:15" s="1768" customFormat="1" ht="18" customHeight="1" x14ac:dyDescent="0.2">
      <c r="A6" s="1762"/>
      <c r="B6" s="1735"/>
      <c r="C6" s="1735"/>
      <c r="D6" s="1737" t="s">
        <v>27268</v>
      </c>
      <c r="E6" s="1748">
        <f>'Pesquisa de Mercado'!J6</f>
        <v>126.22473961184717</v>
      </c>
      <c r="F6" s="1738">
        <f>F2</f>
        <v>0.83</v>
      </c>
      <c r="G6" s="1749">
        <v>117</v>
      </c>
      <c r="H6" s="1757"/>
      <c r="I6" s="1741">
        <v>1.5</v>
      </c>
      <c r="J6" s="1749"/>
      <c r="K6" s="1769">
        <f t="shared" si="1"/>
        <v>145.66499999999999</v>
      </c>
      <c r="L6" s="1764">
        <f t="shared" ref="L6:L47" si="2">K6+E6</f>
        <v>271.88973961184718</v>
      </c>
      <c r="M6" s="1745" t="str">
        <f>'Pesquisa de Mercado'!K6</f>
        <v>GUARANY</v>
      </c>
      <c r="N6" s="1746"/>
      <c r="O6" s="1747"/>
    </row>
    <row r="7" spans="1:15" s="1768" customFormat="1" ht="18" customHeight="1" x14ac:dyDescent="0.2">
      <c r="A7" s="1762"/>
      <c r="B7" s="1770"/>
      <c r="C7" s="1770"/>
      <c r="D7" s="1771" t="s">
        <v>27266</v>
      </c>
      <c r="E7" s="1772">
        <f>'Pesquisa de Mercado'!J7</f>
        <v>123.19534586116283</v>
      </c>
      <c r="F7" s="1772">
        <f>F2</f>
        <v>0.83</v>
      </c>
      <c r="G7" s="1773">
        <v>1.5</v>
      </c>
      <c r="H7" s="1774"/>
      <c r="I7" s="1774">
        <v>1.5</v>
      </c>
      <c r="J7" s="1773"/>
      <c r="K7" s="1775">
        <f t="shared" si="1"/>
        <v>1.8674999999999997</v>
      </c>
      <c r="L7" s="1776">
        <f>K7+E7</f>
        <v>125.06284586116283</v>
      </c>
      <c r="M7" s="1745" t="str">
        <f>'Pesquisa de Mercado'!K7</f>
        <v>Pedreira Brical</v>
      </c>
      <c r="N7" s="1746"/>
      <c r="O7" s="1747"/>
    </row>
    <row r="8" spans="1:15" s="1733" customFormat="1" ht="18" customHeight="1" x14ac:dyDescent="0.2">
      <c r="A8" s="1762"/>
      <c r="B8" s="1735" t="s">
        <v>22111</v>
      </c>
      <c r="C8" s="1735" t="s">
        <v>27068</v>
      </c>
      <c r="D8" s="1737" t="str">
        <f>D5</f>
        <v>FOB - CARUARU/PE</v>
      </c>
      <c r="E8" s="1738">
        <f>'Pesquisa de Mercado'!J8</f>
        <v>133.56250107142736</v>
      </c>
      <c r="F8" s="1738">
        <f>F2</f>
        <v>0.83</v>
      </c>
      <c r="G8" s="1777">
        <f>G5</f>
        <v>35.299999999999997</v>
      </c>
      <c r="H8" s="1778"/>
      <c r="I8" s="1779">
        <v>1.5</v>
      </c>
      <c r="J8" s="1777">
        <f t="shared" si="0"/>
        <v>0</v>
      </c>
      <c r="K8" s="1780">
        <f t="shared" si="1"/>
        <v>43.948499999999996</v>
      </c>
      <c r="L8" s="1737">
        <f t="shared" si="2"/>
        <v>177.51100107142736</v>
      </c>
      <c r="M8" s="1745" t="str">
        <f>'Pesquisa de Mercado'!K8</f>
        <v>Pedreira Agreste</v>
      </c>
      <c r="N8" s="1746"/>
      <c r="O8" s="1747">
        <f>SMALL(L8:L11,1)</f>
        <v>125.06284586116283</v>
      </c>
    </row>
    <row r="9" spans="1:15" s="1733" customFormat="1" ht="18" customHeight="1" x14ac:dyDescent="0.2">
      <c r="A9" s="1762"/>
      <c r="B9" s="1735"/>
      <c r="C9" s="1735"/>
      <c r="D9" s="1737" t="str">
        <f>D8</f>
        <v>FOB - CARUARU/PE</v>
      </c>
      <c r="E9" s="1748">
        <f>'Pesquisa de Mercado'!J9</f>
        <v>131.27372919632106</v>
      </c>
      <c r="F9" s="1748">
        <f>F2</f>
        <v>0.83</v>
      </c>
      <c r="G9" s="1781">
        <v>20.9</v>
      </c>
      <c r="H9" s="1782"/>
      <c r="I9" s="1782">
        <v>1.5</v>
      </c>
      <c r="J9" s="1781">
        <f t="shared" si="0"/>
        <v>0</v>
      </c>
      <c r="K9" s="1769">
        <f t="shared" si="1"/>
        <v>26.020499999999998</v>
      </c>
      <c r="L9" s="1764">
        <f t="shared" si="2"/>
        <v>157.29422919632106</v>
      </c>
      <c r="M9" s="1745" t="str">
        <f>'Pesquisa de Mercado'!K9</f>
        <v>MINECAL</v>
      </c>
      <c r="N9" s="1746"/>
      <c r="O9" s="1783"/>
    </row>
    <row r="10" spans="1:15" s="1733" customFormat="1" ht="18" customHeight="1" x14ac:dyDescent="0.2">
      <c r="A10" s="1784"/>
      <c r="B10" s="1735"/>
      <c r="C10" s="1735"/>
      <c r="D10" s="1737" t="s">
        <v>27268</v>
      </c>
      <c r="E10" s="1748">
        <f>'Pesquisa de Mercado'!J10</f>
        <v>126.22473961184717</v>
      </c>
      <c r="F10" s="1785">
        <f>F2</f>
        <v>0.83</v>
      </c>
      <c r="G10" s="1756">
        <f>G6</f>
        <v>117</v>
      </c>
      <c r="H10" s="1786"/>
      <c r="I10" s="1786">
        <v>1.5</v>
      </c>
      <c r="J10" s="1756"/>
      <c r="K10" s="1769">
        <f t="shared" si="1"/>
        <v>145.66499999999999</v>
      </c>
      <c r="L10" s="1764">
        <f t="shared" si="2"/>
        <v>271.88973961184718</v>
      </c>
      <c r="M10" s="1745" t="str">
        <f>'Pesquisa de Mercado'!K10</f>
        <v>GUARANY</v>
      </c>
      <c r="N10" s="1746"/>
      <c r="O10" s="1783"/>
    </row>
    <row r="11" spans="1:15" s="1733" customFormat="1" ht="18" customHeight="1" x14ac:dyDescent="0.2">
      <c r="A11" s="1784"/>
      <c r="B11" s="1770"/>
      <c r="C11" s="1770"/>
      <c r="D11" s="1771" t="s">
        <v>27266</v>
      </c>
      <c r="E11" s="1772">
        <f>'Pesquisa de Mercado'!J11</f>
        <v>123.19534586116283</v>
      </c>
      <c r="F11" s="1772">
        <f>F2</f>
        <v>0.83</v>
      </c>
      <c r="G11" s="1756">
        <f>G7</f>
        <v>1.5</v>
      </c>
      <c r="H11" s="1786"/>
      <c r="I11" s="1787">
        <v>1.5</v>
      </c>
      <c r="J11" s="1788"/>
      <c r="K11" s="1769">
        <f t="shared" si="1"/>
        <v>1.8674999999999997</v>
      </c>
      <c r="L11" s="1776">
        <f t="shared" si="2"/>
        <v>125.06284586116283</v>
      </c>
      <c r="M11" s="1745" t="str">
        <f>'Pesquisa de Mercado'!K11</f>
        <v>Pedreira Brical</v>
      </c>
      <c r="N11" s="1746"/>
      <c r="O11" s="1783"/>
    </row>
    <row r="12" spans="1:15" s="1733" customFormat="1" ht="18" customHeight="1" x14ac:dyDescent="0.2">
      <c r="A12" s="1784"/>
      <c r="B12" s="1763" t="s">
        <v>22113</v>
      </c>
      <c r="C12" s="1763" t="s">
        <v>27068</v>
      </c>
      <c r="D12" s="1789" t="str">
        <f t="shared" ref="D12:D18" si="3">D8</f>
        <v>FOB - CARUARU/PE</v>
      </c>
      <c r="E12" s="1754">
        <f>'Pesquisa de Mercado'!J12</f>
        <v>133.56250107142736</v>
      </c>
      <c r="F12" s="1739">
        <f>F2</f>
        <v>0.83</v>
      </c>
      <c r="G12" s="1790">
        <f>G8</f>
        <v>35.299999999999997</v>
      </c>
      <c r="H12" s="1791"/>
      <c r="I12" s="1778">
        <v>1.5</v>
      </c>
      <c r="J12" s="1790">
        <f t="shared" si="0"/>
        <v>0</v>
      </c>
      <c r="K12" s="1792">
        <f t="shared" si="1"/>
        <v>43.948499999999996</v>
      </c>
      <c r="L12" s="1793">
        <f t="shared" si="2"/>
        <v>177.51100107142736</v>
      </c>
      <c r="M12" s="1745" t="str">
        <f>'Pesquisa de Mercado'!K12</f>
        <v>Pedreira Agreste</v>
      </c>
      <c r="N12" s="1746"/>
      <c r="O12" s="1794">
        <f>SMALL(L12:L15,1)</f>
        <v>125.06284586116283</v>
      </c>
    </row>
    <row r="13" spans="1:15" s="1733" customFormat="1" ht="18" customHeight="1" x14ac:dyDescent="0.2">
      <c r="A13" s="1784"/>
      <c r="B13" s="1735"/>
      <c r="C13" s="1735"/>
      <c r="D13" s="1764" t="str">
        <f t="shared" si="3"/>
        <v>FOB - CARUARU/PE</v>
      </c>
      <c r="E13" s="1748">
        <f>'Pesquisa de Mercado'!J13</f>
        <v>131.27372919632106</v>
      </c>
      <c r="F13" s="1739">
        <f>F2</f>
        <v>0.83</v>
      </c>
      <c r="G13" s="1777">
        <f>G9</f>
        <v>20.9</v>
      </c>
      <c r="H13" s="1779"/>
      <c r="I13" s="1782">
        <f>I12</f>
        <v>1.5</v>
      </c>
      <c r="J13" s="1781">
        <f t="shared" si="0"/>
        <v>0</v>
      </c>
      <c r="K13" s="1769">
        <f t="shared" si="1"/>
        <v>26.020499999999998</v>
      </c>
      <c r="L13" s="1795">
        <f t="shared" si="2"/>
        <v>157.29422919632106</v>
      </c>
      <c r="M13" s="1745" t="str">
        <f>'Pesquisa de Mercado'!K13</f>
        <v>MINECAL</v>
      </c>
      <c r="N13" s="1746"/>
      <c r="O13" s="1783"/>
    </row>
    <row r="14" spans="1:15" s="1733" customFormat="1" ht="18" customHeight="1" x14ac:dyDescent="0.2">
      <c r="A14" s="1784"/>
      <c r="B14" s="1735"/>
      <c r="C14" s="1735"/>
      <c r="D14" s="1737" t="str">
        <f t="shared" si="3"/>
        <v>FOB - JABOATÃO DOS GUARARAPES/PE</v>
      </c>
      <c r="E14" s="1748">
        <f>'Pesquisa de Mercado'!J14</f>
        <v>126.22473961184717</v>
      </c>
      <c r="F14" s="1739">
        <f>F2</f>
        <v>0.83</v>
      </c>
      <c r="G14" s="1777">
        <f>G6</f>
        <v>117</v>
      </c>
      <c r="H14" s="1778"/>
      <c r="I14" s="1786">
        <v>1.5</v>
      </c>
      <c r="J14" s="1781"/>
      <c r="K14" s="1769">
        <f t="shared" si="1"/>
        <v>145.66499999999999</v>
      </c>
      <c r="L14" s="1795">
        <f t="shared" si="2"/>
        <v>271.88973961184718</v>
      </c>
      <c r="M14" s="1745" t="str">
        <f>'Pesquisa de Mercado'!K14</f>
        <v>GUARANY</v>
      </c>
      <c r="N14" s="1746"/>
      <c r="O14" s="1783"/>
    </row>
    <row r="15" spans="1:15" s="1733" customFormat="1" ht="31.9" customHeight="1" x14ac:dyDescent="0.2">
      <c r="A15" s="1784"/>
      <c r="B15" s="1770"/>
      <c r="C15" s="1770"/>
      <c r="D15" s="1753" t="str">
        <f t="shared" si="3"/>
        <v>FOB - CARUARU/PE</v>
      </c>
      <c r="E15" s="1785">
        <f>'Pesquisa de Mercado'!J15</f>
        <v>123.19534586116283</v>
      </c>
      <c r="F15" s="1755">
        <f>F2</f>
        <v>0.83</v>
      </c>
      <c r="G15" s="1756">
        <f>G7</f>
        <v>1.5</v>
      </c>
      <c r="H15" s="1786"/>
      <c r="I15" s="1786">
        <v>1.5</v>
      </c>
      <c r="J15" s="1756"/>
      <c r="K15" s="1796">
        <f t="shared" si="1"/>
        <v>1.8674999999999997</v>
      </c>
      <c r="L15" s="1776">
        <f t="shared" si="2"/>
        <v>125.06284586116283</v>
      </c>
      <c r="M15" s="1745" t="str">
        <f>'Pesquisa de Mercado'!K15</f>
        <v>Pedreira Brical</v>
      </c>
      <c r="N15" s="1746"/>
      <c r="O15" s="1783"/>
    </row>
    <row r="16" spans="1:15" s="1733" customFormat="1" hidden="1" x14ac:dyDescent="0.2">
      <c r="A16" s="1784"/>
      <c r="B16" s="1763" t="s">
        <v>27235</v>
      </c>
      <c r="C16" s="1763" t="s">
        <v>27068</v>
      </c>
      <c r="D16" s="1789" t="str">
        <f t="shared" si="3"/>
        <v>FOB - CARUARU/PE</v>
      </c>
      <c r="E16" s="1797">
        <v>131.19035063959927</v>
      </c>
      <c r="F16" s="1798">
        <f>F12</f>
        <v>0.83</v>
      </c>
      <c r="G16" s="1790">
        <f>G12</f>
        <v>35.299999999999997</v>
      </c>
      <c r="H16" s="1791"/>
      <c r="I16" s="1799">
        <v>1.5</v>
      </c>
      <c r="J16" s="1790">
        <f t="shared" ref="J16:J17" si="4">H16*E16</f>
        <v>0</v>
      </c>
      <c r="K16" s="1792">
        <f t="shared" si="1"/>
        <v>43.948499999999996</v>
      </c>
      <c r="L16" s="1800">
        <f t="shared" si="2"/>
        <v>175.13885063959927</v>
      </c>
      <c r="M16" s="1745" t="str">
        <f>'Pesquisa de Mercado'!K16</f>
        <v>S.N. BARBOSA</v>
      </c>
      <c r="N16" s="1746"/>
      <c r="O16" s="1794">
        <f>SMALL(L16:L18,1)</f>
        <v>140.31512366328724</v>
      </c>
    </row>
    <row r="17" spans="1:15" s="1733" customFormat="1" hidden="1" x14ac:dyDescent="0.2">
      <c r="A17" s="1784"/>
      <c r="B17" s="1735"/>
      <c r="C17" s="1735"/>
      <c r="D17" s="1764" t="str">
        <f t="shared" si="3"/>
        <v>FOB - CARUARU/PE</v>
      </c>
      <c r="E17" s="1764">
        <v>114.29462366328724</v>
      </c>
      <c r="F17" s="1801">
        <f>F13</f>
        <v>0.83</v>
      </c>
      <c r="G17" s="1777">
        <f>G13</f>
        <v>20.9</v>
      </c>
      <c r="H17" s="1779"/>
      <c r="I17" s="1782">
        <f>I16</f>
        <v>1.5</v>
      </c>
      <c r="J17" s="1781">
        <f t="shared" si="4"/>
        <v>0</v>
      </c>
      <c r="K17" s="1769">
        <f t="shared" si="1"/>
        <v>26.020499999999998</v>
      </c>
      <c r="L17" s="1795">
        <f t="shared" si="2"/>
        <v>140.31512366328724</v>
      </c>
      <c r="M17" s="1745" t="str">
        <f>'Pesquisa de Mercado'!K17</f>
        <v>PREMOCIL</v>
      </c>
      <c r="N17" s="1746"/>
      <c r="O17" s="1783"/>
    </row>
    <row r="18" spans="1:15" s="1733" customFormat="1" hidden="1" x14ac:dyDescent="0.2">
      <c r="A18" s="1784"/>
      <c r="B18" s="1770"/>
      <c r="C18" s="1770"/>
      <c r="D18" s="1771" t="str">
        <f t="shared" si="3"/>
        <v>FOB - JABOATÃO DOS GUARARAPES/PE</v>
      </c>
      <c r="E18" s="1771">
        <v>119.26395512690843</v>
      </c>
      <c r="F18" s="1802">
        <v>0.82</v>
      </c>
      <c r="G18" s="1788">
        <f>G14</f>
        <v>117</v>
      </c>
      <c r="H18" s="1787"/>
      <c r="I18" s="1787">
        <v>1.5</v>
      </c>
      <c r="J18" s="1788"/>
      <c r="K18" s="1775">
        <f t="shared" si="1"/>
        <v>143.91</v>
      </c>
      <c r="L18" s="1803">
        <f t="shared" si="2"/>
        <v>263.17395512690842</v>
      </c>
      <c r="M18" s="1745" t="str">
        <f>'Pesquisa de Mercado'!K18</f>
        <v>GALVAZ</v>
      </c>
      <c r="N18" s="1746"/>
      <c r="O18" s="1783"/>
    </row>
    <row r="19" spans="1:15" s="1733" customFormat="1" hidden="1" x14ac:dyDescent="0.2">
      <c r="A19" s="1784"/>
      <c r="B19" s="1763" t="s">
        <v>22599</v>
      </c>
      <c r="C19" s="1763" t="s">
        <v>27068</v>
      </c>
      <c r="D19" s="1789" t="str">
        <f>D12</f>
        <v>FOB - CARUARU/PE</v>
      </c>
      <c r="E19" s="1797">
        <v>131.19035063959927</v>
      </c>
      <c r="F19" s="1798">
        <f>F12</f>
        <v>0.83</v>
      </c>
      <c r="G19" s="1790">
        <f>G12</f>
        <v>35.299999999999997</v>
      </c>
      <c r="H19" s="1791"/>
      <c r="I19" s="1799">
        <v>1.5</v>
      </c>
      <c r="J19" s="1790">
        <f t="shared" ref="J19" si="5">H19*E19</f>
        <v>0</v>
      </c>
      <c r="K19" s="1792">
        <f t="shared" si="1"/>
        <v>43.948499999999996</v>
      </c>
      <c r="L19" s="1800">
        <f t="shared" si="2"/>
        <v>175.13885063959927</v>
      </c>
      <c r="M19" s="1745" t="str">
        <f>'Pesquisa de Mercado'!K19</f>
        <v>S.N. BARBOSA</v>
      </c>
      <c r="N19" s="1746"/>
      <c r="O19" s="1794">
        <f>SMALL(L19:L21,1)</f>
        <v>175.13885063959927</v>
      </c>
    </row>
    <row r="20" spans="1:15" s="1733" customFormat="1" ht="17.45" hidden="1" customHeight="1" x14ac:dyDescent="0.2">
      <c r="A20" s="1784"/>
      <c r="B20" s="1735"/>
      <c r="C20" s="1735"/>
      <c r="D20" s="1764"/>
      <c r="E20" s="1764"/>
      <c r="F20" s="1801"/>
      <c r="G20" s="1804"/>
      <c r="H20" s="1779"/>
      <c r="I20" s="1782"/>
      <c r="J20" s="1781"/>
      <c r="K20" s="1769"/>
      <c r="L20" s="1795"/>
      <c r="M20" s="1745">
        <f>'Pesquisa de Mercado'!K20</f>
        <v>0</v>
      </c>
      <c r="N20" s="1746"/>
      <c r="O20" s="1783"/>
    </row>
    <row r="21" spans="1:15" s="1733" customFormat="1" hidden="1" x14ac:dyDescent="0.2">
      <c r="A21" s="1784"/>
      <c r="B21" s="1770"/>
      <c r="C21" s="1770"/>
      <c r="D21" s="1771"/>
      <c r="E21" s="1771"/>
      <c r="F21" s="1802"/>
      <c r="G21" s="1805"/>
      <c r="H21" s="1787"/>
      <c r="I21" s="1787"/>
      <c r="J21" s="1788"/>
      <c r="K21" s="1775"/>
      <c r="L21" s="1803"/>
      <c r="M21" s="1745">
        <f>'Pesquisa de Mercado'!K21</f>
        <v>0</v>
      </c>
      <c r="N21" s="1746"/>
      <c r="O21" s="1783"/>
    </row>
    <row r="22" spans="1:15" s="1733" customFormat="1" ht="18" customHeight="1" x14ac:dyDescent="0.2">
      <c r="A22" s="1784"/>
      <c r="B22" s="1763" t="s">
        <v>27239</v>
      </c>
      <c r="C22" s="1763" t="s">
        <v>27068</v>
      </c>
      <c r="D22" s="1789" t="str">
        <f>D16</f>
        <v>FOB - CARUARU/PE</v>
      </c>
      <c r="E22" s="1806">
        <f>'Pesquisa de Mercado'!J22</f>
        <v>91.065341639609571</v>
      </c>
      <c r="F22" s="1807">
        <f>F2</f>
        <v>0.83</v>
      </c>
      <c r="G22" s="1790">
        <f>G12</f>
        <v>35.299999999999997</v>
      </c>
      <c r="H22" s="1791"/>
      <c r="I22" s="1799">
        <v>1.5</v>
      </c>
      <c r="J22" s="1790">
        <f t="shared" ref="J22:J23" si="6">H22*E22</f>
        <v>0</v>
      </c>
      <c r="K22" s="1792">
        <f t="shared" ref="K22:K23" si="7">F22*G22*I22</f>
        <v>43.948499999999996</v>
      </c>
      <c r="L22" s="1793">
        <f t="shared" ref="L22:L23" si="8">K22+E22</f>
        <v>135.01384163960955</v>
      </c>
      <c r="M22" s="1745" t="str">
        <f>'Pesquisa de Mercado'!K22</f>
        <v>Pedreira Agreste</v>
      </c>
      <c r="N22" s="1746"/>
      <c r="O22" s="1794">
        <f>SMALL(L22:L24,1)</f>
        <v>89.719918769845634</v>
      </c>
    </row>
    <row r="23" spans="1:15" s="1733" customFormat="1" ht="18" customHeight="1" x14ac:dyDescent="0.2">
      <c r="A23" s="1784"/>
      <c r="B23" s="1735"/>
      <c r="C23" s="1735"/>
      <c r="D23" s="1764" t="str">
        <f>D15</f>
        <v>FOB - CARUARU/PE</v>
      </c>
      <c r="E23" s="1748">
        <f>'Pesquisa de Mercado'!J23</f>
        <v>87.852418769845627</v>
      </c>
      <c r="F23" s="1739">
        <f>F2</f>
        <v>0.83</v>
      </c>
      <c r="G23" s="1777">
        <f>G15</f>
        <v>1.5</v>
      </c>
      <c r="H23" s="1779"/>
      <c r="I23" s="1782">
        <v>1.5</v>
      </c>
      <c r="J23" s="1781">
        <f t="shared" si="6"/>
        <v>0</v>
      </c>
      <c r="K23" s="1769">
        <f t="shared" si="7"/>
        <v>1.8674999999999997</v>
      </c>
      <c r="L23" s="1795">
        <f t="shared" si="8"/>
        <v>89.719918769845634</v>
      </c>
      <c r="M23" s="1745" t="str">
        <f>'Pesquisa de Mercado'!K23</f>
        <v>Pedreira Brical</v>
      </c>
      <c r="N23" s="1746"/>
      <c r="O23" s="1783"/>
    </row>
    <row r="24" spans="1:15" s="1733" customFormat="1" ht="18" customHeight="1" x14ac:dyDescent="0.2">
      <c r="A24" s="1784"/>
      <c r="B24" s="1770"/>
      <c r="C24" s="1770"/>
      <c r="D24" s="1771"/>
      <c r="E24" s="1771"/>
      <c r="F24" s="1802"/>
      <c r="G24" s="1805"/>
      <c r="H24" s="1787"/>
      <c r="I24" s="1787"/>
      <c r="J24" s="1788"/>
      <c r="K24" s="1775"/>
      <c r="L24" s="1771"/>
      <c r="M24" s="1745"/>
      <c r="N24" s="1746"/>
      <c r="O24" s="1783"/>
    </row>
    <row r="25" spans="1:15" s="1733" customFormat="1" ht="18" customHeight="1" x14ac:dyDescent="0.2">
      <c r="A25" s="1734"/>
      <c r="B25" s="1763" t="s">
        <v>27240</v>
      </c>
      <c r="C25" s="1763" t="s">
        <v>27068</v>
      </c>
      <c r="D25" s="1789" t="str">
        <f>D12</f>
        <v>FOB - CARUARU/PE</v>
      </c>
      <c r="E25" s="1765">
        <f>'Pesquisa de Mercado'!J25</f>
        <v>122.43229264880843</v>
      </c>
      <c r="F25" s="1806">
        <f>F2</f>
        <v>0.83</v>
      </c>
      <c r="G25" s="1790">
        <f>G8</f>
        <v>35.299999999999997</v>
      </c>
      <c r="H25" s="1799"/>
      <c r="I25" s="1791">
        <v>1.5</v>
      </c>
      <c r="J25" s="1790">
        <f t="shared" si="0"/>
        <v>0</v>
      </c>
      <c r="K25" s="1792">
        <f t="shared" si="1"/>
        <v>43.948499999999996</v>
      </c>
      <c r="L25" s="1795">
        <f t="shared" si="2"/>
        <v>166.38079264880844</v>
      </c>
      <c r="M25" s="1745" t="str">
        <f>'Pesquisa de Mercado'!K25</f>
        <v>Pedreira Agreste</v>
      </c>
      <c r="N25" s="1761"/>
      <c r="O25" s="1794">
        <f>SMALL(L25:L28,1)</f>
        <v>114.96486669221505</v>
      </c>
    </row>
    <row r="26" spans="1:15" s="1733" customFormat="1" ht="18" customHeight="1" x14ac:dyDescent="0.2">
      <c r="A26" s="1734"/>
      <c r="B26" s="1735"/>
      <c r="C26" s="1735"/>
      <c r="D26" s="1764" t="str">
        <f>D13</f>
        <v>FOB - CARUARU/PE</v>
      </c>
      <c r="E26" s="1748">
        <f>'Pesquisa de Mercado'!J26</f>
        <v>116.1267604428994</v>
      </c>
      <c r="F26" s="1748">
        <f>F2</f>
        <v>0.83</v>
      </c>
      <c r="G26" s="1781">
        <f>G9</f>
        <v>20.9</v>
      </c>
      <c r="H26" s="1786"/>
      <c r="I26" s="1782">
        <v>1.5</v>
      </c>
      <c r="J26" s="1781">
        <f t="shared" si="0"/>
        <v>0</v>
      </c>
      <c r="K26" s="1769">
        <f t="shared" si="1"/>
        <v>26.020499999999998</v>
      </c>
      <c r="L26" s="1795">
        <f t="shared" si="2"/>
        <v>142.14726044289938</v>
      </c>
      <c r="M26" s="1745" t="str">
        <f>'Pesquisa de Mercado'!K26</f>
        <v>MINECAL</v>
      </c>
      <c r="N26" s="1746"/>
      <c r="O26" s="1808"/>
    </row>
    <row r="27" spans="1:15" s="1733" customFormat="1" ht="18" customHeight="1" x14ac:dyDescent="0.2">
      <c r="A27" s="1734"/>
      <c r="B27" s="1735"/>
      <c r="C27" s="1735"/>
      <c r="D27" s="1737" t="str">
        <f>D14</f>
        <v>FOB - JABOATÃO DOS GUARARAPES/PE</v>
      </c>
      <c r="E27" s="1748">
        <f>'Pesquisa de Mercado'!J27</f>
        <v>121.17575002737328</v>
      </c>
      <c r="F27" s="1785">
        <f>F2</f>
        <v>0.83</v>
      </c>
      <c r="G27" s="1756">
        <f>G10</f>
        <v>117</v>
      </c>
      <c r="H27" s="1786"/>
      <c r="I27" s="1786">
        <v>1.5</v>
      </c>
      <c r="J27" s="1756"/>
      <c r="K27" s="1769">
        <f t="shared" si="1"/>
        <v>145.66499999999999</v>
      </c>
      <c r="L27" s="1795">
        <f t="shared" si="2"/>
        <v>266.84075002737325</v>
      </c>
      <c r="M27" s="1745" t="str">
        <f>'Pesquisa de Mercado'!K27</f>
        <v>GUARANY</v>
      </c>
      <c r="N27" s="1746"/>
      <c r="O27" s="1808"/>
    </row>
    <row r="28" spans="1:15" s="1733" customFormat="1" ht="18" customHeight="1" x14ac:dyDescent="0.2">
      <c r="A28" s="1734"/>
      <c r="B28" s="1770"/>
      <c r="C28" s="1770"/>
      <c r="D28" s="1771" t="str">
        <f>D15</f>
        <v>FOB - CARUARU/PE</v>
      </c>
      <c r="E28" s="1772">
        <f>'Pesquisa de Mercado'!J28</f>
        <v>113.09736669221506</v>
      </c>
      <c r="F28" s="1772">
        <f>F2</f>
        <v>0.83</v>
      </c>
      <c r="G28" s="1788">
        <f>G11</f>
        <v>1.5</v>
      </c>
      <c r="H28" s="1787"/>
      <c r="I28" s="1787">
        <v>1.5</v>
      </c>
      <c r="J28" s="1788"/>
      <c r="K28" s="1775">
        <f t="shared" si="1"/>
        <v>1.8674999999999997</v>
      </c>
      <c r="L28" s="1776">
        <f t="shared" si="2"/>
        <v>114.96486669221505</v>
      </c>
      <c r="M28" s="1745" t="str">
        <f>'Pesquisa de Mercado'!K28</f>
        <v>Pedreira Brical</v>
      </c>
      <c r="N28" s="1746"/>
      <c r="O28" s="1808"/>
    </row>
    <row r="29" spans="1:15" s="1733" customFormat="1" ht="18" customHeight="1" x14ac:dyDescent="0.2">
      <c r="A29" s="1734"/>
      <c r="B29" s="1763" t="s">
        <v>27241</v>
      </c>
      <c r="C29" s="1763" t="s">
        <v>27068</v>
      </c>
      <c r="D29" s="1789" t="str">
        <f>D25</f>
        <v>FOB - CARUARU/PE</v>
      </c>
      <c r="E29" s="1765">
        <f>'Pesquisa de Mercado'!J29</f>
        <v>122.43229264880843</v>
      </c>
      <c r="F29" s="1806">
        <f>F2</f>
        <v>0.83</v>
      </c>
      <c r="G29" s="1790">
        <f>G8</f>
        <v>35.299999999999997</v>
      </c>
      <c r="H29" s="1799"/>
      <c r="I29" s="1791">
        <v>1.5</v>
      </c>
      <c r="J29" s="1790"/>
      <c r="K29" s="1792">
        <f t="shared" si="1"/>
        <v>43.948499999999996</v>
      </c>
      <c r="L29" s="1795">
        <f t="shared" si="2"/>
        <v>166.38079264880844</v>
      </c>
      <c r="M29" s="1745" t="str">
        <f>'Pesquisa de Mercado'!K29</f>
        <v>Pedreira Agreste</v>
      </c>
      <c r="N29" s="1746"/>
      <c r="O29" s="1794">
        <f>SMALL(L29:L32,1)</f>
        <v>121.02365419358372</v>
      </c>
    </row>
    <row r="30" spans="1:15" s="1733" customFormat="1" ht="18" customHeight="1" x14ac:dyDescent="0.2">
      <c r="A30" s="1734"/>
      <c r="B30" s="1735"/>
      <c r="C30" s="1735"/>
      <c r="D30" s="1764" t="str">
        <f>D26</f>
        <v>FOB - CARUARU/PE</v>
      </c>
      <c r="E30" s="1748">
        <f>'Pesquisa de Mercado'!J30</f>
        <v>121.17575002737328</v>
      </c>
      <c r="F30" s="1748">
        <f>F2</f>
        <v>0.83</v>
      </c>
      <c r="G30" s="1781">
        <f>G9</f>
        <v>20.9</v>
      </c>
      <c r="H30" s="1786"/>
      <c r="I30" s="1782">
        <v>1.5</v>
      </c>
      <c r="J30" s="1781"/>
      <c r="K30" s="1769">
        <f t="shared" si="1"/>
        <v>26.020499999999998</v>
      </c>
      <c r="L30" s="1795">
        <f t="shared" si="2"/>
        <v>147.19625002737328</v>
      </c>
      <c r="M30" s="1745" t="str">
        <f>'Pesquisa de Mercado'!K30</f>
        <v>MINECAL</v>
      </c>
      <c r="N30" s="1746"/>
      <c r="O30" s="1808"/>
    </row>
    <row r="31" spans="1:15" s="1733" customFormat="1" ht="18" customHeight="1" x14ac:dyDescent="0.2">
      <c r="A31" s="1734"/>
      <c r="B31" s="1735"/>
      <c r="C31" s="1735"/>
      <c r="D31" s="1737" t="str">
        <f>D27</f>
        <v>FOB - JABOATÃO DOS GUARARAPES/PE</v>
      </c>
      <c r="E31" s="1748">
        <f>'Pesquisa de Mercado'!J31</f>
        <v>126.22473961184717</v>
      </c>
      <c r="F31" s="1785">
        <f>F2</f>
        <v>0.83</v>
      </c>
      <c r="G31" s="1756">
        <f>G10</f>
        <v>117</v>
      </c>
      <c r="H31" s="1786"/>
      <c r="I31" s="1786">
        <v>1.5</v>
      </c>
      <c r="J31" s="1756"/>
      <c r="K31" s="1769">
        <f t="shared" si="1"/>
        <v>145.66499999999999</v>
      </c>
      <c r="L31" s="1795">
        <f t="shared" si="2"/>
        <v>271.88973961184718</v>
      </c>
      <c r="M31" s="1745" t="str">
        <f>'Pesquisa de Mercado'!K31</f>
        <v>GUARANY</v>
      </c>
      <c r="N31" s="1746"/>
      <c r="O31" s="1808"/>
    </row>
    <row r="32" spans="1:15" s="1733" customFormat="1" ht="18" customHeight="1" x14ac:dyDescent="0.2">
      <c r="A32" s="1734"/>
      <c r="B32" s="1770"/>
      <c r="C32" s="1770"/>
      <c r="D32" s="1771" t="str">
        <f>D28</f>
        <v>FOB - CARUARU/PE</v>
      </c>
      <c r="E32" s="1772">
        <f>'Pesquisa de Mercado'!J32</f>
        <v>119.15615419358373</v>
      </c>
      <c r="F32" s="1772">
        <f>F2</f>
        <v>0.83</v>
      </c>
      <c r="G32" s="1788">
        <f>G11</f>
        <v>1.5</v>
      </c>
      <c r="H32" s="1787"/>
      <c r="I32" s="1787">
        <v>1.5</v>
      </c>
      <c r="J32" s="1788"/>
      <c r="K32" s="1775">
        <f t="shared" si="1"/>
        <v>1.8674999999999997</v>
      </c>
      <c r="L32" s="1776">
        <f t="shared" si="2"/>
        <v>121.02365419358372</v>
      </c>
      <c r="M32" s="1745" t="str">
        <f>'Pesquisa de Mercado'!K32</f>
        <v>Pedreira Brical</v>
      </c>
      <c r="N32" s="1746"/>
      <c r="O32" s="1808"/>
    </row>
    <row r="33" spans="1:15" s="1733" customFormat="1" ht="18" customHeight="1" x14ac:dyDescent="0.2">
      <c r="A33" s="1734"/>
      <c r="B33" s="1809" t="s">
        <v>27242</v>
      </c>
      <c r="C33" s="1763" t="s">
        <v>15154</v>
      </c>
      <c r="D33" s="1737" t="s">
        <v>27269</v>
      </c>
      <c r="E33" s="1738">
        <f>'Pesquisa de Mercado'!J33</f>
        <v>3550.2137973632084</v>
      </c>
      <c r="F33" s="1810"/>
      <c r="G33" s="1804"/>
      <c r="H33" s="1779"/>
      <c r="I33" s="1779">
        <v>1</v>
      </c>
      <c r="J33" s="1777">
        <f t="shared" si="0"/>
        <v>0</v>
      </c>
      <c r="K33" s="1780">
        <f t="shared" si="1"/>
        <v>0</v>
      </c>
      <c r="L33" s="1793">
        <f t="shared" si="2"/>
        <v>3550.2137973632084</v>
      </c>
      <c r="M33" s="1745" t="str">
        <f>'Pesquisa de Mercado'!K33</f>
        <v>MERCADO LIVRE</v>
      </c>
      <c r="N33" s="1746"/>
      <c r="O33" s="1794">
        <f>SMALL(L33:L35,1)</f>
        <v>1983.9430044088517</v>
      </c>
    </row>
    <row r="34" spans="1:15" s="1733" customFormat="1" ht="18" customHeight="1" x14ac:dyDescent="0.2">
      <c r="A34" s="1734"/>
      <c r="B34" s="1811"/>
      <c r="C34" s="1735"/>
      <c r="D34" s="1764" t="s">
        <v>27269</v>
      </c>
      <c r="E34" s="1748">
        <f>'Pesquisa de Mercado'!J34</f>
        <v>1983.9430044088517</v>
      </c>
      <c r="F34" s="1764"/>
      <c r="G34" s="1812"/>
      <c r="H34" s="1779"/>
      <c r="I34" s="1779">
        <f>I33</f>
        <v>1</v>
      </c>
      <c r="J34" s="1781">
        <f t="shared" si="0"/>
        <v>0</v>
      </c>
      <c r="K34" s="1769">
        <f t="shared" si="1"/>
        <v>0</v>
      </c>
      <c r="L34" s="1795">
        <f t="shared" si="2"/>
        <v>1983.9430044088517</v>
      </c>
      <c r="M34" s="1745" t="str">
        <f>'Pesquisa de Mercado'!K34</f>
        <v>TELITE</v>
      </c>
      <c r="N34" s="1746"/>
      <c r="O34" s="1794"/>
    </row>
    <row r="35" spans="1:15" s="1733" customFormat="1" ht="18" customHeight="1" x14ac:dyDescent="0.2">
      <c r="A35" s="1734"/>
      <c r="B35" s="1813"/>
      <c r="C35" s="1770"/>
      <c r="D35" s="1771" t="s">
        <v>27269</v>
      </c>
      <c r="E35" s="1772">
        <f>'Pesquisa de Mercado'!J35</f>
        <v>3236.9596387723373</v>
      </c>
      <c r="F35" s="1771"/>
      <c r="G35" s="1812"/>
      <c r="H35" s="1786"/>
      <c r="I35" s="1782">
        <f>I33</f>
        <v>1</v>
      </c>
      <c r="J35" s="1781">
        <f t="shared" si="0"/>
        <v>0</v>
      </c>
      <c r="K35" s="1769">
        <f t="shared" si="1"/>
        <v>0</v>
      </c>
      <c r="L35" s="1771">
        <f t="shared" si="2"/>
        <v>3236.9596387723373</v>
      </c>
      <c r="M35" s="1745" t="str">
        <f>'Pesquisa de Mercado'!K35</f>
        <v>MF RURAL</v>
      </c>
      <c r="N35" s="1761"/>
      <c r="O35" s="1794"/>
    </row>
    <row r="36" spans="1:15" x14ac:dyDescent="0.2">
      <c r="A36" s="1814"/>
      <c r="B36" s="1763" t="s">
        <v>27247</v>
      </c>
      <c r="C36" s="1763" t="s">
        <v>15154</v>
      </c>
      <c r="D36" s="1737" t="str">
        <f>D33</f>
        <v>CIF</v>
      </c>
      <c r="E36" s="1738">
        <f>'Pesquisa de Mercado'!J36</f>
        <v>764.35056030170688</v>
      </c>
      <c r="F36" s="1815"/>
      <c r="G36" s="1816"/>
      <c r="H36" s="1817"/>
      <c r="I36" s="1791">
        <v>1</v>
      </c>
      <c r="J36" s="1790">
        <f t="shared" si="0"/>
        <v>0</v>
      </c>
      <c r="K36" s="1792">
        <f t="shared" si="1"/>
        <v>0</v>
      </c>
      <c r="L36" s="1793">
        <f t="shared" si="2"/>
        <v>764.35056030170688</v>
      </c>
      <c r="M36" s="1745" t="str">
        <f>'Pesquisa de Mercado'!K36</f>
        <v>MERCADO LIVRE</v>
      </c>
      <c r="N36" s="1818"/>
      <c r="O36" s="1819">
        <f>SMALL(L36:L38,1)</f>
        <v>696.5649596045314</v>
      </c>
    </row>
    <row r="37" spans="1:15" ht="18" customHeight="1" x14ac:dyDescent="0.2">
      <c r="A37" s="1814"/>
      <c r="B37" s="1735"/>
      <c r="C37" s="1735"/>
      <c r="D37" s="1764" t="str">
        <f>D34</f>
        <v>CIF</v>
      </c>
      <c r="E37" s="1748">
        <f>'Pesquisa de Mercado'!J37</f>
        <v>819.64238585089208</v>
      </c>
      <c r="F37" s="1821"/>
      <c r="G37" s="1812"/>
      <c r="H37" s="1822"/>
      <c r="I37" s="1782">
        <v>1</v>
      </c>
      <c r="J37" s="1781">
        <f t="shared" si="0"/>
        <v>0</v>
      </c>
      <c r="K37" s="1769">
        <f t="shared" si="1"/>
        <v>0</v>
      </c>
      <c r="L37" s="1795">
        <f t="shared" si="2"/>
        <v>819.64238585089208</v>
      </c>
      <c r="M37" s="1745" t="str">
        <f>'Pesquisa de Mercado'!K37</f>
        <v>MAGAZINE LUIZA</v>
      </c>
      <c r="N37" s="1823"/>
      <c r="O37" s="1819"/>
    </row>
    <row r="38" spans="1:15" x14ac:dyDescent="0.2">
      <c r="A38" s="1814"/>
      <c r="B38" s="1770"/>
      <c r="C38" s="1770"/>
      <c r="D38" s="1771" t="s">
        <v>27269</v>
      </c>
      <c r="E38" s="1772">
        <f>'Pesquisa de Mercado'!J38</f>
        <v>696.5649596045314</v>
      </c>
      <c r="F38" s="1824"/>
      <c r="G38" s="1805"/>
      <c r="H38" s="1825"/>
      <c r="I38" s="1786">
        <v>1</v>
      </c>
      <c r="J38" s="1788">
        <f t="shared" si="0"/>
        <v>0</v>
      </c>
      <c r="K38" s="1796">
        <f t="shared" si="1"/>
        <v>0</v>
      </c>
      <c r="L38" s="1771">
        <f t="shared" si="2"/>
        <v>696.5649596045314</v>
      </c>
      <c r="M38" s="1745" t="str">
        <f>'Pesquisa de Mercado'!K38</f>
        <v>FRIGELAR</v>
      </c>
      <c r="N38" s="1823"/>
      <c r="O38" s="1819"/>
    </row>
    <row r="39" spans="1:15" ht="15" x14ac:dyDescent="0.2">
      <c r="A39" s="1573"/>
      <c r="B39" s="1763" t="s">
        <v>27250</v>
      </c>
      <c r="C39" s="1763" t="s">
        <v>15154</v>
      </c>
      <c r="D39" s="1737" t="str">
        <f>D36</f>
        <v>CIF</v>
      </c>
      <c r="E39" s="1738">
        <f>'Pesquisa de Mercado'!J39</f>
        <v>266.10049860461424</v>
      </c>
      <c r="F39" s="1826"/>
      <c r="G39" s="1827"/>
      <c r="H39" s="1828"/>
      <c r="I39" s="1767">
        <v>1</v>
      </c>
      <c r="J39" s="1740">
        <f t="shared" si="0"/>
        <v>0</v>
      </c>
      <c r="K39" s="1743">
        <f t="shared" si="1"/>
        <v>0</v>
      </c>
      <c r="L39" s="1771">
        <f t="shared" si="2"/>
        <v>266.10049860461424</v>
      </c>
      <c r="M39" s="1745" t="str">
        <f>'Pesquisa de Mercado'!K39</f>
        <v>MERCADO LIVRE</v>
      </c>
      <c r="N39" s="1829"/>
      <c r="O39" s="1830">
        <f>SMALL(L39:L41,1)</f>
        <v>266.10049860461424</v>
      </c>
    </row>
    <row r="40" spans="1:15" ht="18" customHeight="1" x14ac:dyDescent="0.2">
      <c r="A40" s="1814"/>
      <c r="B40" s="1735"/>
      <c r="C40" s="1735"/>
      <c r="D40" s="1764" t="str">
        <f>D37</f>
        <v>CIF</v>
      </c>
      <c r="E40" s="1748">
        <f>'Pesquisa de Mercado'!J40</f>
        <v>348.69471096197094</v>
      </c>
      <c r="F40" s="1821"/>
      <c r="G40" s="1804"/>
      <c r="H40" s="1831"/>
      <c r="I40" s="1779">
        <v>1</v>
      </c>
      <c r="J40" s="1781">
        <f t="shared" si="0"/>
        <v>0</v>
      </c>
      <c r="K40" s="1769">
        <f t="shared" si="1"/>
        <v>0</v>
      </c>
      <c r="L40" s="1795">
        <f t="shared" si="2"/>
        <v>348.69471096197094</v>
      </c>
      <c r="M40" s="1745" t="str">
        <f>'Pesquisa de Mercado'!K40</f>
        <v>MAGAZINE LUIZA</v>
      </c>
      <c r="N40" s="1818"/>
      <c r="O40" s="1819"/>
    </row>
    <row r="41" spans="1:15" ht="15" x14ac:dyDescent="0.2">
      <c r="A41" s="1573"/>
      <c r="B41" s="1770"/>
      <c r="C41" s="1770"/>
      <c r="D41" s="1771" t="s">
        <v>27269</v>
      </c>
      <c r="E41" s="1772">
        <f>'Pesquisa de Mercado'!J41</f>
        <v>295.85513231154528</v>
      </c>
      <c r="F41" s="1824"/>
      <c r="G41" s="1812"/>
      <c r="H41" s="1825"/>
      <c r="I41" s="1787">
        <v>1</v>
      </c>
      <c r="J41" s="1781">
        <f t="shared" si="0"/>
        <v>0</v>
      </c>
      <c r="K41" s="1769">
        <f t="shared" si="1"/>
        <v>0</v>
      </c>
      <c r="L41" s="1771">
        <f t="shared" si="2"/>
        <v>295.85513231154528</v>
      </c>
      <c r="M41" s="1745" t="str">
        <f>'Pesquisa de Mercado'!K41</f>
        <v>LEROY MERLIN</v>
      </c>
      <c r="N41" s="1829"/>
      <c r="O41" s="1832"/>
    </row>
    <row r="42" spans="1:15" ht="15" x14ac:dyDescent="0.2">
      <c r="A42" s="1573"/>
      <c r="B42" s="1833" t="s">
        <v>27252</v>
      </c>
      <c r="C42" s="1833" t="s">
        <v>15154</v>
      </c>
      <c r="D42" s="1789" t="str">
        <f>D39</f>
        <v>CIF</v>
      </c>
      <c r="E42" s="1738">
        <f>'Pesquisa de Mercado'!J42</f>
        <v>422.79061941155771</v>
      </c>
      <c r="F42" s="1826"/>
      <c r="G42" s="1816"/>
      <c r="H42" s="1817"/>
      <c r="I42" s="1791">
        <v>1</v>
      </c>
      <c r="J42" s="1790">
        <f t="shared" si="0"/>
        <v>0</v>
      </c>
      <c r="K42" s="1792">
        <f t="shared" si="1"/>
        <v>0</v>
      </c>
      <c r="L42" s="1793">
        <f t="shared" si="2"/>
        <v>422.79061941155771</v>
      </c>
      <c r="M42" s="1745" t="str">
        <f>'Pesquisa de Mercado'!K42</f>
        <v>MERCADO LIVRE</v>
      </c>
      <c r="N42" s="1829"/>
      <c r="O42" s="1832">
        <f>SMALL(L42:L44,1)</f>
        <v>380.41537019980404</v>
      </c>
    </row>
    <row r="43" spans="1:15" ht="18" customHeight="1" x14ac:dyDescent="0.2">
      <c r="A43" s="1814"/>
      <c r="B43" s="1833"/>
      <c r="C43" s="1833"/>
      <c r="D43" s="1764" t="str">
        <f>D40</f>
        <v>CIF</v>
      </c>
      <c r="E43" s="1748">
        <f>'Pesquisa de Mercado'!J43</f>
        <v>380.41537019980404</v>
      </c>
      <c r="F43" s="1821"/>
      <c r="G43" s="1804"/>
      <c r="H43" s="1831"/>
      <c r="I43" s="1779">
        <v>1</v>
      </c>
      <c r="J43" s="1781">
        <f t="shared" si="0"/>
        <v>0</v>
      </c>
      <c r="K43" s="1769">
        <f t="shared" si="1"/>
        <v>0</v>
      </c>
      <c r="L43" s="1771">
        <f t="shared" si="2"/>
        <v>380.41537019980404</v>
      </c>
      <c r="M43" s="1745" t="str">
        <f>'Pesquisa de Mercado'!K43</f>
        <v>MAGAZINE LUIZA</v>
      </c>
      <c r="N43" s="1818"/>
      <c r="O43" s="1819"/>
    </row>
    <row r="44" spans="1:15" ht="15" x14ac:dyDescent="0.2">
      <c r="A44" s="1573"/>
      <c r="B44" s="1833"/>
      <c r="C44" s="1833"/>
      <c r="D44" s="1771" t="s">
        <v>27269</v>
      </c>
      <c r="E44" s="1772">
        <f>'Pesquisa de Mercado'!J44</f>
        <v>398.384420751059</v>
      </c>
      <c r="F44" s="1824"/>
      <c r="G44" s="1834"/>
      <c r="H44" s="1835"/>
      <c r="I44" s="1774">
        <v>1</v>
      </c>
      <c r="J44" s="1773">
        <f t="shared" si="0"/>
        <v>0</v>
      </c>
      <c r="K44" s="1836">
        <f t="shared" si="1"/>
        <v>0</v>
      </c>
      <c r="L44" s="1771">
        <f t="shared" si="2"/>
        <v>398.384420751059</v>
      </c>
      <c r="M44" s="1745" t="str">
        <f>'Pesquisa de Mercado'!K44</f>
        <v>LOJA DO MECÂNICO</v>
      </c>
      <c r="N44" s="1829"/>
      <c r="O44" s="1830"/>
    </row>
    <row r="45" spans="1:15" ht="15" x14ac:dyDescent="0.2">
      <c r="A45" s="1573"/>
      <c r="B45" s="1833" t="s">
        <v>27254</v>
      </c>
      <c r="C45" s="1833" t="s">
        <v>15233</v>
      </c>
      <c r="D45" s="1789" t="str">
        <f>D42</f>
        <v>CIF</v>
      </c>
      <c r="E45" s="1837">
        <f>'Pesquisa de Mercado'!J45</f>
        <v>402.84357969228324</v>
      </c>
      <c r="F45" s="1826"/>
      <c r="G45" s="1816"/>
      <c r="H45" s="1817"/>
      <c r="I45" s="1791">
        <v>1</v>
      </c>
      <c r="J45" s="1790">
        <f t="shared" si="0"/>
        <v>0</v>
      </c>
      <c r="K45" s="1792">
        <f t="shared" si="1"/>
        <v>0</v>
      </c>
      <c r="L45" s="1793">
        <f t="shared" si="2"/>
        <v>402.84357969228324</v>
      </c>
      <c r="M45" s="1745" t="str">
        <f>'Pesquisa de Mercado'!K45</f>
        <v>MIXPAR</v>
      </c>
      <c r="N45" s="1829"/>
      <c r="O45" s="1832">
        <f>SMALL(L45:L47,1)</f>
        <v>349.05284459110254</v>
      </c>
    </row>
    <row r="46" spans="1:15" ht="18" customHeight="1" x14ac:dyDescent="0.2">
      <c r="A46" s="1814"/>
      <c r="B46" s="1833"/>
      <c r="C46" s="1833"/>
      <c r="D46" s="1764" t="str">
        <f>D43</f>
        <v>CIF</v>
      </c>
      <c r="E46" s="1838">
        <f>'Pesquisa de Mercado'!J46</f>
        <v>374.73981950463167</v>
      </c>
      <c r="F46" s="1821"/>
      <c r="G46" s="1804"/>
      <c r="H46" s="1831"/>
      <c r="I46" s="1779">
        <v>1</v>
      </c>
      <c r="J46" s="1781">
        <f t="shared" si="0"/>
        <v>0</v>
      </c>
      <c r="K46" s="1769">
        <f t="shared" si="1"/>
        <v>0</v>
      </c>
      <c r="L46" s="1795">
        <f t="shared" si="2"/>
        <v>374.73981950463167</v>
      </c>
      <c r="M46" s="1745" t="str">
        <f>'Pesquisa de Mercado'!K46</f>
        <v>MERCADO LIVRE</v>
      </c>
      <c r="N46" s="1818"/>
      <c r="O46" s="1819"/>
    </row>
    <row r="47" spans="1:15" ht="15" x14ac:dyDescent="0.2">
      <c r="A47" s="1573"/>
      <c r="B47" s="1833"/>
      <c r="C47" s="1833"/>
      <c r="D47" s="1771" t="s">
        <v>27269</v>
      </c>
      <c r="E47" s="1839">
        <f>'Pesquisa de Mercado'!J47</f>
        <v>349.05284459110254</v>
      </c>
      <c r="F47" s="1824"/>
      <c r="G47" s="1834"/>
      <c r="H47" s="1835"/>
      <c r="I47" s="1774">
        <v>1</v>
      </c>
      <c r="J47" s="1773">
        <f t="shared" si="0"/>
        <v>0</v>
      </c>
      <c r="K47" s="1836">
        <f t="shared" si="1"/>
        <v>0</v>
      </c>
      <c r="L47" s="1771">
        <f t="shared" si="2"/>
        <v>349.05284459110254</v>
      </c>
      <c r="M47" s="1745" t="str">
        <f>'Pesquisa de Mercado'!K47</f>
        <v>PARAFUSO FÁCIL</v>
      </c>
      <c r="N47" s="1829"/>
      <c r="O47" s="1830"/>
    </row>
    <row r="48" spans="1:15" ht="15" x14ac:dyDescent="0.2">
      <c r="A48" s="1573"/>
      <c r="B48" s="1840"/>
      <c r="C48" s="1841"/>
      <c r="D48" s="1842"/>
      <c r="E48" s="1842"/>
      <c r="F48" s="1843"/>
      <c r="G48" s="1844"/>
      <c r="H48" s="1845"/>
      <c r="I48" s="1846"/>
      <c r="J48" s="1747"/>
      <c r="K48" s="1847"/>
      <c r="L48" s="1842"/>
      <c r="M48" s="1848"/>
      <c r="N48" s="1829"/>
      <c r="O48" s="1830"/>
    </row>
    <row r="49" spans="1:15" x14ac:dyDescent="0.2">
      <c r="A49" s="1814"/>
      <c r="B49" s="1849"/>
      <c r="D49" s="1843"/>
      <c r="E49" s="1710"/>
      <c r="F49" s="1710"/>
      <c r="G49" s="1710"/>
      <c r="H49" s="1710"/>
      <c r="I49" s="1710"/>
      <c r="J49" s="1819"/>
      <c r="K49" s="1850"/>
      <c r="L49" s="1843"/>
      <c r="M49" s="1851"/>
      <c r="N49" s="1818"/>
      <c r="O49" s="1844"/>
    </row>
    <row r="50" spans="1:15" x14ac:dyDescent="0.2">
      <c r="A50" s="1814"/>
      <c r="B50" s="1849"/>
      <c r="D50" s="1843"/>
      <c r="E50" s="1710"/>
      <c r="F50" s="1710"/>
      <c r="G50" s="1710"/>
      <c r="H50" s="1710"/>
      <c r="I50" s="1710"/>
      <c r="J50" s="1819"/>
      <c r="K50" s="1850"/>
      <c r="L50" s="1843"/>
      <c r="M50" s="1851"/>
      <c r="N50" s="1818"/>
      <c r="O50" s="1844"/>
    </row>
    <row r="51" spans="1:15" x14ac:dyDescent="0.2">
      <c r="A51" s="1814"/>
      <c r="B51" s="1849"/>
      <c r="D51" s="1843"/>
      <c r="E51" s="1710"/>
      <c r="F51" s="1710"/>
      <c r="G51" s="1710"/>
      <c r="H51" s="1710"/>
      <c r="I51" s="1710"/>
      <c r="J51" s="1819"/>
      <c r="K51" s="1850"/>
      <c r="L51" s="1843"/>
      <c r="M51" s="1851"/>
      <c r="N51" s="1818"/>
      <c r="O51" s="1844"/>
    </row>
    <row r="52" spans="1:15" x14ac:dyDescent="0.2">
      <c r="A52" s="1814"/>
      <c r="B52" s="1849"/>
      <c r="D52" s="1843"/>
      <c r="E52" s="1710"/>
      <c r="F52" s="1710"/>
      <c r="G52" s="1710"/>
      <c r="H52" s="1710"/>
      <c r="I52" s="1710"/>
      <c r="J52" s="1819"/>
      <c r="K52" s="1850"/>
      <c r="L52" s="1843"/>
      <c r="M52" s="1851"/>
      <c r="N52" s="1818"/>
      <c r="O52" s="1844"/>
    </row>
    <row r="53" spans="1:15" x14ac:dyDescent="0.2">
      <c r="A53" s="1814"/>
      <c r="B53" s="1849"/>
      <c r="D53" s="1843"/>
      <c r="E53" s="1843"/>
      <c r="F53" s="1852"/>
      <c r="G53" s="1819"/>
      <c r="H53" s="1853"/>
      <c r="I53" s="1853"/>
      <c r="J53" s="1819"/>
      <c r="K53" s="1850"/>
      <c r="L53" s="1843"/>
      <c r="M53" s="1851"/>
      <c r="N53" s="1818"/>
      <c r="O53" s="1844"/>
    </row>
    <row r="54" spans="1:15" x14ac:dyDescent="0.2">
      <c r="A54" s="1814"/>
      <c r="B54" s="1854"/>
      <c r="C54" s="1855"/>
      <c r="D54" s="1856"/>
      <c r="E54" s="1856"/>
      <c r="F54" s="1857"/>
      <c r="G54" s="1858"/>
      <c r="H54" s="1859"/>
      <c r="I54" s="1859"/>
      <c r="J54" s="1858"/>
      <c r="K54" s="1860"/>
      <c r="L54" s="1856"/>
      <c r="M54" s="1861"/>
      <c r="N54" s="1818"/>
      <c r="O54" s="1844"/>
    </row>
  </sheetData>
  <mergeCells count="30">
    <mergeCell ref="B42:B44"/>
    <mergeCell ref="C42:C44"/>
    <mergeCell ref="B45:B47"/>
    <mergeCell ref="C45:C47"/>
    <mergeCell ref="E49:I52"/>
    <mergeCell ref="B33:B35"/>
    <mergeCell ref="C33:C35"/>
    <mergeCell ref="B36:B38"/>
    <mergeCell ref="C36:C38"/>
    <mergeCell ref="B39:B41"/>
    <mergeCell ref="C39:C41"/>
    <mergeCell ref="B22:B24"/>
    <mergeCell ref="C22:C24"/>
    <mergeCell ref="B25:B28"/>
    <mergeCell ref="C25:C28"/>
    <mergeCell ref="B29:B32"/>
    <mergeCell ref="C29:C32"/>
    <mergeCell ref="B12:B15"/>
    <mergeCell ref="C12:C15"/>
    <mergeCell ref="B16:B18"/>
    <mergeCell ref="C16:C18"/>
    <mergeCell ref="B19:B21"/>
    <mergeCell ref="C19:C21"/>
    <mergeCell ref="B2:B4"/>
    <mergeCell ref="C2:C4"/>
    <mergeCell ref="A5:A9"/>
    <mergeCell ref="B5:B7"/>
    <mergeCell ref="C5:C7"/>
    <mergeCell ref="B8:B11"/>
    <mergeCell ref="C8:C11"/>
  </mergeCells>
  <printOptions horizontalCentered="1"/>
  <pageMargins left="0.51181102362204722" right="0.51181102362204722" top="0.78740157480314965" bottom="0.39370078740157483" header="0.31496062992125984" footer="0.31496062992125984"/>
  <pageSetup paperSize="9" scale="55" orientation="landscape"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658EC-E061-4662-AAE3-F4AF7B957E00}">
  <dimension ref="A1:D1694"/>
  <sheetViews>
    <sheetView showGridLines="0" topLeftCell="A37" workbookViewId="0">
      <selection activeCell="D52" sqref="D52"/>
    </sheetView>
  </sheetViews>
  <sheetFormatPr defaultRowHeight="15" x14ac:dyDescent="0.25"/>
  <cols>
    <col min="1" max="1" width="10.140625" style="365" customWidth="1"/>
    <col min="2" max="2" width="83.42578125" customWidth="1"/>
    <col min="3" max="3" width="10.140625" customWidth="1"/>
    <col min="4" max="4" width="13.7109375" customWidth="1"/>
  </cols>
  <sheetData>
    <row r="1" spans="1:4" ht="31.5" customHeight="1" x14ac:dyDescent="0.25">
      <c r="A1" s="363" t="s">
        <v>15146</v>
      </c>
      <c r="B1" s="115" t="s">
        <v>21789</v>
      </c>
      <c r="C1" s="116" t="s">
        <v>15148</v>
      </c>
      <c r="D1" s="117" t="s">
        <v>21835</v>
      </c>
    </row>
    <row r="2" spans="1:4" ht="15.75" customHeight="1" x14ac:dyDescent="0.25">
      <c r="A2" s="364" t="s">
        <v>21836</v>
      </c>
      <c r="B2" s="119" t="s">
        <v>21837</v>
      </c>
      <c r="C2" s="316" t="s">
        <v>15241</v>
      </c>
      <c r="D2" s="317">
        <v>6.9732000000000003</v>
      </c>
    </row>
    <row r="3" spans="1:4" ht="15.75" customHeight="1" x14ac:dyDescent="0.25">
      <c r="A3" s="364" t="s">
        <v>21838</v>
      </c>
      <c r="B3" s="119" t="s">
        <v>21839</v>
      </c>
      <c r="C3" s="316" t="s">
        <v>15241</v>
      </c>
      <c r="D3" s="317">
        <v>6.6093999999999999</v>
      </c>
    </row>
    <row r="4" spans="1:4" ht="15.75" customHeight="1" x14ac:dyDescent="0.25">
      <c r="A4" s="364" t="s">
        <v>21840</v>
      </c>
      <c r="B4" s="119" t="s">
        <v>21841</v>
      </c>
      <c r="C4" s="316" t="s">
        <v>15350</v>
      </c>
      <c r="D4" s="317">
        <v>140.79</v>
      </c>
    </row>
    <row r="5" spans="1:4" ht="15.75" customHeight="1" x14ac:dyDescent="0.25">
      <c r="A5" s="364" t="s">
        <v>21842</v>
      </c>
      <c r="B5" s="119" t="s">
        <v>21843</v>
      </c>
      <c r="C5" s="316" t="s">
        <v>15241</v>
      </c>
      <c r="D5" s="317">
        <v>27.938300000000002</v>
      </c>
    </row>
    <row r="6" spans="1:4" ht="15.75" customHeight="1" x14ac:dyDescent="0.25">
      <c r="A6" s="364" t="s">
        <v>21844</v>
      </c>
      <c r="B6" s="119" t="s">
        <v>21845</v>
      </c>
      <c r="C6" s="316" t="s">
        <v>15241</v>
      </c>
      <c r="D6" s="317">
        <v>18.445599999999999</v>
      </c>
    </row>
    <row r="7" spans="1:4" ht="15.75" customHeight="1" x14ac:dyDescent="0.25">
      <c r="A7" s="364" t="s">
        <v>21846</v>
      </c>
      <c r="B7" s="119" t="s">
        <v>21847</v>
      </c>
      <c r="C7" s="316" t="s">
        <v>21848</v>
      </c>
      <c r="D7" s="317">
        <v>4.0861000000000001</v>
      </c>
    </row>
    <row r="8" spans="1:4" ht="15.75" customHeight="1" x14ac:dyDescent="0.25">
      <c r="A8" s="364" t="s">
        <v>21849</v>
      </c>
      <c r="B8" s="119" t="s">
        <v>21850</v>
      </c>
      <c r="C8" s="316" t="s">
        <v>15241</v>
      </c>
      <c r="D8" s="317">
        <v>9.5892999999999997</v>
      </c>
    </row>
    <row r="9" spans="1:4" ht="15.75" customHeight="1" x14ac:dyDescent="0.25">
      <c r="A9" s="364" t="s">
        <v>21851</v>
      </c>
      <c r="B9" s="119" t="s">
        <v>21852</v>
      </c>
      <c r="C9" s="316" t="s">
        <v>15241</v>
      </c>
      <c r="D9" s="317">
        <v>15.3781</v>
      </c>
    </row>
    <row r="10" spans="1:4" ht="15.75" customHeight="1" x14ac:dyDescent="0.25">
      <c r="A10" s="364" t="s">
        <v>21853</v>
      </c>
      <c r="B10" s="119" t="s">
        <v>21854</v>
      </c>
      <c r="C10" s="316" t="s">
        <v>15241</v>
      </c>
      <c r="D10" s="317">
        <v>9.7356999999999996</v>
      </c>
    </row>
    <row r="11" spans="1:4" ht="15.75" customHeight="1" x14ac:dyDescent="0.25">
      <c r="A11" s="364" t="s">
        <v>21855</v>
      </c>
      <c r="B11" s="119" t="s">
        <v>21856</v>
      </c>
      <c r="C11" s="316" t="s">
        <v>15241</v>
      </c>
      <c r="D11" s="317">
        <v>2.4559000000000002</v>
      </c>
    </row>
    <row r="12" spans="1:4" ht="15.75" customHeight="1" x14ac:dyDescent="0.25">
      <c r="A12" s="364" t="s">
        <v>21857</v>
      </c>
      <c r="B12" s="119" t="s">
        <v>21858</v>
      </c>
      <c r="C12" s="316" t="s">
        <v>15241</v>
      </c>
      <c r="D12" s="317">
        <v>6.6093999999999999</v>
      </c>
    </row>
    <row r="13" spans="1:4" ht="15.75" customHeight="1" x14ac:dyDescent="0.25">
      <c r="A13" s="364" t="s">
        <v>21859</v>
      </c>
      <c r="B13" s="119" t="s">
        <v>21860</v>
      </c>
      <c r="C13" s="316" t="s">
        <v>15241</v>
      </c>
      <c r="D13" s="317">
        <v>8.0561000000000007</v>
      </c>
    </row>
    <row r="14" spans="1:4" ht="15.75" customHeight="1" x14ac:dyDescent="0.25">
      <c r="A14" s="364" t="s">
        <v>21861</v>
      </c>
      <c r="B14" s="119" t="s">
        <v>21862</v>
      </c>
      <c r="C14" s="316" t="s">
        <v>15154</v>
      </c>
      <c r="D14" s="317">
        <v>19.2988</v>
      </c>
    </row>
    <row r="15" spans="1:4" ht="15.75" customHeight="1" x14ac:dyDescent="0.25">
      <c r="A15" s="364" t="s">
        <v>21863</v>
      </c>
      <c r="B15" s="119" t="s">
        <v>21864</v>
      </c>
      <c r="C15" s="316" t="s">
        <v>15154</v>
      </c>
      <c r="D15" s="317">
        <v>37.723100000000002</v>
      </c>
    </row>
    <row r="16" spans="1:4" ht="15.75" customHeight="1" x14ac:dyDescent="0.25">
      <c r="A16" s="364" t="s">
        <v>21865</v>
      </c>
      <c r="B16" s="119" t="s">
        <v>21866</v>
      </c>
      <c r="C16" s="316" t="s">
        <v>15154</v>
      </c>
      <c r="D16" s="317">
        <v>2.6532</v>
      </c>
    </row>
    <row r="17" spans="1:4" ht="15.75" customHeight="1" x14ac:dyDescent="0.25">
      <c r="A17" s="364" t="s">
        <v>21867</v>
      </c>
      <c r="B17" s="119" t="s">
        <v>21868</v>
      </c>
      <c r="C17" s="316" t="s">
        <v>15154</v>
      </c>
      <c r="D17" s="317">
        <v>18.314599999999999</v>
      </c>
    </row>
    <row r="18" spans="1:4" ht="15.75" customHeight="1" x14ac:dyDescent="0.25">
      <c r="A18" s="364" t="s">
        <v>21869</v>
      </c>
      <c r="B18" s="119" t="s">
        <v>21870</v>
      </c>
      <c r="C18" s="316" t="s">
        <v>15154</v>
      </c>
      <c r="D18" s="317">
        <v>129.62260000000001</v>
      </c>
    </row>
    <row r="19" spans="1:4" ht="15.75" customHeight="1" x14ac:dyDescent="0.25">
      <c r="A19" s="364" t="s">
        <v>21871</v>
      </c>
      <c r="B19" s="119" t="s">
        <v>21872</v>
      </c>
      <c r="C19" s="316" t="s">
        <v>15241</v>
      </c>
      <c r="D19" s="317">
        <v>7.2077999999999998</v>
      </c>
    </row>
    <row r="20" spans="1:4" ht="15.75" customHeight="1" x14ac:dyDescent="0.25">
      <c r="A20" s="364" t="s">
        <v>21873</v>
      </c>
      <c r="B20" s="119" t="s">
        <v>21874</v>
      </c>
      <c r="C20" s="316" t="s">
        <v>21848</v>
      </c>
      <c r="D20" s="317">
        <v>34.327599999999997</v>
      </c>
    </row>
    <row r="21" spans="1:4" ht="15.75" customHeight="1" x14ac:dyDescent="0.25">
      <c r="A21" s="364" t="s">
        <v>21875</v>
      </c>
      <c r="B21" s="119" t="s">
        <v>21876</v>
      </c>
      <c r="C21" s="316" t="s">
        <v>15241</v>
      </c>
      <c r="D21" s="317">
        <v>54.032400000000003</v>
      </c>
    </row>
    <row r="22" spans="1:4" ht="15.75" customHeight="1" x14ac:dyDescent="0.25">
      <c r="A22" s="364" t="s">
        <v>21877</v>
      </c>
      <c r="B22" s="119" t="s">
        <v>21878</v>
      </c>
      <c r="C22" s="316" t="s">
        <v>21848</v>
      </c>
      <c r="D22" s="317">
        <v>7.2954999999999997</v>
      </c>
    </row>
    <row r="23" spans="1:4" ht="15.75" customHeight="1" x14ac:dyDescent="0.25">
      <c r="A23" s="364" t="s">
        <v>21879</v>
      </c>
      <c r="B23" s="119" t="s">
        <v>21880</v>
      </c>
      <c r="C23" s="316" t="s">
        <v>15350</v>
      </c>
      <c r="D23" s="317">
        <v>121.75230000000001</v>
      </c>
    </row>
    <row r="24" spans="1:4" ht="15.75" customHeight="1" x14ac:dyDescent="0.25">
      <c r="A24" s="364" t="s">
        <v>21881</v>
      </c>
      <c r="B24" s="119" t="s">
        <v>21882</v>
      </c>
      <c r="C24" s="316" t="s">
        <v>15241</v>
      </c>
      <c r="D24" s="317">
        <v>2.1392000000000002</v>
      </c>
    </row>
    <row r="25" spans="1:4" ht="15.75" customHeight="1" x14ac:dyDescent="0.25">
      <c r="A25" s="364" t="s">
        <v>21883</v>
      </c>
      <c r="B25" s="119" t="s">
        <v>21884</v>
      </c>
      <c r="C25" s="316" t="s">
        <v>15241</v>
      </c>
      <c r="D25" s="317">
        <v>7.3215000000000003</v>
      </c>
    </row>
    <row r="26" spans="1:4" ht="15.75" customHeight="1" x14ac:dyDescent="0.25">
      <c r="A26" s="364" t="s">
        <v>21885</v>
      </c>
      <c r="B26" s="119" t="s">
        <v>21886</v>
      </c>
      <c r="C26" s="316" t="s">
        <v>15241</v>
      </c>
      <c r="D26" s="317">
        <v>49.533700000000003</v>
      </c>
    </row>
    <row r="27" spans="1:4" ht="15.75" customHeight="1" x14ac:dyDescent="0.25">
      <c r="A27" s="364" t="s">
        <v>21887</v>
      </c>
      <c r="B27" s="119" t="s">
        <v>21888</v>
      </c>
      <c r="C27" s="316" t="s">
        <v>21848</v>
      </c>
      <c r="D27" s="317">
        <v>15.192</v>
      </c>
    </row>
    <row r="28" spans="1:4" ht="15.75" customHeight="1" x14ac:dyDescent="0.25">
      <c r="A28" s="364" t="s">
        <v>21889</v>
      </c>
      <c r="B28" s="119" t="s">
        <v>21890</v>
      </c>
      <c r="C28" s="316" t="s">
        <v>21848</v>
      </c>
      <c r="D28" s="317">
        <v>5.0199999999999996</v>
      </c>
    </row>
    <row r="29" spans="1:4" ht="15.75" customHeight="1" x14ac:dyDescent="0.25">
      <c r="A29" s="364" t="s">
        <v>21891</v>
      </c>
      <c r="B29" s="119" t="s">
        <v>21892</v>
      </c>
      <c r="C29" s="316" t="s">
        <v>15154</v>
      </c>
      <c r="D29" s="317">
        <v>101954.1179</v>
      </c>
    </row>
    <row r="30" spans="1:4" ht="15.75" customHeight="1" x14ac:dyDescent="0.25">
      <c r="A30" s="364" t="s">
        <v>21893</v>
      </c>
      <c r="B30" s="119" t="s">
        <v>21894</v>
      </c>
      <c r="C30" s="316" t="s">
        <v>15154</v>
      </c>
      <c r="D30" s="317">
        <v>46283.831400000003</v>
      </c>
    </row>
    <row r="31" spans="1:4" ht="15.75" customHeight="1" x14ac:dyDescent="0.25">
      <c r="A31" s="364" t="s">
        <v>21895</v>
      </c>
      <c r="B31" s="119" t="s">
        <v>21896</v>
      </c>
      <c r="C31" s="316" t="s">
        <v>21848</v>
      </c>
      <c r="D31" s="317">
        <v>5.37</v>
      </c>
    </row>
    <row r="32" spans="1:4" ht="15.75" customHeight="1" x14ac:dyDescent="0.25">
      <c r="A32" s="364" t="s">
        <v>21897</v>
      </c>
      <c r="B32" s="119" t="s">
        <v>21898</v>
      </c>
      <c r="C32" s="316" t="s">
        <v>15241</v>
      </c>
      <c r="D32" s="317">
        <v>12.871499999999999</v>
      </c>
    </row>
    <row r="33" spans="1:4" ht="15.75" customHeight="1" x14ac:dyDescent="0.25">
      <c r="A33" s="364" t="s">
        <v>21899</v>
      </c>
      <c r="B33" s="119" t="s">
        <v>21900</v>
      </c>
      <c r="C33" s="316" t="s">
        <v>15154</v>
      </c>
      <c r="D33" s="317">
        <v>414.50659999999999</v>
      </c>
    </row>
    <row r="34" spans="1:4" ht="15.75" customHeight="1" x14ac:dyDescent="0.25">
      <c r="A34" s="364" t="s">
        <v>21901</v>
      </c>
      <c r="B34" s="119" t="s">
        <v>21902</v>
      </c>
      <c r="C34" s="316" t="s">
        <v>15154</v>
      </c>
      <c r="D34" s="317">
        <v>313.47699999999998</v>
      </c>
    </row>
    <row r="35" spans="1:4" ht="15.75" customHeight="1" x14ac:dyDescent="0.25">
      <c r="A35" s="364" t="s">
        <v>21903</v>
      </c>
      <c r="B35" s="119" t="s">
        <v>21904</v>
      </c>
      <c r="C35" s="316" t="s">
        <v>15154</v>
      </c>
      <c r="D35" s="317">
        <v>92.763599999999997</v>
      </c>
    </row>
    <row r="36" spans="1:4" ht="30" customHeight="1" x14ac:dyDescent="0.25">
      <c r="A36" s="364" t="s">
        <v>21905</v>
      </c>
      <c r="B36" s="119" t="s">
        <v>21906</v>
      </c>
      <c r="C36" s="316" t="s">
        <v>15154</v>
      </c>
      <c r="D36" s="317">
        <v>146.2587</v>
      </c>
    </row>
    <row r="37" spans="1:4" ht="15.75" customHeight="1" x14ac:dyDescent="0.25">
      <c r="A37" s="364" t="s">
        <v>21907</v>
      </c>
      <c r="B37" s="119" t="s">
        <v>21908</v>
      </c>
      <c r="C37" s="316" t="s">
        <v>15154</v>
      </c>
      <c r="D37" s="317">
        <v>163.56729999999999</v>
      </c>
    </row>
    <row r="38" spans="1:4" ht="15.75" customHeight="1" x14ac:dyDescent="0.25">
      <c r="A38" s="364" t="s">
        <v>21909</v>
      </c>
      <c r="B38" s="119" t="s">
        <v>21910</v>
      </c>
      <c r="C38" s="316" t="s">
        <v>15241</v>
      </c>
      <c r="D38" s="317">
        <v>57.683900000000001</v>
      </c>
    </row>
    <row r="39" spans="1:4" ht="15.75" customHeight="1" x14ac:dyDescent="0.25">
      <c r="A39" s="364" t="s">
        <v>21911</v>
      </c>
      <c r="B39" s="119" t="s">
        <v>21912</v>
      </c>
      <c r="C39" s="316" t="s">
        <v>15154</v>
      </c>
      <c r="D39" s="317">
        <v>173.60679999999999</v>
      </c>
    </row>
    <row r="40" spans="1:4" ht="15.75" customHeight="1" x14ac:dyDescent="0.25">
      <c r="A40" s="364" t="s">
        <v>21913</v>
      </c>
      <c r="B40" s="119" t="s">
        <v>21914</v>
      </c>
      <c r="C40" s="316" t="s">
        <v>15233</v>
      </c>
      <c r="D40" s="317">
        <v>0.11840000000000001</v>
      </c>
    </row>
    <row r="41" spans="1:4" ht="15.75" customHeight="1" x14ac:dyDescent="0.25">
      <c r="A41" s="364" t="s">
        <v>21915</v>
      </c>
      <c r="B41" s="119" t="s">
        <v>21916</v>
      </c>
      <c r="C41" s="316" t="s">
        <v>15233</v>
      </c>
      <c r="D41" s="317">
        <v>1.9094</v>
      </c>
    </row>
    <row r="42" spans="1:4" ht="15.75" customHeight="1" x14ac:dyDescent="0.25">
      <c r="A42" s="364" t="s">
        <v>21917</v>
      </c>
      <c r="B42" s="119" t="s">
        <v>21918</v>
      </c>
      <c r="C42" s="316" t="s">
        <v>15233</v>
      </c>
      <c r="D42" s="317">
        <v>8.3400000000000002E-2</v>
      </c>
    </row>
    <row r="43" spans="1:4" ht="15.75" customHeight="1" x14ac:dyDescent="0.25">
      <c r="A43" s="364" t="s">
        <v>21919</v>
      </c>
      <c r="B43" s="119" t="s">
        <v>21920</v>
      </c>
      <c r="C43" s="316" t="s">
        <v>15154</v>
      </c>
      <c r="D43" s="317">
        <v>1296.9865</v>
      </c>
    </row>
    <row r="44" spans="1:4" ht="15.75" customHeight="1" x14ac:dyDescent="0.25">
      <c r="A44" s="364" t="s">
        <v>21921</v>
      </c>
      <c r="B44" s="119" t="s">
        <v>21922</v>
      </c>
      <c r="C44" s="316" t="s">
        <v>15154</v>
      </c>
      <c r="D44" s="317">
        <v>7617.2352000000001</v>
      </c>
    </row>
    <row r="45" spans="1:4" ht="15.75" customHeight="1" x14ac:dyDescent="0.25">
      <c r="A45" s="364" t="s">
        <v>21923</v>
      </c>
      <c r="B45" s="119" t="s">
        <v>21924</v>
      </c>
      <c r="C45" s="316" t="s">
        <v>15154</v>
      </c>
      <c r="D45" s="317">
        <v>145941.1741</v>
      </c>
    </row>
    <row r="46" spans="1:4" ht="15.75" customHeight="1" x14ac:dyDescent="0.25">
      <c r="A46" s="364" t="s">
        <v>21925</v>
      </c>
      <c r="B46" s="119" t="s">
        <v>21926</v>
      </c>
      <c r="C46" s="316" t="s">
        <v>15154</v>
      </c>
      <c r="D46" s="317">
        <v>150966.2041</v>
      </c>
    </row>
    <row r="47" spans="1:4" ht="15.75" customHeight="1" x14ac:dyDescent="0.25">
      <c r="A47" s="364" t="s">
        <v>21927</v>
      </c>
      <c r="B47" s="119" t="s">
        <v>21928</v>
      </c>
      <c r="C47" s="316" t="s">
        <v>15154</v>
      </c>
      <c r="D47" s="317">
        <v>67730.850000000006</v>
      </c>
    </row>
    <row r="48" spans="1:4" ht="15.75" customHeight="1" x14ac:dyDescent="0.25">
      <c r="A48" s="364" t="s">
        <v>21929</v>
      </c>
      <c r="B48" s="119" t="s">
        <v>21930</v>
      </c>
      <c r="C48" s="316" t="s">
        <v>15154</v>
      </c>
      <c r="D48" s="317">
        <v>144846.51389999999</v>
      </c>
    </row>
    <row r="49" spans="1:4" ht="15.75" customHeight="1" x14ac:dyDescent="0.25">
      <c r="A49" s="364" t="s">
        <v>21931</v>
      </c>
      <c r="B49" s="119" t="s">
        <v>21932</v>
      </c>
      <c r="C49" s="316" t="s">
        <v>15233</v>
      </c>
      <c r="D49" s="317">
        <v>154.1961</v>
      </c>
    </row>
    <row r="50" spans="1:4" ht="15.75" customHeight="1" x14ac:dyDescent="0.25">
      <c r="A50" s="364" t="s">
        <v>21933</v>
      </c>
      <c r="B50" s="119" t="s">
        <v>21934</v>
      </c>
      <c r="C50" s="316" t="s">
        <v>15233</v>
      </c>
      <c r="D50" s="317">
        <v>27.265899999999998</v>
      </c>
    </row>
    <row r="51" spans="1:4" ht="15.75" customHeight="1" x14ac:dyDescent="0.25">
      <c r="A51" s="364" t="s">
        <v>21935</v>
      </c>
      <c r="B51" s="119" t="s">
        <v>21936</v>
      </c>
      <c r="C51" s="316" t="s">
        <v>15233</v>
      </c>
      <c r="D51" s="317">
        <v>0.73550000000000004</v>
      </c>
    </row>
    <row r="52" spans="1:4" ht="15.75" customHeight="1" x14ac:dyDescent="0.25">
      <c r="A52" s="364" t="s">
        <v>21937</v>
      </c>
      <c r="B52" s="119" t="s">
        <v>21938</v>
      </c>
      <c r="C52" s="316" t="s">
        <v>15154</v>
      </c>
      <c r="D52" s="317">
        <v>52116.073199999999</v>
      </c>
    </row>
    <row r="53" spans="1:4" ht="15.75" customHeight="1" x14ac:dyDescent="0.25">
      <c r="A53" s="364" t="s">
        <v>21939</v>
      </c>
      <c r="B53" s="119" t="s">
        <v>21940</v>
      </c>
      <c r="C53" s="316" t="s">
        <v>15241</v>
      </c>
      <c r="D53" s="317">
        <v>16.129100000000001</v>
      </c>
    </row>
    <row r="54" spans="1:4" ht="15.75" customHeight="1" x14ac:dyDescent="0.25">
      <c r="A54" s="364" t="s">
        <v>21941</v>
      </c>
      <c r="B54" s="119" t="s">
        <v>21942</v>
      </c>
      <c r="C54" s="316" t="s">
        <v>15154</v>
      </c>
      <c r="D54" s="317">
        <v>16.887</v>
      </c>
    </row>
    <row r="55" spans="1:4" ht="15.75" customHeight="1" x14ac:dyDescent="0.25">
      <c r="A55" s="364" t="s">
        <v>21943</v>
      </c>
      <c r="B55" s="119" t="s">
        <v>21944</v>
      </c>
      <c r="C55" s="316" t="s">
        <v>15154</v>
      </c>
      <c r="D55" s="317">
        <v>20.991700000000002</v>
      </c>
    </row>
    <row r="56" spans="1:4" ht="15.75" customHeight="1" x14ac:dyDescent="0.25">
      <c r="A56" s="364" t="s">
        <v>21945</v>
      </c>
      <c r="B56" s="119" t="s">
        <v>21946</v>
      </c>
      <c r="C56" s="316" t="s">
        <v>15241</v>
      </c>
      <c r="D56" s="317">
        <v>15.5778</v>
      </c>
    </row>
    <row r="57" spans="1:4" ht="15.75" customHeight="1" x14ac:dyDescent="0.25">
      <c r="A57" s="364" t="s">
        <v>21947</v>
      </c>
      <c r="B57" s="119" t="s">
        <v>21948</v>
      </c>
      <c r="C57" s="316" t="s">
        <v>15154</v>
      </c>
      <c r="D57" s="317">
        <v>24.096499999999999</v>
      </c>
    </row>
    <row r="58" spans="1:4" ht="15.75" customHeight="1" x14ac:dyDescent="0.25">
      <c r="A58" s="364" t="s">
        <v>21949</v>
      </c>
      <c r="B58" s="119" t="s">
        <v>21950</v>
      </c>
      <c r="C58" s="316" t="s">
        <v>15350</v>
      </c>
      <c r="D58" s="317">
        <v>137.82650000000001</v>
      </c>
    </row>
    <row r="59" spans="1:4" ht="15.75" customHeight="1" x14ac:dyDescent="0.25">
      <c r="A59" s="364" t="s">
        <v>21951</v>
      </c>
      <c r="B59" s="119" t="s">
        <v>21952</v>
      </c>
      <c r="C59" s="316" t="s">
        <v>15350</v>
      </c>
      <c r="D59" s="317">
        <v>111.4186</v>
      </c>
    </row>
    <row r="60" spans="1:4" ht="15.75" customHeight="1" x14ac:dyDescent="0.25">
      <c r="A60" s="364" t="s">
        <v>21953</v>
      </c>
      <c r="B60" s="119" t="s">
        <v>21954</v>
      </c>
      <c r="C60" s="316" t="s">
        <v>15350</v>
      </c>
      <c r="D60" s="317">
        <v>129.4965</v>
      </c>
    </row>
    <row r="61" spans="1:4" ht="15.75" customHeight="1" x14ac:dyDescent="0.25">
      <c r="A61" s="364" t="s">
        <v>21955</v>
      </c>
      <c r="B61" s="119" t="s">
        <v>21956</v>
      </c>
      <c r="C61" s="316" t="s">
        <v>15241</v>
      </c>
      <c r="D61" s="317">
        <v>1.8435999999999999</v>
      </c>
    </row>
    <row r="62" spans="1:4" ht="15.75" customHeight="1" x14ac:dyDescent="0.25">
      <c r="A62" s="364" t="s">
        <v>21957</v>
      </c>
      <c r="B62" s="119" t="s">
        <v>21958</v>
      </c>
      <c r="C62" s="316" t="s">
        <v>15241</v>
      </c>
      <c r="D62" s="317">
        <v>2.1095000000000002</v>
      </c>
    </row>
    <row r="63" spans="1:4" ht="15.75" customHeight="1" x14ac:dyDescent="0.25">
      <c r="A63" s="364" t="s">
        <v>21959</v>
      </c>
      <c r="B63" s="119" t="s">
        <v>21960</v>
      </c>
      <c r="C63" s="316" t="s">
        <v>15154</v>
      </c>
      <c r="D63" s="317">
        <v>342.8587</v>
      </c>
    </row>
    <row r="64" spans="1:4" ht="15.75" customHeight="1" x14ac:dyDescent="0.25">
      <c r="A64" s="364" t="s">
        <v>21961</v>
      </c>
      <c r="B64" s="119" t="s">
        <v>21962</v>
      </c>
      <c r="C64" s="316" t="s">
        <v>15154</v>
      </c>
      <c r="D64" s="317">
        <v>483.80939999999998</v>
      </c>
    </row>
    <row r="65" spans="1:4" ht="15.75" customHeight="1" x14ac:dyDescent="0.25">
      <c r="A65" s="364" t="s">
        <v>21963</v>
      </c>
      <c r="B65" s="119" t="s">
        <v>21964</v>
      </c>
      <c r="C65" s="316" t="s">
        <v>15154</v>
      </c>
      <c r="D65" s="317">
        <v>528.22230000000002</v>
      </c>
    </row>
    <row r="66" spans="1:4" ht="15.75" customHeight="1" x14ac:dyDescent="0.25">
      <c r="A66" s="364" t="s">
        <v>21965</v>
      </c>
      <c r="B66" s="119" t="s">
        <v>21966</v>
      </c>
      <c r="C66" s="316" t="s">
        <v>15154</v>
      </c>
      <c r="D66" s="317">
        <v>661.04960000000005</v>
      </c>
    </row>
    <row r="67" spans="1:4" ht="15.75" customHeight="1" x14ac:dyDescent="0.25">
      <c r="A67" s="364" t="s">
        <v>21967</v>
      </c>
      <c r="B67" s="119" t="s">
        <v>21968</v>
      </c>
      <c r="C67" s="316" t="s">
        <v>15154</v>
      </c>
      <c r="D67" s="317">
        <v>736.94659999999999</v>
      </c>
    </row>
    <row r="68" spans="1:4" ht="15.75" customHeight="1" x14ac:dyDescent="0.25">
      <c r="A68" s="364" t="s">
        <v>21969</v>
      </c>
      <c r="B68" s="119" t="s">
        <v>21970</v>
      </c>
      <c r="C68" s="316" t="s">
        <v>15154</v>
      </c>
      <c r="D68" s="317">
        <v>804.92780000000005</v>
      </c>
    </row>
    <row r="69" spans="1:4" ht="15.75" customHeight="1" x14ac:dyDescent="0.25">
      <c r="A69" s="364" t="s">
        <v>21971</v>
      </c>
      <c r="B69" s="119" t="s">
        <v>21972</v>
      </c>
      <c r="C69" s="316" t="s">
        <v>15154</v>
      </c>
      <c r="D69" s="317">
        <v>962.32860000000005</v>
      </c>
    </row>
    <row r="70" spans="1:4" ht="15.75" customHeight="1" x14ac:dyDescent="0.25">
      <c r="A70" s="364" t="s">
        <v>21973</v>
      </c>
      <c r="B70" s="119" t="s">
        <v>21974</v>
      </c>
      <c r="C70" s="316" t="s">
        <v>15154</v>
      </c>
      <c r="D70" s="317">
        <v>1481.963</v>
      </c>
    </row>
    <row r="71" spans="1:4" ht="15.75" customHeight="1" x14ac:dyDescent="0.25">
      <c r="A71" s="364" t="s">
        <v>21975</v>
      </c>
      <c r="B71" s="119" t="s">
        <v>21976</v>
      </c>
      <c r="C71" s="316" t="s">
        <v>15154</v>
      </c>
      <c r="D71" s="317">
        <v>1786.9302</v>
      </c>
    </row>
    <row r="72" spans="1:4" ht="15.75" customHeight="1" x14ac:dyDescent="0.25">
      <c r="A72" s="364" t="s">
        <v>21977</v>
      </c>
      <c r="B72" s="119" t="s">
        <v>21978</v>
      </c>
      <c r="C72" s="316" t="s">
        <v>15233</v>
      </c>
      <c r="D72" s="317">
        <v>22.964200000000002</v>
      </c>
    </row>
    <row r="73" spans="1:4" ht="15.75" customHeight="1" x14ac:dyDescent="0.25">
      <c r="A73" s="364" t="s">
        <v>21979</v>
      </c>
      <c r="B73" s="119" t="s">
        <v>21980</v>
      </c>
      <c r="C73" s="316" t="s">
        <v>15154</v>
      </c>
      <c r="D73" s="317">
        <v>2378.5074</v>
      </c>
    </row>
    <row r="74" spans="1:4" ht="15.75" customHeight="1" x14ac:dyDescent="0.25">
      <c r="A74" s="364" t="s">
        <v>21981</v>
      </c>
      <c r="B74" s="119" t="s">
        <v>21982</v>
      </c>
      <c r="C74" s="316" t="s">
        <v>15154</v>
      </c>
      <c r="D74" s="317">
        <v>2978.3813</v>
      </c>
    </row>
    <row r="75" spans="1:4" ht="15.75" customHeight="1" x14ac:dyDescent="0.25">
      <c r="A75" s="364" t="s">
        <v>21983</v>
      </c>
      <c r="B75" s="119" t="s">
        <v>21984</v>
      </c>
      <c r="C75" s="316" t="s">
        <v>15154</v>
      </c>
      <c r="D75" s="317">
        <v>3028.2635</v>
      </c>
    </row>
    <row r="76" spans="1:4" ht="15.75" customHeight="1" x14ac:dyDescent="0.25">
      <c r="A76" s="364" t="s">
        <v>21985</v>
      </c>
      <c r="B76" s="119" t="s">
        <v>21986</v>
      </c>
      <c r="C76" s="316" t="s">
        <v>15241</v>
      </c>
      <c r="D76" s="317">
        <v>8.1303000000000001</v>
      </c>
    </row>
    <row r="77" spans="1:4" ht="15.75" customHeight="1" x14ac:dyDescent="0.25">
      <c r="A77" s="364" t="s">
        <v>21987</v>
      </c>
      <c r="B77" s="119" t="s">
        <v>21988</v>
      </c>
      <c r="C77" s="316" t="s">
        <v>19544</v>
      </c>
      <c r="D77" s="317" t="s">
        <v>21989</v>
      </c>
    </row>
    <row r="78" spans="1:4" ht="15.75" customHeight="1" x14ac:dyDescent="0.25">
      <c r="A78" s="364" t="s">
        <v>21990</v>
      </c>
      <c r="B78" s="119" t="s">
        <v>21991</v>
      </c>
      <c r="C78" s="316" t="s">
        <v>15154</v>
      </c>
      <c r="D78" s="317">
        <v>580.38019999999995</v>
      </c>
    </row>
    <row r="79" spans="1:4" ht="15.75" customHeight="1" x14ac:dyDescent="0.25">
      <c r="A79" s="364" t="s">
        <v>21992</v>
      </c>
      <c r="B79" s="119" t="s">
        <v>21993</v>
      </c>
      <c r="C79" s="316" t="s">
        <v>15154</v>
      </c>
      <c r="D79" s="317">
        <v>594.97040000000004</v>
      </c>
    </row>
    <row r="80" spans="1:4" ht="15.75" customHeight="1" x14ac:dyDescent="0.25">
      <c r="A80" s="364" t="s">
        <v>21994</v>
      </c>
      <c r="B80" s="119" t="s">
        <v>21995</v>
      </c>
      <c r="C80" s="316" t="s">
        <v>16589</v>
      </c>
      <c r="D80" s="317">
        <v>49.525599999999997</v>
      </c>
    </row>
    <row r="81" spans="1:4" ht="15.75" customHeight="1" x14ac:dyDescent="0.25">
      <c r="A81" s="364" t="s">
        <v>21996</v>
      </c>
      <c r="B81" s="119" t="s">
        <v>21997</v>
      </c>
      <c r="C81" s="316" t="s">
        <v>15154</v>
      </c>
      <c r="D81" s="317">
        <v>672.01469999999995</v>
      </c>
    </row>
    <row r="82" spans="1:4" ht="15.75" customHeight="1" x14ac:dyDescent="0.25">
      <c r="A82" s="364" t="s">
        <v>21998</v>
      </c>
      <c r="B82" s="119" t="s">
        <v>21999</v>
      </c>
      <c r="C82" s="316" t="s">
        <v>15233</v>
      </c>
      <c r="D82" s="317">
        <v>5.18</v>
      </c>
    </row>
    <row r="83" spans="1:4" ht="15.75" customHeight="1" x14ac:dyDescent="0.25">
      <c r="A83" s="364" t="s">
        <v>22000</v>
      </c>
      <c r="B83" s="119" t="s">
        <v>22001</v>
      </c>
      <c r="C83" s="316" t="s">
        <v>15154</v>
      </c>
      <c r="D83" s="317">
        <v>1043.1475</v>
      </c>
    </row>
    <row r="84" spans="1:4" ht="15.75" customHeight="1" x14ac:dyDescent="0.25">
      <c r="A84" s="364" t="s">
        <v>22002</v>
      </c>
      <c r="B84" s="119" t="s">
        <v>22003</v>
      </c>
      <c r="C84" s="316" t="s">
        <v>15154</v>
      </c>
      <c r="D84" s="317">
        <v>991.67430000000002</v>
      </c>
    </row>
    <row r="85" spans="1:4" ht="15.75" customHeight="1" x14ac:dyDescent="0.25">
      <c r="A85" s="364" t="s">
        <v>22004</v>
      </c>
      <c r="B85" s="119" t="s">
        <v>22005</v>
      </c>
      <c r="C85" s="316" t="s">
        <v>15154</v>
      </c>
      <c r="D85" s="317">
        <v>6190.0137000000004</v>
      </c>
    </row>
    <row r="86" spans="1:4" ht="15.75" customHeight="1" x14ac:dyDescent="0.25">
      <c r="A86" s="364" t="s">
        <v>22006</v>
      </c>
      <c r="B86" s="119" t="s">
        <v>22007</v>
      </c>
      <c r="C86" s="316" t="s">
        <v>15154</v>
      </c>
      <c r="D86" s="317">
        <v>1171.6525999999999</v>
      </c>
    </row>
    <row r="87" spans="1:4" ht="15.75" customHeight="1" x14ac:dyDescent="0.25">
      <c r="A87" s="364" t="s">
        <v>22008</v>
      </c>
      <c r="B87" s="119" t="s">
        <v>22009</v>
      </c>
      <c r="C87" s="316" t="s">
        <v>15154</v>
      </c>
      <c r="D87" s="317">
        <v>26375.712800000001</v>
      </c>
    </row>
    <row r="88" spans="1:4" ht="30" customHeight="1" x14ac:dyDescent="0.25">
      <c r="A88" s="364" t="s">
        <v>22010</v>
      </c>
      <c r="B88" s="119" t="s">
        <v>22011</v>
      </c>
      <c r="C88" s="316" t="s">
        <v>16589</v>
      </c>
      <c r="D88" s="317">
        <v>6.5</v>
      </c>
    </row>
    <row r="89" spans="1:4" ht="15.75" customHeight="1" x14ac:dyDescent="0.25">
      <c r="A89" s="364" t="s">
        <v>22012</v>
      </c>
      <c r="B89" s="119" t="s">
        <v>22013</v>
      </c>
      <c r="C89" s="316" t="s">
        <v>15154</v>
      </c>
      <c r="D89" s="317">
        <v>10568.866599999999</v>
      </c>
    </row>
    <row r="90" spans="1:4" ht="15.75" customHeight="1" x14ac:dyDescent="0.25">
      <c r="A90" s="364" t="s">
        <v>22014</v>
      </c>
      <c r="B90" s="119" t="s">
        <v>22015</v>
      </c>
      <c r="C90" s="316" t="s">
        <v>15154</v>
      </c>
      <c r="D90" s="317">
        <v>18299.183199999999</v>
      </c>
    </row>
    <row r="91" spans="1:4" ht="15.75" customHeight="1" x14ac:dyDescent="0.25">
      <c r="A91" s="364" t="s">
        <v>22016</v>
      </c>
      <c r="B91" s="119" t="s">
        <v>22017</v>
      </c>
      <c r="C91" s="316" t="s">
        <v>15154</v>
      </c>
      <c r="D91" s="317">
        <v>25386.389800000001</v>
      </c>
    </row>
    <row r="92" spans="1:4" ht="15.75" customHeight="1" x14ac:dyDescent="0.25">
      <c r="A92" s="364" t="s">
        <v>22018</v>
      </c>
      <c r="B92" s="119" t="s">
        <v>22019</v>
      </c>
      <c r="C92" s="316" t="s">
        <v>15154</v>
      </c>
      <c r="D92" s="317">
        <v>30088.532899999998</v>
      </c>
    </row>
    <row r="93" spans="1:4" ht="15.75" customHeight="1" x14ac:dyDescent="0.25">
      <c r="A93" s="364" t="s">
        <v>22020</v>
      </c>
      <c r="B93" s="119" t="s">
        <v>22021</v>
      </c>
      <c r="C93" s="316" t="s">
        <v>15233</v>
      </c>
      <c r="D93" s="317">
        <v>327.61360000000002</v>
      </c>
    </row>
    <row r="94" spans="1:4" ht="15.75" customHeight="1" x14ac:dyDescent="0.25">
      <c r="A94" s="364" t="s">
        <v>22022</v>
      </c>
      <c r="B94" s="119" t="s">
        <v>22023</v>
      </c>
      <c r="C94" s="316" t="s">
        <v>15233</v>
      </c>
      <c r="D94" s="317">
        <v>2102.4942000000001</v>
      </c>
    </row>
    <row r="95" spans="1:4" ht="15.75" customHeight="1" x14ac:dyDescent="0.25">
      <c r="A95" s="364" t="s">
        <v>22024</v>
      </c>
      <c r="B95" s="119" t="s">
        <v>22025</v>
      </c>
      <c r="C95" s="316" t="s">
        <v>15233</v>
      </c>
      <c r="D95" s="317">
        <v>2640.9169999999999</v>
      </c>
    </row>
    <row r="96" spans="1:4" ht="15.75" customHeight="1" x14ac:dyDescent="0.25">
      <c r="A96" s="364" t="s">
        <v>22026</v>
      </c>
      <c r="B96" s="119" t="s">
        <v>22027</v>
      </c>
      <c r="C96" s="316" t="s">
        <v>15233</v>
      </c>
      <c r="D96" s="317">
        <v>2957.2582000000002</v>
      </c>
    </row>
    <row r="97" spans="1:4" ht="15.75" customHeight="1" x14ac:dyDescent="0.25">
      <c r="A97" s="364" t="s">
        <v>22028</v>
      </c>
      <c r="B97" s="119" t="s">
        <v>22029</v>
      </c>
      <c r="C97" s="316" t="s">
        <v>15154</v>
      </c>
      <c r="D97" s="317">
        <v>4847.6016</v>
      </c>
    </row>
    <row r="98" spans="1:4" ht="15.75" customHeight="1" x14ac:dyDescent="0.25">
      <c r="A98" s="364" t="s">
        <v>22030</v>
      </c>
      <c r="B98" s="119" t="s">
        <v>22031</v>
      </c>
      <c r="C98" s="316" t="s">
        <v>15154</v>
      </c>
      <c r="D98" s="317">
        <v>6698.6525000000001</v>
      </c>
    </row>
    <row r="99" spans="1:4" ht="15.75" customHeight="1" x14ac:dyDescent="0.25">
      <c r="A99" s="364" t="s">
        <v>22032</v>
      </c>
      <c r="B99" s="119" t="s">
        <v>22033</v>
      </c>
      <c r="C99" s="316" t="s">
        <v>15154</v>
      </c>
      <c r="D99" s="317">
        <v>7708.2722999999996</v>
      </c>
    </row>
    <row r="100" spans="1:4" ht="15.75" customHeight="1" x14ac:dyDescent="0.25">
      <c r="A100" s="364" t="s">
        <v>22034</v>
      </c>
      <c r="B100" s="119" t="s">
        <v>22035</v>
      </c>
      <c r="C100" s="316" t="s">
        <v>15154</v>
      </c>
      <c r="D100" s="317">
        <v>8310.5005999999994</v>
      </c>
    </row>
    <row r="101" spans="1:4" ht="30" customHeight="1" x14ac:dyDescent="0.25">
      <c r="A101" s="364" t="s">
        <v>22036</v>
      </c>
      <c r="B101" s="119" t="s">
        <v>22037</v>
      </c>
      <c r="C101" s="316" t="s">
        <v>16589</v>
      </c>
      <c r="D101" s="317">
        <v>5.9</v>
      </c>
    </row>
    <row r="102" spans="1:4" ht="15.75" customHeight="1" x14ac:dyDescent="0.25">
      <c r="A102" s="364" t="s">
        <v>22038</v>
      </c>
      <c r="B102" s="119" t="s">
        <v>22039</v>
      </c>
      <c r="C102" s="316" t="s">
        <v>15233</v>
      </c>
      <c r="D102" s="317">
        <v>67.139099999999999</v>
      </c>
    </row>
    <row r="103" spans="1:4" ht="15.75" customHeight="1" x14ac:dyDescent="0.25">
      <c r="A103" s="364" t="s">
        <v>22040</v>
      </c>
      <c r="B103" s="119" t="s">
        <v>22041</v>
      </c>
      <c r="C103" s="316" t="s">
        <v>15154</v>
      </c>
      <c r="D103" s="317">
        <v>1619.3065999999999</v>
      </c>
    </row>
    <row r="104" spans="1:4" ht="15.75" customHeight="1" x14ac:dyDescent="0.25">
      <c r="A104" s="364" t="s">
        <v>22042</v>
      </c>
      <c r="B104" s="119" t="s">
        <v>22043</v>
      </c>
      <c r="C104" s="316" t="s">
        <v>15233</v>
      </c>
      <c r="D104" s="317">
        <v>231.7303</v>
      </c>
    </row>
    <row r="105" spans="1:4" ht="15.75" customHeight="1" x14ac:dyDescent="0.25">
      <c r="A105" s="364" t="s">
        <v>22044</v>
      </c>
      <c r="B105" s="119" t="s">
        <v>22045</v>
      </c>
      <c r="C105" s="316" t="s">
        <v>15233</v>
      </c>
      <c r="D105" s="317">
        <v>281.39479999999998</v>
      </c>
    </row>
    <row r="106" spans="1:4" ht="15.75" customHeight="1" x14ac:dyDescent="0.25">
      <c r="A106" s="364" t="s">
        <v>22046</v>
      </c>
      <c r="B106" s="119" t="s">
        <v>22047</v>
      </c>
      <c r="C106" s="316" t="s">
        <v>15233</v>
      </c>
      <c r="D106" s="317">
        <v>409.80369999999999</v>
      </c>
    </row>
    <row r="107" spans="1:4" ht="15.75" customHeight="1" x14ac:dyDescent="0.25">
      <c r="A107" s="364" t="s">
        <v>22048</v>
      </c>
      <c r="B107" s="119" t="s">
        <v>22049</v>
      </c>
      <c r="C107" s="316" t="s">
        <v>15233</v>
      </c>
      <c r="D107" s="317">
        <v>569.97069999999997</v>
      </c>
    </row>
    <row r="108" spans="1:4" ht="15.75" customHeight="1" x14ac:dyDescent="0.25">
      <c r="A108" s="364" t="s">
        <v>22050</v>
      </c>
      <c r="B108" s="119" t="s">
        <v>22051</v>
      </c>
      <c r="C108" s="316" t="s">
        <v>15233</v>
      </c>
      <c r="D108" s="317">
        <v>845.50710000000004</v>
      </c>
    </row>
    <row r="109" spans="1:4" ht="15.75" customHeight="1" x14ac:dyDescent="0.25">
      <c r="A109" s="364" t="s">
        <v>22052</v>
      </c>
      <c r="B109" s="119" t="s">
        <v>22053</v>
      </c>
      <c r="C109" s="316" t="s">
        <v>15233</v>
      </c>
      <c r="D109" s="317">
        <v>894.71259999999995</v>
      </c>
    </row>
    <row r="110" spans="1:4" ht="15.75" customHeight="1" x14ac:dyDescent="0.25">
      <c r="A110" s="364" t="s">
        <v>22054</v>
      </c>
      <c r="B110" s="119" t="s">
        <v>22055</v>
      </c>
      <c r="C110" s="316" t="s">
        <v>15233</v>
      </c>
      <c r="D110" s="317">
        <v>1427.7384</v>
      </c>
    </row>
    <row r="111" spans="1:4" ht="15.75" customHeight="1" x14ac:dyDescent="0.25">
      <c r="A111" s="364" t="s">
        <v>22056</v>
      </c>
      <c r="B111" s="119" t="s">
        <v>22057</v>
      </c>
      <c r="C111" s="316" t="s">
        <v>15154</v>
      </c>
      <c r="D111" s="317">
        <v>2150.3625999999999</v>
      </c>
    </row>
    <row r="112" spans="1:4" ht="15.75" customHeight="1" x14ac:dyDescent="0.25">
      <c r="A112" s="364" t="s">
        <v>22058</v>
      </c>
      <c r="B112" s="119" t="s">
        <v>22059</v>
      </c>
      <c r="C112" s="316" t="s">
        <v>15233</v>
      </c>
      <c r="D112" s="317">
        <v>1569.3993</v>
      </c>
    </row>
    <row r="113" spans="1:4" ht="15.75" customHeight="1" x14ac:dyDescent="0.25">
      <c r="A113" s="364" t="s">
        <v>22060</v>
      </c>
      <c r="B113" s="119" t="s">
        <v>22061</v>
      </c>
      <c r="C113" s="316" t="s">
        <v>15241</v>
      </c>
      <c r="D113" s="317">
        <v>3.3147000000000002</v>
      </c>
    </row>
    <row r="114" spans="1:4" ht="15.75" customHeight="1" x14ac:dyDescent="0.25">
      <c r="A114" s="364" t="s">
        <v>22062</v>
      </c>
      <c r="B114" s="119" t="s">
        <v>22063</v>
      </c>
      <c r="C114" s="316" t="s">
        <v>15233</v>
      </c>
      <c r="D114" s="317">
        <v>1624.8987</v>
      </c>
    </row>
    <row r="115" spans="1:4" ht="15.75" customHeight="1" x14ac:dyDescent="0.25">
      <c r="A115" s="364" t="s">
        <v>22064</v>
      </c>
      <c r="B115" s="119" t="s">
        <v>22065</v>
      </c>
      <c r="C115" s="316" t="s">
        <v>15233</v>
      </c>
      <c r="D115" s="317">
        <v>2210.6918000000001</v>
      </c>
    </row>
    <row r="116" spans="1:4" ht="15.75" customHeight="1" x14ac:dyDescent="0.25">
      <c r="A116" s="364" t="s">
        <v>22066</v>
      </c>
      <c r="B116" s="119" t="s">
        <v>22067</v>
      </c>
      <c r="C116" s="316" t="s">
        <v>15233</v>
      </c>
      <c r="D116" s="317">
        <v>3168.1833999999999</v>
      </c>
    </row>
    <row r="117" spans="1:4" ht="15.75" customHeight="1" x14ac:dyDescent="0.25">
      <c r="A117" s="364" t="s">
        <v>22068</v>
      </c>
      <c r="B117" s="119" t="s">
        <v>22069</v>
      </c>
      <c r="C117" s="316" t="s">
        <v>15154</v>
      </c>
      <c r="D117" s="317">
        <v>2686.1556999999998</v>
      </c>
    </row>
    <row r="118" spans="1:4" ht="15.75" customHeight="1" x14ac:dyDescent="0.25">
      <c r="A118" s="364" t="s">
        <v>22070</v>
      </c>
      <c r="B118" s="119" t="s">
        <v>22071</v>
      </c>
      <c r="C118" s="316" t="s">
        <v>15154</v>
      </c>
      <c r="D118" s="317">
        <v>3556.1448</v>
      </c>
    </row>
    <row r="119" spans="1:4" ht="15.75" customHeight="1" x14ac:dyDescent="0.25">
      <c r="A119" s="364" t="s">
        <v>22072</v>
      </c>
      <c r="B119" s="119" t="s">
        <v>22073</v>
      </c>
      <c r="C119" s="316" t="s">
        <v>15154</v>
      </c>
      <c r="D119" s="317">
        <v>85.567099999999996</v>
      </c>
    </row>
    <row r="120" spans="1:4" ht="15.75" customHeight="1" x14ac:dyDescent="0.25">
      <c r="A120" s="364" t="s">
        <v>22074</v>
      </c>
      <c r="B120" s="119" t="s">
        <v>22075</v>
      </c>
      <c r="C120" s="316" t="s">
        <v>15154</v>
      </c>
      <c r="D120" s="317">
        <v>156.26169999999999</v>
      </c>
    </row>
    <row r="121" spans="1:4" ht="15.75" customHeight="1" x14ac:dyDescent="0.25">
      <c r="A121" s="364" t="s">
        <v>22076</v>
      </c>
      <c r="B121" s="119" t="s">
        <v>22077</v>
      </c>
      <c r="C121" s="316" t="s">
        <v>15154</v>
      </c>
      <c r="D121" s="317">
        <v>205.49369999999999</v>
      </c>
    </row>
    <row r="122" spans="1:4" ht="15.75" customHeight="1" x14ac:dyDescent="0.25">
      <c r="A122" s="364" t="s">
        <v>22078</v>
      </c>
      <c r="B122" s="119" t="s">
        <v>22079</v>
      </c>
      <c r="C122" s="316" t="s">
        <v>15154</v>
      </c>
      <c r="D122" s="317">
        <v>272.38330000000002</v>
      </c>
    </row>
    <row r="123" spans="1:4" ht="15.75" customHeight="1" x14ac:dyDescent="0.25">
      <c r="A123" s="364" t="s">
        <v>22080</v>
      </c>
      <c r="B123" s="119" t="s">
        <v>22081</v>
      </c>
      <c r="C123" s="316" t="s">
        <v>15154</v>
      </c>
      <c r="D123" s="317">
        <v>6.8464999999999998</v>
      </c>
    </row>
    <row r="124" spans="1:4" ht="15.75" customHeight="1" x14ac:dyDescent="0.25">
      <c r="A124" s="364" t="s">
        <v>22082</v>
      </c>
      <c r="B124" s="119" t="s">
        <v>22083</v>
      </c>
      <c r="C124" s="316" t="s">
        <v>15154</v>
      </c>
      <c r="D124" s="317">
        <v>464.9228</v>
      </c>
    </row>
    <row r="125" spans="1:4" ht="15.75" customHeight="1" x14ac:dyDescent="0.25">
      <c r="A125" s="364" t="s">
        <v>22084</v>
      </c>
      <c r="B125" s="119" t="s">
        <v>22085</v>
      </c>
      <c r="C125" s="316" t="s">
        <v>15154</v>
      </c>
      <c r="D125" s="317">
        <v>629.21720000000005</v>
      </c>
    </row>
    <row r="126" spans="1:4" ht="15.75" customHeight="1" x14ac:dyDescent="0.25">
      <c r="A126" s="364" t="s">
        <v>22086</v>
      </c>
      <c r="B126" s="119" t="s">
        <v>22087</v>
      </c>
      <c r="C126" s="316" t="s">
        <v>15233</v>
      </c>
      <c r="D126" s="317">
        <v>58.559600000000003</v>
      </c>
    </row>
    <row r="127" spans="1:4" ht="15.75" customHeight="1" x14ac:dyDescent="0.25">
      <c r="A127" s="364" t="s">
        <v>22088</v>
      </c>
      <c r="B127" s="119" t="s">
        <v>22089</v>
      </c>
      <c r="C127" s="316" t="s">
        <v>15233</v>
      </c>
      <c r="D127" s="317">
        <v>5.8444000000000003</v>
      </c>
    </row>
    <row r="128" spans="1:4" ht="15.75" customHeight="1" x14ac:dyDescent="0.25">
      <c r="A128" s="364" t="s">
        <v>22090</v>
      </c>
      <c r="B128" s="119" t="s">
        <v>22091</v>
      </c>
      <c r="C128" s="316" t="s">
        <v>15154</v>
      </c>
      <c r="D128" s="317">
        <v>2.2052999999999998</v>
      </c>
    </row>
    <row r="129" spans="1:4" ht="15.75" customHeight="1" x14ac:dyDescent="0.25">
      <c r="A129" s="364" t="s">
        <v>22092</v>
      </c>
      <c r="B129" s="119" t="s">
        <v>22093</v>
      </c>
      <c r="C129" s="316" t="s">
        <v>15233</v>
      </c>
      <c r="D129" s="317">
        <v>11.05</v>
      </c>
    </row>
    <row r="130" spans="1:4" ht="15.75" customHeight="1" x14ac:dyDescent="0.25">
      <c r="A130" s="364" t="s">
        <v>22094</v>
      </c>
      <c r="B130" s="119" t="s">
        <v>22095</v>
      </c>
      <c r="C130" s="316" t="s">
        <v>15233</v>
      </c>
      <c r="D130" s="317">
        <v>25.869900000000001</v>
      </c>
    </row>
    <row r="131" spans="1:4" ht="15.75" customHeight="1" x14ac:dyDescent="0.25">
      <c r="A131" s="364" t="s">
        <v>22096</v>
      </c>
      <c r="B131" s="119" t="s">
        <v>22097</v>
      </c>
      <c r="C131" s="316" t="s">
        <v>16589</v>
      </c>
      <c r="D131" s="317">
        <v>13.427</v>
      </c>
    </row>
    <row r="132" spans="1:4" ht="15.75" customHeight="1" x14ac:dyDescent="0.25">
      <c r="A132" s="364" t="s">
        <v>22098</v>
      </c>
      <c r="B132" s="119" t="s">
        <v>22099</v>
      </c>
      <c r="C132" s="316" t="s">
        <v>15154</v>
      </c>
      <c r="D132" s="317">
        <v>0.16289999999999999</v>
      </c>
    </row>
    <row r="133" spans="1:4" ht="15.75" customHeight="1" x14ac:dyDescent="0.25">
      <c r="A133" s="364" t="s">
        <v>22100</v>
      </c>
      <c r="B133" s="119" t="s">
        <v>22101</v>
      </c>
      <c r="C133" s="316" t="s">
        <v>15154</v>
      </c>
      <c r="D133" s="317">
        <v>95.945999999999998</v>
      </c>
    </row>
    <row r="134" spans="1:4" ht="15.75" customHeight="1" x14ac:dyDescent="0.25">
      <c r="A134" s="364" t="s">
        <v>22102</v>
      </c>
      <c r="B134" s="119" t="s">
        <v>22103</v>
      </c>
      <c r="C134" s="316" t="s">
        <v>15154</v>
      </c>
      <c r="D134" s="317">
        <v>102.4808</v>
      </c>
    </row>
    <row r="135" spans="1:4" ht="15.75" customHeight="1" x14ac:dyDescent="0.25">
      <c r="A135" s="364" t="s">
        <v>22104</v>
      </c>
      <c r="B135" s="119" t="s">
        <v>22105</v>
      </c>
      <c r="C135" s="316" t="s">
        <v>15154</v>
      </c>
      <c r="D135" s="317">
        <v>207.43430000000001</v>
      </c>
    </row>
    <row r="136" spans="1:4" ht="15.75" customHeight="1" x14ac:dyDescent="0.25">
      <c r="A136" s="364" t="s">
        <v>22106</v>
      </c>
      <c r="B136" s="119" t="s">
        <v>22107</v>
      </c>
      <c r="C136" s="316" t="s">
        <v>15154</v>
      </c>
      <c r="D136" s="317">
        <v>313.23070000000001</v>
      </c>
    </row>
    <row r="137" spans="1:4" ht="15.75" customHeight="1" x14ac:dyDescent="0.25">
      <c r="A137" s="364" t="s">
        <v>22108</v>
      </c>
      <c r="B137" s="119" t="s">
        <v>22109</v>
      </c>
      <c r="C137" s="316" t="s">
        <v>15154</v>
      </c>
      <c r="D137" s="317">
        <v>321.6302</v>
      </c>
    </row>
    <row r="138" spans="1:4" ht="15.75" customHeight="1" x14ac:dyDescent="0.25">
      <c r="A138" s="364" t="s">
        <v>22110</v>
      </c>
      <c r="B138" s="119" t="s">
        <v>22111</v>
      </c>
      <c r="C138" s="316" t="s">
        <v>15350</v>
      </c>
      <c r="D138" s="317">
        <v>130.4067</v>
      </c>
    </row>
    <row r="139" spans="1:4" ht="15.75" customHeight="1" x14ac:dyDescent="0.25">
      <c r="A139" s="364" t="s">
        <v>22112</v>
      </c>
      <c r="B139" s="119" t="s">
        <v>22113</v>
      </c>
      <c r="C139" s="316" t="s">
        <v>15350</v>
      </c>
      <c r="D139" s="317">
        <v>121.74</v>
      </c>
    </row>
    <row r="140" spans="1:4" ht="15.75" customHeight="1" x14ac:dyDescent="0.25">
      <c r="A140" s="364" t="s">
        <v>22114</v>
      </c>
      <c r="B140" s="119" t="s">
        <v>22115</v>
      </c>
      <c r="C140" s="316" t="s">
        <v>15350</v>
      </c>
      <c r="D140" s="317">
        <v>118.8141</v>
      </c>
    </row>
    <row r="141" spans="1:4" ht="15.75" customHeight="1" x14ac:dyDescent="0.25">
      <c r="A141" s="364" t="s">
        <v>22116</v>
      </c>
      <c r="B141" s="119" t="s">
        <v>22117</v>
      </c>
      <c r="C141" s="316" t="s">
        <v>15350</v>
      </c>
      <c r="D141" s="317">
        <v>16.5</v>
      </c>
    </row>
    <row r="142" spans="1:4" ht="15.75" customHeight="1" x14ac:dyDescent="0.25">
      <c r="A142" s="364" t="s">
        <v>22118</v>
      </c>
      <c r="B142" s="119" t="s">
        <v>22119</v>
      </c>
      <c r="C142" s="316" t="s">
        <v>15154</v>
      </c>
      <c r="D142" s="317">
        <v>0.3538</v>
      </c>
    </row>
    <row r="143" spans="1:4" ht="15.75" customHeight="1" x14ac:dyDescent="0.25">
      <c r="A143" s="364" t="s">
        <v>22120</v>
      </c>
      <c r="B143" s="119" t="s">
        <v>22121</v>
      </c>
      <c r="C143" s="316" t="s">
        <v>15154</v>
      </c>
      <c r="D143" s="317">
        <v>346.47129999999999</v>
      </c>
    </row>
    <row r="144" spans="1:4" ht="15.75" customHeight="1" x14ac:dyDescent="0.25">
      <c r="A144" s="364" t="s">
        <v>22122</v>
      </c>
      <c r="B144" s="119" t="s">
        <v>22123</v>
      </c>
      <c r="C144" s="316" t="s">
        <v>15154</v>
      </c>
      <c r="D144" s="317">
        <v>834.13350000000003</v>
      </c>
    </row>
    <row r="145" spans="1:4" ht="15.75" customHeight="1" x14ac:dyDescent="0.25">
      <c r="A145" s="364" t="s">
        <v>22124</v>
      </c>
      <c r="B145" s="119" t="s">
        <v>22125</v>
      </c>
      <c r="C145" s="316" t="s">
        <v>15154</v>
      </c>
      <c r="D145" s="317">
        <v>765.01670000000001</v>
      </c>
    </row>
    <row r="146" spans="1:4" ht="15.75" customHeight="1" x14ac:dyDescent="0.25">
      <c r="A146" s="364" t="s">
        <v>22126</v>
      </c>
      <c r="B146" s="119" t="s">
        <v>22127</v>
      </c>
      <c r="C146" s="316" t="s">
        <v>15241</v>
      </c>
      <c r="D146" s="317">
        <v>3.5087000000000002</v>
      </c>
    </row>
    <row r="147" spans="1:4" ht="15.75" customHeight="1" x14ac:dyDescent="0.25">
      <c r="A147" s="364" t="s">
        <v>22128</v>
      </c>
      <c r="B147" s="119" t="s">
        <v>22129</v>
      </c>
      <c r="C147" s="316" t="s">
        <v>15241</v>
      </c>
      <c r="D147" s="317">
        <v>3.085</v>
      </c>
    </row>
    <row r="148" spans="1:4" ht="15.75" customHeight="1" x14ac:dyDescent="0.25">
      <c r="A148" s="364" t="s">
        <v>22130</v>
      </c>
      <c r="B148" s="119" t="s">
        <v>22131</v>
      </c>
      <c r="C148" s="316" t="s">
        <v>15241</v>
      </c>
      <c r="D148" s="317">
        <v>0.21659999999999999</v>
      </c>
    </row>
    <row r="149" spans="1:4" ht="15.75" customHeight="1" x14ac:dyDescent="0.25">
      <c r="A149" s="364" t="s">
        <v>22132</v>
      </c>
      <c r="B149" s="119" t="s">
        <v>22133</v>
      </c>
      <c r="C149" s="316" t="s">
        <v>15241</v>
      </c>
      <c r="D149" s="317">
        <v>26.387</v>
      </c>
    </row>
    <row r="150" spans="1:4" ht="15.75" customHeight="1" x14ac:dyDescent="0.25">
      <c r="A150" s="364" t="s">
        <v>22134</v>
      </c>
      <c r="B150" s="119" t="s">
        <v>22135</v>
      </c>
      <c r="C150" s="316" t="s">
        <v>15154</v>
      </c>
      <c r="D150" s="317">
        <v>61.204000000000001</v>
      </c>
    </row>
    <row r="151" spans="1:4" ht="15.75" customHeight="1" x14ac:dyDescent="0.25">
      <c r="A151" s="364" t="s">
        <v>22136</v>
      </c>
      <c r="B151" s="119" t="s">
        <v>22137</v>
      </c>
      <c r="C151" s="316" t="s">
        <v>15241</v>
      </c>
      <c r="D151" s="317">
        <v>0.35060000000000002</v>
      </c>
    </row>
    <row r="152" spans="1:4" ht="30" customHeight="1" x14ac:dyDescent="0.25">
      <c r="A152" s="364" t="s">
        <v>22138</v>
      </c>
      <c r="B152" s="119" t="s">
        <v>22139</v>
      </c>
      <c r="C152" s="316" t="s">
        <v>16589</v>
      </c>
      <c r="D152" s="317">
        <v>165.0515</v>
      </c>
    </row>
    <row r="153" spans="1:4" ht="30" customHeight="1" x14ac:dyDescent="0.25">
      <c r="A153" s="364" t="s">
        <v>22140</v>
      </c>
      <c r="B153" s="119" t="s">
        <v>22141</v>
      </c>
      <c r="C153" s="316" t="s">
        <v>15154</v>
      </c>
      <c r="D153" s="317">
        <v>522.32370000000003</v>
      </c>
    </row>
    <row r="154" spans="1:4" ht="30" customHeight="1" x14ac:dyDescent="0.25">
      <c r="A154" s="364" t="s">
        <v>22142</v>
      </c>
      <c r="B154" s="119" t="s">
        <v>22143</v>
      </c>
      <c r="C154" s="316" t="s">
        <v>15154</v>
      </c>
      <c r="D154" s="317">
        <v>780.19770000000005</v>
      </c>
    </row>
    <row r="155" spans="1:4" ht="30" customHeight="1" x14ac:dyDescent="0.25">
      <c r="A155" s="364" t="s">
        <v>22144</v>
      </c>
      <c r="B155" s="119" t="s">
        <v>22145</v>
      </c>
      <c r="C155" s="316" t="s">
        <v>15154</v>
      </c>
      <c r="D155" s="317">
        <v>662.4298</v>
      </c>
    </row>
    <row r="156" spans="1:4" ht="30" customHeight="1" x14ac:dyDescent="0.25">
      <c r="A156" s="364" t="s">
        <v>22146</v>
      </c>
      <c r="B156" s="119" t="s">
        <v>22147</v>
      </c>
      <c r="C156" s="316" t="s">
        <v>15154</v>
      </c>
      <c r="D156" s="317">
        <v>925.07</v>
      </c>
    </row>
    <row r="157" spans="1:4" ht="30" customHeight="1" x14ac:dyDescent="0.25">
      <c r="A157" s="364" t="s">
        <v>22148</v>
      </c>
      <c r="B157" s="119" t="s">
        <v>22149</v>
      </c>
      <c r="C157" s="316" t="s">
        <v>15350</v>
      </c>
      <c r="D157" s="317">
        <v>457.86239999999998</v>
      </c>
    </row>
    <row r="158" spans="1:4" ht="30" customHeight="1" x14ac:dyDescent="0.25">
      <c r="A158" s="364" t="s">
        <v>22150</v>
      </c>
      <c r="B158" s="119" t="s">
        <v>22151</v>
      </c>
      <c r="C158" s="316" t="s">
        <v>16589</v>
      </c>
      <c r="D158" s="317">
        <v>172.03290000000001</v>
      </c>
    </row>
    <row r="159" spans="1:4" ht="30" customHeight="1" x14ac:dyDescent="0.25">
      <c r="A159" s="364" t="s">
        <v>22152</v>
      </c>
      <c r="B159" s="119" t="s">
        <v>22153</v>
      </c>
      <c r="C159" s="316" t="s">
        <v>16589</v>
      </c>
      <c r="D159" s="317">
        <v>197.21029999999999</v>
      </c>
    </row>
    <row r="160" spans="1:4" ht="15.75" customHeight="1" x14ac:dyDescent="0.25">
      <c r="A160" s="364" t="s">
        <v>22154</v>
      </c>
      <c r="B160" s="119" t="s">
        <v>22155</v>
      </c>
      <c r="C160" s="316" t="s">
        <v>22156</v>
      </c>
      <c r="D160" s="317">
        <v>0.98319999999999996</v>
      </c>
    </row>
    <row r="161" spans="1:4" ht="15.75" customHeight="1" x14ac:dyDescent="0.25">
      <c r="A161" s="364" t="s">
        <v>22157</v>
      </c>
      <c r="B161" s="119" t="s">
        <v>22158</v>
      </c>
      <c r="C161" s="316" t="s">
        <v>15233</v>
      </c>
      <c r="D161" s="317">
        <v>13.135999999999999</v>
      </c>
    </row>
    <row r="162" spans="1:4" ht="15.75" customHeight="1" x14ac:dyDescent="0.25">
      <c r="A162" s="364" t="s">
        <v>22159</v>
      </c>
      <c r="B162" s="119" t="s">
        <v>22160</v>
      </c>
      <c r="C162" s="316" t="s">
        <v>15350</v>
      </c>
      <c r="D162" s="317">
        <v>58.649799999999999</v>
      </c>
    </row>
    <row r="163" spans="1:4" ht="15.75" customHeight="1" x14ac:dyDescent="0.25">
      <c r="A163" s="364" t="s">
        <v>22161</v>
      </c>
      <c r="B163" s="119" t="s">
        <v>22162</v>
      </c>
      <c r="C163" s="316" t="s">
        <v>21848</v>
      </c>
      <c r="D163" s="317">
        <v>257.10550000000001</v>
      </c>
    </row>
    <row r="164" spans="1:4" ht="15.75" customHeight="1" x14ac:dyDescent="0.25">
      <c r="A164" s="364" t="s">
        <v>22163</v>
      </c>
      <c r="B164" s="119" t="s">
        <v>22164</v>
      </c>
      <c r="C164" s="316" t="s">
        <v>21848</v>
      </c>
      <c r="D164" s="317">
        <v>38.062899999999999</v>
      </c>
    </row>
    <row r="165" spans="1:4" ht="15.75" customHeight="1" x14ac:dyDescent="0.25">
      <c r="A165" s="364" t="s">
        <v>22165</v>
      </c>
      <c r="B165" s="119" t="s">
        <v>22166</v>
      </c>
      <c r="C165" s="316" t="s">
        <v>15233</v>
      </c>
      <c r="D165" s="317">
        <v>4.7718999999999996</v>
      </c>
    </row>
    <row r="166" spans="1:4" ht="15.75" customHeight="1" x14ac:dyDescent="0.25">
      <c r="A166" s="364" t="s">
        <v>22167</v>
      </c>
      <c r="B166" s="119" t="s">
        <v>22168</v>
      </c>
      <c r="C166" s="316" t="s">
        <v>15154</v>
      </c>
      <c r="D166" s="317">
        <v>30959.197</v>
      </c>
    </row>
    <row r="167" spans="1:4" ht="15.75" customHeight="1" x14ac:dyDescent="0.25">
      <c r="A167" s="364" t="s">
        <v>22169</v>
      </c>
      <c r="B167" s="119" t="s">
        <v>22170</v>
      </c>
      <c r="C167" s="316" t="s">
        <v>15154</v>
      </c>
      <c r="D167" s="317">
        <v>20938.637299999999</v>
      </c>
    </row>
    <row r="168" spans="1:4" ht="15.75" customHeight="1" x14ac:dyDescent="0.25">
      <c r="A168" s="364" t="s">
        <v>22171</v>
      </c>
      <c r="B168" s="119" t="s">
        <v>22172</v>
      </c>
      <c r="C168" s="316" t="s">
        <v>15233</v>
      </c>
      <c r="D168" s="317">
        <v>175.2201</v>
      </c>
    </row>
    <row r="169" spans="1:4" ht="15.75" customHeight="1" x14ac:dyDescent="0.25">
      <c r="A169" s="364" t="s">
        <v>22173</v>
      </c>
      <c r="B169" s="119" t="s">
        <v>22174</v>
      </c>
      <c r="C169" s="316" t="s">
        <v>15154</v>
      </c>
      <c r="D169" s="317">
        <v>3441.6705000000002</v>
      </c>
    </row>
    <row r="170" spans="1:4" ht="15.75" customHeight="1" x14ac:dyDescent="0.25">
      <c r="A170" s="364" t="s">
        <v>22175</v>
      </c>
      <c r="B170" s="119" t="s">
        <v>22176</v>
      </c>
      <c r="C170" s="316" t="s">
        <v>15154</v>
      </c>
      <c r="D170" s="317">
        <v>2837.7894000000001</v>
      </c>
    </row>
    <row r="171" spans="1:4" ht="15.75" customHeight="1" x14ac:dyDescent="0.25">
      <c r="A171" s="364" t="s">
        <v>22177</v>
      </c>
      <c r="B171" s="119" t="s">
        <v>22178</v>
      </c>
      <c r="C171" s="316" t="s">
        <v>15233</v>
      </c>
      <c r="D171" s="317">
        <v>36.561300000000003</v>
      </c>
    </row>
    <row r="172" spans="1:4" ht="15.75" customHeight="1" x14ac:dyDescent="0.25">
      <c r="A172" s="364" t="s">
        <v>22179</v>
      </c>
      <c r="B172" s="119" t="s">
        <v>21802</v>
      </c>
      <c r="C172" s="316" t="s">
        <v>15233</v>
      </c>
      <c r="D172" s="317">
        <v>17.1081</v>
      </c>
    </row>
    <row r="173" spans="1:4" ht="15.75" customHeight="1" x14ac:dyDescent="0.25">
      <c r="A173" s="364" t="s">
        <v>22180</v>
      </c>
      <c r="B173" s="119" t="s">
        <v>22181</v>
      </c>
      <c r="C173" s="316" t="s">
        <v>15233</v>
      </c>
      <c r="D173" s="317">
        <v>6</v>
      </c>
    </row>
    <row r="174" spans="1:4" ht="15.75" customHeight="1" x14ac:dyDescent="0.25">
      <c r="A174" s="364" t="s">
        <v>22182</v>
      </c>
      <c r="B174" s="119" t="s">
        <v>22183</v>
      </c>
      <c r="C174" s="316" t="s">
        <v>15233</v>
      </c>
      <c r="D174" s="317">
        <v>20.285900000000002</v>
      </c>
    </row>
    <row r="175" spans="1:4" ht="15.75" customHeight="1" x14ac:dyDescent="0.25">
      <c r="A175" s="364" t="s">
        <v>22184</v>
      </c>
      <c r="B175" s="119" t="s">
        <v>22185</v>
      </c>
      <c r="C175" s="316" t="s">
        <v>15233</v>
      </c>
      <c r="D175" s="317">
        <v>10.8</v>
      </c>
    </row>
    <row r="176" spans="1:4" ht="15.75" customHeight="1" x14ac:dyDescent="0.25">
      <c r="A176" s="364" t="s">
        <v>22186</v>
      </c>
      <c r="B176" s="119" t="s">
        <v>22187</v>
      </c>
      <c r="C176" s="316" t="s">
        <v>15233</v>
      </c>
      <c r="D176" s="317">
        <v>6.516</v>
      </c>
    </row>
    <row r="177" spans="1:4" ht="15.75" customHeight="1" x14ac:dyDescent="0.25">
      <c r="A177" s="364" t="s">
        <v>22188</v>
      </c>
      <c r="B177" s="119" t="s">
        <v>22189</v>
      </c>
      <c r="C177" s="316" t="s">
        <v>15233</v>
      </c>
      <c r="D177" s="317">
        <v>2.9336000000000002</v>
      </c>
    </row>
    <row r="178" spans="1:4" ht="15.75" customHeight="1" x14ac:dyDescent="0.25">
      <c r="A178" s="364" t="s">
        <v>22190</v>
      </c>
      <c r="B178" s="119" t="s">
        <v>21806</v>
      </c>
      <c r="C178" s="316" t="s">
        <v>15233</v>
      </c>
      <c r="D178" s="317">
        <v>6.0351999999999997</v>
      </c>
    </row>
    <row r="179" spans="1:4" ht="15.75" customHeight="1" x14ac:dyDescent="0.25">
      <c r="A179" s="364" t="s">
        <v>22191</v>
      </c>
      <c r="B179" s="119" t="s">
        <v>22192</v>
      </c>
      <c r="C179" s="316" t="s">
        <v>15154</v>
      </c>
      <c r="D179" s="317">
        <v>354.44589999999999</v>
      </c>
    </row>
    <row r="180" spans="1:4" ht="30" customHeight="1" x14ac:dyDescent="0.25">
      <c r="A180" s="364" t="s">
        <v>22193</v>
      </c>
      <c r="B180" s="119" t="s">
        <v>22194</v>
      </c>
      <c r="C180" s="316" t="s">
        <v>15154</v>
      </c>
      <c r="D180" s="317">
        <v>320.50749999999999</v>
      </c>
    </row>
    <row r="181" spans="1:4" ht="15.75" customHeight="1" x14ac:dyDescent="0.25">
      <c r="A181" s="364" t="s">
        <v>22195</v>
      </c>
      <c r="B181" s="119" t="s">
        <v>22196</v>
      </c>
      <c r="C181" s="316" t="s">
        <v>15241</v>
      </c>
      <c r="D181" s="317">
        <v>0.57620000000000005</v>
      </c>
    </row>
    <row r="182" spans="1:4" ht="15.75" customHeight="1" x14ac:dyDescent="0.25">
      <c r="A182" s="364" t="s">
        <v>22197</v>
      </c>
      <c r="B182" s="119" t="s">
        <v>22198</v>
      </c>
      <c r="C182" s="316" t="s">
        <v>15241</v>
      </c>
      <c r="D182" s="317">
        <v>0.8962</v>
      </c>
    </row>
    <row r="183" spans="1:4" ht="15.75" customHeight="1" x14ac:dyDescent="0.25">
      <c r="A183" s="364" t="s">
        <v>22199</v>
      </c>
      <c r="B183" s="119" t="s">
        <v>22200</v>
      </c>
      <c r="C183" s="316" t="s">
        <v>15154</v>
      </c>
      <c r="D183" s="317">
        <v>374.59519999999998</v>
      </c>
    </row>
    <row r="184" spans="1:4" ht="15.75" customHeight="1" x14ac:dyDescent="0.25">
      <c r="A184" s="364" t="s">
        <v>22201</v>
      </c>
      <c r="B184" s="119" t="s">
        <v>22202</v>
      </c>
      <c r="C184" s="316" t="s">
        <v>15154</v>
      </c>
      <c r="D184" s="317">
        <v>1565.2335</v>
      </c>
    </row>
    <row r="185" spans="1:4" ht="15.75" customHeight="1" x14ac:dyDescent="0.25">
      <c r="A185" s="364" t="s">
        <v>22203</v>
      </c>
      <c r="B185" s="119" t="s">
        <v>22204</v>
      </c>
      <c r="C185" s="316" t="s">
        <v>15154</v>
      </c>
      <c r="D185" s="317">
        <v>302.64260000000002</v>
      </c>
    </row>
    <row r="186" spans="1:4" ht="15.75" customHeight="1" x14ac:dyDescent="0.25">
      <c r="A186" s="364" t="s">
        <v>22205</v>
      </c>
      <c r="B186" s="119" t="s">
        <v>22206</v>
      </c>
      <c r="C186" s="316" t="s">
        <v>15154</v>
      </c>
      <c r="D186" s="317">
        <v>704.94439999999997</v>
      </c>
    </row>
    <row r="187" spans="1:4" ht="15.75" customHeight="1" x14ac:dyDescent="0.25">
      <c r="A187" s="364" t="s">
        <v>22207</v>
      </c>
      <c r="B187" s="119" t="s">
        <v>22208</v>
      </c>
      <c r="C187" s="316" t="s">
        <v>15154</v>
      </c>
      <c r="D187" s="317">
        <v>296.02550000000002</v>
      </c>
    </row>
    <row r="188" spans="1:4" ht="15.75" customHeight="1" x14ac:dyDescent="0.25">
      <c r="A188" s="364" t="s">
        <v>22209</v>
      </c>
      <c r="B188" s="119" t="s">
        <v>22210</v>
      </c>
      <c r="C188" s="316" t="s">
        <v>15233</v>
      </c>
      <c r="D188" s="317">
        <v>383.57310000000001</v>
      </c>
    </row>
    <row r="189" spans="1:4" ht="15.75" customHeight="1" x14ac:dyDescent="0.25">
      <c r="A189" s="364" t="s">
        <v>22211</v>
      </c>
      <c r="B189" s="119" t="s">
        <v>22212</v>
      </c>
      <c r="C189" s="316" t="s">
        <v>15233</v>
      </c>
      <c r="D189" s="317">
        <v>126.6835</v>
      </c>
    </row>
    <row r="190" spans="1:4" ht="15.75" customHeight="1" x14ac:dyDescent="0.25">
      <c r="A190" s="364" t="s">
        <v>22213</v>
      </c>
      <c r="B190" s="119" t="s">
        <v>22214</v>
      </c>
      <c r="C190" s="316" t="s">
        <v>15241</v>
      </c>
      <c r="D190" s="317">
        <v>9.9646000000000008</v>
      </c>
    </row>
    <row r="191" spans="1:4" ht="15.75" customHeight="1" x14ac:dyDescent="0.25">
      <c r="A191" s="364" t="s">
        <v>22215</v>
      </c>
      <c r="B191" s="119" t="s">
        <v>22216</v>
      </c>
      <c r="C191" s="316" t="s">
        <v>15241</v>
      </c>
      <c r="D191" s="317">
        <v>10.853899999999999</v>
      </c>
    </row>
    <row r="192" spans="1:4" ht="15.75" customHeight="1" x14ac:dyDescent="0.25">
      <c r="A192" s="364" t="s">
        <v>22217</v>
      </c>
      <c r="B192" s="119" t="s">
        <v>22218</v>
      </c>
      <c r="C192" s="316" t="s">
        <v>15154</v>
      </c>
      <c r="D192" s="317">
        <v>113.5656</v>
      </c>
    </row>
    <row r="193" spans="1:4" ht="30" customHeight="1" x14ac:dyDescent="0.25">
      <c r="A193" s="364" t="s">
        <v>22219</v>
      </c>
      <c r="B193" s="119" t="s">
        <v>22220</v>
      </c>
      <c r="C193" s="316" t="s">
        <v>15154</v>
      </c>
      <c r="D193" s="317">
        <v>9135.7476999999999</v>
      </c>
    </row>
    <row r="194" spans="1:4" ht="30" customHeight="1" x14ac:dyDescent="0.25">
      <c r="A194" s="364" t="s">
        <v>22221</v>
      </c>
      <c r="B194" s="119" t="s">
        <v>22222</v>
      </c>
      <c r="C194" s="316" t="s">
        <v>15154</v>
      </c>
      <c r="D194" s="317">
        <v>37627.115400000002</v>
      </c>
    </row>
    <row r="195" spans="1:4" ht="15.75" customHeight="1" x14ac:dyDescent="0.25">
      <c r="A195" s="364" t="s">
        <v>22223</v>
      </c>
      <c r="B195" s="119" t="s">
        <v>22224</v>
      </c>
      <c r="C195" s="316" t="s">
        <v>15154</v>
      </c>
      <c r="D195" s="317">
        <v>1203.0083999999999</v>
      </c>
    </row>
    <row r="196" spans="1:4" ht="15.75" customHeight="1" x14ac:dyDescent="0.25">
      <c r="A196" s="364" t="s">
        <v>22225</v>
      </c>
      <c r="B196" s="119" t="s">
        <v>22226</v>
      </c>
      <c r="C196" s="316" t="s">
        <v>15154</v>
      </c>
      <c r="D196" s="317">
        <v>34.154899999999998</v>
      </c>
    </row>
    <row r="197" spans="1:4" ht="15.75" customHeight="1" x14ac:dyDescent="0.25">
      <c r="A197" s="364" t="s">
        <v>22227</v>
      </c>
      <c r="B197" s="119" t="s">
        <v>22228</v>
      </c>
      <c r="C197" s="316" t="s">
        <v>15154</v>
      </c>
      <c r="D197" s="317">
        <v>39.814900000000002</v>
      </c>
    </row>
    <row r="198" spans="1:4" ht="15.75" customHeight="1" x14ac:dyDescent="0.25">
      <c r="A198" s="364" t="s">
        <v>22229</v>
      </c>
      <c r="B198" s="119" t="s">
        <v>22230</v>
      </c>
      <c r="C198" s="316" t="s">
        <v>15154</v>
      </c>
      <c r="D198" s="317">
        <v>28.059899999999999</v>
      </c>
    </row>
    <row r="199" spans="1:4" ht="15.75" customHeight="1" x14ac:dyDescent="0.25">
      <c r="A199" s="364" t="s">
        <v>22231</v>
      </c>
      <c r="B199" s="119" t="s">
        <v>22232</v>
      </c>
      <c r="C199" s="316" t="s">
        <v>15154</v>
      </c>
      <c r="D199" s="317">
        <v>59.207500000000003</v>
      </c>
    </row>
    <row r="200" spans="1:4" ht="15.75" customHeight="1" x14ac:dyDescent="0.25">
      <c r="A200" s="364" t="s">
        <v>22233</v>
      </c>
      <c r="B200" s="119" t="s">
        <v>22234</v>
      </c>
      <c r="C200" s="316" t="s">
        <v>16589</v>
      </c>
      <c r="D200" s="317">
        <v>174.9419</v>
      </c>
    </row>
    <row r="201" spans="1:4" ht="15.75" customHeight="1" x14ac:dyDescent="0.25">
      <c r="A201" s="364" t="s">
        <v>22235</v>
      </c>
      <c r="B201" s="119" t="s">
        <v>22236</v>
      </c>
      <c r="C201" s="316" t="s">
        <v>15154</v>
      </c>
      <c r="D201" s="317">
        <v>8.8942999999999994</v>
      </c>
    </row>
    <row r="202" spans="1:4" ht="15.75" customHeight="1" x14ac:dyDescent="0.25">
      <c r="A202" s="364" t="s">
        <v>22237</v>
      </c>
      <c r="B202" s="119" t="s">
        <v>22238</v>
      </c>
      <c r="C202" s="316" t="s">
        <v>15154</v>
      </c>
      <c r="D202" s="317">
        <v>0.95499999999999996</v>
      </c>
    </row>
    <row r="203" spans="1:4" ht="15.75" customHeight="1" x14ac:dyDescent="0.25">
      <c r="A203" s="364" t="s">
        <v>22239</v>
      </c>
      <c r="B203" s="119" t="s">
        <v>22240</v>
      </c>
      <c r="C203" s="316" t="s">
        <v>15154</v>
      </c>
      <c r="D203" s="317">
        <v>17.2241</v>
      </c>
    </row>
    <row r="204" spans="1:4" ht="15.75" customHeight="1" x14ac:dyDescent="0.25">
      <c r="A204" s="364" t="s">
        <v>22241</v>
      </c>
      <c r="B204" s="119" t="s">
        <v>22242</v>
      </c>
      <c r="C204" s="316" t="s">
        <v>15154</v>
      </c>
      <c r="D204" s="317">
        <v>3.6435</v>
      </c>
    </row>
    <row r="205" spans="1:4" ht="15.75" customHeight="1" x14ac:dyDescent="0.25">
      <c r="A205" s="364" t="s">
        <v>22243</v>
      </c>
      <c r="B205" s="119" t="s">
        <v>22244</v>
      </c>
      <c r="C205" s="316" t="s">
        <v>15154</v>
      </c>
      <c r="D205" s="317">
        <v>12.6746</v>
      </c>
    </row>
    <row r="206" spans="1:4" ht="15.75" customHeight="1" x14ac:dyDescent="0.25">
      <c r="A206" s="364" t="s">
        <v>22245</v>
      </c>
      <c r="B206" s="119" t="s">
        <v>22246</v>
      </c>
      <c r="C206" s="316" t="s">
        <v>15154</v>
      </c>
      <c r="D206" s="317">
        <v>43.238900000000001</v>
      </c>
    </row>
    <row r="207" spans="1:4" ht="15.75" customHeight="1" x14ac:dyDescent="0.25">
      <c r="A207" s="364" t="s">
        <v>22247</v>
      </c>
      <c r="B207" s="119" t="s">
        <v>22248</v>
      </c>
      <c r="C207" s="316" t="s">
        <v>15241</v>
      </c>
      <c r="D207" s="317">
        <v>14.332599999999999</v>
      </c>
    </row>
    <row r="208" spans="1:4" ht="15.75" customHeight="1" x14ac:dyDescent="0.25">
      <c r="A208" s="364" t="s">
        <v>22249</v>
      </c>
      <c r="B208" s="119" t="s">
        <v>22250</v>
      </c>
      <c r="C208" s="316" t="s">
        <v>15241</v>
      </c>
      <c r="D208" s="317">
        <v>0.69269999999999998</v>
      </c>
    </row>
    <row r="209" spans="1:4" ht="15.75" customHeight="1" x14ac:dyDescent="0.25">
      <c r="A209" s="364" t="s">
        <v>22251</v>
      </c>
      <c r="B209" s="119" t="s">
        <v>22252</v>
      </c>
      <c r="C209" s="316" t="s">
        <v>15241</v>
      </c>
      <c r="D209" s="317">
        <v>9.1727000000000007</v>
      </c>
    </row>
    <row r="210" spans="1:4" ht="15.75" customHeight="1" x14ac:dyDescent="0.25">
      <c r="A210" s="364" t="s">
        <v>22253</v>
      </c>
      <c r="B210" s="119" t="s">
        <v>22254</v>
      </c>
      <c r="C210" s="316" t="s">
        <v>15241</v>
      </c>
      <c r="D210" s="317">
        <v>9.1727000000000007</v>
      </c>
    </row>
    <row r="211" spans="1:4" ht="15.75" customHeight="1" x14ac:dyDescent="0.25">
      <c r="A211" s="364" t="s">
        <v>22255</v>
      </c>
      <c r="B211" s="119" t="s">
        <v>22256</v>
      </c>
      <c r="C211" s="316" t="s">
        <v>15233</v>
      </c>
      <c r="D211" s="317">
        <v>15.6959</v>
      </c>
    </row>
    <row r="212" spans="1:4" ht="30" customHeight="1" x14ac:dyDescent="0.25">
      <c r="A212" s="364" t="s">
        <v>22257</v>
      </c>
      <c r="B212" s="119" t="s">
        <v>22258</v>
      </c>
      <c r="C212" s="316" t="s">
        <v>15233</v>
      </c>
      <c r="D212" s="317">
        <v>266.43430000000001</v>
      </c>
    </row>
    <row r="213" spans="1:4" ht="15.75" customHeight="1" x14ac:dyDescent="0.25">
      <c r="A213" s="364" t="s">
        <v>22259</v>
      </c>
      <c r="B213" s="119" t="s">
        <v>22260</v>
      </c>
      <c r="C213" s="316" t="s">
        <v>16589</v>
      </c>
      <c r="D213" s="317">
        <v>39.256100000000004</v>
      </c>
    </row>
    <row r="214" spans="1:4" ht="15.75" customHeight="1" x14ac:dyDescent="0.25">
      <c r="A214" s="364" t="s">
        <v>22261</v>
      </c>
      <c r="B214" s="119" t="s">
        <v>22262</v>
      </c>
      <c r="C214" s="316" t="s">
        <v>16589</v>
      </c>
      <c r="D214" s="317">
        <v>44.139699999999998</v>
      </c>
    </row>
    <row r="215" spans="1:4" ht="15.75" customHeight="1" x14ac:dyDescent="0.25">
      <c r="A215" s="364" t="s">
        <v>22263</v>
      </c>
      <c r="B215" s="119" t="s">
        <v>22264</v>
      </c>
      <c r="C215" s="316" t="s">
        <v>15154</v>
      </c>
      <c r="D215" s="317">
        <v>17.6023</v>
      </c>
    </row>
    <row r="216" spans="1:4" ht="15.75" customHeight="1" x14ac:dyDescent="0.25">
      <c r="A216" s="364" t="s">
        <v>22265</v>
      </c>
      <c r="B216" s="119" t="s">
        <v>22266</v>
      </c>
      <c r="C216" s="316" t="s">
        <v>15154</v>
      </c>
      <c r="D216" s="317">
        <v>22.720199999999998</v>
      </c>
    </row>
    <row r="217" spans="1:4" ht="15.75" customHeight="1" x14ac:dyDescent="0.25">
      <c r="A217" s="364" t="s">
        <v>22267</v>
      </c>
      <c r="B217" s="119" t="s">
        <v>22268</v>
      </c>
      <c r="C217" s="316" t="s">
        <v>16589</v>
      </c>
      <c r="D217" s="317">
        <v>29.3962</v>
      </c>
    </row>
    <row r="218" spans="1:4" ht="15.75" customHeight="1" x14ac:dyDescent="0.25">
      <c r="A218" s="364" t="s">
        <v>22269</v>
      </c>
      <c r="B218" s="119" t="s">
        <v>22270</v>
      </c>
      <c r="C218" s="316" t="s">
        <v>16589</v>
      </c>
      <c r="D218" s="317">
        <v>35.313099999999999</v>
      </c>
    </row>
    <row r="219" spans="1:4" ht="15.75" customHeight="1" x14ac:dyDescent="0.25">
      <c r="A219" s="364" t="s">
        <v>22271</v>
      </c>
      <c r="B219" s="119" t="s">
        <v>22272</v>
      </c>
      <c r="C219" s="316" t="s">
        <v>16589</v>
      </c>
      <c r="D219" s="317">
        <v>37.918300000000002</v>
      </c>
    </row>
    <row r="220" spans="1:4" ht="15.75" customHeight="1" x14ac:dyDescent="0.25">
      <c r="A220" s="364" t="s">
        <v>22273</v>
      </c>
      <c r="B220" s="119" t="s">
        <v>22274</v>
      </c>
      <c r="C220" s="316" t="s">
        <v>16589</v>
      </c>
      <c r="D220" s="317">
        <v>34.393500000000003</v>
      </c>
    </row>
    <row r="221" spans="1:4" ht="15.75" customHeight="1" x14ac:dyDescent="0.25">
      <c r="A221" s="364" t="s">
        <v>22275</v>
      </c>
      <c r="B221" s="119" t="s">
        <v>22276</v>
      </c>
      <c r="C221" s="316" t="s">
        <v>15350</v>
      </c>
      <c r="D221" s="317" t="s">
        <v>21989</v>
      </c>
    </row>
    <row r="222" spans="1:4" ht="15.75" customHeight="1" x14ac:dyDescent="0.25">
      <c r="A222" s="364" t="s">
        <v>22277</v>
      </c>
      <c r="B222" s="119" t="s">
        <v>22278</v>
      </c>
      <c r="C222" s="316" t="s">
        <v>15350</v>
      </c>
      <c r="D222" s="317" t="s">
        <v>21989</v>
      </c>
    </row>
    <row r="223" spans="1:4" ht="15.75" customHeight="1" x14ac:dyDescent="0.25">
      <c r="A223" s="364" t="s">
        <v>22279</v>
      </c>
      <c r="B223" s="119" t="s">
        <v>22280</v>
      </c>
      <c r="C223" s="316" t="s">
        <v>15350</v>
      </c>
      <c r="D223" s="317" t="s">
        <v>21989</v>
      </c>
    </row>
    <row r="224" spans="1:4" ht="15.75" customHeight="1" x14ac:dyDescent="0.25">
      <c r="A224" s="364" t="s">
        <v>22281</v>
      </c>
      <c r="B224" s="119" t="s">
        <v>22282</v>
      </c>
      <c r="C224" s="316" t="s">
        <v>15350</v>
      </c>
      <c r="D224" s="317" t="s">
        <v>21989</v>
      </c>
    </row>
    <row r="225" spans="1:4" ht="15.75" customHeight="1" x14ac:dyDescent="0.25">
      <c r="A225" s="364" t="s">
        <v>22283</v>
      </c>
      <c r="B225" s="119" t="s">
        <v>22284</v>
      </c>
      <c r="C225" s="316" t="s">
        <v>16589</v>
      </c>
      <c r="D225" s="317">
        <v>51.335000000000001</v>
      </c>
    </row>
    <row r="226" spans="1:4" ht="15.75" customHeight="1" x14ac:dyDescent="0.25">
      <c r="A226" s="364" t="s">
        <v>22285</v>
      </c>
      <c r="B226" s="119" t="s">
        <v>22286</v>
      </c>
      <c r="C226" s="316" t="s">
        <v>15154</v>
      </c>
      <c r="D226" s="317">
        <v>35.5261</v>
      </c>
    </row>
    <row r="227" spans="1:4" ht="15.75" customHeight="1" x14ac:dyDescent="0.25">
      <c r="A227" s="364" t="s">
        <v>22287</v>
      </c>
      <c r="B227" s="119" t="s">
        <v>22288</v>
      </c>
      <c r="C227" s="316" t="s">
        <v>15154</v>
      </c>
      <c r="D227" s="317">
        <v>61.900500000000001</v>
      </c>
    </row>
    <row r="228" spans="1:4" ht="15.75" customHeight="1" x14ac:dyDescent="0.25">
      <c r="A228" s="364" t="s">
        <v>22289</v>
      </c>
      <c r="B228" s="119" t="s">
        <v>22290</v>
      </c>
      <c r="C228" s="316" t="s">
        <v>15154</v>
      </c>
      <c r="D228" s="317">
        <v>125.3509</v>
      </c>
    </row>
    <row r="229" spans="1:4" ht="15.75" customHeight="1" x14ac:dyDescent="0.25">
      <c r="A229" s="364" t="s">
        <v>22291</v>
      </c>
      <c r="B229" s="119" t="s">
        <v>22292</v>
      </c>
      <c r="C229" s="316" t="s">
        <v>15154</v>
      </c>
      <c r="D229" s="317">
        <v>11.8551</v>
      </c>
    </row>
    <row r="230" spans="1:4" ht="15.75" customHeight="1" x14ac:dyDescent="0.25">
      <c r="A230" s="364" t="s">
        <v>22293</v>
      </c>
      <c r="B230" s="119" t="s">
        <v>22294</v>
      </c>
      <c r="C230" s="316" t="s">
        <v>15154</v>
      </c>
      <c r="D230" s="317">
        <v>17.848800000000001</v>
      </c>
    </row>
    <row r="231" spans="1:4" ht="15.75" customHeight="1" x14ac:dyDescent="0.25">
      <c r="A231" s="364" t="s">
        <v>22295</v>
      </c>
      <c r="B231" s="119" t="s">
        <v>22296</v>
      </c>
      <c r="C231" s="316" t="s">
        <v>15154</v>
      </c>
      <c r="D231" s="317">
        <v>25.5014</v>
      </c>
    </row>
    <row r="232" spans="1:4" ht="15.75" customHeight="1" x14ac:dyDescent="0.25">
      <c r="A232" s="364" t="s">
        <v>22297</v>
      </c>
      <c r="B232" s="119" t="s">
        <v>22298</v>
      </c>
      <c r="C232" s="316" t="s">
        <v>15154</v>
      </c>
      <c r="D232" s="317">
        <v>35.327100000000002</v>
      </c>
    </row>
    <row r="233" spans="1:4" ht="15.75" customHeight="1" x14ac:dyDescent="0.25">
      <c r="A233" s="364" t="s">
        <v>22299</v>
      </c>
      <c r="B233" s="119" t="s">
        <v>22300</v>
      </c>
      <c r="C233" s="316" t="s">
        <v>15154</v>
      </c>
      <c r="D233" s="317">
        <v>54.729500000000002</v>
      </c>
    </row>
    <row r="234" spans="1:4" ht="15.75" customHeight="1" x14ac:dyDescent="0.25">
      <c r="A234" s="364" t="s">
        <v>22301</v>
      </c>
      <c r="B234" s="119" t="s">
        <v>22302</v>
      </c>
      <c r="C234" s="316" t="s">
        <v>15154</v>
      </c>
      <c r="D234" s="317">
        <v>5.1845999999999997</v>
      </c>
    </row>
    <row r="235" spans="1:4" ht="15.75" customHeight="1" x14ac:dyDescent="0.25">
      <c r="A235" s="364" t="s">
        <v>22303</v>
      </c>
      <c r="B235" s="119" t="s">
        <v>22304</v>
      </c>
      <c r="C235" s="316" t="s">
        <v>15154</v>
      </c>
      <c r="D235" s="317">
        <v>8.5363000000000007</v>
      </c>
    </row>
    <row r="236" spans="1:4" ht="15.75" customHeight="1" x14ac:dyDescent="0.25">
      <c r="A236" s="364" t="s">
        <v>22305</v>
      </c>
      <c r="B236" s="119" t="s">
        <v>22306</v>
      </c>
      <c r="C236" s="316" t="s">
        <v>15241</v>
      </c>
      <c r="D236" s="317">
        <v>11.091200000000001</v>
      </c>
    </row>
    <row r="237" spans="1:4" ht="15.75" customHeight="1" x14ac:dyDescent="0.25">
      <c r="A237" s="364" t="s">
        <v>22307</v>
      </c>
      <c r="B237" s="119" t="s">
        <v>22308</v>
      </c>
      <c r="C237" s="316" t="s">
        <v>15154</v>
      </c>
      <c r="D237" s="317">
        <v>631.82060000000001</v>
      </c>
    </row>
    <row r="238" spans="1:4" ht="15.75" customHeight="1" x14ac:dyDescent="0.25">
      <c r="A238" s="364" t="s">
        <v>22309</v>
      </c>
      <c r="B238" s="119" t="s">
        <v>22310</v>
      </c>
      <c r="C238" s="316" t="s">
        <v>16589</v>
      </c>
      <c r="D238" s="317">
        <v>168.63829999999999</v>
      </c>
    </row>
    <row r="239" spans="1:4" ht="30" customHeight="1" x14ac:dyDescent="0.25">
      <c r="A239" s="364" t="s">
        <v>22311</v>
      </c>
      <c r="B239" s="119" t="s">
        <v>22312</v>
      </c>
      <c r="C239" s="316" t="s">
        <v>15241</v>
      </c>
      <c r="D239" s="317">
        <v>21.561399999999999</v>
      </c>
    </row>
    <row r="240" spans="1:4" ht="15.75" customHeight="1" x14ac:dyDescent="0.25">
      <c r="A240" s="364" t="s">
        <v>22313</v>
      </c>
      <c r="B240" s="119" t="s">
        <v>22314</v>
      </c>
      <c r="C240" s="316" t="s">
        <v>15154</v>
      </c>
      <c r="D240" s="317">
        <v>241.8954</v>
      </c>
    </row>
    <row r="241" spans="1:4" ht="15.75" customHeight="1" x14ac:dyDescent="0.25">
      <c r="A241" s="364" t="s">
        <v>22315</v>
      </c>
      <c r="B241" s="119" t="s">
        <v>22316</v>
      </c>
      <c r="C241" s="316" t="s">
        <v>15154</v>
      </c>
      <c r="D241" s="317">
        <v>238.23500000000001</v>
      </c>
    </row>
    <row r="242" spans="1:4" ht="15.75" customHeight="1" x14ac:dyDescent="0.25">
      <c r="A242" s="364" t="s">
        <v>22317</v>
      </c>
      <c r="B242" s="119" t="s">
        <v>22318</v>
      </c>
      <c r="C242" s="316" t="s">
        <v>15154</v>
      </c>
      <c r="D242" s="317">
        <v>525.97400000000005</v>
      </c>
    </row>
    <row r="243" spans="1:4" ht="15.75" customHeight="1" x14ac:dyDescent="0.25">
      <c r="A243" s="364" t="s">
        <v>22319</v>
      </c>
      <c r="B243" s="119" t="s">
        <v>22320</v>
      </c>
      <c r="C243" s="316" t="s">
        <v>15154</v>
      </c>
      <c r="D243" s="317">
        <v>112.31310000000001</v>
      </c>
    </row>
    <row r="244" spans="1:4" ht="15.75" customHeight="1" x14ac:dyDescent="0.25">
      <c r="A244" s="364" t="s">
        <v>22321</v>
      </c>
      <c r="B244" s="119" t="s">
        <v>22322</v>
      </c>
      <c r="C244" s="316" t="s">
        <v>15233</v>
      </c>
      <c r="D244" s="317">
        <v>225.1292</v>
      </c>
    </row>
    <row r="245" spans="1:4" ht="15.75" customHeight="1" x14ac:dyDescent="0.25">
      <c r="A245" s="364" t="s">
        <v>22323</v>
      </c>
      <c r="B245" s="119" t="s">
        <v>22324</v>
      </c>
      <c r="C245" s="316" t="s">
        <v>15154</v>
      </c>
      <c r="D245" s="317">
        <v>240.54060000000001</v>
      </c>
    </row>
    <row r="246" spans="1:4" ht="15.75" customHeight="1" x14ac:dyDescent="0.25">
      <c r="A246" s="364" t="s">
        <v>22325</v>
      </c>
      <c r="B246" s="119" t="s">
        <v>22326</v>
      </c>
      <c r="C246" s="316" t="s">
        <v>15154</v>
      </c>
      <c r="D246" s="317">
        <v>268.33010000000002</v>
      </c>
    </row>
    <row r="247" spans="1:4" ht="15.75" customHeight="1" x14ac:dyDescent="0.25">
      <c r="A247" s="364" t="s">
        <v>22327</v>
      </c>
      <c r="B247" s="119" t="s">
        <v>22328</v>
      </c>
      <c r="C247" s="316" t="s">
        <v>15154</v>
      </c>
      <c r="D247" s="317">
        <v>255.3622</v>
      </c>
    </row>
    <row r="248" spans="1:4" ht="15.75" customHeight="1" x14ac:dyDescent="0.25">
      <c r="A248" s="364" t="s">
        <v>22329</v>
      </c>
      <c r="B248" s="119" t="s">
        <v>22330</v>
      </c>
      <c r="C248" s="316" t="s">
        <v>15154</v>
      </c>
      <c r="D248" s="317">
        <v>68.614099999999993</v>
      </c>
    </row>
    <row r="249" spans="1:4" ht="15.75" customHeight="1" x14ac:dyDescent="0.25">
      <c r="A249" s="364" t="s">
        <v>22331</v>
      </c>
      <c r="B249" s="119" t="s">
        <v>22332</v>
      </c>
      <c r="C249" s="316" t="s">
        <v>15154</v>
      </c>
      <c r="D249" s="317">
        <v>73.537700000000001</v>
      </c>
    </row>
    <row r="250" spans="1:4" ht="15.75" customHeight="1" x14ac:dyDescent="0.25">
      <c r="A250" s="364" t="s">
        <v>22333</v>
      </c>
      <c r="B250" s="119" t="s">
        <v>22334</v>
      </c>
      <c r="C250" s="316" t="s">
        <v>15154</v>
      </c>
      <c r="D250" s="317">
        <v>95.186899999999994</v>
      </c>
    </row>
    <row r="251" spans="1:4" ht="15.75" customHeight="1" x14ac:dyDescent="0.25">
      <c r="A251" s="364" t="s">
        <v>22335</v>
      </c>
      <c r="B251" s="119" t="s">
        <v>22336</v>
      </c>
      <c r="C251" s="316" t="s">
        <v>15154</v>
      </c>
      <c r="D251" s="317">
        <v>201.50479999999999</v>
      </c>
    </row>
    <row r="252" spans="1:4" ht="15.75" customHeight="1" x14ac:dyDescent="0.25">
      <c r="A252" s="364" t="s">
        <v>22337</v>
      </c>
      <c r="B252" s="119" t="s">
        <v>22338</v>
      </c>
      <c r="C252" s="316" t="s">
        <v>15154</v>
      </c>
      <c r="D252" s="317">
        <v>246.50370000000001</v>
      </c>
    </row>
    <row r="253" spans="1:4" ht="15.75" customHeight="1" x14ac:dyDescent="0.25">
      <c r="A253" s="364" t="s">
        <v>22339</v>
      </c>
      <c r="B253" s="119" t="s">
        <v>22340</v>
      </c>
      <c r="C253" s="316" t="s">
        <v>15154</v>
      </c>
      <c r="D253" s="317">
        <v>330.70389999999998</v>
      </c>
    </row>
    <row r="254" spans="1:4" ht="15.75" customHeight="1" x14ac:dyDescent="0.25">
      <c r="A254" s="364" t="s">
        <v>22341</v>
      </c>
      <c r="B254" s="119" t="s">
        <v>22342</v>
      </c>
      <c r="C254" s="316" t="s">
        <v>15154</v>
      </c>
      <c r="D254" s="317">
        <v>327.50670000000002</v>
      </c>
    </row>
    <row r="255" spans="1:4" ht="15.75" customHeight="1" x14ac:dyDescent="0.25">
      <c r="A255" s="364" t="s">
        <v>22343</v>
      </c>
      <c r="B255" s="119" t="s">
        <v>22344</v>
      </c>
      <c r="C255" s="316" t="s">
        <v>15154</v>
      </c>
      <c r="D255" s="317">
        <v>368.2851</v>
      </c>
    </row>
    <row r="256" spans="1:4" ht="15.75" customHeight="1" x14ac:dyDescent="0.25">
      <c r="A256" s="364" t="s">
        <v>22345</v>
      </c>
      <c r="B256" s="119" t="s">
        <v>22346</v>
      </c>
      <c r="C256" s="316" t="s">
        <v>15154</v>
      </c>
      <c r="D256" s="317">
        <v>447.96539999999999</v>
      </c>
    </row>
    <row r="257" spans="1:4" ht="15.75" customHeight="1" x14ac:dyDescent="0.25">
      <c r="A257" s="364" t="s">
        <v>22347</v>
      </c>
      <c r="B257" s="119" t="s">
        <v>22348</v>
      </c>
      <c r="C257" s="316" t="s">
        <v>21848</v>
      </c>
      <c r="D257" s="317">
        <v>12.509</v>
      </c>
    </row>
    <row r="258" spans="1:4" ht="15.75" customHeight="1" x14ac:dyDescent="0.25">
      <c r="A258" s="364" t="s">
        <v>22349</v>
      </c>
      <c r="B258" s="119" t="s">
        <v>22350</v>
      </c>
      <c r="C258" s="316" t="s">
        <v>15154</v>
      </c>
      <c r="D258" s="317">
        <v>52.357399999999998</v>
      </c>
    </row>
    <row r="259" spans="1:4" ht="15.75" customHeight="1" x14ac:dyDescent="0.25">
      <c r="A259" s="364" t="s">
        <v>22351</v>
      </c>
      <c r="B259" s="119" t="s">
        <v>22352</v>
      </c>
      <c r="C259" s="316" t="s">
        <v>15154</v>
      </c>
      <c r="D259" s="317">
        <v>98.662599999999998</v>
      </c>
    </row>
    <row r="260" spans="1:4" ht="15.75" customHeight="1" x14ac:dyDescent="0.25">
      <c r="A260" s="364" t="s">
        <v>22353</v>
      </c>
      <c r="B260" s="119" t="s">
        <v>22354</v>
      </c>
      <c r="C260" s="316" t="s">
        <v>15154</v>
      </c>
      <c r="D260" s="317">
        <v>141.5735</v>
      </c>
    </row>
    <row r="261" spans="1:4" ht="15.75" customHeight="1" x14ac:dyDescent="0.25">
      <c r="A261" s="364" t="s">
        <v>22355</v>
      </c>
      <c r="B261" s="119" t="s">
        <v>22356</v>
      </c>
      <c r="C261" s="316" t="s">
        <v>15154</v>
      </c>
      <c r="D261" s="317">
        <v>297.91879999999998</v>
      </c>
    </row>
    <row r="262" spans="1:4" ht="15.75" customHeight="1" x14ac:dyDescent="0.25">
      <c r="A262" s="364" t="s">
        <v>22357</v>
      </c>
      <c r="B262" s="119" t="s">
        <v>22358</v>
      </c>
      <c r="C262" s="316" t="s">
        <v>15154</v>
      </c>
      <c r="D262" s="317">
        <v>512.5444</v>
      </c>
    </row>
    <row r="263" spans="1:4" ht="15.75" customHeight="1" x14ac:dyDescent="0.25">
      <c r="A263" s="364" t="s">
        <v>22359</v>
      </c>
      <c r="B263" s="119" t="s">
        <v>22360</v>
      </c>
      <c r="C263" s="316" t="s">
        <v>15154</v>
      </c>
      <c r="D263" s="317">
        <v>185.6311</v>
      </c>
    </row>
    <row r="264" spans="1:4" ht="15.75" customHeight="1" x14ac:dyDescent="0.25">
      <c r="A264" s="364" t="s">
        <v>22361</v>
      </c>
      <c r="B264" s="119" t="s">
        <v>22362</v>
      </c>
      <c r="C264" s="316" t="s">
        <v>15154</v>
      </c>
      <c r="D264" s="317">
        <v>304.58879999999999</v>
      </c>
    </row>
    <row r="265" spans="1:4" ht="15.75" customHeight="1" x14ac:dyDescent="0.25">
      <c r="A265" s="364" t="s">
        <v>22363</v>
      </c>
      <c r="B265" s="119" t="s">
        <v>22364</v>
      </c>
      <c r="C265" s="316" t="s">
        <v>15154</v>
      </c>
      <c r="D265" s="317">
        <v>414.57389999999998</v>
      </c>
    </row>
    <row r="266" spans="1:4" ht="30" customHeight="1" x14ac:dyDescent="0.25">
      <c r="A266" s="364" t="s">
        <v>22365</v>
      </c>
      <c r="B266" s="119" t="s">
        <v>22366</v>
      </c>
      <c r="C266" s="316" t="s">
        <v>15154</v>
      </c>
      <c r="D266" s="317">
        <v>297.32490000000001</v>
      </c>
    </row>
    <row r="267" spans="1:4" ht="30" customHeight="1" x14ac:dyDescent="0.25">
      <c r="A267" s="364" t="s">
        <v>22367</v>
      </c>
      <c r="B267" s="119" t="s">
        <v>22368</v>
      </c>
      <c r="C267" s="316" t="s">
        <v>15154</v>
      </c>
      <c r="D267" s="317">
        <v>334.44049999999999</v>
      </c>
    </row>
    <row r="268" spans="1:4" ht="15.75" customHeight="1" x14ac:dyDescent="0.25">
      <c r="A268" s="364" t="s">
        <v>22369</v>
      </c>
      <c r="B268" s="119" t="s">
        <v>22370</v>
      </c>
      <c r="C268" s="316" t="s">
        <v>15154</v>
      </c>
      <c r="D268" s="317">
        <v>598.42219999999998</v>
      </c>
    </row>
    <row r="269" spans="1:4" ht="15.75" customHeight="1" x14ac:dyDescent="0.25">
      <c r="A269" s="364" t="s">
        <v>22371</v>
      </c>
      <c r="B269" s="119" t="s">
        <v>22372</v>
      </c>
      <c r="C269" s="316" t="s">
        <v>15154</v>
      </c>
      <c r="D269" s="317">
        <v>3560.9328999999998</v>
      </c>
    </row>
    <row r="270" spans="1:4" ht="15.75" customHeight="1" x14ac:dyDescent="0.25">
      <c r="A270" s="364" t="s">
        <v>22373</v>
      </c>
      <c r="B270" s="119" t="s">
        <v>22374</v>
      </c>
      <c r="C270" s="316" t="s">
        <v>15154</v>
      </c>
      <c r="D270" s="317">
        <v>757.19110000000001</v>
      </c>
    </row>
    <row r="271" spans="1:4" ht="15.75" customHeight="1" x14ac:dyDescent="0.25">
      <c r="A271" s="364" t="s">
        <v>22375</v>
      </c>
      <c r="B271" s="119" t="s">
        <v>22376</v>
      </c>
      <c r="C271" s="316" t="s">
        <v>15154</v>
      </c>
      <c r="D271" s="317">
        <v>912.56870000000004</v>
      </c>
    </row>
    <row r="272" spans="1:4" ht="30" customHeight="1" x14ac:dyDescent="0.25">
      <c r="A272" s="364" t="s">
        <v>22377</v>
      </c>
      <c r="B272" s="119" t="s">
        <v>22378</v>
      </c>
      <c r="C272" s="316" t="s">
        <v>15154</v>
      </c>
      <c r="D272" s="317">
        <v>283.70839999999998</v>
      </c>
    </row>
    <row r="273" spans="1:4" ht="15.75" customHeight="1" x14ac:dyDescent="0.25">
      <c r="A273" s="364" t="s">
        <v>22379</v>
      </c>
      <c r="B273" s="119" t="s">
        <v>22380</v>
      </c>
      <c r="C273" s="316" t="s">
        <v>15154</v>
      </c>
      <c r="D273" s="317">
        <v>857.49040000000002</v>
      </c>
    </row>
    <row r="274" spans="1:4" ht="15.75" customHeight="1" x14ac:dyDescent="0.25">
      <c r="A274" s="364" t="s">
        <v>22381</v>
      </c>
      <c r="B274" s="119" t="s">
        <v>22382</v>
      </c>
      <c r="C274" s="316" t="s">
        <v>15154</v>
      </c>
      <c r="D274" s="317">
        <v>7822.9309000000003</v>
      </c>
    </row>
    <row r="275" spans="1:4" ht="15.75" customHeight="1" x14ac:dyDescent="0.25">
      <c r="A275" s="364" t="s">
        <v>22383</v>
      </c>
      <c r="B275" s="119" t="s">
        <v>22384</v>
      </c>
      <c r="C275" s="316" t="s">
        <v>15154</v>
      </c>
      <c r="D275" s="317">
        <v>6344.3891999999996</v>
      </c>
    </row>
    <row r="276" spans="1:4" ht="15.75" customHeight="1" x14ac:dyDescent="0.25">
      <c r="A276" s="364" t="s">
        <v>22385</v>
      </c>
      <c r="B276" s="119" t="s">
        <v>22386</v>
      </c>
      <c r="C276" s="316" t="s">
        <v>15350</v>
      </c>
      <c r="D276" s="317" t="s">
        <v>21989</v>
      </c>
    </row>
    <row r="277" spans="1:4" ht="15.75" customHeight="1" x14ac:dyDescent="0.25">
      <c r="A277" s="364" t="s">
        <v>22387</v>
      </c>
      <c r="B277" s="119" t="s">
        <v>22388</v>
      </c>
      <c r="C277" s="316" t="s">
        <v>15241</v>
      </c>
      <c r="D277" s="317">
        <v>8.2362000000000002</v>
      </c>
    </row>
    <row r="278" spans="1:4" ht="15.75" customHeight="1" x14ac:dyDescent="0.25">
      <c r="A278" s="364" t="s">
        <v>22389</v>
      </c>
      <c r="B278" s="119" t="s">
        <v>22390</v>
      </c>
      <c r="C278" s="316" t="s">
        <v>15154</v>
      </c>
      <c r="D278" s="317">
        <v>115.4264</v>
      </c>
    </row>
    <row r="279" spans="1:4" ht="15.75" customHeight="1" x14ac:dyDescent="0.25">
      <c r="A279" s="364" t="s">
        <v>22391</v>
      </c>
      <c r="B279" s="119" t="s">
        <v>22392</v>
      </c>
      <c r="C279" s="316" t="s">
        <v>15154</v>
      </c>
      <c r="D279" s="317">
        <v>108.1987</v>
      </c>
    </row>
    <row r="280" spans="1:4" ht="15.75" customHeight="1" x14ac:dyDescent="0.25">
      <c r="A280" s="364" t="s">
        <v>22393</v>
      </c>
      <c r="B280" s="119" t="s">
        <v>22394</v>
      </c>
      <c r="C280" s="316" t="s">
        <v>15154</v>
      </c>
      <c r="D280" s="317">
        <v>1541.8694</v>
      </c>
    </row>
    <row r="281" spans="1:4" ht="15.75" customHeight="1" x14ac:dyDescent="0.25">
      <c r="A281" s="364" t="s">
        <v>22395</v>
      </c>
      <c r="B281" s="119" t="s">
        <v>22396</v>
      </c>
      <c r="C281" s="316" t="s">
        <v>15154</v>
      </c>
      <c r="D281" s="317">
        <v>776.88930000000005</v>
      </c>
    </row>
    <row r="282" spans="1:4" ht="15.75" customHeight="1" x14ac:dyDescent="0.25">
      <c r="A282" s="364" t="s">
        <v>22397</v>
      </c>
      <c r="B282" s="119" t="s">
        <v>22398</v>
      </c>
      <c r="C282" s="316" t="s">
        <v>15154</v>
      </c>
      <c r="D282" s="317">
        <v>208.5394</v>
      </c>
    </row>
    <row r="283" spans="1:4" ht="15.75" customHeight="1" x14ac:dyDescent="0.25">
      <c r="A283" s="364" t="s">
        <v>22399</v>
      </c>
      <c r="B283" s="119" t="s">
        <v>22400</v>
      </c>
      <c r="C283" s="316" t="s">
        <v>15154</v>
      </c>
      <c r="D283" s="317">
        <v>126.2212</v>
      </c>
    </row>
    <row r="284" spans="1:4" ht="15.75" customHeight="1" x14ac:dyDescent="0.25">
      <c r="A284" s="364" t="s">
        <v>22401</v>
      </c>
      <c r="B284" s="119" t="s">
        <v>22402</v>
      </c>
      <c r="C284" s="316" t="s">
        <v>15154</v>
      </c>
      <c r="D284" s="317">
        <v>197.27430000000001</v>
      </c>
    </row>
    <row r="285" spans="1:4" ht="15.75" customHeight="1" x14ac:dyDescent="0.25">
      <c r="A285" s="364" t="s">
        <v>22403</v>
      </c>
      <c r="B285" s="119" t="s">
        <v>22404</v>
      </c>
      <c r="C285" s="316" t="s">
        <v>15233</v>
      </c>
      <c r="D285" s="317">
        <v>274.04860000000002</v>
      </c>
    </row>
    <row r="286" spans="1:4" ht="15.75" customHeight="1" x14ac:dyDescent="0.25">
      <c r="A286" s="364" t="s">
        <v>22405</v>
      </c>
      <c r="B286" s="119" t="s">
        <v>22406</v>
      </c>
      <c r="C286" s="316" t="s">
        <v>15233</v>
      </c>
      <c r="D286" s="317">
        <v>78.100300000000004</v>
      </c>
    </row>
    <row r="287" spans="1:4" ht="15.75" customHeight="1" x14ac:dyDescent="0.25">
      <c r="A287" s="364" t="s">
        <v>22407</v>
      </c>
      <c r="B287" s="119" t="s">
        <v>22408</v>
      </c>
      <c r="C287" s="316" t="s">
        <v>15233</v>
      </c>
      <c r="D287" s="317">
        <v>108.33499999999999</v>
      </c>
    </row>
    <row r="288" spans="1:4" ht="15.75" customHeight="1" x14ac:dyDescent="0.25">
      <c r="A288" s="364" t="s">
        <v>22409</v>
      </c>
      <c r="B288" s="119" t="s">
        <v>22410</v>
      </c>
      <c r="C288" s="316" t="s">
        <v>15233</v>
      </c>
      <c r="D288" s="317">
        <v>147.54</v>
      </c>
    </row>
    <row r="289" spans="1:4" ht="15.75" customHeight="1" x14ac:dyDescent="0.25">
      <c r="A289" s="364" t="s">
        <v>22411</v>
      </c>
      <c r="B289" s="119" t="s">
        <v>22412</v>
      </c>
      <c r="C289" s="316" t="s">
        <v>15233</v>
      </c>
      <c r="D289" s="317">
        <v>207.91810000000001</v>
      </c>
    </row>
    <row r="290" spans="1:4" ht="15.75" customHeight="1" x14ac:dyDescent="0.25">
      <c r="A290" s="364" t="s">
        <v>22413</v>
      </c>
      <c r="B290" s="119" t="s">
        <v>22414</v>
      </c>
      <c r="C290" s="316" t="s">
        <v>15154</v>
      </c>
      <c r="D290" s="317">
        <v>8894.2024999999994</v>
      </c>
    </row>
    <row r="291" spans="1:4" ht="15.75" customHeight="1" x14ac:dyDescent="0.25">
      <c r="A291" s="364" t="s">
        <v>22415</v>
      </c>
      <c r="B291" s="119" t="s">
        <v>22416</v>
      </c>
      <c r="C291" s="316" t="s">
        <v>15154</v>
      </c>
      <c r="D291" s="317">
        <v>14823.9892</v>
      </c>
    </row>
    <row r="292" spans="1:4" ht="15.75" customHeight="1" x14ac:dyDescent="0.25">
      <c r="A292" s="364" t="s">
        <v>22417</v>
      </c>
      <c r="B292" s="119" t="s">
        <v>22418</v>
      </c>
      <c r="C292" s="316" t="s">
        <v>15154</v>
      </c>
      <c r="D292" s="317">
        <v>18295.927199999998</v>
      </c>
    </row>
    <row r="293" spans="1:4" ht="15.75" customHeight="1" x14ac:dyDescent="0.25">
      <c r="A293" s="364" t="s">
        <v>22419</v>
      </c>
      <c r="B293" s="119" t="s">
        <v>22420</v>
      </c>
      <c r="C293" s="316" t="s">
        <v>15154</v>
      </c>
      <c r="D293" s="317">
        <v>30516.967799999999</v>
      </c>
    </row>
    <row r="294" spans="1:4" ht="15.75" customHeight="1" x14ac:dyDescent="0.25">
      <c r="A294" s="364" t="s">
        <v>22421</v>
      </c>
      <c r="B294" s="119" t="s">
        <v>22422</v>
      </c>
      <c r="C294" s="316" t="s">
        <v>15233</v>
      </c>
      <c r="D294" s="317">
        <v>186.8064</v>
      </c>
    </row>
    <row r="295" spans="1:4" ht="15.75" customHeight="1" x14ac:dyDescent="0.25">
      <c r="A295" s="364" t="s">
        <v>22423</v>
      </c>
      <c r="B295" s="119" t="s">
        <v>22424</v>
      </c>
      <c r="C295" s="316" t="s">
        <v>15233</v>
      </c>
      <c r="D295" s="317">
        <v>253.29179999999999</v>
      </c>
    </row>
    <row r="296" spans="1:4" ht="15.75" customHeight="1" x14ac:dyDescent="0.25">
      <c r="A296" s="364" t="s">
        <v>22425</v>
      </c>
      <c r="B296" s="119" t="s">
        <v>22426</v>
      </c>
      <c r="C296" s="316" t="s">
        <v>15241</v>
      </c>
      <c r="D296" s="317">
        <v>10.853999999999999</v>
      </c>
    </row>
    <row r="297" spans="1:4" ht="15.75" customHeight="1" x14ac:dyDescent="0.25">
      <c r="A297" s="364" t="s">
        <v>22427</v>
      </c>
      <c r="B297" s="119" t="s">
        <v>22428</v>
      </c>
      <c r="C297" s="316" t="s">
        <v>15233</v>
      </c>
      <c r="D297" s="317">
        <v>284.00209999999998</v>
      </c>
    </row>
    <row r="298" spans="1:4" ht="15.75" customHeight="1" x14ac:dyDescent="0.25">
      <c r="A298" s="364" t="s">
        <v>22429</v>
      </c>
      <c r="B298" s="119" t="s">
        <v>22430</v>
      </c>
      <c r="C298" s="316" t="s">
        <v>15154</v>
      </c>
      <c r="D298" s="317">
        <v>379.69380000000001</v>
      </c>
    </row>
    <row r="299" spans="1:4" ht="15.75" customHeight="1" x14ac:dyDescent="0.25">
      <c r="A299" s="364" t="s">
        <v>22431</v>
      </c>
      <c r="B299" s="119" t="s">
        <v>22432</v>
      </c>
      <c r="C299" s="316" t="s">
        <v>21848</v>
      </c>
      <c r="D299" s="317">
        <v>113.3417</v>
      </c>
    </row>
    <row r="300" spans="1:4" ht="15.75" customHeight="1" x14ac:dyDescent="0.25">
      <c r="A300" s="364" t="s">
        <v>22433</v>
      </c>
      <c r="B300" s="119" t="s">
        <v>22434</v>
      </c>
      <c r="C300" s="316" t="s">
        <v>21848</v>
      </c>
      <c r="D300" s="317">
        <v>133.94800000000001</v>
      </c>
    </row>
    <row r="301" spans="1:4" ht="15.75" customHeight="1" x14ac:dyDescent="0.25">
      <c r="A301" s="364" t="s">
        <v>22435</v>
      </c>
      <c r="B301" s="119" t="s">
        <v>22436</v>
      </c>
      <c r="C301" s="316" t="s">
        <v>21848</v>
      </c>
      <c r="D301" s="317">
        <v>194.42</v>
      </c>
    </row>
    <row r="302" spans="1:4" ht="15.75" customHeight="1" x14ac:dyDescent="0.25">
      <c r="A302" s="364" t="s">
        <v>22437</v>
      </c>
      <c r="B302" s="119" t="s">
        <v>22438</v>
      </c>
      <c r="C302" s="316" t="s">
        <v>21848</v>
      </c>
      <c r="D302" s="317">
        <v>302.09539999999998</v>
      </c>
    </row>
    <row r="303" spans="1:4" ht="15.75" customHeight="1" x14ac:dyDescent="0.25">
      <c r="A303" s="364" t="s">
        <v>22439</v>
      </c>
      <c r="B303" s="119" t="s">
        <v>22440</v>
      </c>
      <c r="C303" s="316" t="s">
        <v>21848</v>
      </c>
      <c r="D303" s="317">
        <v>66.706100000000006</v>
      </c>
    </row>
    <row r="304" spans="1:4" ht="15.75" customHeight="1" x14ac:dyDescent="0.25">
      <c r="A304" s="364" t="s">
        <v>22441</v>
      </c>
      <c r="B304" s="119" t="s">
        <v>22442</v>
      </c>
      <c r="C304" s="316" t="s">
        <v>21848</v>
      </c>
      <c r="D304" s="317">
        <v>39.054200000000002</v>
      </c>
    </row>
    <row r="305" spans="1:4" ht="15.75" customHeight="1" x14ac:dyDescent="0.25">
      <c r="A305" s="364" t="s">
        <v>22443</v>
      </c>
      <c r="B305" s="119" t="s">
        <v>22444</v>
      </c>
      <c r="C305" s="316" t="s">
        <v>21848</v>
      </c>
      <c r="D305" s="317">
        <v>36.415300000000002</v>
      </c>
    </row>
    <row r="306" spans="1:4" ht="15.75" customHeight="1" x14ac:dyDescent="0.25">
      <c r="A306" s="364" t="s">
        <v>22445</v>
      </c>
      <c r="B306" s="119" t="s">
        <v>22446</v>
      </c>
      <c r="C306" s="316" t="s">
        <v>15233</v>
      </c>
      <c r="D306" s="317">
        <v>393.37830000000002</v>
      </c>
    </row>
    <row r="307" spans="1:4" ht="15.75" customHeight="1" x14ac:dyDescent="0.25">
      <c r="A307" s="364" t="s">
        <v>22447</v>
      </c>
      <c r="B307" s="119" t="s">
        <v>22448</v>
      </c>
      <c r="C307" s="316" t="s">
        <v>21848</v>
      </c>
      <c r="D307" s="317">
        <v>4.6779999999999999</v>
      </c>
    </row>
    <row r="308" spans="1:4" ht="15.75" customHeight="1" x14ac:dyDescent="0.25">
      <c r="A308" s="364" t="s">
        <v>22449</v>
      </c>
      <c r="B308" s="119" t="s">
        <v>22450</v>
      </c>
      <c r="C308" s="316" t="s">
        <v>15233</v>
      </c>
      <c r="D308" s="317">
        <v>516.62620000000004</v>
      </c>
    </row>
    <row r="309" spans="1:4" ht="15.75" customHeight="1" x14ac:dyDescent="0.25">
      <c r="A309" s="364" t="s">
        <v>22451</v>
      </c>
      <c r="B309" s="119" t="s">
        <v>22452</v>
      </c>
      <c r="C309" s="316" t="s">
        <v>16589</v>
      </c>
      <c r="D309" s="317">
        <v>6.7241</v>
      </c>
    </row>
    <row r="310" spans="1:4" ht="15.75" customHeight="1" x14ac:dyDescent="0.25">
      <c r="A310" s="364" t="s">
        <v>22453</v>
      </c>
      <c r="B310" s="119" t="s">
        <v>22454</v>
      </c>
      <c r="C310" s="316" t="s">
        <v>15241</v>
      </c>
      <c r="D310" s="317">
        <v>14.6363</v>
      </c>
    </row>
    <row r="311" spans="1:4" ht="15.75" customHeight="1" x14ac:dyDescent="0.25">
      <c r="A311" s="364" t="s">
        <v>22455</v>
      </c>
      <c r="B311" s="119" t="s">
        <v>22456</v>
      </c>
      <c r="C311" s="316" t="s">
        <v>15233</v>
      </c>
      <c r="D311" s="317">
        <v>699.16690000000006</v>
      </c>
    </row>
    <row r="312" spans="1:4" ht="15.75" customHeight="1" x14ac:dyDescent="0.25">
      <c r="A312" s="364" t="s">
        <v>22457</v>
      </c>
      <c r="B312" s="119" t="s">
        <v>22458</v>
      </c>
      <c r="C312" s="316" t="s">
        <v>15233</v>
      </c>
      <c r="D312" s="317">
        <v>799</v>
      </c>
    </row>
    <row r="313" spans="1:4" ht="15.75" customHeight="1" x14ac:dyDescent="0.25">
      <c r="A313" s="364" t="s">
        <v>22459</v>
      </c>
      <c r="B313" s="119" t="s">
        <v>22460</v>
      </c>
      <c r="C313" s="316" t="s">
        <v>15154</v>
      </c>
      <c r="D313" s="317">
        <v>221.31909999999999</v>
      </c>
    </row>
    <row r="314" spans="1:4" ht="15.75" customHeight="1" x14ac:dyDescent="0.25">
      <c r="A314" s="364" t="s">
        <v>22461</v>
      </c>
      <c r="B314" s="119" t="s">
        <v>22462</v>
      </c>
      <c r="C314" s="316" t="s">
        <v>16589</v>
      </c>
      <c r="D314" s="317">
        <v>1.8103</v>
      </c>
    </row>
    <row r="315" spans="1:4" ht="15.75" customHeight="1" x14ac:dyDescent="0.25">
      <c r="A315" s="364" t="s">
        <v>22463</v>
      </c>
      <c r="B315" s="119" t="s">
        <v>22464</v>
      </c>
      <c r="C315" s="316" t="s">
        <v>15154</v>
      </c>
      <c r="D315" s="317">
        <v>351.16329999999999</v>
      </c>
    </row>
    <row r="316" spans="1:4" ht="15.75" customHeight="1" x14ac:dyDescent="0.25">
      <c r="A316" s="364" t="s">
        <v>22465</v>
      </c>
      <c r="B316" s="119" t="s">
        <v>22466</v>
      </c>
      <c r="C316" s="316" t="s">
        <v>15233</v>
      </c>
      <c r="D316" s="317">
        <v>56.7301</v>
      </c>
    </row>
    <row r="317" spans="1:4" ht="15.75" customHeight="1" x14ac:dyDescent="0.25">
      <c r="A317" s="364" t="s">
        <v>22467</v>
      </c>
      <c r="B317" s="119" t="s">
        <v>22468</v>
      </c>
      <c r="C317" s="316" t="s">
        <v>19544</v>
      </c>
      <c r="D317" s="317" t="s">
        <v>21989</v>
      </c>
    </row>
    <row r="318" spans="1:4" ht="15.75" customHeight="1" x14ac:dyDescent="0.25">
      <c r="A318" s="364" t="s">
        <v>22469</v>
      </c>
      <c r="B318" s="119" t="s">
        <v>22470</v>
      </c>
      <c r="C318" s="316" t="s">
        <v>15350</v>
      </c>
      <c r="D318" s="317">
        <v>336.67259999999999</v>
      </c>
    </row>
    <row r="319" spans="1:4" ht="15.75" customHeight="1" x14ac:dyDescent="0.25">
      <c r="A319" s="364" t="s">
        <v>22471</v>
      </c>
      <c r="B319" s="119" t="s">
        <v>22472</v>
      </c>
      <c r="C319" s="316" t="s">
        <v>15241</v>
      </c>
      <c r="D319" s="317">
        <v>34.759399999999999</v>
      </c>
    </row>
    <row r="320" spans="1:4" ht="30" customHeight="1" x14ac:dyDescent="0.25">
      <c r="A320" s="364" t="s">
        <v>22473</v>
      </c>
      <c r="B320" s="119" t="s">
        <v>22474</v>
      </c>
      <c r="C320" s="316" t="s">
        <v>15241</v>
      </c>
      <c r="D320" s="317">
        <v>37.461799999999997</v>
      </c>
    </row>
    <row r="321" spans="1:4" ht="15.75" customHeight="1" x14ac:dyDescent="0.25">
      <c r="A321" s="364" t="s">
        <v>22475</v>
      </c>
      <c r="B321" s="119" t="s">
        <v>22476</v>
      </c>
      <c r="C321" s="316" t="s">
        <v>15154</v>
      </c>
      <c r="D321" s="317">
        <v>65721.923899999994</v>
      </c>
    </row>
    <row r="322" spans="1:4" ht="15.75" customHeight="1" x14ac:dyDescent="0.25">
      <c r="A322" s="364" t="s">
        <v>22477</v>
      </c>
      <c r="B322" s="119" t="s">
        <v>22478</v>
      </c>
      <c r="C322" s="316" t="s">
        <v>15151</v>
      </c>
      <c r="D322" s="317">
        <v>121.7991</v>
      </c>
    </row>
    <row r="323" spans="1:4" ht="15.75" customHeight="1" x14ac:dyDescent="0.25">
      <c r="A323" s="364" t="s">
        <v>22479</v>
      </c>
      <c r="B323" s="119" t="s">
        <v>22480</v>
      </c>
      <c r="C323" s="316" t="s">
        <v>15233</v>
      </c>
      <c r="D323" s="317">
        <v>24.952100000000002</v>
      </c>
    </row>
    <row r="324" spans="1:4" ht="15.75" customHeight="1" x14ac:dyDescent="0.25">
      <c r="A324" s="364" t="s">
        <v>22481</v>
      </c>
      <c r="B324" s="119" t="s">
        <v>22482</v>
      </c>
      <c r="C324" s="316" t="s">
        <v>15154</v>
      </c>
      <c r="D324" s="317">
        <v>101643.29429999999</v>
      </c>
    </row>
    <row r="325" spans="1:4" ht="15.75" customHeight="1" x14ac:dyDescent="0.25">
      <c r="A325" s="364" t="s">
        <v>22483</v>
      </c>
      <c r="B325" s="119" t="s">
        <v>22484</v>
      </c>
      <c r="C325" s="316" t="s">
        <v>15350</v>
      </c>
      <c r="D325" s="317">
        <v>118.5737</v>
      </c>
    </row>
    <row r="326" spans="1:4" ht="15.75" customHeight="1" x14ac:dyDescent="0.25">
      <c r="A326" s="364" t="s">
        <v>22485</v>
      </c>
      <c r="B326" s="119" t="s">
        <v>22486</v>
      </c>
      <c r="C326" s="316" t="s">
        <v>15233</v>
      </c>
      <c r="D326" s="317">
        <v>7.5471000000000004</v>
      </c>
    </row>
    <row r="327" spans="1:4" ht="15.75" customHeight="1" x14ac:dyDescent="0.25">
      <c r="A327" s="364" t="s">
        <v>22487</v>
      </c>
      <c r="B327" s="119" t="s">
        <v>22488</v>
      </c>
      <c r="C327" s="316" t="s">
        <v>15233</v>
      </c>
      <c r="D327" s="317">
        <v>472.20679999999999</v>
      </c>
    </row>
    <row r="328" spans="1:4" ht="15.75" customHeight="1" x14ac:dyDescent="0.25">
      <c r="A328" s="364" t="s">
        <v>22489</v>
      </c>
      <c r="B328" s="119" t="s">
        <v>22490</v>
      </c>
      <c r="C328" s="316" t="s">
        <v>15154</v>
      </c>
      <c r="D328" s="317">
        <v>3.9</v>
      </c>
    </row>
    <row r="329" spans="1:4" ht="15.75" customHeight="1" x14ac:dyDescent="0.25">
      <c r="A329" s="364" t="s">
        <v>22491</v>
      </c>
      <c r="B329" s="119" t="s">
        <v>22492</v>
      </c>
      <c r="C329" s="316" t="s">
        <v>15154</v>
      </c>
      <c r="D329" s="317">
        <v>68475.003200000006</v>
      </c>
    </row>
    <row r="330" spans="1:4" ht="15.75" customHeight="1" x14ac:dyDescent="0.25">
      <c r="A330" s="364" t="s">
        <v>22493</v>
      </c>
      <c r="B330" s="119" t="s">
        <v>22494</v>
      </c>
      <c r="C330" s="316" t="s">
        <v>15154</v>
      </c>
      <c r="D330" s="317">
        <v>116138.48330000001</v>
      </c>
    </row>
    <row r="331" spans="1:4" ht="15.75" customHeight="1" x14ac:dyDescent="0.25">
      <c r="A331" s="364" t="s">
        <v>22495</v>
      </c>
      <c r="B331" s="119" t="s">
        <v>22496</v>
      </c>
      <c r="C331" s="316" t="s">
        <v>15154</v>
      </c>
      <c r="D331" s="317">
        <v>116064.5722</v>
      </c>
    </row>
    <row r="332" spans="1:4" ht="15.75" customHeight="1" x14ac:dyDescent="0.25">
      <c r="A332" s="364" t="s">
        <v>22497</v>
      </c>
      <c r="B332" s="119" t="s">
        <v>22498</v>
      </c>
      <c r="C332" s="316" t="s">
        <v>15154</v>
      </c>
      <c r="D332" s="317">
        <v>78214.032099999997</v>
      </c>
    </row>
    <row r="333" spans="1:4" ht="15.75" customHeight="1" x14ac:dyDescent="0.25">
      <c r="A333" s="364" t="s">
        <v>22499</v>
      </c>
      <c r="B333" s="119" t="s">
        <v>22500</v>
      </c>
      <c r="C333" s="316" t="s">
        <v>15233</v>
      </c>
      <c r="D333" s="317">
        <v>2.5886999999999998</v>
      </c>
    </row>
    <row r="334" spans="1:4" ht="15.75" customHeight="1" x14ac:dyDescent="0.25">
      <c r="A334" s="364" t="s">
        <v>22501</v>
      </c>
      <c r="B334" s="119" t="s">
        <v>22502</v>
      </c>
      <c r="C334" s="316" t="s">
        <v>15154</v>
      </c>
      <c r="D334" s="317">
        <v>0.98499999999999999</v>
      </c>
    </row>
    <row r="335" spans="1:4" ht="15.75" customHeight="1" x14ac:dyDescent="0.25">
      <c r="A335" s="364" t="s">
        <v>22503</v>
      </c>
      <c r="B335" s="119" t="s">
        <v>22504</v>
      </c>
      <c r="C335" s="316" t="s">
        <v>15154</v>
      </c>
      <c r="D335" s="317">
        <v>7083.4071000000004</v>
      </c>
    </row>
    <row r="336" spans="1:4" ht="15.75" customHeight="1" x14ac:dyDescent="0.25">
      <c r="A336" s="364" t="s">
        <v>22505</v>
      </c>
      <c r="B336" s="119" t="s">
        <v>22506</v>
      </c>
      <c r="C336" s="316" t="s">
        <v>15154</v>
      </c>
      <c r="D336" s="317">
        <v>124971.7037</v>
      </c>
    </row>
    <row r="337" spans="1:4" ht="15.75" customHeight="1" x14ac:dyDescent="0.25">
      <c r="A337" s="364" t="s">
        <v>22507</v>
      </c>
      <c r="B337" s="119" t="s">
        <v>22508</v>
      </c>
      <c r="C337" s="316" t="s">
        <v>15154</v>
      </c>
      <c r="D337" s="317">
        <v>120389.5082</v>
      </c>
    </row>
    <row r="338" spans="1:4" ht="15.75" customHeight="1" x14ac:dyDescent="0.25">
      <c r="A338" s="364" t="s">
        <v>22509</v>
      </c>
      <c r="B338" s="119" t="s">
        <v>22510</v>
      </c>
      <c r="C338" s="316" t="s">
        <v>15154</v>
      </c>
      <c r="D338" s="317">
        <v>12.726000000000001</v>
      </c>
    </row>
    <row r="339" spans="1:4" ht="15.75" customHeight="1" x14ac:dyDescent="0.25">
      <c r="A339" s="364" t="s">
        <v>22511</v>
      </c>
      <c r="B339" s="119" t="s">
        <v>22512</v>
      </c>
      <c r="C339" s="316" t="s">
        <v>16589</v>
      </c>
      <c r="D339" s="317">
        <v>40.75</v>
      </c>
    </row>
    <row r="340" spans="1:4" ht="15.75" customHeight="1" x14ac:dyDescent="0.25">
      <c r="A340" s="364" t="s">
        <v>22513</v>
      </c>
      <c r="B340" s="119" t="s">
        <v>22514</v>
      </c>
      <c r="C340" s="316" t="s">
        <v>16589</v>
      </c>
      <c r="D340" s="317">
        <v>48.590400000000002</v>
      </c>
    </row>
    <row r="341" spans="1:4" ht="15.75" customHeight="1" x14ac:dyDescent="0.25">
      <c r="A341" s="364" t="s">
        <v>22515</v>
      </c>
      <c r="B341" s="119" t="s">
        <v>22516</v>
      </c>
      <c r="C341" s="316" t="s">
        <v>15154</v>
      </c>
      <c r="D341" s="317">
        <v>2.7160000000000002</v>
      </c>
    </row>
    <row r="342" spans="1:4" ht="15.75" customHeight="1" x14ac:dyDescent="0.25">
      <c r="A342" s="364" t="s">
        <v>22517</v>
      </c>
      <c r="B342" s="119" t="s">
        <v>22518</v>
      </c>
      <c r="C342" s="316" t="s">
        <v>15241</v>
      </c>
      <c r="D342" s="317">
        <v>17.491099999999999</v>
      </c>
    </row>
    <row r="343" spans="1:4" ht="30" customHeight="1" x14ac:dyDescent="0.25">
      <c r="A343" s="364" t="s">
        <v>22519</v>
      </c>
      <c r="B343" s="119" t="s">
        <v>22520</v>
      </c>
      <c r="C343" s="316" t="s">
        <v>22521</v>
      </c>
      <c r="D343" s="317">
        <v>0.59809999999999997</v>
      </c>
    </row>
    <row r="344" spans="1:4" ht="15.75" customHeight="1" x14ac:dyDescent="0.25">
      <c r="A344" s="364" t="s">
        <v>22522</v>
      </c>
      <c r="B344" s="119" t="s">
        <v>22523</v>
      </c>
      <c r="C344" s="316" t="s">
        <v>15241</v>
      </c>
      <c r="D344" s="317">
        <v>12.6157</v>
      </c>
    </row>
    <row r="345" spans="1:4" ht="30" customHeight="1" x14ac:dyDescent="0.25">
      <c r="A345" s="364" t="s">
        <v>22524</v>
      </c>
      <c r="B345" s="119" t="s">
        <v>22525</v>
      </c>
      <c r="C345" s="316" t="s">
        <v>22521</v>
      </c>
      <c r="D345" s="317">
        <v>1.78</v>
      </c>
    </row>
    <row r="346" spans="1:4" ht="15.75" customHeight="1" x14ac:dyDescent="0.25">
      <c r="A346" s="364" t="s">
        <v>22526</v>
      </c>
      <c r="B346" s="119" t="s">
        <v>22527</v>
      </c>
      <c r="C346" s="316" t="s">
        <v>15154</v>
      </c>
      <c r="D346" s="317">
        <v>0.91</v>
      </c>
    </row>
    <row r="347" spans="1:4" ht="15.75" customHeight="1" x14ac:dyDescent="0.25">
      <c r="A347" s="364" t="s">
        <v>22528</v>
      </c>
      <c r="B347" s="119" t="s">
        <v>22529</v>
      </c>
      <c r="C347" s="316" t="s">
        <v>15154</v>
      </c>
      <c r="D347" s="317">
        <v>1.3358000000000001</v>
      </c>
    </row>
    <row r="348" spans="1:4" ht="15.75" customHeight="1" x14ac:dyDescent="0.25">
      <c r="A348" s="364" t="s">
        <v>22530</v>
      </c>
      <c r="B348" s="119" t="s">
        <v>22531</v>
      </c>
      <c r="C348" s="316" t="s">
        <v>15154</v>
      </c>
      <c r="D348" s="317">
        <v>1.6</v>
      </c>
    </row>
    <row r="349" spans="1:4" ht="30" customHeight="1" x14ac:dyDescent="0.25">
      <c r="A349" s="364" t="s">
        <v>22532</v>
      </c>
      <c r="B349" s="119" t="s">
        <v>22533</v>
      </c>
      <c r="C349" s="316" t="s">
        <v>15154</v>
      </c>
      <c r="D349" s="317">
        <v>2.4377</v>
      </c>
    </row>
    <row r="350" spans="1:4" ht="30" customHeight="1" x14ac:dyDescent="0.25">
      <c r="A350" s="364" t="s">
        <v>22534</v>
      </c>
      <c r="B350" s="119" t="s">
        <v>22535</v>
      </c>
      <c r="C350" s="316" t="s">
        <v>15154</v>
      </c>
      <c r="D350" s="317">
        <v>2.7576999999999998</v>
      </c>
    </row>
    <row r="351" spans="1:4" ht="30" customHeight="1" x14ac:dyDescent="0.25">
      <c r="A351" s="364" t="s">
        <v>22536</v>
      </c>
      <c r="B351" s="119" t="s">
        <v>22537</v>
      </c>
      <c r="C351" s="316" t="s">
        <v>15154</v>
      </c>
      <c r="D351" s="317">
        <v>3.0308000000000002</v>
      </c>
    </row>
    <row r="352" spans="1:4" ht="30" customHeight="1" x14ac:dyDescent="0.25">
      <c r="A352" s="364" t="s">
        <v>22538</v>
      </c>
      <c r="B352" s="119" t="s">
        <v>22539</v>
      </c>
      <c r="C352" s="316" t="s">
        <v>15154</v>
      </c>
      <c r="D352" s="317">
        <v>3.4523999999999999</v>
      </c>
    </row>
    <row r="353" spans="1:4" ht="30" customHeight="1" x14ac:dyDescent="0.25">
      <c r="A353" s="364" t="s">
        <v>22540</v>
      </c>
      <c r="B353" s="119" t="s">
        <v>22541</v>
      </c>
      <c r="C353" s="316" t="s">
        <v>15154</v>
      </c>
      <c r="D353" s="317">
        <v>4.3143000000000002</v>
      </c>
    </row>
    <row r="354" spans="1:4" ht="30" customHeight="1" x14ac:dyDescent="0.25">
      <c r="A354" s="364" t="s">
        <v>22542</v>
      </c>
      <c r="B354" s="119" t="s">
        <v>22543</v>
      </c>
      <c r="C354" s="316" t="s">
        <v>15154</v>
      </c>
      <c r="D354" s="317">
        <v>4.9221000000000004</v>
      </c>
    </row>
    <row r="355" spans="1:4" ht="30" customHeight="1" x14ac:dyDescent="0.25">
      <c r="A355" s="364" t="s">
        <v>22544</v>
      </c>
      <c r="B355" s="119" t="s">
        <v>22545</v>
      </c>
      <c r="C355" s="316" t="s">
        <v>15154</v>
      </c>
      <c r="D355" s="317">
        <v>6.0770999999999997</v>
      </c>
    </row>
    <row r="356" spans="1:4" ht="30" customHeight="1" x14ac:dyDescent="0.25">
      <c r="A356" s="364" t="s">
        <v>22546</v>
      </c>
      <c r="B356" s="119" t="s">
        <v>22547</v>
      </c>
      <c r="C356" s="316" t="s">
        <v>15154</v>
      </c>
      <c r="D356" s="317">
        <v>7.2992999999999997</v>
      </c>
    </row>
    <row r="357" spans="1:4" ht="30" customHeight="1" x14ac:dyDescent="0.25">
      <c r="A357" s="364" t="s">
        <v>22548</v>
      </c>
      <c r="B357" s="119" t="s">
        <v>22549</v>
      </c>
      <c r="C357" s="316" t="s">
        <v>15154</v>
      </c>
      <c r="D357" s="317">
        <v>7.9355000000000002</v>
      </c>
    </row>
    <row r="358" spans="1:4" ht="30" customHeight="1" x14ac:dyDescent="0.25">
      <c r="A358" s="364" t="s">
        <v>22550</v>
      </c>
      <c r="B358" s="119" t="s">
        <v>22551</v>
      </c>
      <c r="C358" s="316" t="s">
        <v>15154</v>
      </c>
      <c r="D358" s="317">
        <v>8.6001999999999992</v>
      </c>
    </row>
    <row r="359" spans="1:4" ht="30" customHeight="1" x14ac:dyDescent="0.25">
      <c r="A359" s="364" t="s">
        <v>22552</v>
      </c>
      <c r="B359" s="119" t="s">
        <v>22553</v>
      </c>
      <c r="C359" s="316" t="s">
        <v>15154</v>
      </c>
      <c r="D359" s="317">
        <v>9.6981000000000002</v>
      </c>
    </row>
    <row r="360" spans="1:4" ht="15.75" customHeight="1" x14ac:dyDescent="0.25">
      <c r="A360" s="364" t="s">
        <v>22554</v>
      </c>
      <c r="B360" s="119" t="s">
        <v>22555</v>
      </c>
      <c r="C360" s="316" t="s">
        <v>15233</v>
      </c>
      <c r="D360" s="317">
        <v>28.9434</v>
      </c>
    </row>
    <row r="361" spans="1:4" ht="15.75" customHeight="1" x14ac:dyDescent="0.25">
      <c r="A361" s="364" t="s">
        <v>22556</v>
      </c>
      <c r="B361" s="119" t="s">
        <v>22557</v>
      </c>
      <c r="C361" s="316" t="s">
        <v>15233</v>
      </c>
      <c r="D361" s="317">
        <v>70.137200000000007</v>
      </c>
    </row>
    <row r="362" spans="1:4" ht="15.75" customHeight="1" x14ac:dyDescent="0.25">
      <c r="A362" s="364" t="s">
        <v>22558</v>
      </c>
      <c r="B362" s="119" t="s">
        <v>22559</v>
      </c>
      <c r="C362" s="316" t="s">
        <v>15241</v>
      </c>
      <c r="D362" s="317">
        <v>15.100300000000001</v>
      </c>
    </row>
    <row r="363" spans="1:4" ht="15.75" customHeight="1" x14ac:dyDescent="0.25">
      <c r="A363" s="364" t="s">
        <v>22560</v>
      </c>
      <c r="B363" s="119" t="s">
        <v>22561</v>
      </c>
      <c r="C363" s="316" t="s">
        <v>15154</v>
      </c>
      <c r="D363" s="317">
        <v>6.9314999999999998</v>
      </c>
    </row>
    <row r="364" spans="1:4" ht="15.75" customHeight="1" x14ac:dyDescent="0.25">
      <c r="A364" s="364" t="s">
        <v>22562</v>
      </c>
      <c r="B364" s="119" t="s">
        <v>22563</v>
      </c>
      <c r="C364" s="316" t="s">
        <v>15154</v>
      </c>
      <c r="D364" s="317">
        <v>1.1638999999999999</v>
      </c>
    </row>
    <row r="365" spans="1:4" ht="15.75" customHeight="1" x14ac:dyDescent="0.25">
      <c r="A365" s="364" t="s">
        <v>22564</v>
      </c>
      <c r="B365" s="119" t="s">
        <v>22565</v>
      </c>
      <c r="C365" s="316" t="s">
        <v>15154</v>
      </c>
      <c r="D365" s="317">
        <v>1.9773000000000001</v>
      </c>
    </row>
    <row r="366" spans="1:4" ht="15.75" customHeight="1" x14ac:dyDescent="0.25">
      <c r="A366" s="364" t="s">
        <v>22566</v>
      </c>
      <c r="B366" s="119" t="s">
        <v>22567</v>
      </c>
      <c r="C366" s="316" t="s">
        <v>15154</v>
      </c>
      <c r="D366" s="317">
        <v>3.7212999999999998</v>
      </c>
    </row>
    <row r="367" spans="1:4" ht="15.75" customHeight="1" x14ac:dyDescent="0.25">
      <c r="A367" s="364" t="s">
        <v>22568</v>
      </c>
      <c r="B367" s="119" t="s">
        <v>22569</v>
      </c>
      <c r="C367" s="316" t="s">
        <v>16589</v>
      </c>
      <c r="D367" s="317">
        <v>109.47620000000001</v>
      </c>
    </row>
    <row r="368" spans="1:4" ht="15.75" customHeight="1" x14ac:dyDescent="0.25">
      <c r="A368" s="364" t="s">
        <v>22570</v>
      </c>
      <c r="B368" s="119" t="s">
        <v>22571</v>
      </c>
      <c r="C368" s="316" t="s">
        <v>15241</v>
      </c>
      <c r="D368" s="317">
        <v>16.8461</v>
      </c>
    </row>
    <row r="369" spans="1:4" ht="15.75" customHeight="1" x14ac:dyDescent="0.25">
      <c r="A369" s="364" t="s">
        <v>22572</v>
      </c>
      <c r="B369" s="119" t="s">
        <v>22573</v>
      </c>
      <c r="C369" s="316" t="s">
        <v>15154</v>
      </c>
      <c r="D369" s="317">
        <v>22.5305</v>
      </c>
    </row>
    <row r="370" spans="1:4" ht="15.75" customHeight="1" x14ac:dyDescent="0.25">
      <c r="A370" s="364" t="s">
        <v>22574</v>
      </c>
      <c r="B370" s="119" t="s">
        <v>22575</v>
      </c>
      <c r="C370" s="316" t="s">
        <v>21848</v>
      </c>
      <c r="D370" s="317">
        <v>21.9589</v>
      </c>
    </row>
    <row r="371" spans="1:4" ht="15.75" customHeight="1" x14ac:dyDescent="0.25">
      <c r="A371" s="364" t="s">
        <v>22576</v>
      </c>
      <c r="B371" s="119" t="s">
        <v>22577</v>
      </c>
      <c r="C371" s="316" t="s">
        <v>15350</v>
      </c>
      <c r="D371" s="317">
        <v>2653.0610999999999</v>
      </c>
    </row>
    <row r="372" spans="1:4" ht="15.75" customHeight="1" x14ac:dyDescent="0.25">
      <c r="A372" s="364" t="s">
        <v>22578</v>
      </c>
      <c r="B372" s="119" t="s">
        <v>22579</v>
      </c>
      <c r="C372" s="316" t="s">
        <v>15241</v>
      </c>
      <c r="D372" s="317">
        <v>8.0808</v>
      </c>
    </row>
    <row r="373" spans="1:4" ht="15.75" customHeight="1" x14ac:dyDescent="0.25">
      <c r="A373" s="364" t="s">
        <v>22580</v>
      </c>
      <c r="B373" s="119" t="s">
        <v>22581</v>
      </c>
      <c r="C373" s="316" t="s">
        <v>16589</v>
      </c>
      <c r="D373" s="317">
        <v>19.988399999999999</v>
      </c>
    </row>
    <row r="374" spans="1:4" ht="15.75" customHeight="1" x14ac:dyDescent="0.25">
      <c r="A374" s="364" t="s">
        <v>22582</v>
      </c>
      <c r="B374" s="119" t="s">
        <v>22583</v>
      </c>
      <c r="C374" s="316" t="s">
        <v>16589</v>
      </c>
      <c r="D374" s="317">
        <v>47.6419</v>
      </c>
    </row>
    <row r="375" spans="1:4" ht="15.75" customHeight="1" x14ac:dyDescent="0.25">
      <c r="A375" s="364" t="s">
        <v>22584</v>
      </c>
      <c r="B375" s="119" t="s">
        <v>22585</v>
      </c>
      <c r="C375" s="316" t="s">
        <v>16589</v>
      </c>
      <c r="D375" s="317">
        <v>157.71170000000001</v>
      </c>
    </row>
    <row r="376" spans="1:4" ht="15.75" customHeight="1" x14ac:dyDescent="0.25">
      <c r="A376" s="364" t="s">
        <v>22586</v>
      </c>
      <c r="B376" s="119" t="s">
        <v>22587</v>
      </c>
      <c r="C376" s="316" t="s">
        <v>16589</v>
      </c>
      <c r="D376" s="317">
        <v>226.76</v>
      </c>
    </row>
    <row r="377" spans="1:4" ht="15.75" customHeight="1" x14ac:dyDescent="0.25">
      <c r="A377" s="364" t="s">
        <v>22588</v>
      </c>
      <c r="B377" s="119" t="s">
        <v>22589</v>
      </c>
      <c r="C377" s="316" t="s">
        <v>15241</v>
      </c>
      <c r="D377" s="317">
        <v>3.8866000000000001</v>
      </c>
    </row>
    <row r="378" spans="1:4" ht="15.75" customHeight="1" x14ac:dyDescent="0.25">
      <c r="A378" s="364" t="s">
        <v>22590</v>
      </c>
      <c r="B378" s="119" t="s">
        <v>22591</v>
      </c>
      <c r="C378" s="316" t="s">
        <v>15241</v>
      </c>
      <c r="D378" s="317">
        <v>30.2865</v>
      </c>
    </row>
    <row r="379" spans="1:4" ht="15.75" customHeight="1" x14ac:dyDescent="0.25">
      <c r="A379" s="364" t="s">
        <v>22592</v>
      </c>
      <c r="B379" s="119" t="s">
        <v>22593</v>
      </c>
      <c r="C379" s="316" t="s">
        <v>15154</v>
      </c>
      <c r="D379" s="317">
        <v>7.2363</v>
      </c>
    </row>
    <row r="380" spans="1:4" ht="30" customHeight="1" x14ac:dyDescent="0.25">
      <c r="A380" s="364" t="s">
        <v>22594</v>
      </c>
      <c r="B380" s="119" t="s">
        <v>22595</v>
      </c>
      <c r="C380" s="316" t="s">
        <v>15154</v>
      </c>
      <c r="D380" s="317">
        <v>0.44090000000000001</v>
      </c>
    </row>
    <row r="381" spans="1:4" ht="15.75" customHeight="1" x14ac:dyDescent="0.25">
      <c r="A381" s="364" t="s">
        <v>22596</v>
      </c>
      <c r="B381" s="119" t="s">
        <v>22597</v>
      </c>
      <c r="C381" s="316" t="s">
        <v>15350</v>
      </c>
      <c r="D381" s="317">
        <v>109.07340000000001</v>
      </c>
    </row>
    <row r="382" spans="1:4" ht="15.75" customHeight="1" x14ac:dyDescent="0.25">
      <c r="A382" s="364" t="s">
        <v>22598</v>
      </c>
      <c r="B382" s="119" t="s">
        <v>22599</v>
      </c>
      <c r="C382" s="316" t="s">
        <v>15350</v>
      </c>
      <c r="D382" s="317">
        <v>138.02010000000001</v>
      </c>
    </row>
    <row r="383" spans="1:4" ht="15.75" customHeight="1" x14ac:dyDescent="0.25">
      <c r="A383" s="364" t="s">
        <v>22600</v>
      </c>
      <c r="B383" s="119" t="s">
        <v>22601</v>
      </c>
      <c r="C383" s="316" t="s">
        <v>15154</v>
      </c>
      <c r="D383" s="317">
        <v>151.37</v>
      </c>
    </row>
    <row r="384" spans="1:4" ht="15.75" customHeight="1" x14ac:dyDescent="0.25">
      <c r="A384" s="364" t="s">
        <v>22602</v>
      </c>
      <c r="B384" s="119" t="s">
        <v>15238</v>
      </c>
      <c r="C384" s="316" t="s">
        <v>15233</v>
      </c>
      <c r="D384" s="317" t="s">
        <v>21989</v>
      </c>
    </row>
    <row r="385" spans="1:4" ht="15.75" customHeight="1" x14ac:dyDescent="0.25">
      <c r="A385" s="364" t="s">
        <v>22603</v>
      </c>
      <c r="B385" s="119" t="s">
        <v>22604</v>
      </c>
      <c r="C385" s="316" t="s">
        <v>15241</v>
      </c>
      <c r="D385" s="317">
        <v>116.2201</v>
      </c>
    </row>
    <row r="386" spans="1:4" ht="15.75" customHeight="1" x14ac:dyDescent="0.25">
      <c r="A386" s="364" t="s">
        <v>22605</v>
      </c>
      <c r="B386" s="119" t="s">
        <v>22606</v>
      </c>
      <c r="C386" s="316" t="s">
        <v>15233</v>
      </c>
      <c r="D386" s="317">
        <v>0.8</v>
      </c>
    </row>
    <row r="387" spans="1:4" ht="15.75" customHeight="1" x14ac:dyDescent="0.25">
      <c r="A387" s="364" t="s">
        <v>22607</v>
      </c>
      <c r="B387" s="119" t="s">
        <v>22608</v>
      </c>
      <c r="C387" s="316" t="s">
        <v>15233</v>
      </c>
      <c r="D387" s="317">
        <v>192.6815</v>
      </c>
    </row>
    <row r="388" spans="1:4" ht="15.75" customHeight="1" x14ac:dyDescent="0.25">
      <c r="A388" s="364" t="s">
        <v>22609</v>
      </c>
      <c r="B388" s="119" t="s">
        <v>22610</v>
      </c>
      <c r="C388" s="316" t="s">
        <v>15233</v>
      </c>
      <c r="D388" s="317">
        <v>198.15539999999999</v>
      </c>
    </row>
    <row r="389" spans="1:4" ht="15.75" customHeight="1" x14ac:dyDescent="0.25">
      <c r="A389" s="364" t="s">
        <v>22611</v>
      </c>
      <c r="B389" s="119" t="s">
        <v>22612</v>
      </c>
      <c r="C389" s="316" t="s">
        <v>15350</v>
      </c>
      <c r="D389" s="317">
        <v>107.5209</v>
      </c>
    </row>
    <row r="390" spans="1:4" ht="15.75" customHeight="1" x14ac:dyDescent="0.25">
      <c r="A390" s="364" t="s">
        <v>22613</v>
      </c>
      <c r="B390" s="119" t="s">
        <v>22614</v>
      </c>
      <c r="C390" s="316" t="s">
        <v>15233</v>
      </c>
      <c r="D390" s="317">
        <v>0.2661</v>
      </c>
    </row>
    <row r="391" spans="1:4" ht="15.75" customHeight="1" x14ac:dyDescent="0.25">
      <c r="A391" s="364" t="s">
        <v>22615</v>
      </c>
      <c r="B391" s="119" t="s">
        <v>22616</v>
      </c>
      <c r="C391" s="316" t="s">
        <v>15233</v>
      </c>
      <c r="D391" s="317">
        <v>336.49779999999998</v>
      </c>
    </row>
    <row r="392" spans="1:4" ht="15.75" customHeight="1" x14ac:dyDescent="0.25">
      <c r="A392" s="364" t="s">
        <v>22617</v>
      </c>
      <c r="B392" s="119" t="s">
        <v>22618</v>
      </c>
      <c r="C392" s="316" t="s">
        <v>15241</v>
      </c>
      <c r="D392" s="317">
        <v>136.69319999999999</v>
      </c>
    </row>
    <row r="393" spans="1:4" ht="15.75" customHeight="1" x14ac:dyDescent="0.25">
      <c r="A393" s="364" t="s">
        <v>22619</v>
      </c>
      <c r="B393" s="119" t="s">
        <v>22620</v>
      </c>
      <c r="C393" s="316" t="s">
        <v>15233</v>
      </c>
      <c r="D393" s="317">
        <v>394.12729999999999</v>
      </c>
    </row>
    <row r="394" spans="1:4" ht="15.75" customHeight="1" x14ac:dyDescent="0.25">
      <c r="A394" s="364" t="s">
        <v>22621</v>
      </c>
      <c r="B394" s="119" t="s">
        <v>22622</v>
      </c>
      <c r="C394" s="316" t="s">
        <v>15233</v>
      </c>
      <c r="D394" s="317">
        <v>403.4726</v>
      </c>
    </row>
    <row r="395" spans="1:4" ht="15.75" customHeight="1" x14ac:dyDescent="0.25">
      <c r="A395" s="364" t="s">
        <v>22623</v>
      </c>
      <c r="B395" s="119" t="s">
        <v>22624</v>
      </c>
      <c r="C395" s="316" t="s">
        <v>15241</v>
      </c>
      <c r="D395" s="317">
        <v>17.624199999999998</v>
      </c>
    </row>
    <row r="396" spans="1:4" ht="15.75" customHeight="1" x14ac:dyDescent="0.25">
      <c r="A396" s="364" t="s">
        <v>22625</v>
      </c>
      <c r="B396" s="119" t="s">
        <v>21807</v>
      </c>
      <c r="C396" s="316" t="s">
        <v>15241</v>
      </c>
      <c r="D396" s="317">
        <v>13.420299999999999</v>
      </c>
    </row>
    <row r="397" spans="1:4" ht="15.75" customHeight="1" x14ac:dyDescent="0.25">
      <c r="A397" s="364" t="s">
        <v>22626</v>
      </c>
      <c r="B397" s="119" t="s">
        <v>22627</v>
      </c>
      <c r="C397" s="316" t="s">
        <v>15154</v>
      </c>
      <c r="D397" s="317">
        <v>102658.2889</v>
      </c>
    </row>
    <row r="398" spans="1:4" ht="15.75" customHeight="1" x14ac:dyDescent="0.25">
      <c r="A398" s="364" t="s">
        <v>22628</v>
      </c>
      <c r="B398" s="119" t="s">
        <v>22629</v>
      </c>
      <c r="C398" s="316" t="s">
        <v>15154</v>
      </c>
      <c r="D398" s="317">
        <v>504.1035</v>
      </c>
    </row>
    <row r="399" spans="1:4" ht="15.75" customHeight="1" x14ac:dyDescent="0.25">
      <c r="A399" s="364" t="s">
        <v>22630</v>
      </c>
      <c r="B399" s="119" t="s">
        <v>22631</v>
      </c>
      <c r="C399" s="316" t="s">
        <v>15154</v>
      </c>
      <c r="D399" s="317">
        <v>240.7687</v>
      </c>
    </row>
    <row r="400" spans="1:4" ht="15.75" customHeight="1" x14ac:dyDescent="0.25">
      <c r="A400" s="364" t="s">
        <v>22632</v>
      </c>
      <c r="B400" s="119" t="s">
        <v>22633</v>
      </c>
      <c r="C400" s="316" t="s">
        <v>15154</v>
      </c>
      <c r="D400" s="317">
        <v>261.99439999999998</v>
      </c>
    </row>
    <row r="401" spans="1:4" ht="15.75" customHeight="1" x14ac:dyDescent="0.25">
      <c r="A401" s="364" t="s">
        <v>22634</v>
      </c>
      <c r="B401" s="119" t="s">
        <v>22635</v>
      </c>
      <c r="C401" s="316" t="s">
        <v>15154</v>
      </c>
      <c r="D401" s="317">
        <v>298.95310000000001</v>
      </c>
    </row>
    <row r="402" spans="1:4" ht="15.75" customHeight="1" x14ac:dyDescent="0.25">
      <c r="A402" s="364" t="s">
        <v>22636</v>
      </c>
      <c r="B402" s="119" t="s">
        <v>22637</v>
      </c>
      <c r="C402" s="316" t="s">
        <v>15233</v>
      </c>
      <c r="D402" s="317">
        <v>10.0405</v>
      </c>
    </row>
    <row r="403" spans="1:4" ht="15.75" customHeight="1" x14ac:dyDescent="0.25">
      <c r="A403" s="364" t="s">
        <v>22638</v>
      </c>
      <c r="B403" s="119" t="s">
        <v>22639</v>
      </c>
      <c r="C403" s="316" t="s">
        <v>15154</v>
      </c>
      <c r="D403" s="317">
        <v>273489.05410000001</v>
      </c>
    </row>
    <row r="404" spans="1:4" ht="15.75" customHeight="1" x14ac:dyDescent="0.25">
      <c r="A404" s="364" t="s">
        <v>22640</v>
      </c>
      <c r="B404" s="119" t="s">
        <v>22641</v>
      </c>
      <c r="C404" s="316" t="s">
        <v>15154</v>
      </c>
      <c r="D404" s="317">
        <v>293968.05709999998</v>
      </c>
    </row>
    <row r="405" spans="1:4" ht="15.75" customHeight="1" x14ac:dyDescent="0.25">
      <c r="A405" s="364" t="s">
        <v>22642</v>
      </c>
      <c r="B405" s="119" t="s">
        <v>22643</v>
      </c>
      <c r="C405" s="316" t="s">
        <v>15154</v>
      </c>
      <c r="D405" s="317">
        <v>314532.05320000002</v>
      </c>
    </row>
    <row r="406" spans="1:4" ht="15.75" customHeight="1" x14ac:dyDescent="0.25">
      <c r="A406" s="364" t="s">
        <v>22644</v>
      </c>
      <c r="B406" s="119" t="s">
        <v>22645</v>
      </c>
      <c r="C406" s="316" t="s">
        <v>15154</v>
      </c>
      <c r="D406" s="317">
        <v>350729.47120000003</v>
      </c>
    </row>
    <row r="407" spans="1:4" ht="15.75" customHeight="1" x14ac:dyDescent="0.25">
      <c r="A407" s="364" t="s">
        <v>22646</v>
      </c>
      <c r="B407" s="119" t="s">
        <v>22647</v>
      </c>
      <c r="C407" s="316" t="s">
        <v>15154</v>
      </c>
      <c r="D407" s="317">
        <v>388160.125</v>
      </c>
    </row>
    <row r="408" spans="1:4" ht="15.75" customHeight="1" x14ac:dyDescent="0.25">
      <c r="A408" s="364" t="s">
        <v>22648</v>
      </c>
      <c r="B408" s="119" t="s">
        <v>22649</v>
      </c>
      <c r="C408" s="316" t="s">
        <v>15154</v>
      </c>
      <c r="D408" s="317">
        <v>394384.67430000001</v>
      </c>
    </row>
    <row r="409" spans="1:4" ht="15.75" customHeight="1" x14ac:dyDescent="0.25">
      <c r="A409" s="364" t="s">
        <v>22650</v>
      </c>
      <c r="B409" s="119" t="s">
        <v>22651</v>
      </c>
      <c r="C409" s="316" t="s">
        <v>15154</v>
      </c>
      <c r="D409" s="317">
        <v>507259.18060000002</v>
      </c>
    </row>
    <row r="410" spans="1:4" ht="15.75" customHeight="1" x14ac:dyDescent="0.25">
      <c r="A410" s="364" t="s">
        <v>22652</v>
      </c>
      <c r="B410" s="119" t="s">
        <v>22653</v>
      </c>
      <c r="C410" s="316" t="s">
        <v>15154</v>
      </c>
      <c r="D410" s="317">
        <v>515499.1361</v>
      </c>
    </row>
    <row r="411" spans="1:4" ht="15.75" customHeight="1" x14ac:dyDescent="0.25">
      <c r="A411" s="364" t="s">
        <v>22654</v>
      </c>
      <c r="B411" s="119" t="s">
        <v>22655</v>
      </c>
      <c r="C411" s="316" t="s">
        <v>15154</v>
      </c>
      <c r="D411" s="317">
        <v>577994.67949999997</v>
      </c>
    </row>
    <row r="412" spans="1:4" ht="15.75" customHeight="1" x14ac:dyDescent="0.25">
      <c r="A412" s="364" t="s">
        <v>22656</v>
      </c>
      <c r="B412" s="119" t="s">
        <v>22657</v>
      </c>
      <c r="C412" s="316" t="s">
        <v>15154</v>
      </c>
      <c r="D412" s="317">
        <v>633458.95990000002</v>
      </c>
    </row>
    <row r="413" spans="1:4" ht="15.75" customHeight="1" x14ac:dyDescent="0.25">
      <c r="A413" s="364" t="s">
        <v>22658</v>
      </c>
      <c r="B413" s="119" t="s">
        <v>22659</v>
      </c>
      <c r="C413" s="316" t="s">
        <v>15154</v>
      </c>
      <c r="D413" s="317">
        <v>650692.22270000004</v>
      </c>
    </row>
    <row r="414" spans="1:4" ht="15.75" customHeight="1" x14ac:dyDescent="0.25">
      <c r="A414" s="364" t="s">
        <v>22660</v>
      </c>
      <c r="B414" s="119" t="s">
        <v>22661</v>
      </c>
      <c r="C414" s="316" t="s">
        <v>15154</v>
      </c>
      <c r="D414" s="317">
        <v>704442.64659999998</v>
      </c>
    </row>
    <row r="415" spans="1:4" ht="15.75" customHeight="1" x14ac:dyDescent="0.25">
      <c r="A415" s="364" t="s">
        <v>22662</v>
      </c>
      <c r="B415" s="119" t="s">
        <v>22663</v>
      </c>
      <c r="C415" s="316" t="s">
        <v>15154</v>
      </c>
      <c r="D415" s="317">
        <v>233197.3118</v>
      </c>
    </row>
    <row r="416" spans="1:4" ht="15.75" customHeight="1" x14ac:dyDescent="0.25">
      <c r="A416" s="364" t="s">
        <v>22664</v>
      </c>
      <c r="B416" s="119" t="s">
        <v>22665</v>
      </c>
      <c r="C416" s="316" t="s">
        <v>15154</v>
      </c>
      <c r="D416" s="317">
        <v>239309.94649999999</v>
      </c>
    </row>
    <row r="417" spans="1:4" ht="15.75" customHeight="1" x14ac:dyDescent="0.25">
      <c r="A417" s="364" t="s">
        <v>22666</v>
      </c>
      <c r="B417" s="119" t="s">
        <v>22667</v>
      </c>
      <c r="C417" s="316" t="s">
        <v>15154</v>
      </c>
      <c r="D417" s="317">
        <v>257611.1079</v>
      </c>
    </row>
    <row r="418" spans="1:4" ht="15.75" customHeight="1" x14ac:dyDescent="0.25">
      <c r="A418" s="364" t="s">
        <v>22668</v>
      </c>
      <c r="B418" s="119" t="s">
        <v>22669</v>
      </c>
      <c r="C418" s="316" t="s">
        <v>15154</v>
      </c>
      <c r="D418" s="317">
        <v>275908.09590000001</v>
      </c>
    </row>
    <row r="419" spans="1:4" ht="15.75" customHeight="1" x14ac:dyDescent="0.25">
      <c r="A419" s="364" t="s">
        <v>22670</v>
      </c>
      <c r="B419" s="119" t="s">
        <v>22671</v>
      </c>
      <c r="C419" s="316" t="s">
        <v>15154</v>
      </c>
      <c r="D419" s="317">
        <v>294231.90730000002</v>
      </c>
    </row>
    <row r="420" spans="1:4" ht="15.75" customHeight="1" x14ac:dyDescent="0.25">
      <c r="A420" s="364" t="s">
        <v>22672</v>
      </c>
      <c r="B420" s="119" t="s">
        <v>22673</v>
      </c>
      <c r="C420" s="316" t="s">
        <v>15154</v>
      </c>
      <c r="D420" s="317">
        <v>326088.79389999999</v>
      </c>
    </row>
    <row r="421" spans="1:4" ht="15.75" customHeight="1" x14ac:dyDescent="0.25">
      <c r="A421" s="364" t="s">
        <v>22674</v>
      </c>
      <c r="B421" s="119" t="s">
        <v>22675</v>
      </c>
      <c r="C421" s="316" t="s">
        <v>15154</v>
      </c>
      <c r="D421" s="317">
        <v>359157.74239999999</v>
      </c>
    </row>
    <row r="422" spans="1:4" ht="15.75" customHeight="1" x14ac:dyDescent="0.25">
      <c r="A422" s="364" t="s">
        <v>22676</v>
      </c>
      <c r="B422" s="119" t="s">
        <v>22677</v>
      </c>
      <c r="C422" s="316" t="s">
        <v>15154</v>
      </c>
      <c r="D422" s="317">
        <v>365281.46759999997</v>
      </c>
    </row>
    <row r="423" spans="1:4" ht="15.75" customHeight="1" x14ac:dyDescent="0.25">
      <c r="A423" s="364" t="s">
        <v>22678</v>
      </c>
      <c r="B423" s="119" t="s">
        <v>22679</v>
      </c>
      <c r="C423" s="316" t="s">
        <v>15154</v>
      </c>
      <c r="D423" s="317">
        <v>391832.34869999997</v>
      </c>
    </row>
    <row r="424" spans="1:4" ht="15.75" customHeight="1" x14ac:dyDescent="0.25">
      <c r="A424" s="364" t="s">
        <v>22680</v>
      </c>
      <c r="B424" s="119" t="s">
        <v>22681</v>
      </c>
      <c r="C424" s="316" t="s">
        <v>15154</v>
      </c>
      <c r="D424" s="317">
        <v>399931.15019999997</v>
      </c>
    </row>
    <row r="425" spans="1:4" ht="15.75" customHeight="1" x14ac:dyDescent="0.25">
      <c r="A425" s="364" t="s">
        <v>22682</v>
      </c>
      <c r="B425" s="119" t="s">
        <v>22683</v>
      </c>
      <c r="C425" s="316" t="s">
        <v>15154</v>
      </c>
      <c r="D425" s="317">
        <v>426770.91729999997</v>
      </c>
    </row>
    <row r="426" spans="1:4" ht="15.75" customHeight="1" x14ac:dyDescent="0.25">
      <c r="A426" s="364" t="s">
        <v>22684</v>
      </c>
      <c r="B426" s="119" t="s">
        <v>22685</v>
      </c>
      <c r="C426" s="316" t="s">
        <v>15154</v>
      </c>
      <c r="D426" s="317">
        <v>489169.52529999998</v>
      </c>
    </row>
    <row r="427" spans="1:4" ht="15.75" customHeight="1" x14ac:dyDescent="0.25">
      <c r="A427" s="364" t="s">
        <v>22686</v>
      </c>
      <c r="B427" s="119" t="s">
        <v>22687</v>
      </c>
      <c r="C427" s="316" t="s">
        <v>15154</v>
      </c>
      <c r="D427" s="317">
        <v>506115.43810000003</v>
      </c>
    </row>
    <row r="428" spans="1:4" ht="15.75" customHeight="1" x14ac:dyDescent="0.25">
      <c r="A428" s="364" t="s">
        <v>22688</v>
      </c>
      <c r="B428" s="119" t="s">
        <v>22689</v>
      </c>
      <c r="C428" s="316" t="s">
        <v>15154</v>
      </c>
      <c r="D428" s="317">
        <v>545623.95620000002</v>
      </c>
    </row>
    <row r="429" spans="1:4" ht="15.75" customHeight="1" x14ac:dyDescent="0.25">
      <c r="A429" s="364" t="s">
        <v>22690</v>
      </c>
      <c r="B429" s="119" t="s">
        <v>22691</v>
      </c>
      <c r="C429" s="316" t="s">
        <v>15233</v>
      </c>
      <c r="D429" s="317">
        <v>1.9201999999999999</v>
      </c>
    </row>
    <row r="430" spans="1:4" ht="15.75" customHeight="1" x14ac:dyDescent="0.25">
      <c r="A430" s="364" t="s">
        <v>22692</v>
      </c>
      <c r="B430" s="119" t="s">
        <v>22693</v>
      </c>
      <c r="C430" s="316" t="s">
        <v>15154</v>
      </c>
      <c r="D430" s="317">
        <v>1053.8991000000001</v>
      </c>
    </row>
    <row r="431" spans="1:4" ht="15.75" customHeight="1" x14ac:dyDescent="0.25">
      <c r="A431" s="364" t="s">
        <v>22694</v>
      </c>
      <c r="B431" s="119" t="s">
        <v>22695</v>
      </c>
      <c r="C431" s="316" t="s">
        <v>15154</v>
      </c>
      <c r="D431" s="317">
        <v>4.3387000000000002</v>
      </c>
    </row>
    <row r="432" spans="1:4" ht="15.75" customHeight="1" x14ac:dyDescent="0.25">
      <c r="A432" s="364" t="s">
        <v>22696</v>
      </c>
      <c r="B432" s="119" t="s">
        <v>22697</v>
      </c>
      <c r="C432" s="316" t="s">
        <v>15154</v>
      </c>
      <c r="D432" s="317">
        <v>97.894400000000005</v>
      </c>
    </row>
    <row r="433" spans="1:4" ht="15.75" customHeight="1" x14ac:dyDescent="0.25">
      <c r="A433" s="364" t="s">
        <v>22698</v>
      </c>
      <c r="B433" s="119" t="s">
        <v>22699</v>
      </c>
      <c r="C433" s="316" t="s">
        <v>15154</v>
      </c>
      <c r="D433" s="317">
        <v>56.654200000000003</v>
      </c>
    </row>
    <row r="434" spans="1:4" ht="15.75" customHeight="1" x14ac:dyDescent="0.25">
      <c r="A434" s="364" t="s">
        <v>22700</v>
      </c>
      <c r="B434" s="119" t="s">
        <v>22701</v>
      </c>
      <c r="C434" s="316" t="s">
        <v>15154</v>
      </c>
      <c r="D434" s="317">
        <v>30.887799999999999</v>
      </c>
    </row>
    <row r="435" spans="1:4" ht="15.75" customHeight="1" x14ac:dyDescent="0.25">
      <c r="A435" s="364" t="s">
        <v>22702</v>
      </c>
      <c r="B435" s="119" t="s">
        <v>22703</v>
      </c>
      <c r="C435" s="316" t="s">
        <v>15233</v>
      </c>
      <c r="D435" s="317">
        <v>3.125</v>
      </c>
    </row>
    <row r="436" spans="1:4" ht="15.75" customHeight="1" x14ac:dyDescent="0.25">
      <c r="A436" s="364" t="s">
        <v>22704</v>
      </c>
      <c r="B436" s="119" t="s">
        <v>22705</v>
      </c>
      <c r="C436" s="316" t="s">
        <v>15154</v>
      </c>
      <c r="D436" s="317">
        <v>190.1225</v>
      </c>
    </row>
    <row r="437" spans="1:4" ht="15.75" customHeight="1" x14ac:dyDescent="0.25">
      <c r="A437" s="364" t="s">
        <v>22706</v>
      </c>
      <c r="B437" s="119" t="s">
        <v>22707</v>
      </c>
      <c r="C437" s="316" t="s">
        <v>15154</v>
      </c>
      <c r="D437" s="317">
        <v>81.322500000000005</v>
      </c>
    </row>
    <row r="438" spans="1:4" ht="15.75" customHeight="1" x14ac:dyDescent="0.25">
      <c r="A438" s="364" t="s">
        <v>22708</v>
      </c>
      <c r="B438" s="119" t="s">
        <v>22709</v>
      </c>
      <c r="C438" s="316" t="s">
        <v>15154</v>
      </c>
      <c r="D438" s="317">
        <v>29.209800000000001</v>
      </c>
    </row>
    <row r="439" spans="1:4" ht="15.75" customHeight="1" x14ac:dyDescent="0.25">
      <c r="A439" s="364" t="s">
        <v>22710</v>
      </c>
      <c r="B439" s="119" t="s">
        <v>22711</v>
      </c>
      <c r="C439" s="316" t="s">
        <v>16589</v>
      </c>
      <c r="D439" s="317">
        <v>56.038699999999999</v>
      </c>
    </row>
    <row r="440" spans="1:4" ht="15.75" customHeight="1" x14ac:dyDescent="0.25">
      <c r="A440" s="364" t="s">
        <v>22712</v>
      </c>
      <c r="B440" s="119" t="s">
        <v>22713</v>
      </c>
      <c r="C440" s="316" t="s">
        <v>21848</v>
      </c>
      <c r="D440" s="317">
        <v>25.827100000000002</v>
      </c>
    </row>
    <row r="441" spans="1:4" ht="15.75" customHeight="1" x14ac:dyDescent="0.25">
      <c r="A441" s="364" t="s">
        <v>22714</v>
      </c>
      <c r="B441" s="119" t="s">
        <v>22715</v>
      </c>
      <c r="C441" s="316" t="s">
        <v>21848</v>
      </c>
      <c r="D441" s="317">
        <v>23.8614</v>
      </c>
    </row>
    <row r="442" spans="1:4" ht="15.75" customHeight="1" x14ac:dyDescent="0.25">
      <c r="A442" s="364" t="s">
        <v>22716</v>
      </c>
      <c r="B442" s="119" t="s">
        <v>22717</v>
      </c>
      <c r="C442" s="316" t="s">
        <v>15241</v>
      </c>
      <c r="D442" s="317">
        <v>10.454499999999999</v>
      </c>
    </row>
    <row r="443" spans="1:4" ht="15.75" customHeight="1" x14ac:dyDescent="0.25">
      <c r="A443" s="364" t="s">
        <v>22718</v>
      </c>
      <c r="B443" s="119" t="s">
        <v>22719</v>
      </c>
      <c r="C443" s="316" t="s">
        <v>15233</v>
      </c>
      <c r="D443" s="317">
        <v>172.19149999999999</v>
      </c>
    </row>
    <row r="444" spans="1:4" ht="15.75" customHeight="1" x14ac:dyDescent="0.25">
      <c r="A444" s="364" t="s">
        <v>22720</v>
      </c>
      <c r="B444" s="119" t="s">
        <v>22721</v>
      </c>
      <c r="C444" s="316" t="s">
        <v>21848</v>
      </c>
      <c r="D444" s="317">
        <v>8.4105000000000008</v>
      </c>
    </row>
    <row r="445" spans="1:4" ht="15.75" customHeight="1" x14ac:dyDescent="0.25">
      <c r="A445" s="364" t="s">
        <v>22722</v>
      </c>
      <c r="B445" s="119" t="s">
        <v>22723</v>
      </c>
      <c r="C445" s="316" t="s">
        <v>21848</v>
      </c>
      <c r="D445" s="317">
        <v>9.1372</v>
      </c>
    </row>
    <row r="446" spans="1:4" ht="15.75" customHeight="1" x14ac:dyDescent="0.25">
      <c r="A446" s="364" t="s">
        <v>22724</v>
      </c>
      <c r="B446" s="119" t="s">
        <v>22725</v>
      </c>
      <c r="C446" s="316" t="s">
        <v>15241</v>
      </c>
      <c r="D446" s="317">
        <v>5.87</v>
      </c>
    </row>
    <row r="447" spans="1:4" ht="15.75" customHeight="1" x14ac:dyDescent="0.25">
      <c r="A447" s="364" t="s">
        <v>22726</v>
      </c>
      <c r="B447" s="119" t="s">
        <v>22727</v>
      </c>
      <c r="C447" s="316" t="s">
        <v>15241</v>
      </c>
      <c r="D447" s="317">
        <v>6.5</v>
      </c>
    </row>
    <row r="448" spans="1:4" ht="15.75" customHeight="1" x14ac:dyDescent="0.25">
      <c r="A448" s="364" t="s">
        <v>22728</v>
      </c>
      <c r="B448" s="119" t="s">
        <v>22729</v>
      </c>
      <c r="C448" s="316" t="s">
        <v>15241</v>
      </c>
      <c r="D448" s="317">
        <v>9.9534000000000002</v>
      </c>
    </row>
    <row r="449" spans="1:4" ht="15.75" customHeight="1" x14ac:dyDescent="0.25">
      <c r="A449" s="364" t="s">
        <v>22730</v>
      </c>
      <c r="B449" s="119" t="s">
        <v>22731</v>
      </c>
      <c r="C449" s="316" t="s">
        <v>15241</v>
      </c>
      <c r="D449" s="317">
        <v>8.9664000000000001</v>
      </c>
    </row>
    <row r="450" spans="1:4" ht="15.75" customHeight="1" x14ac:dyDescent="0.25">
      <c r="A450" s="364" t="s">
        <v>22732</v>
      </c>
      <c r="B450" s="119" t="s">
        <v>22733</v>
      </c>
      <c r="C450" s="316" t="s">
        <v>15241</v>
      </c>
      <c r="D450" s="317">
        <v>10.674300000000001</v>
      </c>
    </row>
    <row r="451" spans="1:4" ht="15.75" customHeight="1" x14ac:dyDescent="0.25">
      <c r="A451" s="364" t="s">
        <v>22734</v>
      </c>
      <c r="B451" s="119" t="s">
        <v>22735</v>
      </c>
      <c r="C451" s="316" t="s">
        <v>15241</v>
      </c>
      <c r="D451" s="317">
        <v>5.6437999999999997</v>
      </c>
    </row>
    <row r="452" spans="1:4" ht="15.75" customHeight="1" x14ac:dyDescent="0.25">
      <c r="A452" s="364" t="s">
        <v>22736</v>
      </c>
      <c r="B452" s="119" t="s">
        <v>22737</v>
      </c>
      <c r="C452" s="316" t="s">
        <v>15350</v>
      </c>
      <c r="D452" s="317">
        <v>116.8115</v>
      </c>
    </row>
    <row r="453" spans="1:4" ht="15.75" customHeight="1" x14ac:dyDescent="0.25">
      <c r="A453" s="364" t="s">
        <v>22738</v>
      </c>
      <c r="B453" s="119" t="s">
        <v>22739</v>
      </c>
      <c r="C453" s="316" t="s">
        <v>15350</v>
      </c>
      <c r="D453" s="317">
        <v>147.19470000000001</v>
      </c>
    </row>
    <row r="454" spans="1:4" ht="15.75" customHeight="1" x14ac:dyDescent="0.25">
      <c r="A454" s="364" t="s">
        <v>22740</v>
      </c>
      <c r="B454" s="119" t="s">
        <v>22741</v>
      </c>
      <c r="C454" s="316" t="s">
        <v>15241</v>
      </c>
      <c r="D454" s="317">
        <v>26.418399999999998</v>
      </c>
    </row>
    <row r="455" spans="1:4" ht="15.75" customHeight="1" x14ac:dyDescent="0.25">
      <c r="A455" s="364" t="s">
        <v>22742</v>
      </c>
      <c r="B455" s="119" t="s">
        <v>22743</v>
      </c>
      <c r="C455" s="316" t="s">
        <v>15154</v>
      </c>
      <c r="D455" s="317">
        <v>462.02690000000001</v>
      </c>
    </row>
    <row r="456" spans="1:4" ht="15.75" customHeight="1" x14ac:dyDescent="0.25">
      <c r="A456" s="364" t="s">
        <v>22744</v>
      </c>
      <c r="B456" s="119" t="s">
        <v>22745</v>
      </c>
      <c r="C456" s="316" t="s">
        <v>15241</v>
      </c>
      <c r="D456" s="317">
        <v>60.105400000000003</v>
      </c>
    </row>
    <row r="457" spans="1:4" ht="15.75" customHeight="1" x14ac:dyDescent="0.25">
      <c r="A457" s="364" t="s">
        <v>22746</v>
      </c>
      <c r="B457" s="119" t="s">
        <v>22747</v>
      </c>
      <c r="C457" s="316" t="s">
        <v>15241</v>
      </c>
      <c r="D457" s="317">
        <v>24.818200000000001</v>
      </c>
    </row>
    <row r="458" spans="1:4" ht="15.75" customHeight="1" x14ac:dyDescent="0.25">
      <c r="A458" s="364" t="s">
        <v>22748</v>
      </c>
      <c r="B458" s="119" t="s">
        <v>22749</v>
      </c>
      <c r="C458" s="316" t="s">
        <v>15241</v>
      </c>
      <c r="D458" s="317">
        <v>172.2852</v>
      </c>
    </row>
    <row r="459" spans="1:4" ht="15.75" customHeight="1" x14ac:dyDescent="0.25">
      <c r="A459" s="364" t="s">
        <v>22750</v>
      </c>
      <c r="B459" s="119" t="s">
        <v>22751</v>
      </c>
      <c r="C459" s="316" t="s">
        <v>15154</v>
      </c>
      <c r="D459" s="317">
        <v>491.78899999999999</v>
      </c>
    </row>
    <row r="460" spans="1:4" ht="15.75" customHeight="1" x14ac:dyDescent="0.25">
      <c r="A460" s="364" t="s">
        <v>22752</v>
      </c>
      <c r="B460" s="119" t="s">
        <v>22753</v>
      </c>
      <c r="C460" s="316" t="s">
        <v>15241</v>
      </c>
      <c r="D460" s="317">
        <v>30.975999999999999</v>
      </c>
    </row>
    <row r="461" spans="1:4" ht="15.75" customHeight="1" x14ac:dyDescent="0.25">
      <c r="A461" s="364" t="s">
        <v>22754</v>
      </c>
      <c r="B461" s="119" t="s">
        <v>22755</v>
      </c>
      <c r="C461" s="316" t="s">
        <v>15241</v>
      </c>
      <c r="D461" s="317">
        <v>33.443300000000001</v>
      </c>
    </row>
    <row r="462" spans="1:4" ht="15.75" customHeight="1" x14ac:dyDescent="0.25">
      <c r="A462" s="364" t="s">
        <v>22756</v>
      </c>
      <c r="B462" s="119" t="s">
        <v>22757</v>
      </c>
      <c r="C462" s="316" t="s">
        <v>15154</v>
      </c>
      <c r="D462" s="317">
        <v>30.557400000000001</v>
      </c>
    </row>
    <row r="463" spans="1:4" ht="15.75" customHeight="1" x14ac:dyDescent="0.25">
      <c r="A463" s="364" t="s">
        <v>22758</v>
      </c>
      <c r="B463" s="119" t="s">
        <v>22759</v>
      </c>
      <c r="C463" s="316" t="s">
        <v>15241</v>
      </c>
      <c r="D463" s="317">
        <v>53.2455</v>
      </c>
    </row>
    <row r="464" spans="1:4" ht="15.75" customHeight="1" x14ac:dyDescent="0.25">
      <c r="A464" s="364" t="s">
        <v>22760</v>
      </c>
      <c r="B464" s="119" t="s">
        <v>22761</v>
      </c>
      <c r="C464" s="316" t="s">
        <v>15154</v>
      </c>
      <c r="D464" s="317">
        <v>7.8418999999999999</v>
      </c>
    </row>
    <row r="465" spans="1:4" ht="15.75" customHeight="1" x14ac:dyDescent="0.25">
      <c r="A465" s="364" t="s">
        <v>22762</v>
      </c>
      <c r="B465" s="119" t="s">
        <v>22763</v>
      </c>
      <c r="C465" s="316" t="s">
        <v>15154</v>
      </c>
      <c r="D465" s="317">
        <v>6.6062000000000003</v>
      </c>
    </row>
    <row r="466" spans="1:4" ht="15.75" customHeight="1" x14ac:dyDescent="0.25">
      <c r="A466" s="364" t="s">
        <v>22764</v>
      </c>
      <c r="B466" s="119" t="s">
        <v>22765</v>
      </c>
      <c r="C466" s="316" t="s">
        <v>15154</v>
      </c>
      <c r="D466" s="317">
        <v>3089.5246000000002</v>
      </c>
    </row>
    <row r="467" spans="1:4" ht="15.75" customHeight="1" x14ac:dyDescent="0.25">
      <c r="A467" s="364" t="s">
        <v>22766</v>
      </c>
      <c r="B467" s="119" t="s">
        <v>22767</v>
      </c>
      <c r="C467" s="316" t="s">
        <v>15154</v>
      </c>
      <c r="D467" s="317">
        <v>563.13869999999997</v>
      </c>
    </row>
    <row r="468" spans="1:4" ht="15.75" customHeight="1" x14ac:dyDescent="0.25">
      <c r="A468" s="364" t="s">
        <v>22768</v>
      </c>
      <c r="B468" s="119" t="s">
        <v>22769</v>
      </c>
      <c r="C468" s="316" t="s">
        <v>15154</v>
      </c>
      <c r="D468" s="317">
        <v>38.183799999999998</v>
      </c>
    </row>
    <row r="469" spans="1:4" ht="15.75" customHeight="1" x14ac:dyDescent="0.25">
      <c r="A469" s="364" t="s">
        <v>22770</v>
      </c>
      <c r="B469" s="119" t="s">
        <v>22771</v>
      </c>
      <c r="C469" s="316" t="s">
        <v>15154</v>
      </c>
      <c r="D469" s="317">
        <v>389.05459999999999</v>
      </c>
    </row>
    <row r="470" spans="1:4" ht="15.75" customHeight="1" x14ac:dyDescent="0.25">
      <c r="A470" s="364" t="s">
        <v>22772</v>
      </c>
      <c r="B470" s="119" t="s">
        <v>22773</v>
      </c>
      <c r="C470" s="316" t="s">
        <v>15233</v>
      </c>
      <c r="D470" s="317">
        <v>94.766300000000001</v>
      </c>
    </row>
    <row r="471" spans="1:4" ht="15.75" customHeight="1" x14ac:dyDescent="0.25">
      <c r="A471" s="364" t="s">
        <v>22774</v>
      </c>
      <c r="B471" s="119" t="s">
        <v>22775</v>
      </c>
      <c r="C471" s="316" t="s">
        <v>16589</v>
      </c>
      <c r="D471" s="317">
        <v>59.94</v>
      </c>
    </row>
    <row r="472" spans="1:4" ht="15.75" customHeight="1" x14ac:dyDescent="0.25">
      <c r="A472" s="364" t="s">
        <v>22776</v>
      </c>
      <c r="B472" s="119" t="s">
        <v>22777</v>
      </c>
      <c r="C472" s="316" t="s">
        <v>15154</v>
      </c>
      <c r="D472" s="317">
        <v>591.6617</v>
      </c>
    </row>
    <row r="473" spans="1:4" ht="15.75" customHeight="1" x14ac:dyDescent="0.25">
      <c r="A473" s="364" t="s">
        <v>22778</v>
      </c>
      <c r="B473" s="119" t="s">
        <v>22779</v>
      </c>
      <c r="C473" s="316" t="s">
        <v>15154</v>
      </c>
      <c r="D473" s="317">
        <v>312.62729999999999</v>
      </c>
    </row>
    <row r="474" spans="1:4" ht="15.75" customHeight="1" x14ac:dyDescent="0.25">
      <c r="A474" s="364" t="s">
        <v>22780</v>
      </c>
      <c r="B474" s="119" t="s">
        <v>22781</v>
      </c>
      <c r="C474" s="316" t="s">
        <v>15233</v>
      </c>
      <c r="D474" s="317">
        <v>170.0986</v>
      </c>
    </row>
    <row r="475" spans="1:4" ht="30" customHeight="1" x14ac:dyDescent="0.25">
      <c r="A475" s="364" t="s">
        <v>22782</v>
      </c>
      <c r="B475" s="119" t="s">
        <v>22783</v>
      </c>
      <c r="C475" s="316" t="s">
        <v>16589</v>
      </c>
      <c r="D475" s="317">
        <v>43.2637</v>
      </c>
    </row>
    <row r="476" spans="1:4" ht="15.75" customHeight="1" x14ac:dyDescent="0.25">
      <c r="A476" s="364" t="s">
        <v>22784</v>
      </c>
      <c r="B476" s="119" t="s">
        <v>22785</v>
      </c>
      <c r="C476" s="316" t="s">
        <v>16589</v>
      </c>
      <c r="D476" s="317">
        <v>23.419499999999999</v>
      </c>
    </row>
    <row r="477" spans="1:4" ht="15.75" customHeight="1" x14ac:dyDescent="0.25">
      <c r="A477" s="364" t="s">
        <v>22786</v>
      </c>
      <c r="B477" s="119" t="s">
        <v>22787</v>
      </c>
      <c r="C477" s="316" t="s">
        <v>16589</v>
      </c>
      <c r="D477" s="317">
        <v>29.793600000000001</v>
      </c>
    </row>
    <row r="478" spans="1:4" ht="15.75" customHeight="1" x14ac:dyDescent="0.25">
      <c r="A478" s="364" t="s">
        <v>22788</v>
      </c>
      <c r="B478" s="119" t="s">
        <v>22789</v>
      </c>
      <c r="C478" s="316" t="s">
        <v>16589</v>
      </c>
      <c r="D478" s="317">
        <v>30.7957</v>
      </c>
    </row>
    <row r="479" spans="1:4" ht="15.75" customHeight="1" x14ac:dyDescent="0.25">
      <c r="A479" s="364" t="s">
        <v>22790</v>
      </c>
      <c r="B479" s="119" t="s">
        <v>22791</v>
      </c>
      <c r="C479" s="316" t="s">
        <v>16589</v>
      </c>
      <c r="D479" s="317">
        <v>32.913600000000002</v>
      </c>
    </row>
    <row r="480" spans="1:4" ht="15.75" customHeight="1" x14ac:dyDescent="0.25">
      <c r="A480" s="364" t="s">
        <v>22792</v>
      </c>
      <c r="B480" s="119" t="s">
        <v>22793</v>
      </c>
      <c r="C480" s="316" t="s">
        <v>16589</v>
      </c>
      <c r="D480" s="317">
        <v>42.996499999999997</v>
      </c>
    </row>
    <row r="481" spans="1:4" ht="15.75" customHeight="1" x14ac:dyDescent="0.25">
      <c r="A481" s="364" t="s">
        <v>22794</v>
      </c>
      <c r="B481" s="119" t="s">
        <v>22795</v>
      </c>
      <c r="C481" s="316" t="s">
        <v>16589</v>
      </c>
      <c r="D481" s="317">
        <v>63.141800000000003</v>
      </c>
    </row>
    <row r="482" spans="1:4" ht="15.75" customHeight="1" x14ac:dyDescent="0.25">
      <c r="A482" s="364" t="s">
        <v>22796</v>
      </c>
      <c r="B482" s="119" t="s">
        <v>22797</v>
      </c>
      <c r="C482" s="316" t="s">
        <v>16589</v>
      </c>
      <c r="D482" s="317">
        <v>83.266400000000004</v>
      </c>
    </row>
    <row r="483" spans="1:4" ht="15.75" customHeight="1" x14ac:dyDescent="0.25">
      <c r="A483" s="364" t="s">
        <v>22798</v>
      </c>
      <c r="B483" s="119" t="s">
        <v>22799</v>
      </c>
      <c r="C483" s="316" t="s">
        <v>16589</v>
      </c>
      <c r="D483" s="317">
        <v>41.072699999999998</v>
      </c>
    </row>
    <row r="484" spans="1:4" ht="15.75" customHeight="1" x14ac:dyDescent="0.25">
      <c r="A484" s="364" t="s">
        <v>22800</v>
      </c>
      <c r="B484" s="119" t="s">
        <v>22801</v>
      </c>
      <c r="C484" s="316" t="s">
        <v>16589</v>
      </c>
      <c r="D484" s="317">
        <v>53.076900000000002</v>
      </c>
    </row>
    <row r="485" spans="1:4" ht="15.75" customHeight="1" x14ac:dyDescent="0.25">
      <c r="A485" s="364" t="s">
        <v>22802</v>
      </c>
      <c r="B485" s="119" t="s">
        <v>22803</v>
      </c>
      <c r="C485" s="316" t="s">
        <v>16589</v>
      </c>
      <c r="D485" s="317">
        <v>75.137100000000004</v>
      </c>
    </row>
    <row r="486" spans="1:4" ht="15.75" customHeight="1" x14ac:dyDescent="0.25">
      <c r="A486" s="364" t="s">
        <v>22804</v>
      </c>
      <c r="B486" s="119" t="s">
        <v>22805</v>
      </c>
      <c r="C486" s="316" t="s">
        <v>16589</v>
      </c>
      <c r="D486" s="317">
        <v>87.915199999999999</v>
      </c>
    </row>
    <row r="487" spans="1:4" ht="15.75" customHeight="1" x14ac:dyDescent="0.25">
      <c r="A487" s="364" t="s">
        <v>22806</v>
      </c>
      <c r="B487" s="119" t="s">
        <v>22807</v>
      </c>
      <c r="C487" s="316" t="s">
        <v>16589</v>
      </c>
      <c r="D487" s="317">
        <v>34.731900000000003</v>
      </c>
    </row>
    <row r="488" spans="1:4" ht="15.75" customHeight="1" x14ac:dyDescent="0.25">
      <c r="A488" s="364" t="s">
        <v>22808</v>
      </c>
      <c r="B488" s="119" t="s">
        <v>22809</v>
      </c>
      <c r="C488" s="316" t="s">
        <v>16589</v>
      </c>
      <c r="D488" s="317">
        <v>39.7605</v>
      </c>
    </row>
    <row r="489" spans="1:4" ht="15.75" customHeight="1" x14ac:dyDescent="0.25">
      <c r="A489" s="364" t="s">
        <v>22810</v>
      </c>
      <c r="B489" s="119" t="s">
        <v>22811</v>
      </c>
      <c r="C489" s="316" t="s">
        <v>16589</v>
      </c>
      <c r="D489" s="317">
        <v>59.705599999999997</v>
      </c>
    </row>
    <row r="490" spans="1:4" ht="15.75" customHeight="1" x14ac:dyDescent="0.25">
      <c r="A490" s="364" t="s">
        <v>22812</v>
      </c>
      <c r="B490" s="119" t="s">
        <v>22813</v>
      </c>
      <c r="C490" s="316" t="s">
        <v>16589</v>
      </c>
      <c r="D490" s="317">
        <v>73.001599999999996</v>
      </c>
    </row>
    <row r="491" spans="1:4" ht="15.75" customHeight="1" x14ac:dyDescent="0.25">
      <c r="A491" s="364" t="s">
        <v>22814</v>
      </c>
      <c r="B491" s="119" t="s">
        <v>22815</v>
      </c>
      <c r="C491" s="316" t="s">
        <v>16589</v>
      </c>
      <c r="D491" s="317">
        <v>27.243500000000001</v>
      </c>
    </row>
    <row r="492" spans="1:4" ht="15.75" customHeight="1" x14ac:dyDescent="0.25">
      <c r="A492" s="364" t="s">
        <v>22816</v>
      </c>
      <c r="B492" s="119" t="s">
        <v>22817</v>
      </c>
      <c r="C492" s="316" t="s">
        <v>16589</v>
      </c>
      <c r="D492" s="317">
        <v>35.7089</v>
      </c>
    </row>
    <row r="493" spans="1:4" ht="15.75" customHeight="1" x14ac:dyDescent="0.25">
      <c r="A493" s="364" t="s">
        <v>22818</v>
      </c>
      <c r="B493" s="119" t="s">
        <v>22819</v>
      </c>
      <c r="C493" s="316" t="s">
        <v>16589</v>
      </c>
      <c r="D493" s="317">
        <v>56.34</v>
      </c>
    </row>
    <row r="494" spans="1:4" ht="15.75" customHeight="1" x14ac:dyDescent="0.25">
      <c r="A494" s="364" t="s">
        <v>22820</v>
      </c>
      <c r="B494" s="119" t="s">
        <v>22821</v>
      </c>
      <c r="C494" s="316" t="s">
        <v>16589</v>
      </c>
      <c r="D494" s="317">
        <v>68.980699999999999</v>
      </c>
    </row>
    <row r="495" spans="1:4" ht="15.75" customHeight="1" x14ac:dyDescent="0.25">
      <c r="A495" s="364" t="s">
        <v>22822</v>
      </c>
      <c r="B495" s="119" t="s">
        <v>22823</v>
      </c>
      <c r="C495" s="316" t="s">
        <v>15233</v>
      </c>
      <c r="D495" s="317">
        <v>70.128</v>
      </c>
    </row>
    <row r="496" spans="1:4" ht="15.75" customHeight="1" x14ac:dyDescent="0.25">
      <c r="A496" s="364" t="s">
        <v>22824</v>
      </c>
      <c r="B496" s="119" t="s">
        <v>22825</v>
      </c>
      <c r="C496" s="316" t="s">
        <v>15154</v>
      </c>
      <c r="D496" s="317">
        <v>339.08420000000001</v>
      </c>
    </row>
    <row r="497" spans="1:4" ht="15.75" customHeight="1" x14ac:dyDescent="0.25">
      <c r="A497" s="364" t="s">
        <v>22826</v>
      </c>
      <c r="B497" s="119" t="s">
        <v>22827</v>
      </c>
      <c r="C497" s="316" t="s">
        <v>15154</v>
      </c>
      <c r="D497" s="317">
        <v>343.9119</v>
      </c>
    </row>
    <row r="498" spans="1:4" ht="15.75" customHeight="1" x14ac:dyDescent="0.25">
      <c r="A498" s="364" t="s">
        <v>22828</v>
      </c>
      <c r="B498" s="119" t="s">
        <v>22829</v>
      </c>
      <c r="C498" s="316" t="s">
        <v>15154</v>
      </c>
      <c r="D498" s="317">
        <v>366.15170000000001</v>
      </c>
    </row>
    <row r="499" spans="1:4" ht="15.75" customHeight="1" x14ac:dyDescent="0.25">
      <c r="A499" s="364" t="s">
        <v>22830</v>
      </c>
      <c r="B499" s="119" t="s">
        <v>22831</v>
      </c>
      <c r="C499" s="316" t="s">
        <v>15154</v>
      </c>
      <c r="D499" s="317">
        <v>388.51870000000002</v>
      </c>
    </row>
    <row r="500" spans="1:4" ht="15.75" customHeight="1" x14ac:dyDescent="0.25">
      <c r="A500" s="364" t="s">
        <v>22832</v>
      </c>
      <c r="B500" s="119" t="s">
        <v>22833</v>
      </c>
      <c r="C500" s="316" t="s">
        <v>15154</v>
      </c>
      <c r="D500" s="317">
        <v>438.46550000000002</v>
      </c>
    </row>
    <row r="501" spans="1:4" ht="15.75" customHeight="1" x14ac:dyDescent="0.25">
      <c r="A501" s="364" t="s">
        <v>22834</v>
      </c>
      <c r="B501" s="119" t="s">
        <v>22835</v>
      </c>
      <c r="C501" s="316" t="s">
        <v>15154</v>
      </c>
      <c r="D501" s="317">
        <v>600.09270000000004</v>
      </c>
    </row>
    <row r="502" spans="1:4" ht="15.75" customHeight="1" x14ac:dyDescent="0.25">
      <c r="A502" s="364" t="s">
        <v>22836</v>
      </c>
      <c r="B502" s="119" t="s">
        <v>22837</v>
      </c>
      <c r="C502" s="316" t="s">
        <v>15154</v>
      </c>
      <c r="D502" s="317">
        <v>770.26840000000004</v>
      </c>
    </row>
    <row r="503" spans="1:4" ht="15.75" customHeight="1" x14ac:dyDescent="0.25">
      <c r="A503" s="364" t="s">
        <v>22838</v>
      </c>
      <c r="B503" s="119" t="s">
        <v>22839</v>
      </c>
      <c r="C503" s="316" t="s">
        <v>15154</v>
      </c>
      <c r="D503" s="317">
        <v>11.328900000000001</v>
      </c>
    </row>
    <row r="504" spans="1:4" ht="15.75" customHeight="1" x14ac:dyDescent="0.25">
      <c r="A504" s="364" t="s">
        <v>22840</v>
      </c>
      <c r="B504" s="119" t="s">
        <v>22841</v>
      </c>
      <c r="C504" s="316" t="s">
        <v>15154</v>
      </c>
      <c r="D504" s="317">
        <v>20.5608</v>
      </c>
    </row>
    <row r="505" spans="1:4" ht="15.75" customHeight="1" x14ac:dyDescent="0.25">
      <c r="A505" s="364" t="s">
        <v>22842</v>
      </c>
      <c r="B505" s="119" t="s">
        <v>22843</v>
      </c>
      <c r="C505" s="316" t="s">
        <v>16589</v>
      </c>
      <c r="D505" s="317">
        <v>39.699300000000001</v>
      </c>
    </row>
    <row r="506" spans="1:4" ht="15.75" customHeight="1" x14ac:dyDescent="0.25">
      <c r="A506" s="364" t="s">
        <v>22844</v>
      </c>
      <c r="B506" s="119" t="s">
        <v>22845</v>
      </c>
      <c r="C506" s="316" t="s">
        <v>16589</v>
      </c>
      <c r="D506" s="317">
        <v>16.180499999999999</v>
      </c>
    </row>
    <row r="507" spans="1:4" ht="15.75" customHeight="1" x14ac:dyDescent="0.25">
      <c r="A507" s="364" t="s">
        <v>22846</v>
      </c>
      <c r="B507" s="119" t="s">
        <v>22847</v>
      </c>
      <c r="C507" s="316" t="s">
        <v>15350</v>
      </c>
      <c r="D507" s="317" t="s">
        <v>21989</v>
      </c>
    </row>
    <row r="508" spans="1:4" ht="15.75" customHeight="1" x14ac:dyDescent="0.25">
      <c r="A508" s="364" t="s">
        <v>22848</v>
      </c>
      <c r="B508" s="119" t="s">
        <v>22849</v>
      </c>
      <c r="C508" s="316" t="s">
        <v>21848</v>
      </c>
      <c r="D508" s="317">
        <v>14.075900000000001</v>
      </c>
    </row>
    <row r="509" spans="1:4" ht="15.75" customHeight="1" x14ac:dyDescent="0.25">
      <c r="A509" s="364" t="s">
        <v>22850</v>
      </c>
      <c r="B509" s="119" t="s">
        <v>22851</v>
      </c>
      <c r="C509" s="316" t="s">
        <v>15241</v>
      </c>
      <c r="D509" s="317">
        <v>34.738500000000002</v>
      </c>
    </row>
    <row r="510" spans="1:4" ht="15.75" customHeight="1" x14ac:dyDescent="0.25">
      <c r="A510" s="364" t="s">
        <v>22852</v>
      </c>
      <c r="B510" s="119" t="s">
        <v>22853</v>
      </c>
      <c r="C510" s="316" t="s">
        <v>15241</v>
      </c>
      <c r="D510" s="317">
        <v>11.9711</v>
      </c>
    </row>
    <row r="511" spans="1:4" ht="15.75" customHeight="1" x14ac:dyDescent="0.25">
      <c r="A511" s="364" t="s">
        <v>22854</v>
      </c>
      <c r="B511" s="119" t="s">
        <v>22855</v>
      </c>
      <c r="C511" s="316" t="s">
        <v>15233</v>
      </c>
      <c r="D511" s="317">
        <v>181.02029999999999</v>
      </c>
    </row>
    <row r="512" spans="1:4" ht="15.75" customHeight="1" x14ac:dyDescent="0.25">
      <c r="A512" s="364" t="s">
        <v>22856</v>
      </c>
      <c r="B512" s="119" t="s">
        <v>22857</v>
      </c>
      <c r="C512" s="316" t="s">
        <v>15241</v>
      </c>
      <c r="D512" s="317">
        <v>5.4387999999999996</v>
      </c>
    </row>
    <row r="513" spans="1:4" ht="15.75" customHeight="1" x14ac:dyDescent="0.25">
      <c r="A513" s="364" t="s">
        <v>22858</v>
      </c>
      <c r="B513" s="119" t="s">
        <v>22859</v>
      </c>
      <c r="C513" s="316" t="s">
        <v>15241</v>
      </c>
      <c r="D513" s="317">
        <v>5.4387999999999996</v>
      </c>
    </row>
    <row r="514" spans="1:4" ht="15.75" customHeight="1" x14ac:dyDescent="0.25">
      <c r="A514" s="364" t="s">
        <v>22860</v>
      </c>
      <c r="B514" s="119" t="s">
        <v>22861</v>
      </c>
      <c r="C514" s="316" t="s">
        <v>15241</v>
      </c>
      <c r="D514" s="317">
        <v>5.4387999999999996</v>
      </c>
    </row>
    <row r="515" spans="1:4" ht="15.75" customHeight="1" x14ac:dyDescent="0.25">
      <c r="A515" s="364" t="s">
        <v>22862</v>
      </c>
      <c r="B515" s="119" t="s">
        <v>22863</v>
      </c>
      <c r="C515" s="316" t="s">
        <v>15241</v>
      </c>
      <c r="D515" s="317">
        <v>5.4387999999999996</v>
      </c>
    </row>
    <row r="516" spans="1:4" ht="15.75" customHeight="1" x14ac:dyDescent="0.25">
      <c r="A516" s="364" t="s">
        <v>22864</v>
      </c>
      <c r="B516" s="119" t="s">
        <v>22865</v>
      </c>
      <c r="C516" s="316" t="s">
        <v>15241</v>
      </c>
      <c r="D516" s="317">
        <v>5.4390000000000001</v>
      </c>
    </row>
    <row r="517" spans="1:4" ht="15.75" customHeight="1" x14ac:dyDescent="0.25">
      <c r="A517" s="364" t="s">
        <v>22866</v>
      </c>
      <c r="B517" s="119" t="s">
        <v>22867</v>
      </c>
      <c r="C517" s="316" t="s">
        <v>15233</v>
      </c>
      <c r="D517" s="317">
        <v>63.545000000000002</v>
      </c>
    </row>
    <row r="518" spans="1:4" ht="15.75" customHeight="1" x14ac:dyDescent="0.25">
      <c r="A518" s="364" t="s">
        <v>22868</v>
      </c>
      <c r="B518" s="119" t="s">
        <v>22869</v>
      </c>
      <c r="C518" s="316" t="s">
        <v>15233</v>
      </c>
      <c r="D518" s="317">
        <v>14.9354</v>
      </c>
    </row>
    <row r="519" spans="1:4" ht="15.75" customHeight="1" x14ac:dyDescent="0.25">
      <c r="A519" s="364" t="s">
        <v>22870</v>
      </c>
      <c r="B519" s="119" t="s">
        <v>22871</v>
      </c>
      <c r="C519" s="316" t="s">
        <v>15233</v>
      </c>
      <c r="D519" s="317">
        <v>121.0437</v>
      </c>
    </row>
    <row r="520" spans="1:4" ht="15.75" customHeight="1" x14ac:dyDescent="0.25">
      <c r="A520" s="364" t="s">
        <v>22872</v>
      </c>
      <c r="B520" s="119" t="s">
        <v>22873</v>
      </c>
      <c r="C520" s="316" t="s">
        <v>15233</v>
      </c>
      <c r="D520" s="317">
        <v>129.72190000000001</v>
      </c>
    </row>
    <row r="521" spans="1:4" ht="15.75" customHeight="1" x14ac:dyDescent="0.25">
      <c r="A521" s="364" t="s">
        <v>22874</v>
      </c>
      <c r="B521" s="119" t="s">
        <v>22875</v>
      </c>
      <c r="C521" s="316" t="s">
        <v>15233</v>
      </c>
      <c r="D521" s="317">
        <v>269.5788</v>
      </c>
    </row>
    <row r="522" spans="1:4" ht="15.75" customHeight="1" x14ac:dyDescent="0.25">
      <c r="A522" s="364" t="s">
        <v>22876</v>
      </c>
      <c r="B522" s="119" t="s">
        <v>22877</v>
      </c>
      <c r="C522" s="316" t="s">
        <v>15233</v>
      </c>
      <c r="D522" s="317">
        <v>528.32510000000002</v>
      </c>
    </row>
    <row r="523" spans="1:4" ht="15.75" customHeight="1" x14ac:dyDescent="0.25">
      <c r="A523" s="364" t="s">
        <v>22878</v>
      </c>
      <c r="B523" s="119" t="s">
        <v>22879</v>
      </c>
      <c r="C523" s="316" t="s">
        <v>15154</v>
      </c>
      <c r="D523" s="317">
        <v>26.2499</v>
      </c>
    </row>
    <row r="524" spans="1:4" ht="15.75" customHeight="1" x14ac:dyDescent="0.25">
      <c r="A524" s="364" t="s">
        <v>22880</v>
      </c>
      <c r="B524" s="119" t="s">
        <v>22881</v>
      </c>
      <c r="C524" s="316" t="s">
        <v>15154</v>
      </c>
      <c r="D524" s="317">
        <v>48.593800000000002</v>
      </c>
    </row>
    <row r="525" spans="1:4" ht="15.75" customHeight="1" x14ac:dyDescent="0.25">
      <c r="A525" s="364" t="s">
        <v>22882</v>
      </c>
      <c r="B525" s="119" t="s">
        <v>22883</v>
      </c>
      <c r="C525" s="316" t="s">
        <v>15154</v>
      </c>
      <c r="D525" s="317">
        <v>226.59460000000001</v>
      </c>
    </row>
    <row r="526" spans="1:4" ht="15.75" customHeight="1" x14ac:dyDescent="0.25">
      <c r="A526" s="364" t="s">
        <v>22884</v>
      </c>
      <c r="B526" s="119" t="s">
        <v>22885</v>
      </c>
      <c r="C526" s="316" t="s">
        <v>15154</v>
      </c>
      <c r="D526" s="317">
        <v>3518.3658999999998</v>
      </c>
    </row>
    <row r="527" spans="1:4" ht="15.75" customHeight="1" x14ac:dyDescent="0.25">
      <c r="A527" s="364" t="s">
        <v>22886</v>
      </c>
      <c r="B527" s="119" t="s">
        <v>22887</v>
      </c>
      <c r="C527" s="316" t="s">
        <v>15154</v>
      </c>
      <c r="D527" s="317">
        <v>8122.4147000000003</v>
      </c>
    </row>
    <row r="528" spans="1:4" ht="15.75" customHeight="1" x14ac:dyDescent="0.25">
      <c r="A528" s="364" t="s">
        <v>22888</v>
      </c>
      <c r="B528" s="119" t="s">
        <v>22889</v>
      </c>
      <c r="C528" s="316" t="s">
        <v>15154</v>
      </c>
      <c r="D528" s="317">
        <v>9751.7993000000006</v>
      </c>
    </row>
    <row r="529" spans="1:4" ht="15.75" customHeight="1" x14ac:dyDescent="0.25">
      <c r="A529" s="364" t="s">
        <v>22890</v>
      </c>
      <c r="B529" s="119" t="s">
        <v>22891</v>
      </c>
      <c r="C529" s="316" t="s">
        <v>15154</v>
      </c>
      <c r="D529" s="317">
        <v>14833.0285</v>
      </c>
    </row>
    <row r="530" spans="1:4" ht="15.75" customHeight="1" x14ac:dyDescent="0.25">
      <c r="A530" s="364" t="s">
        <v>22892</v>
      </c>
      <c r="B530" s="119" t="s">
        <v>22893</v>
      </c>
      <c r="C530" s="316" t="s">
        <v>15154</v>
      </c>
      <c r="D530" s="317">
        <v>12139.875</v>
      </c>
    </row>
    <row r="531" spans="1:4" ht="15.75" customHeight="1" x14ac:dyDescent="0.25">
      <c r="A531" s="364" t="s">
        <v>22894</v>
      </c>
      <c r="B531" s="119" t="s">
        <v>22895</v>
      </c>
      <c r="C531" s="316" t="s">
        <v>15154</v>
      </c>
      <c r="D531" s="317">
        <v>35.098500000000001</v>
      </c>
    </row>
    <row r="532" spans="1:4" ht="15.75" customHeight="1" x14ac:dyDescent="0.25">
      <c r="A532" s="364" t="s">
        <v>22896</v>
      </c>
      <c r="B532" s="119" t="s">
        <v>22897</v>
      </c>
      <c r="C532" s="316" t="s">
        <v>15154</v>
      </c>
      <c r="D532" s="317">
        <v>2180.9454999999998</v>
      </c>
    </row>
    <row r="533" spans="1:4" ht="15.75" customHeight="1" x14ac:dyDescent="0.25">
      <c r="A533" s="364" t="s">
        <v>22898</v>
      </c>
      <c r="B533" s="119" t="s">
        <v>22899</v>
      </c>
      <c r="C533" s="316" t="s">
        <v>15154</v>
      </c>
      <c r="D533" s="317">
        <v>890</v>
      </c>
    </row>
    <row r="534" spans="1:4" ht="15.75" customHeight="1" x14ac:dyDescent="0.25">
      <c r="A534" s="364" t="s">
        <v>22900</v>
      </c>
      <c r="B534" s="119" t="s">
        <v>22901</v>
      </c>
      <c r="C534" s="316" t="s">
        <v>15154</v>
      </c>
      <c r="D534" s="317">
        <v>370.02249999999998</v>
      </c>
    </row>
    <row r="535" spans="1:4" ht="15.75" customHeight="1" x14ac:dyDescent="0.25">
      <c r="A535" s="364" t="s">
        <v>22902</v>
      </c>
      <c r="B535" s="119" t="s">
        <v>22903</v>
      </c>
      <c r="C535" s="316" t="s">
        <v>15154</v>
      </c>
      <c r="D535" s="317">
        <v>1396.1511</v>
      </c>
    </row>
    <row r="536" spans="1:4" ht="15.75" customHeight="1" x14ac:dyDescent="0.25">
      <c r="A536" s="364" t="s">
        <v>22904</v>
      </c>
      <c r="B536" s="119" t="s">
        <v>22905</v>
      </c>
      <c r="C536" s="316" t="s">
        <v>15233</v>
      </c>
      <c r="D536" s="317">
        <v>9.2005999999999997</v>
      </c>
    </row>
    <row r="537" spans="1:4" ht="15.75" customHeight="1" x14ac:dyDescent="0.25">
      <c r="A537" s="364" t="s">
        <v>22906</v>
      </c>
      <c r="B537" s="119" t="s">
        <v>22907</v>
      </c>
      <c r="C537" s="316" t="s">
        <v>15233</v>
      </c>
      <c r="D537" s="317">
        <v>14.791399999999999</v>
      </c>
    </row>
    <row r="538" spans="1:4" ht="15.75" customHeight="1" x14ac:dyDescent="0.25">
      <c r="A538" s="364" t="s">
        <v>22908</v>
      </c>
      <c r="B538" s="119" t="s">
        <v>22909</v>
      </c>
      <c r="C538" s="316" t="s">
        <v>15233</v>
      </c>
      <c r="D538" s="317">
        <v>29.492699999999999</v>
      </c>
    </row>
    <row r="539" spans="1:4" ht="15.75" customHeight="1" x14ac:dyDescent="0.25">
      <c r="A539" s="364" t="s">
        <v>22910</v>
      </c>
      <c r="B539" s="119" t="s">
        <v>22911</v>
      </c>
      <c r="C539" s="316" t="s">
        <v>15233</v>
      </c>
      <c r="D539" s="317">
        <v>48.738399999999999</v>
      </c>
    </row>
    <row r="540" spans="1:4" ht="15.75" customHeight="1" x14ac:dyDescent="0.25">
      <c r="A540" s="364" t="s">
        <v>22912</v>
      </c>
      <c r="B540" s="119" t="s">
        <v>22913</v>
      </c>
      <c r="C540" s="316" t="s">
        <v>15233</v>
      </c>
      <c r="D540" s="317">
        <v>16.098400000000002</v>
      </c>
    </row>
    <row r="541" spans="1:4" ht="15.75" customHeight="1" x14ac:dyDescent="0.25">
      <c r="A541" s="364" t="s">
        <v>22914</v>
      </c>
      <c r="B541" s="119" t="s">
        <v>22915</v>
      </c>
      <c r="C541" s="316" t="s">
        <v>15233</v>
      </c>
      <c r="D541" s="317">
        <v>27.6921</v>
      </c>
    </row>
    <row r="542" spans="1:4" ht="15.75" customHeight="1" x14ac:dyDescent="0.25">
      <c r="A542" s="364" t="s">
        <v>22916</v>
      </c>
      <c r="B542" s="119" t="s">
        <v>22917</v>
      </c>
      <c r="C542" s="316" t="s">
        <v>15233</v>
      </c>
      <c r="D542" s="317">
        <v>80.746099999999998</v>
      </c>
    </row>
    <row r="543" spans="1:4" ht="15.75" customHeight="1" x14ac:dyDescent="0.25">
      <c r="A543" s="364" t="s">
        <v>22918</v>
      </c>
      <c r="B543" s="119" t="s">
        <v>22919</v>
      </c>
      <c r="C543" s="316" t="s">
        <v>15233</v>
      </c>
      <c r="D543" s="317">
        <v>86.820899999999995</v>
      </c>
    </row>
    <row r="544" spans="1:4" ht="15.75" customHeight="1" x14ac:dyDescent="0.25">
      <c r="A544" s="364" t="s">
        <v>22920</v>
      </c>
      <c r="B544" s="119" t="s">
        <v>22921</v>
      </c>
      <c r="C544" s="316" t="s">
        <v>15233</v>
      </c>
      <c r="D544" s="317">
        <v>146.10589999999999</v>
      </c>
    </row>
    <row r="545" spans="1:4" ht="15.75" customHeight="1" x14ac:dyDescent="0.25">
      <c r="A545" s="364" t="s">
        <v>22922</v>
      </c>
      <c r="B545" s="119" t="s">
        <v>22923</v>
      </c>
      <c r="C545" s="316" t="s">
        <v>15154</v>
      </c>
      <c r="D545" s="317">
        <v>503.68540000000002</v>
      </c>
    </row>
    <row r="546" spans="1:4" ht="15.75" customHeight="1" x14ac:dyDescent="0.25">
      <c r="A546" s="364" t="s">
        <v>22924</v>
      </c>
      <c r="B546" s="119" t="s">
        <v>22925</v>
      </c>
      <c r="C546" s="316" t="s">
        <v>16589</v>
      </c>
      <c r="D546" s="317">
        <v>6.0301</v>
      </c>
    </row>
    <row r="547" spans="1:4" ht="15.75" customHeight="1" x14ac:dyDescent="0.25">
      <c r="A547" s="364" t="s">
        <v>22926</v>
      </c>
      <c r="B547" s="119" t="s">
        <v>22927</v>
      </c>
      <c r="C547" s="316" t="s">
        <v>15154</v>
      </c>
      <c r="D547" s="317">
        <v>829.19290000000001</v>
      </c>
    </row>
    <row r="548" spans="1:4" ht="15.75" customHeight="1" x14ac:dyDescent="0.25">
      <c r="A548" s="364" t="s">
        <v>22928</v>
      </c>
      <c r="B548" s="119" t="s">
        <v>22929</v>
      </c>
      <c r="C548" s="316" t="s">
        <v>15154</v>
      </c>
      <c r="D548" s="317">
        <v>1439.6206</v>
      </c>
    </row>
    <row r="549" spans="1:4" ht="15.75" customHeight="1" x14ac:dyDescent="0.25">
      <c r="A549" s="364" t="s">
        <v>22930</v>
      </c>
      <c r="B549" s="119" t="s">
        <v>22931</v>
      </c>
      <c r="C549" s="316" t="s">
        <v>15154</v>
      </c>
      <c r="D549" s="317">
        <v>297.12360000000001</v>
      </c>
    </row>
    <row r="550" spans="1:4" ht="15.75" customHeight="1" x14ac:dyDescent="0.25">
      <c r="A550" s="364" t="s">
        <v>22932</v>
      </c>
      <c r="B550" s="119" t="s">
        <v>22933</v>
      </c>
      <c r="C550" s="316" t="s">
        <v>15154</v>
      </c>
      <c r="D550" s="317">
        <v>1640.3114</v>
      </c>
    </row>
    <row r="551" spans="1:4" ht="15.75" customHeight="1" x14ac:dyDescent="0.25">
      <c r="A551" s="364" t="s">
        <v>22934</v>
      </c>
      <c r="B551" s="119" t="s">
        <v>22935</v>
      </c>
      <c r="C551" s="316" t="s">
        <v>15154</v>
      </c>
      <c r="D551" s="317">
        <v>16.275099999999998</v>
      </c>
    </row>
    <row r="552" spans="1:4" ht="15.75" customHeight="1" x14ac:dyDescent="0.25">
      <c r="A552" s="364" t="s">
        <v>22936</v>
      </c>
      <c r="B552" s="119" t="s">
        <v>22937</v>
      </c>
      <c r="C552" s="316" t="s">
        <v>16589</v>
      </c>
      <c r="D552" s="317">
        <v>49.3718</v>
      </c>
    </row>
    <row r="553" spans="1:4" ht="15.75" customHeight="1" x14ac:dyDescent="0.25">
      <c r="A553" s="364" t="s">
        <v>22938</v>
      </c>
      <c r="B553" s="119" t="s">
        <v>22939</v>
      </c>
      <c r="C553" s="316" t="s">
        <v>15154</v>
      </c>
      <c r="D553" s="317">
        <v>7524.6671999999999</v>
      </c>
    </row>
    <row r="554" spans="1:4" ht="15.75" customHeight="1" x14ac:dyDescent="0.25">
      <c r="A554" s="364" t="s">
        <v>22940</v>
      </c>
      <c r="B554" s="119" t="s">
        <v>22941</v>
      </c>
      <c r="C554" s="316" t="s">
        <v>15241</v>
      </c>
      <c r="D554" s="317">
        <v>57.870899999999999</v>
      </c>
    </row>
    <row r="555" spans="1:4" ht="15.75" customHeight="1" x14ac:dyDescent="0.25">
      <c r="A555" s="364" t="s">
        <v>22942</v>
      </c>
      <c r="B555" s="119" t="s">
        <v>22943</v>
      </c>
      <c r="C555" s="316" t="s">
        <v>15233</v>
      </c>
      <c r="D555" s="317">
        <v>228.42760000000001</v>
      </c>
    </row>
    <row r="556" spans="1:4" ht="15.75" customHeight="1" x14ac:dyDescent="0.25">
      <c r="A556" s="364" t="s">
        <v>22944</v>
      </c>
      <c r="B556" s="119" t="s">
        <v>22945</v>
      </c>
      <c r="C556" s="316" t="s">
        <v>15154</v>
      </c>
      <c r="D556" s="317">
        <v>4927.2653</v>
      </c>
    </row>
    <row r="557" spans="1:4" ht="15.75" customHeight="1" x14ac:dyDescent="0.25">
      <c r="A557" s="364" t="s">
        <v>22946</v>
      </c>
      <c r="B557" s="119" t="s">
        <v>22947</v>
      </c>
      <c r="C557" s="316" t="s">
        <v>15154</v>
      </c>
      <c r="D557" s="317">
        <v>2656.7937000000002</v>
      </c>
    </row>
    <row r="558" spans="1:4" ht="15.75" customHeight="1" x14ac:dyDescent="0.25">
      <c r="A558" s="364" t="s">
        <v>22948</v>
      </c>
      <c r="B558" s="119" t="s">
        <v>22949</v>
      </c>
      <c r="C558" s="316" t="s">
        <v>15154</v>
      </c>
      <c r="D558" s="317">
        <v>561.69169999999997</v>
      </c>
    </row>
    <row r="559" spans="1:4" ht="15.75" customHeight="1" x14ac:dyDescent="0.25">
      <c r="A559" s="364" t="s">
        <v>22950</v>
      </c>
      <c r="B559" s="119" t="s">
        <v>22951</v>
      </c>
      <c r="C559" s="316" t="s">
        <v>15154</v>
      </c>
      <c r="D559" s="317">
        <v>1363.2255</v>
      </c>
    </row>
    <row r="560" spans="1:4" ht="15.75" customHeight="1" x14ac:dyDescent="0.25">
      <c r="A560" s="364" t="s">
        <v>22952</v>
      </c>
      <c r="B560" s="119" t="s">
        <v>22953</v>
      </c>
      <c r="C560" s="316" t="s">
        <v>15233</v>
      </c>
      <c r="D560" s="317">
        <v>170.17240000000001</v>
      </c>
    </row>
    <row r="561" spans="1:4" ht="30" customHeight="1" x14ac:dyDescent="0.25">
      <c r="A561" s="364" t="s">
        <v>22954</v>
      </c>
      <c r="B561" s="119" t="s">
        <v>22955</v>
      </c>
      <c r="C561" s="316" t="s">
        <v>15154</v>
      </c>
      <c r="D561" s="317">
        <v>1269.1492000000001</v>
      </c>
    </row>
    <row r="562" spans="1:4" ht="15.75" customHeight="1" x14ac:dyDescent="0.25">
      <c r="A562" s="364" t="s">
        <v>22956</v>
      </c>
      <c r="B562" s="119" t="s">
        <v>22957</v>
      </c>
      <c r="C562" s="316" t="s">
        <v>15154</v>
      </c>
      <c r="D562" s="317">
        <v>12164.3334</v>
      </c>
    </row>
    <row r="563" spans="1:4" ht="15.75" customHeight="1" x14ac:dyDescent="0.25">
      <c r="A563" s="364" t="s">
        <v>22958</v>
      </c>
      <c r="B563" s="119" t="s">
        <v>22959</v>
      </c>
      <c r="C563" s="316" t="s">
        <v>15154</v>
      </c>
      <c r="D563" s="317">
        <v>11280.402899999999</v>
      </c>
    </row>
    <row r="564" spans="1:4" ht="15.75" customHeight="1" x14ac:dyDescent="0.25">
      <c r="A564" s="364" t="s">
        <v>22960</v>
      </c>
      <c r="B564" s="119" t="s">
        <v>22961</v>
      </c>
      <c r="C564" s="316" t="s">
        <v>15154</v>
      </c>
      <c r="D564" s="317">
        <v>6.4120999999999997</v>
      </c>
    </row>
    <row r="565" spans="1:4" ht="15.75" customHeight="1" x14ac:dyDescent="0.25">
      <c r="A565" s="364" t="s">
        <v>22962</v>
      </c>
      <c r="B565" s="119" t="s">
        <v>22963</v>
      </c>
      <c r="C565" s="316" t="s">
        <v>15154</v>
      </c>
      <c r="D565" s="317">
        <v>390</v>
      </c>
    </row>
    <row r="566" spans="1:4" ht="15.75" customHeight="1" x14ac:dyDescent="0.25">
      <c r="A566" s="364" t="s">
        <v>22964</v>
      </c>
      <c r="B566" s="119" t="s">
        <v>22965</v>
      </c>
      <c r="C566" s="316" t="s">
        <v>15154</v>
      </c>
      <c r="D566" s="317">
        <v>39.441600000000001</v>
      </c>
    </row>
    <row r="567" spans="1:4" ht="15.75" customHeight="1" x14ac:dyDescent="0.25">
      <c r="A567" s="364" t="s">
        <v>22966</v>
      </c>
      <c r="B567" s="119" t="s">
        <v>22967</v>
      </c>
      <c r="C567" s="316" t="s">
        <v>15154</v>
      </c>
      <c r="D567" s="317">
        <v>3804.3910999999998</v>
      </c>
    </row>
    <row r="568" spans="1:4" ht="15.75" customHeight="1" x14ac:dyDescent="0.25">
      <c r="A568" s="364" t="s">
        <v>22968</v>
      </c>
      <c r="B568" s="119" t="s">
        <v>22969</v>
      </c>
      <c r="C568" s="316" t="s">
        <v>15241</v>
      </c>
      <c r="D568" s="317">
        <v>0.19220000000000001</v>
      </c>
    </row>
    <row r="569" spans="1:4" ht="15.75" customHeight="1" x14ac:dyDescent="0.25">
      <c r="A569" s="364" t="s">
        <v>22970</v>
      </c>
      <c r="B569" s="119" t="s">
        <v>22971</v>
      </c>
      <c r="C569" s="316" t="s">
        <v>15241</v>
      </c>
      <c r="D569" s="317">
        <v>3.2502</v>
      </c>
    </row>
    <row r="570" spans="1:4" ht="15.75" customHeight="1" x14ac:dyDescent="0.25">
      <c r="A570" s="364" t="s">
        <v>22972</v>
      </c>
      <c r="B570" s="119" t="s">
        <v>22973</v>
      </c>
      <c r="C570" s="316" t="s">
        <v>15233</v>
      </c>
      <c r="D570" s="317">
        <v>106.11</v>
      </c>
    </row>
    <row r="571" spans="1:4" ht="15.75" customHeight="1" x14ac:dyDescent="0.25">
      <c r="A571" s="364" t="s">
        <v>22974</v>
      </c>
      <c r="B571" s="119" t="s">
        <v>22975</v>
      </c>
      <c r="C571" s="316" t="s">
        <v>15154</v>
      </c>
      <c r="D571" s="317">
        <v>31645.626700000001</v>
      </c>
    </row>
    <row r="572" spans="1:4" ht="15.75" customHeight="1" x14ac:dyDescent="0.25">
      <c r="A572" s="364" t="s">
        <v>22976</v>
      </c>
      <c r="B572" s="119" t="s">
        <v>22977</v>
      </c>
      <c r="C572" s="316" t="s">
        <v>15154</v>
      </c>
      <c r="D572" s="317">
        <v>47264.823499999999</v>
      </c>
    </row>
    <row r="573" spans="1:4" ht="15.75" customHeight="1" x14ac:dyDescent="0.25">
      <c r="A573" s="364" t="s">
        <v>22978</v>
      </c>
      <c r="B573" s="119" t="s">
        <v>22979</v>
      </c>
      <c r="C573" s="316" t="s">
        <v>15154</v>
      </c>
      <c r="D573" s="317">
        <v>60110.061800000003</v>
      </c>
    </row>
    <row r="574" spans="1:4" ht="15.75" customHeight="1" x14ac:dyDescent="0.25">
      <c r="A574" s="364" t="s">
        <v>22980</v>
      </c>
      <c r="B574" s="119" t="s">
        <v>22981</v>
      </c>
      <c r="C574" s="316" t="s">
        <v>15154</v>
      </c>
      <c r="D574" s="317">
        <v>89107.419099999999</v>
      </c>
    </row>
    <row r="575" spans="1:4" ht="15.75" customHeight="1" x14ac:dyDescent="0.25">
      <c r="A575" s="364" t="s">
        <v>22982</v>
      </c>
      <c r="B575" s="119" t="s">
        <v>22983</v>
      </c>
      <c r="C575" s="316" t="s">
        <v>15154</v>
      </c>
      <c r="D575" s="317">
        <v>98336.865000000005</v>
      </c>
    </row>
    <row r="576" spans="1:4" ht="15.75" customHeight="1" x14ac:dyDescent="0.25">
      <c r="A576" s="364" t="s">
        <v>22984</v>
      </c>
      <c r="B576" s="119" t="s">
        <v>22985</v>
      </c>
      <c r="C576" s="316" t="s">
        <v>15154</v>
      </c>
      <c r="D576" s="317">
        <v>117035.9339</v>
      </c>
    </row>
    <row r="577" spans="1:4" ht="15.75" customHeight="1" x14ac:dyDescent="0.25">
      <c r="A577" s="364" t="s">
        <v>22986</v>
      </c>
      <c r="B577" s="119" t="s">
        <v>22987</v>
      </c>
      <c r="C577" s="316" t="s">
        <v>15154</v>
      </c>
      <c r="D577" s="317">
        <v>145252.53099999999</v>
      </c>
    </row>
    <row r="578" spans="1:4" ht="15.75" customHeight="1" x14ac:dyDescent="0.25">
      <c r="A578" s="364" t="s">
        <v>22988</v>
      </c>
      <c r="B578" s="119" t="s">
        <v>22989</v>
      </c>
      <c r="C578" s="316" t="s">
        <v>15154</v>
      </c>
      <c r="D578" s="317">
        <v>18601.794399999999</v>
      </c>
    </row>
    <row r="579" spans="1:4" ht="15.75" customHeight="1" x14ac:dyDescent="0.25">
      <c r="A579" s="364" t="s">
        <v>22990</v>
      </c>
      <c r="B579" s="119" t="s">
        <v>22991</v>
      </c>
      <c r="C579" s="316" t="s">
        <v>15154</v>
      </c>
      <c r="D579" s="317">
        <v>32097.905500000001</v>
      </c>
    </row>
    <row r="580" spans="1:4" ht="15.75" customHeight="1" x14ac:dyDescent="0.25">
      <c r="A580" s="364" t="s">
        <v>22992</v>
      </c>
      <c r="B580" s="119" t="s">
        <v>22993</v>
      </c>
      <c r="C580" s="316" t="s">
        <v>15154</v>
      </c>
      <c r="D580" s="317">
        <v>35711.287499999999</v>
      </c>
    </row>
    <row r="581" spans="1:4" ht="15.75" customHeight="1" x14ac:dyDescent="0.25">
      <c r="A581" s="364" t="s">
        <v>22994</v>
      </c>
      <c r="B581" s="119" t="s">
        <v>22995</v>
      </c>
      <c r="C581" s="316" t="s">
        <v>15154</v>
      </c>
      <c r="D581" s="317">
        <v>52247.503599999996</v>
      </c>
    </row>
    <row r="582" spans="1:4" ht="15.75" customHeight="1" x14ac:dyDescent="0.25">
      <c r="A582" s="364" t="s">
        <v>22996</v>
      </c>
      <c r="B582" s="119" t="s">
        <v>22997</v>
      </c>
      <c r="C582" s="316" t="s">
        <v>15154</v>
      </c>
      <c r="D582" s="317">
        <v>57666.449200000003</v>
      </c>
    </row>
    <row r="583" spans="1:4" ht="15.75" customHeight="1" x14ac:dyDescent="0.25">
      <c r="A583" s="364" t="s">
        <v>22998</v>
      </c>
      <c r="B583" s="119" t="s">
        <v>22999</v>
      </c>
      <c r="C583" s="316" t="s">
        <v>15154</v>
      </c>
      <c r="D583" s="317">
        <v>68758.8318</v>
      </c>
    </row>
    <row r="584" spans="1:4" ht="15.75" customHeight="1" x14ac:dyDescent="0.25">
      <c r="A584" s="364" t="s">
        <v>23000</v>
      </c>
      <c r="B584" s="119" t="s">
        <v>23001</v>
      </c>
      <c r="C584" s="316" t="s">
        <v>15154</v>
      </c>
      <c r="D584" s="317">
        <v>85413.265799999994</v>
      </c>
    </row>
    <row r="585" spans="1:4" ht="15.75" customHeight="1" x14ac:dyDescent="0.25">
      <c r="A585" s="364" t="s">
        <v>23002</v>
      </c>
      <c r="B585" s="119" t="s">
        <v>23003</v>
      </c>
      <c r="C585" s="316" t="s">
        <v>15154</v>
      </c>
      <c r="D585" s="317">
        <v>6.8460000000000001</v>
      </c>
    </row>
    <row r="586" spans="1:4" ht="15.75" customHeight="1" x14ac:dyDescent="0.25">
      <c r="A586" s="364" t="s">
        <v>23004</v>
      </c>
      <c r="B586" s="119" t="s">
        <v>23005</v>
      </c>
      <c r="C586" s="316" t="s">
        <v>15154</v>
      </c>
      <c r="D586" s="317">
        <v>4747.4449000000004</v>
      </c>
    </row>
    <row r="587" spans="1:4" ht="15.75" customHeight="1" x14ac:dyDescent="0.25">
      <c r="A587" s="364" t="s">
        <v>23006</v>
      </c>
      <c r="B587" s="119" t="s">
        <v>23007</v>
      </c>
      <c r="C587" s="316" t="s">
        <v>15241</v>
      </c>
      <c r="D587" s="317">
        <v>8.6666000000000007</v>
      </c>
    </row>
    <row r="588" spans="1:4" ht="15.75" customHeight="1" x14ac:dyDescent="0.25">
      <c r="A588" s="364" t="s">
        <v>23008</v>
      </c>
      <c r="B588" s="119" t="s">
        <v>23009</v>
      </c>
      <c r="C588" s="316" t="s">
        <v>15350</v>
      </c>
      <c r="D588" s="317">
        <v>21.9</v>
      </c>
    </row>
    <row r="589" spans="1:4" ht="15.75" customHeight="1" x14ac:dyDescent="0.25">
      <c r="A589" s="364" t="s">
        <v>23010</v>
      </c>
      <c r="B589" s="119" t="s">
        <v>23011</v>
      </c>
      <c r="C589" s="316" t="s">
        <v>15241</v>
      </c>
      <c r="D589" s="317">
        <v>123</v>
      </c>
    </row>
    <row r="590" spans="1:4" ht="15.75" customHeight="1" x14ac:dyDescent="0.25">
      <c r="A590" s="364" t="s">
        <v>23012</v>
      </c>
      <c r="B590" s="119" t="s">
        <v>23013</v>
      </c>
      <c r="C590" s="316" t="s">
        <v>15233</v>
      </c>
      <c r="D590" s="317">
        <v>3.6823999999999999</v>
      </c>
    </row>
    <row r="591" spans="1:4" ht="15.75" customHeight="1" x14ac:dyDescent="0.25">
      <c r="A591" s="364" t="s">
        <v>23014</v>
      </c>
      <c r="B591" s="119" t="s">
        <v>23015</v>
      </c>
      <c r="C591" s="316" t="s">
        <v>16589</v>
      </c>
      <c r="D591" s="317">
        <v>43.524500000000003</v>
      </c>
    </row>
    <row r="592" spans="1:4" ht="15.75" customHeight="1" x14ac:dyDescent="0.25">
      <c r="A592" s="364" t="s">
        <v>23016</v>
      </c>
      <c r="B592" s="119" t="s">
        <v>23017</v>
      </c>
      <c r="C592" s="316" t="s">
        <v>15233</v>
      </c>
      <c r="D592" s="317">
        <v>44.4041</v>
      </c>
    </row>
    <row r="593" spans="1:4" ht="15.75" customHeight="1" x14ac:dyDescent="0.25">
      <c r="A593" s="364" t="s">
        <v>23018</v>
      </c>
      <c r="B593" s="119" t="s">
        <v>23019</v>
      </c>
      <c r="C593" s="316" t="s">
        <v>15233</v>
      </c>
      <c r="D593" s="317">
        <v>25</v>
      </c>
    </row>
    <row r="594" spans="1:4" ht="15.75" customHeight="1" x14ac:dyDescent="0.25">
      <c r="A594" s="364" t="s">
        <v>23020</v>
      </c>
      <c r="B594" s="119" t="s">
        <v>23021</v>
      </c>
      <c r="C594" s="316" t="s">
        <v>15154</v>
      </c>
      <c r="D594" s="317">
        <v>501.56380000000001</v>
      </c>
    </row>
    <row r="595" spans="1:4" ht="15.75" customHeight="1" x14ac:dyDescent="0.25">
      <c r="A595" s="364" t="s">
        <v>23022</v>
      </c>
      <c r="B595" s="119" t="s">
        <v>23023</v>
      </c>
      <c r="C595" s="316" t="s">
        <v>15154</v>
      </c>
      <c r="D595" s="317">
        <v>3.6951999999999998</v>
      </c>
    </row>
    <row r="596" spans="1:4" ht="15.75" customHeight="1" x14ac:dyDescent="0.25">
      <c r="A596" s="364" t="s">
        <v>23024</v>
      </c>
      <c r="B596" s="119" t="s">
        <v>23025</v>
      </c>
      <c r="C596" s="316" t="s">
        <v>15154</v>
      </c>
      <c r="D596" s="317">
        <v>15.366899999999999</v>
      </c>
    </row>
    <row r="597" spans="1:4" ht="15.75" customHeight="1" x14ac:dyDescent="0.25">
      <c r="A597" s="364" t="s">
        <v>23026</v>
      </c>
      <c r="B597" s="119" t="s">
        <v>23027</v>
      </c>
      <c r="C597" s="316" t="s">
        <v>15154</v>
      </c>
      <c r="D597" s="317">
        <v>940.34339999999997</v>
      </c>
    </row>
    <row r="598" spans="1:4" ht="15.75" customHeight="1" x14ac:dyDescent="0.25">
      <c r="A598" s="364" t="s">
        <v>23028</v>
      </c>
      <c r="B598" s="119" t="s">
        <v>23029</v>
      </c>
      <c r="C598" s="316" t="s">
        <v>15154</v>
      </c>
      <c r="D598" s="317">
        <v>162.19990000000001</v>
      </c>
    </row>
    <row r="599" spans="1:4" ht="15.75" customHeight="1" x14ac:dyDescent="0.25">
      <c r="A599" s="364" t="s">
        <v>23030</v>
      </c>
      <c r="B599" s="119" t="s">
        <v>23031</v>
      </c>
      <c r="C599" s="316" t="s">
        <v>15241</v>
      </c>
      <c r="D599" s="317">
        <v>103.1674</v>
      </c>
    </row>
    <row r="600" spans="1:4" ht="15.75" customHeight="1" x14ac:dyDescent="0.25">
      <c r="A600" s="364" t="s">
        <v>23032</v>
      </c>
      <c r="B600" s="119" t="s">
        <v>23033</v>
      </c>
      <c r="C600" s="316" t="s">
        <v>15154</v>
      </c>
      <c r="D600" s="317">
        <v>2845.1749</v>
      </c>
    </row>
    <row r="601" spans="1:4" ht="15.75" customHeight="1" x14ac:dyDescent="0.25">
      <c r="A601" s="364" t="s">
        <v>23034</v>
      </c>
      <c r="B601" s="119" t="s">
        <v>23035</v>
      </c>
      <c r="C601" s="316" t="s">
        <v>15154</v>
      </c>
      <c r="D601" s="317">
        <v>15.7582</v>
      </c>
    </row>
    <row r="602" spans="1:4" ht="15.75" customHeight="1" x14ac:dyDescent="0.25">
      <c r="A602" s="364" t="s">
        <v>23036</v>
      </c>
      <c r="B602" s="119" t="s">
        <v>23037</v>
      </c>
      <c r="C602" s="316" t="s">
        <v>15154</v>
      </c>
      <c r="D602" s="317">
        <v>10266.022000000001</v>
      </c>
    </row>
    <row r="603" spans="1:4" ht="15.75" customHeight="1" x14ac:dyDescent="0.25">
      <c r="A603" s="364" t="s">
        <v>23038</v>
      </c>
      <c r="B603" s="119" t="s">
        <v>23039</v>
      </c>
      <c r="C603" s="316" t="s">
        <v>15233</v>
      </c>
      <c r="D603" s="317">
        <v>668.18179999999995</v>
      </c>
    </row>
    <row r="604" spans="1:4" ht="15.75" customHeight="1" x14ac:dyDescent="0.25">
      <c r="A604" s="364" t="s">
        <v>23040</v>
      </c>
      <c r="B604" s="119" t="s">
        <v>23041</v>
      </c>
      <c r="C604" s="316" t="s">
        <v>15154</v>
      </c>
      <c r="D604" s="317">
        <v>2.4670000000000001</v>
      </c>
    </row>
    <row r="605" spans="1:4" ht="15.75" customHeight="1" x14ac:dyDescent="0.25">
      <c r="A605" s="364" t="s">
        <v>23042</v>
      </c>
      <c r="B605" s="119" t="s">
        <v>23043</v>
      </c>
      <c r="C605" s="316" t="s">
        <v>15154</v>
      </c>
      <c r="D605" s="317">
        <v>4.0049000000000001</v>
      </c>
    </row>
    <row r="606" spans="1:4" ht="15.75" customHeight="1" x14ac:dyDescent="0.25">
      <c r="A606" s="364" t="s">
        <v>23044</v>
      </c>
      <c r="B606" s="119" t="s">
        <v>23045</v>
      </c>
      <c r="C606" s="316" t="s">
        <v>15233</v>
      </c>
      <c r="D606" s="317">
        <v>5.6036000000000001</v>
      </c>
    </row>
    <row r="607" spans="1:4" ht="15.75" customHeight="1" x14ac:dyDescent="0.25">
      <c r="A607" s="364" t="s">
        <v>23046</v>
      </c>
      <c r="B607" s="119" t="s">
        <v>23047</v>
      </c>
      <c r="C607" s="316" t="s">
        <v>15233</v>
      </c>
      <c r="D607" s="317">
        <v>4.3780000000000001</v>
      </c>
    </row>
    <row r="608" spans="1:4" ht="15.75" customHeight="1" x14ac:dyDescent="0.25">
      <c r="A608" s="364" t="s">
        <v>23048</v>
      </c>
      <c r="B608" s="119" t="s">
        <v>23049</v>
      </c>
      <c r="C608" s="316" t="s">
        <v>15233</v>
      </c>
      <c r="D608" s="317">
        <v>33.476599999999998</v>
      </c>
    </row>
    <row r="609" spans="1:4" ht="15.75" customHeight="1" x14ac:dyDescent="0.25">
      <c r="A609" s="364" t="s">
        <v>23050</v>
      </c>
      <c r="B609" s="119" t="s">
        <v>23051</v>
      </c>
      <c r="C609" s="316" t="s">
        <v>15154</v>
      </c>
      <c r="D609" s="317">
        <v>443.10169999999999</v>
      </c>
    </row>
    <row r="610" spans="1:4" ht="15.75" customHeight="1" x14ac:dyDescent="0.25">
      <c r="A610" s="364" t="s">
        <v>23052</v>
      </c>
      <c r="B610" s="119" t="s">
        <v>23053</v>
      </c>
      <c r="C610" s="316" t="s">
        <v>15241</v>
      </c>
      <c r="D610" s="317">
        <v>32.82</v>
      </c>
    </row>
    <row r="611" spans="1:4" ht="30" customHeight="1" x14ac:dyDescent="0.25">
      <c r="A611" s="364" t="s">
        <v>23054</v>
      </c>
      <c r="B611" s="119" t="s">
        <v>23055</v>
      </c>
      <c r="C611" s="316" t="s">
        <v>16589</v>
      </c>
      <c r="D611" s="317">
        <v>189.47309999999999</v>
      </c>
    </row>
    <row r="612" spans="1:4" ht="15.75" customHeight="1" x14ac:dyDescent="0.25">
      <c r="A612" s="364" t="s">
        <v>23056</v>
      </c>
      <c r="B612" s="119" t="s">
        <v>23057</v>
      </c>
      <c r="C612" s="316" t="s">
        <v>15233</v>
      </c>
      <c r="D612" s="317">
        <v>5.7073</v>
      </c>
    </row>
    <row r="613" spans="1:4" ht="15.75" customHeight="1" x14ac:dyDescent="0.25">
      <c r="A613" s="364" t="s">
        <v>23058</v>
      </c>
      <c r="B613" s="119" t="s">
        <v>23059</v>
      </c>
      <c r="C613" s="316" t="s">
        <v>15233</v>
      </c>
      <c r="D613" s="317">
        <v>8.4237000000000002</v>
      </c>
    </row>
    <row r="614" spans="1:4" ht="15.75" customHeight="1" x14ac:dyDescent="0.25">
      <c r="A614" s="364" t="s">
        <v>23060</v>
      </c>
      <c r="B614" s="119" t="s">
        <v>23061</v>
      </c>
      <c r="C614" s="316" t="s">
        <v>15233</v>
      </c>
      <c r="D614" s="317">
        <v>12.868600000000001</v>
      </c>
    </row>
    <row r="615" spans="1:4" ht="15.75" customHeight="1" x14ac:dyDescent="0.25">
      <c r="A615" s="364" t="s">
        <v>23062</v>
      </c>
      <c r="B615" s="119" t="s">
        <v>23063</v>
      </c>
      <c r="C615" s="316" t="s">
        <v>15233</v>
      </c>
      <c r="D615" s="317">
        <v>23.865500000000001</v>
      </c>
    </row>
    <row r="616" spans="1:4" ht="15.75" customHeight="1" x14ac:dyDescent="0.25">
      <c r="A616" s="364" t="s">
        <v>23064</v>
      </c>
      <c r="B616" s="119" t="s">
        <v>23065</v>
      </c>
      <c r="C616" s="316" t="s">
        <v>15233</v>
      </c>
      <c r="D616" s="317">
        <v>28.933199999999999</v>
      </c>
    </row>
    <row r="617" spans="1:4" ht="15.75" customHeight="1" x14ac:dyDescent="0.25">
      <c r="A617" s="364" t="s">
        <v>23066</v>
      </c>
      <c r="B617" s="119" t="s">
        <v>23067</v>
      </c>
      <c r="C617" s="316" t="s">
        <v>15233</v>
      </c>
      <c r="D617" s="317">
        <v>77.947199999999995</v>
      </c>
    </row>
    <row r="618" spans="1:4" ht="15.75" customHeight="1" x14ac:dyDescent="0.25">
      <c r="A618" s="364" t="s">
        <v>23068</v>
      </c>
      <c r="B618" s="119" t="s">
        <v>23069</v>
      </c>
      <c r="C618" s="316" t="s">
        <v>15233</v>
      </c>
      <c r="D618" s="317">
        <v>26.0137</v>
      </c>
    </row>
    <row r="619" spans="1:4" ht="15.75" customHeight="1" x14ac:dyDescent="0.25">
      <c r="A619" s="364" t="s">
        <v>23070</v>
      </c>
      <c r="B619" s="119" t="s">
        <v>23071</v>
      </c>
      <c r="C619" s="316" t="s">
        <v>15233</v>
      </c>
      <c r="D619" s="317">
        <v>2.0489999999999999</v>
      </c>
    </row>
    <row r="620" spans="1:4" ht="15.75" customHeight="1" x14ac:dyDescent="0.25">
      <c r="A620" s="364" t="s">
        <v>23072</v>
      </c>
      <c r="B620" s="119" t="s">
        <v>23073</v>
      </c>
      <c r="C620" s="316" t="s">
        <v>15233</v>
      </c>
      <c r="D620" s="317">
        <v>12.28</v>
      </c>
    </row>
    <row r="621" spans="1:4" ht="15.75" customHeight="1" x14ac:dyDescent="0.25">
      <c r="A621" s="364" t="s">
        <v>23074</v>
      </c>
      <c r="B621" s="119" t="s">
        <v>23075</v>
      </c>
      <c r="C621" s="316" t="s">
        <v>15154</v>
      </c>
      <c r="D621" s="317">
        <v>1.1881999999999999</v>
      </c>
    </row>
    <row r="622" spans="1:4" ht="15.75" customHeight="1" x14ac:dyDescent="0.25">
      <c r="A622" s="364" t="s">
        <v>23076</v>
      </c>
      <c r="B622" s="119" t="s">
        <v>23077</v>
      </c>
      <c r="C622" s="316" t="s">
        <v>15154</v>
      </c>
      <c r="D622" s="317">
        <v>1.1881999999999999</v>
      </c>
    </row>
    <row r="623" spans="1:4" ht="15.75" customHeight="1" x14ac:dyDescent="0.25">
      <c r="A623" s="364" t="s">
        <v>23078</v>
      </c>
      <c r="B623" s="119" t="s">
        <v>23079</v>
      </c>
      <c r="C623" s="316" t="s">
        <v>15154</v>
      </c>
      <c r="D623" s="317">
        <v>1.1881999999999999</v>
      </c>
    </row>
    <row r="624" spans="1:4" ht="15.75" customHeight="1" x14ac:dyDescent="0.25">
      <c r="A624" s="364" t="s">
        <v>23080</v>
      </c>
      <c r="B624" s="119" t="s">
        <v>23081</v>
      </c>
      <c r="C624" s="316" t="s">
        <v>15154</v>
      </c>
      <c r="D624" s="317">
        <v>1.1881999999999999</v>
      </c>
    </row>
    <row r="625" spans="1:4" ht="15.75" customHeight="1" x14ac:dyDescent="0.25">
      <c r="A625" s="364" t="s">
        <v>23082</v>
      </c>
      <c r="B625" s="119" t="s">
        <v>23083</v>
      </c>
      <c r="C625" s="316" t="s">
        <v>15154</v>
      </c>
      <c r="D625" s="317">
        <v>3.6884999999999999</v>
      </c>
    </row>
    <row r="626" spans="1:4" ht="15.75" customHeight="1" x14ac:dyDescent="0.25">
      <c r="A626" s="364" t="s">
        <v>23084</v>
      </c>
      <c r="B626" s="119" t="s">
        <v>23085</v>
      </c>
      <c r="C626" s="316" t="s">
        <v>15154</v>
      </c>
      <c r="D626" s="317">
        <v>3.6829999999999998</v>
      </c>
    </row>
    <row r="627" spans="1:4" ht="15.75" customHeight="1" x14ac:dyDescent="0.25">
      <c r="A627" s="364" t="s">
        <v>23086</v>
      </c>
      <c r="B627" s="119" t="s">
        <v>23087</v>
      </c>
      <c r="C627" s="316" t="s">
        <v>15154</v>
      </c>
      <c r="D627" s="317">
        <v>4.1417999999999999</v>
      </c>
    </row>
    <row r="628" spans="1:4" ht="15.75" customHeight="1" x14ac:dyDescent="0.25">
      <c r="A628" s="364" t="s">
        <v>23088</v>
      </c>
      <c r="B628" s="119" t="s">
        <v>23089</v>
      </c>
      <c r="C628" s="316" t="s">
        <v>21848</v>
      </c>
      <c r="D628" s="317">
        <v>6.4364999999999997</v>
      </c>
    </row>
    <row r="629" spans="1:4" ht="15.75" customHeight="1" x14ac:dyDescent="0.25">
      <c r="A629" s="364" t="s">
        <v>23090</v>
      </c>
      <c r="B629" s="119" t="s">
        <v>23091</v>
      </c>
      <c r="C629" s="316" t="s">
        <v>15154</v>
      </c>
      <c r="D629" s="317">
        <v>4.1609999999999996</v>
      </c>
    </row>
    <row r="630" spans="1:4" ht="15.75" customHeight="1" x14ac:dyDescent="0.25">
      <c r="A630" s="364" t="s">
        <v>23092</v>
      </c>
      <c r="B630" s="119" t="s">
        <v>23093</v>
      </c>
      <c r="C630" s="316" t="s">
        <v>19544</v>
      </c>
      <c r="D630" s="317" t="s">
        <v>21989</v>
      </c>
    </row>
    <row r="631" spans="1:4" ht="15.75" customHeight="1" x14ac:dyDescent="0.25">
      <c r="A631" s="364" t="s">
        <v>23094</v>
      </c>
      <c r="B631" s="119" t="s">
        <v>23095</v>
      </c>
      <c r="C631" s="316" t="s">
        <v>19544</v>
      </c>
      <c r="D631" s="317" t="s">
        <v>21989</v>
      </c>
    </row>
    <row r="632" spans="1:4" ht="15.75" customHeight="1" x14ac:dyDescent="0.25">
      <c r="A632" s="364" t="s">
        <v>23096</v>
      </c>
      <c r="B632" s="119" t="s">
        <v>23097</v>
      </c>
      <c r="C632" s="316" t="s">
        <v>19544</v>
      </c>
      <c r="D632" s="317" t="s">
        <v>21989</v>
      </c>
    </row>
    <row r="633" spans="1:4" ht="15.75" customHeight="1" x14ac:dyDescent="0.25">
      <c r="A633" s="364" t="s">
        <v>23098</v>
      </c>
      <c r="B633" s="119" t="s">
        <v>23099</v>
      </c>
      <c r="C633" s="316" t="s">
        <v>19544</v>
      </c>
      <c r="D633" s="317" t="s">
        <v>21989</v>
      </c>
    </row>
    <row r="634" spans="1:4" ht="15.75" customHeight="1" x14ac:dyDescent="0.25">
      <c r="A634" s="364" t="s">
        <v>23100</v>
      </c>
      <c r="B634" s="119" t="s">
        <v>23101</v>
      </c>
      <c r="C634" s="316" t="s">
        <v>19544</v>
      </c>
      <c r="D634" s="317" t="s">
        <v>21989</v>
      </c>
    </row>
    <row r="635" spans="1:4" ht="15.75" customHeight="1" x14ac:dyDescent="0.25">
      <c r="A635" s="364" t="s">
        <v>23102</v>
      </c>
      <c r="B635" s="119" t="s">
        <v>23103</v>
      </c>
      <c r="C635" s="316" t="s">
        <v>15154</v>
      </c>
      <c r="D635" s="317">
        <v>4.1692</v>
      </c>
    </row>
    <row r="636" spans="1:4" ht="15.75" customHeight="1" x14ac:dyDescent="0.25">
      <c r="A636" s="364" t="s">
        <v>23104</v>
      </c>
      <c r="B636" s="119" t="s">
        <v>23105</v>
      </c>
      <c r="C636" s="316" t="s">
        <v>19544</v>
      </c>
      <c r="D636" s="317" t="s">
        <v>21989</v>
      </c>
    </row>
    <row r="637" spans="1:4" ht="15.75" customHeight="1" x14ac:dyDescent="0.25">
      <c r="A637" s="364" t="s">
        <v>23106</v>
      </c>
      <c r="B637" s="119" t="s">
        <v>23107</v>
      </c>
      <c r="C637" s="316" t="s">
        <v>19544</v>
      </c>
      <c r="D637" s="317" t="s">
        <v>21989</v>
      </c>
    </row>
    <row r="638" spans="1:4" ht="15.75" customHeight="1" x14ac:dyDescent="0.25">
      <c r="A638" s="364" t="s">
        <v>23108</v>
      </c>
      <c r="B638" s="119" t="s">
        <v>23109</v>
      </c>
      <c r="C638" s="316" t="s">
        <v>19544</v>
      </c>
      <c r="D638" s="317" t="s">
        <v>21989</v>
      </c>
    </row>
    <row r="639" spans="1:4" ht="15.75" customHeight="1" x14ac:dyDescent="0.25">
      <c r="A639" s="364" t="s">
        <v>23110</v>
      </c>
      <c r="B639" s="119" t="s">
        <v>23111</v>
      </c>
      <c r="C639" s="316" t="s">
        <v>19544</v>
      </c>
      <c r="D639" s="317">
        <v>7641.8719000000001</v>
      </c>
    </row>
    <row r="640" spans="1:4" ht="15.75" customHeight="1" x14ac:dyDescent="0.25">
      <c r="A640" s="364" t="s">
        <v>23112</v>
      </c>
      <c r="B640" s="119" t="s">
        <v>23113</v>
      </c>
      <c r="C640" s="316" t="s">
        <v>15241</v>
      </c>
      <c r="D640" s="317">
        <v>0.59</v>
      </c>
    </row>
    <row r="641" spans="1:4" ht="15.75" customHeight="1" x14ac:dyDescent="0.25">
      <c r="A641" s="364" t="s">
        <v>23114</v>
      </c>
      <c r="B641" s="119" t="s">
        <v>23115</v>
      </c>
      <c r="C641" s="316" t="s">
        <v>19544</v>
      </c>
      <c r="D641" s="317" t="s">
        <v>21989</v>
      </c>
    </row>
    <row r="642" spans="1:4" ht="15.75" customHeight="1" x14ac:dyDescent="0.25">
      <c r="A642" s="364" t="s">
        <v>23116</v>
      </c>
      <c r="B642" s="119" t="s">
        <v>23117</v>
      </c>
      <c r="C642" s="316" t="s">
        <v>19544</v>
      </c>
      <c r="D642" s="317" t="s">
        <v>21989</v>
      </c>
    </row>
    <row r="643" spans="1:4" ht="15.75" customHeight="1" x14ac:dyDescent="0.25">
      <c r="A643" s="364" t="s">
        <v>23118</v>
      </c>
      <c r="B643" s="119" t="s">
        <v>23119</v>
      </c>
      <c r="C643" s="316" t="s">
        <v>19544</v>
      </c>
      <c r="D643" s="317" t="s">
        <v>21989</v>
      </c>
    </row>
    <row r="644" spans="1:4" ht="15.75" customHeight="1" x14ac:dyDescent="0.25">
      <c r="A644" s="364" t="s">
        <v>23120</v>
      </c>
      <c r="B644" s="119" t="s">
        <v>23121</v>
      </c>
      <c r="C644" s="316" t="s">
        <v>15154</v>
      </c>
      <c r="D644" s="317">
        <v>5.2004999999999999</v>
      </c>
    </row>
    <row r="645" spans="1:4" ht="15.75" customHeight="1" x14ac:dyDescent="0.25">
      <c r="A645" s="364" t="s">
        <v>23122</v>
      </c>
      <c r="B645" s="119" t="s">
        <v>23123</v>
      </c>
      <c r="C645" s="316" t="s">
        <v>15154</v>
      </c>
      <c r="D645" s="317">
        <v>9.1532</v>
      </c>
    </row>
    <row r="646" spans="1:4" ht="15.75" customHeight="1" x14ac:dyDescent="0.25">
      <c r="A646" s="364" t="s">
        <v>23124</v>
      </c>
      <c r="B646" s="119" t="s">
        <v>23125</v>
      </c>
      <c r="C646" s="316" t="s">
        <v>15154</v>
      </c>
      <c r="D646" s="317">
        <v>10.172700000000001</v>
      </c>
    </row>
    <row r="647" spans="1:4" ht="15.75" customHeight="1" x14ac:dyDescent="0.25">
      <c r="A647" s="364" t="s">
        <v>23126</v>
      </c>
      <c r="B647" s="119" t="s">
        <v>23127</v>
      </c>
      <c r="C647" s="316" t="s">
        <v>15154</v>
      </c>
      <c r="D647" s="317">
        <v>10.1837</v>
      </c>
    </row>
    <row r="648" spans="1:4" ht="15.75" customHeight="1" x14ac:dyDescent="0.25">
      <c r="A648" s="364" t="s">
        <v>23128</v>
      </c>
      <c r="B648" s="119" t="s">
        <v>23129</v>
      </c>
      <c r="C648" s="316" t="s">
        <v>15241</v>
      </c>
      <c r="D648" s="317">
        <v>10.0275</v>
      </c>
    </row>
    <row r="649" spans="1:4" ht="15.75" customHeight="1" x14ac:dyDescent="0.25">
      <c r="A649" s="364" t="s">
        <v>23130</v>
      </c>
      <c r="B649" s="119" t="s">
        <v>23131</v>
      </c>
      <c r="C649" s="316" t="s">
        <v>15154</v>
      </c>
      <c r="D649" s="317">
        <v>3262.1689000000001</v>
      </c>
    </row>
    <row r="650" spans="1:4" ht="15.75" customHeight="1" x14ac:dyDescent="0.25">
      <c r="A650" s="364" t="s">
        <v>23132</v>
      </c>
      <c r="B650" s="119" t="s">
        <v>23133</v>
      </c>
      <c r="C650" s="316" t="s">
        <v>15154</v>
      </c>
      <c r="D650" s="317">
        <v>3978.8393000000001</v>
      </c>
    </row>
    <row r="651" spans="1:4" ht="15.75" customHeight="1" x14ac:dyDescent="0.25">
      <c r="A651" s="364" t="s">
        <v>23134</v>
      </c>
      <c r="B651" s="119" t="s">
        <v>23135</v>
      </c>
      <c r="C651" s="316" t="s">
        <v>15154</v>
      </c>
      <c r="D651" s="317">
        <v>1311.2056</v>
      </c>
    </row>
    <row r="652" spans="1:4" ht="15.75" customHeight="1" x14ac:dyDescent="0.25">
      <c r="A652" s="364" t="s">
        <v>23136</v>
      </c>
      <c r="B652" s="119" t="s">
        <v>23137</v>
      </c>
      <c r="C652" s="316" t="s">
        <v>15154</v>
      </c>
      <c r="D652" s="317">
        <v>1826.7660000000001</v>
      </c>
    </row>
    <row r="653" spans="1:4" ht="15.75" customHeight="1" x14ac:dyDescent="0.25">
      <c r="A653" s="364" t="s">
        <v>23138</v>
      </c>
      <c r="B653" s="119" t="s">
        <v>23139</v>
      </c>
      <c r="C653" s="316" t="s">
        <v>15154</v>
      </c>
      <c r="D653" s="317">
        <v>38.600299999999997</v>
      </c>
    </row>
    <row r="654" spans="1:4" ht="30" customHeight="1" x14ac:dyDescent="0.25">
      <c r="A654" s="364" t="s">
        <v>23140</v>
      </c>
      <c r="B654" s="119" t="s">
        <v>23141</v>
      </c>
      <c r="C654" s="316" t="s">
        <v>15154</v>
      </c>
      <c r="D654" s="317">
        <v>6851.3383999999996</v>
      </c>
    </row>
    <row r="655" spans="1:4" ht="15.75" customHeight="1" x14ac:dyDescent="0.25">
      <c r="A655" s="364" t="s">
        <v>23142</v>
      </c>
      <c r="B655" s="119" t="s">
        <v>23143</v>
      </c>
      <c r="C655" s="316" t="s">
        <v>15154</v>
      </c>
      <c r="D655" s="317">
        <v>39.4208</v>
      </c>
    </row>
    <row r="656" spans="1:4" ht="15.75" customHeight="1" x14ac:dyDescent="0.25">
      <c r="A656" s="364" t="s">
        <v>23144</v>
      </c>
      <c r="B656" s="119" t="s">
        <v>23145</v>
      </c>
      <c r="C656" s="316" t="s">
        <v>15154</v>
      </c>
      <c r="D656" s="317">
        <v>409.8603</v>
      </c>
    </row>
    <row r="657" spans="1:4" ht="15.75" customHeight="1" x14ac:dyDescent="0.25">
      <c r="A657" s="364" t="s">
        <v>23146</v>
      </c>
      <c r="B657" s="119" t="s">
        <v>23147</v>
      </c>
      <c r="C657" s="316" t="s">
        <v>15154</v>
      </c>
      <c r="D657" s="317">
        <v>409.8603</v>
      </c>
    </row>
    <row r="658" spans="1:4" ht="15.75" customHeight="1" x14ac:dyDescent="0.25">
      <c r="A658" s="364" t="s">
        <v>23148</v>
      </c>
      <c r="B658" s="119" t="s">
        <v>23149</v>
      </c>
      <c r="C658" s="316" t="s">
        <v>15154</v>
      </c>
      <c r="D658" s="317">
        <v>92.124600000000001</v>
      </c>
    </row>
    <row r="659" spans="1:4" ht="15.75" customHeight="1" x14ac:dyDescent="0.25">
      <c r="A659" s="364" t="s">
        <v>23150</v>
      </c>
      <c r="B659" s="119" t="s">
        <v>23151</v>
      </c>
      <c r="C659" s="316" t="s">
        <v>15154</v>
      </c>
      <c r="D659" s="317">
        <v>98.540700000000001</v>
      </c>
    </row>
    <row r="660" spans="1:4" ht="15.75" customHeight="1" x14ac:dyDescent="0.25">
      <c r="A660" s="364" t="s">
        <v>23152</v>
      </c>
      <c r="B660" s="119" t="s">
        <v>23153</v>
      </c>
      <c r="C660" s="316" t="s">
        <v>15154</v>
      </c>
      <c r="D660" s="317">
        <v>138.99010000000001</v>
      </c>
    </row>
    <row r="661" spans="1:4" ht="15.75" customHeight="1" x14ac:dyDescent="0.25">
      <c r="A661" s="364" t="s">
        <v>23154</v>
      </c>
      <c r="B661" s="119" t="s">
        <v>23155</v>
      </c>
      <c r="C661" s="316" t="s">
        <v>15154</v>
      </c>
      <c r="D661" s="317">
        <v>104.24</v>
      </c>
    </row>
    <row r="662" spans="1:4" ht="15.75" customHeight="1" x14ac:dyDescent="0.25">
      <c r="A662" s="364" t="s">
        <v>23156</v>
      </c>
      <c r="B662" s="119" t="s">
        <v>23157</v>
      </c>
      <c r="C662" s="316" t="s">
        <v>15154</v>
      </c>
      <c r="D662" s="317">
        <v>161.11850000000001</v>
      </c>
    </row>
    <row r="663" spans="1:4" ht="15.75" customHeight="1" x14ac:dyDescent="0.25">
      <c r="A663" s="364" t="s">
        <v>23158</v>
      </c>
      <c r="B663" s="119" t="s">
        <v>23159</v>
      </c>
      <c r="C663" s="316" t="s">
        <v>15154</v>
      </c>
      <c r="D663" s="317">
        <v>210.6371</v>
      </c>
    </row>
    <row r="664" spans="1:4" ht="15.75" customHeight="1" x14ac:dyDescent="0.25">
      <c r="A664" s="364" t="s">
        <v>23160</v>
      </c>
      <c r="B664" s="119" t="s">
        <v>23161</v>
      </c>
      <c r="C664" s="316" t="s">
        <v>15154</v>
      </c>
      <c r="D664" s="317">
        <v>217.22489999999999</v>
      </c>
    </row>
    <row r="665" spans="1:4" ht="15.75" customHeight="1" x14ac:dyDescent="0.25">
      <c r="A665" s="364" t="s">
        <v>23162</v>
      </c>
      <c r="B665" s="119" t="s">
        <v>23163</v>
      </c>
      <c r="C665" s="316" t="s">
        <v>15154</v>
      </c>
      <c r="D665" s="317">
        <v>256.12610000000001</v>
      </c>
    </row>
    <row r="666" spans="1:4" ht="15.75" customHeight="1" x14ac:dyDescent="0.25">
      <c r="A666" s="364" t="s">
        <v>23164</v>
      </c>
      <c r="B666" s="119" t="s">
        <v>23165</v>
      </c>
      <c r="C666" s="316" t="s">
        <v>15154</v>
      </c>
      <c r="D666" s="317">
        <v>284.8168</v>
      </c>
    </row>
    <row r="667" spans="1:4" ht="15.75" customHeight="1" x14ac:dyDescent="0.25">
      <c r="A667" s="364" t="s">
        <v>23166</v>
      </c>
      <c r="B667" s="119" t="s">
        <v>23167</v>
      </c>
      <c r="C667" s="316" t="s">
        <v>15154</v>
      </c>
      <c r="D667" s="317">
        <v>381.661</v>
      </c>
    </row>
    <row r="668" spans="1:4" ht="15.75" customHeight="1" x14ac:dyDescent="0.25">
      <c r="A668" s="364" t="s">
        <v>23168</v>
      </c>
      <c r="B668" s="119" t="s">
        <v>23169</v>
      </c>
      <c r="C668" s="316" t="s">
        <v>15154</v>
      </c>
      <c r="D668" s="317">
        <v>128.41659999999999</v>
      </c>
    </row>
    <row r="669" spans="1:4" ht="15.75" customHeight="1" x14ac:dyDescent="0.25">
      <c r="A669" s="364" t="s">
        <v>23170</v>
      </c>
      <c r="B669" s="119" t="s">
        <v>23171</v>
      </c>
      <c r="C669" s="316" t="s">
        <v>15154</v>
      </c>
      <c r="D669" s="317">
        <v>200.649</v>
      </c>
    </row>
    <row r="670" spans="1:4" ht="15.75" customHeight="1" x14ac:dyDescent="0.25">
      <c r="A670" s="364" t="s">
        <v>23172</v>
      </c>
      <c r="B670" s="119" t="s">
        <v>23173</v>
      </c>
      <c r="C670" s="316" t="s">
        <v>15154</v>
      </c>
      <c r="D670" s="317">
        <v>275.98160000000001</v>
      </c>
    </row>
    <row r="671" spans="1:4" ht="30" customHeight="1" x14ac:dyDescent="0.25">
      <c r="A671" s="364" t="s">
        <v>23174</v>
      </c>
      <c r="B671" s="119" t="s">
        <v>23175</v>
      </c>
      <c r="C671" s="316" t="s">
        <v>15154</v>
      </c>
      <c r="D671" s="317">
        <v>180455.29629999999</v>
      </c>
    </row>
    <row r="672" spans="1:4" ht="30" customHeight="1" x14ac:dyDescent="0.25">
      <c r="A672" s="364" t="s">
        <v>23176</v>
      </c>
      <c r="B672" s="119" t="s">
        <v>23177</v>
      </c>
      <c r="C672" s="316" t="s">
        <v>15154</v>
      </c>
      <c r="D672" s="317">
        <v>189586.2254</v>
      </c>
    </row>
    <row r="673" spans="1:4" ht="30" customHeight="1" x14ac:dyDescent="0.25">
      <c r="A673" s="364" t="s">
        <v>23178</v>
      </c>
      <c r="B673" s="119" t="s">
        <v>23179</v>
      </c>
      <c r="C673" s="316" t="s">
        <v>15154</v>
      </c>
      <c r="D673" s="317">
        <v>231642.19760000001</v>
      </c>
    </row>
    <row r="674" spans="1:4" ht="30" customHeight="1" x14ac:dyDescent="0.25">
      <c r="A674" s="364" t="s">
        <v>23180</v>
      </c>
      <c r="B674" s="119" t="s">
        <v>23181</v>
      </c>
      <c r="C674" s="316" t="s">
        <v>15154</v>
      </c>
      <c r="D674" s="317">
        <v>245445.2715</v>
      </c>
    </row>
    <row r="675" spans="1:4" ht="30" customHeight="1" x14ac:dyDescent="0.25">
      <c r="A675" s="364" t="s">
        <v>23182</v>
      </c>
      <c r="B675" s="119" t="s">
        <v>23183</v>
      </c>
      <c r="C675" s="316" t="s">
        <v>15154</v>
      </c>
      <c r="D675" s="317">
        <v>264444.21169999999</v>
      </c>
    </row>
    <row r="676" spans="1:4" ht="15.75" customHeight="1" x14ac:dyDescent="0.25">
      <c r="A676" s="364" t="s">
        <v>23184</v>
      </c>
      <c r="B676" s="119" t="s">
        <v>23185</v>
      </c>
      <c r="C676" s="316" t="s">
        <v>15154</v>
      </c>
      <c r="D676" s="317">
        <v>16.407</v>
      </c>
    </row>
    <row r="677" spans="1:4" ht="30" customHeight="1" x14ac:dyDescent="0.25">
      <c r="A677" s="364" t="s">
        <v>23186</v>
      </c>
      <c r="B677" s="119" t="s">
        <v>23187</v>
      </c>
      <c r="C677" s="316" t="s">
        <v>15154</v>
      </c>
      <c r="D677" s="317">
        <v>277984.71169999999</v>
      </c>
    </row>
    <row r="678" spans="1:4" ht="30" customHeight="1" x14ac:dyDescent="0.25">
      <c r="A678" s="364" t="s">
        <v>23188</v>
      </c>
      <c r="B678" s="119" t="s">
        <v>23189</v>
      </c>
      <c r="C678" s="316" t="s">
        <v>15154</v>
      </c>
      <c r="D678" s="317">
        <v>285306.61170000001</v>
      </c>
    </row>
    <row r="679" spans="1:4" ht="30" customHeight="1" x14ac:dyDescent="0.25">
      <c r="A679" s="364" t="s">
        <v>23190</v>
      </c>
      <c r="B679" s="119" t="s">
        <v>23191</v>
      </c>
      <c r="C679" s="316" t="s">
        <v>15154</v>
      </c>
      <c r="D679" s="317">
        <v>286109.01169999997</v>
      </c>
    </row>
    <row r="680" spans="1:4" ht="15.75" customHeight="1" x14ac:dyDescent="0.25">
      <c r="A680" s="364" t="s">
        <v>23192</v>
      </c>
      <c r="B680" s="119" t="s">
        <v>23193</v>
      </c>
      <c r="C680" s="316" t="s">
        <v>15154</v>
      </c>
      <c r="D680" s="317">
        <v>627.06100000000004</v>
      </c>
    </row>
    <row r="681" spans="1:4" ht="15.75" customHeight="1" x14ac:dyDescent="0.25">
      <c r="A681" s="364" t="s">
        <v>23194</v>
      </c>
      <c r="B681" s="119" t="s">
        <v>23195</v>
      </c>
      <c r="C681" s="316" t="s">
        <v>15154</v>
      </c>
      <c r="D681" s="317">
        <v>744.7835</v>
      </c>
    </row>
    <row r="682" spans="1:4" ht="15.75" customHeight="1" x14ac:dyDescent="0.25">
      <c r="A682" s="364" t="s">
        <v>23196</v>
      </c>
      <c r="B682" s="119" t="s">
        <v>23197</v>
      </c>
      <c r="C682" s="316" t="s">
        <v>15154</v>
      </c>
      <c r="D682" s="317">
        <v>1439.2251000000001</v>
      </c>
    </row>
    <row r="683" spans="1:4" ht="15.75" customHeight="1" x14ac:dyDescent="0.25">
      <c r="A683" s="364" t="s">
        <v>23198</v>
      </c>
      <c r="B683" s="119" t="s">
        <v>23199</v>
      </c>
      <c r="C683" s="316" t="s">
        <v>15154</v>
      </c>
      <c r="D683" s="317">
        <v>2458.1302999999998</v>
      </c>
    </row>
    <row r="684" spans="1:4" ht="15.75" customHeight="1" x14ac:dyDescent="0.25">
      <c r="A684" s="364" t="s">
        <v>23200</v>
      </c>
      <c r="B684" s="119" t="s">
        <v>23201</v>
      </c>
      <c r="C684" s="316" t="s">
        <v>15154</v>
      </c>
      <c r="D684" s="317">
        <v>539.73299999999995</v>
      </c>
    </row>
    <row r="685" spans="1:4" ht="15.75" customHeight="1" x14ac:dyDescent="0.25">
      <c r="A685" s="364" t="s">
        <v>23202</v>
      </c>
      <c r="B685" s="119" t="s">
        <v>23203</v>
      </c>
      <c r="C685" s="316" t="s">
        <v>15154</v>
      </c>
      <c r="D685" s="317">
        <v>610.02570000000003</v>
      </c>
    </row>
    <row r="686" spans="1:4" ht="15.75" customHeight="1" x14ac:dyDescent="0.25">
      <c r="A686" s="364" t="s">
        <v>23204</v>
      </c>
      <c r="B686" s="119" t="s">
        <v>23205</v>
      </c>
      <c r="C686" s="316" t="s">
        <v>15154</v>
      </c>
      <c r="D686" s="317">
        <v>736.70820000000003</v>
      </c>
    </row>
    <row r="687" spans="1:4" ht="15.75" customHeight="1" x14ac:dyDescent="0.25">
      <c r="A687" s="364" t="s">
        <v>23206</v>
      </c>
      <c r="B687" s="119" t="s">
        <v>23207</v>
      </c>
      <c r="C687" s="316" t="s">
        <v>15154</v>
      </c>
      <c r="D687" s="317">
        <v>869.57420000000002</v>
      </c>
    </row>
    <row r="688" spans="1:4" ht="15.75" customHeight="1" x14ac:dyDescent="0.25">
      <c r="A688" s="364" t="s">
        <v>23208</v>
      </c>
      <c r="B688" s="119" t="s">
        <v>23209</v>
      </c>
      <c r="C688" s="316" t="s">
        <v>15154</v>
      </c>
      <c r="D688" s="317">
        <v>30.749700000000001</v>
      </c>
    </row>
    <row r="689" spans="1:4" ht="30" customHeight="1" x14ac:dyDescent="0.25">
      <c r="A689" s="364" t="s">
        <v>23210</v>
      </c>
      <c r="B689" s="119" t="s">
        <v>23211</v>
      </c>
      <c r="C689" s="316" t="s">
        <v>15154</v>
      </c>
      <c r="D689" s="317">
        <v>288347.98499999999</v>
      </c>
    </row>
    <row r="690" spans="1:4" ht="15.75" customHeight="1" x14ac:dyDescent="0.25">
      <c r="A690" s="364" t="s">
        <v>23212</v>
      </c>
      <c r="B690" s="119" t="s">
        <v>23213</v>
      </c>
      <c r="C690" s="316" t="s">
        <v>15154</v>
      </c>
      <c r="D690" s="317">
        <v>49.772199999999998</v>
      </c>
    </row>
    <row r="691" spans="1:4" ht="15.75" customHeight="1" x14ac:dyDescent="0.25">
      <c r="A691" s="364" t="s">
        <v>23214</v>
      </c>
      <c r="B691" s="119" t="s">
        <v>23215</v>
      </c>
      <c r="C691" s="316" t="s">
        <v>15233</v>
      </c>
      <c r="D691" s="317">
        <v>4.3</v>
      </c>
    </row>
    <row r="692" spans="1:4" ht="15.75" customHeight="1" x14ac:dyDescent="0.25">
      <c r="A692" s="364" t="s">
        <v>23216</v>
      </c>
      <c r="B692" s="119" t="s">
        <v>23217</v>
      </c>
      <c r="C692" s="316" t="s">
        <v>15154</v>
      </c>
      <c r="D692" s="317">
        <v>59.9574</v>
      </c>
    </row>
    <row r="693" spans="1:4" ht="15.75" customHeight="1" x14ac:dyDescent="0.25">
      <c r="A693" s="364" t="s">
        <v>23218</v>
      </c>
      <c r="B693" s="119" t="s">
        <v>23219</v>
      </c>
      <c r="C693" s="316" t="s">
        <v>15154</v>
      </c>
      <c r="D693" s="317">
        <v>61.957700000000003</v>
      </c>
    </row>
    <row r="694" spans="1:4" ht="30" customHeight="1" x14ac:dyDescent="0.25">
      <c r="A694" s="364" t="s">
        <v>23220</v>
      </c>
      <c r="B694" s="119" t="s">
        <v>23221</v>
      </c>
      <c r="C694" s="316" t="s">
        <v>15154</v>
      </c>
      <c r="D694" s="317">
        <v>289902.63500000001</v>
      </c>
    </row>
    <row r="695" spans="1:4" ht="15.75" customHeight="1" x14ac:dyDescent="0.25">
      <c r="A695" s="364" t="s">
        <v>23222</v>
      </c>
      <c r="B695" s="119" t="s">
        <v>23223</v>
      </c>
      <c r="C695" s="316" t="s">
        <v>15233</v>
      </c>
      <c r="D695" s="317">
        <v>2.0895000000000001</v>
      </c>
    </row>
    <row r="696" spans="1:4" ht="15.75" customHeight="1" x14ac:dyDescent="0.25">
      <c r="A696" s="364" t="s">
        <v>23224</v>
      </c>
      <c r="B696" s="119" t="s">
        <v>23225</v>
      </c>
      <c r="C696" s="316" t="s">
        <v>15154</v>
      </c>
      <c r="D696" s="317">
        <v>26.520700000000001</v>
      </c>
    </row>
    <row r="697" spans="1:4" ht="15.75" customHeight="1" x14ac:dyDescent="0.25">
      <c r="A697" s="364" t="s">
        <v>23226</v>
      </c>
      <c r="B697" s="119" t="s">
        <v>23227</v>
      </c>
      <c r="C697" s="316" t="s">
        <v>15233</v>
      </c>
      <c r="D697" s="317">
        <v>2.9754999999999998</v>
      </c>
    </row>
    <row r="698" spans="1:4" ht="15.75" customHeight="1" x14ac:dyDescent="0.25">
      <c r="A698" s="364" t="s">
        <v>23228</v>
      </c>
      <c r="B698" s="119" t="s">
        <v>23229</v>
      </c>
      <c r="C698" s="316" t="s">
        <v>21848</v>
      </c>
      <c r="D698" s="317">
        <v>33.033700000000003</v>
      </c>
    </row>
    <row r="699" spans="1:4" ht="15.75" customHeight="1" x14ac:dyDescent="0.25">
      <c r="A699" s="364" t="s">
        <v>23230</v>
      </c>
      <c r="B699" s="119" t="s">
        <v>23231</v>
      </c>
      <c r="C699" s="316" t="s">
        <v>15154</v>
      </c>
      <c r="D699" s="317">
        <v>1267.2992999999999</v>
      </c>
    </row>
    <row r="700" spans="1:4" ht="15.75" customHeight="1" x14ac:dyDescent="0.25">
      <c r="A700" s="364" t="s">
        <v>23232</v>
      </c>
      <c r="B700" s="119" t="s">
        <v>23233</v>
      </c>
      <c r="C700" s="316" t="s">
        <v>15154</v>
      </c>
      <c r="D700" s="317">
        <v>90.650899999999993</v>
      </c>
    </row>
    <row r="701" spans="1:4" ht="15.75" customHeight="1" x14ac:dyDescent="0.25">
      <c r="A701" s="364" t="s">
        <v>23234</v>
      </c>
      <c r="B701" s="119" t="s">
        <v>23235</v>
      </c>
      <c r="C701" s="316" t="s">
        <v>15154</v>
      </c>
      <c r="D701" s="317">
        <v>155.1404</v>
      </c>
    </row>
    <row r="702" spans="1:4" ht="15.75" customHeight="1" x14ac:dyDescent="0.25">
      <c r="A702" s="364" t="s">
        <v>23236</v>
      </c>
      <c r="B702" s="119" t="s">
        <v>23237</v>
      </c>
      <c r="C702" s="316" t="s">
        <v>15154</v>
      </c>
      <c r="D702" s="317">
        <v>176.5814</v>
      </c>
    </row>
    <row r="703" spans="1:4" ht="15.75" customHeight="1" x14ac:dyDescent="0.25">
      <c r="A703" s="364" t="s">
        <v>23238</v>
      </c>
      <c r="B703" s="119" t="s">
        <v>23239</v>
      </c>
      <c r="C703" s="316" t="s">
        <v>15154</v>
      </c>
      <c r="D703" s="317">
        <v>194.69229999999999</v>
      </c>
    </row>
    <row r="704" spans="1:4" ht="15.75" customHeight="1" x14ac:dyDescent="0.25">
      <c r="A704" s="364" t="s">
        <v>23240</v>
      </c>
      <c r="B704" s="119" t="s">
        <v>23241</v>
      </c>
      <c r="C704" s="316" t="s">
        <v>15154</v>
      </c>
      <c r="D704" s="317">
        <v>245.05289999999999</v>
      </c>
    </row>
    <row r="705" spans="1:4" ht="15.75" customHeight="1" x14ac:dyDescent="0.25">
      <c r="A705" s="364" t="s">
        <v>23242</v>
      </c>
      <c r="B705" s="119" t="s">
        <v>23243</v>
      </c>
      <c r="C705" s="316" t="s">
        <v>21848</v>
      </c>
      <c r="D705" s="317">
        <v>16.4938</v>
      </c>
    </row>
    <row r="706" spans="1:4" ht="15.75" customHeight="1" x14ac:dyDescent="0.25">
      <c r="A706" s="364" t="s">
        <v>23244</v>
      </c>
      <c r="B706" s="119" t="s">
        <v>23245</v>
      </c>
      <c r="C706" s="316" t="s">
        <v>15154</v>
      </c>
      <c r="D706" s="317">
        <v>281.08269999999999</v>
      </c>
    </row>
    <row r="707" spans="1:4" ht="15.75" customHeight="1" x14ac:dyDescent="0.25">
      <c r="A707" s="364" t="s">
        <v>23246</v>
      </c>
      <c r="B707" s="119" t="s">
        <v>23247</v>
      </c>
      <c r="C707" s="316" t="s">
        <v>21848</v>
      </c>
      <c r="D707" s="317">
        <v>23.6251</v>
      </c>
    </row>
    <row r="708" spans="1:4" ht="15.75" customHeight="1" x14ac:dyDescent="0.25">
      <c r="A708" s="364" t="s">
        <v>23248</v>
      </c>
      <c r="B708" s="119" t="s">
        <v>23249</v>
      </c>
      <c r="C708" s="316" t="s">
        <v>15241</v>
      </c>
      <c r="D708" s="317">
        <v>9.7866999999999997</v>
      </c>
    </row>
    <row r="709" spans="1:4" ht="15.75" customHeight="1" x14ac:dyDescent="0.25">
      <c r="A709" s="364" t="s">
        <v>23250</v>
      </c>
      <c r="B709" s="119" t="s">
        <v>23251</v>
      </c>
      <c r="C709" s="316" t="s">
        <v>15241</v>
      </c>
      <c r="D709" s="317">
        <v>9.7294999999999998</v>
      </c>
    </row>
    <row r="710" spans="1:4" ht="15.75" customHeight="1" x14ac:dyDescent="0.25">
      <c r="A710" s="364" t="s">
        <v>23252</v>
      </c>
      <c r="B710" s="119" t="s">
        <v>23253</v>
      </c>
      <c r="C710" s="316" t="s">
        <v>15241</v>
      </c>
      <c r="D710" s="317">
        <v>11.930400000000001</v>
      </c>
    </row>
    <row r="711" spans="1:4" ht="15.75" customHeight="1" x14ac:dyDescent="0.25">
      <c r="A711" s="364" t="s">
        <v>23254</v>
      </c>
      <c r="B711" s="119" t="s">
        <v>23255</v>
      </c>
      <c r="C711" s="316" t="s">
        <v>15241</v>
      </c>
      <c r="D711" s="317">
        <v>29.316299999999998</v>
      </c>
    </row>
    <row r="712" spans="1:4" ht="15.75" customHeight="1" x14ac:dyDescent="0.25">
      <c r="A712" s="364" t="s">
        <v>23256</v>
      </c>
      <c r="B712" s="119" t="s">
        <v>23257</v>
      </c>
      <c r="C712" s="316" t="s">
        <v>15241</v>
      </c>
      <c r="D712" s="317">
        <v>13.3977</v>
      </c>
    </row>
    <row r="713" spans="1:4" ht="15.75" customHeight="1" x14ac:dyDescent="0.25">
      <c r="A713" s="364" t="s">
        <v>23258</v>
      </c>
      <c r="B713" s="119" t="s">
        <v>23259</v>
      </c>
      <c r="C713" s="316" t="s">
        <v>21848</v>
      </c>
      <c r="D713" s="317">
        <v>23.6251</v>
      </c>
    </row>
    <row r="714" spans="1:4" ht="15.75" customHeight="1" x14ac:dyDescent="0.25">
      <c r="A714" s="364" t="s">
        <v>23260</v>
      </c>
      <c r="B714" s="119" t="s">
        <v>23261</v>
      </c>
      <c r="C714" s="316" t="s">
        <v>15241</v>
      </c>
      <c r="D714" s="317">
        <v>12.069100000000001</v>
      </c>
    </row>
    <row r="715" spans="1:4" ht="15.75" customHeight="1" x14ac:dyDescent="0.25">
      <c r="A715" s="364" t="s">
        <v>23262</v>
      </c>
      <c r="B715" s="119" t="s">
        <v>23263</v>
      </c>
      <c r="C715" s="316" t="s">
        <v>15154</v>
      </c>
      <c r="D715" s="317">
        <v>1755.018</v>
      </c>
    </row>
    <row r="716" spans="1:4" ht="30" customHeight="1" x14ac:dyDescent="0.25">
      <c r="A716" s="364" t="s">
        <v>23264</v>
      </c>
      <c r="B716" s="119" t="s">
        <v>23265</v>
      </c>
      <c r="C716" s="316" t="s">
        <v>15233</v>
      </c>
      <c r="D716" s="317">
        <v>213.41579999999999</v>
      </c>
    </row>
    <row r="717" spans="1:4" ht="30" customHeight="1" x14ac:dyDescent="0.25">
      <c r="A717" s="364" t="s">
        <v>23266</v>
      </c>
      <c r="B717" s="119" t="s">
        <v>23267</v>
      </c>
      <c r="C717" s="316" t="s">
        <v>15233</v>
      </c>
      <c r="D717" s="317">
        <v>252.73750000000001</v>
      </c>
    </row>
    <row r="718" spans="1:4" ht="30" customHeight="1" x14ac:dyDescent="0.25">
      <c r="A718" s="364" t="s">
        <v>23268</v>
      </c>
      <c r="B718" s="119" t="s">
        <v>23269</v>
      </c>
      <c r="C718" s="316" t="s">
        <v>15233</v>
      </c>
      <c r="D718" s="317">
        <v>318.54969999999997</v>
      </c>
    </row>
    <row r="719" spans="1:4" ht="15.75" customHeight="1" x14ac:dyDescent="0.25">
      <c r="A719" s="364" t="s">
        <v>23270</v>
      </c>
      <c r="B719" s="119" t="s">
        <v>23271</v>
      </c>
      <c r="C719" s="316" t="s">
        <v>16589</v>
      </c>
      <c r="D719" s="317">
        <v>5.6279000000000003</v>
      </c>
    </row>
    <row r="720" spans="1:4" ht="15.75" customHeight="1" x14ac:dyDescent="0.25">
      <c r="A720" s="364" t="s">
        <v>23272</v>
      </c>
      <c r="B720" s="119" t="s">
        <v>23273</v>
      </c>
      <c r="C720" s="316" t="s">
        <v>16589</v>
      </c>
      <c r="D720" s="317">
        <v>7.2929000000000004</v>
      </c>
    </row>
    <row r="721" spans="1:4" ht="30" customHeight="1" x14ac:dyDescent="0.25">
      <c r="A721" s="364" t="s">
        <v>23274</v>
      </c>
      <c r="B721" s="119" t="s">
        <v>23275</v>
      </c>
      <c r="C721" s="316" t="s">
        <v>15233</v>
      </c>
      <c r="D721" s="317">
        <v>421.52069999999998</v>
      </c>
    </row>
    <row r="722" spans="1:4" ht="30" customHeight="1" x14ac:dyDescent="0.25">
      <c r="A722" s="364" t="s">
        <v>23276</v>
      </c>
      <c r="B722" s="119" t="s">
        <v>23277</v>
      </c>
      <c r="C722" s="316" t="s">
        <v>15233</v>
      </c>
      <c r="D722" s="317">
        <v>498.25850000000003</v>
      </c>
    </row>
    <row r="723" spans="1:4" ht="30" customHeight="1" x14ac:dyDescent="0.25">
      <c r="A723" s="364" t="s">
        <v>23278</v>
      </c>
      <c r="B723" s="119" t="s">
        <v>23279</v>
      </c>
      <c r="C723" s="316" t="s">
        <v>15233</v>
      </c>
      <c r="D723" s="317">
        <v>151.5333</v>
      </c>
    </row>
    <row r="724" spans="1:4" ht="30" customHeight="1" x14ac:dyDescent="0.25">
      <c r="A724" s="364" t="s">
        <v>23280</v>
      </c>
      <c r="B724" s="119" t="s">
        <v>23281</v>
      </c>
      <c r="C724" s="316" t="s">
        <v>15233</v>
      </c>
      <c r="D724" s="317">
        <v>256.34780000000001</v>
      </c>
    </row>
    <row r="725" spans="1:4" ht="30" customHeight="1" x14ac:dyDescent="0.25">
      <c r="A725" s="364" t="s">
        <v>23282</v>
      </c>
      <c r="B725" s="119" t="s">
        <v>23283</v>
      </c>
      <c r="C725" s="316" t="s">
        <v>15233</v>
      </c>
      <c r="D725" s="317">
        <v>310.47000000000003</v>
      </c>
    </row>
    <row r="726" spans="1:4" ht="30" customHeight="1" x14ac:dyDescent="0.25">
      <c r="A726" s="364" t="s">
        <v>23284</v>
      </c>
      <c r="B726" s="119" t="s">
        <v>23285</v>
      </c>
      <c r="C726" s="316" t="s">
        <v>15233</v>
      </c>
      <c r="D726" s="317">
        <v>369.48160000000001</v>
      </c>
    </row>
    <row r="727" spans="1:4" ht="30" customHeight="1" x14ac:dyDescent="0.25">
      <c r="A727" s="364" t="s">
        <v>23286</v>
      </c>
      <c r="B727" s="119" t="s">
        <v>23287</v>
      </c>
      <c r="C727" s="316" t="s">
        <v>15233</v>
      </c>
      <c r="D727" s="317">
        <v>339.33260000000001</v>
      </c>
    </row>
    <row r="728" spans="1:4" ht="30" customHeight="1" x14ac:dyDescent="0.25">
      <c r="A728" s="364" t="s">
        <v>23288</v>
      </c>
      <c r="B728" s="119" t="s">
        <v>23289</v>
      </c>
      <c r="C728" s="316" t="s">
        <v>15233</v>
      </c>
      <c r="D728" s="317">
        <v>512.4556</v>
      </c>
    </row>
    <row r="729" spans="1:4" ht="30" customHeight="1" x14ac:dyDescent="0.25">
      <c r="A729" s="364" t="s">
        <v>23290</v>
      </c>
      <c r="B729" s="119" t="s">
        <v>23291</v>
      </c>
      <c r="C729" s="316" t="s">
        <v>15154</v>
      </c>
      <c r="D729" s="317">
        <v>293304.22749999998</v>
      </c>
    </row>
    <row r="730" spans="1:4" ht="30" customHeight="1" x14ac:dyDescent="0.25">
      <c r="A730" s="364" t="s">
        <v>23292</v>
      </c>
      <c r="B730" s="119" t="s">
        <v>23293</v>
      </c>
      <c r="C730" s="316" t="s">
        <v>15154</v>
      </c>
      <c r="D730" s="317">
        <v>296463.67749999999</v>
      </c>
    </row>
    <row r="731" spans="1:4" ht="15.75" customHeight="1" x14ac:dyDescent="0.25">
      <c r="A731" s="364" t="s">
        <v>23294</v>
      </c>
      <c r="B731" s="119" t="s">
        <v>23295</v>
      </c>
      <c r="C731" s="316" t="s">
        <v>15154</v>
      </c>
      <c r="D731" s="317">
        <v>703.4941</v>
      </c>
    </row>
    <row r="732" spans="1:4" ht="30" customHeight="1" x14ac:dyDescent="0.25">
      <c r="A732" s="364" t="s">
        <v>23296</v>
      </c>
      <c r="B732" s="119" t="s">
        <v>23297</v>
      </c>
      <c r="C732" s="316" t="s">
        <v>15233</v>
      </c>
      <c r="D732" s="317">
        <v>638.24789999999996</v>
      </c>
    </row>
    <row r="733" spans="1:4" ht="15.75" customHeight="1" x14ac:dyDescent="0.25">
      <c r="A733" s="364" t="s">
        <v>23298</v>
      </c>
      <c r="B733" s="119" t="s">
        <v>23299</v>
      </c>
      <c r="C733" s="316" t="s">
        <v>16589</v>
      </c>
      <c r="D733" s="317">
        <v>336.34870000000001</v>
      </c>
    </row>
    <row r="734" spans="1:4" ht="15.75" customHeight="1" x14ac:dyDescent="0.25">
      <c r="A734" s="364" t="s">
        <v>23300</v>
      </c>
      <c r="B734" s="119" t="s">
        <v>23301</v>
      </c>
      <c r="C734" s="316" t="s">
        <v>15154</v>
      </c>
      <c r="D734" s="317">
        <v>2231.1302000000001</v>
      </c>
    </row>
    <row r="735" spans="1:4" ht="15.75" customHeight="1" x14ac:dyDescent="0.25">
      <c r="A735" s="364" t="s">
        <v>23302</v>
      </c>
      <c r="B735" s="119" t="s">
        <v>23303</v>
      </c>
      <c r="C735" s="316" t="s">
        <v>15154</v>
      </c>
      <c r="D735" s="317">
        <v>351.5394</v>
      </c>
    </row>
    <row r="736" spans="1:4" ht="15.75" customHeight="1" x14ac:dyDescent="0.25">
      <c r="A736" s="364" t="s">
        <v>23304</v>
      </c>
      <c r="B736" s="119" t="s">
        <v>23305</v>
      </c>
      <c r="C736" s="316" t="s">
        <v>15154</v>
      </c>
      <c r="D736" s="317">
        <v>1070.7391</v>
      </c>
    </row>
    <row r="737" spans="1:4" ht="30" customHeight="1" x14ac:dyDescent="0.25">
      <c r="A737" s="364" t="s">
        <v>23306</v>
      </c>
      <c r="B737" s="119" t="s">
        <v>23307</v>
      </c>
      <c r="C737" s="316" t="s">
        <v>15233</v>
      </c>
      <c r="D737" s="317">
        <v>776.39930000000004</v>
      </c>
    </row>
    <row r="738" spans="1:4" ht="15.75" customHeight="1" x14ac:dyDescent="0.25">
      <c r="A738" s="364" t="s">
        <v>23308</v>
      </c>
      <c r="B738" s="119" t="s">
        <v>23309</v>
      </c>
      <c r="C738" s="316" t="s">
        <v>15154</v>
      </c>
      <c r="D738" s="317">
        <v>4563.5828000000001</v>
      </c>
    </row>
    <row r="739" spans="1:4" ht="15.75" customHeight="1" x14ac:dyDescent="0.25">
      <c r="A739" s="364" t="s">
        <v>23310</v>
      </c>
      <c r="B739" s="119" t="s">
        <v>23311</v>
      </c>
      <c r="C739" s="316" t="s">
        <v>15154</v>
      </c>
      <c r="D739" s="317">
        <v>692.52549999999997</v>
      </c>
    </row>
    <row r="740" spans="1:4" ht="15.75" customHeight="1" x14ac:dyDescent="0.25">
      <c r="A740" s="364" t="s">
        <v>23312</v>
      </c>
      <c r="B740" s="119" t="s">
        <v>23313</v>
      </c>
      <c r="C740" s="316" t="s">
        <v>15154</v>
      </c>
      <c r="D740" s="317">
        <v>267.31599999999997</v>
      </c>
    </row>
    <row r="741" spans="1:4" ht="15.75" customHeight="1" x14ac:dyDescent="0.25">
      <c r="A741" s="364" t="s">
        <v>23314</v>
      </c>
      <c r="B741" s="119" t="s">
        <v>23315</v>
      </c>
      <c r="C741" s="316" t="s">
        <v>15154</v>
      </c>
      <c r="D741" s="317">
        <v>1763.6682000000001</v>
      </c>
    </row>
    <row r="742" spans="1:4" ht="15.75" customHeight="1" x14ac:dyDescent="0.25">
      <c r="A742" s="364" t="s">
        <v>23316</v>
      </c>
      <c r="B742" s="119" t="s">
        <v>23317</v>
      </c>
      <c r="C742" s="316" t="s">
        <v>15154</v>
      </c>
      <c r="D742" s="317">
        <v>5581.9441999999999</v>
      </c>
    </row>
    <row r="743" spans="1:4" ht="15.75" customHeight="1" x14ac:dyDescent="0.25">
      <c r="A743" s="364" t="s">
        <v>23318</v>
      </c>
      <c r="B743" s="119" t="s">
        <v>23319</v>
      </c>
      <c r="C743" s="316" t="s">
        <v>15154</v>
      </c>
      <c r="D743" s="317">
        <v>5461.9660000000003</v>
      </c>
    </row>
    <row r="744" spans="1:4" ht="15.75" customHeight="1" x14ac:dyDescent="0.25">
      <c r="A744" s="364" t="s">
        <v>23320</v>
      </c>
      <c r="B744" s="119" t="s">
        <v>23321</v>
      </c>
      <c r="C744" s="316" t="s">
        <v>15233</v>
      </c>
      <c r="D744" s="317">
        <v>8.8300000000000003E-2</v>
      </c>
    </row>
    <row r="745" spans="1:4" ht="15.75" customHeight="1" x14ac:dyDescent="0.25">
      <c r="A745" s="364" t="s">
        <v>23322</v>
      </c>
      <c r="B745" s="119" t="s">
        <v>23323</v>
      </c>
      <c r="C745" s="316" t="s">
        <v>15154</v>
      </c>
      <c r="D745" s="317">
        <v>399.03019999999998</v>
      </c>
    </row>
    <row r="746" spans="1:4" ht="15.75" customHeight="1" x14ac:dyDescent="0.25">
      <c r="A746" s="364" t="s">
        <v>23324</v>
      </c>
      <c r="B746" s="119" t="s">
        <v>23325</v>
      </c>
      <c r="C746" s="316" t="s">
        <v>15154</v>
      </c>
      <c r="D746" s="317">
        <v>239.8065</v>
      </c>
    </row>
    <row r="747" spans="1:4" ht="15.75" customHeight="1" x14ac:dyDescent="0.25">
      <c r="A747" s="364" t="s">
        <v>23326</v>
      </c>
      <c r="B747" s="119" t="s">
        <v>23327</v>
      </c>
      <c r="C747" s="316" t="s">
        <v>15154</v>
      </c>
      <c r="D747" s="317">
        <v>92.464399999999998</v>
      </c>
    </row>
    <row r="748" spans="1:4" ht="15.75" customHeight="1" x14ac:dyDescent="0.25">
      <c r="A748" s="364" t="s">
        <v>23328</v>
      </c>
      <c r="B748" s="119" t="s">
        <v>23329</v>
      </c>
      <c r="C748" s="316" t="s">
        <v>15154</v>
      </c>
      <c r="D748" s="317">
        <v>113.68680000000001</v>
      </c>
    </row>
    <row r="749" spans="1:4" ht="15.75" customHeight="1" x14ac:dyDescent="0.25">
      <c r="A749" s="364" t="s">
        <v>23330</v>
      </c>
      <c r="B749" s="119" t="s">
        <v>23331</v>
      </c>
      <c r="C749" s="316" t="s">
        <v>15154</v>
      </c>
      <c r="D749" s="317">
        <v>67.324799999999996</v>
      </c>
    </row>
    <row r="750" spans="1:4" ht="15.75" customHeight="1" x14ac:dyDescent="0.25">
      <c r="A750" s="364" t="s">
        <v>23332</v>
      </c>
      <c r="B750" s="119" t="s">
        <v>23333</v>
      </c>
      <c r="C750" s="316" t="s">
        <v>19544</v>
      </c>
      <c r="D750" s="317" t="s">
        <v>21989</v>
      </c>
    </row>
    <row r="751" spans="1:4" ht="15.75" customHeight="1" x14ac:dyDescent="0.25">
      <c r="A751" s="364" t="s">
        <v>23334</v>
      </c>
      <c r="B751" s="119" t="s">
        <v>23335</v>
      </c>
      <c r="C751" s="316" t="s">
        <v>15350</v>
      </c>
      <c r="D751" s="317" t="s">
        <v>21989</v>
      </c>
    </row>
    <row r="752" spans="1:4" ht="15.75" customHeight="1" x14ac:dyDescent="0.25">
      <c r="A752" s="364" t="s">
        <v>23336</v>
      </c>
      <c r="B752" s="119" t="s">
        <v>23337</v>
      </c>
      <c r="C752" s="316" t="s">
        <v>15154</v>
      </c>
      <c r="D752" s="317">
        <v>74.162300000000002</v>
      </c>
    </row>
    <row r="753" spans="1:4" ht="15.75" customHeight="1" x14ac:dyDescent="0.25">
      <c r="A753" s="364" t="s">
        <v>23338</v>
      </c>
      <c r="B753" s="119" t="s">
        <v>23339</v>
      </c>
      <c r="C753" s="316" t="s">
        <v>15154</v>
      </c>
      <c r="D753" s="317">
        <v>89.932599999999994</v>
      </c>
    </row>
    <row r="754" spans="1:4" ht="15.75" customHeight="1" x14ac:dyDescent="0.25">
      <c r="A754" s="364" t="s">
        <v>23340</v>
      </c>
      <c r="B754" s="119" t="s">
        <v>23341</v>
      </c>
      <c r="C754" s="316" t="s">
        <v>15154</v>
      </c>
      <c r="D754" s="317">
        <v>143.05340000000001</v>
      </c>
    </row>
    <row r="755" spans="1:4" ht="15.75" customHeight="1" x14ac:dyDescent="0.25">
      <c r="A755" s="364" t="s">
        <v>23342</v>
      </c>
      <c r="B755" s="119" t="s">
        <v>23343</v>
      </c>
      <c r="C755" s="316" t="s">
        <v>19544</v>
      </c>
      <c r="D755" s="317" t="s">
        <v>21989</v>
      </c>
    </row>
    <row r="756" spans="1:4" ht="15.75" customHeight="1" x14ac:dyDescent="0.25">
      <c r="A756" s="364" t="s">
        <v>23344</v>
      </c>
      <c r="B756" s="119" t="s">
        <v>23345</v>
      </c>
      <c r="C756" s="316" t="s">
        <v>15154</v>
      </c>
      <c r="D756" s="317">
        <v>97.158799999999999</v>
      </c>
    </row>
    <row r="757" spans="1:4" ht="15.75" customHeight="1" x14ac:dyDescent="0.25">
      <c r="A757" s="364" t="s">
        <v>23346</v>
      </c>
      <c r="B757" s="119" t="s">
        <v>23347</v>
      </c>
      <c r="C757" s="316" t="s">
        <v>15154</v>
      </c>
      <c r="D757" s="317">
        <v>48.534399999999998</v>
      </c>
    </row>
    <row r="758" spans="1:4" ht="15.75" customHeight="1" x14ac:dyDescent="0.25">
      <c r="A758" s="364" t="s">
        <v>23348</v>
      </c>
      <c r="B758" s="119" t="s">
        <v>23349</v>
      </c>
      <c r="C758" s="316" t="s">
        <v>15241</v>
      </c>
      <c r="D758" s="317">
        <v>11.164999999999999</v>
      </c>
    </row>
    <row r="759" spans="1:4" ht="15.75" customHeight="1" x14ac:dyDescent="0.25">
      <c r="A759" s="364" t="s">
        <v>23350</v>
      </c>
      <c r="B759" s="119" t="s">
        <v>23351</v>
      </c>
      <c r="C759" s="316" t="s">
        <v>15154</v>
      </c>
      <c r="D759" s="317">
        <v>22793.786800000002</v>
      </c>
    </row>
    <row r="760" spans="1:4" ht="15.75" customHeight="1" x14ac:dyDescent="0.25">
      <c r="A760" s="364" t="s">
        <v>23352</v>
      </c>
      <c r="B760" s="119" t="s">
        <v>23353</v>
      </c>
      <c r="C760" s="316" t="s">
        <v>15154</v>
      </c>
      <c r="D760" s="317">
        <v>29689.375700000001</v>
      </c>
    </row>
    <row r="761" spans="1:4" ht="15.75" customHeight="1" x14ac:dyDescent="0.25">
      <c r="A761" s="364" t="s">
        <v>23354</v>
      </c>
      <c r="B761" s="119" t="s">
        <v>23355</v>
      </c>
      <c r="C761" s="316" t="s">
        <v>15154</v>
      </c>
      <c r="D761" s="317">
        <v>21744.240900000001</v>
      </c>
    </row>
    <row r="762" spans="1:4" ht="15.75" customHeight="1" x14ac:dyDescent="0.25">
      <c r="A762" s="364" t="s">
        <v>23356</v>
      </c>
      <c r="B762" s="119" t="s">
        <v>23357</v>
      </c>
      <c r="C762" s="316" t="s">
        <v>15154</v>
      </c>
      <c r="D762" s="317">
        <v>22478.828699999998</v>
      </c>
    </row>
    <row r="763" spans="1:4" ht="15.75" customHeight="1" x14ac:dyDescent="0.25">
      <c r="A763" s="364" t="s">
        <v>23358</v>
      </c>
      <c r="B763" s="119" t="s">
        <v>23359</v>
      </c>
      <c r="C763" s="316" t="s">
        <v>15154</v>
      </c>
      <c r="D763" s="317">
        <v>2594.1790999999998</v>
      </c>
    </row>
    <row r="764" spans="1:4" ht="15.75" customHeight="1" x14ac:dyDescent="0.25">
      <c r="A764" s="364" t="s">
        <v>23360</v>
      </c>
      <c r="B764" s="119" t="s">
        <v>23361</v>
      </c>
      <c r="C764" s="316" t="s">
        <v>15154</v>
      </c>
      <c r="D764" s="317">
        <v>1931.8733999999999</v>
      </c>
    </row>
    <row r="765" spans="1:4" ht="15.75" customHeight="1" x14ac:dyDescent="0.25">
      <c r="A765" s="364" t="s">
        <v>23362</v>
      </c>
      <c r="B765" s="119" t="s">
        <v>23363</v>
      </c>
      <c r="C765" s="316" t="s">
        <v>15233</v>
      </c>
      <c r="D765" s="317">
        <v>40.143000000000001</v>
      </c>
    </row>
    <row r="766" spans="1:4" ht="15.75" customHeight="1" x14ac:dyDescent="0.25">
      <c r="A766" s="364" t="s">
        <v>23364</v>
      </c>
      <c r="B766" s="119" t="s">
        <v>23365</v>
      </c>
      <c r="C766" s="316" t="s">
        <v>15233</v>
      </c>
      <c r="D766" s="317">
        <v>538.81949999999995</v>
      </c>
    </row>
    <row r="767" spans="1:4" ht="15.75" customHeight="1" x14ac:dyDescent="0.25">
      <c r="A767" s="364" t="s">
        <v>23366</v>
      </c>
      <c r="B767" s="119" t="s">
        <v>23367</v>
      </c>
      <c r="C767" s="316" t="s">
        <v>15154</v>
      </c>
      <c r="D767" s="317">
        <v>68.194400000000002</v>
      </c>
    </row>
    <row r="768" spans="1:4" ht="15.75" customHeight="1" x14ac:dyDescent="0.25">
      <c r="A768" s="364" t="s">
        <v>23368</v>
      </c>
      <c r="B768" s="119" t="s">
        <v>23369</v>
      </c>
      <c r="C768" s="316" t="s">
        <v>21848</v>
      </c>
      <c r="D768" s="317">
        <v>35.775199999999998</v>
      </c>
    </row>
    <row r="769" spans="1:4" ht="15.75" customHeight="1" x14ac:dyDescent="0.25">
      <c r="A769" s="364" t="s">
        <v>23370</v>
      </c>
      <c r="B769" s="119" t="s">
        <v>23371</v>
      </c>
      <c r="C769" s="316" t="s">
        <v>15241</v>
      </c>
      <c r="D769" s="317">
        <v>32.208500000000001</v>
      </c>
    </row>
    <row r="770" spans="1:4" ht="15.75" customHeight="1" x14ac:dyDescent="0.25">
      <c r="A770" s="364" t="s">
        <v>23372</v>
      </c>
      <c r="B770" s="119" t="s">
        <v>23373</v>
      </c>
      <c r="C770" s="316" t="s">
        <v>15241</v>
      </c>
      <c r="D770" s="317">
        <v>76.665400000000005</v>
      </c>
    </row>
    <row r="771" spans="1:4" ht="15.75" customHeight="1" x14ac:dyDescent="0.25">
      <c r="A771" s="364" t="s">
        <v>23374</v>
      </c>
      <c r="B771" s="119" t="s">
        <v>23375</v>
      </c>
      <c r="C771" s="316" t="s">
        <v>15154</v>
      </c>
      <c r="D771" s="317">
        <v>21.102799999999998</v>
      </c>
    </row>
    <row r="772" spans="1:4" ht="15.75" customHeight="1" x14ac:dyDescent="0.25">
      <c r="A772" s="364" t="s">
        <v>23376</v>
      </c>
      <c r="B772" s="119" t="s">
        <v>23377</v>
      </c>
      <c r="C772" s="316" t="s">
        <v>15233</v>
      </c>
      <c r="D772" s="317">
        <v>12.7529</v>
      </c>
    </row>
    <row r="773" spans="1:4" ht="15.75" customHeight="1" x14ac:dyDescent="0.25">
      <c r="A773" s="364" t="s">
        <v>23378</v>
      </c>
      <c r="B773" s="119" t="s">
        <v>23379</v>
      </c>
      <c r="C773" s="316" t="s">
        <v>15154</v>
      </c>
      <c r="D773" s="317">
        <v>17.852599999999999</v>
      </c>
    </row>
    <row r="774" spans="1:4" ht="15.75" customHeight="1" x14ac:dyDescent="0.25">
      <c r="A774" s="364" t="s">
        <v>23380</v>
      </c>
      <c r="B774" s="119" t="s">
        <v>23381</v>
      </c>
      <c r="C774" s="316" t="s">
        <v>15154</v>
      </c>
      <c r="D774" s="317">
        <v>768.06669999999997</v>
      </c>
    </row>
    <row r="775" spans="1:4" ht="15.75" customHeight="1" x14ac:dyDescent="0.25">
      <c r="A775" s="364" t="s">
        <v>23382</v>
      </c>
      <c r="B775" s="119" t="s">
        <v>23383</v>
      </c>
      <c r="C775" s="316" t="s">
        <v>15154</v>
      </c>
      <c r="D775" s="317">
        <v>13.68</v>
      </c>
    </row>
    <row r="776" spans="1:4" ht="15.75" customHeight="1" x14ac:dyDescent="0.25">
      <c r="A776" s="364" t="s">
        <v>23384</v>
      </c>
      <c r="B776" s="119" t="s">
        <v>23385</v>
      </c>
      <c r="C776" s="316" t="s">
        <v>15154</v>
      </c>
      <c r="D776" s="317">
        <v>16.7714</v>
      </c>
    </row>
    <row r="777" spans="1:4" ht="15.75" customHeight="1" x14ac:dyDescent="0.25">
      <c r="A777" s="364" t="s">
        <v>23386</v>
      </c>
      <c r="B777" s="119" t="s">
        <v>23387</v>
      </c>
      <c r="C777" s="316" t="s">
        <v>15154</v>
      </c>
      <c r="D777" s="317">
        <v>16.212399999999999</v>
      </c>
    </row>
    <row r="778" spans="1:4" ht="15.75" customHeight="1" x14ac:dyDescent="0.25">
      <c r="A778" s="364" t="s">
        <v>23388</v>
      </c>
      <c r="B778" s="119" t="s">
        <v>23389</v>
      </c>
      <c r="C778" s="316" t="s">
        <v>15154</v>
      </c>
      <c r="D778" s="317">
        <v>13.34</v>
      </c>
    </row>
    <row r="779" spans="1:4" ht="15.75" customHeight="1" x14ac:dyDescent="0.25">
      <c r="A779" s="364" t="s">
        <v>23390</v>
      </c>
      <c r="B779" s="119" t="s">
        <v>23391</v>
      </c>
      <c r="C779" s="316" t="s">
        <v>15154</v>
      </c>
      <c r="D779" s="317">
        <v>1160.4598000000001</v>
      </c>
    </row>
    <row r="780" spans="1:4" ht="15.75" customHeight="1" x14ac:dyDescent="0.25">
      <c r="A780" s="364" t="s">
        <v>23392</v>
      </c>
      <c r="B780" s="119" t="s">
        <v>23393</v>
      </c>
      <c r="C780" s="316" t="s">
        <v>15154</v>
      </c>
      <c r="D780" s="317">
        <v>187.6737</v>
      </c>
    </row>
    <row r="781" spans="1:4" ht="15.75" customHeight="1" x14ac:dyDescent="0.25">
      <c r="A781" s="364" t="s">
        <v>23394</v>
      </c>
      <c r="B781" s="119" t="s">
        <v>23395</v>
      </c>
      <c r="C781" s="316" t="s">
        <v>15154</v>
      </c>
      <c r="D781" s="317">
        <v>54.204999999999998</v>
      </c>
    </row>
    <row r="782" spans="1:4" ht="15.75" customHeight="1" x14ac:dyDescent="0.25">
      <c r="A782" s="364" t="s">
        <v>23396</v>
      </c>
      <c r="B782" s="119" t="s">
        <v>23397</v>
      </c>
      <c r="C782" s="316" t="s">
        <v>15154</v>
      </c>
      <c r="D782" s="317">
        <v>543.29880000000003</v>
      </c>
    </row>
    <row r="783" spans="1:4" ht="15.75" customHeight="1" x14ac:dyDescent="0.25">
      <c r="A783" s="364" t="s">
        <v>23398</v>
      </c>
      <c r="B783" s="119" t="s">
        <v>23399</v>
      </c>
      <c r="C783" s="316" t="s">
        <v>15241</v>
      </c>
      <c r="D783" s="317">
        <v>44.181699999999999</v>
      </c>
    </row>
    <row r="784" spans="1:4" ht="15.75" customHeight="1" x14ac:dyDescent="0.25">
      <c r="A784" s="364" t="s">
        <v>23400</v>
      </c>
      <c r="B784" s="119" t="s">
        <v>23401</v>
      </c>
      <c r="C784" s="316" t="s">
        <v>15241</v>
      </c>
      <c r="D784" s="317">
        <v>11.5021</v>
      </c>
    </row>
    <row r="785" spans="1:4" ht="15.75" customHeight="1" x14ac:dyDescent="0.25">
      <c r="A785" s="364" t="s">
        <v>23402</v>
      </c>
      <c r="B785" s="119" t="s">
        <v>23403</v>
      </c>
      <c r="C785" s="316" t="s">
        <v>15154</v>
      </c>
      <c r="D785" s="317">
        <v>1939.7666999999999</v>
      </c>
    </row>
    <row r="786" spans="1:4" ht="15.75" customHeight="1" x14ac:dyDescent="0.25">
      <c r="A786" s="364" t="s">
        <v>23404</v>
      </c>
      <c r="B786" s="119" t="s">
        <v>23405</v>
      </c>
      <c r="C786" s="316" t="s">
        <v>15154</v>
      </c>
      <c r="D786" s="317">
        <v>1337.1778999999999</v>
      </c>
    </row>
    <row r="787" spans="1:4" ht="15.75" customHeight="1" x14ac:dyDescent="0.25">
      <c r="A787" s="364" t="s">
        <v>23406</v>
      </c>
      <c r="B787" s="119" t="s">
        <v>23407</v>
      </c>
      <c r="C787" s="316" t="s">
        <v>15241</v>
      </c>
      <c r="D787" s="317">
        <v>30.610700000000001</v>
      </c>
    </row>
    <row r="788" spans="1:4" ht="15.75" customHeight="1" x14ac:dyDescent="0.25">
      <c r="A788" s="364" t="s">
        <v>23408</v>
      </c>
      <c r="B788" s="119" t="s">
        <v>23409</v>
      </c>
      <c r="C788" s="316" t="s">
        <v>15233</v>
      </c>
      <c r="D788" s="317">
        <v>22.050599999999999</v>
      </c>
    </row>
    <row r="789" spans="1:4" ht="15.75" customHeight="1" x14ac:dyDescent="0.25">
      <c r="A789" s="364" t="s">
        <v>23410</v>
      </c>
      <c r="B789" s="119" t="s">
        <v>23411</v>
      </c>
      <c r="C789" s="316" t="s">
        <v>15154</v>
      </c>
      <c r="D789" s="317">
        <v>396.20549999999997</v>
      </c>
    </row>
    <row r="790" spans="1:4" ht="15.75" customHeight="1" x14ac:dyDescent="0.25">
      <c r="A790" s="364" t="s">
        <v>23412</v>
      </c>
      <c r="B790" s="119" t="s">
        <v>23413</v>
      </c>
      <c r="C790" s="316" t="s">
        <v>15233</v>
      </c>
      <c r="D790" s="317">
        <v>98.8</v>
      </c>
    </row>
    <row r="791" spans="1:4" ht="15.75" customHeight="1" x14ac:dyDescent="0.25">
      <c r="A791" s="364" t="s">
        <v>23414</v>
      </c>
      <c r="B791" s="119" t="s">
        <v>23415</v>
      </c>
      <c r="C791" s="316" t="s">
        <v>15233</v>
      </c>
      <c r="D791" s="317">
        <v>133.4</v>
      </c>
    </row>
    <row r="792" spans="1:4" ht="15.75" customHeight="1" x14ac:dyDescent="0.25">
      <c r="A792" s="364" t="s">
        <v>23416</v>
      </c>
      <c r="B792" s="119" t="s">
        <v>23417</v>
      </c>
      <c r="C792" s="316" t="s">
        <v>15233</v>
      </c>
      <c r="D792" s="317">
        <v>133.90389999999999</v>
      </c>
    </row>
    <row r="793" spans="1:4" ht="15.75" customHeight="1" x14ac:dyDescent="0.25">
      <c r="A793" s="364" t="s">
        <v>23418</v>
      </c>
      <c r="B793" s="119" t="s">
        <v>23419</v>
      </c>
      <c r="C793" s="316" t="s">
        <v>15233</v>
      </c>
      <c r="D793" s="317">
        <v>175.1319</v>
      </c>
    </row>
    <row r="794" spans="1:4" ht="15.75" customHeight="1" x14ac:dyDescent="0.25">
      <c r="A794" s="364" t="s">
        <v>23420</v>
      </c>
      <c r="B794" s="119" t="s">
        <v>23421</v>
      </c>
      <c r="C794" s="316" t="s">
        <v>15233</v>
      </c>
      <c r="D794" s="317">
        <v>183.4</v>
      </c>
    </row>
    <row r="795" spans="1:4" ht="15.75" customHeight="1" x14ac:dyDescent="0.25">
      <c r="A795" s="364" t="s">
        <v>23422</v>
      </c>
      <c r="B795" s="119" t="s">
        <v>23423</v>
      </c>
      <c r="C795" s="316" t="s">
        <v>15233</v>
      </c>
      <c r="D795" s="317">
        <v>221.4</v>
      </c>
    </row>
    <row r="796" spans="1:4" ht="15.75" customHeight="1" x14ac:dyDescent="0.25">
      <c r="A796" s="364" t="s">
        <v>23424</v>
      </c>
      <c r="B796" s="119" t="s">
        <v>23425</v>
      </c>
      <c r="C796" s="316" t="s">
        <v>15233</v>
      </c>
      <c r="D796" s="317">
        <v>254.8</v>
      </c>
    </row>
    <row r="797" spans="1:4" ht="15.75" customHeight="1" x14ac:dyDescent="0.25">
      <c r="A797" s="364" t="s">
        <v>23426</v>
      </c>
      <c r="B797" s="119" t="s">
        <v>23427</v>
      </c>
      <c r="C797" s="316" t="s">
        <v>15233</v>
      </c>
      <c r="D797" s="317">
        <v>265.38799999999998</v>
      </c>
    </row>
    <row r="798" spans="1:4" ht="15.75" customHeight="1" x14ac:dyDescent="0.25">
      <c r="A798" s="364" t="s">
        <v>23428</v>
      </c>
      <c r="B798" s="119" t="s">
        <v>23429</v>
      </c>
      <c r="C798" s="316" t="s">
        <v>15233</v>
      </c>
      <c r="D798" s="317">
        <v>356.73329999999999</v>
      </c>
    </row>
    <row r="799" spans="1:4" ht="15.75" customHeight="1" x14ac:dyDescent="0.25">
      <c r="A799" s="364" t="s">
        <v>23430</v>
      </c>
      <c r="B799" s="119" t="s">
        <v>23431</v>
      </c>
      <c r="C799" s="316" t="s">
        <v>15233</v>
      </c>
      <c r="D799" s="317">
        <v>372.8</v>
      </c>
    </row>
    <row r="800" spans="1:4" ht="15.75" customHeight="1" x14ac:dyDescent="0.25">
      <c r="A800" s="364" t="s">
        <v>23432</v>
      </c>
      <c r="B800" s="119" t="s">
        <v>23433</v>
      </c>
      <c r="C800" s="316" t="s">
        <v>15233</v>
      </c>
      <c r="D800" s="317">
        <v>417.34589999999997</v>
      </c>
    </row>
    <row r="801" spans="1:4" ht="15.75" customHeight="1" x14ac:dyDescent="0.25">
      <c r="A801" s="364" t="s">
        <v>23434</v>
      </c>
      <c r="B801" s="119" t="s">
        <v>23435</v>
      </c>
      <c r="C801" s="316" t="s">
        <v>15233</v>
      </c>
      <c r="D801" s="317">
        <v>444.86070000000001</v>
      </c>
    </row>
    <row r="802" spans="1:4" ht="15.75" customHeight="1" x14ac:dyDescent="0.25">
      <c r="A802" s="364" t="s">
        <v>23436</v>
      </c>
      <c r="B802" s="119" t="s">
        <v>23437</v>
      </c>
      <c r="C802" s="316" t="s">
        <v>15233</v>
      </c>
      <c r="D802" s="317">
        <v>438.96660000000003</v>
      </c>
    </row>
    <row r="803" spans="1:4" ht="15.75" customHeight="1" x14ac:dyDescent="0.25">
      <c r="A803" s="364" t="s">
        <v>23438</v>
      </c>
      <c r="B803" s="119" t="s">
        <v>23439</v>
      </c>
      <c r="C803" s="316" t="s">
        <v>15233</v>
      </c>
      <c r="D803" s="317">
        <v>460.64280000000002</v>
      </c>
    </row>
    <row r="804" spans="1:4" ht="15.75" customHeight="1" x14ac:dyDescent="0.25">
      <c r="A804" s="364" t="s">
        <v>23440</v>
      </c>
      <c r="B804" s="119" t="s">
        <v>23441</v>
      </c>
      <c r="C804" s="316" t="s">
        <v>15233</v>
      </c>
      <c r="D804" s="317">
        <v>487.45359999999999</v>
      </c>
    </row>
    <row r="805" spans="1:4" ht="15.75" customHeight="1" x14ac:dyDescent="0.25">
      <c r="A805" s="364" t="s">
        <v>23442</v>
      </c>
      <c r="B805" s="119" t="s">
        <v>23443</v>
      </c>
      <c r="C805" s="316" t="s">
        <v>15233</v>
      </c>
      <c r="D805" s="317">
        <v>514.62750000000005</v>
      </c>
    </row>
    <row r="806" spans="1:4" ht="15.75" customHeight="1" x14ac:dyDescent="0.25">
      <c r="A806" s="364" t="s">
        <v>23444</v>
      </c>
      <c r="B806" s="119" t="s">
        <v>23445</v>
      </c>
      <c r="C806" s="316" t="s">
        <v>15233</v>
      </c>
      <c r="D806" s="317">
        <v>526.5317</v>
      </c>
    </row>
    <row r="807" spans="1:4" ht="15.75" customHeight="1" x14ac:dyDescent="0.25">
      <c r="A807" s="364" t="s">
        <v>23446</v>
      </c>
      <c r="B807" s="119" t="s">
        <v>23447</v>
      </c>
      <c r="C807" s="316" t="s">
        <v>15233</v>
      </c>
      <c r="D807" s="317">
        <v>577.28409999999997</v>
      </c>
    </row>
    <row r="808" spans="1:4" ht="15.75" customHeight="1" x14ac:dyDescent="0.25">
      <c r="A808" s="364" t="s">
        <v>23448</v>
      </c>
      <c r="B808" s="119" t="s">
        <v>23449</v>
      </c>
      <c r="C808" s="316" t="s">
        <v>15233</v>
      </c>
      <c r="D808" s="317">
        <v>712.62710000000004</v>
      </c>
    </row>
    <row r="809" spans="1:4" ht="15.75" customHeight="1" x14ac:dyDescent="0.25">
      <c r="A809" s="364" t="s">
        <v>23450</v>
      </c>
      <c r="B809" s="119" t="s">
        <v>23451</v>
      </c>
      <c r="C809" s="316" t="s">
        <v>15233</v>
      </c>
      <c r="D809" s="317">
        <v>834.68499999999995</v>
      </c>
    </row>
    <row r="810" spans="1:4" ht="15.75" customHeight="1" x14ac:dyDescent="0.25">
      <c r="A810" s="364" t="s">
        <v>23452</v>
      </c>
      <c r="B810" s="119" t="s">
        <v>23453</v>
      </c>
      <c r="C810" s="316" t="s">
        <v>15233</v>
      </c>
      <c r="D810" s="317">
        <v>953.83540000000005</v>
      </c>
    </row>
    <row r="811" spans="1:4" ht="15.75" customHeight="1" x14ac:dyDescent="0.25">
      <c r="A811" s="364" t="s">
        <v>23454</v>
      </c>
      <c r="B811" s="119" t="s">
        <v>23455</v>
      </c>
      <c r="C811" s="316" t="s">
        <v>15233</v>
      </c>
      <c r="D811" s="317">
        <v>983.92219999999998</v>
      </c>
    </row>
    <row r="812" spans="1:4" ht="15.75" customHeight="1" x14ac:dyDescent="0.25">
      <c r="A812" s="364" t="s">
        <v>23456</v>
      </c>
      <c r="B812" s="119" t="s">
        <v>23457</v>
      </c>
      <c r="C812" s="316" t="s">
        <v>15233</v>
      </c>
      <c r="D812" s="317">
        <v>1056.0015000000001</v>
      </c>
    </row>
    <row r="813" spans="1:4" ht="15.75" customHeight="1" x14ac:dyDescent="0.25">
      <c r="A813" s="364" t="s">
        <v>23458</v>
      </c>
      <c r="B813" s="119" t="s">
        <v>23459</v>
      </c>
      <c r="C813" s="316" t="s">
        <v>15233</v>
      </c>
      <c r="D813" s="317">
        <v>1135.1288</v>
      </c>
    </row>
    <row r="814" spans="1:4" ht="15.75" customHeight="1" x14ac:dyDescent="0.25">
      <c r="A814" s="364" t="s">
        <v>23460</v>
      </c>
      <c r="B814" s="119" t="s">
        <v>23461</v>
      </c>
      <c r="C814" s="316" t="s">
        <v>15233</v>
      </c>
      <c r="D814" s="317">
        <v>109.1</v>
      </c>
    </row>
    <row r="815" spans="1:4" ht="15.75" customHeight="1" x14ac:dyDescent="0.25">
      <c r="A815" s="364" t="s">
        <v>23462</v>
      </c>
      <c r="B815" s="119" t="s">
        <v>23463</v>
      </c>
      <c r="C815" s="316" t="s">
        <v>15233</v>
      </c>
      <c r="D815" s="317">
        <v>162.61269999999999</v>
      </c>
    </row>
    <row r="816" spans="1:4" ht="15.75" customHeight="1" x14ac:dyDescent="0.25">
      <c r="A816" s="364" t="s">
        <v>23464</v>
      </c>
      <c r="B816" s="119" t="s">
        <v>23465</v>
      </c>
      <c r="C816" s="316" t="s">
        <v>15233</v>
      </c>
      <c r="D816" s="317">
        <v>181.73259999999999</v>
      </c>
    </row>
    <row r="817" spans="1:4" ht="15.75" customHeight="1" x14ac:dyDescent="0.25">
      <c r="A817" s="364" t="s">
        <v>23466</v>
      </c>
      <c r="B817" s="119" t="s">
        <v>23467</v>
      </c>
      <c r="C817" s="316" t="s">
        <v>15233</v>
      </c>
      <c r="D817" s="317">
        <v>232.565</v>
      </c>
    </row>
    <row r="818" spans="1:4" ht="15.75" customHeight="1" x14ac:dyDescent="0.25">
      <c r="A818" s="364" t="s">
        <v>23468</v>
      </c>
      <c r="B818" s="119" t="s">
        <v>23469</v>
      </c>
      <c r="C818" s="316" t="s">
        <v>15154</v>
      </c>
      <c r="D818" s="317">
        <v>697.81489999999997</v>
      </c>
    </row>
    <row r="819" spans="1:4" ht="15.75" customHeight="1" x14ac:dyDescent="0.25">
      <c r="A819" s="364" t="s">
        <v>23470</v>
      </c>
      <c r="B819" s="119" t="s">
        <v>23471</v>
      </c>
      <c r="C819" s="316" t="s">
        <v>15154</v>
      </c>
      <c r="D819" s="317">
        <v>572.21669999999995</v>
      </c>
    </row>
    <row r="820" spans="1:4" ht="15.75" customHeight="1" x14ac:dyDescent="0.25">
      <c r="A820" s="364" t="s">
        <v>23472</v>
      </c>
      <c r="B820" s="119" t="s">
        <v>23473</v>
      </c>
      <c r="C820" s="316" t="s">
        <v>15233</v>
      </c>
      <c r="D820" s="317">
        <v>739.37779999999998</v>
      </c>
    </row>
    <row r="821" spans="1:4" ht="15.75" customHeight="1" x14ac:dyDescent="0.25">
      <c r="A821" s="364" t="s">
        <v>23474</v>
      </c>
      <c r="B821" s="119" t="s">
        <v>23475</v>
      </c>
      <c r="C821" s="316" t="s">
        <v>19544</v>
      </c>
      <c r="D821" s="317">
        <v>10322.555899999999</v>
      </c>
    </row>
    <row r="822" spans="1:4" ht="15.75" customHeight="1" x14ac:dyDescent="0.25">
      <c r="A822" s="364" t="s">
        <v>23476</v>
      </c>
      <c r="B822" s="119" t="s">
        <v>23477</v>
      </c>
      <c r="C822" s="316" t="s">
        <v>19544</v>
      </c>
      <c r="D822" s="317">
        <v>8818.0558999999994</v>
      </c>
    </row>
    <row r="823" spans="1:4" ht="15.75" customHeight="1" x14ac:dyDescent="0.25">
      <c r="A823" s="364" t="s">
        <v>23478</v>
      </c>
      <c r="B823" s="119" t="s">
        <v>23479</v>
      </c>
      <c r="C823" s="316" t="s">
        <v>19544</v>
      </c>
      <c r="D823" s="317">
        <v>9821.0558999999994</v>
      </c>
    </row>
    <row r="824" spans="1:4" ht="15.75" customHeight="1" x14ac:dyDescent="0.25">
      <c r="A824" s="364" t="s">
        <v>23480</v>
      </c>
      <c r="B824" s="119" t="s">
        <v>23481</v>
      </c>
      <c r="C824" s="316" t="s">
        <v>19544</v>
      </c>
      <c r="D824" s="317">
        <v>10322.555899999999</v>
      </c>
    </row>
    <row r="825" spans="1:4" ht="15.75" customHeight="1" x14ac:dyDescent="0.25">
      <c r="A825" s="364" t="s">
        <v>23482</v>
      </c>
      <c r="B825" s="119" t="s">
        <v>19174</v>
      </c>
      <c r="C825" s="316" t="s">
        <v>15154</v>
      </c>
      <c r="D825" s="317">
        <v>92522.758000000002</v>
      </c>
    </row>
    <row r="826" spans="1:4" ht="15.75" customHeight="1" x14ac:dyDescent="0.25">
      <c r="A826" s="364" t="s">
        <v>23483</v>
      </c>
      <c r="B826" s="119" t="s">
        <v>23484</v>
      </c>
      <c r="C826" s="316" t="s">
        <v>15154</v>
      </c>
      <c r="D826" s="317">
        <v>12.404</v>
      </c>
    </row>
    <row r="827" spans="1:4" ht="15.75" customHeight="1" x14ac:dyDescent="0.25">
      <c r="A827" s="364" t="s">
        <v>23485</v>
      </c>
      <c r="B827" s="119" t="s">
        <v>23486</v>
      </c>
      <c r="C827" s="316" t="s">
        <v>15154</v>
      </c>
      <c r="D827" s="317">
        <v>10.887499999999999</v>
      </c>
    </row>
    <row r="828" spans="1:4" ht="15.75" customHeight="1" x14ac:dyDescent="0.25">
      <c r="A828" s="364" t="s">
        <v>23487</v>
      </c>
      <c r="B828" s="119" t="s">
        <v>23488</v>
      </c>
      <c r="C828" s="316" t="s">
        <v>15154</v>
      </c>
      <c r="D828" s="317">
        <v>55.263199999999998</v>
      </c>
    </row>
    <row r="829" spans="1:4" ht="15.75" customHeight="1" x14ac:dyDescent="0.25">
      <c r="A829" s="364" t="s">
        <v>23489</v>
      </c>
      <c r="B829" s="119" t="s">
        <v>23490</v>
      </c>
      <c r="C829" s="316" t="s">
        <v>15154</v>
      </c>
      <c r="D829" s="317">
        <v>57.075400000000002</v>
      </c>
    </row>
    <row r="830" spans="1:4" ht="15.75" customHeight="1" x14ac:dyDescent="0.25">
      <c r="A830" s="364" t="s">
        <v>23491</v>
      </c>
      <c r="B830" s="119" t="s">
        <v>23492</v>
      </c>
      <c r="C830" s="316" t="s">
        <v>15154</v>
      </c>
      <c r="D830" s="317">
        <v>60.275599999999997</v>
      </c>
    </row>
    <row r="831" spans="1:4" ht="15.75" customHeight="1" x14ac:dyDescent="0.25">
      <c r="A831" s="364" t="s">
        <v>23493</v>
      </c>
      <c r="B831" s="119" t="s">
        <v>23494</v>
      </c>
      <c r="C831" s="316" t="s">
        <v>15154</v>
      </c>
      <c r="D831" s="317">
        <v>118.518</v>
      </c>
    </row>
    <row r="832" spans="1:4" ht="15.75" customHeight="1" x14ac:dyDescent="0.25">
      <c r="A832" s="364" t="s">
        <v>23495</v>
      </c>
      <c r="B832" s="119" t="s">
        <v>23496</v>
      </c>
      <c r="C832" s="316" t="s">
        <v>15154</v>
      </c>
      <c r="D832" s="317">
        <v>13.266400000000001</v>
      </c>
    </row>
    <row r="833" spans="1:4" ht="15.75" customHeight="1" x14ac:dyDescent="0.25">
      <c r="A833" s="364" t="s">
        <v>23497</v>
      </c>
      <c r="B833" s="119" t="s">
        <v>23498</v>
      </c>
      <c r="C833" s="316" t="s">
        <v>15154</v>
      </c>
      <c r="D833" s="317">
        <v>103.42659999999999</v>
      </c>
    </row>
    <row r="834" spans="1:4" ht="15.75" customHeight="1" x14ac:dyDescent="0.25">
      <c r="A834" s="364" t="s">
        <v>23499</v>
      </c>
      <c r="B834" s="119" t="s">
        <v>23500</v>
      </c>
      <c r="C834" s="316" t="s">
        <v>15154</v>
      </c>
      <c r="D834" s="317">
        <v>119.3151</v>
      </c>
    </row>
    <row r="835" spans="1:4" ht="15.75" customHeight="1" x14ac:dyDescent="0.25">
      <c r="A835" s="364" t="s">
        <v>23501</v>
      </c>
      <c r="B835" s="119" t="s">
        <v>23502</v>
      </c>
      <c r="C835" s="316" t="s">
        <v>15154</v>
      </c>
      <c r="D835" s="317">
        <v>130.55600000000001</v>
      </c>
    </row>
    <row r="836" spans="1:4" ht="15.75" customHeight="1" x14ac:dyDescent="0.25">
      <c r="A836" s="364" t="s">
        <v>23503</v>
      </c>
      <c r="B836" s="119" t="s">
        <v>23504</v>
      </c>
      <c r="C836" s="316" t="s">
        <v>15154</v>
      </c>
      <c r="D836" s="317">
        <v>66.387500000000003</v>
      </c>
    </row>
    <row r="837" spans="1:4" ht="15.75" customHeight="1" x14ac:dyDescent="0.25">
      <c r="A837" s="364" t="s">
        <v>23505</v>
      </c>
      <c r="B837" s="119" t="s">
        <v>23506</v>
      </c>
      <c r="C837" s="316" t="s">
        <v>15154</v>
      </c>
      <c r="D837" s="317">
        <v>96.436300000000003</v>
      </c>
    </row>
    <row r="838" spans="1:4" ht="15.75" customHeight="1" x14ac:dyDescent="0.25">
      <c r="A838" s="364" t="s">
        <v>23507</v>
      </c>
      <c r="B838" s="119" t="s">
        <v>23508</v>
      </c>
      <c r="C838" s="316" t="s">
        <v>15154</v>
      </c>
      <c r="D838" s="317">
        <v>126.1405</v>
      </c>
    </row>
    <row r="839" spans="1:4" ht="15.75" customHeight="1" x14ac:dyDescent="0.25">
      <c r="A839" s="364" t="s">
        <v>23509</v>
      </c>
      <c r="B839" s="119" t="s">
        <v>23510</v>
      </c>
      <c r="C839" s="316" t="s">
        <v>15154</v>
      </c>
      <c r="D839" s="317">
        <v>62.7194</v>
      </c>
    </row>
    <row r="840" spans="1:4" ht="15.75" customHeight="1" x14ac:dyDescent="0.25">
      <c r="A840" s="364" t="s">
        <v>23511</v>
      </c>
      <c r="B840" s="119" t="s">
        <v>23512</v>
      </c>
      <c r="C840" s="316" t="s">
        <v>15154</v>
      </c>
      <c r="D840" s="317">
        <v>125.60980000000001</v>
      </c>
    </row>
    <row r="841" spans="1:4" ht="15.75" customHeight="1" x14ac:dyDescent="0.25">
      <c r="A841" s="364" t="s">
        <v>23513</v>
      </c>
      <c r="B841" s="119" t="s">
        <v>23514</v>
      </c>
      <c r="C841" s="316" t="s">
        <v>23515</v>
      </c>
      <c r="D841" s="317">
        <v>756.73800000000006</v>
      </c>
    </row>
    <row r="842" spans="1:4" ht="15.75" customHeight="1" x14ac:dyDescent="0.25">
      <c r="A842" s="364" t="s">
        <v>23516</v>
      </c>
      <c r="B842" s="119" t="s">
        <v>23517</v>
      </c>
      <c r="C842" s="316" t="s">
        <v>23515</v>
      </c>
      <c r="D842" s="317">
        <v>891.23429999999996</v>
      </c>
    </row>
    <row r="843" spans="1:4" ht="15.75" customHeight="1" x14ac:dyDescent="0.25">
      <c r="A843" s="364" t="s">
        <v>23518</v>
      </c>
      <c r="B843" s="119" t="s">
        <v>23519</v>
      </c>
      <c r="C843" s="316" t="s">
        <v>23515</v>
      </c>
      <c r="D843" s="317">
        <v>1045.6214</v>
      </c>
    </row>
    <row r="844" spans="1:4" ht="30" customHeight="1" x14ac:dyDescent="0.25">
      <c r="A844" s="364" t="s">
        <v>23520</v>
      </c>
      <c r="B844" s="119" t="s">
        <v>23521</v>
      </c>
      <c r="C844" s="316" t="s">
        <v>15154</v>
      </c>
      <c r="D844" s="317">
        <v>50.890799999999999</v>
      </c>
    </row>
    <row r="845" spans="1:4" ht="15.75" customHeight="1" x14ac:dyDescent="0.25">
      <c r="A845" s="364" t="s">
        <v>23522</v>
      </c>
      <c r="B845" s="119" t="s">
        <v>23523</v>
      </c>
      <c r="C845" s="316" t="s">
        <v>23515</v>
      </c>
      <c r="D845" s="317">
        <v>949.03309999999999</v>
      </c>
    </row>
    <row r="846" spans="1:4" ht="15.75" customHeight="1" x14ac:dyDescent="0.25">
      <c r="A846" s="364" t="s">
        <v>23524</v>
      </c>
      <c r="B846" s="119" t="s">
        <v>23525</v>
      </c>
      <c r="C846" s="316" t="s">
        <v>15154</v>
      </c>
      <c r="D846" s="317">
        <v>446116.92479999998</v>
      </c>
    </row>
    <row r="847" spans="1:4" ht="15.75" customHeight="1" x14ac:dyDescent="0.25">
      <c r="A847" s="364" t="s">
        <v>23526</v>
      </c>
      <c r="B847" s="119" t="s">
        <v>23527</v>
      </c>
      <c r="C847" s="316" t="s">
        <v>15154</v>
      </c>
      <c r="D847" s="317">
        <v>489683.19380000001</v>
      </c>
    </row>
    <row r="848" spans="1:4" ht="15.75" customHeight="1" x14ac:dyDescent="0.25">
      <c r="A848" s="364" t="s">
        <v>23528</v>
      </c>
      <c r="B848" s="119" t="s">
        <v>23529</v>
      </c>
      <c r="C848" s="316" t="s">
        <v>15154</v>
      </c>
      <c r="D848" s="317">
        <v>537606.54119999998</v>
      </c>
    </row>
    <row r="849" spans="1:4" ht="15.75" customHeight="1" x14ac:dyDescent="0.25">
      <c r="A849" s="364" t="s">
        <v>23530</v>
      </c>
      <c r="B849" s="119" t="s">
        <v>23531</v>
      </c>
      <c r="C849" s="316" t="s">
        <v>15154</v>
      </c>
      <c r="D849" s="317">
        <v>595915.50560000003</v>
      </c>
    </row>
    <row r="850" spans="1:4" ht="15.75" customHeight="1" x14ac:dyDescent="0.25">
      <c r="A850" s="364" t="s">
        <v>23532</v>
      </c>
      <c r="B850" s="119" t="s">
        <v>23533</v>
      </c>
      <c r="C850" s="316" t="s">
        <v>15154</v>
      </c>
      <c r="D850" s="317">
        <v>567774.77780000004</v>
      </c>
    </row>
    <row r="851" spans="1:4" ht="15.75" customHeight="1" x14ac:dyDescent="0.25">
      <c r="A851" s="364" t="s">
        <v>23534</v>
      </c>
      <c r="B851" s="119" t="s">
        <v>23535</v>
      </c>
      <c r="C851" s="316" t="s">
        <v>15154</v>
      </c>
      <c r="D851" s="317">
        <v>622947.45220000006</v>
      </c>
    </row>
    <row r="852" spans="1:4" ht="15.75" customHeight="1" x14ac:dyDescent="0.25">
      <c r="A852" s="364" t="s">
        <v>23536</v>
      </c>
      <c r="B852" s="119" t="s">
        <v>23537</v>
      </c>
      <c r="C852" s="316" t="s">
        <v>15154</v>
      </c>
      <c r="D852" s="317">
        <v>678654.26859999995</v>
      </c>
    </row>
    <row r="853" spans="1:4" ht="15.75" customHeight="1" x14ac:dyDescent="0.25">
      <c r="A853" s="364" t="s">
        <v>23538</v>
      </c>
      <c r="B853" s="119" t="s">
        <v>23539</v>
      </c>
      <c r="C853" s="316" t="s">
        <v>15154</v>
      </c>
      <c r="D853" s="317">
        <v>745413.353</v>
      </c>
    </row>
    <row r="854" spans="1:4" ht="15.75" customHeight="1" x14ac:dyDescent="0.25">
      <c r="A854" s="364" t="s">
        <v>23540</v>
      </c>
      <c r="B854" s="119" t="s">
        <v>23541</v>
      </c>
      <c r="C854" s="316" t="s">
        <v>15154</v>
      </c>
      <c r="D854" s="317">
        <v>905290.02949999995</v>
      </c>
    </row>
    <row r="855" spans="1:4" ht="15.75" customHeight="1" x14ac:dyDescent="0.25">
      <c r="A855" s="364" t="s">
        <v>23542</v>
      </c>
      <c r="B855" s="119" t="s">
        <v>23543</v>
      </c>
      <c r="C855" s="316" t="s">
        <v>15154</v>
      </c>
      <c r="D855" s="317">
        <v>734495.85160000005</v>
      </c>
    </row>
    <row r="856" spans="1:4" ht="15.75" customHeight="1" x14ac:dyDescent="0.25">
      <c r="A856" s="364" t="s">
        <v>23544</v>
      </c>
      <c r="B856" s="119" t="s">
        <v>23545</v>
      </c>
      <c r="C856" s="316" t="s">
        <v>15154</v>
      </c>
      <c r="D856" s="317">
        <v>812126.90500000003</v>
      </c>
    </row>
    <row r="857" spans="1:4" ht="15.75" customHeight="1" x14ac:dyDescent="0.25">
      <c r="A857" s="364" t="s">
        <v>23546</v>
      </c>
      <c r="B857" s="119" t="s">
        <v>23547</v>
      </c>
      <c r="C857" s="316" t="s">
        <v>15154</v>
      </c>
      <c r="D857" s="317">
        <v>891771.46019999997</v>
      </c>
    </row>
    <row r="858" spans="1:4" ht="15.75" customHeight="1" x14ac:dyDescent="0.25">
      <c r="A858" s="364" t="s">
        <v>23548</v>
      </c>
      <c r="B858" s="119" t="s">
        <v>23549</v>
      </c>
      <c r="C858" s="316" t="s">
        <v>15154</v>
      </c>
      <c r="D858" s="317">
        <v>649338.02800000005</v>
      </c>
    </row>
    <row r="859" spans="1:4" ht="15.75" customHeight="1" x14ac:dyDescent="0.25">
      <c r="A859" s="364" t="s">
        <v>23550</v>
      </c>
      <c r="B859" s="119" t="s">
        <v>23551</v>
      </c>
      <c r="C859" s="316" t="s">
        <v>15154</v>
      </c>
      <c r="D859" s="317">
        <v>1066989.8688000001</v>
      </c>
    </row>
    <row r="860" spans="1:4" ht="15.75" customHeight="1" x14ac:dyDescent="0.25">
      <c r="A860" s="364" t="s">
        <v>23552</v>
      </c>
      <c r="B860" s="119" t="s">
        <v>23553</v>
      </c>
      <c r="C860" s="316" t="s">
        <v>15154</v>
      </c>
      <c r="D860" s="317">
        <v>511369.576</v>
      </c>
    </row>
    <row r="861" spans="1:4" ht="15.75" customHeight="1" x14ac:dyDescent="0.25">
      <c r="A861" s="364" t="s">
        <v>23554</v>
      </c>
      <c r="B861" s="119" t="s">
        <v>23555</v>
      </c>
      <c r="C861" s="316" t="s">
        <v>15154</v>
      </c>
      <c r="D861" s="317">
        <v>561461.14229999995</v>
      </c>
    </row>
    <row r="862" spans="1:4" ht="15.75" customHeight="1" x14ac:dyDescent="0.25">
      <c r="A862" s="364" t="s">
        <v>23556</v>
      </c>
      <c r="B862" s="119" t="s">
        <v>23557</v>
      </c>
      <c r="C862" s="316" t="s">
        <v>15154</v>
      </c>
      <c r="D862" s="317">
        <v>616562.22010000004</v>
      </c>
    </row>
    <row r="863" spans="1:4" ht="15.75" customHeight="1" x14ac:dyDescent="0.25">
      <c r="A863" s="364" t="s">
        <v>23558</v>
      </c>
      <c r="B863" s="119" t="s">
        <v>23559</v>
      </c>
      <c r="C863" s="316" t="s">
        <v>15154</v>
      </c>
      <c r="D863" s="317">
        <v>677173.01859999995</v>
      </c>
    </row>
    <row r="864" spans="1:4" ht="15.75" customHeight="1" x14ac:dyDescent="0.25">
      <c r="A864" s="364" t="s">
        <v>23560</v>
      </c>
      <c r="B864" s="119" t="s">
        <v>23561</v>
      </c>
      <c r="C864" s="316" t="s">
        <v>15154</v>
      </c>
      <c r="D864" s="317">
        <v>650476.70559999999</v>
      </c>
    </row>
    <row r="865" spans="1:4" ht="15.75" customHeight="1" x14ac:dyDescent="0.25">
      <c r="A865" s="364" t="s">
        <v>23562</v>
      </c>
      <c r="B865" s="119" t="s">
        <v>23563</v>
      </c>
      <c r="C865" s="316" t="s">
        <v>15154</v>
      </c>
      <c r="D865" s="317">
        <v>713969.4325</v>
      </c>
    </row>
    <row r="866" spans="1:4" ht="15.75" customHeight="1" x14ac:dyDescent="0.25">
      <c r="A866" s="364" t="s">
        <v>23564</v>
      </c>
      <c r="B866" s="119" t="s">
        <v>23565</v>
      </c>
      <c r="C866" s="316" t="s">
        <v>15154</v>
      </c>
      <c r="D866" s="317">
        <v>783761.70140000002</v>
      </c>
    </row>
    <row r="867" spans="1:4" ht="15.75" customHeight="1" x14ac:dyDescent="0.25">
      <c r="A867" s="364" t="s">
        <v>23566</v>
      </c>
      <c r="B867" s="119" t="s">
        <v>23567</v>
      </c>
      <c r="C867" s="316" t="s">
        <v>15154</v>
      </c>
      <c r="D867" s="317">
        <v>868556.40760000004</v>
      </c>
    </row>
    <row r="868" spans="1:4" ht="15.75" customHeight="1" x14ac:dyDescent="0.25">
      <c r="A868" s="364" t="s">
        <v>23568</v>
      </c>
      <c r="B868" s="119" t="s">
        <v>23569</v>
      </c>
      <c r="C868" s="316" t="s">
        <v>15154</v>
      </c>
      <c r="D868" s="317">
        <v>1037453.6662</v>
      </c>
    </row>
    <row r="869" spans="1:4" ht="15.75" customHeight="1" x14ac:dyDescent="0.25">
      <c r="A869" s="364" t="s">
        <v>23570</v>
      </c>
      <c r="B869" s="119" t="s">
        <v>23571</v>
      </c>
      <c r="C869" s="316" t="s">
        <v>15154</v>
      </c>
      <c r="D869" s="317">
        <v>856726.18189999997</v>
      </c>
    </row>
    <row r="870" spans="1:4" ht="15.75" customHeight="1" x14ac:dyDescent="0.25">
      <c r="A870" s="364" t="s">
        <v>23572</v>
      </c>
      <c r="B870" s="119" t="s">
        <v>23573</v>
      </c>
      <c r="C870" s="316" t="s">
        <v>15154</v>
      </c>
      <c r="D870" s="317">
        <v>931601.15549999999</v>
      </c>
    </row>
    <row r="871" spans="1:4" ht="15.75" customHeight="1" x14ac:dyDescent="0.25">
      <c r="A871" s="364" t="s">
        <v>23574</v>
      </c>
      <c r="B871" s="119" t="s">
        <v>23575</v>
      </c>
      <c r="C871" s="316" t="s">
        <v>15154</v>
      </c>
      <c r="D871" s="317">
        <v>1031584.0269000001</v>
      </c>
    </row>
    <row r="872" spans="1:4" ht="15.75" customHeight="1" x14ac:dyDescent="0.25">
      <c r="A872" s="364" t="s">
        <v>23576</v>
      </c>
      <c r="B872" s="119" t="s">
        <v>23577</v>
      </c>
      <c r="C872" s="316" t="s">
        <v>15154</v>
      </c>
      <c r="D872" s="317">
        <v>745130.86399999994</v>
      </c>
    </row>
    <row r="873" spans="1:4" ht="15.75" customHeight="1" x14ac:dyDescent="0.25">
      <c r="A873" s="364" t="s">
        <v>23578</v>
      </c>
      <c r="B873" s="119" t="s">
        <v>23579</v>
      </c>
      <c r="C873" s="316" t="s">
        <v>15154</v>
      </c>
      <c r="D873" s="317">
        <v>1240375.5293000001</v>
      </c>
    </row>
    <row r="874" spans="1:4" ht="15.75" customHeight="1" x14ac:dyDescent="0.25">
      <c r="A874" s="364" t="s">
        <v>23580</v>
      </c>
      <c r="B874" s="119" t="s">
        <v>23581</v>
      </c>
      <c r="C874" s="316" t="s">
        <v>15154</v>
      </c>
      <c r="D874" s="317">
        <v>616962.6777</v>
      </c>
    </row>
    <row r="875" spans="1:4" ht="15.75" customHeight="1" x14ac:dyDescent="0.25">
      <c r="A875" s="364" t="s">
        <v>23582</v>
      </c>
      <c r="B875" s="119" t="s">
        <v>23583</v>
      </c>
      <c r="C875" s="316" t="s">
        <v>15154</v>
      </c>
      <c r="D875" s="317">
        <v>677054.2389</v>
      </c>
    </row>
    <row r="876" spans="1:4" ht="15.75" customHeight="1" x14ac:dyDescent="0.25">
      <c r="A876" s="364" t="s">
        <v>23584</v>
      </c>
      <c r="B876" s="119" t="s">
        <v>23585</v>
      </c>
      <c r="C876" s="316" t="s">
        <v>15154</v>
      </c>
      <c r="D876" s="317">
        <v>743155.08519999997</v>
      </c>
    </row>
    <row r="877" spans="1:4" ht="15.75" customHeight="1" x14ac:dyDescent="0.25">
      <c r="A877" s="364" t="s">
        <v>23586</v>
      </c>
      <c r="B877" s="119" t="s">
        <v>23587</v>
      </c>
      <c r="C877" s="316" t="s">
        <v>15154</v>
      </c>
      <c r="D877" s="317">
        <v>823889.09750000003</v>
      </c>
    </row>
    <row r="878" spans="1:4" ht="15.75" customHeight="1" x14ac:dyDescent="0.25">
      <c r="A878" s="364" t="s">
        <v>23588</v>
      </c>
      <c r="B878" s="119" t="s">
        <v>23589</v>
      </c>
      <c r="C878" s="316" t="s">
        <v>15154</v>
      </c>
      <c r="D878" s="317">
        <v>777489.57250000001</v>
      </c>
    </row>
    <row r="879" spans="1:4" ht="15.75" customHeight="1" x14ac:dyDescent="0.25">
      <c r="A879" s="364" t="s">
        <v>23590</v>
      </c>
      <c r="B879" s="119" t="s">
        <v>23591</v>
      </c>
      <c r="C879" s="316" t="s">
        <v>15154</v>
      </c>
      <c r="D879" s="317">
        <v>861657.00139999995</v>
      </c>
    </row>
    <row r="880" spans="1:4" ht="15.75" customHeight="1" x14ac:dyDescent="0.25">
      <c r="A880" s="364" t="s">
        <v>23592</v>
      </c>
      <c r="B880" s="119" t="s">
        <v>23593</v>
      </c>
      <c r="C880" s="316" t="s">
        <v>15154</v>
      </c>
      <c r="D880" s="317">
        <v>945415.7868</v>
      </c>
    </row>
    <row r="881" spans="1:4" ht="15.75" customHeight="1" x14ac:dyDescent="0.25">
      <c r="A881" s="364" t="s">
        <v>23594</v>
      </c>
      <c r="B881" s="119" t="s">
        <v>23595</v>
      </c>
      <c r="C881" s="316" t="s">
        <v>15154</v>
      </c>
      <c r="D881" s="317">
        <v>1029159.7209</v>
      </c>
    </row>
    <row r="882" spans="1:4" ht="15.75" customHeight="1" x14ac:dyDescent="0.25">
      <c r="A882" s="364" t="s">
        <v>23596</v>
      </c>
      <c r="B882" s="119" t="s">
        <v>23597</v>
      </c>
      <c r="C882" s="316" t="s">
        <v>15154</v>
      </c>
      <c r="D882" s="317">
        <v>1264316.5941999999</v>
      </c>
    </row>
    <row r="883" spans="1:4" ht="15.75" customHeight="1" x14ac:dyDescent="0.25">
      <c r="A883" s="364" t="s">
        <v>23598</v>
      </c>
      <c r="B883" s="119" t="s">
        <v>23599</v>
      </c>
      <c r="C883" s="316" t="s">
        <v>15154</v>
      </c>
      <c r="D883" s="317">
        <v>1023310.738</v>
      </c>
    </row>
    <row r="884" spans="1:4" ht="15.75" customHeight="1" x14ac:dyDescent="0.25">
      <c r="A884" s="364" t="s">
        <v>23600</v>
      </c>
      <c r="B884" s="119" t="s">
        <v>23601</v>
      </c>
      <c r="C884" s="316" t="s">
        <v>15154</v>
      </c>
      <c r="D884" s="317">
        <v>1114844.1995000001</v>
      </c>
    </row>
    <row r="885" spans="1:4" ht="15.75" customHeight="1" x14ac:dyDescent="0.25">
      <c r="A885" s="364" t="s">
        <v>23602</v>
      </c>
      <c r="B885" s="119" t="s">
        <v>23603</v>
      </c>
      <c r="C885" s="316" t="s">
        <v>15154</v>
      </c>
      <c r="D885" s="317">
        <v>1240440.0308000001</v>
      </c>
    </row>
    <row r="886" spans="1:4" ht="15.75" customHeight="1" x14ac:dyDescent="0.25">
      <c r="A886" s="364" t="s">
        <v>23604</v>
      </c>
      <c r="B886" s="119" t="s">
        <v>23605</v>
      </c>
      <c r="C886" s="316" t="s">
        <v>15233</v>
      </c>
      <c r="D886" s="317">
        <v>383.88440000000003</v>
      </c>
    </row>
    <row r="887" spans="1:4" ht="15.75" customHeight="1" x14ac:dyDescent="0.25">
      <c r="A887" s="364" t="s">
        <v>23606</v>
      </c>
      <c r="B887" s="119" t="s">
        <v>23607</v>
      </c>
      <c r="C887" s="316" t="s">
        <v>15154</v>
      </c>
      <c r="D887" s="317">
        <v>1482256.2699</v>
      </c>
    </row>
    <row r="888" spans="1:4" ht="15.75" customHeight="1" x14ac:dyDescent="0.25">
      <c r="A888" s="364" t="s">
        <v>23608</v>
      </c>
      <c r="B888" s="119" t="s">
        <v>23609</v>
      </c>
      <c r="C888" s="316" t="s">
        <v>15154</v>
      </c>
      <c r="D888" s="317">
        <v>493.35509999999999</v>
      </c>
    </row>
    <row r="889" spans="1:4" ht="15.75" customHeight="1" x14ac:dyDescent="0.25">
      <c r="A889" s="364" t="s">
        <v>23610</v>
      </c>
      <c r="B889" s="119" t="s">
        <v>23611</v>
      </c>
      <c r="C889" s="316" t="s">
        <v>15154</v>
      </c>
      <c r="D889" s="317">
        <v>267.36399999999998</v>
      </c>
    </row>
    <row r="890" spans="1:4" ht="15.75" customHeight="1" x14ac:dyDescent="0.25">
      <c r="A890" s="364" t="s">
        <v>23612</v>
      </c>
      <c r="B890" s="119" t="s">
        <v>23613</v>
      </c>
      <c r="C890" s="316" t="s">
        <v>15233</v>
      </c>
      <c r="D890" s="317">
        <v>806.14030000000002</v>
      </c>
    </row>
    <row r="891" spans="1:4" ht="15.75" customHeight="1" x14ac:dyDescent="0.25">
      <c r="A891" s="364" t="s">
        <v>23614</v>
      </c>
      <c r="B891" s="119" t="s">
        <v>23615</v>
      </c>
      <c r="C891" s="316" t="s">
        <v>15233</v>
      </c>
      <c r="D891" s="317">
        <v>631.26549999999997</v>
      </c>
    </row>
    <row r="892" spans="1:4" ht="15.75" customHeight="1" x14ac:dyDescent="0.25">
      <c r="A892" s="364" t="s">
        <v>23616</v>
      </c>
      <c r="B892" s="119" t="s">
        <v>23617</v>
      </c>
      <c r="C892" s="316" t="s">
        <v>15154</v>
      </c>
      <c r="D892" s="317">
        <v>713226.47180000006</v>
      </c>
    </row>
    <row r="893" spans="1:4" ht="15.75" customHeight="1" x14ac:dyDescent="0.25">
      <c r="A893" s="364" t="s">
        <v>23618</v>
      </c>
      <c r="B893" s="119" t="s">
        <v>23619</v>
      </c>
      <c r="C893" s="316" t="s">
        <v>15154</v>
      </c>
      <c r="D893" s="317">
        <v>783503.79220000003</v>
      </c>
    </row>
    <row r="894" spans="1:4" ht="15.75" customHeight="1" x14ac:dyDescent="0.25">
      <c r="A894" s="364" t="s">
        <v>23620</v>
      </c>
      <c r="B894" s="119" t="s">
        <v>23621</v>
      </c>
      <c r="C894" s="316" t="s">
        <v>15154</v>
      </c>
      <c r="D894" s="317">
        <v>943340.43409999995</v>
      </c>
    </row>
    <row r="895" spans="1:4" ht="15.75" customHeight="1" x14ac:dyDescent="0.25">
      <c r="A895" s="364" t="s">
        <v>23622</v>
      </c>
      <c r="B895" s="119" t="s">
        <v>23623</v>
      </c>
      <c r="C895" s="316" t="s">
        <v>15154</v>
      </c>
      <c r="D895" s="317">
        <v>897377.93330000003</v>
      </c>
    </row>
    <row r="896" spans="1:4" ht="15.75" customHeight="1" x14ac:dyDescent="0.25">
      <c r="A896" s="364" t="s">
        <v>23624</v>
      </c>
      <c r="B896" s="119" t="s">
        <v>23625</v>
      </c>
      <c r="C896" s="316" t="s">
        <v>15154</v>
      </c>
      <c r="D896" s="317">
        <v>985547.97840000002</v>
      </c>
    </row>
    <row r="897" spans="1:4" ht="15.75" customHeight="1" x14ac:dyDescent="0.25">
      <c r="A897" s="364" t="s">
        <v>23626</v>
      </c>
      <c r="B897" s="119" t="s">
        <v>23627</v>
      </c>
      <c r="C897" s="316" t="s">
        <v>15154</v>
      </c>
      <c r="D897" s="317">
        <v>1082534.7376999999</v>
      </c>
    </row>
    <row r="898" spans="1:4" ht="15.75" customHeight="1" x14ac:dyDescent="0.25">
      <c r="A898" s="364" t="s">
        <v>23628</v>
      </c>
      <c r="B898" s="119" t="s">
        <v>23629</v>
      </c>
      <c r="C898" s="316" t="s">
        <v>15154</v>
      </c>
      <c r="D898" s="317">
        <v>1311585.2193</v>
      </c>
    </row>
    <row r="899" spans="1:4" ht="15.75" customHeight="1" x14ac:dyDescent="0.25">
      <c r="A899" s="364" t="s">
        <v>23630</v>
      </c>
      <c r="B899" s="119" t="s">
        <v>23631</v>
      </c>
      <c r="C899" s="316" t="s">
        <v>15154</v>
      </c>
      <c r="D899" s="317">
        <v>505.19569999999999</v>
      </c>
    </row>
    <row r="900" spans="1:4" ht="15.75" customHeight="1" x14ac:dyDescent="0.25">
      <c r="A900" s="364" t="s">
        <v>23632</v>
      </c>
      <c r="B900" s="119" t="s">
        <v>23633</v>
      </c>
      <c r="C900" s="316" t="s">
        <v>15154</v>
      </c>
      <c r="D900" s="317">
        <v>1905.5930000000001</v>
      </c>
    </row>
    <row r="901" spans="1:4" ht="15.75" customHeight="1" x14ac:dyDescent="0.25">
      <c r="A901" s="364" t="s">
        <v>23634</v>
      </c>
      <c r="B901" s="119" t="s">
        <v>23635</v>
      </c>
      <c r="C901" s="316" t="s">
        <v>15154</v>
      </c>
      <c r="D901" s="317">
        <v>562.31489999999997</v>
      </c>
    </row>
    <row r="902" spans="1:4" ht="15.75" customHeight="1" x14ac:dyDescent="0.25">
      <c r="A902" s="364" t="s">
        <v>23636</v>
      </c>
      <c r="B902" s="119" t="s">
        <v>23637</v>
      </c>
      <c r="C902" s="316" t="s">
        <v>15154</v>
      </c>
      <c r="D902" s="317">
        <v>823824.90260000003</v>
      </c>
    </row>
    <row r="903" spans="1:4" ht="15.75" customHeight="1" x14ac:dyDescent="0.25">
      <c r="A903" s="364" t="s">
        <v>23638</v>
      </c>
      <c r="B903" s="119" t="s">
        <v>23639</v>
      </c>
      <c r="C903" s="316" t="s">
        <v>15154</v>
      </c>
      <c r="D903" s="317">
        <v>904639.51560000004</v>
      </c>
    </row>
    <row r="904" spans="1:4" ht="15.75" customHeight="1" x14ac:dyDescent="0.25">
      <c r="A904" s="364" t="s">
        <v>23640</v>
      </c>
      <c r="B904" s="119" t="s">
        <v>23641</v>
      </c>
      <c r="C904" s="316" t="s">
        <v>15154</v>
      </c>
      <c r="D904" s="317">
        <v>1082431.5353000001</v>
      </c>
    </row>
    <row r="905" spans="1:4" ht="30" customHeight="1" x14ac:dyDescent="0.25">
      <c r="A905" s="364" t="s">
        <v>23642</v>
      </c>
      <c r="B905" s="119" t="s">
        <v>23643</v>
      </c>
      <c r="C905" s="316" t="s">
        <v>15233</v>
      </c>
      <c r="D905" s="317">
        <v>484.39299999999997</v>
      </c>
    </row>
    <row r="906" spans="1:4" ht="30" customHeight="1" x14ac:dyDescent="0.25">
      <c r="A906" s="364" t="s">
        <v>23644</v>
      </c>
      <c r="B906" s="119" t="s">
        <v>23645</v>
      </c>
      <c r="C906" s="316" t="s">
        <v>15233</v>
      </c>
      <c r="D906" s="317">
        <v>602.33759999999995</v>
      </c>
    </row>
    <row r="907" spans="1:4" ht="30" customHeight="1" x14ac:dyDescent="0.25">
      <c r="A907" s="364" t="s">
        <v>23646</v>
      </c>
      <c r="B907" s="119" t="s">
        <v>23647</v>
      </c>
      <c r="C907" s="316" t="s">
        <v>15233</v>
      </c>
      <c r="D907" s="317">
        <v>741.93020000000001</v>
      </c>
    </row>
    <row r="908" spans="1:4" ht="30" customHeight="1" x14ac:dyDescent="0.25">
      <c r="A908" s="364" t="s">
        <v>23648</v>
      </c>
      <c r="B908" s="119" t="s">
        <v>23649</v>
      </c>
      <c r="C908" s="316" t="s">
        <v>15233</v>
      </c>
      <c r="D908" s="317">
        <v>1301.6936000000001</v>
      </c>
    </row>
    <row r="909" spans="1:4" ht="30" customHeight="1" x14ac:dyDescent="0.25">
      <c r="A909" s="364" t="s">
        <v>23650</v>
      </c>
      <c r="B909" s="119" t="s">
        <v>23651</v>
      </c>
      <c r="C909" s="316" t="s">
        <v>15233</v>
      </c>
      <c r="D909" s="317">
        <v>1654.1665</v>
      </c>
    </row>
    <row r="910" spans="1:4" ht="30" customHeight="1" x14ac:dyDescent="0.25">
      <c r="A910" s="364" t="s">
        <v>23652</v>
      </c>
      <c r="B910" s="119" t="s">
        <v>23653</v>
      </c>
      <c r="C910" s="316" t="s">
        <v>15233</v>
      </c>
      <c r="D910" s="317">
        <v>3190.3851</v>
      </c>
    </row>
    <row r="911" spans="1:4" ht="15.75" customHeight="1" x14ac:dyDescent="0.25">
      <c r="A911" s="364" t="s">
        <v>23654</v>
      </c>
      <c r="B911" s="119" t="s">
        <v>23655</v>
      </c>
      <c r="C911" s="316" t="s">
        <v>15154</v>
      </c>
      <c r="D911" s="317">
        <v>70.878299999999996</v>
      </c>
    </row>
    <row r="912" spans="1:4" ht="15.75" customHeight="1" x14ac:dyDescent="0.25">
      <c r="A912" s="364" t="s">
        <v>23656</v>
      </c>
      <c r="B912" s="119" t="s">
        <v>23657</v>
      </c>
      <c r="C912" s="316" t="s">
        <v>15154</v>
      </c>
      <c r="D912" s="317">
        <v>87.707099999999997</v>
      </c>
    </row>
    <row r="913" spans="1:4" ht="15.75" customHeight="1" x14ac:dyDescent="0.25">
      <c r="A913" s="364" t="s">
        <v>23658</v>
      </c>
      <c r="B913" s="119" t="s">
        <v>23659</v>
      </c>
      <c r="C913" s="316" t="s">
        <v>15154</v>
      </c>
      <c r="D913" s="317">
        <v>105.7217</v>
      </c>
    </row>
    <row r="914" spans="1:4" ht="15.75" customHeight="1" x14ac:dyDescent="0.25">
      <c r="A914" s="364" t="s">
        <v>23660</v>
      </c>
      <c r="B914" s="119" t="s">
        <v>23661</v>
      </c>
      <c r="C914" s="316" t="s">
        <v>15154</v>
      </c>
      <c r="D914" s="317">
        <v>121.0232</v>
      </c>
    </row>
    <row r="915" spans="1:4" ht="15.75" customHeight="1" x14ac:dyDescent="0.25">
      <c r="A915" s="364" t="s">
        <v>23662</v>
      </c>
      <c r="B915" s="119" t="s">
        <v>23663</v>
      </c>
      <c r="C915" s="316" t="s">
        <v>15154</v>
      </c>
      <c r="D915" s="317">
        <v>133.15559999999999</v>
      </c>
    </row>
    <row r="916" spans="1:4" ht="15.75" customHeight="1" x14ac:dyDescent="0.25">
      <c r="A916" s="364" t="s">
        <v>23664</v>
      </c>
      <c r="B916" s="119" t="s">
        <v>23665</v>
      </c>
      <c r="C916" s="316" t="s">
        <v>15154</v>
      </c>
      <c r="D916" s="317">
        <v>145.36689999999999</v>
      </c>
    </row>
    <row r="917" spans="1:4" ht="15.75" customHeight="1" x14ac:dyDescent="0.25">
      <c r="A917" s="364" t="s">
        <v>23666</v>
      </c>
      <c r="B917" s="119" t="s">
        <v>23667</v>
      </c>
      <c r="C917" s="316" t="s">
        <v>15154</v>
      </c>
      <c r="D917" s="317">
        <v>159.4342</v>
      </c>
    </row>
    <row r="918" spans="1:4" ht="15.75" customHeight="1" x14ac:dyDescent="0.25">
      <c r="A918" s="364" t="s">
        <v>23668</v>
      </c>
      <c r="B918" s="119" t="s">
        <v>23669</v>
      </c>
      <c r="C918" s="316" t="s">
        <v>15154</v>
      </c>
      <c r="D918" s="317">
        <v>176.31319999999999</v>
      </c>
    </row>
    <row r="919" spans="1:4" ht="15.75" customHeight="1" x14ac:dyDescent="0.25">
      <c r="A919" s="364" t="s">
        <v>23670</v>
      </c>
      <c r="B919" s="119" t="s">
        <v>23671</v>
      </c>
      <c r="C919" s="316" t="s">
        <v>15154</v>
      </c>
      <c r="D919" s="317">
        <v>199.65389999999999</v>
      </c>
    </row>
    <row r="920" spans="1:4" ht="15.75" customHeight="1" x14ac:dyDescent="0.25">
      <c r="A920" s="364" t="s">
        <v>23672</v>
      </c>
      <c r="B920" s="119" t="s">
        <v>23673</v>
      </c>
      <c r="C920" s="316" t="s">
        <v>15154</v>
      </c>
      <c r="D920" s="317">
        <v>449.03339999999997</v>
      </c>
    </row>
    <row r="921" spans="1:4" ht="15.75" customHeight="1" x14ac:dyDescent="0.25">
      <c r="A921" s="364" t="s">
        <v>23674</v>
      </c>
      <c r="B921" s="119" t="s">
        <v>23675</v>
      </c>
      <c r="C921" s="316" t="s">
        <v>15154</v>
      </c>
      <c r="D921" s="317">
        <v>32227.23</v>
      </c>
    </row>
    <row r="922" spans="1:4" ht="15.75" customHeight="1" x14ac:dyDescent="0.25">
      <c r="A922" s="364" t="s">
        <v>23676</v>
      </c>
      <c r="B922" s="119" t="s">
        <v>23677</v>
      </c>
      <c r="C922" s="316" t="s">
        <v>15154</v>
      </c>
      <c r="D922" s="317">
        <v>64194.096799999999</v>
      </c>
    </row>
    <row r="923" spans="1:4" ht="15.75" customHeight="1" x14ac:dyDescent="0.25">
      <c r="A923" s="364" t="s">
        <v>23678</v>
      </c>
      <c r="B923" s="119" t="s">
        <v>23679</v>
      </c>
      <c r="C923" s="316" t="s">
        <v>15154</v>
      </c>
      <c r="D923" s="317">
        <v>85448.0052</v>
      </c>
    </row>
    <row r="924" spans="1:4" ht="15.75" customHeight="1" x14ac:dyDescent="0.25">
      <c r="A924" s="364" t="s">
        <v>23680</v>
      </c>
      <c r="B924" s="119" t="s">
        <v>23681</v>
      </c>
      <c r="C924" s="316" t="s">
        <v>15154</v>
      </c>
      <c r="D924" s="317">
        <v>36902.04</v>
      </c>
    </row>
    <row r="925" spans="1:4" ht="15.75" customHeight="1" x14ac:dyDescent="0.25">
      <c r="A925" s="364" t="s">
        <v>23682</v>
      </c>
      <c r="B925" s="119" t="s">
        <v>23683</v>
      </c>
      <c r="C925" s="316" t="s">
        <v>15154</v>
      </c>
      <c r="D925" s="317">
        <v>72344.496799999994</v>
      </c>
    </row>
    <row r="926" spans="1:4" ht="15.75" customHeight="1" x14ac:dyDescent="0.25">
      <c r="A926" s="364" t="s">
        <v>23684</v>
      </c>
      <c r="B926" s="119" t="s">
        <v>23685</v>
      </c>
      <c r="C926" s="316" t="s">
        <v>15154</v>
      </c>
      <c r="D926" s="317">
        <v>96296.905199999994</v>
      </c>
    </row>
    <row r="927" spans="1:4" ht="15.75" customHeight="1" x14ac:dyDescent="0.25">
      <c r="A927" s="364" t="s">
        <v>23686</v>
      </c>
      <c r="B927" s="119" t="s">
        <v>23687</v>
      </c>
      <c r="C927" s="316" t="s">
        <v>15154</v>
      </c>
      <c r="D927" s="317">
        <v>44969.19</v>
      </c>
    </row>
    <row r="928" spans="1:4" ht="15.75" customHeight="1" x14ac:dyDescent="0.25">
      <c r="A928" s="364" t="s">
        <v>23688</v>
      </c>
      <c r="B928" s="119" t="s">
        <v>23689</v>
      </c>
      <c r="C928" s="316" t="s">
        <v>15154</v>
      </c>
      <c r="D928" s="317">
        <v>84997.0245</v>
      </c>
    </row>
    <row r="929" spans="1:4" ht="15.75" customHeight="1" x14ac:dyDescent="0.25">
      <c r="A929" s="364" t="s">
        <v>23690</v>
      </c>
      <c r="B929" s="119" t="s">
        <v>23691</v>
      </c>
      <c r="C929" s="316" t="s">
        <v>15154</v>
      </c>
      <c r="D929" s="317">
        <v>113138.53569999999</v>
      </c>
    </row>
    <row r="930" spans="1:4" ht="15.75" customHeight="1" x14ac:dyDescent="0.25">
      <c r="A930" s="364" t="s">
        <v>23692</v>
      </c>
      <c r="B930" s="119" t="s">
        <v>23693</v>
      </c>
      <c r="C930" s="316" t="s">
        <v>15154</v>
      </c>
      <c r="D930" s="317">
        <v>56511.42</v>
      </c>
    </row>
    <row r="931" spans="1:4" ht="15.75" customHeight="1" x14ac:dyDescent="0.25">
      <c r="A931" s="364" t="s">
        <v>23694</v>
      </c>
      <c r="B931" s="119" t="s">
        <v>23695</v>
      </c>
      <c r="C931" s="316" t="s">
        <v>15154</v>
      </c>
      <c r="D931" s="317">
        <v>112048.5922</v>
      </c>
    </row>
    <row r="932" spans="1:4" ht="15.75" customHeight="1" x14ac:dyDescent="0.25">
      <c r="A932" s="364" t="s">
        <v>23696</v>
      </c>
      <c r="B932" s="119" t="s">
        <v>23697</v>
      </c>
      <c r="C932" s="316" t="s">
        <v>15154</v>
      </c>
      <c r="D932" s="317">
        <v>149146.53940000001</v>
      </c>
    </row>
    <row r="933" spans="1:4" ht="30" customHeight="1" x14ac:dyDescent="0.25">
      <c r="A933" s="364" t="s">
        <v>23698</v>
      </c>
      <c r="B933" s="119" t="s">
        <v>23699</v>
      </c>
      <c r="C933" s="316" t="s">
        <v>15154</v>
      </c>
      <c r="D933" s="317">
        <v>1434.98</v>
      </c>
    </row>
    <row r="934" spans="1:4" ht="30" customHeight="1" x14ac:dyDescent="0.25">
      <c r="A934" s="364" t="s">
        <v>23700</v>
      </c>
      <c r="B934" s="119" t="s">
        <v>23701</v>
      </c>
      <c r="C934" s="316" t="s">
        <v>15154</v>
      </c>
      <c r="D934" s="317">
        <v>1419.61</v>
      </c>
    </row>
    <row r="935" spans="1:4" ht="30" customHeight="1" x14ac:dyDescent="0.25">
      <c r="A935" s="364" t="s">
        <v>23702</v>
      </c>
      <c r="B935" s="119" t="s">
        <v>23703</v>
      </c>
      <c r="C935" s="316" t="s">
        <v>15154</v>
      </c>
      <c r="D935" s="317">
        <v>1486.34</v>
      </c>
    </row>
    <row r="936" spans="1:4" ht="30" customHeight="1" x14ac:dyDescent="0.25">
      <c r="A936" s="364" t="s">
        <v>23704</v>
      </c>
      <c r="B936" s="119" t="s">
        <v>23705</v>
      </c>
      <c r="C936" s="316" t="s">
        <v>15154</v>
      </c>
      <c r="D936" s="317">
        <v>1435.12</v>
      </c>
    </row>
    <row r="937" spans="1:4" ht="15.75" customHeight="1" x14ac:dyDescent="0.25">
      <c r="A937" s="364" t="s">
        <v>23706</v>
      </c>
      <c r="B937" s="119" t="s">
        <v>23707</v>
      </c>
      <c r="C937" s="316" t="s">
        <v>15350</v>
      </c>
      <c r="D937" s="317">
        <v>120.0641</v>
      </c>
    </row>
    <row r="938" spans="1:4" ht="15.75" customHeight="1" x14ac:dyDescent="0.25">
      <c r="A938" s="364" t="s">
        <v>23708</v>
      </c>
      <c r="B938" s="119" t="s">
        <v>23709</v>
      </c>
      <c r="C938" s="316" t="s">
        <v>15154</v>
      </c>
      <c r="D938" s="317">
        <v>9.3361000000000001</v>
      </c>
    </row>
    <row r="939" spans="1:4" ht="15.75" customHeight="1" x14ac:dyDescent="0.25">
      <c r="A939" s="364" t="s">
        <v>23710</v>
      </c>
      <c r="B939" s="119" t="s">
        <v>23711</v>
      </c>
      <c r="C939" s="316" t="s">
        <v>15154</v>
      </c>
      <c r="D939" s="317">
        <v>1304.2063000000001</v>
      </c>
    </row>
    <row r="940" spans="1:4" ht="15.75" customHeight="1" x14ac:dyDescent="0.25">
      <c r="A940" s="364" t="s">
        <v>23712</v>
      </c>
      <c r="B940" s="119" t="s">
        <v>23713</v>
      </c>
      <c r="C940" s="316" t="s">
        <v>15154</v>
      </c>
      <c r="D940" s="317">
        <v>26.2972</v>
      </c>
    </row>
    <row r="941" spans="1:4" ht="15.75" customHeight="1" x14ac:dyDescent="0.25">
      <c r="A941" s="364" t="s">
        <v>23714</v>
      </c>
      <c r="B941" s="119" t="s">
        <v>23715</v>
      </c>
      <c r="C941" s="316" t="s">
        <v>15350</v>
      </c>
      <c r="D941" s="317">
        <v>3838.8809999999999</v>
      </c>
    </row>
    <row r="942" spans="1:4" ht="15.75" customHeight="1" x14ac:dyDescent="0.25">
      <c r="A942" s="364" t="s">
        <v>23716</v>
      </c>
      <c r="B942" s="119" t="s">
        <v>23717</v>
      </c>
      <c r="C942" s="316" t="s">
        <v>15154</v>
      </c>
      <c r="D942" s="317">
        <v>978.52700000000004</v>
      </c>
    </row>
    <row r="943" spans="1:4" ht="15.75" customHeight="1" x14ac:dyDescent="0.25">
      <c r="A943" s="364" t="s">
        <v>23718</v>
      </c>
      <c r="B943" s="119" t="s">
        <v>23719</v>
      </c>
      <c r="C943" s="316" t="s">
        <v>15233</v>
      </c>
      <c r="D943" s="317">
        <v>564.67880000000002</v>
      </c>
    </row>
    <row r="944" spans="1:4" ht="15.75" customHeight="1" x14ac:dyDescent="0.25">
      <c r="A944" s="364" t="s">
        <v>23720</v>
      </c>
      <c r="B944" s="119" t="s">
        <v>23721</v>
      </c>
      <c r="C944" s="316" t="s">
        <v>15233</v>
      </c>
      <c r="D944" s="317">
        <v>4.1976000000000004</v>
      </c>
    </row>
    <row r="945" spans="1:4" ht="15.75" customHeight="1" x14ac:dyDescent="0.25">
      <c r="A945" s="364" t="s">
        <v>23722</v>
      </c>
      <c r="B945" s="119" t="s">
        <v>23723</v>
      </c>
      <c r="C945" s="316" t="s">
        <v>15154</v>
      </c>
      <c r="D945" s="317">
        <v>38.3705</v>
      </c>
    </row>
    <row r="946" spans="1:4" ht="15.75" customHeight="1" x14ac:dyDescent="0.25">
      <c r="A946" s="364" t="s">
        <v>23724</v>
      </c>
      <c r="B946" s="119" t="s">
        <v>23725</v>
      </c>
      <c r="C946" s="316" t="s">
        <v>15154</v>
      </c>
      <c r="D946" s="317">
        <v>78.9679</v>
      </c>
    </row>
    <row r="947" spans="1:4" ht="15.75" customHeight="1" x14ac:dyDescent="0.25">
      <c r="A947" s="364" t="s">
        <v>23726</v>
      </c>
      <c r="B947" s="119" t="s">
        <v>23727</v>
      </c>
      <c r="C947" s="316" t="s">
        <v>15154</v>
      </c>
      <c r="D947" s="317">
        <v>1.083</v>
      </c>
    </row>
    <row r="948" spans="1:4" ht="15.75" customHeight="1" x14ac:dyDescent="0.25">
      <c r="A948" s="364" t="s">
        <v>23728</v>
      </c>
      <c r="B948" s="119" t="s">
        <v>23729</v>
      </c>
      <c r="C948" s="316" t="s">
        <v>15154</v>
      </c>
      <c r="D948" s="317">
        <v>3.1168</v>
      </c>
    </row>
    <row r="949" spans="1:4" ht="30" customHeight="1" x14ac:dyDescent="0.25">
      <c r="A949" s="364" t="s">
        <v>23730</v>
      </c>
      <c r="B949" s="119" t="s">
        <v>23731</v>
      </c>
      <c r="C949" s="316" t="s">
        <v>15233</v>
      </c>
      <c r="D949" s="317">
        <v>3.9929000000000001</v>
      </c>
    </row>
    <row r="950" spans="1:4" ht="15.75" customHeight="1" x14ac:dyDescent="0.25">
      <c r="A950" s="364" t="s">
        <v>23732</v>
      </c>
      <c r="B950" s="119" t="s">
        <v>23733</v>
      </c>
      <c r="C950" s="316" t="s">
        <v>15154</v>
      </c>
      <c r="D950" s="317">
        <v>2.4902000000000002</v>
      </c>
    </row>
    <row r="951" spans="1:4" ht="15.75" customHeight="1" x14ac:dyDescent="0.25">
      <c r="A951" s="364" t="s">
        <v>23734</v>
      </c>
      <c r="B951" s="119" t="s">
        <v>23735</v>
      </c>
      <c r="C951" s="316" t="s">
        <v>15154</v>
      </c>
      <c r="D951" s="317">
        <v>1.1034999999999999</v>
      </c>
    </row>
    <row r="952" spans="1:4" ht="15.75" customHeight="1" x14ac:dyDescent="0.25">
      <c r="A952" s="364" t="s">
        <v>23736</v>
      </c>
      <c r="B952" s="119" t="s">
        <v>23737</v>
      </c>
      <c r="C952" s="316" t="s">
        <v>15241</v>
      </c>
      <c r="D952" s="317">
        <v>12.257400000000001</v>
      </c>
    </row>
    <row r="953" spans="1:4" ht="15.75" customHeight="1" x14ac:dyDescent="0.25">
      <c r="A953" s="364" t="s">
        <v>23738</v>
      </c>
      <c r="B953" s="119" t="s">
        <v>23739</v>
      </c>
      <c r="C953" s="316" t="s">
        <v>15241</v>
      </c>
      <c r="D953" s="317">
        <v>12.257400000000001</v>
      </c>
    </row>
    <row r="954" spans="1:4" ht="15.75" customHeight="1" x14ac:dyDescent="0.25">
      <c r="A954" s="364" t="s">
        <v>23740</v>
      </c>
      <c r="B954" s="119" t="s">
        <v>23741</v>
      </c>
      <c r="C954" s="316" t="s">
        <v>15233</v>
      </c>
      <c r="D954" s="317">
        <v>13.3047</v>
      </c>
    </row>
    <row r="955" spans="1:4" ht="15.75" customHeight="1" x14ac:dyDescent="0.25">
      <c r="A955" s="364" t="s">
        <v>23742</v>
      </c>
      <c r="B955" s="119" t="s">
        <v>23743</v>
      </c>
      <c r="C955" s="316" t="s">
        <v>15233</v>
      </c>
      <c r="D955" s="317">
        <v>12.4848</v>
      </c>
    </row>
    <row r="956" spans="1:4" ht="15.75" customHeight="1" x14ac:dyDescent="0.25">
      <c r="A956" s="364" t="s">
        <v>23744</v>
      </c>
      <c r="B956" s="119" t="s">
        <v>23745</v>
      </c>
      <c r="C956" s="316" t="s">
        <v>15154</v>
      </c>
      <c r="D956" s="317">
        <v>107.3828</v>
      </c>
    </row>
    <row r="957" spans="1:4" ht="15.75" customHeight="1" x14ac:dyDescent="0.25">
      <c r="A957" s="364" t="s">
        <v>23746</v>
      </c>
      <c r="B957" s="119" t="s">
        <v>23747</v>
      </c>
      <c r="C957" s="316" t="s">
        <v>15154</v>
      </c>
      <c r="D957" s="317">
        <v>397.8612</v>
      </c>
    </row>
    <row r="958" spans="1:4" ht="15.75" customHeight="1" x14ac:dyDescent="0.25">
      <c r="A958" s="364" t="s">
        <v>23748</v>
      </c>
      <c r="B958" s="119" t="s">
        <v>23749</v>
      </c>
      <c r="C958" s="316" t="s">
        <v>15154</v>
      </c>
      <c r="D958" s="317">
        <v>70.376300000000001</v>
      </c>
    </row>
    <row r="959" spans="1:4" ht="15.75" customHeight="1" x14ac:dyDescent="0.25">
      <c r="A959" s="364" t="s">
        <v>23750</v>
      </c>
      <c r="B959" s="119" t="s">
        <v>23751</v>
      </c>
      <c r="C959" s="316" t="s">
        <v>15154</v>
      </c>
      <c r="D959" s="317">
        <v>102.2105</v>
      </c>
    </row>
    <row r="960" spans="1:4" ht="15.75" customHeight="1" x14ac:dyDescent="0.25">
      <c r="A960" s="364" t="s">
        <v>23752</v>
      </c>
      <c r="B960" s="119" t="s">
        <v>23753</v>
      </c>
      <c r="C960" s="316" t="s">
        <v>15154</v>
      </c>
      <c r="D960" s="317">
        <v>135.64060000000001</v>
      </c>
    </row>
    <row r="961" spans="1:4" ht="15.75" customHeight="1" x14ac:dyDescent="0.25">
      <c r="A961" s="364" t="s">
        <v>23754</v>
      </c>
      <c r="B961" s="119" t="s">
        <v>23755</v>
      </c>
      <c r="C961" s="316" t="s">
        <v>15154</v>
      </c>
      <c r="D961" s="317">
        <v>158.3886</v>
      </c>
    </row>
    <row r="962" spans="1:4" ht="15.75" customHeight="1" x14ac:dyDescent="0.25">
      <c r="A962" s="364" t="s">
        <v>23756</v>
      </c>
      <c r="B962" s="119" t="s">
        <v>23757</v>
      </c>
      <c r="C962" s="316" t="s">
        <v>15154</v>
      </c>
      <c r="D962" s="317">
        <v>155.08340000000001</v>
      </c>
    </row>
    <row r="963" spans="1:4" ht="15.75" customHeight="1" x14ac:dyDescent="0.25">
      <c r="A963" s="364" t="s">
        <v>23758</v>
      </c>
      <c r="B963" s="119" t="s">
        <v>23759</v>
      </c>
      <c r="C963" s="316" t="s">
        <v>15154</v>
      </c>
      <c r="D963" s="317">
        <v>218.65530000000001</v>
      </c>
    </row>
    <row r="964" spans="1:4" ht="15.75" customHeight="1" x14ac:dyDescent="0.25">
      <c r="A964" s="364" t="s">
        <v>23760</v>
      </c>
      <c r="B964" s="119" t="s">
        <v>23761</v>
      </c>
      <c r="C964" s="316" t="s">
        <v>15154</v>
      </c>
      <c r="D964" s="317">
        <v>257.4923</v>
      </c>
    </row>
    <row r="965" spans="1:4" ht="15.75" customHeight="1" x14ac:dyDescent="0.25">
      <c r="A965" s="364" t="s">
        <v>23762</v>
      </c>
      <c r="B965" s="119" t="s">
        <v>23763</v>
      </c>
      <c r="C965" s="316" t="s">
        <v>15154</v>
      </c>
      <c r="D965" s="317">
        <v>269.54059999999998</v>
      </c>
    </row>
    <row r="966" spans="1:4" ht="15.75" customHeight="1" x14ac:dyDescent="0.25">
      <c r="A966" s="364" t="s">
        <v>23764</v>
      </c>
      <c r="B966" s="119" t="s">
        <v>23765</v>
      </c>
      <c r="C966" s="316" t="s">
        <v>15154</v>
      </c>
      <c r="D966" s="317">
        <v>288.88099999999997</v>
      </c>
    </row>
    <row r="967" spans="1:4" ht="15.75" customHeight="1" x14ac:dyDescent="0.25">
      <c r="A967" s="364" t="s">
        <v>23766</v>
      </c>
      <c r="B967" s="119" t="s">
        <v>23767</v>
      </c>
      <c r="C967" s="316" t="s">
        <v>15154</v>
      </c>
      <c r="D967" s="317">
        <v>330.77460000000002</v>
      </c>
    </row>
    <row r="968" spans="1:4" ht="15.75" customHeight="1" x14ac:dyDescent="0.25">
      <c r="A968" s="364" t="s">
        <v>23768</v>
      </c>
      <c r="B968" s="119" t="s">
        <v>23769</v>
      </c>
      <c r="C968" s="316" t="s">
        <v>15154</v>
      </c>
      <c r="D968" s="317">
        <v>282.50749999999999</v>
      </c>
    </row>
    <row r="969" spans="1:4" ht="15.75" customHeight="1" x14ac:dyDescent="0.25">
      <c r="A969" s="364" t="s">
        <v>23770</v>
      </c>
      <c r="B969" s="119" t="s">
        <v>23771</v>
      </c>
      <c r="C969" s="316" t="s">
        <v>15154</v>
      </c>
      <c r="D969" s="317">
        <v>345.01249999999999</v>
      </c>
    </row>
    <row r="970" spans="1:4" ht="15.75" customHeight="1" x14ac:dyDescent="0.25">
      <c r="A970" s="364" t="s">
        <v>23772</v>
      </c>
      <c r="B970" s="119" t="s">
        <v>23773</v>
      </c>
      <c r="C970" s="316" t="s">
        <v>15154</v>
      </c>
      <c r="D970" s="317">
        <v>346.61540000000002</v>
      </c>
    </row>
    <row r="971" spans="1:4" ht="15.75" customHeight="1" x14ac:dyDescent="0.25">
      <c r="A971" s="364" t="s">
        <v>23774</v>
      </c>
      <c r="B971" s="119" t="s">
        <v>23775</v>
      </c>
      <c r="C971" s="316" t="s">
        <v>15154</v>
      </c>
      <c r="D971" s="317">
        <v>394.97550000000001</v>
      </c>
    </row>
    <row r="972" spans="1:4" ht="15.75" customHeight="1" x14ac:dyDescent="0.25">
      <c r="A972" s="364" t="s">
        <v>23776</v>
      </c>
      <c r="B972" s="119" t="s">
        <v>23777</v>
      </c>
      <c r="C972" s="316" t="s">
        <v>15154</v>
      </c>
      <c r="D972" s="317">
        <v>55.322800000000001</v>
      </c>
    </row>
    <row r="973" spans="1:4" ht="15.75" customHeight="1" x14ac:dyDescent="0.25">
      <c r="A973" s="364" t="s">
        <v>23778</v>
      </c>
      <c r="B973" s="119" t="s">
        <v>23779</v>
      </c>
      <c r="C973" s="316" t="s">
        <v>15154</v>
      </c>
      <c r="D973" s="317">
        <v>57.855400000000003</v>
      </c>
    </row>
    <row r="974" spans="1:4" ht="15.75" customHeight="1" x14ac:dyDescent="0.25">
      <c r="A974" s="364" t="s">
        <v>23780</v>
      </c>
      <c r="B974" s="119" t="s">
        <v>23781</v>
      </c>
      <c r="C974" s="316" t="s">
        <v>15154</v>
      </c>
      <c r="D974" s="317">
        <v>84.843100000000007</v>
      </c>
    </row>
    <row r="975" spans="1:4" ht="15.75" customHeight="1" x14ac:dyDescent="0.25">
      <c r="A975" s="364" t="s">
        <v>23782</v>
      </c>
      <c r="B975" s="119" t="s">
        <v>23783</v>
      </c>
      <c r="C975" s="316" t="s">
        <v>15154</v>
      </c>
      <c r="D975" s="317">
        <v>80.1571</v>
      </c>
    </row>
    <row r="976" spans="1:4" ht="15.75" customHeight="1" x14ac:dyDescent="0.25">
      <c r="A976" s="364" t="s">
        <v>23784</v>
      </c>
      <c r="B976" s="119" t="s">
        <v>23785</v>
      </c>
      <c r="C976" s="316" t="s">
        <v>15154</v>
      </c>
      <c r="D976" s="317">
        <v>103.529</v>
      </c>
    </row>
    <row r="977" spans="1:4" ht="15.75" customHeight="1" x14ac:dyDescent="0.25">
      <c r="A977" s="364" t="s">
        <v>23786</v>
      </c>
      <c r="B977" s="119" t="s">
        <v>23787</v>
      </c>
      <c r="C977" s="316" t="s">
        <v>15154</v>
      </c>
      <c r="D977" s="317">
        <v>107.3828</v>
      </c>
    </row>
    <row r="978" spans="1:4" ht="15.75" customHeight="1" x14ac:dyDescent="0.25">
      <c r="A978" s="364" t="s">
        <v>23788</v>
      </c>
      <c r="B978" s="119" t="s">
        <v>23789</v>
      </c>
      <c r="C978" s="316" t="s">
        <v>15154</v>
      </c>
      <c r="D978" s="317">
        <v>103.529</v>
      </c>
    </row>
    <row r="979" spans="1:4" ht="15.75" customHeight="1" x14ac:dyDescent="0.25">
      <c r="A979" s="364" t="s">
        <v>23790</v>
      </c>
      <c r="B979" s="119" t="s">
        <v>23791</v>
      </c>
      <c r="C979" s="316" t="s">
        <v>15154</v>
      </c>
      <c r="D979" s="317">
        <v>130.89150000000001</v>
      </c>
    </row>
    <row r="980" spans="1:4" ht="15.75" customHeight="1" x14ac:dyDescent="0.25">
      <c r="A980" s="364" t="s">
        <v>23792</v>
      </c>
      <c r="B980" s="119" t="s">
        <v>23793</v>
      </c>
      <c r="C980" s="316" t="s">
        <v>15154</v>
      </c>
      <c r="D980" s="317">
        <v>137.0804</v>
      </c>
    </row>
    <row r="981" spans="1:4" ht="15.75" customHeight="1" x14ac:dyDescent="0.25">
      <c r="A981" s="364" t="s">
        <v>23794</v>
      </c>
      <c r="B981" s="119" t="s">
        <v>23795</v>
      </c>
      <c r="C981" s="316" t="s">
        <v>15154</v>
      </c>
      <c r="D981" s="317">
        <v>19.274999999999999</v>
      </c>
    </row>
    <row r="982" spans="1:4" ht="15.75" customHeight="1" x14ac:dyDescent="0.25">
      <c r="A982" s="364" t="s">
        <v>23796</v>
      </c>
      <c r="B982" s="119" t="s">
        <v>23797</v>
      </c>
      <c r="C982" s="316" t="s">
        <v>15154</v>
      </c>
      <c r="D982" s="317">
        <v>28.104900000000001</v>
      </c>
    </row>
    <row r="983" spans="1:4" ht="15.75" customHeight="1" x14ac:dyDescent="0.25">
      <c r="A983" s="364" t="s">
        <v>23798</v>
      </c>
      <c r="B983" s="119" t="s">
        <v>23799</v>
      </c>
      <c r="C983" s="316" t="s">
        <v>15154</v>
      </c>
      <c r="D983" s="317">
        <v>25.0733</v>
      </c>
    </row>
    <row r="984" spans="1:4" ht="15.75" customHeight="1" x14ac:dyDescent="0.25">
      <c r="A984" s="364" t="s">
        <v>23800</v>
      </c>
      <c r="B984" s="119" t="s">
        <v>23801</v>
      </c>
      <c r="C984" s="316" t="s">
        <v>15154</v>
      </c>
      <c r="D984" s="317">
        <v>34.659999999999997</v>
      </c>
    </row>
    <row r="985" spans="1:4" ht="15.75" customHeight="1" x14ac:dyDescent="0.25">
      <c r="A985" s="364" t="s">
        <v>23802</v>
      </c>
      <c r="B985" s="119" t="s">
        <v>23803</v>
      </c>
      <c r="C985" s="316" t="s">
        <v>15154</v>
      </c>
      <c r="D985" s="317">
        <v>54.851599999999998</v>
      </c>
    </row>
    <row r="986" spans="1:4" ht="15.75" customHeight="1" x14ac:dyDescent="0.25">
      <c r="A986" s="364" t="s">
        <v>23804</v>
      </c>
      <c r="B986" s="119" t="s">
        <v>23805</v>
      </c>
      <c r="C986" s="316" t="s">
        <v>15154</v>
      </c>
      <c r="D986" s="317">
        <v>55.880299999999998</v>
      </c>
    </row>
    <row r="987" spans="1:4" ht="15.75" customHeight="1" x14ac:dyDescent="0.25">
      <c r="A987" s="364" t="s">
        <v>23806</v>
      </c>
      <c r="B987" s="119" t="s">
        <v>23807</v>
      </c>
      <c r="C987" s="316" t="s">
        <v>15154</v>
      </c>
      <c r="D987" s="317">
        <v>60.084800000000001</v>
      </c>
    </row>
    <row r="988" spans="1:4" ht="15.75" customHeight="1" x14ac:dyDescent="0.25">
      <c r="A988" s="364" t="s">
        <v>23808</v>
      </c>
      <c r="B988" s="119" t="s">
        <v>23809</v>
      </c>
      <c r="C988" s="316" t="s">
        <v>15154</v>
      </c>
      <c r="D988" s="317">
        <v>57.729100000000003</v>
      </c>
    </row>
    <row r="989" spans="1:4" ht="30" customHeight="1" x14ac:dyDescent="0.25">
      <c r="A989" s="364" t="s">
        <v>23810</v>
      </c>
      <c r="B989" s="119" t="s">
        <v>23811</v>
      </c>
      <c r="C989" s="316" t="s">
        <v>15233</v>
      </c>
      <c r="D989" s="317">
        <v>9.0564999999999998</v>
      </c>
    </row>
    <row r="990" spans="1:4" ht="15.75" customHeight="1" x14ac:dyDescent="0.25">
      <c r="A990" s="364" t="s">
        <v>23812</v>
      </c>
      <c r="B990" s="119" t="s">
        <v>23813</v>
      </c>
      <c r="C990" s="316" t="s">
        <v>15233</v>
      </c>
      <c r="D990" s="317">
        <v>14.7682</v>
      </c>
    </row>
    <row r="991" spans="1:4" ht="15.75" customHeight="1" x14ac:dyDescent="0.25">
      <c r="A991" s="364" t="s">
        <v>23814</v>
      </c>
      <c r="B991" s="119" t="s">
        <v>23815</v>
      </c>
      <c r="C991" s="316" t="s">
        <v>15233</v>
      </c>
      <c r="D991" s="317">
        <v>16.34</v>
      </c>
    </row>
    <row r="992" spans="1:4" ht="15.75" customHeight="1" x14ac:dyDescent="0.25">
      <c r="A992" s="364" t="s">
        <v>23816</v>
      </c>
      <c r="B992" s="119" t="s">
        <v>23817</v>
      </c>
      <c r="C992" s="316" t="s">
        <v>15233</v>
      </c>
      <c r="D992" s="317">
        <v>17.812100000000001</v>
      </c>
    </row>
    <row r="993" spans="1:4" ht="15.75" customHeight="1" x14ac:dyDescent="0.25">
      <c r="A993" s="364" t="s">
        <v>23818</v>
      </c>
      <c r="B993" s="119" t="s">
        <v>23819</v>
      </c>
      <c r="C993" s="316" t="s">
        <v>15233</v>
      </c>
      <c r="D993" s="317">
        <v>19.4909</v>
      </c>
    </row>
    <row r="994" spans="1:4" ht="15.75" customHeight="1" x14ac:dyDescent="0.25">
      <c r="A994" s="364" t="s">
        <v>23820</v>
      </c>
      <c r="B994" s="119" t="s">
        <v>23821</v>
      </c>
      <c r="C994" s="316" t="s">
        <v>15233</v>
      </c>
      <c r="D994" s="317">
        <v>22.107500000000002</v>
      </c>
    </row>
    <row r="995" spans="1:4" ht="15.75" customHeight="1" x14ac:dyDescent="0.25">
      <c r="A995" s="364" t="s">
        <v>23822</v>
      </c>
      <c r="B995" s="119" t="s">
        <v>23823</v>
      </c>
      <c r="C995" s="316" t="s">
        <v>15233</v>
      </c>
      <c r="D995" s="317">
        <v>23.445900000000002</v>
      </c>
    </row>
    <row r="996" spans="1:4" ht="15.75" customHeight="1" x14ac:dyDescent="0.25">
      <c r="A996" s="364" t="s">
        <v>23824</v>
      </c>
      <c r="B996" s="119" t="s">
        <v>23825</v>
      </c>
      <c r="C996" s="316" t="s">
        <v>15233</v>
      </c>
      <c r="D996" s="317">
        <v>25.3675</v>
      </c>
    </row>
    <row r="997" spans="1:4" ht="15.75" customHeight="1" x14ac:dyDescent="0.25">
      <c r="A997" s="364" t="s">
        <v>23826</v>
      </c>
      <c r="B997" s="119" t="s">
        <v>23827</v>
      </c>
      <c r="C997" s="316" t="s">
        <v>15233</v>
      </c>
      <c r="D997" s="317">
        <v>26.3979</v>
      </c>
    </row>
    <row r="998" spans="1:4" ht="15.75" customHeight="1" x14ac:dyDescent="0.25">
      <c r="A998" s="364" t="s">
        <v>23828</v>
      </c>
      <c r="B998" s="119" t="s">
        <v>23829</v>
      </c>
      <c r="C998" s="316" t="s">
        <v>15233</v>
      </c>
      <c r="D998" s="317">
        <v>29.135400000000001</v>
      </c>
    </row>
    <row r="999" spans="1:4" ht="15.75" customHeight="1" x14ac:dyDescent="0.25">
      <c r="A999" s="364" t="s">
        <v>23830</v>
      </c>
      <c r="B999" s="119" t="s">
        <v>23831</v>
      </c>
      <c r="C999" s="316" t="s">
        <v>15233</v>
      </c>
      <c r="D999" s="317">
        <v>31.203800000000001</v>
      </c>
    </row>
    <row r="1000" spans="1:4" ht="15.75" customHeight="1" x14ac:dyDescent="0.25">
      <c r="A1000" s="364" t="s">
        <v>23832</v>
      </c>
      <c r="B1000" s="119" t="s">
        <v>23833</v>
      </c>
      <c r="C1000" s="316" t="s">
        <v>15233</v>
      </c>
      <c r="D1000" s="317">
        <v>34.989800000000002</v>
      </c>
    </row>
    <row r="1001" spans="1:4" ht="15.75" customHeight="1" x14ac:dyDescent="0.25">
      <c r="A1001" s="364" t="s">
        <v>23834</v>
      </c>
      <c r="B1001" s="119" t="s">
        <v>23835</v>
      </c>
      <c r="C1001" s="316" t="s">
        <v>15233</v>
      </c>
      <c r="D1001" s="317">
        <v>33.560200000000002</v>
      </c>
    </row>
    <row r="1002" spans="1:4" ht="15.75" customHeight="1" x14ac:dyDescent="0.25">
      <c r="A1002" s="364" t="s">
        <v>23836</v>
      </c>
      <c r="B1002" s="119" t="s">
        <v>23837</v>
      </c>
      <c r="C1002" s="316" t="s">
        <v>15233</v>
      </c>
      <c r="D1002" s="317">
        <v>39.875500000000002</v>
      </c>
    </row>
    <row r="1003" spans="1:4" ht="15.75" customHeight="1" x14ac:dyDescent="0.25">
      <c r="A1003" s="364" t="s">
        <v>23838</v>
      </c>
      <c r="B1003" s="119" t="s">
        <v>23839</v>
      </c>
      <c r="C1003" s="316" t="s">
        <v>15233</v>
      </c>
      <c r="D1003" s="317">
        <v>44.694299999999998</v>
      </c>
    </row>
    <row r="1004" spans="1:4" ht="15.75" customHeight="1" x14ac:dyDescent="0.25">
      <c r="A1004" s="364" t="s">
        <v>23840</v>
      </c>
      <c r="B1004" s="119" t="s">
        <v>23841</v>
      </c>
      <c r="C1004" s="316" t="s">
        <v>15233</v>
      </c>
      <c r="D1004" s="317">
        <v>48.322099999999999</v>
      </c>
    </row>
    <row r="1005" spans="1:4" ht="15.75" customHeight="1" x14ac:dyDescent="0.25">
      <c r="A1005" s="364" t="s">
        <v>23842</v>
      </c>
      <c r="B1005" s="119" t="s">
        <v>23843</v>
      </c>
      <c r="C1005" s="316" t="s">
        <v>15233</v>
      </c>
      <c r="D1005" s="317">
        <v>51.572000000000003</v>
      </c>
    </row>
    <row r="1006" spans="1:4" ht="15.75" customHeight="1" x14ac:dyDescent="0.25">
      <c r="A1006" s="364" t="s">
        <v>23844</v>
      </c>
      <c r="B1006" s="119" t="s">
        <v>23845</v>
      </c>
      <c r="C1006" s="316" t="s">
        <v>15233</v>
      </c>
      <c r="D1006" s="317">
        <v>12.358599999999999</v>
      </c>
    </row>
    <row r="1007" spans="1:4" ht="15.75" customHeight="1" x14ac:dyDescent="0.25">
      <c r="A1007" s="364" t="s">
        <v>23846</v>
      </c>
      <c r="B1007" s="119" t="s">
        <v>23847</v>
      </c>
      <c r="C1007" s="316" t="s">
        <v>15233</v>
      </c>
      <c r="D1007" s="317">
        <v>15.621499999999999</v>
      </c>
    </row>
    <row r="1008" spans="1:4" ht="15.75" customHeight="1" x14ac:dyDescent="0.25">
      <c r="A1008" s="364" t="s">
        <v>23848</v>
      </c>
      <c r="B1008" s="119" t="s">
        <v>23849</v>
      </c>
      <c r="C1008" s="316" t="s">
        <v>15233</v>
      </c>
      <c r="D1008" s="317">
        <v>16.048100000000002</v>
      </c>
    </row>
    <row r="1009" spans="1:4" ht="15.75" customHeight="1" x14ac:dyDescent="0.25">
      <c r="A1009" s="364" t="s">
        <v>23850</v>
      </c>
      <c r="B1009" s="119" t="s">
        <v>23851</v>
      </c>
      <c r="C1009" s="316" t="s">
        <v>15233</v>
      </c>
      <c r="D1009" s="317">
        <v>12.6408</v>
      </c>
    </row>
    <row r="1010" spans="1:4" ht="15.75" customHeight="1" x14ac:dyDescent="0.25">
      <c r="A1010" s="364" t="s">
        <v>23852</v>
      </c>
      <c r="B1010" s="119" t="s">
        <v>23853</v>
      </c>
      <c r="C1010" s="316" t="s">
        <v>15233</v>
      </c>
      <c r="D1010" s="317">
        <v>17.174399999999999</v>
      </c>
    </row>
    <row r="1011" spans="1:4" ht="15.75" customHeight="1" x14ac:dyDescent="0.25">
      <c r="A1011" s="364" t="s">
        <v>23854</v>
      </c>
      <c r="B1011" s="119" t="s">
        <v>23855</v>
      </c>
      <c r="C1011" s="316" t="s">
        <v>15233</v>
      </c>
      <c r="D1011" s="317">
        <v>18.745799999999999</v>
      </c>
    </row>
    <row r="1012" spans="1:4" ht="15.75" customHeight="1" x14ac:dyDescent="0.25">
      <c r="A1012" s="364" t="s">
        <v>23856</v>
      </c>
      <c r="B1012" s="119" t="s">
        <v>23857</v>
      </c>
      <c r="C1012" s="316" t="s">
        <v>15154</v>
      </c>
      <c r="D1012" s="317">
        <v>0.58199999999999996</v>
      </c>
    </row>
    <row r="1013" spans="1:4" ht="30" customHeight="1" x14ac:dyDescent="0.25">
      <c r="A1013" s="364" t="s">
        <v>23858</v>
      </c>
      <c r="B1013" s="119" t="s">
        <v>23859</v>
      </c>
      <c r="C1013" s="316" t="s">
        <v>15154</v>
      </c>
      <c r="D1013" s="317">
        <v>1452.3820000000001</v>
      </c>
    </row>
    <row r="1014" spans="1:4" ht="30" customHeight="1" x14ac:dyDescent="0.25">
      <c r="A1014" s="364" t="s">
        <v>23860</v>
      </c>
      <c r="B1014" s="119" t="s">
        <v>23861</v>
      </c>
      <c r="C1014" s="316" t="s">
        <v>15154</v>
      </c>
      <c r="D1014" s="317">
        <v>2695.8296</v>
      </c>
    </row>
    <row r="1015" spans="1:4" ht="30" customHeight="1" x14ac:dyDescent="0.25">
      <c r="A1015" s="364" t="s">
        <v>23862</v>
      </c>
      <c r="B1015" s="119" t="s">
        <v>23863</v>
      </c>
      <c r="C1015" s="316" t="s">
        <v>15154</v>
      </c>
      <c r="D1015" s="317">
        <v>32.329500000000003</v>
      </c>
    </row>
    <row r="1016" spans="1:4" ht="15.75" customHeight="1" x14ac:dyDescent="0.25">
      <c r="A1016" s="364" t="s">
        <v>23864</v>
      </c>
      <c r="B1016" s="119" t="s">
        <v>23865</v>
      </c>
      <c r="C1016" s="316" t="s">
        <v>15233</v>
      </c>
      <c r="D1016" s="317">
        <v>3150.1691999999998</v>
      </c>
    </row>
    <row r="1017" spans="1:4" ht="15.75" customHeight="1" x14ac:dyDescent="0.25">
      <c r="A1017" s="364" t="s">
        <v>23866</v>
      </c>
      <c r="B1017" s="119" t="s">
        <v>23867</v>
      </c>
      <c r="C1017" s="316" t="s">
        <v>15233</v>
      </c>
      <c r="D1017" s="317">
        <v>3576.7844</v>
      </c>
    </row>
    <row r="1018" spans="1:4" ht="15.75" customHeight="1" x14ac:dyDescent="0.25">
      <c r="A1018" s="364" t="s">
        <v>23868</v>
      </c>
      <c r="B1018" s="119" t="s">
        <v>23869</v>
      </c>
      <c r="C1018" s="316" t="s">
        <v>15233</v>
      </c>
      <c r="D1018" s="317">
        <v>4233.1034</v>
      </c>
    </row>
    <row r="1019" spans="1:4" ht="15.75" customHeight="1" x14ac:dyDescent="0.25">
      <c r="A1019" s="364" t="s">
        <v>23870</v>
      </c>
      <c r="B1019" s="119" t="s">
        <v>23871</v>
      </c>
      <c r="C1019" s="316" t="s">
        <v>15233</v>
      </c>
      <c r="D1019" s="317">
        <v>4842.0316999999995</v>
      </c>
    </row>
    <row r="1020" spans="1:4" ht="15.75" customHeight="1" x14ac:dyDescent="0.25">
      <c r="A1020" s="364" t="s">
        <v>23872</v>
      </c>
      <c r="B1020" s="119" t="s">
        <v>23873</v>
      </c>
      <c r="C1020" s="316" t="s">
        <v>15233</v>
      </c>
      <c r="D1020" s="317">
        <v>5336.3669</v>
      </c>
    </row>
    <row r="1021" spans="1:4" ht="15.75" customHeight="1" x14ac:dyDescent="0.25">
      <c r="A1021" s="364" t="s">
        <v>23874</v>
      </c>
      <c r="B1021" s="119" t="s">
        <v>23875</v>
      </c>
      <c r="C1021" s="316" t="s">
        <v>15233</v>
      </c>
      <c r="D1021" s="317">
        <v>5897.0959000000003</v>
      </c>
    </row>
    <row r="1022" spans="1:4" ht="15.75" customHeight="1" x14ac:dyDescent="0.25">
      <c r="A1022" s="364" t="s">
        <v>23876</v>
      </c>
      <c r="B1022" s="119" t="s">
        <v>23877</v>
      </c>
      <c r="C1022" s="316" t="s">
        <v>15233</v>
      </c>
      <c r="D1022" s="317">
        <v>6358.3096999999998</v>
      </c>
    </row>
    <row r="1023" spans="1:4" ht="15.75" customHeight="1" x14ac:dyDescent="0.25">
      <c r="A1023" s="364" t="s">
        <v>23878</v>
      </c>
      <c r="B1023" s="119" t="s">
        <v>23879</v>
      </c>
      <c r="C1023" s="316" t="s">
        <v>15233</v>
      </c>
      <c r="D1023" s="317">
        <v>6917.8888999999999</v>
      </c>
    </row>
    <row r="1024" spans="1:4" ht="15.75" customHeight="1" x14ac:dyDescent="0.25">
      <c r="A1024" s="364" t="s">
        <v>23880</v>
      </c>
      <c r="B1024" s="119" t="s">
        <v>23881</v>
      </c>
      <c r="C1024" s="316" t="s">
        <v>15233</v>
      </c>
      <c r="D1024" s="317">
        <v>7411.2196000000004</v>
      </c>
    </row>
    <row r="1025" spans="1:4" ht="15.75" customHeight="1" x14ac:dyDescent="0.25">
      <c r="A1025" s="364" t="s">
        <v>23882</v>
      </c>
      <c r="B1025" s="119" t="s">
        <v>23883</v>
      </c>
      <c r="C1025" s="316" t="s">
        <v>15233</v>
      </c>
      <c r="D1025" s="317">
        <v>8004.9421000000002</v>
      </c>
    </row>
    <row r="1026" spans="1:4" ht="15.75" customHeight="1" x14ac:dyDescent="0.25">
      <c r="A1026" s="364" t="s">
        <v>23884</v>
      </c>
      <c r="B1026" s="119" t="s">
        <v>23885</v>
      </c>
      <c r="C1026" s="316" t="s">
        <v>15233</v>
      </c>
      <c r="D1026" s="317">
        <v>9609.0175999999992</v>
      </c>
    </row>
    <row r="1027" spans="1:4" ht="15.75" customHeight="1" x14ac:dyDescent="0.25">
      <c r="A1027" s="364" t="s">
        <v>23886</v>
      </c>
      <c r="B1027" s="119" t="s">
        <v>23887</v>
      </c>
      <c r="C1027" s="316" t="s">
        <v>15233</v>
      </c>
      <c r="D1027" s="317">
        <v>10287.9755</v>
      </c>
    </row>
    <row r="1028" spans="1:4" ht="15.75" customHeight="1" x14ac:dyDescent="0.25">
      <c r="A1028" s="364" t="s">
        <v>23888</v>
      </c>
      <c r="B1028" s="119" t="s">
        <v>23889</v>
      </c>
      <c r="C1028" s="316" t="s">
        <v>15233</v>
      </c>
      <c r="D1028" s="317">
        <v>10813.93</v>
      </c>
    </row>
    <row r="1029" spans="1:4" ht="15.75" customHeight="1" x14ac:dyDescent="0.25">
      <c r="A1029" s="364" t="s">
        <v>23890</v>
      </c>
      <c r="B1029" s="119" t="s">
        <v>23891</v>
      </c>
      <c r="C1029" s="316" t="s">
        <v>15233</v>
      </c>
      <c r="D1029" s="317">
        <v>11432.0214</v>
      </c>
    </row>
    <row r="1030" spans="1:4" ht="15.75" customHeight="1" x14ac:dyDescent="0.25">
      <c r="A1030" s="364" t="s">
        <v>23892</v>
      </c>
      <c r="B1030" s="119" t="s">
        <v>23893</v>
      </c>
      <c r="C1030" s="316" t="s">
        <v>15233</v>
      </c>
      <c r="D1030" s="317">
        <v>12015.4018</v>
      </c>
    </row>
    <row r="1031" spans="1:4" ht="15.75" customHeight="1" x14ac:dyDescent="0.25">
      <c r="A1031" s="364" t="s">
        <v>23894</v>
      </c>
      <c r="B1031" s="119" t="s">
        <v>23895</v>
      </c>
      <c r="C1031" s="316" t="s">
        <v>15233</v>
      </c>
      <c r="D1031" s="317">
        <v>15020.8593</v>
      </c>
    </row>
    <row r="1032" spans="1:4" ht="15.75" customHeight="1" x14ac:dyDescent="0.25">
      <c r="A1032" s="364" t="s">
        <v>23896</v>
      </c>
      <c r="B1032" s="119" t="s">
        <v>23897</v>
      </c>
      <c r="C1032" s="316" t="s">
        <v>15233</v>
      </c>
      <c r="D1032" s="317">
        <v>15672.7197</v>
      </c>
    </row>
    <row r="1033" spans="1:4" ht="15.75" customHeight="1" x14ac:dyDescent="0.25">
      <c r="A1033" s="364" t="s">
        <v>23898</v>
      </c>
      <c r="B1033" s="119" t="s">
        <v>23899</v>
      </c>
      <c r="C1033" s="316" t="s">
        <v>15233</v>
      </c>
      <c r="D1033" s="317">
        <v>16441.879700000001</v>
      </c>
    </row>
    <row r="1034" spans="1:4" ht="15.75" customHeight="1" x14ac:dyDescent="0.25">
      <c r="A1034" s="364" t="s">
        <v>23900</v>
      </c>
      <c r="B1034" s="119" t="s">
        <v>23901</v>
      </c>
      <c r="C1034" s="316" t="s">
        <v>15233</v>
      </c>
      <c r="D1034" s="317">
        <v>18873.108400000001</v>
      </c>
    </row>
    <row r="1035" spans="1:4" ht="15.75" customHeight="1" x14ac:dyDescent="0.25">
      <c r="A1035" s="364" t="s">
        <v>23902</v>
      </c>
      <c r="B1035" s="119" t="s">
        <v>23903</v>
      </c>
      <c r="C1035" s="316" t="s">
        <v>15233</v>
      </c>
      <c r="D1035" s="317">
        <v>19744.144899999999</v>
      </c>
    </row>
    <row r="1036" spans="1:4" ht="30" customHeight="1" x14ac:dyDescent="0.25">
      <c r="A1036" s="364" t="s">
        <v>23904</v>
      </c>
      <c r="B1036" s="119" t="s">
        <v>23905</v>
      </c>
      <c r="C1036" s="316" t="s">
        <v>15233</v>
      </c>
      <c r="D1036" s="317">
        <v>3297.5540000000001</v>
      </c>
    </row>
    <row r="1037" spans="1:4" ht="30" customHeight="1" x14ac:dyDescent="0.25">
      <c r="A1037" s="364" t="s">
        <v>23906</v>
      </c>
      <c r="B1037" s="119" t="s">
        <v>23907</v>
      </c>
      <c r="C1037" s="316" t="s">
        <v>15233</v>
      </c>
      <c r="D1037" s="317">
        <v>3744.1275999999998</v>
      </c>
    </row>
    <row r="1038" spans="1:4" ht="30" customHeight="1" x14ac:dyDescent="0.25">
      <c r="A1038" s="364" t="s">
        <v>23908</v>
      </c>
      <c r="B1038" s="119" t="s">
        <v>23909</v>
      </c>
      <c r="C1038" s="316" t="s">
        <v>15233</v>
      </c>
      <c r="D1038" s="317">
        <v>4431.1517000000003</v>
      </c>
    </row>
    <row r="1039" spans="1:4" ht="30" customHeight="1" x14ac:dyDescent="0.25">
      <c r="A1039" s="364" t="s">
        <v>23910</v>
      </c>
      <c r="B1039" s="119" t="s">
        <v>23911</v>
      </c>
      <c r="C1039" s="316" t="s">
        <v>15233</v>
      </c>
      <c r="D1039" s="317">
        <v>5067.7147000000004</v>
      </c>
    </row>
    <row r="1040" spans="1:4" ht="30" customHeight="1" x14ac:dyDescent="0.25">
      <c r="A1040" s="364" t="s">
        <v>23912</v>
      </c>
      <c r="B1040" s="119" t="s">
        <v>23913</v>
      </c>
      <c r="C1040" s="316" t="s">
        <v>15233</v>
      </c>
      <c r="D1040" s="317">
        <v>5585.0788000000002</v>
      </c>
    </row>
    <row r="1041" spans="1:4" ht="30" customHeight="1" x14ac:dyDescent="0.25">
      <c r="A1041" s="364" t="s">
        <v>23914</v>
      </c>
      <c r="B1041" s="119" t="s">
        <v>23915</v>
      </c>
      <c r="C1041" s="316" t="s">
        <v>15233</v>
      </c>
      <c r="D1041" s="317">
        <v>6171.9071999999996</v>
      </c>
    </row>
    <row r="1042" spans="1:4" ht="30" customHeight="1" x14ac:dyDescent="0.25">
      <c r="A1042" s="364" t="s">
        <v>23916</v>
      </c>
      <c r="B1042" s="119" t="s">
        <v>23917</v>
      </c>
      <c r="C1042" s="316" t="s">
        <v>15233</v>
      </c>
      <c r="D1042" s="317">
        <v>6654.6145999999999</v>
      </c>
    </row>
    <row r="1043" spans="1:4" ht="30" customHeight="1" x14ac:dyDescent="0.25">
      <c r="A1043" s="364" t="s">
        <v>23918</v>
      </c>
      <c r="B1043" s="119" t="s">
        <v>23919</v>
      </c>
      <c r="C1043" s="316" t="s">
        <v>15233</v>
      </c>
      <c r="D1043" s="317">
        <v>7240.2932000000001</v>
      </c>
    </row>
    <row r="1044" spans="1:4" ht="30" customHeight="1" x14ac:dyDescent="0.25">
      <c r="A1044" s="364" t="s">
        <v>23920</v>
      </c>
      <c r="B1044" s="119" t="s">
        <v>23921</v>
      </c>
      <c r="C1044" s="316" t="s">
        <v>15233</v>
      </c>
      <c r="D1044" s="317">
        <v>7756.6527999999998</v>
      </c>
    </row>
    <row r="1045" spans="1:4" ht="30" customHeight="1" x14ac:dyDescent="0.25">
      <c r="A1045" s="364" t="s">
        <v>23922</v>
      </c>
      <c r="B1045" s="119" t="s">
        <v>23923</v>
      </c>
      <c r="C1045" s="316" t="s">
        <v>15233</v>
      </c>
      <c r="D1045" s="317">
        <v>8378.01</v>
      </c>
    </row>
    <row r="1046" spans="1:4" ht="30" customHeight="1" x14ac:dyDescent="0.25">
      <c r="A1046" s="364" t="s">
        <v>23924</v>
      </c>
      <c r="B1046" s="119" t="s">
        <v>23925</v>
      </c>
      <c r="C1046" s="316" t="s">
        <v>15233</v>
      </c>
      <c r="D1046" s="317">
        <v>10154.6924</v>
      </c>
    </row>
    <row r="1047" spans="1:4" ht="30" customHeight="1" x14ac:dyDescent="0.25">
      <c r="A1047" s="364" t="s">
        <v>23926</v>
      </c>
      <c r="B1047" s="119" t="s">
        <v>23927</v>
      </c>
      <c r="C1047" s="316" t="s">
        <v>15233</v>
      </c>
      <c r="D1047" s="317">
        <v>1305.32</v>
      </c>
    </row>
    <row r="1048" spans="1:4" ht="30" customHeight="1" x14ac:dyDescent="0.25">
      <c r="A1048" s="364" t="s">
        <v>23928</v>
      </c>
      <c r="B1048" s="119" t="s">
        <v>23929</v>
      </c>
      <c r="C1048" s="316" t="s">
        <v>15233</v>
      </c>
      <c r="D1048" s="317">
        <v>1509.2763</v>
      </c>
    </row>
    <row r="1049" spans="1:4" ht="30" customHeight="1" x14ac:dyDescent="0.25">
      <c r="A1049" s="364" t="s">
        <v>23930</v>
      </c>
      <c r="B1049" s="119" t="s">
        <v>23931</v>
      </c>
      <c r="C1049" s="316" t="s">
        <v>15233</v>
      </c>
      <c r="D1049" s="317">
        <v>1713.2383</v>
      </c>
    </row>
    <row r="1050" spans="1:4" ht="30" customHeight="1" x14ac:dyDescent="0.25">
      <c r="A1050" s="364" t="s">
        <v>23932</v>
      </c>
      <c r="B1050" s="119" t="s">
        <v>23933</v>
      </c>
      <c r="C1050" s="316" t="s">
        <v>15233</v>
      </c>
      <c r="D1050" s="317">
        <v>1876.4001000000001</v>
      </c>
    </row>
    <row r="1051" spans="1:4" ht="30" customHeight="1" x14ac:dyDescent="0.25">
      <c r="A1051" s="364" t="s">
        <v>23934</v>
      </c>
      <c r="B1051" s="119" t="s">
        <v>23935</v>
      </c>
      <c r="C1051" s="316" t="s">
        <v>15233</v>
      </c>
      <c r="D1051" s="317">
        <v>2080.3607999999999</v>
      </c>
    </row>
    <row r="1052" spans="1:4" ht="30" customHeight="1" x14ac:dyDescent="0.25">
      <c r="A1052" s="364" t="s">
        <v>23936</v>
      </c>
      <c r="B1052" s="119" t="s">
        <v>23937</v>
      </c>
      <c r="C1052" s="316" t="s">
        <v>15233</v>
      </c>
      <c r="D1052" s="317">
        <v>2365.9258</v>
      </c>
    </row>
    <row r="1053" spans="1:4" ht="30" customHeight="1" x14ac:dyDescent="0.25">
      <c r="A1053" s="364" t="s">
        <v>23938</v>
      </c>
      <c r="B1053" s="119" t="s">
        <v>23939</v>
      </c>
      <c r="C1053" s="316" t="s">
        <v>15233</v>
      </c>
      <c r="D1053" s="317">
        <v>2529.0931</v>
      </c>
    </row>
    <row r="1054" spans="1:4" ht="30" customHeight="1" x14ac:dyDescent="0.25">
      <c r="A1054" s="364" t="s">
        <v>23940</v>
      </c>
      <c r="B1054" s="119" t="s">
        <v>23941</v>
      </c>
      <c r="C1054" s="316" t="s">
        <v>15233</v>
      </c>
      <c r="D1054" s="317">
        <v>2733.0457999999999</v>
      </c>
    </row>
    <row r="1055" spans="1:4" ht="30" customHeight="1" x14ac:dyDescent="0.25">
      <c r="A1055" s="364" t="s">
        <v>23942</v>
      </c>
      <c r="B1055" s="119" t="s">
        <v>23943</v>
      </c>
      <c r="C1055" s="316" t="s">
        <v>15233</v>
      </c>
      <c r="D1055" s="317">
        <v>2896.2262999999998</v>
      </c>
    </row>
    <row r="1056" spans="1:4" ht="30" customHeight="1" x14ac:dyDescent="0.25">
      <c r="A1056" s="364" t="s">
        <v>23944</v>
      </c>
      <c r="B1056" s="119" t="s">
        <v>23945</v>
      </c>
      <c r="C1056" s="316" t="s">
        <v>15233</v>
      </c>
      <c r="D1056" s="317">
        <v>3100.1351</v>
      </c>
    </row>
    <row r="1057" spans="1:4" ht="30" customHeight="1" x14ac:dyDescent="0.25">
      <c r="A1057" s="364" t="s">
        <v>23946</v>
      </c>
      <c r="B1057" s="119" t="s">
        <v>23947</v>
      </c>
      <c r="C1057" s="316" t="s">
        <v>15233</v>
      </c>
      <c r="D1057" s="317">
        <v>3304.1322</v>
      </c>
    </row>
    <row r="1058" spans="1:4" ht="30" customHeight="1" x14ac:dyDescent="0.25">
      <c r="A1058" s="364" t="s">
        <v>23948</v>
      </c>
      <c r="B1058" s="119" t="s">
        <v>23949</v>
      </c>
      <c r="C1058" s="316" t="s">
        <v>15233</v>
      </c>
      <c r="D1058" s="317">
        <v>3467.2876999999999</v>
      </c>
    </row>
    <row r="1059" spans="1:4" ht="30" customHeight="1" x14ac:dyDescent="0.25">
      <c r="A1059" s="364" t="s">
        <v>23950</v>
      </c>
      <c r="B1059" s="119" t="s">
        <v>23951</v>
      </c>
      <c r="C1059" s="316" t="s">
        <v>15233</v>
      </c>
      <c r="D1059" s="317">
        <v>3671.2029000000002</v>
      </c>
    </row>
    <row r="1060" spans="1:4" ht="30" customHeight="1" x14ac:dyDescent="0.25">
      <c r="A1060" s="364" t="s">
        <v>23952</v>
      </c>
      <c r="B1060" s="119" t="s">
        <v>23953</v>
      </c>
      <c r="C1060" s="316" t="s">
        <v>15233</v>
      </c>
      <c r="D1060" s="317">
        <v>4285.9583000000002</v>
      </c>
    </row>
    <row r="1061" spans="1:4" ht="30" customHeight="1" x14ac:dyDescent="0.25">
      <c r="A1061" s="364" t="s">
        <v>23954</v>
      </c>
      <c r="B1061" s="119" t="s">
        <v>23955</v>
      </c>
      <c r="C1061" s="316" t="s">
        <v>15233</v>
      </c>
      <c r="D1061" s="317">
        <v>4517.6749</v>
      </c>
    </row>
    <row r="1062" spans="1:4" ht="30" customHeight="1" x14ac:dyDescent="0.25">
      <c r="A1062" s="364" t="s">
        <v>23956</v>
      </c>
      <c r="B1062" s="119" t="s">
        <v>23957</v>
      </c>
      <c r="C1062" s="316" t="s">
        <v>15233</v>
      </c>
      <c r="D1062" s="317">
        <v>4826.4530000000004</v>
      </c>
    </row>
    <row r="1063" spans="1:4" ht="30" customHeight="1" x14ac:dyDescent="0.25">
      <c r="A1063" s="364" t="s">
        <v>23958</v>
      </c>
      <c r="B1063" s="119" t="s">
        <v>23959</v>
      </c>
      <c r="C1063" s="316" t="s">
        <v>15233</v>
      </c>
      <c r="D1063" s="317">
        <v>4942.4134999999997</v>
      </c>
    </row>
    <row r="1064" spans="1:4" ht="30" customHeight="1" x14ac:dyDescent="0.25">
      <c r="A1064" s="364" t="s">
        <v>23960</v>
      </c>
      <c r="B1064" s="119" t="s">
        <v>23961</v>
      </c>
      <c r="C1064" s="316" t="s">
        <v>15233</v>
      </c>
      <c r="D1064" s="317">
        <v>5135.4294</v>
      </c>
    </row>
    <row r="1065" spans="1:4" ht="30" customHeight="1" x14ac:dyDescent="0.25">
      <c r="A1065" s="364" t="s">
        <v>23962</v>
      </c>
      <c r="B1065" s="119" t="s">
        <v>23963</v>
      </c>
      <c r="C1065" s="316" t="s">
        <v>15233</v>
      </c>
      <c r="D1065" s="317">
        <v>6810.7545</v>
      </c>
    </row>
    <row r="1066" spans="1:4" ht="30" customHeight="1" x14ac:dyDescent="0.25">
      <c r="A1066" s="364" t="s">
        <v>23964</v>
      </c>
      <c r="B1066" s="119" t="s">
        <v>23965</v>
      </c>
      <c r="C1066" s="316" t="s">
        <v>15233</v>
      </c>
      <c r="D1066" s="317">
        <v>8659.5776000000005</v>
      </c>
    </row>
    <row r="1067" spans="1:4" ht="30" customHeight="1" x14ac:dyDescent="0.25">
      <c r="A1067" s="364" t="s">
        <v>23966</v>
      </c>
      <c r="B1067" s="119" t="s">
        <v>23967</v>
      </c>
      <c r="C1067" s="316" t="s">
        <v>15233</v>
      </c>
      <c r="D1067" s="317">
        <v>9151.6587999999992</v>
      </c>
    </row>
    <row r="1068" spans="1:4" ht="30" customHeight="1" x14ac:dyDescent="0.25">
      <c r="A1068" s="364" t="s">
        <v>23968</v>
      </c>
      <c r="B1068" s="119" t="s">
        <v>23969</v>
      </c>
      <c r="C1068" s="316" t="s">
        <v>15233</v>
      </c>
      <c r="D1068" s="317">
        <v>9328.3593999999994</v>
      </c>
    </row>
    <row r="1069" spans="1:4" ht="30" customHeight="1" x14ac:dyDescent="0.25">
      <c r="A1069" s="364" t="s">
        <v>23970</v>
      </c>
      <c r="B1069" s="119" t="s">
        <v>23971</v>
      </c>
      <c r="C1069" s="316" t="s">
        <v>15233</v>
      </c>
      <c r="D1069" s="317">
        <v>9786.0802999999996</v>
      </c>
    </row>
    <row r="1070" spans="1:4" ht="30" customHeight="1" x14ac:dyDescent="0.25">
      <c r="A1070" s="364" t="s">
        <v>23972</v>
      </c>
      <c r="B1070" s="119" t="s">
        <v>23973</v>
      </c>
      <c r="C1070" s="316" t="s">
        <v>15233</v>
      </c>
      <c r="D1070" s="317">
        <v>6478.0742</v>
      </c>
    </row>
    <row r="1071" spans="1:4" ht="30" customHeight="1" x14ac:dyDescent="0.25">
      <c r="A1071" s="364" t="s">
        <v>23974</v>
      </c>
      <c r="B1071" s="119" t="s">
        <v>23975</v>
      </c>
      <c r="C1071" s="316" t="s">
        <v>15233</v>
      </c>
      <c r="D1071" s="317">
        <v>7833.0337</v>
      </c>
    </row>
    <row r="1072" spans="1:4" ht="30" customHeight="1" x14ac:dyDescent="0.25">
      <c r="A1072" s="364" t="s">
        <v>23976</v>
      </c>
      <c r="B1072" s="119" t="s">
        <v>23977</v>
      </c>
      <c r="C1072" s="316" t="s">
        <v>15233</v>
      </c>
      <c r="D1072" s="317">
        <v>8087.2606999999998</v>
      </c>
    </row>
    <row r="1073" spans="1:4" ht="30" customHeight="1" x14ac:dyDescent="0.25">
      <c r="A1073" s="364" t="s">
        <v>23978</v>
      </c>
      <c r="B1073" s="119" t="s">
        <v>23979</v>
      </c>
      <c r="C1073" s="316" t="s">
        <v>15233</v>
      </c>
      <c r="D1073" s="317">
        <v>9188.0434999999998</v>
      </c>
    </row>
    <row r="1074" spans="1:4" ht="30" customHeight="1" x14ac:dyDescent="0.25">
      <c r="A1074" s="364" t="s">
        <v>23980</v>
      </c>
      <c r="B1074" s="119" t="s">
        <v>23981</v>
      </c>
      <c r="C1074" s="316" t="s">
        <v>15233</v>
      </c>
      <c r="D1074" s="317">
        <v>9696.2476999999999</v>
      </c>
    </row>
    <row r="1075" spans="1:4" ht="30" customHeight="1" x14ac:dyDescent="0.25">
      <c r="A1075" s="364" t="s">
        <v>23982</v>
      </c>
      <c r="B1075" s="119" t="s">
        <v>23983</v>
      </c>
      <c r="C1075" s="316" t="s">
        <v>15233</v>
      </c>
      <c r="D1075" s="317">
        <v>11348.044400000001</v>
      </c>
    </row>
    <row r="1076" spans="1:4" ht="30" customHeight="1" x14ac:dyDescent="0.25">
      <c r="A1076" s="364" t="s">
        <v>23984</v>
      </c>
      <c r="B1076" s="119" t="s">
        <v>23985</v>
      </c>
      <c r="C1076" s="316" t="s">
        <v>15233</v>
      </c>
      <c r="D1076" s="317">
        <v>12956.1486</v>
      </c>
    </row>
    <row r="1077" spans="1:4" ht="30" customHeight="1" x14ac:dyDescent="0.25">
      <c r="A1077" s="364" t="s">
        <v>23986</v>
      </c>
      <c r="B1077" s="119" t="s">
        <v>23987</v>
      </c>
      <c r="C1077" s="316" t="s">
        <v>15233</v>
      </c>
      <c r="D1077" s="317">
        <v>13761.201499999999</v>
      </c>
    </row>
    <row r="1078" spans="1:4" ht="30" customHeight="1" x14ac:dyDescent="0.25">
      <c r="A1078" s="364" t="s">
        <v>23988</v>
      </c>
      <c r="B1078" s="119" t="s">
        <v>23989</v>
      </c>
      <c r="C1078" s="316" t="s">
        <v>15233</v>
      </c>
      <c r="D1078" s="317">
        <v>14566.3172</v>
      </c>
    </row>
    <row r="1079" spans="1:4" ht="30" customHeight="1" x14ac:dyDescent="0.25">
      <c r="A1079" s="364" t="s">
        <v>23990</v>
      </c>
      <c r="B1079" s="119" t="s">
        <v>23991</v>
      </c>
      <c r="C1079" s="316" t="s">
        <v>15233</v>
      </c>
      <c r="D1079" s="317">
        <v>15625.2775</v>
      </c>
    </row>
    <row r="1080" spans="1:4" ht="30" customHeight="1" x14ac:dyDescent="0.25">
      <c r="A1080" s="364" t="s">
        <v>23992</v>
      </c>
      <c r="B1080" s="119" t="s">
        <v>23993</v>
      </c>
      <c r="C1080" s="316" t="s">
        <v>15233</v>
      </c>
      <c r="D1080" s="317">
        <v>16175.524100000001</v>
      </c>
    </row>
    <row r="1081" spans="1:4" ht="30" customHeight="1" x14ac:dyDescent="0.25">
      <c r="A1081" s="364" t="s">
        <v>23994</v>
      </c>
      <c r="B1081" s="119" t="s">
        <v>23995</v>
      </c>
      <c r="C1081" s="316" t="s">
        <v>15233</v>
      </c>
      <c r="D1081" s="317">
        <v>17827.347600000001</v>
      </c>
    </row>
    <row r="1082" spans="1:4" ht="30" customHeight="1" x14ac:dyDescent="0.25">
      <c r="A1082" s="364" t="s">
        <v>23996</v>
      </c>
      <c r="B1082" s="119" t="s">
        <v>23997</v>
      </c>
      <c r="C1082" s="316" t="s">
        <v>15233</v>
      </c>
      <c r="D1082" s="317">
        <v>19434.222900000001</v>
      </c>
    </row>
    <row r="1083" spans="1:4" ht="30" customHeight="1" x14ac:dyDescent="0.25">
      <c r="A1083" s="364" t="s">
        <v>23998</v>
      </c>
      <c r="B1083" s="119" t="s">
        <v>23999</v>
      </c>
      <c r="C1083" s="316" t="s">
        <v>15233</v>
      </c>
      <c r="D1083" s="317">
        <v>22088.531599999998</v>
      </c>
    </row>
    <row r="1084" spans="1:4" ht="30" customHeight="1" x14ac:dyDescent="0.25">
      <c r="A1084" s="364" t="s">
        <v>24000</v>
      </c>
      <c r="B1084" s="119" t="s">
        <v>24001</v>
      </c>
      <c r="C1084" s="316" t="s">
        <v>15233</v>
      </c>
      <c r="D1084" s="317">
        <v>22712.122200000002</v>
      </c>
    </row>
    <row r="1085" spans="1:4" ht="30" customHeight="1" x14ac:dyDescent="0.25">
      <c r="A1085" s="364" t="s">
        <v>24002</v>
      </c>
      <c r="B1085" s="119" t="s">
        <v>24003</v>
      </c>
      <c r="C1085" s="316" t="s">
        <v>15233</v>
      </c>
      <c r="D1085" s="317">
        <v>28470.074799999999</v>
      </c>
    </row>
    <row r="1086" spans="1:4" ht="30" customHeight="1" x14ac:dyDescent="0.25">
      <c r="A1086" s="364" t="s">
        <v>24004</v>
      </c>
      <c r="B1086" s="119" t="s">
        <v>24005</v>
      </c>
      <c r="C1086" s="316" t="s">
        <v>15233</v>
      </c>
      <c r="D1086" s="317">
        <v>30507.5092</v>
      </c>
    </row>
    <row r="1087" spans="1:4" ht="30" customHeight="1" x14ac:dyDescent="0.25">
      <c r="A1087" s="364" t="s">
        <v>24006</v>
      </c>
      <c r="B1087" s="119" t="s">
        <v>24007</v>
      </c>
      <c r="C1087" s="316" t="s">
        <v>15233</v>
      </c>
      <c r="D1087" s="317">
        <v>37688.805500000002</v>
      </c>
    </row>
    <row r="1088" spans="1:4" ht="30" customHeight="1" x14ac:dyDescent="0.25">
      <c r="A1088" s="364" t="s">
        <v>24008</v>
      </c>
      <c r="B1088" s="119" t="s">
        <v>24009</v>
      </c>
      <c r="C1088" s="316" t="s">
        <v>15233</v>
      </c>
      <c r="D1088" s="317">
        <v>44861.99</v>
      </c>
    </row>
    <row r="1089" spans="1:4" ht="30" customHeight="1" x14ac:dyDescent="0.25">
      <c r="A1089" s="364" t="s">
        <v>24010</v>
      </c>
      <c r="B1089" s="119" t="s">
        <v>24011</v>
      </c>
      <c r="C1089" s="316" t="s">
        <v>15233</v>
      </c>
      <c r="D1089" s="317">
        <v>47333.7</v>
      </c>
    </row>
    <row r="1090" spans="1:4" ht="30" customHeight="1" x14ac:dyDescent="0.25">
      <c r="A1090" s="364" t="s">
        <v>24012</v>
      </c>
      <c r="B1090" s="119" t="s">
        <v>24013</v>
      </c>
      <c r="C1090" s="316" t="s">
        <v>15233</v>
      </c>
      <c r="D1090" s="317">
        <v>50117.314899999998</v>
      </c>
    </row>
    <row r="1091" spans="1:4" ht="30" customHeight="1" x14ac:dyDescent="0.25">
      <c r="A1091" s="364" t="s">
        <v>24014</v>
      </c>
      <c r="B1091" s="119" t="s">
        <v>24015</v>
      </c>
      <c r="C1091" s="316" t="s">
        <v>22521</v>
      </c>
      <c r="D1091" s="317">
        <v>0.86950000000000005</v>
      </c>
    </row>
    <row r="1092" spans="1:4" ht="30" customHeight="1" x14ac:dyDescent="0.25">
      <c r="A1092" s="364" t="s">
        <v>24016</v>
      </c>
      <c r="B1092" s="119" t="s">
        <v>24017</v>
      </c>
      <c r="C1092" s="316" t="s">
        <v>15233</v>
      </c>
      <c r="D1092" s="317">
        <v>75.651899999999998</v>
      </c>
    </row>
    <row r="1093" spans="1:4" ht="30" customHeight="1" x14ac:dyDescent="0.25">
      <c r="A1093" s="364" t="s">
        <v>24018</v>
      </c>
      <c r="B1093" s="119" t="s">
        <v>24019</v>
      </c>
      <c r="C1093" s="316" t="s">
        <v>15233</v>
      </c>
      <c r="D1093" s="317">
        <v>48.689100000000003</v>
      </c>
    </row>
    <row r="1094" spans="1:4" ht="30" customHeight="1" x14ac:dyDescent="0.25">
      <c r="A1094" s="364" t="s">
        <v>24020</v>
      </c>
      <c r="B1094" s="119" t="s">
        <v>24021</v>
      </c>
      <c r="C1094" s="316" t="s">
        <v>15233</v>
      </c>
      <c r="D1094" s="317">
        <v>64.371499999999997</v>
      </c>
    </row>
    <row r="1095" spans="1:4" ht="30" customHeight="1" x14ac:dyDescent="0.25">
      <c r="A1095" s="364" t="s">
        <v>24022</v>
      </c>
      <c r="B1095" s="119" t="s">
        <v>24023</v>
      </c>
      <c r="C1095" s="316" t="s">
        <v>15233</v>
      </c>
      <c r="D1095" s="317">
        <v>82.406499999999994</v>
      </c>
    </row>
    <row r="1096" spans="1:4" ht="30" customHeight="1" x14ac:dyDescent="0.25">
      <c r="A1096" s="364" t="s">
        <v>24024</v>
      </c>
      <c r="B1096" s="119" t="s">
        <v>24025</v>
      </c>
      <c r="C1096" s="316" t="s">
        <v>15233</v>
      </c>
      <c r="D1096" s="317">
        <v>133.44649999999999</v>
      </c>
    </row>
    <row r="1097" spans="1:4" ht="30" customHeight="1" x14ac:dyDescent="0.25">
      <c r="A1097" s="364" t="s">
        <v>24026</v>
      </c>
      <c r="B1097" s="119" t="s">
        <v>24027</v>
      </c>
      <c r="C1097" s="316" t="s">
        <v>15233</v>
      </c>
      <c r="D1097" s="317">
        <v>165.23</v>
      </c>
    </row>
    <row r="1098" spans="1:4" ht="15.75" customHeight="1" x14ac:dyDescent="0.25">
      <c r="A1098" s="364" t="s">
        <v>24028</v>
      </c>
      <c r="B1098" s="119" t="s">
        <v>24029</v>
      </c>
      <c r="C1098" s="316" t="s">
        <v>15154</v>
      </c>
      <c r="D1098" s="317">
        <v>202.4145</v>
      </c>
    </row>
    <row r="1099" spans="1:4" ht="15.75" customHeight="1" x14ac:dyDescent="0.25">
      <c r="A1099" s="364" t="s">
        <v>24030</v>
      </c>
      <c r="B1099" s="119" t="s">
        <v>24031</v>
      </c>
      <c r="C1099" s="316" t="s">
        <v>15350</v>
      </c>
      <c r="D1099" s="317" t="s">
        <v>21989</v>
      </c>
    </row>
    <row r="1100" spans="1:4" ht="15.75" customHeight="1" x14ac:dyDescent="0.25">
      <c r="A1100" s="364" t="s">
        <v>24032</v>
      </c>
      <c r="B1100" s="119" t="s">
        <v>24033</v>
      </c>
      <c r="C1100" s="316" t="s">
        <v>15350</v>
      </c>
      <c r="D1100" s="317" t="s">
        <v>21989</v>
      </c>
    </row>
    <row r="1101" spans="1:4" ht="15.75" customHeight="1" x14ac:dyDescent="0.25">
      <c r="A1101" s="364" t="s">
        <v>24034</v>
      </c>
      <c r="B1101" s="119" t="s">
        <v>24035</v>
      </c>
      <c r="C1101" s="316" t="s">
        <v>15350</v>
      </c>
      <c r="D1101" s="317" t="s">
        <v>21989</v>
      </c>
    </row>
    <row r="1102" spans="1:4" ht="15.75" customHeight="1" x14ac:dyDescent="0.25">
      <c r="A1102" s="364" t="s">
        <v>24036</v>
      </c>
      <c r="B1102" s="119" t="s">
        <v>24037</v>
      </c>
      <c r="C1102" s="316" t="s">
        <v>15154</v>
      </c>
      <c r="D1102" s="317">
        <v>8282.0020999999997</v>
      </c>
    </row>
    <row r="1103" spans="1:4" ht="15.75" customHeight="1" x14ac:dyDescent="0.25">
      <c r="A1103" s="364" t="s">
        <v>24038</v>
      </c>
      <c r="B1103" s="119" t="s">
        <v>24039</v>
      </c>
      <c r="C1103" s="316" t="s">
        <v>15154</v>
      </c>
      <c r="D1103" s="317">
        <v>16193.9202</v>
      </c>
    </row>
    <row r="1104" spans="1:4" ht="15.75" customHeight="1" x14ac:dyDescent="0.25">
      <c r="A1104" s="364" t="s">
        <v>24040</v>
      </c>
      <c r="B1104" s="119" t="s">
        <v>24041</v>
      </c>
      <c r="C1104" s="316" t="s">
        <v>15154</v>
      </c>
      <c r="D1104" s="317">
        <v>13118.6913</v>
      </c>
    </row>
    <row r="1105" spans="1:4" ht="15.75" customHeight="1" x14ac:dyDescent="0.25">
      <c r="A1105" s="364" t="s">
        <v>24042</v>
      </c>
      <c r="B1105" s="119" t="s">
        <v>24043</v>
      </c>
      <c r="C1105" s="316" t="s">
        <v>15154</v>
      </c>
      <c r="D1105" s="317">
        <v>15083.4215</v>
      </c>
    </row>
    <row r="1106" spans="1:4" ht="15.75" customHeight="1" x14ac:dyDescent="0.25">
      <c r="A1106" s="364" t="s">
        <v>24044</v>
      </c>
      <c r="B1106" s="119" t="s">
        <v>24045</v>
      </c>
      <c r="C1106" s="316" t="s">
        <v>15154</v>
      </c>
      <c r="D1106" s="317">
        <v>18234.2785</v>
      </c>
    </row>
    <row r="1107" spans="1:4" ht="15.75" customHeight="1" x14ac:dyDescent="0.25">
      <c r="A1107" s="364" t="s">
        <v>24046</v>
      </c>
      <c r="B1107" s="119" t="s">
        <v>24047</v>
      </c>
      <c r="C1107" s="316" t="s">
        <v>15154</v>
      </c>
      <c r="D1107" s="317">
        <v>20743.003100000002</v>
      </c>
    </row>
    <row r="1108" spans="1:4" ht="15.75" customHeight="1" x14ac:dyDescent="0.25">
      <c r="A1108" s="364" t="s">
        <v>24048</v>
      </c>
      <c r="B1108" s="119" t="s">
        <v>24049</v>
      </c>
      <c r="C1108" s="316" t="s">
        <v>15154</v>
      </c>
      <c r="D1108" s="317">
        <v>25243.683000000001</v>
      </c>
    </row>
    <row r="1109" spans="1:4" ht="15.75" customHeight="1" x14ac:dyDescent="0.25">
      <c r="A1109" s="364" t="s">
        <v>24050</v>
      </c>
      <c r="B1109" s="119" t="s">
        <v>24051</v>
      </c>
      <c r="C1109" s="316" t="s">
        <v>15154</v>
      </c>
      <c r="D1109" s="317">
        <v>34476.042999999998</v>
      </c>
    </row>
    <row r="1110" spans="1:4" ht="15.75" customHeight="1" x14ac:dyDescent="0.25">
      <c r="A1110" s="364" t="s">
        <v>24052</v>
      </c>
      <c r="B1110" s="119" t="s">
        <v>24053</v>
      </c>
      <c r="C1110" s="316" t="s">
        <v>15154</v>
      </c>
      <c r="D1110" s="317">
        <v>11933.004199999999</v>
      </c>
    </row>
    <row r="1111" spans="1:4" ht="15.75" customHeight="1" x14ac:dyDescent="0.25">
      <c r="A1111" s="364" t="s">
        <v>24054</v>
      </c>
      <c r="B1111" s="119" t="s">
        <v>24055</v>
      </c>
      <c r="C1111" s="316" t="s">
        <v>15154</v>
      </c>
      <c r="D1111" s="317">
        <v>19776.035199999998</v>
      </c>
    </row>
    <row r="1112" spans="1:4" ht="15.75" customHeight="1" x14ac:dyDescent="0.25">
      <c r="A1112" s="364" t="s">
        <v>24056</v>
      </c>
      <c r="B1112" s="119" t="s">
        <v>24057</v>
      </c>
      <c r="C1112" s="316" t="s">
        <v>15154</v>
      </c>
      <c r="D1112" s="317">
        <v>23513.8524</v>
      </c>
    </row>
    <row r="1113" spans="1:4" ht="15.75" customHeight="1" x14ac:dyDescent="0.25">
      <c r="A1113" s="364" t="s">
        <v>24058</v>
      </c>
      <c r="B1113" s="119" t="s">
        <v>24059</v>
      </c>
      <c r="C1113" s="316" t="s">
        <v>15154</v>
      </c>
      <c r="D1113" s="317">
        <v>26928.939600000002</v>
      </c>
    </row>
    <row r="1114" spans="1:4" ht="15.75" customHeight="1" x14ac:dyDescent="0.25">
      <c r="A1114" s="364" t="s">
        <v>24060</v>
      </c>
      <c r="B1114" s="119" t="s">
        <v>24061</v>
      </c>
      <c r="C1114" s="316" t="s">
        <v>15154</v>
      </c>
      <c r="D1114" s="317">
        <v>31257.446100000001</v>
      </c>
    </row>
    <row r="1115" spans="1:4" ht="15.75" customHeight="1" x14ac:dyDescent="0.25">
      <c r="A1115" s="364" t="s">
        <v>24062</v>
      </c>
      <c r="B1115" s="119" t="s">
        <v>24063</v>
      </c>
      <c r="C1115" s="316" t="s">
        <v>15154</v>
      </c>
      <c r="D1115" s="317">
        <v>35031.445399999997</v>
      </c>
    </row>
    <row r="1116" spans="1:4" ht="15.75" customHeight="1" x14ac:dyDescent="0.25">
      <c r="A1116" s="364" t="s">
        <v>24064</v>
      </c>
      <c r="B1116" s="119" t="s">
        <v>24065</v>
      </c>
      <c r="C1116" s="316" t="s">
        <v>15154</v>
      </c>
      <c r="D1116" s="317">
        <v>37189.722900000001</v>
      </c>
    </row>
    <row r="1117" spans="1:4" ht="15.75" customHeight="1" x14ac:dyDescent="0.25">
      <c r="A1117" s="364" t="s">
        <v>24066</v>
      </c>
      <c r="B1117" s="119" t="s">
        <v>24067</v>
      </c>
      <c r="C1117" s="316" t="s">
        <v>15154</v>
      </c>
      <c r="D1117" s="317">
        <v>40057.193700000003</v>
      </c>
    </row>
    <row r="1118" spans="1:4" ht="15.75" customHeight="1" x14ac:dyDescent="0.25">
      <c r="A1118" s="364" t="s">
        <v>24068</v>
      </c>
      <c r="B1118" s="119" t="s">
        <v>24069</v>
      </c>
      <c r="C1118" s="316" t="s">
        <v>15154</v>
      </c>
      <c r="D1118" s="317">
        <v>41637.338799999998</v>
      </c>
    </row>
    <row r="1119" spans="1:4" ht="15.75" customHeight="1" x14ac:dyDescent="0.25">
      <c r="A1119" s="364" t="s">
        <v>24070</v>
      </c>
      <c r="B1119" s="119" t="s">
        <v>24071</v>
      </c>
      <c r="C1119" s="316" t="s">
        <v>15154</v>
      </c>
      <c r="D1119" s="317">
        <v>46900.800000000003</v>
      </c>
    </row>
    <row r="1120" spans="1:4" ht="15.75" customHeight="1" x14ac:dyDescent="0.25">
      <c r="A1120" s="364" t="s">
        <v>24072</v>
      </c>
      <c r="B1120" s="119" t="s">
        <v>24073</v>
      </c>
      <c r="C1120" s="316" t="s">
        <v>15154</v>
      </c>
      <c r="D1120" s="317">
        <v>50666.773000000001</v>
      </c>
    </row>
    <row r="1121" spans="1:4" ht="15.75" customHeight="1" x14ac:dyDescent="0.25">
      <c r="A1121" s="364" t="s">
        <v>24074</v>
      </c>
      <c r="B1121" s="119" t="s">
        <v>24075</v>
      </c>
      <c r="C1121" s="316" t="s">
        <v>15154</v>
      </c>
      <c r="D1121" s="317">
        <v>60127.175999999999</v>
      </c>
    </row>
    <row r="1122" spans="1:4" ht="15.75" customHeight="1" x14ac:dyDescent="0.25">
      <c r="A1122" s="364" t="s">
        <v>24076</v>
      </c>
      <c r="B1122" s="119" t="s">
        <v>24077</v>
      </c>
      <c r="C1122" s="316" t="s">
        <v>15154</v>
      </c>
      <c r="D1122" s="317">
        <v>63096.287199999999</v>
      </c>
    </row>
    <row r="1123" spans="1:4" ht="15.75" customHeight="1" x14ac:dyDescent="0.25">
      <c r="A1123" s="364" t="s">
        <v>24078</v>
      </c>
      <c r="B1123" s="119" t="s">
        <v>24079</v>
      </c>
      <c r="C1123" s="316" t="s">
        <v>15154</v>
      </c>
      <c r="D1123" s="317">
        <v>62948.079400000002</v>
      </c>
    </row>
    <row r="1124" spans="1:4" ht="15.75" customHeight="1" x14ac:dyDescent="0.25">
      <c r="A1124" s="364" t="s">
        <v>24080</v>
      </c>
      <c r="B1124" s="119" t="s">
        <v>24081</v>
      </c>
      <c r="C1124" s="316" t="s">
        <v>15154</v>
      </c>
      <c r="D1124" s="317">
        <v>500.245</v>
      </c>
    </row>
    <row r="1125" spans="1:4" ht="15.75" customHeight="1" x14ac:dyDescent="0.25">
      <c r="A1125" s="364" t="s">
        <v>24082</v>
      </c>
      <c r="B1125" s="119" t="s">
        <v>24083</v>
      </c>
      <c r="C1125" s="316" t="s">
        <v>15154</v>
      </c>
      <c r="D1125" s="317">
        <v>79.913399999999996</v>
      </c>
    </row>
    <row r="1126" spans="1:4" ht="15.75" customHeight="1" x14ac:dyDescent="0.25">
      <c r="A1126" s="364" t="s">
        <v>24084</v>
      </c>
      <c r="B1126" s="119" t="s">
        <v>24085</v>
      </c>
      <c r="C1126" s="316" t="s">
        <v>15154</v>
      </c>
      <c r="D1126" s="317">
        <v>109.9777</v>
      </c>
    </row>
    <row r="1127" spans="1:4" ht="15.75" customHeight="1" x14ac:dyDescent="0.25">
      <c r="A1127" s="364" t="s">
        <v>24086</v>
      </c>
      <c r="B1127" s="119" t="s">
        <v>24087</v>
      </c>
      <c r="C1127" s="316" t="s">
        <v>15154</v>
      </c>
      <c r="D1127" s="317">
        <v>100.4982</v>
      </c>
    </row>
    <row r="1128" spans="1:4" ht="15.75" customHeight="1" x14ac:dyDescent="0.25">
      <c r="A1128" s="364" t="s">
        <v>24088</v>
      </c>
      <c r="B1128" s="119" t="s">
        <v>24089</v>
      </c>
      <c r="C1128" s="316" t="s">
        <v>15154</v>
      </c>
      <c r="D1128" s="317">
        <v>145.2474</v>
      </c>
    </row>
    <row r="1129" spans="1:4" ht="15.75" customHeight="1" x14ac:dyDescent="0.25">
      <c r="A1129" s="364" t="s">
        <v>24090</v>
      </c>
      <c r="B1129" s="119" t="s">
        <v>24091</v>
      </c>
      <c r="C1129" s="316" t="s">
        <v>15154</v>
      </c>
      <c r="D1129" s="317">
        <v>131.67400000000001</v>
      </c>
    </row>
    <row r="1130" spans="1:4" ht="15.75" customHeight="1" x14ac:dyDescent="0.25">
      <c r="A1130" s="364" t="s">
        <v>24092</v>
      </c>
      <c r="B1130" s="119" t="s">
        <v>24093</v>
      </c>
      <c r="C1130" s="316" t="s">
        <v>15154</v>
      </c>
      <c r="D1130" s="317">
        <v>159.65690000000001</v>
      </c>
    </row>
    <row r="1131" spans="1:4" ht="15.75" customHeight="1" x14ac:dyDescent="0.25">
      <c r="A1131" s="364" t="s">
        <v>24094</v>
      </c>
      <c r="B1131" s="119" t="s">
        <v>24095</v>
      </c>
      <c r="C1131" s="316" t="s">
        <v>15154</v>
      </c>
      <c r="D1131" s="317">
        <v>77.311700000000002</v>
      </c>
    </row>
    <row r="1132" spans="1:4" ht="15.75" customHeight="1" x14ac:dyDescent="0.25">
      <c r="A1132" s="364" t="s">
        <v>24096</v>
      </c>
      <c r="B1132" s="119" t="s">
        <v>24097</v>
      </c>
      <c r="C1132" s="316" t="s">
        <v>15154</v>
      </c>
      <c r="D1132" s="317">
        <v>160.69210000000001</v>
      </c>
    </row>
    <row r="1133" spans="1:4" ht="15.75" customHeight="1" x14ac:dyDescent="0.25">
      <c r="A1133" s="364" t="s">
        <v>24098</v>
      </c>
      <c r="B1133" s="119" t="s">
        <v>24099</v>
      </c>
      <c r="C1133" s="316" t="s">
        <v>15233</v>
      </c>
      <c r="D1133" s="317">
        <v>127.76600000000001</v>
      </c>
    </row>
    <row r="1134" spans="1:4" ht="15.75" customHeight="1" x14ac:dyDescent="0.25">
      <c r="A1134" s="364" t="s">
        <v>24100</v>
      </c>
      <c r="B1134" s="119" t="s">
        <v>24101</v>
      </c>
      <c r="C1134" s="316" t="s">
        <v>15154</v>
      </c>
      <c r="D1134" s="317">
        <v>310.83879999999999</v>
      </c>
    </row>
    <row r="1135" spans="1:4" ht="15.75" customHeight="1" x14ac:dyDescent="0.25">
      <c r="A1135" s="364" t="s">
        <v>24102</v>
      </c>
      <c r="B1135" s="119" t="s">
        <v>24103</v>
      </c>
      <c r="C1135" s="316" t="s">
        <v>15233</v>
      </c>
      <c r="D1135" s="317">
        <v>124.0368</v>
      </c>
    </row>
    <row r="1136" spans="1:4" ht="15.75" customHeight="1" x14ac:dyDescent="0.25">
      <c r="A1136" s="364" t="s">
        <v>24104</v>
      </c>
      <c r="B1136" s="119" t="s">
        <v>24105</v>
      </c>
      <c r="C1136" s="316" t="s">
        <v>15233</v>
      </c>
      <c r="D1136" s="317">
        <v>85.223100000000002</v>
      </c>
    </row>
    <row r="1137" spans="1:4" ht="15.75" customHeight="1" x14ac:dyDescent="0.25">
      <c r="A1137" s="364" t="s">
        <v>24106</v>
      </c>
      <c r="B1137" s="119" t="s">
        <v>24107</v>
      </c>
      <c r="C1137" s="316" t="s">
        <v>15154</v>
      </c>
      <c r="D1137" s="317">
        <v>62976.9018</v>
      </c>
    </row>
    <row r="1138" spans="1:4" ht="15.75" customHeight="1" x14ac:dyDescent="0.25">
      <c r="A1138" s="364" t="s">
        <v>24108</v>
      </c>
      <c r="B1138" s="119" t="s">
        <v>24109</v>
      </c>
      <c r="C1138" s="316" t="s">
        <v>15154</v>
      </c>
      <c r="D1138" s="317">
        <v>74140.833100000003</v>
      </c>
    </row>
    <row r="1139" spans="1:4" ht="15.75" customHeight="1" x14ac:dyDescent="0.25">
      <c r="A1139" s="364" t="s">
        <v>24110</v>
      </c>
      <c r="B1139" s="119" t="s">
        <v>24111</v>
      </c>
      <c r="C1139" s="316" t="s">
        <v>15154</v>
      </c>
      <c r="D1139" s="317">
        <v>78676.347299999994</v>
      </c>
    </row>
    <row r="1140" spans="1:4" ht="15.75" customHeight="1" x14ac:dyDescent="0.25">
      <c r="A1140" s="364" t="s">
        <v>24112</v>
      </c>
      <c r="B1140" s="119" t="s">
        <v>24113</v>
      </c>
      <c r="C1140" s="316" t="s">
        <v>15154</v>
      </c>
      <c r="D1140" s="317">
        <v>82637.166400000002</v>
      </c>
    </row>
    <row r="1141" spans="1:4" ht="15.75" customHeight="1" x14ac:dyDescent="0.25">
      <c r="A1141" s="364" t="s">
        <v>24114</v>
      </c>
      <c r="B1141" s="119" t="s">
        <v>24115</v>
      </c>
      <c r="C1141" s="316" t="s">
        <v>15154</v>
      </c>
      <c r="D1141" s="317">
        <v>40106.2264</v>
      </c>
    </row>
    <row r="1142" spans="1:4" ht="15.75" customHeight="1" x14ac:dyDescent="0.25">
      <c r="A1142" s="364" t="s">
        <v>24116</v>
      </c>
      <c r="B1142" s="119" t="s">
        <v>24117</v>
      </c>
      <c r="C1142" s="316" t="s">
        <v>15154</v>
      </c>
      <c r="D1142" s="317">
        <v>49026.757899999997</v>
      </c>
    </row>
    <row r="1143" spans="1:4" ht="15.75" customHeight="1" x14ac:dyDescent="0.25">
      <c r="A1143" s="364" t="s">
        <v>24118</v>
      </c>
      <c r="B1143" s="119" t="s">
        <v>24119</v>
      </c>
      <c r="C1143" s="316" t="s">
        <v>15154</v>
      </c>
      <c r="D1143" s="317">
        <v>48177.510600000001</v>
      </c>
    </row>
    <row r="1144" spans="1:4" ht="15.75" customHeight="1" x14ac:dyDescent="0.25">
      <c r="A1144" s="364" t="s">
        <v>24120</v>
      </c>
      <c r="B1144" s="119" t="s">
        <v>24121</v>
      </c>
      <c r="C1144" s="316" t="s">
        <v>15154</v>
      </c>
      <c r="D1144" s="317">
        <v>54101.569499999998</v>
      </c>
    </row>
    <row r="1145" spans="1:4" ht="15.75" customHeight="1" x14ac:dyDescent="0.25">
      <c r="A1145" s="364" t="s">
        <v>24122</v>
      </c>
      <c r="B1145" s="119" t="s">
        <v>24123</v>
      </c>
      <c r="C1145" s="316" t="s">
        <v>15154</v>
      </c>
      <c r="D1145" s="317">
        <v>57744.011100000003</v>
      </c>
    </row>
    <row r="1146" spans="1:4" ht="15.75" customHeight="1" x14ac:dyDescent="0.25">
      <c r="A1146" s="364" t="s">
        <v>24124</v>
      </c>
      <c r="B1146" s="119" t="s">
        <v>24125</v>
      </c>
      <c r="C1146" s="316" t="s">
        <v>15154</v>
      </c>
      <c r="D1146" s="317">
        <v>62041.735099999998</v>
      </c>
    </row>
    <row r="1147" spans="1:4" ht="15.75" customHeight="1" x14ac:dyDescent="0.25">
      <c r="A1147" s="364" t="s">
        <v>24126</v>
      </c>
      <c r="B1147" s="119" t="s">
        <v>24127</v>
      </c>
      <c r="C1147" s="316" t="s">
        <v>15154</v>
      </c>
      <c r="D1147" s="317">
        <v>66605.528900000005</v>
      </c>
    </row>
    <row r="1148" spans="1:4" ht="15.75" customHeight="1" x14ac:dyDescent="0.25">
      <c r="A1148" s="364" t="s">
        <v>24128</v>
      </c>
      <c r="B1148" s="119" t="s">
        <v>24129</v>
      </c>
      <c r="C1148" s="316" t="s">
        <v>15154</v>
      </c>
      <c r="D1148" s="317">
        <v>1.3137000000000001</v>
      </c>
    </row>
    <row r="1149" spans="1:4" ht="15.75" customHeight="1" x14ac:dyDescent="0.25">
      <c r="A1149" s="364" t="s">
        <v>24130</v>
      </c>
      <c r="B1149" s="119" t="s">
        <v>24131</v>
      </c>
      <c r="C1149" s="316" t="s">
        <v>15154</v>
      </c>
      <c r="D1149" s="317">
        <v>70777.1823</v>
      </c>
    </row>
    <row r="1150" spans="1:4" ht="15.75" customHeight="1" x14ac:dyDescent="0.25">
      <c r="A1150" s="364" t="s">
        <v>24132</v>
      </c>
      <c r="B1150" s="119" t="s">
        <v>24133</v>
      </c>
      <c r="C1150" s="316" t="s">
        <v>15154</v>
      </c>
      <c r="D1150" s="317">
        <v>76281.529500000004</v>
      </c>
    </row>
    <row r="1151" spans="1:4" ht="30" customHeight="1" x14ac:dyDescent="0.25">
      <c r="A1151" s="364" t="s">
        <v>24134</v>
      </c>
      <c r="B1151" s="119" t="s">
        <v>24135</v>
      </c>
      <c r="C1151" s="316" t="s">
        <v>15233</v>
      </c>
      <c r="D1151" s="317">
        <v>1370.6782000000001</v>
      </c>
    </row>
    <row r="1152" spans="1:4" ht="30" customHeight="1" x14ac:dyDescent="0.25">
      <c r="A1152" s="364" t="s">
        <v>24136</v>
      </c>
      <c r="B1152" s="119" t="s">
        <v>24137</v>
      </c>
      <c r="C1152" s="316" t="s">
        <v>15233</v>
      </c>
      <c r="D1152" s="317">
        <v>1584.8467000000001</v>
      </c>
    </row>
    <row r="1153" spans="1:4" ht="30" customHeight="1" x14ac:dyDescent="0.25">
      <c r="A1153" s="364" t="s">
        <v>24138</v>
      </c>
      <c r="B1153" s="119" t="s">
        <v>24139</v>
      </c>
      <c r="C1153" s="316" t="s">
        <v>15233</v>
      </c>
      <c r="D1153" s="317">
        <v>1799.0208</v>
      </c>
    </row>
    <row r="1154" spans="1:4" ht="30" customHeight="1" x14ac:dyDescent="0.25">
      <c r="A1154" s="364" t="s">
        <v>24140</v>
      </c>
      <c r="B1154" s="119" t="s">
        <v>24141</v>
      </c>
      <c r="C1154" s="316" t="s">
        <v>15233</v>
      </c>
      <c r="D1154" s="317">
        <v>1970.3524</v>
      </c>
    </row>
    <row r="1155" spans="1:4" ht="30" customHeight="1" x14ac:dyDescent="0.25">
      <c r="A1155" s="364" t="s">
        <v>24142</v>
      </c>
      <c r="B1155" s="119" t="s">
        <v>24143</v>
      </c>
      <c r="C1155" s="316" t="s">
        <v>15233</v>
      </c>
      <c r="D1155" s="317">
        <v>2184.5252999999998</v>
      </c>
    </row>
    <row r="1156" spans="1:4" ht="30" customHeight="1" x14ac:dyDescent="0.25">
      <c r="A1156" s="364" t="s">
        <v>24144</v>
      </c>
      <c r="B1156" s="119" t="s">
        <v>24145</v>
      </c>
      <c r="C1156" s="316" t="s">
        <v>15233</v>
      </c>
      <c r="D1156" s="317">
        <v>2484.3874000000001</v>
      </c>
    </row>
    <row r="1157" spans="1:4" ht="30" customHeight="1" x14ac:dyDescent="0.25">
      <c r="A1157" s="364" t="s">
        <v>24146</v>
      </c>
      <c r="B1157" s="119" t="s">
        <v>24147</v>
      </c>
      <c r="C1157" s="316" t="s">
        <v>15233</v>
      </c>
      <c r="D1157" s="317">
        <v>2655.7244999999998</v>
      </c>
    </row>
    <row r="1158" spans="1:4" ht="30" customHeight="1" x14ac:dyDescent="0.25">
      <c r="A1158" s="364" t="s">
        <v>24148</v>
      </c>
      <c r="B1158" s="119" t="s">
        <v>24149</v>
      </c>
      <c r="C1158" s="316" t="s">
        <v>15233</v>
      </c>
      <c r="D1158" s="317">
        <v>2869.8895000000002</v>
      </c>
    </row>
    <row r="1159" spans="1:4" ht="30" customHeight="1" x14ac:dyDescent="0.25">
      <c r="A1159" s="364" t="s">
        <v>24150</v>
      </c>
      <c r="B1159" s="119" t="s">
        <v>24151</v>
      </c>
      <c r="C1159" s="316" t="s">
        <v>15233</v>
      </c>
      <c r="D1159" s="317">
        <v>3041.2397000000001</v>
      </c>
    </row>
    <row r="1160" spans="1:4" ht="30" customHeight="1" x14ac:dyDescent="0.25">
      <c r="A1160" s="364" t="s">
        <v>24152</v>
      </c>
      <c r="B1160" s="119" t="s">
        <v>24153</v>
      </c>
      <c r="C1160" s="316" t="s">
        <v>15233</v>
      </c>
      <c r="D1160" s="317">
        <v>3255.3607000000002</v>
      </c>
    </row>
    <row r="1161" spans="1:4" ht="30" customHeight="1" x14ac:dyDescent="0.25">
      <c r="A1161" s="364" t="s">
        <v>24154</v>
      </c>
      <c r="B1161" s="119" t="s">
        <v>24155</v>
      </c>
      <c r="C1161" s="316" t="s">
        <v>15233</v>
      </c>
      <c r="D1161" s="317">
        <v>3469.5700999999999</v>
      </c>
    </row>
    <row r="1162" spans="1:4" ht="30" customHeight="1" x14ac:dyDescent="0.25">
      <c r="A1162" s="364" t="s">
        <v>24156</v>
      </c>
      <c r="B1162" s="119" t="s">
        <v>24157</v>
      </c>
      <c r="C1162" s="316" t="s">
        <v>15233</v>
      </c>
      <c r="D1162" s="317">
        <v>3640.8953000000001</v>
      </c>
    </row>
    <row r="1163" spans="1:4" ht="30" customHeight="1" x14ac:dyDescent="0.25">
      <c r="A1163" s="364" t="s">
        <v>24158</v>
      </c>
      <c r="B1163" s="119" t="s">
        <v>24159</v>
      </c>
      <c r="C1163" s="316" t="s">
        <v>15233</v>
      </c>
      <c r="D1163" s="317">
        <v>3855.0227</v>
      </c>
    </row>
    <row r="1164" spans="1:4" ht="30" customHeight="1" x14ac:dyDescent="0.25">
      <c r="A1164" s="364" t="s">
        <v>24160</v>
      </c>
      <c r="B1164" s="119" t="s">
        <v>24161</v>
      </c>
      <c r="C1164" s="316" t="s">
        <v>15233</v>
      </c>
      <c r="D1164" s="317">
        <v>4526.3634000000002</v>
      </c>
    </row>
    <row r="1165" spans="1:4" ht="30" customHeight="1" x14ac:dyDescent="0.25">
      <c r="A1165" s="364" t="s">
        <v>24162</v>
      </c>
      <c r="B1165" s="119" t="s">
        <v>24163</v>
      </c>
      <c r="C1165" s="316" t="s">
        <v>15233</v>
      </c>
      <c r="D1165" s="317">
        <v>4771.0748000000003</v>
      </c>
    </row>
    <row r="1166" spans="1:4" ht="30" customHeight="1" x14ac:dyDescent="0.25">
      <c r="A1166" s="364" t="s">
        <v>24164</v>
      </c>
      <c r="B1166" s="119" t="s">
        <v>24165</v>
      </c>
      <c r="C1166" s="316" t="s">
        <v>15233</v>
      </c>
      <c r="D1166" s="317">
        <v>5097.1794</v>
      </c>
    </row>
    <row r="1167" spans="1:4" ht="30" customHeight="1" x14ac:dyDescent="0.25">
      <c r="A1167" s="364" t="s">
        <v>24166</v>
      </c>
      <c r="B1167" s="119" t="s">
        <v>24167</v>
      </c>
      <c r="C1167" s="316" t="s">
        <v>15233</v>
      </c>
      <c r="D1167" s="317">
        <v>5219.6373999999996</v>
      </c>
    </row>
    <row r="1168" spans="1:4" ht="30" customHeight="1" x14ac:dyDescent="0.25">
      <c r="A1168" s="364" t="s">
        <v>24168</v>
      </c>
      <c r="B1168" s="119" t="s">
        <v>24169</v>
      </c>
      <c r="C1168" s="316" t="s">
        <v>15233</v>
      </c>
      <c r="D1168" s="317">
        <v>5423.4822999999997</v>
      </c>
    </row>
    <row r="1169" spans="1:4" ht="30" customHeight="1" x14ac:dyDescent="0.25">
      <c r="A1169" s="364" t="s">
        <v>24170</v>
      </c>
      <c r="B1169" s="119" t="s">
        <v>24171</v>
      </c>
      <c r="C1169" s="316" t="s">
        <v>15233</v>
      </c>
      <c r="D1169" s="317">
        <v>7292.6611999999996</v>
      </c>
    </row>
    <row r="1170" spans="1:4" ht="30" customHeight="1" x14ac:dyDescent="0.25">
      <c r="A1170" s="364" t="s">
        <v>24172</v>
      </c>
      <c r="B1170" s="119" t="s">
        <v>24173</v>
      </c>
      <c r="C1170" s="316" t="s">
        <v>15233</v>
      </c>
      <c r="D1170" s="317">
        <v>9344.1111000000001</v>
      </c>
    </row>
    <row r="1171" spans="1:4" ht="30" customHeight="1" x14ac:dyDescent="0.25">
      <c r="A1171" s="364" t="s">
        <v>24174</v>
      </c>
      <c r="B1171" s="119" t="s">
        <v>24175</v>
      </c>
      <c r="C1171" s="316" t="s">
        <v>15233</v>
      </c>
      <c r="D1171" s="317">
        <v>9875.1494000000002</v>
      </c>
    </row>
    <row r="1172" spans="1:4" ht="30" customHeight="1" x14ac:dyDescent="0.25">
      <c r="A1172" s="364" t="s">
        <v>24176</v>
      </c>
      <c r="B1172" s="119" t="s">
        <v>24177</v>
      </c>
      <c r="C1172" s="316" t="s">
        <v>15233</v>
      </c>
      <c r="D1172" s="317">
        <v>10065.763300000001</v>
      </c>
    </row>
    <row r="1173" spans="1:4" ht="30" customHeight="1" x14ac:dyDescent="0.25">
      <c r="A1173" s="364" t="s">
        <v>24178</v>
      </c>
      <c r="B1173" s="119" t="s">
        <v>24179</v>
      </c>
      <c r="C1173" s="316" t="s">
        <v>15233</v>
      </c>
      <c r="D1173" s="317">
        <v>10559.6587</v>
      </c>
    </row>
    <row r="1174" spans="1:4" ht="30" customHeight="1" x14ac:dyDescent="0.25">
      <c r="A1174" s="364" t="s">
        <v>24180</v>
      </c>
      <c r="B1174" s="119" t="s">
        <v>24181</v>
      </c>
      <c r="C1174" s="316" t="s">
        <v>15233</v>
      </c>
      <c r="D1174" s="317">
        <v>6691.9961000000003</v>
      </c>
    </row>
    <row r="1175" spans="1:4" ht="30" customHeight="1" x14ac:dyDescent="0.25">
      <c r="A1175" s="364" t="s">
        <v>24182</v>
      </c>
      <c r="B1175" s="119" t="s">
        <v>24183</v>
      </c>
      <c r="C1175" s="316" t="s">
        <v>15233</v>
      </c>
      <c r="D1175" s="317">
        <v>8091.6974</v>
      </c>
    </row>
    <row r="1176" spans="1:4" ht="30" customHeight="1" x14ac:dyDescent="0.25">
      <c r="A1176" s="364" t="s">
        <v>24184</v>
      </c>
      <c r="B1176" s="119" t="s">
        <v>24185</v>
      </c>
      <c r="C1176" s="316" t="s">
        <v>15233</v>
      </c>
      <c r="D1176" s="317">
        <v>8354.3135000000002</v>
      </c>
    </row>
    <row r="1177" spans="1:4" ht="30" customHeight="1" x14ac:dyDescent="0.25">
      <c r="A1177" s="364" t="s">
        <v>24186</v>
      </c>
      <c r="B1177" s="119" t="s">
        <v>24187</v>
      </c>
      <c r="C1177" s="316" t="s">
        <v>15233</v>
      </c>
      <c r="D1177" s="317">
        <v>9491.4490000000005</v>
      </c>
    </row>
    <row r="1178" spans="1:4" ht="30" customHeight="1" x14ac:dyDescent="0.25">
      <c r="A1178" s="364" t="s">
        <v>24188</v>
      </c>
      <c r="B1178" s="119" t="s">
        <v>24189</v>
      </c>
      <c r="C1178" s="316" t="s">
        <v>15233</v>
      </c>
      <c r="D1178" s="317">
        <v>10016.4313</v>
      </c>
    </row>
    <row r="1179" spans="1:4" ht="30" customHeight="1" x14ac:dyDescent="0.25">
      <c r="A1179" s="364" t="s">
        <v>24190</v>
      </c>
      <c r="B1179" s="119" t="s">
        <v>24191</v>
      </c>
      <c r="C1179" s="316" t="s">
        <v>15233</v>
      </c>
      <c r="D1179" s="317">
        <v>11722.7572</v>
      </c>
    </row>
    <row r="1180" spans="1:4" ht="30" customHeight="1" x14ac:dyDescent="0.25">
      <c r="A1180" s="364" t="s">
        <v>24192</v>
      </c>
      <c r="B1180" s="119" t="s">
        <v>24193</v>
      </c>
      <c r="C1180" s="316" t="s">
        <v>15233</v>
      </c>
      <c r="D1180" s="317">
        <v>13383.9923</v>
      </c>
    </row>
    <row r="1181" spans="1:4" ht="30" customHeight="1" x14ac:dyDescent="0.25">
      <c r="A1181" s="364" t="s">
        <v>24194</v>
      </c>
      <c r="B1181" s="119" t="s">
        <v>24195</v>
      </c>
      <c r="C1181" s="316" t="s">
        <v>15233</v>
      </c>
      <c r="D1181" s="317">
        <v>14215.610699999999</v>
      </c>
    </row>
    <row r="1182" spans="1:4" ht="30" customHeight="1" x14ac:dyDescent="0.25">
      <c r="A1182" s="364" t="s">
        <v>24196</v>
      </c>
      <c r="B1182" s="119" t="s">
        <v>24197</v>
      </c>
      <c r="C1182" s="316" t="s">
        <v>15233</v>
      </c>
      <c r="D1182" s="317">
        <v>15047.291800000001</v>
      </c>
    </row>
    <row r="1183" spans="1:4" ht="30" customHeight="1" x14ac:dyDescent="0.25">
      <c r="A1183" s="364" t="s">
        <v>24198</v>
      </c>
      <c r="B1183" s="119" t="s">
        <v>24199</v>
      </c>
      <c r="C1183" s="316" t="s">
        <v>15233</v>
      </c>
      <c r="D1183" s="317">
        <v>16141.206700000001</v>
      </c>
    </row>
    <row r="1184" spans="1:4" ht="30" customHeight="1" x14ac:dyDescent="0.25">
      <c r="A1184" s="364" t="s">
        <v>24200</v>
      </c>
      <c r="B1184" s="119" t="s">
        <v>24201</v>
      </c>
      <c r="C1184" s="316" t="s">
        <v>15233</v>
      </c>
      <c r="D1184" s="317">
        <v>16709.6296</v>
      </c>
    </row>
    <row r="1185" spans="1:4" ht="30" customHeight="1" x14ac:dyDescent="0.25">
      <c r="A1185" s="364" t="s">
        <v>24202</v>
      </c>
      <c r="B1185" s="119" t="s">
        <v>24203</v>
      </c>
      <c r="C1185" s="316" t="s">
        <v>15233</v>
      </c>
      <c r="D1185" s="317">
        <v>18415.982199999999</v>
      </c>
    </row>
    <row r="1186" spans="1:4" ht="30" customHeight="1" x14ac:dyDescent="0.25">
      <c r="A1186" s="364" t="s">
        <v>24204</v>
      </c>
      <c r="B1186" s="119" t="s">
        <v>24205</v>
      </c>
      <c r="C1186" s="316" t="s">
        <v>15233</v>
      </c>
      <c r="D1186" s="317">
        <v>20075.988399999998</v>
      </c>
    </row>
    <row r="1187" spans="1:4" ht="30" customHeight="1" x14ac:dyDescent="0.25">
      <c r="A1187" s="364" t="s">
        <v>24206</v>
      </c>
      <c r="B1187" s="119" t="s">
        <v>24207</v>
      </c>
      <c r="C1187" s="316" t="s">
        <v>15233</v>
      </c>
      <c r="D1187" s="317">
        <v>25789.5605</v>
      </c>
    </row>
    <row r="1188" spans="1:4" ht="30" customHeight="1" x14ac:dyDescent="0.25">
      <c r="A1188" s="364" t="s">
        <v>24208</v>
      </c>
      <c r="B1188" s="119" t="s">
        <v>24209</v>
      </c>
      <c r="C1188" s="316" t="s">
        <v>15233</v>
      </c>
      <c r="D1188" s="317">
        <v>26517.665199999999</v>
      </c>
    </row>
    <row r="1189" spans="1:4" ht="30" customHeight="1" x14ac:dyDescent="0.25">
      <c r="A1189" s="364" t="s">
        <v>24210</v>
      </c>
      <c r="B1189" s="119" t="s">
        <v>24211</v>
      </c>
      <c r="C1189" s="316" t="s">
        <v>15233</v>
      </c>
      <c r="D1189" s="317">
        <v>32078.8531</v>
      </c>
    </row>
    <row r="1190" spans="1:4" ht="30" customHeight="1" x14ac:dyDescent="0.25">
      <c r="A1190" s="364" t="s">
        <v>24212</v>
      </c>
      <c r="B1190" s="119" t="s">
        <v>24213</v>
      </c>
      <c r="C1190" s="316" t="s">
        <v>15233</v>
      </c>
      <c r="D1190" s="317">
        <v>34374.392699999997</v>
      </c>
    </row>
    <row r="1191" spans="1:4" ht="30" customHeight="1" x14ac:dyDescent="0.25">
      <c r="A1191" s="364" t="s">
        <v>24214</v>
      </c>
      <c r="B1191" s="119" t="s">
        <v>24215</v>
      </c>
      <c r="C1191" s="316" t="s">
        <v>15233</v>
      </c>
      <c r="D1191" s="317">
        <v>42041.866900000001</v>
      </c>
    </row>
    <row r="1192" spans="1:4" ht="30" customHeight="1" x14ac:dyDescent="0.25">
      <c r="A1192" s="364" t="s">
        <v>24216</v>
      </c>
      <c r="B1192" s="119" t="s">
        <v>24217</v>
      </c>
      <c r="C1192" s="316" t="s">
        <v>15233</v>
      </c>
      <c r="D1192" s="317">
        <v>54021.563900000001</v>
      </c>
    </row>
    <row r="1193" spans="1:4" ht="30" customHeight="1" x14ac:dyDescent="0.25">
      <c r="A1193" s="364" t="s">
        <v>24218</v>
      </c>
      <c r="B1193" s="119" t="s">
        <v>24219</v>
      </c>
      <c r="C1193" s="316" t="s">
        <v>15233</v>
      </c>
      <c r="D1193" s="317">
        <v>54691.25</v>
      </c>
    </row>
    <row r="1194" spans="1:4" ht="30" customHeight="1" x14ac:dyDescent="0.25">
      <c r="A1194" s="364" t="s">
        <v>24220</v>
      </c>
      <c r="B1194" s="119" t="s">
        <v>24221</v>
      </c>
      <c r="C1194" s="316" t="s">
        <v>15233</v>
      </c>
      <c r="D1194" s="317">
        <v>60350.229200000002</v>
      </c>
    </row>
    <row r="1195" spans="1:4" ht="15.75" customHeight="1" x14ac:dyDescent="0.25">
      <c r="A1195" s="364" t="s">
        <v>24222</v>
      </c>
      <c r="B1195" s="119" t="s">
        <v>24223</v>
      </c>
      <c r="C1195" s="316" t="s">
        <v>15154</v>
      </c>
      <c r="D1195" s="317">
        <v>80772.342999999993</v>
      </c>
    </row>
    <row r="1196" spans="1:4" ht="15.75" customHeight="1" x14ac:dyDescent="0.25">
      <c r="A1196" s="364" t="s">
        <v>24224</v>
      </c>
      <c r="B1196" s="119" t="s">
        <v>24225</v>
      </c>
      <c r="C1196" s="316" t="s">
        <v>15154</v>
      </c>
      <c r="D1196" s="317">
        <v>85431.553</v>
      </c>
    </row>
    <row r="1197" spans="1:4" ht="15.75" customHeight="1" x14ac:dyDescent="0.25">
      <c r="A1197" s="364" t="s">
        <v>24226</v>
      </c>
      <c r="B1197" s="119" t="s">
        <v>24227</v>
      </c>
      <c r="C1197" s="316" t="s">
        <v>15154</v>
      </c>
      <c r="D1197" s="317">
        <v>89982.4084</v>
      </c>
    </row>
    <row r="1198" spans="1:4" ht="15.75" customHeight="1" x14ac:dyDescent="0.25">
      <c r="A1198" s="364" t="s">
        <v>24228</v>
      </c>
      <c r="B1198" s="119" t="s">
        <v>24229</v>
      </c>
      <c r="C1198" s="316" t="s">
        <v>15154</v>
      </c>
      <c r="D1198" s="317">
        <v>1.0322</v>
      </c>
    </row>
    <row r="1199" spans="1:4" ht="15.75" customHeight="1" x14ac:dyDescent="0.25">
      <c r="A1199" s="364" t="s">
        <v>24230</v>
      </c>
      <c r="B1199" s="119" t="s">
        <v>24231</v>
      </c>
      <c r="C1199" s="316" t="s">
        <v>15233</v>
      </c>
      <c r="D1199" s="317">
        <v>2388.3123999999998</v>
      </c>
    </row>
    <row r="1200" spans="1:4" ht="15.75" customHeight="1" x14ac:dyDescent="0.25">
      <c r="A1200" s="364" t="s">
        <v>24232</v>
      </c>
      <c r="B1200" s="119" t="s">
        <v>24233</v>
      </c>
      <c r="C1200" s="316" t="s">
        <v>15233</v>
      </c>
      <c r="D1200" s="317">
        <v>2441.9618</v>
      </c>
    </row>
    <row r="1201" spans="1:4" ht="15.75" customHeight="1" x14ac:dyDescent="0.25">
      <c r="A1201" s="364" t="s">
        <v>24234</v>
      </c>
      <c r="B1201" s="119" t="s">
        <v>24235</v>
      </c>
      <c r="C1201" s="316" t="s">
        <v>15233</v>
      </c>
      <c r="D1201" s="317">
        <v>2462.8942999999999</v>
      </c>
    </row>
    <row r="1202" spans="1:4" ht="15.75" customHeight="1" x14ac:dyDescent="0.25">
      <c r="A1202" s="364" t="s">
        <v>24236</v>
      </c>
      <c r="B1202" s="119" t="s">
        <v>24237</v>
      </c>
      <c r="C1202" s="316" t="s">
        <v>15233</v>
      </c>
      <c r="D1202" s="317">
        <v>2491.7557999999999</v>
      </c>
    </row>
    <row r="1203" spans="1:4" ht="15.75" customHeight="1" x14ac:dyDescent="0.25">
      <c r="A1203" s="364" t="s">
        <v>24238</v>
      </c>
      <c r="B1203" s="119" t="s">
        <v>24239</v>
      </c>
      <c r="C1203" s="316" t="s">
        <v>15233</v>
      </c>
      <c r="D1203" s="317">
        <v>3259.395</v>
      </c>
    </row>
    <row r="1204" spans="1:4" ht="15.75" customHeight="1" x14ac:dyDescent="0.25">
      <c r="A1204" s="364" t="s">
        <v>24240</v>
      </c>
      <c r="B1204" s="119" t="s">
        <v>24241</v>
      </c>
      <c r="C1204" s="316" t="s">
        <v>15233</v>
      </c>
      <c r="D1204" s="317">
        <v>3326.067</v>
      </c>
    </row>
    <row r="1205" spans="1:4" ht="15.75" customHeight="1" x14ac:dyDescent="0.25">
      <c r="A1205" s="364" t="s">
        <v>24242</v>
      </c>
      <c r="B1205" s="119" t="s">
        <v>24243</v>
      </c>
      <c r="C1205" s="316" t="s">
        <v>15233</v>
      </c>
      <c r="D1205" s="317">
        <v>3364.5572000000002</v>
      </c>
    </row>
    <row r="1206" spans="1:4" ht="15.75" customHeight="1" x14ac:dyDescent="0.25">
      <c r="A1206" s="364" t="s">
        <v>24244</v>
      </c>
      <c r="B1206" s="119" t="s">
        <v>24245</v>
      </c>
      <c r="C1206" s="316" t="s">
        <v>15233</v>
      </c>
      <c r="D1206" s="317">
        <v>3134.4092000000001</v>
      </c>
    </row>
    <row r="1207" spans="1:4" ht="15.75" customHeight="1" x14ac:dyDescent="0.25">
      <c r="A1207" s="364" t="s">
        <v>24246</v>
      </c>
      <c r="B1207" s="119" t="s">
        <v>24247</v>
      </c>
      <c r="C1207" s="316" t="s">
        <v>15233</v>
      </c>
      <c r="D1207" s="317">
        <v>3157.2485000000001</v>
      </c>
    </row>
    <row r="1208" spans="1:4" ht="15.75" customHeight="1" x14ac:dyDescent="0.25">
      <c r="A1208" s="364" t="s">
        <v>24248</v>
      </c>
      <c r="B1208" s="119" t="s">
        <v>24249</v>
      </c>
      <c r="C1208" s="316" t="s">
        <v>15233</v>
      </c>
      <c r="D1208" s="317">
        <v>3217.9069</v>
      </c>
    </row>
    <row r="1209" spans="1:4" ht="15.75" customHeight="1" x14ac:dyDescent="0.25">
      <c r="A1209" s="364" t="s">
        <v>24250</v>
      </c>
      <c r="B1209" s="119" t="s">
        <v>24251</v>
      </c>
      <c r="C1209" s="316" t="s">
        <v>15233</v>
      </c>
      <c r="D1209" s="317">
        <v>3876.5734000000002</v>
      </c>
    </row>
    <row r="1210" spans="1:4" ht="15.75" customHeight="1" x14ac:dyDescent="0.25">
      <c r="A1210" s="364" t="s">
        <v>24252</v>
      </c>
      <c r="B1210" s="119" t="s">
        <v>24253</v>
      </c>
      <c r="C1210" s="316" t="s">
        <v>15233</v>
      </c>
      <c r="D1210" s="317">
        <v>4046.5715</v>
      </c>
    </row>
    <row r="1211" spans="1:4" ht="15.75" customHeight="1" x14ac:dyDescent="0.25">
      <c r="A1211" s="364" t="s">
        <v>24254</v>
      </c>
      <c r="B1211" s="119" t="s">
        <v>24255</v>
      </c>
      <c r="C1211" s="316" t="s">
        <v>15233</v>
      </c>
      <c r="D1211" s="317">
        <v>4119.5370999999996</v>
      </c>
    </row>
    <row r="1212" spans="1:4" ht="15.75" customHeight="1" x14ac:dyDescent="0.25">
      <c r="A1212" s="364" t="s">
        <v>24256</v>
      </c>
      <c r="B1212" s="119" t="s">
        <v>24257</v>
      </c>
      <c r="C1212" s="316" t="s">
        <v>15233</v>
      </c>
      <c r="D1212" s="317">
        <v>4637.9656999999997</v>
      </c>
    </row>
    <row r="1213" spans="1:4" ht="15.75" customHeight="1" x14ac:dyDescent="0.25">
      <c r="A1213" s="364" t="s">
        <v>24258</v>
      </c>
      <c r="B1213" s="119" t="s">
        <v>24259</v>
      </c>
      <c r="C1213" s="316" t="s">
        <v>15233</v>
      </c>
      <c r="D1213" s="317">
        <v>3289.2869000000001</v>
      </c>
    </row>
    <row r="1214" spans="1:4" ht="15.75" customHeight="1" x14ac:dyDescent="0.25">
      <c r="A1214" s="364" t="s">
        <v>24260</v>
      </c>
      <c r="B1214" s="119" t="s">
        <v>24261</v>
      </c>
      <c r="C1214" s="316" t="s">
        <v>15233</v>
      </c>
      <c r="D1214" s="317">
        <v>3692.6819</v>
      </c>
    </row>
    <row r="1215" spans="1:4" ht="15.75" customHeight="1" x14ac:dyDescent="0.25">
      <c r="A1215" s="364" t="s">
        <v>24262</v>
      </c>
      <c r="B1215" s="119" t="s">
        <v>24263</v>
      </c>
      <c r="C1215" s="316" t="s">
        <v>15233</v>
      </c>
      <c r="D1215" s="317">
        <v>4792.3819999999996</v>
      </c>
    </row>
    <row r="1216" spans="1:4" ht="15.75" customHeight="1" x14ac:dyDescent="0.25">
      <c r="A1216" s="364" t="s">
        <v>24264</v>
      </c>
      <c r="B1216" s="119" t="s">
        <v>24265</v>
      </c>
      <c r="C1216" s="316" t="s">
        <v>15233</v>
      </c>
      <c r="D1216" s="317">
        <v>4848.4551000000001</v>
      </c>
    </row>
    <row r="1217" spans="1:4" ht="15.75" customHeight="1" x14ac:dyDescent="0.25">
      <c r="A1217" s="364" t="s">
        <v>24266</v>
      </c>
      <c r="B1217" s="119" t="s">
        <v>24267</v>
      </c>
      <c r="C1217" s="316" t="s">
        <v>15233</v>
      </c>
      <c r="D1217" s="317">
        <v>5043.6184000000003</v>
      </c>
    </row>
    <row r="1218" spans="1:4" ht="15.75" customHeight="1" x14ac:dyDescent="0.25">
      <c r="A1218" s="364" t="s">
        <v>24268</v>
      </c>
      <c r="B1218" s="119" t="s">
        <v>24269</v>
      </c>
      <c r="C1218" s="316" t="s">
        <v>15233</v>
      </c>
      <c r="D1218" s="317">
        <v>6065.7079000000003</v>
      </c>
    </row>
    <row r="1219" spans="1:4" ht="15.75" customHeight="1" x14ac:dyDescent="0.25">
      <c r="A1219" s="364" t="s">
        <v>24270</v>
      </c>
      <c r="B1219" s="119" t="s">
        <v>24271</v>
      </c>
      <c r="C1219" s="316" t="s">
        <v>15233</v>
      </c>
      <c r="D1219" s="317">
        <v>6323.2421000000004</v>
      </c>
    </row>
    <row r="1220" spans="1:4" ht="15.75" customHeight="1" x14ac:dyDescent="0.25">
      <c r="A1220" s="364" t="s">
        <v>24272</v>
      </c>
      <c r="B1220" s="119" t="s">
        <v>24273</v>
      </c>
      <c r="C1220" s="316" t="s">
        <v>15233</v>
      </c>
      <c r="D1220" s="317">
        <v>4970.38</v>
      </c>
    </row>
    <row r="1221" spans="1:4" ht="15.75" customHeight="1" x14ac:dyDescent="0.25">
      <c r="A1221" s="364" t="s">
        <v>24274</v>
      </c>
      <c r="B1221" s="119" t="s">
        <v>24275</v>
      </c>
      <c r="C1221" s="316" t="s">
        <v>15233</v>
      </c>
      <c r="D1221" s="317">
        <v>5230.2376999999997</v>
      </c>
    </row>
    <row r="1222" spans="1:4" ht="15.75" customHeight="1" x14ac:dyDescent="0.25">
      <c r="A1222" s="364" t="s">
        <v>24276</v>
      </c>
      <c r="B1222" s="119" t="s">
        <v>24277</v>
      </c>
      <c r="C1222" s="316" t="s">
        <v>15233</v>
      </c>
      <c r="D1222" s="317">
        <v>6363.2578999999996</v>
      </c>
    </row>
    <row r="1223" spans="1:4" ht="15.75" customHeight="1" x14ac:dyDescent="0.25">
      <c r="A1223" s="364" t="s">
        <v>24278</v>
      </c>
      <c r="B1223" s="119" t="s">
        <v>24279</v>
      </c>
      <c r="C1223" s="316" t="s">
        <v>15233</v>
      </c>
      <c r="D1223" s="317">
        <v>6556.4237999999996</v>
      </c>
    </row>
    <row r="1224" spans="1:4" ht="15.75" customHeight="1" x14ac:dyDescent="0.25">
      <c r="A1224" s="364" t="s">
        <v>24280</v>
      </c>
      <c r="B1224" s="119" t="s">
        <v>24281</v>
      </c>
      <c r="C1224" s="316" t="s">
        <v>15233</v>
      </c>
      <c r="D1224" s="317">
        <v>7358.9610000000002</v>
      </c>
    </row>
    <row r="1225" spans="1:4" ht="15.75" customHeight="1" x14ac:dyDescent="0.25">
      <c r="A1225" s="364" t="s">
        <v>24282</v>
      </c>
      <c r="B1225" s="119" t="s">
        <v>24283</v>
      </c>
      <c r="C1225" s="316" t="s">
        <v>15233</v>
      </c>
      <c r="D1225" s="317">
        <v>7374.3762999999999</v>
      </c>
    </row>
    <row r="1226" spans="1:4" ht="15.75" customHeight="1" x14ac:dyDescent="0.25">
      <c r="A1226" s="364" t="s">
        <v>24284</v>
      </c>
      <c r="B1226" s="119" t="s">
        <v>24285</v>
      </c>
      <c r="C1226" s="316" t="s">
        <v>15233</v>
      </c>
      <c r="D1226" s="317">
        <v>8131.1355000000003</v>
      </c>
    </row>
    <row r="1227" spans="1:4" ht="15.75" customHeight="1" x14ac:dyDescent="0.25">
      <c r="A1227" s="364" t="s">
        <v>24286</v>
      </c>
      <c r="B1227" s="119" t="s">
        <v>24287</v>
      </c>
      <c r="C1227" s="316" t="s">
        <v>15233</v>
      </c>
      <c r="D1227" s="317">
        <v>1850.915</v>
      </c>
    </row>
    <row r="1228" spans="1:4" ht="15.75" customHeight="1" x14ac:dyDescent="0.25">
      <c r="A1228" s="364" t="s">
        <v>24288</v>
      </c>
      <c r="B1228" s="119" t="s">
        <v>24289</v>
      </c>
      <c r="C1228" s="316" t="s">
        <v>15233</v>
      </c>
      <c r="D1228" s="317">
        <v>2013.6370999999999</v>
      </c>
    </row>
    <row r="1229" spans="1:4" ht="15.75" customHeight="1" x14ac:dyDescent="0.25">
      <c r="A1229" s="364" t="s">
        <v>24290</v>
      </c>
      <c r="B1229" s="119" t="s">
        <v>24291</v>
      </c>
      <c r="C1229" s="316" t="s">
        <v>15233</v>
      </c>
      <c r="D1229" s="317">
        <v>3084.2417</v>
      </c>
    </row>
    <row r="1230" spans="1:4" ht="15.75" customHeight="1" x14ac:dyDescent="0.25">
      <c r="A1230" s="364" t="s">
        <v>24292</v>
      </c>
      <c r="B1230" s="119" t="s">
        <v>24293</v>
      </c>
      <c r="C1230" s="316" t="s">
        <v>15233</v>
      </c>
      <c r="D1230" s="317">
        <v>3224.3283000000001</v>
      </c>
    </row>
    <row r="1231" spans="1:4" ht="15.75" customHeight="1" x14ac:dyDescent="0.25">
      <c r="A1231" s="364" t="s">
        <v>24294</v>
      </c>
      <c r="B1231" s="119" t="s">
        <v>24295</v>
      </c>
      <c r="C1231" s="316" t="s">
        <v>15233</v>
      </c>
      <c r="D1231" s="317">
        <v>2178.0387000000001</v>
      </c>
    </row>
    <row r="1232" spans="1:4" ht="15.75" customHeight="1" x14ac:dyDescent="0.25">
      <c r="A1232" s="364" t="s">
        <v>24296</v>
      </c>
      <c r="B1232" s="119" t="s">
        <v>24297</v>
      </c>
      <c r="C1232" s="316" t="s">
        <v>15233</v>
      </c>
      <c r="D1232" s="317">
        <v>3341.5243</v>
      </c>
    </row>
    <row r="1233" spans="1:4" ht="15.75" customHeight="1" x14ac:dyDescent="0.25">
      <c r="A1233" s="364" t="s">
        <v>24298</v>
      </c>
      <c r="B1233" s="119" t="s">
        <v>24299</v>
      </c>
      <c r="C1233" s="316" t="s">
        <v>15233</v>
      </c>
      <c r="D1233" s="317">
        <v>3494.1633999999999</v>
      </c>
    </row>
    <row r="1234" spans="1:4" ht="15.75" customHeight="1" x14ac:dyDescent="0.25">
      <c r="A1234" s="364" t="s">
        <v>24300</v>
      </c>
      <c r="B1234" s="119" t="s">
        <v>24301</v>
      </c>
      <c r="C1234" s="316" t="s">
        <v>15233</v>
      </c>
      <c r="D1234" s="317">
        <v>2478.9931999999999</v>
      </c>
    </row>
    <row r="1235" spans="1:4" ht="15.75" customHeight="1" x14ac:dyDescent="0.25">
      <c r="A1235" s="364" t="s">
        <v>24302</v>
      </c>
      <c r="B1235" s="119" t="s">
        <v>24303</v>
      </c>
      <c r="C1235" s="316" t="s">
        <v>15233</v>
      </c>
      <c r="D1235" s="317">
        <v>3677.3128000000002</v>
      </c>
    </row>
    <row r="1236" spans="1:4" ht="15.75" customHeight="1" x14ac:dyDescent="0.25">
      <c r="A1236" s="364" t="s">
        <v>24304</v>
      </c>
      <c r="B1236" s="119" t="s">
        <v>24305</v>
      </c>
      <c r="C1236" s="316" t="s">
        <v>15233</v>
      </c>
      <c r="D1236" s="317">
        <v>3820.6698000000001</v>
      </c>
    </row>
    <row r="1237" spans="1:4" ht="15.75" customHeight="1" x14ac:dyDescent="0.25">
      <c r="A1237" s="364" t="s">
        <v>24306</v>
      </c>
      <c r="B1237" s="119" t="s">
        <v>24307</v>
      </c>
      <c r="C1237" s="316" t="s">
        <v>15154</v>
      </c>
      <c r="D1237" s="317">
        <v>8851.1481999999996</v>
      </c>
    </row>
    <row r="1238" spans="1:4" ht="15.75" customHeight="1" x14ac:dyDescent="0.25">
      <c r="A1238" s="364" t="s">
        <v>24308</v>
      </c>
      <c r="B1238" s="119" t="s">
        <v>24309</v>
      </c>
      <c r="C1238" s="316" t="s">
        <v>15154</v>
      </c>
      <c r="D1238" s="317">
        <v>12379.019899999999</v>
      </c>
    </row>
    <row r="1239" spans="1:4" ht="15.75" customHeight="1" x14ac:dyDescent="0.25">
      <c r="A1239" s="364" t="s">
        <v>24310</v>
      </c>
      <c r="B1239" s="119" t="s">
        <v>24311</v>
      </c>
      <c r="C1239" s="316" t="s">
        <v>15154</v>
      </c>
      <c r="D1239" s="317">
        <v>16307.030699999999</v>
      </c>
    </row>
    <row r="1240" spans="1:4" ht="15.75" customHeight="1" x14ac:dyDescent="0.25">
      <c r="A1240" s="364" t="s">
        <v>24312</v>
      </c>
      <c r="B1240" s="119" t="s">
        <v>24313</v>
      </c>
      <c r="C1240" s="316" t="s">
        <v>15154</v>
      </c>
      <c r="D1240" s="317">
        <v>19547.1214</v>
      </c>
    </row>
    <row r="1241" spans="1:4" ht="15.75" customHeight="1" x14ac:dyDescent="0.25">
      <c r="A1241" s="364" t="s">
        <v>24314</v>
      </c>
      <c r="B1241" s="119" t="s">
        <v>24315</v>
      </c>
      <c r="C1241" s="316" t="s">
        <v>15154</v>
      </c>
      <c r="D1241" s="317">
        <v>22612.202399999998</v>
      </c>
    </row>
    <row r="1242" spans="1:4" ht="15.75" customHeight="1" x14ac:dyDescent="0.25">
      <c r="A1242" s="364" t="s">
        <v>24316</v>
      </c>
      <c r="B1242" s="119" t="s">
        <v>24317</v>
      </c>
      <c r="C1242" s="316" t="s">
        <v>15154</v>
      </c>
      <c r="D1242" s="317">
        <v>25602.6548</v>
      </c>
    </row>
    <row r="1243" spans="1:4" ht="15.75" customHeight="1" x14ac:dyDescent="0.25">
      <c r="A1243" s="364" t="s">
        <v>24318</v>
      </c>
      <c r="B1243" s="119" t="s">
        <v>24319</v>
      </c>
      <c r="C1243" s="316" t="s">
        <v>15154</v>
      </c>
      <c r="D1243" s="317">
        <v>29063.3125</v>
      </c>
    </row>
    <row r="1244" spans="1:4" ht="15.75" customHeight="1" x14ac:dyDescent="0.25">
      <c r="A1244" s="364" t="s">
        <v>24320</v>
      </c>
      <c r="B1244" s="119" t="s">
        <v>24321</v>
      </c>
      <c r="C1244" s="316" t="s">
        <v>15154</v>
      </c>
      <c r="D1244" s="317">
        <v>33584.977599999998</v>
      </c>
    </row>
    <row r="1245" spans="1:4" ht="15.75" customHeight="1" x14ac:dyDescent="0.25">
      <c r="A1245" s="364" t="s">
        <v>24322</v>
      </c>
      <c r="B1245" s="119" t="s">
        <v>24323</v>
      </c>
      <c r="C1245" s="316" t="s">
        <v>15154</v>
      </c>
      <c r="D1245" s="317">
        <v>37421.128700000001</v>
      </c>
    </row>
    <row r="1246" spans="1:4" ht="15.75" customHeight="1" x14ac:dyDescent="0.25">
      <c r="A1246" s="364" t="s">
        <v>24324</v>
      </c>
      <c r="B1246" s="119" t="s">
        <v>24325</v>
      </c>
      <c r="C1246" s="316" t="s">
        <v>15154</v>
      </c>
      <c r="D1246" s="317">
        <v>40527.679700000001</v>
      </c>
    </row>
    <row r="1247" spans="1:4" ht="15.75" customHeight="1" x14ac:dyDescent="0.25">
      <c r="A1247" s="364" t="s">
        <v>24326</v>
      </c>
      <c r="B1247" s="119" t="s">
        <v>24327</v>
      </c>
      <c r="C1247" s="316" t="s">
        <v>15154</v>
      </c>
      <c r="D1247" s="317">
        <v>45921.4928</v>
      </c>
    </row>
    <row r="1248" spans="1:4" ht="15.75" customHeight="1" x14ac:dyDescent="0.25">
      <c r="A1248" s="364" t="s">
        <v>24328</v>
      </c>
      <c r="B1248" s="119" t="s">
        <v>24329</v>
      </c>
      <c r="C1248" s="316" t="s">
        <v>15154</v>
      </c>
      <c r="D1248" s="317">
        <v>49619.583899999998</v>
      </c>
    </row>
    <row r="1249" spans="1:4" ht="15.75" customHeight="1" x14ac:dyDescent="0.25">
      <c r="A1249" s="364" t="s">
        <v>24330</v>
      </c>
      <c r="B1249" s="119" t="s">
        <v>24331</v>
      </c>
      <c r="C1249" s="316" t="s">
        <v>15154</v>
      </c>
      <c r="D1249" s="317">
        <v>53414.3842</v>
      </c>
    </row>
    <row r="1250" spans="1:4" ht="15.75" customHeight="1" x14ac:dyDescent="0.25">
      <c r="A1250" s="364" t="s">
        <v>24332</v>
      </c>
      <c r="B1250" s="119" t="s">
        <v>24333</v>
      </c>
      <c r="C1250" s="316" t="s">
        <v>15154</v>
      </c>
      <c r="D1250" s="317">
        <v>57627.043299999998</v>
      </c>
    </row>
    <row r="1251" spans="1:4" ht="15.75" customHeight="1" x14ac:dyDescent="0.25">
      <c r="A1251" s="364" t="s">
        <v>24334</v>
      </c>
      <c r="B1251" s="119" t="s">
        <v>24335</v>
      </c>
      <c r="C1251" s="316" t="s">
        <v>15154</v>
      </c>
      <c r="D1251" s="317">
        <v>61296.582499999997</v>
      </c>
    </row>
    <row r="1252" spans="1:4" ht="15.75" customHeight="1" x14ac:dyDescent="0.25">
      <c r="A1252" s="364" t="s">
        <v>24336</v>
      </c>
      <c r="B1252" s="119" t="s">
        <v>24337</v>
      </c>
      <c r="C1252" s="316" t="s">
        <v>15154</v>
      </c>
      <c r="D1252" s="317">
        <v>66789.7304</v>
      </c>
    </row>
    <row r="1253" spans="1:4" ht="15.75" customHeight="1" x14ac:dyDescent="0.25">
      <c r="A1253" s="364" t="s">
        <v>24338</v>
      </c>
      <c r="B1253" s="119" t="s">
        <v>24339</v>
      </c>
      <c r="C1253" s="316" t="s">
        <v>15154</v>
      </c>
      <c r="D1253" s="317">
        <v>70608.926600000006</v>
      </c>
    </row>
    <row r="1254" spans="1:4" ht="15.75" customHeight="1" x14ac:dyDescent="0.25">
      <c r="A1254" s="364" t="s">
        <v>24340</v>
      </c>
      <c r="B1254" s="119" t="s">
        <v>24341</v>
      </c>
      <c r="C1254" s="316" t="s">
        <v>15154</v>
      </c>
      <c r="D1254" s="317">
        <v>74912.517999999996</v>
      </c>
    </row>
    <row r="1255" spans="1:4" ht="30" customHeight="1" x14ac:dyDescent="0.25">
      <c r="A1255" s="364" t="s">
        <v>24342</v>
      </c>
      <c r="B1255" s="119" t="s">
        <v>24343</v>
      </c>
      <c r="C1255" s="316" t="s">
        <v>15154</v>
      </c>
      <c r="D1255" s="317">
        <v>78659.276800000007</v>
      </c>
    </row>
    <row r="1256" spans="1:4" ht="15.75" customHeight="1" x14ac:dyDescent="0.25">
      <c r="A1256" s="364" t="s">
        <v>24344</v>
      </c>
      <c r="B1256" s="119" t="s">
        <v>24345</v>
      </c>
      <c r="C1256" s="316" t="s">
        <v>15154</v>
      </c>
      <c r="D1256" s="317">
        <v>2531.3445000000002</v>
      </c>
    </row>
    <row r="1257" spans="1:4" ht="15.75" customHeight="1" x14ac:dyDescent="0.25">
      <c r="A1257" s="364" t="s">
        <v>24346</v>
      </c>
      <c r="B1257" s="119" t="s">
        <v>24347</v>
      </c>
      <c r="C1257" s="316" t="s">
        <v>15154</v>
      </c>
      <c r="D1257" s="317">
        <v>4702</v>
      </c>
    </row>
    <row r="1258" spans="1:4" ht="15.75" customHeight="1" x14ac:dyDescent="0.25">
      <c r="A1258" s="364" t="s">
        <v>24348</v>
      </c>
      <c r="B1258" s="119" t="s">
        <v>24349</v>
      </c>
      <c r="C1258" s="316" t="s">
        <v>15154</v>
      </c>
      <c r="D1258" s="317">
        <v>8041.0780999999997</v>
      </c>
    </row>
    <row r="1259" spans="1:4" ht="15.75" customHeight="1" x14ac:dyDescent="0.25">
      <c r="A1259" s="364" t="s">
        <v>24350</v>
      </c>
      <c r="B1259" s="119" t="s">
        <v>24351</v>
      </c>
      <c r="C1259" s="316" t="s">
        <v>15154</v>
      </c>
      <c r="D1259" s="317">
        <v>10121.9427</v>
      </c>
    </row>
    <row r="1260" spans="1:4" ht="15.75" customHeight="1" x14ac:dyDescent="0.25">
      <c r="A1260" s="364" t="s">
        <v>24352</v>
      </c>
      <c r="B1260" s="119" t="s">
        <v>24353</v>
      </c>
      <c r="C1260" s="316" t="s">
        <v>15154</v>
      </c>
      <c r="D1260" s="317">
        <v>14759.2111</v>
      </c>
    </row>
    <row r="1261" spans="1:4" ht="15.75" customHeight="1" x14ac:dyDescent="0.25">
      <c r="A1261" s="364" t="s">
        <v>24354</v>
      </c>
      <c r="B1261" s="119" t="s">
        <v>24355</v>
      </c>
      <c r="C1261" s="316" t="s">
        <v>15154</v>
      </c>
      <c r="D1261" s="317">
        <v>20834.365099999999</v>
      </c>
    </row>
    <row r="1262" spans="1:4" ht="15.75" customHeight="1" x14ac:dyDescent="0.25">
      <c r="A1262" s="364" t="s">
        <v>24356</v>
      </c>
      <c r="B1262" s="119" t="s">
        <v>24357</v>
      </c>
      <c r="C1262" s="316" t="s">
        <v>15154</v>
      </c>
      <c r="D1262" s="317">
        <v>29743.204699999998</v>
      </c>
    </row>
    <row r="1263" spans="1:4" ht="15.75" customHeight="1" x14ac:dyDescent="0.25">
      <c r="A1263" s="364" t="s">
        <v>24358</v>
      </c>
      <c r="B1263" s="119" t="s">
        <v>24359</v>
      </c>
      <c r="C1263" s="316" t="s">
        <v>15154</v>
      </c>
      <c r="D1263" s="317">
        <v>4903.7840999999999</v>
      </c>
    </row>
    <row r="1264" spans="1:4" ht="30" customHeight="1" x14ac:dyDescent="0.25">
      <c r="A1264" s="364" t="s">
        <v>24360</v>
      </c>
      <c r="B1264" s="119" t="s">
        <v>24361</v>
      </c>
      <c r="C1264" s="316" t="s">
        <v>15154</v>
      </c>
      <c r="D1264" s="317">
        <v>6556.1324000000004</v>
      </c>
    </row>
    <row r="1265" spans="1:4" ht="30" customHeight="1" x14ac:dyDescent="0.25">
      <c r="A1265" s="364" t="s">
        <v>24362</v>
      </c>
      <c r="B1265" s="119" t="s">
        <v>24363</v>
      </c>
      <c r="C1265" s="316" t="s">
        <v>15154</v>
      </c>
      <c r="D1265" s="317">
        <v>9527.4094999999998</v>
      </c>
    </row>
    <row r="1266" spans="1:4" ht="30" customHeight="1" x14ac:dyDescent="0.25">
      <c r="A1266" s="364" t="s">
        <v>24364</v>
      </c>
      <c r="B1266" s="119" t="s">
        <v>24365</v>
      </c>
      <c r="C1266" s="316" t="s">
        <v>15154</v>
      </c>
      <c r="D1266" s="317">
        <v>18059.519700000001</v>
      </c>
    </row>
    <row r="1267" spans="1:4" ht="30" customHeight="1" x14ac:dyDescent="0.25">
      <c r="A1267" s="364" t="s">
        <v>24366</v>
      </c>
      <c r="B1267" s="119" t="s">
        <v>24367</v>
      </c>
      <c r="C1267" s="316" t="s">
        <v>15154</v>
      </c>
      <c r="D1267" s="317">
        <v>25342.909500000002</v>
      </c>
    </row>
    <row r="1268" spans="1:4" ht="30" customHeight="1" x14ac:dyDescent="0.25">
      <c r="A1268" s="364" t="s">
        <v>24368</v>
      </c>
      <c r="B1268" s="119" t="s">
        <v>24369</v>
      </c>
      <c r="C1268" s="316" t="s">
        <v>15154</v>
      </c>
      <c r="D1268" s="317">
        <v>26947.188399999999</v>
      </c>
    </row>
    <row r="1269" spans="1:4" ht="30" customHeight="1" x14ac:dyDescent="0.25">
      <c r="A1269" s="364" t="s">
        <v>24370</v>
      </c>
      <c r="B1269" s="119" t="s">
        <v>24371</v>
      </c>
      <c r="C1269" s="316" t="s">
        <v>15154</v>
      </c>
      <c r="D1269" s="317">
        <v>49591.206200000001</v>
      </c>
    </row>
    <row r="1270" spans="1:4" ht="30" customHeight="1" x14ac:dyDescent="0.25">
      <c r="A1270" s="364" t="s">
        <v>24372</v>
      </c>
      <c r="B1270" s="119" t="s">
        <v>24373</v>
      </c>
      <c r="C1270" s="316" t="s">
        <v>15154</v>
      </c>
      <c r="D1270" s="317">
        <v>4797.9204</v>
      </c>
    </row>
    <row r="1271" spans="1:4" ht="30" customHeight="1" x14ac:dyDescent="0.25">
      <c r="A1271" s="364" t="s">
        <v>24374</v>
      </c>
      <c r="B1271" s="119" t="s">
        <v>24375</v>
      </c>
      <c r="C1271" s="316" t="s">
        <v>15154</v>
      </c>
      <c r="D1271" s="317">
        <v>4961.5119999999997</v>
      </c>
    </row>
    <row r="1272" spans="1:4" ht="30" customHeight="1" x14ac:dyDescent="0.25">
      <c r="A1272" s="364" t="s">
        <v>24376</v>
      </c>
      <c r="B1272" s="119" t="s">
        <v>24377</v>
      </c>
      <c r="C1272" s="316" t="s">
        <v>15154</v>
      </c>
      <c r="D1272" s="317">
        <v>7939.5887000000002</v>
      </c>
    </row>
    <row r="1273" spans="1:4" ht="30" customHeight="1" x14ac:dyDescent="0.25">
      <c r="A1273" s="364" t="s">
        <v>24378</v>
      </c>
      <c r="B1273" s="119" t="s">
        <v>24379</v>
      </c>
      <c r="C1273" s="316" t="s">
        <v>15154</v>
      </c>
      <c r="D1273" s="317">
        <v>11726.197</v>
      </c>
    </row>
    <row r="1274" spans="1:4" ht="30" customHeight="1" x14ac:dyDescent="0.25">
      <c r="A1274" s="364" t="s">
        <v>24380</v>
      </c>
      <c r="B1274" s="119" t="s">
        <v>24381</v>
      </c>
      <c r="C1274" s="316" t="s">
        <v>15154</v>
      </c>
      <c r="D1274" s="317">
        <v>16620.6309</v>
      </c>
    </row>
    <row r="1275" spans="1:4" ht="30" customHeight="1" x14ac:dyDescent="0.25">
      <c r="A1275" s="364" t="s">
        <v>24382</v>
      </c>
      <c r="B1275" s="119" t="s">
        <v>24383</v>
      </c>
      <c r="C1275" s="316" t="s">
        <v>15154</v>
      </c>
      <c r="D1275" s="317">
        <v>23099.584800000001</v>
      </c>
    </row>
    <row r="1276" spans="1:4" ht="30" customHeight="1" x14ac:dyDescent="0.25">
      <c r="A1276" s="364" t="s">
        <v>24384</v>
      </c>
      <c r="B1276" s="119" t="s">
        <v>24385</v>
      </c>
      <c r="C1276" s="316" t="s">
        <v>15154</v>
      </c>
      <c r="D1276" s="317">
        <v>31143.512999999999</v>
      </c>
    </row>
    <row r="1277" spans="1:4" ht="15.75" customHeight="1" x14ac:dyDescent="0.25">
      <c r="A1277" s="364" t="s">
        <v>24386</v>
      </c>
      <c r="B1277" s="119" t="s">
        <v>24387</v>
      </c>
      <c r="C1277" s="316" t="s">
        <v>15233</v>
      </c>
      <c r="D1277" s="317">
        <v>3645.5839999999998</v>
      </c>
    </row>
    <row r="1278" spans="1:4" ht="15.75" customHeight="1" x14ac:dyDescent="0.25">
      <c r="A1278" s="364" t="s">
        <v>24388</v>
      </c>
      <c r="B1278" s="119" t="s">
        <v>24389</v>
      </c>
      <c r="C1278" s="316" t="s">
        <v>15233</v>
      </c>
      <c r="D1278" s="317">
        <v>4109.0129999999999</v>
      </c>
    </row>
    <row r="1279" spans="1:4" ht="15.75" customHeight="1" x14ac:dyDescent="0.25">
      <c r="A1279" s="364" t="s">
        <v>24390</v>
      </c>
      <c r="B1279" s="119" t="s">
        <v>24391</v>
      </c>
      <c r="C1279" s="316" t="s">
        <v>15233</v>
      </c>
      <c r="D1279" s="317">
        <v>4788.7078000000001</v>
      </c>
    </row>
    <row r="1280" spans="1:4" ht="15.75" customHeight="1" x14ac:dyDescent="0.25">
      <c r="A1280" s="364" t="s">
        <v>24392</v>
      </c>
      <c r="B1280" s="119" t="s">
        <v>24393</v>
      </c>
      <c r="C1280" s="316" t="s">
        <v>15233</v>
      </c>
      <c r="D1280" s="317">
        <v>5468.3761000000004</v>
      </c>
    </row>
    <row r="1281" spans="1:4" ht="15.75" customHeight="1" x14ac:dyDescent="0.25">
      <c r="A1281" s="364" t="s">
        <v>24394</v>
      </c>
      <c r="B1281" s="119" t="s">
        <v>24395</v>
      </c>
      <c r="C1281" s="316" t="s">
        <v>15233</v>
      </c>
      <c r="D1281" s="317">
        <v>6024.7700999999997</v>
      </c>
    </row>
    <row r="1282" spans="1:4" ht="15.75" customHeight="1" x14ac:dyDescent="0.25">
      <c r="A1282" s="364" t="s">
        <v>24396</v>
      </c>
      <c r="B1282" s="119" t="s">
        <v>24397</v>
      </c>
      <c r="C1282" s="316" t="s">
        <v>15233</v>
      </c>
      <c r="D1282" s="317">
        <v>7894.2637000000004</v>
      </c>
    </row>
    <row r="1283" spans="1:4" ht="15.75" customHeight="1" x14ac:dyDescent="0.25">
      <c r="A1283" s="364" t="s">
        <v>24398</v>
      </c>
      <c r="B1283" s="119" t="s">
        <v>24399</v>
      </c>
      <c r="C1283" s="316" t="s">
        <v>15233</v>
      </c>
      <c r="D1283" s="317">
        <v>8544.9693000000007</v>
      </c>
    </row>
    <row r="1284" spans="1:4" ht="15.75" customHeight="1" x14ac:dyDescent="0.25">
      <c r="A1284" s="364" t="s">
        <v>24400</v>
      </c>
      <c r="B1284" s="119" t="s">
        <v>24401</v>
      </c>
      <c r="C1284" s="316" t="s">
        <v>15233</v>
      </c>
      <c r="D1284" s="317">
        <v>9314.0025999999998</v>
      </c>
    </row>
    <row r="1285" spans="1:4" ht="15.75" customHeight="1" x14ac:dyDescent="0.25">
      <c r="A1285" s="364" t="s">
        <v>24402</v>
      </c>
      <c r="B1285" s="119" t="s">
        <v>24403</v>
      </c>
      <c r="C1285" s="316" t="s">
        <v>15233</v>
      </c>
      <c r="D1285" s="317">
        <v>9964.0827000000008</v>
      </c>
    </row>
    <row r="1286" spans="1:4" ht="15.75" customHeight="1" x14ac:dyDescent="0.25">
      <c r="A1286" s="364" t="s">
        <v>24404</v>
      </c>
      <c r="B1286" s="119" t="s">
        <v>24405</v>
      </c>
      <c r="C1286" s="316" t="s">
        <v>15233</v>
      </c>
      <c r="D1286" s="317">
        <v>10733.684999999999</v>
      </c>
    </row>
    <row r="1287" spans="1:4" ht="15.75" customHeight="1" x14ac:dyDescent="0.25">
      <c r="A1287" s="364" t="s">
        <v>24406</v>
      </c>
      <c r="B1287" s="119" t="s">
        <v>24407</v>
      </c>
      <c r="C1287" s="316" t="s">
        <v>15233</v>
      </c>
      <c r="D1287" s="317">
        <v>11384.1528</v>
      </c>
    </row>
    <row r="1288" spans="1:4" ht="15.75" customHeight="1" x14ac:dyDescent="0.25">
      <c r="A1288" s="364" t="s">
        <v>24408</v>
      </c>
      <c r="B1288" s="119" t="s">
        <v>24409</v>
      </c>
      <c r="C1288" s="316" t="s">
        <v>15233</v>
      </c>
      <c r="D1288" s="317">
        <v>13426.890600000001</v>
      </c>
    </row>
    <row r="1289" spans="1:4" ht="15.75" customHeight="1" x14ac:dyDescent="0.25">
      <c r="A1289" s="364" t="s">
        <v>24410</v>
      </c>
      <c r="B1289" s="119" t="s">
        <v>24411</v>
      </c>
      <c r="C1289" s="316" t="s">
        <v>15233</v>
      </c>
      <c r="D1289" s="317">
        <v>14162.2593</v>
      </c>
    </row>
    <row r="1290" spans="1:4" ht="15.75" customHeight="1" x14ac:dyDescent="0.25">
      <c r="A1290" s="364" t="s">
        <v>24412</v>
      </c>
      <c r="B1290" s="119" t="s">
        <v>24413</v>
      </c>
      <c r="C1290" s="316" t="s">
        <v>15233</v>
      </c>
      <c r="D1290" s="317">
        <v>15037.8382</v>
      </c>
    </row>
    <row r="1291" spans="1:4" ht="15.75" customHeight="1" x14ac:dyDescent="0.25">
      <c r="A1291" s="364" t="s">
        <v>24414</v>
      </c>
      <c r="B1291" s="119" t="s">
        <v>24415</v>
      </c>
      <c r="C1291" s="316" t="s">
        <v>15233</v>
      </c>
      <c r="D1291" s="317">
        <v>15717.8408</v>
      </c>
    </row>
    <row r="1292" spans="1:4" ht="15.75" customHeight="1" x14ac:dyDescent="0.25">
      <c r="A1292" s="364" t="s">
        <v>24416</v>
      </c>
      <c r="B1292" s="119" t="s">
        <v>24417</v>
      </c>
      <c r="C1292" s="316" t="s">
        <v>15233</v>
      </c>
      <c r="D1292" s="317">
        <v>16565.469000000001</v>
      </c>
    </row>
    <row r="1293" spans="1:4" ht="15.75" customHeight="1" x14ac:dyDescent="0.25">
      <c r="A1293" s="364" t="s">
        <v>24418</v>
      </c>
      <c r="B1293" s="119" t="s">
        <v>24419</v>
      </c>
      <c r="C1293" s="316" t="s">
        <v>15233</v>
      </c>
      <c r="D1293" s="317">
        <v>17326.918399999999</v>
      </c>
    </row>
    <row r="1294" spans="1:4" ht="15.75" customHeight="1" x14ac:dyDescent="0.25">
      <c r="A1294" s="364" t="s">
        <v>24420</v>
      </c>
      <c r="B1294" s="119" t="s">
        <v>24421</v>
      </c>
      <c r="C1294" s="316" t="s">
        <v>15233</v>
      </c>
      <c r="D1294" s="317">
        <v>18117.295099999999</v>
      </c>
    </row>
    <row r="1295" spans="1:4" ht="15.75" customHeight="1" x14ac:dyDescent="0.25">
      <c r="A1295" s="364" t="s">
        <v>24422</v>
      </c>
      <c r="B1295" s="119" t="s">
        <v>24423</v>
      </c>
      <c r="C1295" s="316" t="s">
        <v>15233</v>
      </c>
      <c r="D1295" s="317">
        <v>20608.170900000001</v>
      </c>
    </row>
    <row r="1296" spans="1:4" ht="15.75" customHeight="1" x14ac:dyDescent="0.25">
      <c r="A1296" s="364" t="s">
        <v>24424</v>
      </c>
      <c r="B1296" s="119" t="s">
        <v>24425</v>
      </c>
      <c r="C1296" s="316" t="s">
        <v>15233</v>
      </c>
      <c r="D1296" s="317">
        <v>21579.9732</v>
      </c>
    </row>
    <row r="1297" spans="1:4" ht="30" customHeight="1" x14ac:dyDescent="0.25">
      <c r="A1297" s="364" t="s">
        <v>24426</v>
      </c>
      <c r="B1297" s="119" t="s">
        <v>24427</v>
      </c>
      <c r="C1297" s="316" t="s">
        <v>15233</v>
      </c>
      <c r="D1297" s="317">
        <v>3852.6246000000001</v>
      </c>
    </row>
    <row r="1298" spans="1:4" ht="30" customHeight="1" x14ac:dyDescent="0.25">
      <c r="A1298" s="364" t="s">
        <v>24428</v>
      </c>
      <c r="B1298" s="119" t="s">
        <v>24429</v>
      </c>
      <c r="C1298" s="316" t="s">
        <v>15233</v>
      </c>
      <c r="D1298" s="317">
        <v>4342.3723</v>
      </c>
    </row>
    <row r="1299" spans="1:4" ht="30" customHeight="1" x14ac:dyDescent="0.25">
      <c r="A1299" s="364" t="s">
        <v>24430</v>
      </c>
      <c r="B1299" s="119" t="s">
        <v>24431</v>
      </c>
      <c r="C1299" s="316" t="s">
        <v>15233</v>
      </c>
      <c r="D1299" s="317">
        <v>5060.6679000000004</v>
      </c>
    </row>
    <row r="1300" spans="1:4" ht="30" customHeight="1" x14ac:dyDescent="0.25">
      <c r="A1300" s="364" t="s">
        <v>24432</v>
      </c>
      <c r="B1300" s="119" t="s">
        <v>24433</v>
      </c>
      <c r="C1300" s="316" t="s">
        <v>15233</v>
      </c>
      <c r="D1300" s="317">
        <v>5778.9369999999999</v>
      </c>
    </row>
    <row r="1301" spans="1:4" ht="30" customHeight="1" x14ac:dyDescent="0.25">
      <c r="A1301" s="364" t="s">
        <v>24434</v>
      </c>
      <c r="B1301" s="119" t="s">
        <v>24435</v>
      </c>
      <c r="C1301" s="316" t="s">
        <v>15233</v>
      </c>
      <c r="D1301" s="317">
        <v>6366.9134000000004</v>
      </c>
    </row>
    <row r="1302" spans="1:4" ht="30" customHeight="1" x14ac:dyDescent="0.25">
      <c r="A1302" s="364" t="s">
        <v>24436</v>
      </c>
      <c r="B1302" s="119" t="s">
        <v>24437</v>
      </c>
      <c r="C1302" s="316" t="s">
        <v>15233</v>
      </c>
      <c r="D1302" s="317">
        <v>8443.2558000000008</v>
      </c>
    </row>
    <row r="1303" spans="1:4" ht="30" customHeight="1" x14ac:dyDescent="0.25">
      <c r="A1303" s="364" t="s">
        <v>24438</v>
      </c>
      <c r="B1303" s="119" t="s">
        <v>24439</v>
      </c>
      <c r="C1303" s="316" t="s">
        <v>15233</v>
      </c>
      <c r="D1303" s="317">
        <v>9139.1965999999993</v>
      </c>
    </row>
    <row r="1304" spans="1:4" ht="30" customHeight="1" x14ac:dyDescent="0.25">
      <c r="A1304" s="364" t="s">
        <v>24440</v>
      </c>
      <c r="B1304" s="119" t="s">
        <v>24441</v>
      </c>
      <c r="C1304" s="316" t="s">
        <v>15233</v>
      </c>
      <c r="D1304" s="317">
        <v>9961.6898000000001</v>
      </c>
    </row>
    <row r="1305" spans="1:4" ht="30" customHeight="1" x14ac:dyDescent="0.25">
      <c r="A1305" s="364" t="s">
        <v>24442</v>
      </c>
      <c r="B1305" s="119" t="s">
        <v>24443</v>
      </c>
      <c r="C1305" s="316" t="s">
        <v>15233</v>
      </c>
      <c r="D1305" s="317">
        <v>10657.0052</v>
      </c>
    </row>
    <row r="1306" spans="1:4" ht="30" customHeight="1" x14ac:dyDescent="0.25">
      <c r="A1306" s="364" t="s">
        <v>24444</v>
      </c>
      <c r="B1306" s="119" t="s">
        <v>24445</v>
      </c>
      <c r="C1306" s="316" t="s">
        <v>15233</v>
      </c>
      <c r="D1306" s="317">
        <v>11480.067499999999</v>
      </c>
    </row>
    <row r="1307" spans="1:4" ht="30" customHeight="1" x14ac:dyDescent="0.25">
      <c r="A1307" s="364" t="s">
        <v>24446</v>
      </c>
      <c r="B1307" s="119" t="s">
        <v>24447</v>
      </c>
      <c r="C1307" s="316" t="s">
        <v>15233</v>
      </c>
      <c r="D1307" s="317">
        <v>12175.7706</v>
      </c>
    </row>
    <row r="1308" spans="1:4" ht="30" customHeight="1" x14ac:dyDescent="0.25">
      <c r="A1308" s="364" t="s">
        <v>24448</v>
      </c>
      <c r="B1308" s="119" t="s">
        <v>24449</v>
      </c>
      <c r="C1308" s="316" t="s">
        <v>15233</v>
      </c>
      <c r="D1308" s="317">
        <v>7765.5510000000004</v>
      </c>
    </row>
    <row r="1309" spans="1:4" ht="30" customHeight="1" x14ac:dyDescent="0.25">
      <c r="A1309" s="364" t="s">
        <v>24450</v>
      </c>
      <c r="B1309" s="119" t="s">
        <v>24451</v>
      </c>
      <c r="C1309" s="316" t="s">
        <v>15233</v>
      </c>
      <c r="D1309" s="317">
        <v>8580.7512000000006</v>
      </c>
    </row>
    <row r="1310" spans="1:4" ht="30" customHeight="1" x14ac:dyDescent="0.25">
      <c r="A1310" s="364" t="s">
        <v>24452</v>
      </c>
      <c r="B1310" s="119" t="s">
        <v>24453</v>
      </c>
      <c r="C1310" s="316" t="s">
        <v>15233</v>
      </c>
      <c r="D1310" s="317">
        <v>9152.6506000000008</v>
      </c>
    </row>
    <row r="1311" spans="1:4" ht="30" customHeight="1" x14ac:dyDescent="0.25">
      <c r="A1311" s="364" t="s">
        <v>24454</v>
      </c>
      <c r="B1311" s="119" t="s">
        <v>24455</v>
      </c>
      <c r="C1311" s="316" t="s">
        <v>15233</v>
      </c>
      <c r="D1311" s="317">
        <v>9710.8719000000001</v>
      </c>
    </row>
    <row r="1312" spans="1:4" ht="30" customHeight="1" x14ac:dyDescent="0.25">
      <c r="A1312" s="364" t="s">
        <v>24456</v>
      </c>
      <c r="B1312" s="119" t="s">
        <v>24457</v>
      </c>
      <c r="C1312" s="316" t="s">
        <v>15233</v>
      </c>
      <c r="D1312" s="317">
        <v>10525.617399999999</v>
      </c>
    </row>
    <row r="1313" spans="1:4" ht="30" customHeight="1" x14ac:dyDescent="0.25">
      <c r="A1313" s="364" t="s">
        <v>24458</v>
      </c>
      <c r="B1313" s="119" t="s">
        <v>24459</v>
      </c>
      <c r="C1313" s="316" t="s">
        <v>15233</v>
      </c>
      <c r="D1313" s="317">
        <v>10811.706399999999</v>
      </c>
    </row>
    <row r="1314" spans="1:4" ht="30" customHeight="1" x14ac:dyDescent="0.25">
      <c r="A1314" s="364" t="s">
        <v>24460</v>
      </c>
      <c r="B1314" s="119" t="s">
        <v>24461</v>
      </c>
      <c r="C1314" s="316" t="s">
        <v>15233</v>
      </c>
      <c r="D1314" s="317">
        <v>11369.5656</v>
      </c>
    </row>
    <row r="1315" spans="1:4" ht="30" customHeight="1" x14ac:dyDescent="0.25">
      <c r="A1315" s="364" t="s">
        <v>24462</v>
      </c>
      <c r="B1315" s="119" t="s">
        <v>24463</v>
      </c>
      <c r="C1315" s="316" t="s">
        <v>15233</v>
      </c>
      <c r="D1315" s="317">
        <v>11927.2736</v>
      </c>
    </row>
    <row r="1316" spans="1:4" ht="30" customHeight="1" x14ac:dyDescent="0.25">
      <c r="A1316" s="364" t="s">
        <v>24464</v>
      </c>
      <c r="B1316" s="119" t="s">
        <v>24465</v>
      </c>
      <c r="C1316" s="316" t="s">
        <v>15233</v>
      </c>
      <c r="D1316" s="317">
        <v>12484.657999999999</v>
      </c>
    </row>
    <row r="1317" spans="1:4" ht="30" customHeight="1" x14ac:dyDescent="0.25">
      <c r="A1317" s="364" t="s">
        <v>24466</v>
      </c>
      <c r="B1317" s="119" t="s">
        <v>24467</v>
      </c>
      <c r="C1317" s="316" t="s">
        <v>15233</v>
      </c>
      <c r="D1317" s="317">
        <v>13042.7418</v>
      </c>
    </row>
    <row r="1318" spans="1:4" ht="30" customHeight="1" x14ac:dyDescent="0.25">
      <c r="A1318" s="364" t="s">
        <v>24468</v>
      </c>
      <c r="B1318" s="119" t="s">
        <v>24469</v>
      </c>
      <c r="C1318" s="316" t="s">
        <v>15233</v>
      </c>
      <c r="D1318" s="317">
        <v>13858.1576</v>
      </c>
    </row>
    <row r="1319" spans="1:4" ht="30" customHeight="1" x14ac:dyDescent="0.25">
      <c r="A1319" s="364" t="s">
        <v>24470</v>
      </c>
      <c r="B1319" s="119" t="s">
        <v>24471</v>
      </c>
      <c r="C1319" s="316" t="s">
        <v>15233</v>
      </c>
      <c r="D1319" s="317">
        <v>14430.836499999999</v>
      </c>
    </row>
    <row r="1320" spans="1:4" ht="30" customHeight="1" x14ac:dyDescent="0.25">
      <c r="A1320" s="364" t="s">
        <v>24472</v>
      </c>
      <c r="B1320" s="119" t="s">
        <v>24473</v>
      </c>
      <c r="C1320" s="316" t="s">
        <v>15233</v>
      </c>
      <c r="D1320" s="317">
        <v>14988.580099999999</v>
      </c>
    </row>
    <row r="1321" spans="1:4" ht="30" customHeight="1" x14ac:dyDescent="0.25">
      <c r="A1321" s="364" t="s">
        <v>24474</v>
      </c>
      <c r="B1321" s="119" t="s">
        <v>24475</v>
      </c>
      <c r="C1321" s="316" t="s">
        <v>15233</v>
      </c>
      <c r="D1321" s="317">
        <v>15545.201800000001</v>
      </c>
    </row>
    <row r="1322" spans="1:4" ht="30" customHeight="1" x14ac:dyDescent="0.25">
      <c r="A1322" s="364" t="s">
        <v>24476</v>
      </c>
      <c r="B1322" s="119" t="s">
        <v>24477</v>
      </c>
      <c r="C1322" s="316" t="s">
        <v>15233</v>
      </c>
      <c r="D1322" s="317">
        <v>16104.1324</v>
      </c>
    </row>
    <row r="1323" spans="1:4" ht="30" customHeight="1" x14ac:dyDescent="0.25">
      <c r="A1323" s="364" t="s">
        <v>24478</v>
      </c>
      <c r="B1323" s="119" t="s">
        <v>24479</v>
      </c>
      <c r="C1323" s="316" t="s">
        <v>15233</v>
      </c>
      <c r="D1323" s="317">
        <v>16933.803800000002</v>
      </c>
    </row>
    <row r="1324" spans="1:4" ht="30" customHeight="1" x14ac:dyDescent="0.25">
      <c r="A1324" s="364" t="s">
        <v>24480</v>
      </c>
      <c r="B1324" s="119" t="s">
        <v>24481</v>
      </c>
      <c r="C1324" s="316" t="s">
        <v>15233</v>
      </c>
      <c r="D1324" s="317">
        <v>20899.491000000002</v>
      </c>
    </row>
    <row r="1325" spans="1:4" ht="30" customHeight="1" x14ac:dyDescent="0.25">
      <c r="A1325" s="364" t="s">
        <v>24482</v>
      </c>
      <c r="B1325" s="119" t="s">
        <v>24483</v>
      </c>
      <c r="C1325" s="316" t="s">
        <v>15233</v>
      </c>
      <c r="D1325" s="317">
        <v>21875.0239</v>
      </c>
    </row>
    <row r="1326" spans="1:4" ht="30" customHeight="1" x14ac:dyDescent="0.25">
      <c r="A1326" s="364" t="s">
        <v>24484</v>
      </c>
      <c r="B1326" s="119" t="s">
        <v>24485</v>
      </c>
      <c r="C1326" s="316" t="s">
        <v>15233</v>
      </c>
      <c r="D1326" s="317">
        <v>22563.572100000001</v>
      </c>
    </row>
    <row r="1327" spans="1:4" ht="30" customHeight="1" x14ac:dyDescent="0.25">
      <c r="A1327" s="364" t="s">
        <v>24486</v>
      </c>
      <c r="B1327" s="119" t="s">
        <v>24487</v>
      </c>
      <c r="C1327" s="316" t="s">
        <v>15233</v>
      </c>
      <c r="D1327" s="317">
        <v>25665.040799999999</v>
      </c>
    </row>
    <row r="1328" spans="1:4" ht="30" customHeight="1" x14ac:dyDescent="0.25">
      <c r="A1328" s="364" t="s">
        <v>24488</v>
      </c>
      <c r="B1328" s="119" t="s">
        <v>24489</v>
      </c>
      <c r="C1328" s="316" t="s">
        <v>15233</v>
      </c>
      <c r="D1328" s="317">
        <v>26046.191699999999</v>
      </c>
    </row>
    <row r="1329" spans="1:4" ht="30" customHeight="1" x14ac:dyDescent="0.25">
      <c r="A1329" s="364" t="s">
        <v>24490</v>
      </c>
      <c r="B1329" s="119" t="s">
        <v>24491</v>
      </c>
      <c r="C1329" s="316" t="s">
        <v>15233</v>
      </c>
      <c r="D1329" s="317">
        <v>31365.144100000001</v>
      </c>
    </row>
    <row r="1330" spans="1:4" ht="30" customHeight="1" x14ac:dyDescent="0.25">
      <c r="A1330" s="364" t="s">
        <v>24492</v>
      </c>
      <c r="B1330" s="119" t="s">
        <v>24493</v>
      </c>
      <c r="C1330" s="316" t="s">
        <v>15233</v>
      </c>
      <c r="D1330" s="317">
        <v>31804.819800000001</v>
      </c>
    </row>
    <row r="1331" spans="1:4" ht="30" customHeight="1" x14ac:dyDescent="0.25">
      <c r="A1331" s="364" t="s">
        <v>24494</v>
      </c>
      <c r="B1331" s="119" t="s">
        <v>24495</v>
      </c>
      <c r="C1331" s="316" t="s">
        <v>15233</v>
      </c>
      <c r="D1331" s="317">
        <v>33027.231099999997</v>
      </c>
    </row>
    <row r="1332" spans="1:4" ht="30" customHeight="1" x14ac:dyDescent="0.25">
      <c r="A1332" s="364" t="s">
        <v>24496</v>
      </c>
      <c r="B1332" s="119" t="s">
        <v>24497</v>
      </c>
      <c r="C1332" s="316" t="s">
        <v>15233</v>
      </c>
      <c r="D1332" s="317">
        <v>33467.9591</v>
      </c>
    </row>
    <row r="1333" spans="1:4" ht="30" customHeight="1" x14ac:dyDescent="0.25">
      <c r="A1333" s="364" t="s">
        <v>24498</v>
      </c>
      <c r="B1333" s="119" t="s">
        <v>24499</v>
      </c>
      <c r="C1333" s="316" t="s">
        <v>15233</v>
      </c>
      <c r="D1333" s="317">
        <v>45496.647400000002</v>
      </c>
    </row>
    <row r="1334" spans="1:4" ht="30" customHeight="1" x14ac:dyDescent="0.25">
      <c r="A1334" s="364" t="s">
        <v>24500</v>
      </c>
      <c r="B1334" s="119" t="s">
        <v>24501</v>
      </c>
      <c r="C1334" s="316" t="s">
        <v>15233</v>
      </c>
      <c r="D1334" s="317">
        <v>47091.213499999998</v>
      </c>
    </row>
    <row r="1335" spans="1:4" ht="30" customHeight="1" x14ac:dyDescent="0.25">
      <c r="A1335" s="364" t="s">
        <v>24502</v>
      </c>
      <c r="B1335" s="119" t="s">
        <v>24503</v>
      </c>
      <c r="C1335" s="316" t="s">
        <v>15233</v>
      </c>
      <c r="D1335" s="317">
        <v>10554.6181</v>
      </c>
    </row>
    <row r="1336" spans="1:4" ht="30" customHeight="1" x14ac:dyDescent="0.25">
      <c r="A1336" s="364" t="s">
        <v>24504</v>
      </c>
      <c r="B1336" s="119" t="s">
        <v>24505</v>
      </c>
      <c r="C1336" s="316" t="s">
        <v>15233</v>
      </c>
      <c r="D1336" s="317">
        <v>13858.1576</v>
      </c>
    </row>
    <row r="1337" spans="1:4" ht="30" customHeight="1" x14ac:dyDescent="0.25">
      <c r="A1337" s="364" t="s">
        <v>24506</v>
      </c>
      <c r="B1337" s="119" t="s">
        <v>24507</v>
      </c>
      <c r="C1337" s="316" t="s">
        <v>15233</v>
      </c>
      <c r="D1337" s="317">
        <v>16090.0326</v>
      </c>
    </row>
    <row r="1338" spans="1:4" ht="30" customHeight="1" x14ac:dyDescent="0.25">
      <c r="A1338" s="364" t="s">
        <v>24508</v>
      </c>
      <c r="B1338" s="119" t="s">
        <v>24509</v>
      </c>
      <c r="C1338" s="316" t="s">
        <v>15233</v>
      </c>
      <c r="D1338" s="317">
        <v>16919.704099999999</v>
      </c>
    </row>
    <row r="1339" spans="1:4" ht="30" customHeight="1" x14ac:dyDescent="0.25">
      <c r="A1339" s="364" t="s">
        <v>24510</v>
      </c>
      <c r="B1339" s="119" t="s">
        <v>24511</v>
      </c>
      <c r="C1339" s="316" t="s">
        <v>15233</v>
      </c>
      <c r="D1339" s="317">
        <v>17476.014800000001</v>
      </c>
    </row>
    <row r="1340" spans="1:4" ht="30" customHeight="1" x14ac:dyDescent="0.25">
      <c r="A1340" s="364" t="s">
        <v>24512</v>
      </c>
      <c r="B1340" s="119" t="s">
        <v>24513</v>
      </c>
      <c r="C1340" s="316" t="s">
        <v>15233</v>
      </c>
      <c r="D1340" s="317">
        <v>18035.020700000001</v>
      </c>
    </row>
    <row r="1341" spans="1:4" ht="30" customHeight="1" x14ac:dyDescent="0.25">
      <c r="A1341" s="364" t="s">
        <v>24514</v>
      </c>
      <c r="B1341" s="119" t="s">
        <v>24515</v>
      </c>
      <c r="C1341" s="316" t="s">
        <v>15233</v>
      </c>
      <c r="D1341" s="317">
        <v>18592.203300000001</v>
      </c>
    </row>
    <row r="1342" spans="1:4" ht="30" customHeight="1" x14ac:dyDescent="0.25">
      <c r="A1342" s="364" t="s">
        <v>24516</v>
      </c>
      <c r="B1342" s="119" t="s">
        <v>24517</v>
      </c>
      <c r="C1342" s="316" t="s">
        <v>15233</v>
      </c>
      <c r="D1342" s="317">
        <v>19423.115300000001</v>
      </c>
    </row>
    <row r="1343" spans="1:4" ht="30" customHeight="1" x14ac:dyDescent="0.25">
      <c r="A1343" s="364" t="s">
        <v>24518</v>
      </c>
      <c r="B1343" s="119" t="s">
        <v>24519</v>
      </c>
      <c r="C1343" s="316" t="s">
        <v>15233</v>
      </c>
      <c r="D1343" s="317">
        <v>19978.631099999999</v>
      </c>
    </row>
    <row r="1344" spans="1:4" ht="30" customHeight="1" x14ac:dyDescent="0.25">
      <c r="A1344" s="364" t="s">
        <v>24520</v>
      </c>
      <c r="B1344" s="119" t="s">
        <v>24521</v>
      </c>
      <c r="C1344" s="316" t="s">
        <v>15233</v>
      </c>
      <c r="D1344" s="317">
        <v>24557.353800000001</v>
      </c>
    </row>
    <row r="1345" spans="1:4" ht="30" customHeight="1" x14ac:dyDescent="0.25">
      <c r="A1345" s="364" t="s">
        <v>24522</v>
      </c>
      <c r="B1345" s="119" t="s">
        <v>24523</v>
      </c>
      <c r="C1345" s="316" t="s">
        <v>15233</v>
      </c>
      <c r="D1345" s="317">
        <v>25804.3315</v>
      </c>
    </row>
    <row r="1346" spans="1:4" ht="30" customHeight="1" x14ac:dyDescent="0.25">
      <c r="A1346" s="364" t="s">
        <v>24524</v>
      </c>
      <c r="B1346" s="119" t="s">
        <v>24525</v>
      </c>
      <c r="C1346" s="316" t="s">
        <v>15233</v>
      </c>
      <c r="D1346" s="317">
        <v>26491.931199999999</v>
      </c>
    </row>
    <row r="1347" spans="1:4" ht="30" customHeight="1" x14ac:dyDescent="0.25">
      <c r="A1347" s="364" t="s">
        <v>24526</v>
      </c>
      <c r="B1347" s="119" t="s">
        <v>24527</v>
      </c>
      <c r="C1347" s="316" t="s">
        <v>15233</v>
      </c>
      <c r="D1347" s="317">
        <v>27180.1476</v>
      </c>
    </row>
    <row r="1348" spans="1:4" ht="30" customHeight="1" x14ac:dyDescent="0.25">
      <c r="A1348" s="364" t="s">
        <v>24528</v>
      </c>
      <c r="B1348" s="119" t="s">
        <v>24529</v>
      </c>
      <c r="C1348" s="316" t="s">
        <v>15233</v>
      </c>
      <c r="D1348" s="317">
        <v>27510.9647</v>
      </c>
    </row>
    <row r="1349" spans="1:4" ht="30" customHeight="1" x14ac:dyDescent="0.25">
      <c r="A1349" s="364" t="s">
        <v>24530</v>
      </c>
      <c r="B1349" s="119" t="s">
        <v>24531</v>
      </c>
      <c r="C1349" s="316" t="s">
        <v>15233</v>
      </c>
      <c r="D1349" s="317">
        <v>28775.285899999999</v>
      </c>
    </row>
    <row r="1350" spans="1:4" ht="30" customHeight="1" x14ac:dyDescent="0.25">
      <c r="A1350" s="364" t="s">
        <v>24532</v>
      </c>
      <c r="B1350" s="119" t="s">
        <v>24533</v>
      </c>
      <c r="C1350" s="316" t="s">
        <v>15233</v>
      </c>
      <c r="D1350" s="317">
        <v>32811.580999999998</v>
      </c>
    </row>
    <row r="1351" spans="1:4" ht="30" customHeight="1" x14ac:dyDescent="0.25">
      <c r="A1351" s="364" t="s">
        <v>24534</v>
      </c>
      <c r="B1351" s="119" t="s">
        <v>24535</v>
      </c>
      <c r="C1351" s="316" t="s">
        <v>15233</v>
      </c>
      <c r="D1351" s="317">
        <v>39124.517800000001</v>
      </c>
    </row>
    <row r="1352" spans="1:4" ht="30" customHeight="1" x14ac:dyDescent="0.25">
      <c r="A1352" s="364" t="s">
        <v>24536</v>
      </c>
      <c r="B1352" s="119" t="s">
        <v>24537</v>
      </c>
      <c r="C1352" s="316" t="s">
        <v>15233</v>
      </c>
      <c r="D1352" s="317">
        <v>39999.8914</v>
      </c>
    </row>
    <row r="1353" spans="1:4" ht="30" customHeight="1" x14ac:dyDescent="0.25">
      <c r="A1353" s="364" t="s">
        <v>24538</v>
      </c>
      <c r="B1353" s="119" t="s">
        <v>24539</v>
      </c>
      <c r="C1353" s="316" t="s">
        <v>15233</v>
      </c>
      <c r="D1353" s="317">
        <v>40888.580800000003</v>
      </c>
    </row>
    <row r="1354" spans="1:4" ht="30" customHeight="1" x14ac:dyDescent="0.25">
      <c r="A1354" s="364" t="s">
        <v>24540</v>
      </c>
      <c r="B1354" s="119" t="s">
        <v>24541</v>
      </c>
      <c r="C1354" s="316" t="s">
        <v>15233</v>
      </c>
      <c r="D1354" s="317">
        <v>23872.9728</v>
      </c>
    </row>
    <row r="1355" spans="1:4" ht="30" customHeight="1" x14ac:dyDescent="0.25">
      <c r="A1355" s="364" t="s">
        <v>24542</v>
      </c>
      <c r="B1355" s="119" t="s">
        <v>24543</v>
      </c>
      <c r="C1355" s="316" t="s">
        <v>15233</v>
      </c>
      <c r="D1355" s="317">
        <v>28008.452399999998</v>
      </c>
    </row>
    <row r="1356" spans="1:4" ht="30" customHeight="1" x14ac:dyDescent="0.25">
      <c r="A1356" s="364" t="s">
        <v>24544</v>
      </c>
      <c r="B1356" s="119" t="s">
        <v>24545</v>
      </c>
      <c r="C1356" s="316" t="s">
        <v>15233</v>
      </c>
      <c r="D1356" s="317">
        <v>28565.992900000001</v>
      </c>
    </row>
    <row r="1357" spans="1:4" ht="30" customHeight="1" x14ac:dyDescent="0.25">
      <c r="A1357" s="364" t="s">
        <v>24546</v>
      </c>
      <c r="B1357" s="119" t="s">
        <v>24547</v>
      </c>
      <c r="C1357" s="316" t="s">
        <v>15233</v>
      </c>
      <c r="D1357" s="317">
        <v>33251.639000000003</v>
      </c>
    </row>
    <row r="1358" spans="1:4" ht="30" customHeight="1" x14ac:dyDescent="0.25">
      <c r="A1358" s="364" t="s">
        <v>24548</v>
      </c>
      <c r="B1358" s="119" t="s">
        <v>24549</v>
      </c>
      <c r="C1358" s="316" t="s">
        <v>15233</v>
      </c>
      <c r="D1358" s="317">
        <v>29426.682400000002</v>
      </c>
    </row>
    <row r="1359" spans="1:4" ht="30" customHeight="1" x14ac:dyDescent="0.25">
      <c r="A1359" s="364" t="s">
        <v>24550</v>
      </c>
      <c r="B1359" s="119" t="s">
        <v>24551</v>
      </c>
      <c r="C1359" s="316" t="s">
        <v>15233</v>
      </c>
      <c r="D1359" s="317">
        <v>33138.518400000001</v>
      </c>
    </row>
    <row r="1360" spans="1:4" ht="30" customHeight="1" x14ac:dyDescent="0.25">
      <c r="A1360" s="364" t="s">
        <v>24552</v>
      </c>
      <c r="B1360" s="119" t="s">
        <v>24553</v>
      </c>
      <c r="C1360" s="316" t="s">
        <v>15233</v>
      </c>
      <c r="D1360" s="317">
        <v>29928.010999999999</v>
      </c>
    </row>
    <row r="1361" spans="1:4" ht="30" customHeight="1" x14ac:dyDescent="0.25">
      <c r="A1361" s="364" t="s">
        <v>24554</v>
      </c>
      <c r="B1361" s="119" t="s">
        <v>24555</v>
      </c>
      <c r="C1361" s="316" t="s">
        <v>15233</v>
      </c>
      <c r="D1361" s="317">
        <v>34619.977200000001</v>
      </c>
    </row>
    <row r="1362" spans="1:4" ht="30" customHeight="1" x14ac:dyDescent="0.25">
      <c r="A1362" s="364" t="s">
        <v>24556</v>
      </c>
      <c r="B1362" s="119" t="s">
        <v>24557</v>
      </c>
      <c r="C1362" s="316" t="s">
        <v>15233</v>
      </c>
      <c r="D1362" s="317">
        <v>30415.400399999999</v>
      </c>
    </row>
    <row r="1363" spans="1:4" ht="30" customHeight="1" x14ac:dyDescent="0.25">
      <c r="A1363" s="364" t="s">
        <v>24558</v>
      </c>
      <c r="B1363" s="119" t="s">
        <v>24559</v>
      </c>
      <c r="C1363" s="316" t="s">
        <v>15233</v>
      </c>
      <c r="D1363" s="317">
        <v>32883.997000000003</v>
      </c>
    </row>
    <row r="1364" spans="1:4" ht="30" customHeight="1" x14ac:dyDescent="0.25">
      <c r="A1364" s="364" t="s">
        <v>24560</v>
      </c>
      <c r="B1364" s="119" t="s">
        <v>24561</v>
      </c>
      <c r="C1364" s="316" t="s">
        <v>15233</v>
      </c>
      <c r="D1364" s="317">
        <v>35604.592900000003</v>
      </c>
    </row>
    <row r="1365" spans="1:4" ht="30" customHeight="1" x14ac:dyDescent="0.25">
      <c r="A1365" s="364" t="s">
        <v>24562</v>
      </c>
      <c r="B1365" s="119" t="s">
        <v>24563</v>
      </c>
      <c r="C1365" s="316" t="s">
        <v>15233</v>
      </c>
      <c r="D1365" s="317">
        <v>32395.447</v>
      </c>
    </row>
    <row r="1366" spans="1:4" ht="30" customHeight="1" x14ac:dyDescent="0.25">
      <c r="A1366" s="364" t="s">
        <v>24564</v>
      </c>
      <c r="B1366" s="119" t="s">
        <v>24565</v>
      </c>
      <c r="C1366" s="316" t="s">
        <v>15233</v>
      </c>
      <c r="D1366" s="317">
        <v>36094.637499999997</v>
      </c>
    </row>
    <row r="1367" spans="1:4" ht="30" customHeight="1" x14ac:dyDescent="0.25">
      <c r="A1367" s="364" t="s">
        <v>24566</v>
      </c>
      <c r="B1367" s="119" t="s">
        <v>24567</v>
      </c>
      <c r="C1367" s="316" t="s">
        <v>15233</v>
      </c>
      <c r="D1367" s="317">
        <v>33251.639000000003</v>
      </c>
    </row>
    <row r="1368" spans="1:4" ht="30" customHeight="1" x14ac:dyDescent="0.25">
      <c r="A1368" s="364" t="s">
        <v>24568</v>
      </c>
      <c r="B1368" s="119" t="s">
        <v>24569</v>
      </c>
      <c r="C1368" s="316" t="s">
        <v>15233</v>
      </c>
      <c r="D1368" s="317">
        <v>36966.814400000003</v>
      </c>
    </row>
    <row r="1369" spans="1:4" ht="30" customHeight="1" x14ac:dyDescent="0.25">
      <c r="A1369" s="364" t="s">
        <v>24570</v>
      </c>
      <c r="B1369" s="119" t="s">
        <v>24571</v>
      </c>
      <c r="C1369" s="316" t="s">
        <v>15233</v>
      </c>
      <c r="D1369" s="317">
        <v>34243.698799999998</v>
      </c>
    </row>
    <row r="1370" spans="1:4" ht="30" customHeight="1" x14ac:dyDescent="0.25">
      <c r="A1370" s="364" t="s">
        <v>24572</v>
      </c>
      <c r="B1370" s="119" t="s">
        <v>24573</v>
      </c>
      <c r="C1370" s="316" t="s">
        <v>15233</v>
      </c>
      <c r="D1370" s="317">
        <v>38935.213199999998</v>
      </c>
    </row>
    <row r="1371" spans="1:4" ht="30" customHeight="1" x14ac:dyDescent="0.25">
      <c r="A1371" s="364" t="s">
        <v>24574</v>
      </c>
      <c r="B1371" s="119" t="s">
        <v>24575</v>
      </c>
      <c r="C1371" s="316" t="s">
        <v>15233</v>
      </c>
      <c r="D1371" s="317">
        <v>35717.713600000003</v>
      </c>
    </row>
    <row r="1372" spans="1:4" ht="30" customHeight="1" x14ac:dyDescent="0.25">
      <c r="A1372" s="364" t="s">
        <v>24576</v>
      </c>
      <c r="B1372" s="119" t="s">
        <v>24577</v>
      </c>
      <c r="C1372" s="316" t="s">
        <v>15233</v>
      </c>
      <c r="D1372" s="317">
        <v>41402.498800000001</v>
      </c>
    </row>
    <row r="1373" spans="1:4" ht="30" customHeight="1" x14ac:dyDescent="0.25">
      <c r="A1373" s="364" t="s">
        <v>24578</v>
      </c>
      <c r="B1373" s="119" t="s">
        <v>24579</v>
      </c>
      <c r="C1373" s="316" t="s">
        <v>15233</v>
      </c>
      <c r="D1373" s="317">
        <v>38822.092600000004</v>
      </c>
    </row>
    <row r="1374" spans="1:4" ht="30" customHeight="1" x14ac:dyDescent="0.25">
      <c r="A1374" s="364" t="s">
        <v>24580</v>
      </c>
      <c r="B1374" s="119" t="s">
        <v>24581</v>
      </c>
      <c r="C1374" s="316" t="s">
        <v>15233</v>
      </c>
      <c r="D1374" s="317">
        <v>42758.557000000001</v>
      </c>
    </row>
    <row r="1375" spans="1:4" ht="30" customHeight="1" x14ac:dyDescent="0.25">
      <c r="A1375" s="364" t="s">
        <v>24582</v>
      </c>
      <c r="B1375" s="119" t="s">
        <v>24583</v>
      </c>
      <c r="C1375" s="316" t="s">
        <v>15233</v>
      </c>
      <c r="D1375" s="317">
        <v>39302.855199999998</v>
      </c>
    </row>
    <row r="1376" spans="1:4" ht="30" customHeight="1" x14ac:dyDescent="0.25">
      <c r="A1376" s="364" t="s">
        <v>24584</v>
      </c>
      <c r="B1376" s="119" t="s">
        <v>24585</v>
      </c>
      <c r="C1376" s="316" t="s">
        <v>15233</v>
      </c>
      <c r="D1376" s="317">
        <v>42277.794300000001</v>
      </c>
    </row>
    <row r="1377" spans="1:4" ht="30" customHeight="1" x14ac:dyDescent="0.25">
      <c r="A1377" s="364" t="s">
        <v>24586</v>
      </c>
      <c r="B1377" s="119" t="s">
        <v>24587</v>
      </c>
      <c r="C1377" s="316" t="s">
        <v>15233</v>
      </c>
      <c r="D1377" s="317">
        <v>45983.009299999998</v>
      </c>
    </row>
    <row r="1378" spans="1:4" ht="30" customHeight="1" x14ac:dyDescent="0.25">
      <c r="A1378" s="364" t="s">
        <v>24588</v>
      </c>
      <c r="B1378" s="119" t="s">
        <v>24589</v>
      </c>
      <c r="C1378" s="316" t="s">
        <v>15233</v>
      </c>
      <c r="D1378" s="317">
        <v>41770.140800000001</v>
      </c>
    </row>
    <row r="1379" spans="1:4" ht="30" customHeight="1" x14ac:dyDescent="0.25">
      <c r="A1379" s="364" t="s">
        <v>24590</v>
      </c>
      <c r="B1379" s="119" t="s">
        <v>24591</v>
      </c>
      <c r="C1379" s="316" t="s">
        <v>15233</v>
      </c>
      <c r="D1379" s="317">
        <v>46463.771999999997</v>
      </c>
    </row>
    <row r="1380" spans="1:4" ht="30" customHeight="1" x14ac:dyDescent="0.25">
      <c r="A1380" s="364" t="s">
        <v>24592</v>
      </c>
      <c r="B1380" s="119" t="s">
        <v>24593</v>
      </c>
      <c r="C1380" s="316" t="s">
        <v>15233</v>
      </c>
      <c r="D1380" s="317">
        <v>42277.794300000001</v>
      </c>
    </row>
    <row r="1381" spans="1:4" ht="30" customHeight="1" x14ac:dyDescent="0.25">
      <c r="A1381" s="364" t="s">
        <v>24594</v>
      </c>
      <c r="B1381" s="119" t="s">
        <v>24595</v>
      </c>
      <c r="C1381" s="316" t="s">
        <v>15233</v>
      </c>
      <c r="D1381" s="317">
        <v>46974.683499999999</v>
      </c>
    </row>
    <row r="1382" spans="1:4" ht="30" customHeight="1" x14ac:dyDescent="0.25">
      <c r="A1382" s="364" t="s">
        <v>24596</v>
      </c>
      <c r="B1382" s="119" t="s">
        <v>24597</v>
      </c>
      <c r="C1382" s="316" t="s">
        <v>15233</v>
      </c>
      <c r="D1382" s="317">
        <v>43620.2791</v>
      </c>
    </row>
    <row r="1383" spans="1:4" ht="30" customHeight="1" x14ac:dyDescent="0.25">
      <c r="A1383" s="364" t="s">
        <v>24598</v>
      </c>
      <c r="B1383" s="119" t="s">
        <v>24599</v>
      </c>
      <c r="C1383" s="316" t="s">
        <v>15233</v>
      </c>
      <c r="D1383" s="317">
        <v>47342.325599999996</v>
      </c>
    </row>
    <row r="1384" spans="1:4" ht="30" customHeight="1" x14ac:dyDescent="0.25">
      <c r="A1384" s="364" t="s">
        <v>24600</v>
      </c>
      <c r="B1384" s="119" t="s">
        <v>24601</v>
      </c>
      <c r="C1384" s="316" t="s">
        <v>15233</v>
      </c>
      <c r="D1384" s="317">
        <v>49313.996700000003</v>
      </c>
    </row>
    <row r="1385" spans="1:4" ht="30" customHeight="1" x14ac:dyDescent="0.25">
      <c r="A1385" s="364" t="s">
        <v>24602</v>
      </c>
      <c r="B1385" s="119" t="s">
        <v>24603</v>
      </c>
      <c r="C1385" s="316" t="s">
        <v>15233</v>
      </c>
      <c r="D1385" s="317">
        <v>53014.485200000003</v>
      </c>
    </row>
    <row r="1386" spans="1:4" ht="30" customHeight="1" x14ac:dyDescent="0.25">
      <c r="A1386" s="364" t="s">
        <v>24604</v>
      </c>
      <c r="B1386" s="119" t="s">
        <v>24605</v>
      </c>
      <c r="C1386" s="316" t="s">
        <v>15233</v>
      </c>
      <c r="D1386" s="317">
        <v>57940.754800000002</v>
      </c>
    </row>
    <row r="1387" spans="1:4" ht="30" customHeight="1" x14ac:dyDescent="0.25">
      <c r="A1387" s="364" t="s">
        <v>24606</v>
      </c>
      <c r="B1387" s="119" t="s">
        <v>24607</v>
      </c>
      <c r="C1387" s="316" t="s">
        <v>15233</v>
      </c>
      <c r="D1387" s="317">
        <v>62805.241800000003</v>
      </c>
    </row>
    <row r="1388" spans="1:4" ht="30" customHeight="1" x14ac:dyDescent="0.25">
      <c r="A1388" s="364" t="s">
        <v>24608</v>
      </c>
      <c r="B1388" s="119" t="s">
        <v>24609</v>
      </c>
      <c r="C1388" s="316" t="s">
        <v>15233</v>
      </c>
      <c r="D1388" s="317">
        <v>65471.862500000003</v>
      </c>
    </row>
    <row r="1389" spans="1:4" ht="30" customHeight="1" x14ac:dyDescent="0.25">
      <c r="A1389" s="364" t="s">
        <v>24610</v>
      </c>
      <c r="B1389" s="119" t="s">
        <v>24611</v>
      </c>
      <c r="C1389" s="316" t="s">
        <v>15233</v>
      </c>
      <c r="D1389" s="317">
        <v>70354.651899999997</v>
      </c>
    </row>
    <row r="1390" spans="1:4" ht="30" customHeight="1" x14ac:dyDescent="0.25">
      <c r="A1390" s="364" t="s">
        <v>24612</v>
      </c>
      <c r="B1390" s="119" t="s">
        <v>24613</v>
      </c>
      <c r="C1390" s="316" t="s">
        <v>15233</v>
      </c>
      <c r="D1390" s="317">
        <v>56296.522100000002</v>
      </c>
    </row>
    <row r="1391" spans="1:4" ht="30" customHeight="1" x14ac:dyDescent="0.25">
      <c r="A1391" s="364" t="s">
        <v>24614</v>
      </c>
      <c r="B1391" s="119" t="s">
        <v>24615</v>
      </c>
      <c r="C1391" s="316" t="s">
        <v>15233</v>
      </c>
      <c r="D1391" s="317">
        <v>58385.5432</v>
      </c>
    </row>
    <row r="1392" spans="1:4" ht="30" customHeight="1" x14ac:dyDescent="0.25">
      <c r="A1392" s="364" t="s">
        <v>24616</v>
      </c>
      <c r="B1392" s="119" t="s">
        <v>24617</v>
      </c>
      <c r="C1392" s="316" t="s">
        <v>15233</v>
      </c>
      <c r="D1392" s="317">
        <v>59361.208599999998</v>
      </c>
    </row>
    <row r="1393" spans="1:4" ht="30" customHeight="1" x14ac:dyDescent="0.25">
      <c r="A1393" s="364" t="s">
        <v>24618</v>
      </c>
      <c r="B1393" s="119" t="s">
        <v>24619</v>
      </c>
      <c r="C1393" s="316" t="s">
        <v>15233</v>
      </c>
      <c r="D1393" s="317">
        <v>60490.2399</v>
      </c>
    </row>
    <row r="1394" spans="1:4" ht="30" customHeight="1" x14ac:dyDescent="0.25">
      <c r="A1394" s="364" t="s">
        <v>24620</v>
      </c>
      <c r="B1394" s="119" t="s">
        <v>24621</v>
      </c>
      <c r="C1394" s="316" t="s">
        <v>15233</v>
      </c>
      <c r="D1394" s="317">
        <v>64436.192999999999</v>
      </c>
    </row>
    <row r="1395" spans="1:4" ht="30" customHeight="1" x14ac:dyDescent="0.25">
      <c r="A1395" s="364" t="s">
        <v>24622</v>
      </c>
      <c r="B1395" s="119" t="s">
        <v>24623</v>
      </c>
      <c r="C1395" s="316" t="s">
        <v>15233</v>
      </c>
      <c r="D1395" s="317">
        <v>63317.764900000002</v>
      </c>
    </row>
    <row r="1396" spans="1:4" ht="30" customHeight="1" x14ac:dyDescent="0.25">
      <c r="A1396" s="364" t="s">
        <v>24624</v>
      </c>
      <c r="B1396" s="119" t="s">
        <v>24625</v>
      </c>
      <c r="C1396" s="316" t="s">
        <v>15233</v>
      </c>
      <c r="D1396" s="317">
        <v>65650.41</v>
      </c>
    </row>
    <row r="1397" spans="1:4" ht="30" customHeight="1" x14ac:dyDescent="0.25">
      <c r="A1397" s="364" t="s">
        <v>24626</v>
      </c>
      <c r="B1397" s="119" t="s">
        <v>24627</v>
      </c>
      <c r="C1397" s="316" t="s">
        <v>15233</v>
      </c>
      <c r="D1397" s="317">
        <v>68404.490699999995</v>
      </c>
    </row>
    <row r="1398" spans="1:4" ht="30" customHeight="1" x14ac:dyDescent="0.25">
      <c r="A1398" s="364" t="s">
        <v>24628</v>
      </c>
      <c r="B1398" s="119" t="s">
        <v>24629</v>
      </c>
      <c r="C1398" s="316" t="s">
        <v>15233</v>
      </c>
      <c r="D1398" s="317">
        <v>68885.253299999997</v>
      </c>
    </row>
    <row r="1399" spans="1:4" ht="30" customHeight="1" x14ac:dyDescent="0.25">
      <c r="A1399" s="364" t="s">
        <v>24630</v>
      </c>
      <c r="B1399" s="119" t="s">
        <v>24631</v>
      </c>
      <c r="C1399" s="316" t="s">
        <v>15233</v>
      </c>
      <c r="D1399" s="317">
        <v>70745.787899999996</v>
      </c>
    </row>
    <row r="1400" spans="1:4" ht="15.75" customHeight="1" x14ac:dyDescent="0.25">
      <c r="A1400" s="364" t="s">
        <v>24632</v>
      </c>
      <c r="B1400" s="119" t="s">
        <v>24633</v>
      </c>
      <c r="C1400" s="316" t="s">
        <v>15154</v>
      </c>
      <c r="D1400" s="317">
        <v>15441.0134</v>
      </c>
    </row>
    <row r="1401" spans="1:4" ht="15.75" customHeight="1" x14ac:dyDescent="0.25">
      <c r="A1401" s="364" t="s">
        <v>24634</v>
      </c>
      <c r="B1401" s="119" t="s">
        <v>24635</v>
      </c>
      <c r="C1401" s="316" t="s">
        <v>15241</v>
      </c>
      <c r="D1401" s="317">
        <v>7.4183000000000003</v>
      </c>
    </row>
    <row r="1402" spans="1:4" ht="15.75" customHeight="1" x14ac:dyDescent="0.25">
      <c r="A1402" s="364" t="s">
        <v>24636</v>
      </c>
      <c r="B1402" s="119" t="s">
        <v>24637</v>
      </c>
      <c r="C1402" s="316" t="s">
        <v>15241</v>
      </c>
      <c r="D1402" s="317">
        <v>19.935099999999998</v>
      </c>
    </row>
    <row r="1403" spans="1:4" ht="15.75" customHeight="1" x14ac:dyDescent="0.25">
      <c r="A1403" s="364" t="s">
        <v>24638</v>
      </c>
      <c r="B1403" s="119" t="s">
        <v>24639</v>
      </c>
      <c r="C1403" s="316" t="s">
        <v>15154</v>
      </c>
      <c r="D1403" s="317">
        <v>49.819499999999998</v>
      </c>
    </row>
    <row r="1404" spans="1:4" ht="15.75" customHeight="1" x14ac:dyDescent="0.25">
      <c r="A1404" s="364" t="s">
        <v>24640</v>
      </c>
      <c r="B1404" s="119" t="s">
        <v>24641</v>
      </c>
      <c r="C1404" s="316" t="s">
        <v>16589</v>
      </c>
      <c r="D1404" s="317">
        <v>20.354099999999999</v>
      </c>
    </row>
    <row r="1405" spans="1:4" ht="30" customHeight="1" x14ac:dyDescent="0.25">
      <c r="A1405" s="364" t="s">
        <v>24642</v>
      </c>
      <c r="B1405" s="119" t="s">
        <v>24643</v>
      </c>
      <c r="C1405" s="316" t="s">
        <v>15233</v>
      </c>
      <c r="D1405" s="317">
        <v>131.02930000000001</v>
      </c>
    </row>
    <row r="1406" spans="1:4" ht="15.75" customHeight="1" x14ac:dyDescent="0.25">
      <c r="A1406" s="364" t="s">
        <v>24644</v>
      </c>
      <c r="B1406" s="119" t="s">
        <v>24645</v>
      </c>
      <c r="C1406" s="316" t="s">
        <v>15154</v>
      </c>
      <c r="D1406" s="317">
        <v>2.2599999999999998</v>
      </c>
    </row>
    <row r="1407" spans="1:4" ht="15.75" customHeight="1" x14ac:dyDescent="0.25">
      <c r="A1407" s="364" t="s">
        <v>24646</v>
      </c>
      <c r="B1407" s="119" t="s">
        <v>24647</v>
      </c>
      <c r="C1407" s="316" t="s">
        <v>15241</v>
      </c>
      <c r="D1407" s="317">
        <v>9.6770999999999994</v>
      </c>
    </row>
    <row r="1408" spans="1:4" ht="15.75" customHeight="1" x14ac:dyDescent="0.25">
      <c r="A1408" s="364" t="s">
        <v>24648</v>
      </c>
      <c r="B1408" s="119" t="s">
        <v>24649</v>
      </c>
      <c r="C1408" s="316" t="s">
        <v>15154</v>
      </c>
      <c r="D1408" s="317">
        <v>3.2103000000000002</v>
      </c>
    </row>
    <row r="1409" spans="1:4" ht="15.75" customHeight="1" x14ac:dyDescent="0.25">
      <c r="A1409" s="364" t="s">
        <v>24650</v>
      </c>
      <c r="B1409" s="119" t="s">
        <v>24651</v>
      </c>
      <c r="C1409" s="316" t="s">
        <v>15154</v>
      </c>
      <c r="D1409" s="317">
        <v>3.2879999999999998</v>
      </c>
    </row>
    <row r="1410" spans="1:4" ht="15.75" customHeight="1" x14ac:dyDescent="0.25">
      <c r="A1410" s="364" t="s">
        <v>24652</v>
      </c>
      <c r="B1410" s="119" t="s">
        <v>24653</v>
      </c>
      <c r="C1410" s="316" t="s">
        <v>15154</v>
      </c>
      <c r="D1410" s="317">
        <v>3.4925999999999999</v>
      </c>
    </row>
    <row r="1411" spans="1:4" ht="15.75" customHeight="1" x14ac:dyDescent="0.25">
      <c r="A1411" s="364" t="s">
        <v>24654</v>
      </c>
      <c r="B1411" s="119" t="s">
        <v>24655</v>
      </c>
      <c r="C1411" s="316" t="s">
        <v>15154</v>
      </c>
      <c r="D1411" s="317">
        <v>4.4364999999999997</v>
      </c>
    </row>
    <row r="1412" spans="1:4" ht="15.75" customHeight="1" x14ac:dyDescent="0.25">
      <c r="A1412" s="364" t="s">
        <v>24656</v>
      </c>
      <c r="B1412" s="119" t="s">
        <v>24657</v>
      </c>
      <c r="C1412" s="316" t="s">
        <v>15154</v>
      </c>
      <c r="D1412" s="317">
        <v>4.7807000000000004</v>
      </c>
    </row>
    <row r="1413" spans="1:4" ht="15.75" customHeight="1" x14ac:dyDescent="0.25">
      <c r="A1413" s="364" t="s">
        <v>24658</v>
      </c>
      <c r="B1413" s="119" t="s">
        <v>24659</v>
      </c>
      <c r="C1413" s="316" t="s">
        <v>15154</v>
      </c>
      <c r="D1413" s="317">
        <v>5.5955000000000004</v>
      </c>
    </row>
    <row r="1414" spans="1:4" ht="15.75" customHeight="1" x14ac:dyDescent="0.25">
      <c r="A1414" s="364" t="s">
        <v>24660</v>
      </c>
      <c r="B1414" s="119" t="s">
        <v>24661</v>
      </c>
      <c r="C1414" s="316" t="s">
        <v>15154</v>
      </c>
      <c r="D1414" s="317">
        <v>5.8532000000000002</v>
      </c>
    </row>
    <row r="1415" spans="1:4" ht="15.75" customHeight="1" x14ac:dyDescent="0.25">
      <c r="A1415" s="364" t="s">
        <v>24662</v>
      </c>
      <c r="B1415" s="119" t="s">
        <v>24663</v>
      </c>
      <c r="C1415" s="316" t="s">
        <v>15154</v>
      </c>
      <c r="D1415" s="317">
        <v>6.3684000000000003</v>
      </c>
    </row>
    <row r="1416" spans="1:4" ht="15.75" customHeight="1" x14ac:dyDescent="0.25">
      <c r="A1416" s="364" t="s">
        <v>24664</v>
      </c>
      <c r="B1416" s="119" t="s">
        <v>24665</v>
      </c>
      <c r="C1416" s="316" t="s">
        <v>15154</v>
      </c>
      <c r="D1416" s="317">
        <v>6.7678000000000003</v>
      </c>
    </row>
    <row r="1417" spans="1:4" ht="15.75" customHeight="1" x14ac:dyDescent="0.25">
      <c r="A1417" s="364" t="s">
        <v>24666</v>
      </c>
      <c r="B1417" s="119" t="s">
        <v>24667</v>
      </c>
      <c r="C1417" s="316" t="s">
        <v>15154</v>
      </c>
      <c r="D1417" s="317">
        <v>7.2689000000000004</v>
      </c>
    </row>
    <row r="1418" spans="1:4" ht="15.75" customHeight="1" x14ac:dyDescent="0.25">
      <c r="A1418" s="364" t="s">
        <v>24668</v>
      </c>
      <c r="B1418" s="119" t="s">
        <v>24669</v>
      </c>
      <c r="C1418" s="316" t="s">
        <v>15154</v>
      </c>
      <c r="D1418" s="317">
        <v>7.5575999999999999</v>
      </c>
    </row>
    <row r="1419" spans="1:4" ht="15.75" customHeight="1" x14ac:dyDescent="0.25">
      <c r="A1419" s="364" t="s">
        <v>24670</v>
      </c>
      <c r="B1419" s="119" t="s">
        <v>24671</v>
      </c>
      <c r="C1419" s="316" t="s">
        <v>15154</v>
      </c>
      <c r="D1419" s="317">
        <v>7.8651</v>
      </c>
    </row>
    <row r="1420" spans="1:4" ht="15.75" customHeight="1" x14ac:dyDescent="0.25">
      <c r="A1420" s="364" t="s">
        <v>24672</v>
      </c>
      <c r="B1420" s="119" t="s">
        <v>24673</v>
      </c>
      <c r="C1420" s="316" t="s">
        <v>15154</v>
      </c>
      <c r="D1420" s="317">
        <v>8.7030999999999992</v>
      </c>
    </row>
    <row r="1421" spans="1:4" ht="15.75" customHeight="1" x14ac:dyDescent="0.25">
      <c r="A1421" s="364" t="s">
        <v>24674</v>
      </c>
      <c r="B1421" s="119" t="s">
        <v>24675</v>
      </c>
      <c r="C1421" s="316" t="s">
        <v>15154</v>
      </c>
      <c r="D1421" s="317">
        <v>9.4</v>
      </c>
    </row>
    <row r="1422" spans="1:4" ht="15.75" customHeight="1" x14ac:dyDescent="0.25">
      <c r="A1422" s="364" t="s">
        <v>24676</v>
      </c>
      <c r="B1422" s="119" t="s">
        <v>24677</v>
      </c>
      <c r="C1422" s="316" t="s">
        <v>15154</v>
      </c>
      <c r="D1422" s="317">
        <v>10.122400000000001</v>
      </c>
    </row>
    <row r="1423" spans="1:4" ht="15.75" customHeight="1" x14ac:dyDescent="0.25">
      <c r="A1423" s="364" t="s">
        <v>24678</v>
      </c>
      <c r="B1423" s="119" t="s">
        <v>24679</v>
      </c>
      <c r="C1423" s="316" t="s">
        <v>15154</v>
      </c>
      <c r="D1423" s="317">
        <v>10.852399999999999</v>
      </c>
    </row>
    <row r="1424" spans="1:4" ht="15.75" customHeight="1" x14ac:dyDescent="0.25">
      <c r="A1424" s="364" t="s">
        <v>24680</v>
      </c>
      <c r="B1424" s="119" t="s">
        <v>24681</v>
      </c>
      <c r="C1424" s="316" t="s">
        <v>15154</v>
      </c>
      <c r="D1424" s="317">
        <v>12.0436</v>
      </c>
    </row>
    <row r="1425" spans="1:4" ht="15.75" customHeight="1" x14ac:dyDescent="0.25">
      <c r="A1425" s="364" t="s">
        <v>24682</v>
      </c>
      <c r="B1425" s="119" t="s">
        <v>24683</v>
      </c>
      <c r="C1425" s="316" t="s">
        <v>15154</v>
      </c>
      <c r="D1425" s="317">
        <v>13.97</v>
      </c>
    </row>
    <row r="1426" spans="1:4" ht="15.75" customHeight="1" x14ac:dyDescent="0.25">
      <c r="A1426" s="364" t="s">
        <v>24684</v>
      </c>
      <c r="B1426" s="119" t="s">
        <v>24685</v>
      </c>
      <c r="C1426" s="316" t="s">
        <v>15154</v>
      </c>
      <c r="D1426" s="317">
        <v>7.2819000000000003</v>
      </c>
    </row>
    <row r="1427" spans="1:4" ht="15.75" customHeight="1" x14ac:dyDescent="0.25">
      <c r="A1427" s="364" t="s">
        <v>24686</v>
      </c>
      <c r="B1427" s="119" t="s">
        <v>24687</v>
      </c>
      <c r="C1427" s="316" t="s">
        <v>15154</v>
      </c>
      <c r="D1427" s="317">
        <v>7.7713000000000001</v>
      </c>
    </row>
    <row r="1428" spans="1:4" ht="15.75" customHeight="1" x14ac:dyDescent="0.25">
      <c r="A1428" s="364" t="s">
        <v>24688</v>
      </c>
      <c r="B1428" s="119" t="s">
        <v>24689</v>
      </c>
      <c r="C1428" s="316" t="s">
        <v>15154</v>
      </c>
      <c r="D1428" s="317">
        <v>8.1540999999999997</v>
      </c>
    </row>
    <row r="1429" spans="1:4" ht="15.75" customHeight="1" x14ac:dyDescent="0.25">
      <c r="A1429" s="364" t="s">
        <v>24690</v>
      </c>
      <c r="B1429" s="119" t="s">
        <v>24691</v>
      </c>
      <c r="C1429" s="316" t="s">
        <v>15154</v>
      </c>
      <c r="D1429" s="317">
        <v>8.6141000000000005</v>
      </c>
    </row>
    <row r="1430" spans="1:4" ht="15.75" customHeight="1" x14ac:dyDescent="0.25">
      <c r="A1430" s="364" t="s">
        <v>24692</v>
      </c>
      <c r="B1430" s="119" t="s">
        <v>24693</v>
      </c>
      <c r="C1430" s="316" t="s">
        <v>15154</v>
      </c>
      <c r="D1430" s="317">
        <v>8.9205000000000005</v>
      </c>
    </row>
    <row r="1431" spans="1:4" ht="15.75" customHeight="1" x14ac:dyDescent="0.25">
      <c r="A1431" s="364" t="s">
        <v>24694</v>
      </c>
      <c r="B1431" s="119" t="s">
        <v>24695</v>
      </c>
      <c r="C1431" s="316" t="s">
        <v>15154</v>
      </c>
      <c r="D1431" s="317">
        <v>9.5226000000000006</v>
      </c>
    </row>
    <row r="1432" spans="1:4" ht="15.75" customHeight="1" x14ac:dyDescent="0.25">
      <c r="A1432" s="364" t="s">
        <v>24696</v>
      </c>
      <c r="B1432" s="119" t="s">
        <v>24697</v>
      </c>
      <c r="C1432" s="316" t="s">
        <v>15241</v>
      </c>
      <c r="D1432" s="317">
        <v>68.188999999999993</v>
      </c>
    </row>
    <row r="1433" spans="1:4" ht="15.75" customHeight="1" x14ac:dyDescent="0.25">
      <c r="A1433" s="364" t="s">
        <v>24698</v>
      </c>
      <c r="B1433" s="119" t="s">
        <v>24699</v>
      </c>
      <c r="C1433" s="316" t="s">
        <v>15154</v>
      </c>
      <c r="D1433" s="317">
        <v>15.7926</v>
      </c>
    </row>
    <row r="1434" spans="1:4" ht="15.75" customHeight="1" x14ac:dyDescent="0.25">
      <c r="A1434" s="364" t="s">
        <v>24700</v>
      </c>
      <c r="B1434" s="119" t="s">
        <v>24701</v>
      </c>
      <c r="C1434" s="316" t="s">
        <v>15154</v>
      </c>
      <c r="D1434" s="317">
        <v>0.2707</v>
      </c>
    </row>
    <row r="1435" spans="1:4" ht="15.75" customHeight="1" x14ac:dyDescent="0.25">
      <c r="A1435" s="364" t="s">
        <v>24702</v>
      </c>
      <c r="B1435" s="119" t="s">
        <v>24703</v>
      </c>
      <c r="C1435" s="316" t="s">
        <v>15154</v>
      </c>
      <c r="D1435" s="317">
        <v>0.61670000000000003</v>
      </c>
    </row>
    <row r="1436" spans="1:4" ht="15.75" customHeight="1" x14ac:dyDescent="0.25">
      <c r="A1436" s="364" t="s">
        <v>24704</v>
      </c>
      <c r="B1436" s="119" t="s">
        <v>24705</v>
      </c>
      <c r="C1436" s="316" t="s">
        <v>15154</v>
      </c>
      <c r="D1436" s="317">
        <v>1.5285</v>
      </c>
    </row>
    <row r="1437" spans="1:4" ht="15.75" customHeight="1" x14ac:dyDescent="0.25">
      <c r="A1437" s="364" t="s">
        <v>24706</v>
      </c>
      <c r="B1437" s="119" t="s">
        <v>24707</v>
      </c>
      <c r="C1437" s="316" t="s">
        <v>15241</v>
      </c>
      <c r="D1437" s="317">
        <v>16.648700000000002</v>
      </c>
    </row>
    <row r="1438" spans="1:4" ht="15.75" customHeight="1" x14ac:dyDescent="0.25">
      <c r="A1438" s="364" t="s">
        <v>24708</v>
      </c>
      <c r="B1438" s="119" t="s">
        <v>24709</v>
      </c>
      <c r="C1438" s="316" t="s">
        <v>15154</v>
      </c>
      <c r="D1438" s="317">
        <v>30</v>
      </c>
    </row>
    <row r="1439" spans="1:4" ht="15.75" customHeight="1" x14ac:dyDescent="0.25">
      <c r="A1439" s="364" t="s">
        <v>24710</v>
      </c>
      <c r="B1439" s="119" t="s">
        <v>24711</v>
      </c>
      <c r="C1439" s="316" t="s">
        <v>15233</v>
      </c>
      <c r="D1439" s="317">
        <v>15</v>
      </c>
    </row>
    <row r="1440" spans="1:4" ht="15.75" customHeight="1" x14ac:dyDescent="0.25">
      <c r="A1440" s="364" t="s">
        <v>24712</v>
      </c>
      <c r="B1440" s="119" t="s">
        <v>24713</v>
      </c>
      <c r="C1440" s="316" t="s">
        <v>15241</v>
      </c>
      <c r="D1440" s="317">
        <v>17.034199999999998</v>
      </c>
    </row>
    <row r="1441" spans="1:4" ht="15.75" customHeight="1" x14ac:dyDescent="0.25">
      <c r="A1441" s="364" t="s">
        <v>24714</v>
      </c>
      <c r="B1441" s="119" t="s">
        <v>24715</v>
      </c>
      <c r="C1441" s="316" t="s">
        <v>15350</v>
      </c>
      <c r="D1441" s="317" t="s">
        <v>21989</v>
      </c>
    </row>
    <row r="1442" spans="1:4" ht="15.75" customHeight="1" x14ac:dyDescent="0.25">
      <c r="A1442" s="364" t="s">
        <v>24716</v>
      </c>
      <c r="B1442" s="119" t="s">
        <v>24717</v>
      </c>
      <c r="C1442" s="316" t="s">
        <v>15233</v>
      </c>
      <c r="D1442" s="317">
        <v>131.60759999999999</v>
      </c>
    </row>
    <row r="1443" spans="1:4" ht="15.75" customHeight="1" x14ac:dyDescent="0.25">
      <c r="A1443" s="364" t="s">
        <v>24718</v>
      </c>
      <c r="B1443" s="119" t="s">
        <v>24719</v>
      </c>
      <c r="C1443" s="316" t="s">
        <v>15233</v>
      </c>
      <c r="D1443" s="317">
        <v>162.9965</v>
      </c>
    </row>
    <row r="1444" spans="1:4" ht="15.75" customHeight="1" x14ac:dyDescent="0.25">
      <c r="A1444" s="364" t="s">
        <v>24720</v>
      </c>
      <c r="B1444" s="119" t="s">
        <v>24721</v>
      </c>
      <c r="C1444" s="316" t="s">
        <v>15233</v>
      </c>
      <c r="D1444" s="317">
        <v>200.3329</v>
      </c>
    </row>
    <row r="1445" spans="1:4" ht="15.75" customHeight="1" x14ac:dyDescent="0.25">
      <c r="A1445" s="364" t="s">
        <v>24722</v>
      </c>
      <c r="B1445" s="119" t="s">
        <v>24723</v>
      </c>
      <c r="C1445" s="316" t="s">
        <v>15233</v>
      </c>
      <c r="D1445" s="317">
        <v>240.78960000000001</v>
      </c>
    </row>
    <row r="1446" spans="1:4" ht="15.75" customHeight="1" x14ac:dyDescent="0.25">
      <c r="A1446" s="364" t="s">
        <v>24724</v>
      </c>
      <c r="B1446" s="119" t="s">
        <v>24725</v>
      </c>
      <c r="C1446" s="316" t="s">
        <v>15233</v>
      </c>
      <c r="D1446" s="317">
        <v>293.19420000000002</v>
      </c>
    </row>
    <row r="1447" spans="1:4" ht="15.75" customHeight="1" x14ac:dyDescent="0.25">
      <c r="A1447" s="364" t="s">
        <v>24726</v>
      </c>
      <c r="B1447" s="119" t="s">
        <v>24727</v>
      </c>
      <c r="C1447" s="316" t="s">
        <v>15233</v>
      </c>
      <c r="D1447" s="317">
        <v>351.0976</v>
      </c>
    </row>
    <row r="1448" spans="1:4" ht="15.75" customHeight="1" x14ac:dyDescent="0.25">
      <c r="A1448" s="364" t="s">
        <v>24728</v>
      </c>
      <c r="B1448" s="119" t="s">
        <v>24729</v>
      </c>
      <c r="C1448" s="316" t="s">
        <v>15233</v>
      </c>
      <c r="D1448" s="317">
        <v>378.74869999999999</v>
      </c>
    </row>
    <row r="1449" spans="1:4" ht="15.75" customHeight="1" x14ac:dyDescent="0.25">
      <c r="A1449" s="364" t="s">
        <v>24730</v>
      </c>
      <c r="B1449" s="119" t="s">
        <v>24731</v>
      </c>
      <c r="C1449" s="316" t="s">
        <v>15233</v>
      </c>
      <c r="D1449" s="317">
        <v>480.87670000000003</v>
      </c>
    </row>
    <row r="1450" spans="1:4" ht="15.75" customHeight="1" x14ac:dyDescent="0.25">
      <c r="A1450" s="364" t="s">
        <v>24732</v>
      </c>
      <c r="B1450" s="119" t="s">
        <v>24733</v>
      </c>
      <c r="C1450" s="316" t="s">
        <v>15233</v>
      </c>
      <c r="D1450" s="317">
        <v>1518.1505999999999</v>
      </c>
    </row>
    <row r="1451" spans="1:4" ht="15.75" customHeight="1" x14ac:dyDescent="0.25">
      <c r="A1451" s="364" t="s">
        <v>24734</v>
      </c>
      <c r="B1451" s="119" t="s">
        <v>24735</v>
      </c>
      <c r="C1451" s="316" t="s">
        <v>15233</v>
      </c>
      <c r="D1451" s="317">
        <v>1725.5871999999999</v>
      </c>
    </row>
    <row r="1452" spans="1:4" ht="15.75" customHeight="1" x14ac:dyDescent="0.25">
      <c r="A1452" s="364" t="s">
        <v>24736</v>
      </c>
      <c r="B1452" s="119" t="s">
        <v>24737</v>
      </c>
      <c r="C1452" s="316" t="s">
        <v>15233</v>
      </c>
      <c r="D1452" s="317">
        <v>2009.6368</v>
      </c>
    </row>
    <row r="1453" spans="1:4" ht="15.75" customHeight="1" x14ac:dyDescent="0.25">
      <c r="A1453" s="364" t="s">
        <v>24738</v>
      </c>
      <c r="B1453" s="119" t="s">
        <v>24739</v>
      </c>
      <c r="C1453" s="316" t="s">
        <v>15233</v>
      </c>
      <c r="D1453" s="317">
        <v>2266.1073000000001</v>
      </c>
    </row>
    <row r="1454" spans="1:4" ht="15.75" customHeight="1" x14ac:dyDescent="0.25">
      <c r="A1454" s="364" t="s">
        <v>24740</v>
      </c>
      <c r="B1454" s="119" t="s">
        <v>24741</v>
      </c>
      <c r="C1454" s="316" t="s">
        <v>15233</v>
      </c>
      <c r="D1454" s="317">
        <v>2271.8773000000001</v>
      </c>
    </row>
    <row r="1455" spans="1:4" ht="15.75" customHeight="1" x14ac:dyDescent="0.25">
      <c r="A1455" s="364" t="s">
        <v>24742</v>
      </c>
      <c r="B1455" s="119" t="s">
        <v>24743</v>
      </c>
      <c r="C1455" s="316" t="s">
        <v>15233</v>
      </c>
      <c r="D1455" s="317">
        <v>2847.9351000000001</v>
      </c>
    </row>
    <row r="1456" spans="1:4" ht="15.75" customHeight="1" x14ac:dyDescent="0.25">
      <c r="A1456" s="364" t="s">
        <v>24744</v>
      </c>
      <c r="B1456" s="119" t="s">
        <v>24745</v>
      </c>
      <c r="C1456" s="316" t="s">
        <v>15233</v>
      </c>
      <c r="D1456" s="317">
        <v>2860.3791000000001</v>
      </c>
    </row>
    <row r="1457" spans="1:4" ht="15.75" customHeight="1" x14ac:dyDescent="0.25">
      <c r="A1457" s="364" t="s">
        <v>24746</v>
      </c>
      <c r="B1457" s="119" t="s">
        <v>24747</v>
      </c>
      <c r="C1457" s="316" t="s">
        <v>15233</v>
      </c>
      <c r="D1457" s="317">
        <v>2860.3791000000001</v>
      </c>
    </row>
    <row r="1458" spans="1:4" ht="15.75" customHeight="1" x14ac:dyDescent="0.25">
      <c r="A1458" s="364" t="s">
        <v>24748</v>
      </c>
      <c r="B1458" s="119" t="s">
        <v>24749</v>
      </c>
      <c r="C1458" s="316" t="s">
        <v>15233</v>
      </c>
      <c r="D1458" s="317">
        <v>3305.5517</v>
      </c>
    </row>
    <row r="1459" spans="1:4" ht="15.75" customHeight="1" x14ac:dyDescent="0.25">
      <c r="A1459" s="364" t="s">
        <v>24750</v>
      </c>
      <c r="B1459" s="119" t="s">
        <v>24751</v>
      </c>
      <c r="C1459" s="316" t="s">
        <v>15233</v>
      </c>
      <c r="D1459" s="317">
        <v>3741.4956000000002</v>
      </c>
    </row>
    <row r="1460" spans="1:4" ht="15.75" customHeight="1" x14ac:dyDescent="0.25">
      <c r="A1460" s="364" t="s">
        <v>24752</v>
      </c>
      <c r="B1460" s="119" t="s">
        <v>24753</v>
      </c>
      <c r="C1460" s="316" t="s">
        <v>15233</v>
      </c>
      <c r="D1460" s="317">
        <v>3754.0338999999999</v>
      </c>
    </row>
    <row r="1461" spans="1:4" ht="15.75" customHeight="1" x14ac:dyDescent="0.25">
      <c r="A1461" s="364" t="s">
        <v>24754</v>
      </c>
      <c r="B1461" s="119" t="s">
        <v>24755</v>
      </c>
      <c r="C1461" s="316" t="s">
        <v>15233</v>
      </c>
      <c r="D1461" s="317">
        <v>2594.3589000000002</v>
      </c>
    </row>
    <row r="1462" spans="1:4" ht="15.75" customHeight="1" x14ac:dyDescent="0.25">
      <c r="A1462" s="364" t="s">
        <v>24756</v>
      </c>
      <c r="B1462" s="119" t="s">
        <v>24757</v>
      </c>
      <c r="C1462" s="316" t="s">
        <v>15233</v>
      </c>
      <c r="D1462" s="317">
        <v>3011.2804000000001</v>
      </c>
    </row>
    <row r="1463" spans="1:4" ht="15.75" customHeight="1" x14ac:dyDescent="0.25">
      <c r="A1463" s="364" t="s">
        <v>24758</v>
      </c>
      <c r="B1463" s="119" t="s">
        <v>24759</v>
      </c>
      <c r="C1463" s="316" t="s">
        <v>15233</v>
      </c>
      <c r="D1463" s="317">
        <v>3946.8498</v>
      </c>
    </row>
    <row r="1464" spans="1:4" ht="15.75" customHeight="1" x14ac:dyDescent="0.25">
      <c r="A1464" s="364" t="s">
        <v>24760</v>
      </c>
      <c r="B1464" s="119" t="s">
        <v>24761</v>
      </c>
      <c r="C1464" s="316" t="s">
        <v>15233</v>
      </c>
      <c r="D1464" s="317">
        <v>5095.3759</v>
      </c>
    </row>
    <row r="1465" spans="1:4" ht="15.75" customHeight="1" x14ac:dyDescent="0.25">
      <c r="A1465" s="364" t="s">
        <v>24762</v>
      </c>
      <c r="B1465" s="119" t="s">
        <v>24763</v>
      </c>
      <c r="C1465" s="316" t="s">
        <v>15233</v>
      </c>
      <c r="D1465" s="317">
        <v>5414.8074999999999</v>
      </c>
    </row>
    <row r="1466" spans="1:4" ht="15.75" customHeight="1" x14ac:dyDescent="0.25">
      <c r="A1466" s="364" t="s">
        <v>24764</v>
      </c>
      <c r="B1466" s="119" t="s">
        <v>24765</v>
      </c>
      <c r="C1466" s="316" t="s">
        <v>15233</v>
      </c>
      <c r="D1466" s="317">
        <v>7150.9477999999999</v>
      </c>
    </row>
    <row r="1467" spans="1:4" ht="15.75" customHeight="1" x14ac:dyDescent="0.25">
      <c r="A1467" s="364" t="s">
        <v>24766</v>
      </c>
      <c r="B1467" s="119" t="s">
        <v>24767</v>
      </c>
      <c r="C1467" s="316" t="s">
        <v>15233</v>
      </c>
      <c r="D1467" s="317">
        <v>9027.6193999999996</v>
      </c>
    </row>
    <row r="1468" spans="1:4" ht="15.75" customHeight="1" x14ac:dyDescent="0.25">
      <c r="A1468" s="364" t="s">
        <v>24768</v>
      </c>
      <c r="B1468" s="119" t="s">
        <v>24769</v>
      </c>
      <c r="C1468" s="316" t="s">
        <v>15233</v>
      </c>
      <c r="D1468" s="317">
        <v>9027.6193999999996</v>
      </c>
    </row>
    <row r="1469" spans="1:4" ht="15.75" customHeight="1" x14ac:dyDescent="0.25">
      <c r="A1469" s="364" t="s">
        <v>24770</v>
      </c>
      <c r="B1469" s="119" t="s">
        <v>24771</v>
      </c>
      <c r="C1469" s="316" t="s">
        <v>15233</v>
      </c>
      <c r="D1469" s="317">
        <v>10536.108399999999</v>
      </c>
    </row>
    <row r="1470" spans="1:4" ht="15.75" customHeight="1" x14ac:dyDescent="0.25">
      <c r="A1470" s="364" t="s">
        <v>24772</v>
      </c>
      <c r="B1470" s="119" t="s">
        <v>24773</v>
      </c>
      <c r="C1470" s="316" t="s">
        <v>15233</v>
      </c>
      <c r="D1470" s="317">
        <v>11994.8215</v>
      </c>
    </row>
    <row r="1471" spans="1:4" ht="15.75" customHeight="1" x14ac:dyDescent="0.25">
      <c r="A1471" s="364" t="s">
        <v>24774</v>
      </c>
      <c r="B1471" s="119" t="s">
        <v>24775</v>
      </c>
      <c r="C1471" s="316" t="s">
        <v>15233</v>
      </c>
      <c r="D1471" s="317">
        <v>12081.9293</v>
      </c>
    </row>
    <row r="1472" spans="1:4" ht="15.75" customHeight="1" x14ac:dyDescent="0.25">
      <c r="A1472" s="364" t="s">
        <v>24776</v>
      </c>
      <c r="B1472" s="119" t="s">
        <v>24777</v>
      </c>
      <c r="C1472" s="316" t="s">
        <v>15233</v>
      </c>
      <c r="D1472" s="317">
        <v>1187.6636000000001</v>
      </c>
    </row>
    <row r="1473" spans="1:4" ht="15.75" customHeight="1" x14ac:dyDescent="0.25">
      <c r="A1473" s="364" t="s">
        <v>24778</v>
      </c>
      <c r="B1473" s="119" t="s">
        <v>24779</v>
      </c>
      <c r="C1473" s="316" t="s">
        <v>15233</v>
      </c>
      <c r="D1473" s="317">
        <v>1394.4846</v>
      </c>
    </row>
    <row r="1474" spans="1:4" ht="15.75" customHeight="1" x14ac:dyDescent="0.25">
      <c r="A1474" s="364" t="s">
        <v>24780</v>
      </c>
      <c r="B1474" s="119" t="s">
        <v>24781</v>
      </c>
      <c r="C1474" s="316" t="s">
        <v>15233</v>
      </c>
      <c r="D1474" s="317">
        <v>1829.0854999999999</v>
      </c>
    </row>
    <row r="1475" spans="1:4" ht="15.75" customHeight="1" x14ac:dyDescent="0.25">
      <c r="A1475" s="364" t="s">
        <v>24782</v>
      </c>
      <c r="B1475" s="119" t="s">
        <v>24783</v>
      </c>
      <c r="C1475" s="316" t="s">
        <v>15233</v>
      </c>
      <c r="D1475" s="317">
        <v>2364.7786000000001</v>
      </c>
    </row>
    <row r="1476" spans="1:4" ht="15.75" customHeight="1" x14ac:dyDescent="0.25">
      <c r="A1476" s="364" t="s">
        <v>24784</v>
      </c>
      <c r="B1476" s="119" t="s">
        <v>24785</v>
      </c>
      <c r="C1476" s="316" t="s">
        <v>15233</v>
      </c>
      <c r="D1476" s="317">
        <v>2526.1273999999999</v>
      </c>
    </row>
    <row r="1477" spans="1:4" ht="15.75" customHeight="1" x14ac:dyDescent="0.25">
      <c r="A1477" s="364" t="s">
        <v>24786</v>
      </c>
      <c r="B1477" s="119" t="s">
        <v>24787</v>
      </c>
      <c r="C1477" s="316" t="s">
        <v>15233</v>
      </c>
      <c r="D1477" s="317">
        <v>3328.1136000000001</v>
      </c>
    </row>
    <row r="1478" spans="1:4" ht="15.75" customHeight="1" x14ac:dyDescent="0.25">
      <c r="A1478" s="364" t="s">
        <v>24788</v>
      </c>
      <c r="B1478" s="119" t="s">
        <v>24789</v>
      </c>
      <c r="C1478" s="316" t="s">
        <v>15233</v>
      </c>
      <c r="D1478" s="317">
        <v>4177.2218000000003</v>
      </c>
    </row>
    <row r="1479" spans="1:4" ht="15.75" customHeight="1" x14ac:dyDescent="0.25">
      <c r="A1479" s="364" t="s">
        <v>24790</v>
      </c>
      <c r="B1479" s="119" t="s">
        <v>24791</v>
      </c>
      <c r="C1479" s="316" t="s">
        <v>15233</v>
      </c>
      <c r="D1479" s="317">
        <v>4177.2218000000003</v>
      </c>
    </row>
    <row r="1480" spans="1:4" ht="15.75" customHeight="1" x14ac:dyDescent="0.25">
      <c r="A1480" s="364" t="s">
        <v>24792</v>
      </c>
      <c r="B1480" s="119" t="s">
        <v>24793</v>
      </c>
      <c r="C1480" s="316" t="s">
        <v>15233</v>
      </c>
      <c r="D1480" s="317">
        <v>4916.8310000000001</v>
      </c>
    </row>
    <row r="1481" spans="1:4" ht="15.75" customHeight="1" x14ac:dyDescent="0.25">
      <c r="A1481" s="364" t="s">
        <v>24794</v>
      </c>
      <c r="B1481" s="119" t="s">
        <v>24795</v>
      </c>
      <c r="C1481" s="316" t="s">
        <v>15233</v>
      </c>
      <c r="D1481" s="317">
        <v>5606.6643000000004</v>
      </c>
    </row>
    <row r="1482" spans="1:4" ht="15.75" customHeight="1" x14ac:dyDescent="0.25">
      <c r="A1482" s="364" t="s">
        <v>24796</v>
      </c>
      <c r="B1482" s="119" t="s">
        <v>24797</v>
      </c>
      <c r="C1482" s="316" t="s">
        <v>15233</v>
      </c>
      <c r="D1482" s="317">
        <v>5693.7722000000003</v>
      </c>
    </row>
    <row r="1483" spans="1:4" ht="15.75" customHeight="1" x14ac:dyDescent="0.25">
      <c r="A1483" s="364" t="s">
        <v>24798</v>
      </c>
      <c r="B1483" s="119" t="s">
        <v>24799</v>
      </c>
      <c r="C1483" s="316" t="s">
        <v>15154</v>
      </c>
      <c r="D1483" s="317">
        <v>1105.8149000000001</v>
      </c>
    </row>
    <row r="1484" spans="1:4" ht="15.75" customHeight="1" x14ac:dyDescent="0.25">
      <c r="A1484" s="364" t="s">
        <v>24800</v>
      </c>
      <c r="B1484" s="119" t="s">
        <v>24801</v>
      </c>
      <c r="C1484" s="316" t="s">
        <v>16589</v>
      </c>
      <c r="D1484" s="317">
        <v>537.3904</v>
      </c>
    </row>
    <row r="1485" spans="1:4" ht="15.75" customHeight="1" x14ac:dyDescent="0.25">
      <c r="A1485" s="364" t="s">
        <v>24802</v>
      </c>
      <c r="B1485" s="119" t="s">
        <v>24803</v>
      </c>
      <c r="C1485" s="316" t="s">
        <v>15233</v>
      </c>
      <c r="D1485" s="317">
        <v>201.6001</v>
      </c>
    </row>
    <row r="1486" spans="1:4" ht="15.75" customHeight="1" x14ac:dyDescent="0.25">
      <c r="A1486" s="364" t="s">
        <v>24804</v>
      </c>
      <c r="B1486" s="119" t="s">
        <v>24805</v>
      </c>
      <c r="C1486" s="316" t="s">
        <v>19544</v>
      </c>
      <c r="D1486" s="317" t="s">
        <v>21989</v>
      </c>
    </row>
    <row r="1487" spans="1:4" ht="15.75" customHeight="1" x14ac:dyDescent="0.25">
      <c r="A1487" s="364" t="s">
        <v>24806</v>
      </c>
      <c r="B1487" s="119" t="s">
        <v>24807</v>
      </c>
      <c r="C1487" s="316" t="s">
        <v>16589</v>
      </c>
      <c r="D1487" s="317">
        <v>450.78449999999998</v>
      </c>
    </row>
    <row r="1488" spans="1:4" ht="15.75" customHeight="1" x14ac:dyDescent="0.25">
      <c r="A1488" s="364" t="s">
        <v>24808</v>
      </c>
      <c r="B1488" s="119" t="s">
        <v>24809</v>
      </c>
      <c r="C1488" s="316" t="s">
        <v>16589</v>
      </c>
      <c r="D1488" s="317">
        <v>110.5634</v>
      </c>
    </row>
    <row r="1489" spans="1:4" ht="15.75" customHeight="1" x14ac:dyDescent="0.25">
      <c r="A1489" s="364" t="s">
        <v>24810</v>
      </c>
      <c r="B1489" s="119" t="s">
        <v>24811</v>
      </c>
      <c r="C1489" s="316" t="s">
        <v>16589</v>
      </c>
      <c r="D1489" s="317">
        <v>121.2462</v>
      </c>
    </row>
    <row r="1490" spans="1:4" ht="15.75" customHeight="1" x14ac:dyDescent="0.25">
      <c r="A1490" s="364" t="s">
        <v>24812</v>
      </c>
      <c r="B1490" s="119" t="s">
        <v>24813</v>
      </c>
      <c r="C1490" s="316" t="s">
        <v>16589</v>
      </c>
      <c r="D1490" s="317">
        <v>658.17660000000001</v>
      </c>
    </row>
    <row r="1491" spans="1:4" ht="15.75" customHeight="1" x14ac:dyDescent="0.25">
      <c r="A1491" s="364" t="s">
        <v>24814</v>
      </c>
      <c r="B1491" s="119" t="s">
        <v>24815</v>
      </c>
      <c r="C1491" s="316" t="s">
        <v>15233</v>
      </c>
      <c r="D1491" s="317">
        <v>6.6501999999999999</v>
      </c>
    </row>
    <row r="1492" spans="1:4" ht="15.75" customHeight="1" x14ac:dyDescent="0.25">
      <c r="A1492" s="364" t="s">
        <v>24816</v>
      </c>
      <c r="B1492" s="119" t="s">
        <v>24817</v>
      </c>
      <c r="C1492" s="316" t="s">
        <v>16589</v>
      </c>
      <c r="D1492" s="317">
        <v>151.5565</v>
      </c>
    </row>
    <row r="1493" spans="1:4" ht="15.75" customHeight="1" x14ac:dyDescent="0.25">
      <c r="A1493" s="364" t="s">
        <v>24818</v>
      </c>
      <c r="B1493" s="119" t="s">
        <v>24819</v>
      </c>
      <c r="C1493" s="316" t="s">
        <v>16589</v>
      </c>
      <c r="D1493" s="317">
        <v>597.74739999999997</v>
      </c>
    </row>
    <row r="1494" spans="1:4" ht="15.75" customHeight="1" x14ac:dyDescent="0.25">
      <c r="A1494" s="364" t="s">
        <v>24820</v>
      </c>
      <c r="B1494" s="119" t="s">
        <v>24821</v>
      </c>
      <c r="C1494" s="316" t="s">
        <v>16589</v>
      </c>
      <c r="D1494" s="317">
        <v>224.9639</v>
      </c>
    </row>
    <row r="1495" spans="1:4" ht="15.75" customHeight="1" x14ac:dyDescent="0.25">
      <c r="A1495" s="364" t="s">
        <v>24822</v>
      </c>
      <c r="B1495" s="119" t="s">
        <v>24823</v>
      </c>
      <c r="C1495" s="316" t="s">
        <v>16589</v>
      </c>
      <c r="D1495" s="317">
        <v>137.4666</v>
      </c>
    </row>
    <row r="1496" spans="1:4" ht="15.75" customHeight="1" x14ac:dyDescent="0.25">
      <c r="A1496" s="364" t="s">
        <v>24824</v>
      </c>
      <c r="B1496" s="119" t="s">
        <v>24825</v>
      </c>
      <c r="C1496" s="316" t="s">
        <v>16589</v>
      </c>
      <c r="D1496" s="317">
        <v>383.0455</v>
      </c>
    </row>
    <row r="1497" spans="1:4" ht="15.75" customHeight="1" x14ac:dyDescent="0.25">
      <c r="A1497" s="364" t="s">
        <v>24826</v>
      </c>
      <c r="B1497" s="119" t="s">
        <v>24827</v>
      </c>
      <c r="C1497" s="316" t="s">
        <v>15233</v>
      </c>
      <c r="D1497" s="317">
        <v>19.799499999999998</v>
      </c>
    </row>
    <row r="1498" spans="1:4" ht="15.75" customHeight="1" x14ac:dyDescent="0.25">
      <c r="A1498" s="364" t="s">
        <v>24828</v>
      </c>
      <c r="B1498" s="119" t="s">
        <v>24829</v>
      </c>
      <c r="C1498" s="316" t="s">
        <v>15233</v>
      </c>
      <c r="D1498" s="317">
        <v>13.1548</v>
      </c>
    </row>
    <row r="1499" spans="1:4" ht="15.75" customHeight="1" x14ac:dyDescent="0.25">
      <c r="A1499" s="364" t="s">
        <v>24830</v>
      </c>
      <c r="B1499" s="119" t="s">
        <v>24831</v>
      </c>
      <c r="C1499" s="316" t="s">
        <v>15233</v>
      </c>
      <c r="D1499" s="317">
        <v>21.2622</v>
      </c>
    </row>
    <row r="1500" spans="1:4" ht="15.75" customHeight="1" x14ac:dyDescent="0.25">
      <c r="A1500" s="364" t="s">
        <v>24832</v>
      </c>
      <c r="B1500" s="119" t="s">
        <v>24833</v>
      </c>
      <c r="C1500" s="316" t="s">
        <v>15241</v>
      </c>
      <c r="D1500" s="317">
        <v>53.455199999999998</v>
      </c>
    </row>
    <row r="1501" spans="1:4" ht="15.75" customHeight="1" x14ac:dyDescent="0.25">
      <c r="A1501" s="364" t="s">
        <v>24834</v>
      </c>
      <c r="B1501" s="119" t="s">
        <v>24835</v>
      </c>
      <c r="C1501" s="316" t="s">
        <v>15154</v>
      </c>
      <c r="D1501" s="317">
        <v>13998.0694</v>
      </c>
    </row>
    <row r="1502" spans="1:4" ht="15.75" customHeight="1" x14ac:dyDescent="0.25">
      <c r="A1502" s="364" t="s">
        <v>24836</v>
      </c>
      <c r="B1502" s="119" t="s">
        <v>24837</v>
      </c>
      <c r="C1502" s="316" t="s">
        <v>15154</v>
      </c>
      <c r="D1502" s="317">
        <v>21322.9493</v>
      </c>
    </row>
    <row r="1503" spans="1:4" ht="15.75" customHeight="1" x14ac:dyDescent="0.25">
      <c r="A1503" s="364" t="s">
        <v>24838</v>
      </c>
      <c r="B1503" s="119" t="s">
        <v>24839</v>
      </c>
      <c r="C1503" s="316" t="s">
        <v>15154</v>
      </c>
      <c r="D1503" s="317">
        <v>41322.626499999998</v>
      </c>
    </row>
    <row r="1504" spans="1:4" ht="15.75" customHeight="1" x14ac:dyDescent="0.25">
      <c r="A1504" s="364" t="s">
        <v>24840</v>
      </c>
      <c r="B1504" s="119" t="s">
        <v>24841</v>
      </c>
      <c r="C1504" s="316" t="s">
        <v>15154</v>
      </c>
      <c r="D1504" s="317">
        <v>80240.561400000006</v>
      </c>
    </row>
    <row r="1505" spans="1:4" ht="15.75" customHeight="1" x14ac:dyDescent="0.25">
      <c r="A1505" s="364" t="s">
        <v>24842</v>
      </c>
      <c r="B1505" s="119" t="s">
        <v>24843</v>
      </c>
      <c r="C1505" s="316" t="s">
        <v>15154</v>
      </c>
      <c r="D1505" s="317">
        <v>23968.646000000001</v>
      </c>
    </row>
    <row r="1506" spans="1:4" ht="15.75" customHeight="1" x14ac:dyDescent="0.25">
      <c r="A1506" s="364" t="s">
        <v>24844</v>
      </c>
      <c r="B1506" s="119" t="s">
        <v>24845</v>
      </c>
      <c r="C1506" s="316" t="s">
        <v>15154</v>
      </c>
      <c r="D1506" s="317">
        <v>32468.648700000002</v>
      </c>
    </row>
    <row r="1507" spans="1:4" ht="15.75" customHeight="1" x14ac:dyDescent="0.25">
      <c r="A1507" s="364" t="s">
        <v>24846</v>
      </c>
      <c r="B1507" s="119" t="s">
        <v>24847</v>
      </c>
      <c r="C1507" s="316" t="s">
        <v>15154</v>
      </c>
      <c r="D1507" s="317">
        <v>71261.430399999997</v>
      </c>
    </row>
    <row r="1508" spans="1:4" ht="15.75" customHeight="1" x14ac:dyDescent="0.25">
      <c r="A1508" s="364" t="s">
        <v>24848</v>
      </c>
      <c r="B1508" s="119" t="s">
        <v>24849</v>
      </c>
      <c r="C1508" s="316" t="s">
        <v>15154</v>
      </c>
      <c r="D1508" s="317">
        <v>136428.77499999999</v>
      </c>
    </row>
    <row r="1509" spans="1:4" ht="15.75" customHeight="1" x14ac:dyDescent="0.25">
      <c r="A1509" s="364" t="s">
        <v>24850</v>
      </c>
      <c r="B1509" s="119" t="s">
        <v>24851</v>
      </c>
      <c r="C1509" s="316" t="s">
        <v>15233</v>
      </c>
      <c r="D1509" s="317">
        <v>97.871899999999997</v>
      </c>
    </row>
    <row r="1510" spans="1:4" ht="15.75" customHeight="1" x14ac:dyDescent="0.25">
      <c r="A1510" s="364" t="s">
        <v>24852</v>
      </c>
      <c r="B1510" s="119" t="s">
        <v>24853</v>
      </c>
      <c r="C1510" s="316" t="s">
        <v>15154</v>
      </c>
      <c r="D1510" s="317">
        <v>0.20499999999999999</v>
      </c>
    </row>
    <row r="1511" spans="1:4" ht="15.75" customHeight="1" x14ac:dyDescent="0.25">
      <c r="A1511" s="364" t="s">
        <v>24854</v>
      </c>
      <c r="B1511" s="119" t="s">
        <v>24855</v>
      </c>
      <c r="C1511" s="316" t="s">
        <v>15233</v>
      </c>
      <c r="D1511" s="317">
        <v>26.339200000000002</v>
      </c>
    </row>
    <row r="1512" spans="1:4" ht="15.75" customHeight="1" x14ac:dyDescent="0.25">
      <c r="A1512" s="364" t="s">
        <v>24856</v>
      </c>
      <c r="B1512" s="119" t="s">
        <v>24857</v>
      </c>
      <c r="C1512" s="316" t="s">
        <v>15154</v>
      </c>
      <c r="D1512" s="317">
        <v>1.3372999999999999</v>
      </c>
    </row>
    <row r="1513" spans="1:4" ht="15.75" customHeight="1" x14ac:dyDescent="0.25">
      <c r="A1513" s="364" t="s">
        <v>24858</v>
      </c>
      <c r="B1513" s="119" t="s">
        <v>24859</v>
      </c>
      <c r="C1513" s="316" t="s">
        <v>15154</v>
      </c>
      <c r="D1513" s="317">
        <v>2.2725</v>
      </c>
    </row>
    <row r="1514" spans="1:4" ht="15.75" customHeight="1" x14ac:dyDescent="0.25">
      <c r="A1514" s="364" t="s">
        <v>24860</v>
      </c>
      <c r="B1514" s="119" t="s">
        <v>24861</v>
      </c>
      <c r="C1514" s="316" t="s">
        <v>15233</v>
      </c>
      <c r="D1514" s="317">
        <v>332.36410000000001</v>
      </c>
    </row>
    <row r="1515" spans="1:4" ht="15.75" customHeight="1" x14ac:dyDescent="0.25">
      <c r="A1515" s="364" t="s">
        <v>24862</v>
      </c>
      <c r="B1515" s="119" t="s">
        <v>24863</v>
      </c>
      <c r="C1515" s="316" t="s">
        <v>15233</v>
      </c>
      <c r="D1515" s="317">
        <v>70.785200000000003</v>
      </c>
    </row>
    <row r="1516" spans="1:4" ht="15.75" customHeight="1" x14ac:dyDescent="0.25">
      <c r="A1516" s="364" t="s">
        <v>24864</v>
      </c>
      <c r="B1516" s="119" t="s">
        <v>24865</v>
      </c>
      <c r="C1516" s="316" t="s">
        <v>15233</v>
      </c>
      <c r="D1516" s="317">
        <v>204.76050000000001</v>
      </c>
    </row>
    <row r="1517" spans="1:4" ht="15.75" customHeight="1" x14ac:dyDescent="0.25">
      <c r="A1517" s="364" t="s">
        <v>24866</v>
      </c>
      <c r="B1517" s="119" t="s">
        <v>24867</v>
      </c>
      <c r="C1517" s="316" t="s">
        <v>15154</v>
      </c>
      <c r="D1517" s="317">
        <v>3690.7179999999998</v>
      </c>
    </row>
    <row r="1518" spans="1:4" ht="15.75" customHeight="1" x14ac:dyDescent="0.25">
      <c r="A1518" s="364" t="s">
        <v>24868</v>
      </c>
      <c r="B1518" s="119" t="s">
        <v>24869</v>
      </c>
      <c r="C1518" s="316" t="s">
        <v>15154</v>
      </c>
      <c r="D1518" s="317">
        <v>5765.2228999999998</v>
      </c>
    </row>
    <row r="1519" spans="1:4" ht="15.75" customHeight="1" x14ac:dyDescent="0.25">
      <c r="A1519" s="364" t="s">
        <v>24870</v>
      </c>
      <c r="B1519" s="119" t="s">
        <v>24871</v>
      </c>
      <c r="C1519" s="316" t="s">
        <v>15154</v>
      </c>
      <c r="D1519" s="317">
        <v>8342.9328999999998</v>
      </c>
    </row>
    <row r="1520" spans="1:4" ht="15.75" customHeight="1" x14ac:dyDescent="0.25">
      <c r="A1520" s="364" t="s">
        <v>24872</v>
      </c>
      <c r="B1520" s="119" t="s">
        <v>24873</v>
      </c>
      <c r="C1520" s="316" t="s">
        <v>15154</v>
      </c>
      <c r="D1520" s="317">
        <v>9694.9559000000008</v>
      </c>
    </row>
    <row r="1521" spans="1:4" ht="15.75" customHeight="1" x14ac:dyDescent="0.25">
      <c r="A1521" s="364" t="s">
        <v>24874</v>
      </c>
      <c r="B1521" s="119" t="s">
        <v>24875</v>
      </c>
      <c r="C1521" s="316" t="s">
        <v>15154</v>
      </c>
      <c r="D1521" s="317">
        <v>12277.680899999999</v>
      </c>
    </row>
    <row r="1522" spans="1:4" ht="15.75" customHeight="1" x14ac:dyDescent="0.25">
      <c r="A1522" s="364" t="s">
        <v>24876</v>
      </c>
      <c r="B1522" s="119" t="s">
        <v>24877</v>
      </c>
      <c r="C1522" s="316" t="s">
        <v>15154</v>
      </c>
      <c r="D1522" s="317">
        <v>38.7834</v>
      </c>
    </row>
    <row r="1523" spans="1:4" ht="15.75" customHeight="1" x14ac:dyDescent="0.25">
      <c r="A1523" s="364" t="s">
        <v>24878</v>
      </c>
      <c r="B1523" s="119" t="s">
        <v>24879</v>
      </c>
      <c r="C1523" s="316" t="s">
        <v>15154</v>
      </c>
      <c r="D1523" s="317">
        <v>474.60270000000003</v>
      </c>
    </row>
    <row r="1524" spans="1:4" ht="15.75" customHeight="1" x14ac:dyDescent="0.25">
      <c r="A1524" s="364" t="s">
        <v>24880</v>
      </c>
      <c r="B1524" s="119" t="s">
        <v>24881</v>
      </c>
      <c r="C1524" s="316" t="s">
        <v>15154</v>
      </c>
      <c r="D1524" s="317">
        <v>109.3558</v>
      </c>
    </row>
    <row r="1525" spans="1:4" ht="15.75" customHeight="1" x14ac:dyDescent="0.25">
      <c r="A1525" s="364" t="s">
        <v>24882</v>
      </c>
      <c r="B1525" s="119" t="s">
        <v>24883</v>
      </c>
      <c r="C1525" s="316" t="s">
        <v>15233</v>
      </c>
      <c r="D1525" s="317">
        <v>392.26870000000002</v>
      </c>
    </row>
    <row r="1526" spans="1:4" ht="15.75" customHeight="1" x14ac:dyDescent="0.25">
      <c r="A1526" s="364" t="s">
        <v>24884</v>
      </c>
      <c r="B1526" s="119" t="s">
        <v>24885</v>
      </c>
      <c r="C1526" s="316" t="s">
        <v>15154</v>
      </c>
      <c r="D1526" s="317">
        <v>96.420900000000003</v>
      </c>
    </row>
    <row r="1527" spans="1:4" ht="15.75" customHeight="1" x14ac:dyDescent="0.25">
      <c r="A1527" s="364" t="s">
        <v>24886</v>
      </c>
      <c r="B1527" s="119" t="s">
        <v>20149</v>
      </c>
      <c r="C1527" s="316" t="s">
        <v>15350</v>
      </c>
      <c r="D1527" s="317" t="s">
        <v>21989</v>
      </c>
    </row>
    <row r="1528" spans="1:4" ht="15.75" customHeight="1" x14ac:dyDescent="0.25">
      <c r="A1528" s="364" t="s">
        <v>24887</v>
      </c>
      <c r="B1528" s="119" t="s">
        <v>20148</v>
      </c>
      <c r="C1528" s="316" t="s">
        <v>15350</v>
      </c>
      <c r="D1528" s="317" t="s">
        <v>21989</v>
      </c>
    </row>
    <row r="1529" spans="1:4" ht="15.75" customHeight="1" x14ac:dyDescent="0.25">
      <c r="A1529" s="364" t="s">
        <v>24888</v>
      </c>
      <c r="B1529" s="119" t="s">
        <v>16672</v>
      </c>
      <c r="C1529" s="316" t="s">
        <v>15350</v>
      </c>
      <c r="D1529" s="317" t="s">
        <v>21989</v>
      </c>
    </row>
    <row r="1530" spans="1:4" ht="15.75" customHeight="1" x14ac:dyDescent="0.25">
      <c r="A1530" s="364" t="s">
        <v>24889</v>
      </c>
      <c r="B1530" s="119" t="s">
        <v>24890</v>
      </c>
      <c r="C1530" s="316" t="s">
        <v>15350</v>
      </c>
      <c r="D1530" s="317" t="s">
        <v>21989</v>
      </c>
    </row>
    <row r="1531" spans="1:4" ht="15.75" customHeight="1" x14ac:dyDescent="0.25">
      <c r="A1531" s="364" t="s">
        <v>24891</v>
      </c>
      <c r="B1531" s="119" t="s">
        <v>24892</v>
      </c>
      <c r="C1531" s="316" t="s">
        <v>15350</v>
      </c>
      <c r="D1531" s="317" t="s">
        <v>21989</v>
      </c>
    </row>
    <row r="1532" spans="1:4" ht="15.75" customHeight="1" x14ac:dyDescent="0.25">
      <c r="A1532" s="364" t="s">
        <v>24893</v>
      </c>
      <c r="B1532" s="119" t="s">
        <v>24894</v>
      </c>
      <c r="C1532" s="316" t="s">
        <v>15350</v>
      </c>
      <c r="D1532" s="317" t="s">
        <v>21989</v>
      </c>
    </row>
    <row r="1533" spans="1:4" ht="15.75" customHeight="1" x14ac:dyDescent="0.25">
      <c r="A1533" s="364" t="s">
        <v>24895</v>
      </c>
      <c r="B1533" s="119" t="s">
        <v>24896</v>
      </c>
      <c r="C1533" s="316" t="s">
        <v>15350</v>
      </c>
      <c r="D1533" s="317" t="s">
        <v>21989</v>
      </c>
    </row>
    <row r="1534" spans="1:4" ht="15.75" customHeight="1" x14ac:dyDescent="0.25">
      <c r="A1534" s="364" t="s">
        <v>24897</v>
      </c>
      <c r="B1534" s="119" t="s">
        <v>24898</v>
      </c>
      <c r="C1534" s="316" t="s">
        <v>15350</v>
      </c>
      <c r="D1534" s="317" t="s">
        <v>21989</v>
      </c>
    </row>
    <row r="1535" spans="1:4" ht="15.75" customHeight="1" x14ac:dyDescent="0.25">
      <c r="A1535" s="364" t="s">
        <v>24899</v>
      </c>
      <c r="B1535" s="119" t="s">
        <v>24900</v>
      </c>
      <c r="C1535" s="316" t="s">
        <v>15350</v>
      </c>
      <c r="D1535" s="317" t="s">
        <v>21989</v>
      </c>
    </row>
    <row r="1536" spans="1:4" ht="15.75" customHeight="1" x14ac:dyDescent="0.25">
      <c r="A1536" s="364" t="s">
        <v>24901</v>
      </c>
      <c r="B1536" s="119" t="s">
        <v>24902</v>
      </c>
      <c r="C1536" s="316" t="s">
        <v>19544</v>
      </c>
      <c r="D1536" s="317" t="s">
        <v>21989</v>
      </c>
    </row>
    <row r="1537" spans="1:4" ht="15.75" customHeight="1" x14ac:dyDescent="0.25">
      <c r="A1537" s="364" t="s">
        <v>24903</v>
      </c>
      <c r="B1537" s="119" t="s">
        <v>24904</v>
      </c>
      <c r="C1537" s="316" t="s">
        <v>15350</v>
      </c>
      <c r="D1537" s="317" t="s">
        <v>21989</v>
      </c>
    </row>
    <row r="1538" spans="1:4" ht="15.75" customHeight="1" x14ac:dyDescent="0.25">
      <c r="A1538" s="364" t="s">
        <v>24905</v>
      </c>
      <c r="B1538" s="119" t="s">
        <v>24906</v>
      </c>
      <c r="C1538" s="316" t="s">
        <v>15350</v>
      </c>
      <c r="D1538" s="317" t="s">
        <v>21989</v>
      </c>
    </row>
    <row r="1539" spans="1:4" ht="15.75" customHeight="1" x14ac:dyDescent="0.25">
      <c r="A1539" s="364" t="s">
        <v>24907</v>
      </c>
      <c r="B1539" s="119" t="s">
        <v>24908</v>
      </c>
      <c r="C1539" s="316" t="s">
        <v>15350</v>
      </c>
      <c r="D1539" s="317" t="s">
        <v>21989</v>
      </c>
    </row>
    <row r="1540" spans="1:4" ht="15.75" customHeight="1" x14ac:dyDescent="0.25">
      <c r="A1540" s="364" t="s">
        <v>24909</v>
      </c>
      <c r="B1540" s="119" t="s">
        <v>24910</v>
      </c>
      <c r="C1540" s="316" t="s">
        <v>19544</v>
      </c>
      <c r="D1540" s="317" t="s">
        <v>21989</v>
      </c>
    </row>
    <row r="1541" spans="1:4" ht="15.75" customHeight="1" x14ac:dyDescent="0.25">
      <c r="A1541" s="364" t="s">
        <v>24911</v>
      </c>
      <c r="B1541" s="119" t="s">
        <v>24912</v>
      </c>
      <c r="C1541" s="316" t="s">
        <v>15154</v>
      </c>
      <c r="D1541" s="317" t="s">
        <v>21989</v>
      </c>
    </row>
    <row r="1542" spans="1:4" ht="15.75" customHeight="1" x14ac:dyDescent="0.25">
      <c r="A1542" s="364" t="s">
        <v>24913</v>
      </c>
      <c r="B1542" s="119" t="s">
        <v>24914</v>
      </c>
      <c r="C1542" s="316" t="s">
        <v>21848</v>
      </c>
      <c r="D1542" s="317">
        <v>60.410499999999999</v>
      </c>
    </row>
    <row r="1543" spans="1:4" ht="15.75" customHeight="1" x14ac:dyDescent="0.25">
      <c r="A1543" s="364" t="s">
        <v>24915</v>
      </c>
      <c r="B1543" s="119" t="s">
        <v>24916</v>
      </c>
      <c r="C1543" s="316" t="s">
        <v>21848</v>
      </c>
      <c r="D1543" s="317">
        <v>272.26080000000002</v>
      </c>
    </row>
    <row r="1544" spans="1:4" ht="15.75" customHeight="1" x14ac:dyDescent="0.25">
      <c r="A1544" s="364" t="s">
        <v>24917</v>
      </c>
      <c r="B1544" s="119" t="s">
        <v>24918</v>
      </c>
      <c r="C1544" s="316" t="s">
        <v>21848</v>
      </c>
      <c r="D1544" s="317">
        <v>89.448499999999996</v>
      </c>
    </row>
    <row r="1545" spans="1:4" ht="15.75" customHeight="1" x14ac:dyDescent="0.25">
      <c r="A1545" s="364" t="s">
        <v>24919</v>
      </c>
      <c r="B1545" s="119" t="s">
        <v>24920</v>
      </c>
      <c r="C1545" s="316" t="s">
        <v>15154</v>
      </c>
      <c r="D1545" s="317">
        <v>223197.31649999999</v>
      </c>
    </row>
    <row r="1546" spans="1:4" ht="15.75" customHeight="1" x14ac:dyDescent="0.25">
      <c r="A1546" s="364" t="s">
        <v>24921</v>
      </c>
      <c r="B1546" s="119" t="s">
        <v>24922</v>
      </c>
      <c r="C1546" s="316" t="s">
        <v>15154</v>
      </c>
      <c r="D1546" s="317">
        <v>363636.26020000002</v>
      </c>
    </row>
    <row r="1547" spans="1:4" ht="15.75" customHeight="1" x14ac:dyDescent="0.25">
      <c r="A1547" s="364" t="s">
        <v>24923</v>
      </c>
      <c r="B1547" s="119" t="s">
        <v>24924</v>
      </c>
      <c r="C1547" s="316" t="s">
        <v>15154</v>
      </c>
      <c r="D1547" s="317">
        <v>60</v>
      </c>
    </row>
    <row r="1548" spans="1:4" ht="15.75" customHeight="1" x14ac:dyDescent="0.25">
      <c r="A1548" s="364" t="s">
        <v>24925</v>
      </c>
      <c r="B1548" s="119" t="s">
        <v>24926</v>
      </c>
      <c r="C1548" s="316" t="s">
        <v>15154</v>
      </c>
      <c r="D1548" s="317">
        <v>26.1599</v>
      </c>
    </row>
    <row r="1549" spans="1:4" ht="15.75" customHeight="1" x14ac:dyDescent="0.25">
      <c r="A1549" s="364" t="s">
        <v>24927</v>
      </c>
      <c r="B1549" s="119" t="s">
        <v>24928</v>
      </c>
      <c r="C1549" s="316" t="s">
        <v>15154</v>
      </c>
      <c r="D1549" s="317">
        <v>325238.2133</v>
      </c>
    </row>
    <row r="1550" spans="1:4" ht="15.75" customHeight="1" x14ac:dyDescent="0.25">
      <c r="A1550" s="364" t="s">
        <v>24929</v>
      </c>
      <c r="B1550" s="119" t="s">
        <v>24930</v>
      </c>
      <c r="C1550" s="316" t="s">
        <v>15154</v>
      </c>
      <c r="D1550" s="317">
        <v>1349.9186</v>
      </c>
    </row>
    <row r="1551" spans="1:4" ht="15.75" customHeight="1" x14ac:dyDescent="0.25">
      <c r="A1551" s="364" t="s">
        <v>24931</v>
      </c>
      <c r="B1551" s="119" t="s">
        <v>24932</v>
      </c>
      <c r="C1551" s="316" t="s">
        <v>15233</v>
      </c>
      <c r="D1551" s="317">
        <v>247.04060000000001</v>
      </c>
    </row>
    <row r="1552" spans="1:4" ht="15.75" customHeight="1" x14ac:dyDescent="0.25">
      <c r="A1552" s="364" t="s">
        <v>24933</v>
      </c>
      <c r="B1552" s="119" t="s">
        <v>24934</v>
      </c>
      <c r="C1552" s="316" t="s">
        <v>15154</v>
      </c>
      <c r="D1552" s="317">
        <v>3492.5401999999999</v>
      </c>
    </row>
    <row r="1553" spans="1:4" ht="15.75" customHeight="1" x14ac:dyDescent="0.25">
      <c r="A1553" s="364" t="s">
        <v>24935</v>
      </c>
      <c r="B1553" s="119" t="s">
        <v>24936</v>
      </c>
      <c r="C1553" s="316" t="s">
        <v>15154</v>
      </c>
      <c r="D1553" s="317">
        <v>1033.8018999999999</v>
      </c>
    </row>
    <row r="1554" spans="1:4" ht="15.75" customHeight="1" x14ac:dyDescent="0.25">
      <c r="A1554" s="364" t="s">
        <v>24937</v>
      </c>
      <c r="B1554" s="119" t="s">
        <v>24938</v>
      </c>
      <c r="C1554" s="316" t="s">
        <v>15241</v>
      </c>
      <c r="D1554" s="317">
        <v>26.351500000000001</v>
      </c>
    </row>
    <row r="1555" spans="1:4" ht="15.75" customHeight="1" x14ac:dyDescent="0.25">
      <c r="A1555" s="364" t="s">
        <v>24939</v>
      </c>
      <c r="B1555" s="119" t="s">
        <v>24940</v>
      </c>
      <c r="C1555" s="316" t="s">
        <v>19544</v>
      </c>
      <c r="D1555" s="317" t="s">
        <v>21989</v>
      </c>
    </row>
    <row r="1556" spans="1:4" ht="15.75" customHeight="1" x14ac:dyDescent="0.25">
      <c r="A1556" s="364" t="s">
        <v>24941</v>
      </c>
      <c r="B1556" s="119" t="s">
        <v>24942</v>
      </c>
      <c r="C1556" s="316" t="s">
        <v>15350</v>
      </c>
      <c r="D1556" s="317" t="s">
        <v>21989</v>
      </c>
    </row>
    <row r="1557" spans="1:4" ht="15.75" customHeight="1" x14ac:dyDescent="0.25">
      <c r="A1557" s="364" t="s">
        <v>24943</v>
      </c>
      <c r="B1557" s="119" t="s">
        <v>24944</v>
      </c>
      <c r="C1557" s="316" t="s">
        <v>19544</v>
      </c>
      <c r="D1557" s="317" t="s">
        <v>21989</v>
      </c>
    </row>
    <row r="1558" spans="1:4" ht="15.75" customHeight="1" x14ac:dyDescent="0.25">
      <c r="A1558" s="364" t="s">
        <v>24945</v>
      </c>
      <c r="B1558" s="119" t="s">
        <v>24946</v>
      </c>
      <c r="C1558" s="316" t="s">
        <v>15154</v>
      </c>
      <c r="D1558" s="317" t="s">
        <v>21989</v>
      </c>
    </row>
    <row r="1559" spans="1:4" ht="15.75" customHeight="1" x14ac:dyDescent="0.25">
      <c r="A1559" s="364" t="s">
        <v>24947</v>
      </c>
      <c r="B1559" s="119" t="s">
        <v>24948</v>
      </c>
      <c r="C1559" s="316" t="s">
        <v>15154</v>
      </c>
      <c r="D1559" s="317" t="s">
        <v>21989</v>
      </c>
    </row>
    <row r="1560" spans="1:4" ht="15.75" customHeight="1" x14ac:dyDescent="0.25">
      <c r="A1560" s="364" t="s">
        <v>24949</v>
      </c>
      <c r="B1560" s="119" t="s">
        <v>24950</v>
      </c>
      <c r="C1560" s="316" t="s">
        <v>15154</v>
      </c>
      <c r="D1560" s="317" t="s">
        <v>21989</v>
      </c>
    </row>
    <row r="1561" spans="1:4" ht="30" customHeight="1" x14ac:dyDescent="0.25">
      <c r="A1561" s="364" t="s">
        <v>24951</v>
      </c>
      <c r="B1561" s="119" t="s">
        <v>24952</v>
      </c>
      <c r="C1561" s="316" t="s">
        <v>15233</v>
      </c>
      <c r="D1561" s="317">
        <v>224.89279999999999</v>
      </c>
    </row>
    <row r="1562" spans="1:4" ht="30" customHeight="1" x14ac:dyDescent="0.25">
      <c r="A1562" s="364" t="s">
        <v>24953</v>
      </c>
      <c r="B1562" s="119" t="s">
        <v>24954</v>
      </c>
      <c r="C1562" s="316" t="s">
        <v>15233</v>
      </c>
      <c r="D1562" s="317">
        <v>120.6031</v>
      </c>
    </row>
    <row r="1563" spans="1:4" ht="15.75" customHeight="1" x14ac:dyDescent="0.25">
      <c r="A1563" s="364" t="s">
        <v>24955</v>
      </c>
      <c r="B1563" s="119" t="s">
        <v>24956</v>
      </c>
      <c r="C1563" s="316" t="s">
        <v>15350</v>
      </c>
      <c r="D1563" s="317" t="s">
        <v>21989</v>
      </c>
    </row>
    <row r="1564" spans="1:4" ht="15.75" customHeight="1" x14ac:dyDescent="0.25">
      <c r="A1564" s="364" t="s">
        <v>24957</v>
      </c>
      <c r="B1564" s="119" t="s">
        <v>24958</v>
      </c>
      <c r="C1564" s="316" t="s">
        <v>15350</v>
      </c>
      <c r="D1564" s="317" t="s">
        <v>21989</v>
      </c>
    </row>
    <row r="1565" spans="1:4" ht="30" customHeight="1" x14ac:dyDescent="0.25">
      <c r="A1565" s="364" t="s">
        <v>24959</v>
      </c>
      <c r="B1565" s="119" t="s">
        <v>24960</v>
      </c>
      <c r="C1565" s="316" t="s">
        <v>15233</v>
      </c>
      <c r="D1565" s="317">
        <v>354.2654</v>
      </c>
    </row>
    <row r="1566" spans="1:4" ht="30" customHeight="1" x14ac:dyDescent="0.25">
      <c r="A1566" s="364" t="s">
        <v>24961</v>
      </c>
      <c r="B1566" s="119" t="s">
        <v>24962</v>
      </c>
      <c r="C1566" s="316" t="s">
        <v>15233</v>
      </c>
      <c r="D1566" s="317">
        <v>665.65350000000001</v>
      </c>
    </row>
    <row r="1567" spans="1:4" ht="30" customHeight="1" x14ac:dyDescent="0.25">
      <c r="A1567" s="364" t="s">
        <v>24963</v>
      </c>
      <c r="B1567" s="119" t="s">
        <v>24964</v>
      </c>
      <c r="C1567" s="316" t="s">
        <v>15233</v>
      </c>
      <c r="D1567" s="317">
        <v>732.23689999999999</v>
      </c>
    </row>
    <row r="1568" spans="1:4" ht="30" customHeight="1" x14ac:dyDescent="0.25">
      <c r="A1568" s="364" t="s">
        <v>24965</v>
      </c>
      <c r="B1568" s="119" t="s">
        <v>24966</v>
      </c>
      <c r="C1568" s="316" t="s">
        <v>15233</v>
      </c>
      <c r="D1568" s="317">
        <v>759.19330000000002</v>
      </c>
    </row>
    <row r="1569" spans="1:4" ht="30" customHeight="1" x14ac:dyDescent="0.25">
      <c r="A1569" s="364" t="s">
        <v>24967</v>
      </c>
      <c r="B1569" s="119" t="s">
        <v>24968</v>
      </c>
      <c r="C1569" s="316" t="s">
        <v>15233</v>
      </c>
      <c r="D1569" s="317">
        <v>846.46299999999997</v>
      </c>
    </row>
    <row r="1570" spans="1:4" ht="30" customHeight="1" x14ac:dyDescent="0.25">
      <c r="A1570" s="364" t="s">
        <v>24969</v>
      </c>
      <c r="B1570" s="119" t="s">
        <v>24970</v>
      </c>
      <c r="C1570" s="316" t="s">
        <v>15233</v>
      </c>
      <c r="D1570" s="317">
        <v>1047.5576000000001</v>
      </c>
    </row>
    <row r="1571" spans="1:4" ht="30" customHeight="1" x14ac:dyDescent="0.25">
      <c r="A1571" s="364" t="s">
        <v>24971</v>
      </c>
      <c r="B1571" s="119" t="s">
        <v>24972</v>
      </c>
      <c r="C1571" s="316" t="s">
        <v>15233</v>
      </c>
      <c r="D1571" s="317">
        <v>1087.6962000000001</v>
      </c>
    </row>
    <row r="1572" spans="1:4" ht="30" customHeight="1" x14ac:dyDescent="0.25">
      <c r="A1572" s="364" t="s">
        <v>24973</v>
      </c>
      <c r="B1572" s="119" t="s">
        <v>24974</v>
      </c>
      <c r="C1572" s="316" t="s">
        <v>15233</v>
      </c>
      <c r="D1572" s="317">
        <v>1201.3304000000001</v>
      </c>
    </row>
    <row r="1573" spans="1:4" ht="30" customHeight="1" x14ac:dyDescent="0.25">
      <c r="A1573" s="364" t="s">
        <v>24975</v>
      </c>
      <c r="B1573" s="119" t="s">
        <v>24976</v>
      </c>
      <c r="C1573" s="316" t="s">
        <v>15233</v>
      </c>
      <c r="D1573" s="317">
        <v>4364.6796000000004</v>
      </c>
    </row>
    <row r="1574" spans="1:4" ht="30" customHeight="1" x14ac:dyDescent="0.25">
      <c r="A1574" s="364" t="s">
        <v>24977</v>
      </c>
      <c r="B1574" s="119" t="s">
        <v>24978</v>
      </c>
      <c r="C1574" s="316" t="s">
        <v>15233</v>
      </c>
      <c r="D1574" s="317">
        <v>318.06939999999997</v>
      </c>
    </row>
    <row r="1575" spans="1:4" ht="30" customHeight="1" x14ac:dyDescent="0.25">
      <c r="A1575" s="364" t="s">
        <v>24979</v>
      </c>
      <c r="B1575" s="119" t="s">
        <v>24980</v>
      </c>
      <c r="C1575" s="316" t="s">
        <v>15233</v>
      </c>
      <c r="D1575" s="317">
        <v>337.48160000000001</v>
      </c>
    </row>
    <row r="1576" spans="1:4" ht="30" customHeight="1" x14ac:dyDescent="0.25">
      <c r="A1576" s="364" t="s">
        <v>24981</v>
      </c>
      <c r="B1576" s="119" t="s">
        <v>24982</v>
      </c>
      <c r="C1576" s="316" t="s">
        <v>15233</v>
      </c>
      <c r="D1576" s="317">
        <v>299.48989999999998</v>
      </c>
    </row>
    <row r="1577" spans="1:4" ht="30" customHeight="1" x14ac:dyDescent="0.25">
      <c r="A1577" s="364" t="s">
        <v>24983</v>
      </c>
      <c r="B1577" s="119" t="s">
        <v>24984</v>
      </c>
      <c r="C1577" s="316" t="s">
        <v>15233</v>
      </c>
      <c r="D1577" s="317">
        <v>495.2072</v>
      </c>
    </row>
    <row r="1578" spans="1:4" ht="30" customHeight="1" x14ac:dyDescent="0.25">
      <c r="A1578" s="364" t="s">
        <v>24985</v>
      </c>
      <c r="B1578" s="119" t="s">
        <v>24986</v>
      </c>
      <c r="C1578" s="316" t="s">
        <v>15233</v>
      </c>
      <c r="D1578" s="317">
        <v>1336.4335000000001</v>
      </c>
    </row>
    <row r="1579" spans="1:4" ht="30" customHeight="1" x14ac:dyDescent="0.25">
      <c r="A1579" s="364" t="s">
        <v>24987</v>
      </c>
      <c r="B1579" s="119" t="s">
        <v>24988</v>
      </c>
      <c r="C1579" s="316" t="s">
        <v>15233</v>
      </c>
      <c r="D1579" s="317">
        <v>2268.4607999999998</v>
      </c>
    </row>
    <row r="1580" spans="1:4" ht="30" customHeight="1" x14ac:dyDescent="0.25">
      <c r="A1580" s="364" t="s">
        <v>24989</v>
      </c>
      <c r="B1580" s="119" t="s">
        <v>24990</v>
      </c>
      <c r="C1580" s="316" t="s">
        <v>15233</v>
      </c>
      <c r="D1580" s="317">
        <v>758.22019999999998</v>
      </c>
    </row>
    <row r="1581" spans="1:4" ht="30" customHeight="1" x14ac:dyDescent="0.25">
      <c r="A1581" s="364" t="s">
        <v>24991</v>
      </c>
      <c r="B1581" s="119" t="s">
        <v>24992</v>
      </c>
      <c r="C1581" s="316" t="s">
        <v>15233</v>
      </c>
      <c r="D1581" s="317">
        <v>924.30250000000001</v>
      </c>
    </row>
    <row r="1582" spans="1:4" ht="30" customHeight="1" x14ac:dyDescent="0.25">
      <c r="A1582" s="364" t="s">
        <v>24993</v>
      </c>
      <c r="B1582" s="119" t="s">
        <v>24994</v>
      </c>
      <c r="C1582" s="316" t="s">
        <v>15233</v>
      </c>
      <c r="D1582" s="317">
        <v>1184.9278999999999</v>
      </c>
    </row>
    <row r="1583" spans="1:4" ht="30" customHeight="1" x14ac:dyDescent="0.25">
      <c r="A1583" s="364" t="s">
        <v>24995</v>
      </c>
      <c r="B1583" s="119" t="s">
        <v>24996</v>
      </c>
      <c r="C1583" s="316" t="s">
        <v>15233</v>
      </c>
      <c r="D1583" s="317">
        <v>1026.4197999999999</v>
      </c>
    </row>
    <row r="1584" spans="1:4" ht="30" customHeight="1" x14ac:dyDescent="0.25">
      <c r="A1584" s="364" t="s">
        <v>24997</v>
      </c>
      <c r="B1584" s="119" t="s">
        <v>24998</v>
      </c>
      <c r="C1584" s="316" t="s">
        <v>15233</v>
      </c>
      <c r="D1584" s="317">
        <v>1678.239</v>
      </c>
    </row>
    <row r="1585" spans="1:4" ht="30" customHeight="1" x14ac:dyDescent="0.25">
      <c r="A1585" s="364" t="s">
        <v>24999</v>
      </c>
      <c r="B1585" s="119" t="s">
        <v>25000</v>
      </c>
      <c r="C1585" s="316" t="s">
        <v>15233</v>
      </c>
      <c r="D1585" s="317">
        <v>2093.7107000000001</v>
      </c>
    </row>
    <row r="1586" spans="1:4" ht="30" customHeight="1" x14ac:dyDescent="0.25">
      <c r="A1586" s="364" t="s">
        <v>25001</v>
      </c>
      <c r="B1586" s="119" t="s">
        <v>25002</v>
      </c>
      <c r="C1586" s="316" t="s">
        <v>15233</v>
      </c>
      <c r="D1586" s="317">
        <v>2744.4263999999998</v>
      </c>
    </row>
    <row r="1587" spans="1:4" ht="15.75" customHeight="1" x14ac:dyDescent="0.25">
      <c r="A1587" s="364" t="s">
        <v>25003</v>
      </c>
      <c r="B1587" s="119" t="s">
        <v>25004</v>
      </c>
      <c r="C1587" s="316" t="s">
        <v>16589</v>
      </c>
      <c r="D1587" s="317">
        <v>1780.31</v>
      </c>
    </row>
    <row r="1588" spans="1:4" ht="15.75" customHeight="1" x14ac:dyDescent="0.25">
      <c r="A1588" s="364" t="s">
        <v>25005</v>
      </c>
      <c r="B1588" s="119" t="s">
        <v>25006</v>
      </c>
      <c r="C1588" s="316" t="s">
        <v>19544</v>
      </c>
      <c r="D1588" s="317" t="s">
        <v>21989</v>
      </c>
    </row>
    <row r="1589" spans="1:4" ht="15.75" customHeight="1" x14ac:dyDescent="0.25">
      <c r="A1589" s="364" t="s">
        <v>25007</v>
      </c>
      <c r="B1589" s="119" t="s">
        <v>25008</v>
      </c>
      <c r="C1589" s="316" t="s">
        <v>19544</v>
      </c>
      <c r="D1589" s="317" t="s">
        <v>21989</v>
      </c>
    </row>
    <row r="1590" spans="1:4" ht="15.75" customHeight="1" x14ac:dyDescent="0.25">
      <c r="A1590" s="364" t="s">
        <v>25009</v>
      </c>
      <c r="B1590" s="119" t="s">
        <v>25010</v>
      </c>
      <c r="C1590" s="316" t="s">
        <v>19544</v>
      </c>
      <c r="D1590" s="317" t="s">
        <v>21989</v>
      </c>
    </row>
    <row r="1591" spans="1:4" ht="15.75" customHeight="1" x14ac:dyDescent="0.25">
      <c r="A1591" s="364" t="s">
        <v>25011</v>
      </c>
      <c r="B1591" s="119" t="s">
        <v>25012</v>
      </c>
      <c r="C1591" s="316" t="s">
        <v>19544</v>
      </c>
      <c r="D1591" s="317" t="s">
        <v>21989</v>
      </c>
    </row>
    <row r="1592" spans="1:4" ht="15.75" customHeight="1" x14ac:dyDescent="0.25">
      <c r="A1592" s="364" t="s">
        <v>25013</v>
      </c>
      <c r="B1592" s="119" t="s">
        <v>25014</v>
      </c>
      <c r="C1592" s="316" t="s">
        <v>19544</v>
      </c>
      <c r="D1592" s="317" t="s">
        <v>21989</v>
      </c>
    </row>
    <row r="1593" spans="1:4" ht="15.75" customHeight="1" x14ac:dyDescent="0.25">
      <c r="A1593" s="364" t="s">
        <v>25015</v>
      </c>
      <c r="B1593" s="119" t="s">
        <v>25016</v>
      </c>
      <c r="C1593" s="316" t="s">
        <v>19544</v>
      </c>
      <c r="D1593" s="317" t="s">
        <v>21989</v>
      </c>
    </row>
    <row r="1594" spans="1:4" ht="15.75" customHeight="1" x14ac:dyDescent="0.25">
      <c r="A1594" s="364" t="s">
        <v>25017</v>
      </c>
      <c r="B1594" s="119" t="s">
        <v>25018</v>
      </c>
      <c r="C1594" s="316" t="s">
        <v>15154</v>
      </c>
      <c r="D1594" s="317" t="s">
        <v>21989</v>
      </c>
    </row>
    <row r="1595" spans="1:4" ht="15.75" customHeight="1" x14ac:dyDescent="0.25">
      <c r="A1595" s="364" t="s">
        <v>25019</v>
      </c>
      <c r="B1595" s="119" t="s">
        <v>25020</v>
      </c>
      <c r="C1595" s="316" t="s">
        <v>15154</v>
      </c>
      <c r="D1595" s="317" t="s">
        <v>21989</v>
      </c>
    </row>
    <row r="1596" spans="1:4" ht="15.75" customHeight="1" x14ac:dyDescent="0.25">
      <c r="A1596" s="364" t="s">
        <v>25021</v>
      </c>
      <c r="B1596" s="119" t="s">
        <v>25022</v>
      </c>
      <c r="C1596" s="316" t="s">
        <v>15154</v>
      </c>
      <c r="D1596" s="317" t="s">
        <v>21989</v>
      </c>
    </row>
    <row r="1597" spans="1:4" ht="15.75" customHeight="1" x14ac:dyDescent="0.25">
      <c r="A1597" s="364" t="s">
        <v>25023</v>
      </c>
      <c r="B1597" s="119" t="s">
        <v>25024</v>
      </c>
      <c r="C1597" s="316" t="s">
        <v>15154</v>
      </c>
      <c r="D1597" s="317" t="s">
        <v>21989</v>
      </c>
    </row>
    <row r="1598" spans="1:4" ht="15.75" customHeight="1" x14ac:dyDescent="0.25">
      <c r="A1598" s="364" t="s">
        <v>25025</v>
      </c>
      <c r="B1598" s="119" t="s">
        <v>25026</v>
      </c>
      <c r="C1598" s="316" t="s">
        <v>15154</v>
      </c>
      <c r="D1598" s="317" t="s">
        <v>21989</v>
      </c>
    </row>
    <row r="1599" spans="1:4" ht="15.75" customHeight="1" x14ac:dyDescent="0.25">
      <c r="A1599" s="364" t="s">
        <v>25027</v>
      </c>
      <c r="B1599" s="119" t="s">
        <v>25028</v>
      </c>
      <c r="C1599" s="316" t="s">
        <v>19544</v>
      </c>
      <c r="D1599" s="317" t="s">
        <v>21989</v>
      </c>
    </row>
    <row r="1600" spans="1:4" ht="15.75" customHeight="1" x14ac:dyDescent="0.25">
      <c r="A1600" s="364" t="s">
        <v>25029</v>
      </c>
      <c r="B1600" s="119" t="s">
        <v>25030</v>
      </c>
      <c r="C1600" s="316" t="s">
        <v>15154</v>
      </c>
      <c r="D1600" s="317">
        <v>23.048500000000001</v>
      </c>
    </row>
    <row r="1601" spans="1:4" ht="15.75" customHeight="1" x14ac:dyDescent="0.25">
      <c r="A1601" s="364" t="s">
        <v>25031</v>
      </c>
      <c r="B1601" s="119" t="s">
        <v>25032</v>
      </c>
      <c r="C1601" s="316" t="s">
        <v>15154</v>
      </c>
      <c r="D1601" s="317">
        <v>27.766500000000001</v>
      </c>
    </row>
    <row r="1602" spans="1:4" ht="15.75" customHeight="1" x14ac:dyDescent="0.25">
      <c r="A1602" s="364" t="s">
        <v>25033</v>
      </c>
      <c r="B1602" s="119" t="s">
        <v>25034</v>
      </c>
      <c r="C1602" s="316" t="s">
        <v>15154</v>
      </c>
      <c r="D1602" s="317">
        <v>29.3537</v>
      </c>
    </row>
    <row r="1603" spans="1:4" ht="15.75" customHeight="1" x14ac:dyDescent="0.25">
      <c r="A1603" s="364" t="s">
        <v>25035</v>
      </c>
      <c r="B1603" s="119" t="s">
        <v>25036</v>
      </c>
      <c r="C1603" s="316" t="s">
        <v>15154</v>
      </c>
      <c r="D1603" s="317">
        <v>30.238900000000001</v>
      </c>
    </row>
    <row r="1604" spans="1:4" ht="15.75" customHeight="1" x14ac:dyDescent="0.25">
      <c r="A1604" s="364" t="s">
        <v>25037</v>
      </c>
      <c r="B1604" s="119" t="s">
        <v>25038</v>
      </c>
      <c r="C1604" s="316" t="s">
        <v>15154</v>
      </c>
      <c r="D1604" s="317">
        <v>23.385400000000001</v>
      </c>
    </row>
    <row r="1605" spans="1:4" ht="15.75" customHeight="1" x14ac:dyDescent="0.25">
      <c r="A1605" s="364" t="s">
        <v>25039</v>
      </c>
      <c r="B1605" s="119" t="s">
        <v>25040</v>
      </c>
      <c r="C1605" s="316" t="s">
        <v>15154</v>
      </c>
      <c r="D1605" s="317">
        <v>26.007400000000001</v>
      </c>
    </row>
    <row r="1606" spans="1:4" ht="15.75" customHeight="1" x14ac:dyDescent="0.25">
      <c r="A1606" s="364" t="s">
        <v>25041</v>
      </c>
      <c r="B1606" s="119" t="s">
        <v>25042</v>
      </c>
      <c r="C1606" s="316" t="s">
        <v>15154</v>
      </c>
      <c r="D1606" s="317">
        <v>27.110700000000001</v>
      </c>
    </row>
    <row r="1607" spans="1:4" ht="15.75" customHeight="1" x14ac:dyDescent="0.25">
      <c r="A1607" s="364" t="s">
        <v>25043</v>
      </c>
      <c r="B1607" s="119" t="s">
        <v>25044</v>
      </c>
      <c r="C1607" s="316" t="s">
        <v>15154</v>
      </c>
      <c r="D1607" s="317">
        <v>31.574000000000002</v>
      </c>
    </row>
    <row r="1608" spans="1:4" ht="15.75" customHeight="1" x14ac:dyDescent="0.25">
      <c r="A1608" s="364" t="s">
        <v>25045</v>
      </c>
      <c r="B1608" s="119" t="s">
        <v>25046</v>
      </c>
      <c r="C1608" s="316" t="s">
        <v>15154</v>
      </c>
      <c r="D1608" s="317">
        <v>18.685500000000001</v>
      </c>
    </row>
    <row r="1609" spans="1:4" ht="15.75" customHeight="1" x14ac:dyDescent="0.25">
      <c r="A1609" s="364" t="s">
        <v>25047</v>
      </c>
      <c r="B1609" s="119" t="s">
        <v>25048</v>
      </c>
      <c r="C1609" s="316" t="s">
        <v>15154</v>
      </c>
      <c r="D1609" s="317">
        <v>23.249099999999999</v>
      </c>
    </row>
    <row r="1610" spans="1:4" ht="15.75" customHeight="1" x14ac:dyDescent="0.25">
      <c r="A1610" s="364" t="s">
        <v>25049</v>
      </c>
      <c r="B1610" s="119" t="s">
        <v>25050</v>
      </c>
      <c r="C1610" s="316" t="s">
        <v>15154</v>
      </c>
      <c r="D1610" s="317">
        <v>24.232099999999999</v>
      </c>
    </row>
    <row r="1611" spans="1:4" ht="15.75" customHeight="1" x14ac:dyDescent="0.25">
      <c r="A1611" s="364" t="s">
        <v>25051</v>
      </c>
      <c r="B1611" s="119" t="s">
        <v>25052</v>
      </c>
      <c r="C1611" s="316" t="s">
        <v>15154</v>
      </c>
      <c r="D1611" s="317">
        <v>31.022400000000001</v>
      </c>
    </row>
    <row r="1612" spans="1:4" ht="15.75" customHeight="1" x14ac:dyDescent="0.25">
      <c r="A1612" s="364" t="s">
        <v>25053</v>
      </c>
      <c r="B1612" s="119" t="s">
        <v>25054</v>
      </c>
      <c r="C1612" s="316" t="s">
        <v>15154</v>
      </c>
      <c r="D1612" s="317">
        <v>18.835899999999999</v>
      </c>
    </row>
    <row r="1613" spans="1:4" ht="15.75" customHeight="1" x14ac:dyDescent="0.25">
      <c r="A1613" s="364" t="s">
        <v>25055</v>
      </c>
      <c r="B1613" s="119" t="s">
        <v>25056</v>
      </c>
      <c r="C1613" s="316" t="s">
        <v>15154</v>
      </c>
      <c r="D1613" s="317">
        <v>22.697500000000002</v>
      </c>
    </row>
    <row r="1614" spans="1:4" ht="15.75" customHeight="1" x14ac:dyDescent="0.25">
      <c r="A1614" s="364" t="s">
        <v>25057</v>
      </c>
      <c r="B1614" s="119" t="s">
        <v>25058</v>
      </c>
      <c r="C1614" s="316" t="s">
        <v>15154</v>
      </c>
      <c r="D1614" s="317">
        <v>23.249099999999999</v>
      </c>
    </row>
    <row r="1615" spans="1:4" ht="15.75" customHeight="1" x14ac:dyDescent="0.25">
      <c r="A1615" s="364" t="s">
        <v>25059</v>
      </c>
      <c r="B1615" s="119" t="s">
        <v>25060</v>
      </c>
      <c r="C1615" s="316" t="s">
        <v>15154</v>
      </c>
      <c r="D1615" s="317">
        <v>30.390499999999999</v>
      </c>
    </row>
    <row r="1616" spans="1:4" ht="15.75" customHeight="1" x14ac:dyDescent="0.25">
      <c r="A1616" s="364" t="s">
        <v>25061</v>
      </c>
      <c r="B1616" s="119" t="s">
        <v>25062</v>
      </c>
      <c r="C1616" s="316" t="s">
        <v>15154</v>
      </c>
      <c r="D1616" s="317">
        <v>34.163600000000002</v>
      </c>
    </row>
    <row r="1617" spans="1:4" ht="15.75" customHeight="1" x14ac:dyDescent="0.25">
      <c r="A1617" s="364" t="s">
        <v>25063</v>
      </c>
      <c r="B1617" s="119" t="s">
        <v>25064</v>
      </c>
      <c r="C1617" s="316" t="s">
        <v>15154</v>
      </c>
      <c r="D1617" s="317">
        <v>40.7136</v>
      </c>
    </row>
    <row r="1618" spans="1:4" ht="15.75" customHeight="1" x14ac:dyDescent="0.25">
      <c r="A1618" s="364" t="s">
        <v>25065</v>
      </c>
      <c r="B1618" s="119" t="s">
        <v>25066</v>
      </c>
      <c r="C1618" s="316" t="s">
        <v>15154</v>
      </c>
      <c r="D1618" s="317">
        <v>45.1858</v>
      </c>
    </row>
    <row r="1619" spans="1:4" ht="15.75" customHeight="1" x14ac:dyDescent="0.25">
      <c r="A1619" s="364" t="s">
        <v>25067</v>
      </c>
      <c r="B1619" s="119" t="s">
        <v>25068</v>
      </c>
      <c r="C1619" s="316" t="s">
        <v>15154</v>
      </c>
      <c r="D1619" s="317">
        <v>48.155200000000001</v>
      </c>
    </row>
    <row r="1620" spans="1:4" ht="15.75" customHeight="1" x14ac:dyDescent="0.25">
      <c r="A1620" s="364" t="s">
        <v>25069</v>
      </c>
      <c r="B1620" s="119" t="s">
        <v>25070</v>
      </c>
      <c r="C1620" s="316" t="s">
        <v>15154</v>
      </c>
      <c r="D1620" s="317">
        <v>31.951899999999998</v>
      </c>
    </row>
    <row r="1621" spans="1:4" ht="15.75" customHeight="1" x14ac:dyDescent="0.25">
      <c r="A1621" s="364" t="s">
        <v>25071</v>
      </c>
      <c r="B1621" s="119" t="s">
        <v>25072</v>
      </c>
      <c r="C1621" s="316" t="s">
        <v>15154</v>
      </c>
      <c r="D1621" s="317">
        <v>40.111499999999999</v>
      </c>
    </row>
    <row r="1622" spans="1:4" ht="15.75" customHeight="1" x14ac:dyDescent="0.25">
      <c r="A1622" s="364" t="s">
        <v>25073</v>
      </c>
      <c r="B1622" s="119" t="s">
        <v>25074</v>
      </c>
      <c r="C1622" s="316" t="s">
        <v>15154</v>
      </c>
      <c r="D1622" s="317">
        <v>44.454799999999999</v>
      </c>
    </row>
    <row r="1623" spans="1:4" ht="15.75" customHeight="1" x14ac:dyDescent="0.25">
      <c r="A1623" s="364" t="s">
        <v>25075</v>
      </c>
      <c r="B1623" s="119" t="s">
        <v>25076</v>
      </c>
      <c r="C1623" s="316" t="s">
        <v>15154</v>
      </c>
      <c r="D1623" s="317">
        <v>47.403199999999998</v>
      </c>
    </row>
    <row r="1624" spans="1:4" ht="15.75" customHeight="1" x14ac:dyDescent="0.25">
      <c r="A1624" s="364" t="s">
        <v>25077</v>
      </c>
      <c r="B1624" s="119" t="s">
        <v>25078</v>
      </c>
      <c r="C1624" s="316" t="s">
        <v>15154</v>
      </c>
      <c r="D1624" s="317">
        <v>32.628999999999998</v>
      </c>
    </row>
    <row r="1625" spans="1:4" ht="15.75" customHeight="1" x14ac:dyDescent="0.25">
      <c r="A1625" s="364" t="s">
        <v>25079</v>
      </c>
      <c r="B1625" s="119" t="s">
        <v>25080</v>
      </c>
      <c r="C1625" s="316" t="s">
        <v>15154</v>
      </c>
      <c r="D1625" s="317">
        <v>41.084299999999999</v>
      </c>
    </row>
    <row r="1626" spans="1:4" ht="15.75" customHeight="1" x14ac:dyDescent="0.25">
      <c r="A1626" s="364" t="s">
        <v>25081</v>
      </c>
      <c r="B1626" s="119" t="s">
        <v>25082</v>
      </c>
      <c r="C1626" s="316" t="s">
        <v>15154</v>
      </c>
      <c r="D1626" s="317">
        <v>44.034500000000001</v>
      </c>
    </row>
    <row r="1627" spans="1:4" ht="15.75" customHeight="1" x14ac:dyDescent="0.25">
      <c r="A1627" s="364" t="s">
        <v>25083</v>
      </c>
      <c r="B1627" s="119" t="s">
        <v>25084</v>
      </c>
      <c r="C1627" s="316" t="s">
        <v>15154</v>
      </c>
      <c r="D1627" s="317">
        <v>46.600499999999997</v>
      </c>
    </row>
    <row r="1628" spans="1:4" ht="15.75" customHeight="1" x14ac:dyDescent="0.25">
      <c r="A1628" s="364" t="s">
        <v>25085</v>
      </c>
      <c r="B1628" s="119" t="s">
        <v>25086</v>
      </c>
      <c r="C1628" s="316" t="s">
        <v>15154</v>
      </c>
      <c r="D1628" s="317">
        <v>32.007100000000001</v>
      </c>
    </row>
    <row r="1629" spans="1:4" ht="15.75" customHeight="1" x14ac:dyDescent="0.25">
      <c r="A1629" s="364" t="s">
        <v>25087</v>
      </c>
      <c r="B1629" s="119" t="s">
        <v>25088</v>
      </c>
      <c r="C1629" s="316" t="s">
        <v>15154</v>
      </c>
      <c r="D1629" s="317">
        <v>40.341999999999999</v>
      </c>
    </row>
    <row r="1630" spans="1:4" ht="15.75" customHeight="1" x14ac:dyDescent="0.25">
      <c r="A1630" s="364" t="s">
        <v>25089</v>
      </c>
      <c r="B1630" s="119" t="s">
        <v>25090</v>
      </c>
      <c r="C1630" s="316" t="s">
        <v>15154</v>
      </c>
      <c r="D1630" s="317">
        <v>43.135199999999998</v>
      </c>
    </row>
    <row r="1631" spans="1:4" ht="15.75" customHeight="1" x14ac:dyDescent="0.25">
      <c r="A1631" s="364" t="s">
        <v>25091</v>
      </c>
      <c r="B1631" s="119" t="s">
        <v>25092</v>
      </c>
      <c r="C1631" s="316" t="s">
        <v>15154</v>
      </c>
      <c r="D1631" s="317">
        <v>45.898699999999998</v>
      </c>
    </row>
    <row r="1632" spans="1:4" ht="15.75" customHeight="1" x14ac:dyDescent="0.25">
      <c r="A1632" s="364" t="s">
        <v>25093</v>
      </c>
      <c r="B1632" s="119" t="s">
        <v>25094</v>
      </c>
      <c r="C1632" s="316" t="s">
        <v>15154</v>
      </c>
      <c r="D1632" s="317">
        <v>27.6905</v>
      </c>
    </row>
    <row r="1633" spans="1:4" ht="15.75" customHeight="1" x14ac:dyDescent="0.25">
      <c r="A1633" s="364" t="s">
        <v>25095</v>
      </c>
      <c r="B1633" s="119" t="s">
        <v>25096</v>
      </c>
      <c r="C1633" s="316" t="s">
        <v>15154</v>
      </c>
      <c r="D1633" s="317">
        <v>24.906500000000001</v>
      </c>
    </row>
    <row r="1634" spans="1:4" ht="15.75" customHeight="1" x14ac:dyDescent="0.25">
      <c r="A1634" s="364" t="s">
        <v>25097</v>
      </c>
      <c r="B1634" s="119" t="s">
        <v>25098</v>
      </c>
      <c r="C1634" s="316" t="s">
        <v>15154</v>
      </c>
      <c r="D1634" s="317">
        <v>62.793700000000001</v>
      </c>
    </row>
    <row r="1635" spans="1:4" ht="15.75" customHeight="1" x14ac:dyDescent="0.25">
      <c r="A1635" s="364" t="s">
        <v>25099</v>
      </c>
      <c r="B1635" s="119" t="s">
        <v>25100</v>
      </c>
      <c r="C1635" s="316" t="s">
        <v>15154</v>
      </c>
      <c r="D1635" s="317">
        <v>24.841999999999999</v>
      </c>
    </row>
    <row r="1636" spans="1:4" ht="15.75" customHeight="1" x14ac:dyDescent="0.25">
      <c r="A1636" s="364" t="s">
        <v>25101</v>
      </c>
      <c r="B1636" s="119" t="s">
        <v>25102</v>
      </c>
      <c r="C1636" s="316" t="s">
        <v>15154</v>
      </c>
      <c r="D1636" s="317">
        <v>22.837700000000002</v>
      </c>
    </row>
    <row r="1637" spans="1:4" ht="15.75" customHeight="1" x14ac:dyDescent="0.25">
      <c r="A1637" s="364" t="s">
        <v>25103</v>
      </c>
      <c r="B1637" s="119" t="s">
        <v>25104</v>
      </c>
      <c r="C1637" s="316" t="s">
        <v>15154</v>
      </c>
      <c r="D1637" s="317">
        <v>62.049500000000002</v>
      </c>
    </row>
    <row r="1638" spans="1:4" ht="15.75" customHeight="1" x14ac:dyDescent="0.25">
      <c r="A1638" s="364" t="s">
        <v>25105</v>
      </c>
      <c r="B1638" s="119" t="s">
        <v>25106</v>
      </c>
      <c r="C1638" s="316" t="s">
        <v>15154</v>
      </c>
      <c r="D1638" s="317">
        <v>22.244299999999999</v>
      </c>
    </row>
    <row r="1639" spans="1:4" ht="15.75" customHeight="1" x14ac:dyDescent="0.25">
      <c r="A1639" s="364" t="s">
        <v>25107</v>
      </c>
      <c r="B1639" s="119" t="s">
        <v>25108</v>
      </c>
      <c r="C1639" s="316" t="s">
        <v>15154</v>
      </c>
      <c r="D1639" s="317">
        <v>21.492000000000001</v>
      </c>
    </row>
    <row r="1640" spans="1:4" ht="15.75" customHeight="1" x14ac:dyDescent="0.25">
      <c r="A1640" s="364" t="s">
        <v>25109</v>
      </c>
      <c r="B1640" s="119" t="s">
        <v>25110</v>
      </c>
      <c r="C1640" s="316" t="s">
        <v>15154</v>
      </c>
      <c r="D1640" s="317">
        <v>55.800899999999999</v>
      </c>
    </row>
    <row r="1641" spans="1:4" ht="15.75" customHeight="1" x14ac:dyDescent="0.25">
      <c r="A1641" s="364" t="s">
        <v>25111</v>
      </c>
      <c r="B1641" s="119" t="s">
        <v>25112</v>
      </c>
      <c r="C1641" s="316" t="s">
        <v>15154</v>
      </c>
      <c r="D1641" s="317">
        <v>18.402799999999999</v>
      </c>
    </row>
    <row r="1642" spans="1:4" ht="15.75" customHeight="1" x14ac:dyDescent="0.25">
      <c r="A1642" s="364" t="s">
        <v>25113</v>
      </c>
      <c r="B1642" s="119" t="s">
        <v>25114</v>
      </c>
      <c r="C1642" s="316" t="s">
        <v>15154</v>
      </c>
      <c r="D1642" s="317">
        <v>18.011600000000001</v>
      </c>
    </row>
    <row r="1643" spans="1:4" ht="15.75" customHeight="1" x14ac:dyDescent="0.25">
      <c r="A1643" s="364" t="s">
        <v>25115</v>
      </c>
      <c r="B1643" s="119" t="s">
        <v>25116</v>
      </c>
      <c r="C1643" s="316" t="s">
        <v>15154</v>
      </c>
      <c r="D1643" s="317">
        <v>55.667499999999997</v>
      </c>
    </row>
    <row r="1644" spans="1:4" ht="15.75" customHeight="1" x14ac:dyDescent="0.25">
      <c r="A1644" s="364" t="s">
        <v>25117</v>
      </c>
      <c r="B1644" s="119" t="s">
        <v>25118</v>
      </c>
      <c r="C1644" s="316" t="s">
        <v>15154</v>
      </c>
      <c r="D1644" s="317">
        <v>64.267499999999998</v>
      </c>
    </row>
    <row r="1645" spans="1:4" ht="15.75" customHeight="1" x14ac:dyDescent="0.25">
      <c r="A1645" s="364" t="s">
        <v>25119</v>
      </c>
      <c r="B1645" s="119" t="s">
        <v>25120</v>
      </c>
      <c r="C1645" s="316" t="s">
        <v>15154</v>
      </c>
      <c r="D1645" s="317">
        <v>62.013599999999997</v>
      </c>
    </row>
    <row r="1646" spans="1:4" ht="15.75" customHeight="1" x14ac:dyDescent="0.25">
      <c r="A1646" s="364" t="s">
        <v>25121</v>
      </c>
      <c r="B1646" s="119" t="s">
        <v>25122</v>
      </c>
      <c r="C1646" s="316" t="s">
        <v>15154</v>
      </c>
      <c r="D1646" s="317">
        <v>61.6038</v>
      </c>
    </row>
    <row r="1647" spans="1:4" ht="15.75" customHeight="1" x14ac:dyDescent="0.25">
      <c r="A1647" s="364" t="s">
        <v>25123</v>
      </c>
      <c r="B1647" s="119" t="s">
        <v>25124</v>
      </c>
      <c r="C1647" s="316" t="s">
        <v>15154</v>
      </c>
      <c r="D1647" s="317">
        <v>59.124400000000001</v>
      </c>
    </row>
    <row r="1648" spans="1:4" ht="15.75" customHeight="1" x14ac:dyDescent="0.25">
      <c r="A1648" s="364" t="s">
        <v>25125</v>
      </c>
      <c r="B1648" s="119" t="s">
        <v>25126</v>
      </c>
      <c r="C1648" s="316" t="s">
        <v>19544</v>
      </c>
      <c r="D1648" s="317" t="s">
        <v>21989</v>
      </c>
    </row>
    <row r="1649" spans="1:4" ht="15.75" customHeight="1" x14ac:dyDescent="0.25">
      <c r="A1649" s="364" t="s">
        <v>25127</v>
      </c>
      <c r="B1649" s="119" t="s">
        <v>25128</v>
      </c>
      <c r="C1649" s="316" t="s">
        <v>15154</v>
      </c>
      <c r="D1649" s="317">
        <v>16244.4444</v>
      </c>
    </row>
    <row r="1650" spans="1:4" ht="15.75" customHeight="1" x14ac:dyDescent="0.25">
      <c r="A1650" s="364" t="s">
        <v>25129</v>
      </c>
      <c r="B1650" s="119" t="s">
        <v>25130</v>
      </c>
      <c r="C1650" s="316" t="s">
        <v>15154</v>
      </c>
      <c r="D1650" s="317">
        <v>23480.7104</v>
      </c>
    </row>
    <row r="1651" spans="1:4" ht="15.75" customHeight="1" x14ac:dyDescent="0.25">
      <c r="A1651" s="364" t="s">
        <v>25131</v>
      </c>
      <c r="B1651" s="119" t="s">
        <v>25132</v>
      </c>
      <c r="C1651" s="316" t="s">
        <v>15154</v>
      </c>
      <c r="D1651" s="317">
        <v>36805.030200000001</v>
      </c>
    </row>
    <row r="1652" spans="1:4" ht="15.75" customHeight="1" x14ac:dyDescent="0.25">
      <c r="A1652" s="364" t="s">
        <v>25133</v>
      </c>
      <c r="B1652" s="119" t="s">
        <v>25134</v>
      </c>
      <c r="C1652" s="316" t="s">
        <v>15154</v>
      </c>
      <c r="D1652" s="317">
        <v>50569.833299999998</v>
      </c>
    </row>
    <row r="1653" spans="1:4" ht="15.75" customHeight="1" x14ac:dyDescent="0.25">
      <c r="A1653" s="364" t="s">
        <v>25135</v>
      </c>
      <c r="B1653" s="119" t="s">
        <v>25136</v>
      </c>
      <c r="C1653" s="316" t="s">
        <v>15154</v>
      </c>
      <c r="D1653" s="317" t="s">
        <v>21989</v>
      </c>
    </row>
    <row r="1654" spans="1:4" ht="15.75" customHeight="1" x14ac:dyDescent="0.25">
      <c r="A1654" s="364" t="s">
        <v>25137</v>
      </c>
      <c r="B1654" s="119" t="s">
        <v>25138</v>
      </c>
      <c r="C1654" s="316" t="s">
        <v>15154</v>
      </c>
      <c r="D1654" s="317" t="s">
        <v>21989</v>
      </c>
    </row>
    <row r="1655" spans="1:4" ht="15.75" customHeight="1" x14ac:dyDescent="0.25">
      <c r="A1655" s="364" t="s">
        <v>25139</v>
      </c>
      <c r="B1655" s="119" t="s">
        <v>25140</v>
      </c>
      <c r="C1655" s="316" t="s">
        <v>15154</v>
      </c>
      <c r="D1655" s="317" t="s">
        <v>21989</v>
      </c>
    </row>
    <row r="1656" spans="1:4" ht="15.75" customHeight="1" x14ac:dyDescent="0.25">
      <c r="A1656" s="364" t="s">
        <v>25141</v>
      </c>
      <c r="B1656" s="119" t="s">
        <v>25142</v>
      </c>
      <c r="C1656" s="316" t="s">
        <v>15154</v>
      </c>
      <c r="D1656" s="317" t="s">
        <v>21989</v>
      </c>
    </row>
    <row r="1657" spans="1:4" ht="15.75" customHeight="1" x14ac:dyDescent="0.25">
      <c r="A1657" s="364" t="s">
        <v>25143</v>
      </c>
      <c r="B1657" s="119" t="s">
        <v>25144</v>
      </c>
      <c r="C1657" s="316" t="s">
        <v>15154</v>
      </c>
      <c r="D1657" s="317">
        <v>64.414699999999996</v>
      </c>
    </row>
    <row r="1658" spans="1:4" ht="15.75" customHeight="1" x14ac:dyDescent="0.25">
      <c r="A1658" s="364" t="s">
        <v>25145</v>
      </c>
      <c r="B1658" s="119" t="s">
        <v>25146</v>
      </c>
      <c r="C1658" s="316" t="s">
        <v>15154</v>
      </c>
      <c r="D1658" s="317">
        <v>62.388599999999997</v>
      </c>
    </row>
    <row r="1659" spans="1:4" ht="15.75" customHeight="1" x14ac:dyDescent="0.25">
      <c r="A1659" s="364" t="s">
        <v>25147</v>
      </c>
      <c r="B1659" s="119" t="s">
        <v>25148</v>
      </c>
      <c r="C1659" s="316" t="s">
        <v>15154</v>
      </c>
      <c r="D1659" s="317">
        <v>173.52889999999999</v>
      </c>
    </row>
    <row r="1660" spans="1:4" ht="15.75" customHeight="1" x14ac:dyDescent="0.25">
      <c r="A1660" s="364" t="s">
        <v>25149</v>
      </c>
      <c r="B1660" s="119" t="s">
        <v>25150</v>
      </c>
      <c r="C1660" s="316" t="s">
        <v>15154</v>
      </c>
      <c r="D1660" s="317">
        <v>271.8116</v>
      </c>
    </row>
    <row r="1661" spans="1:4" ht="15.75" customHeight="1" x14ac:dyDescent="0.25">
      <c r="A1661" s="364" t="s">
        <v>25151</v>
      </c>
      <c r="B1661" s="119" t="s">
        <v>25152</v>
      </c>
      <c r="C1661" s="316" t="s">
        <v>15154</v>
      </c>
      <c r="D1661" s="317">
        <v>76.141800000000003</v>
      </c>
    </row>
    <row r="1662" spans="1:4" ht="15.75" customHeight="1" x14ac:dyDescent="0.25">
      <c r="A1662" s="364" t="s">
        <v>25153</v>
      </c>
      <c r="B1662" s="119" t="s">
        <v>25154</v>
      </c>
      <c r="C1662" s="316" t="s">
        <v>15154</v>
      </c>
      <c r="D1662" s="317">
        <v>173.1018</v>
      </c>
    </row>
    <row r="1663" spans="1:4" ht="15.75" customHeight="1" x14ac:dyDescent="0.25">
      <c r="A1663" s="364" t="s">
        <v>25155</v>
      </c>
      <c r="B1663" s="119" t="s">
        <v>25156</v>
      </c>
      <c r="C1663" s="316" t="s">
        <v>15154</v>
      </c>
      <c r="D1663" s="317">
        <v>4.7847999999999997</v>
      </c>
    </row>
    <row r="1664" spans="1:4" ht="15.75" customHeight="1" x14ac:dyDescent="0.25">
      <c r="A1664" s="364" t="s">
        <v>25157</v>
      </c>
      <c r="B1664" s="119" t="s">
        <v>25158</v>
      </c>
      <c r="C1664" s="316" t="s">
        <v>15154</v>
      </c>
      <c r="D1664" s="317">
        <v>1.6315</v>
      </c>
    </row>
    <row r="1665" spans="1:4" ht="15.75" customHeight="1" x14ac:dyDescent="0.25">
      <c r="A1665" s="364" t="s">
        <v>25159</v>
      </c>
      <c r="B1665" s="119" t="s">
        <v>25160</v>
      </c>
      <c r="C1665" s="316" t="s">
        <v>15154</v>
      </c>
      <c r="D1665" s="317">
        <v>0.69689999999999996</v>
      </c>
    </row>
    <row r="1666" spans="1:4" ht="15.75" customHeight="1" x14ac:dyDescent="0.25">
      <c r="A1666" s="364" t="s">
        <v>25161</v>
      </c>
      <c r="B1666" s="119" t="s">
        <v>25162</v>
      </c>
      <c r="C1666" s="316" t="s">
        <v>15154</v>
      </c>
      <c r="D1666" s="317">
        <v>398.60129999999998</v>
      </c>
    </row>
    <row r="1667" spans="1:4" ht="15.75" customHeight="1" x14ac:dyDescent="0.25">
      <c r="A1667" s="364" t="s">
        <v>25163</v>
      </c>
      <c r="B1667" s="119" t="s">
        <v>25164</v>
      </c>
      <c r="C1667" s="316" t="s">
        <v>15154</v>
      </c>
      <c r="D1667" s="317">
        <v>1.3361000000000001</v>
      </c>
    </row>
    <row r="1668" spans="1:4" ht="15.75" customHeight="1" x14ac:dyDescent="0.25">
      <c r="A1668" s="364" t="s">
        <v>25165</v>
      </c>
      <c r="B1668" s="119" t="s">
        <v>25166</v>
      </c>
      <c r="C1668" s="316" t="s">
        <v>21848</v>
      </c>
      <c r="D1668" s="317">
        <v>49.226199999999999</v>
      </c>
    </row>
    <row r="1669" spans="1:4" ht="15.75" customHeight="1" x14ac:dyDescent="0.25">
      <c r="A1669" s="364" t="s">
        <v>25167</v>
      </c>
      <c r="B1669" s="119" t="s">
        <v>25168</v>
      </c>
      <c r="C1669" s="316" t="s">
        <v>21848</v>
      </c>
      <c r="D1669" s="317">
        <v>114.3165</v>
      </c>
    </row>
    <row r="1670" spans="1:4" ht="15.75" customHeight="1" x14ac:dyDescent="0.25">
      <c r="A1670" s="364" t="s">
        <v>25169</v>
      </c>
      <c r="B1670" s="119" t="s">
        <v>25170</v>
      </c>
      <c r="C1670" s="316" t="s">
        <v>21848</v>
      </c>
      <c r="D1670" s="317">
        <v>71.319800000000001</v>
      </c>
    </row>
    <row r="1671" spans="1:4" ht="15.75" customHeight="1" x14ac:dyDescent="0.25">
      <c r="A1671" s="364" t="s">
        <v>25171</v>
      </c>
      <c r="B1671" s="119" t="s">
        <v>25172</v>
      </c>
      <c r="C1671" s="316" t="s">
        <v>21848</v>
      </c>
      <c r="D1671" s="317">
        <v>118.7435</v>
      </c>
    </row>
    <row r="1672" spans="1:4" ht="15.75" customHeight="1" x14ac:dyDescent="0.25">
      <c r="A1672" s="364" t="s">
        <v>25173</v>
      </c>
      <c r="B1672" s="119" t="s">
        <v>25174</v>
      </c>
      <c r="C1672" s="316" t="s">
        <v>21848</v>
      </c>
      <c r="D1672" s="317">
        <v>54.447200000000002</v>
      </c>
    </row>
    <row r="1673" spans="1:4" ht="15.75" customHeight="1" x14ac:dyDescent="0.25">
      <c r="A1673" s="364" t="s">
        <v>25175</v>
      </c>
      <c r="B1673" s="119" t="s">
        <v>25176</v>
      </c>
      <c r="C1673" s="316" t="s">
        <v>21848</v>
      </c>
      <c r="D1673" s="317">
        <v>52.808799999999998</v>
      </c>
    </row>
    <row r="1674" spans="1:4" ht="15.75" customHeight="1" x14ac:dyDescent="0.25">
      <c r="A1674" s="364" t="s">
        <v>25177</v>
      </c>
      <c r="B1674" s="119" t="s">
        <v>25178</v>
      </c>
      <c r="C1674" s="316" t="s">
        <v>15154</v>
      </c>
      <c r="D1674" s="317">
        <v>4</v>
      </c>
    </row>
    <row r="1675" spans="1:4" ht="15.75" customHeight="1" x14ac:dyDescent="0.25">
      <c r="A1675" s="364" t="s">
        <v>25179</v>
      </c>
      <c r="B1675" s="119" t="s">
        <v>25180</v>
      </c>
      <c r="C1675" s="316" t="s">
        <v>15154</v>
      </c>
      <c r="D1675" s="317">
        <v>3.4910999999999999</v>
      </c>
    </row>
    <row r="1676" spans="1:4" ht="15.75" customHeight="1" x14ac:dyDescent="0.25">
      <c r="A1676" s="364" t="s">
        <v>25181</v>
      </c>
      <c r="B1676" s="119" t="s">
        <v>25182</v>
      </c>
      <c r="C1676" s="316" t="s">
        <v>15233</v>
      </c>
      <c r="D1676" s="317">
        <v>77.046499999999995</v>
      </c>
    </row>
    <row r="1677" spans="1:4" ht="15.75" customHeight="1" x14ac:dyDescent="0.25">
      <c r="A1677" s="364" t="s">
        <v>25183</v>
      </c>
      <c r="B1677" s="119" t="s">
        <v>25184</v>
      </c>
      <c r="C1677" s="316" t="s">
        <v>15233</v>
      </c>
      <c r="D1677" s="317">
        <v>132.11259999999999</v>
      </c>
    </row>
    <row r="1678" spans="1:4" ht="15.75" customHeight="1" x14ac:dyDescent="0.25">
      <c r="A1678" s="364" t="s">
        <v>25185</v>
      </c>
      <c r="B1678" s="119" t="s">
        <v>25186</v>
      </c>
      <c r="C1678" s="316" t="s">
        <v>15241</v>
      </c>
      <c r="D1678" s="317">
        <v>33.216000000000001</v>
      </c>
    </row>
    <row r="1679" spans="1:4" ht="15.75" customHeight="1" x14ac:dyDescent="0.25">
      <c r="A1679" s="364" t="s">
        <v>25187</v>
      </c>
      <c r="B1679" s="119" t="s">
        <v>25188</v>
      </c>
      <c r="C1679" s="316" t="s">
        <v>15154</v>
      </c>
      <c r="D1679" s="317">
        <v>1.3102</v>
      </c>
    </row>
    <row r="1680" spans="1:4" ht="15.75" customHeight="1" x14ac:dyDescent="0.25">
      <c r="A1680" s="364" t="s">
        <v>25189</v>
      </c>
      <c r="B1680" s="119" t="s">
        <v>25190</v>
      </c>
      <c r="C1680" s="316" t="s">
        <v>15154</v>
      </c>
      <c r="D1680" s="317">
        <v>0.51900000000000002</v>
      </c>
    </row>
    <row r="1681" spans="1:4" ht="15.75" customHeight="1" x14ac:dyDescent="0.25">
      <c r="A1681" s="364" t="s">
        <v>25191</v>
      </c>
      <c r="B1681" s="119" t="s">
        <v>25192</v>
      </c>
      <c r="C1681" s="316" t="s">
        <v>15154</v>
      </c>
      <c r="D1681" s="317">
        <v>0.18410000000000001</v>
      </c>
    </row>
    <row r="1682" spans="1:4" ht="15.75" customHeight="1" x14ac:dyDescent="0.25">
      <c r="A1682" s="364" t="s">
        <v>25193</v>
      </c>
      <c r="B1682" s="119" t="s">
        <v>25194</v>
      </c>
      <c r="C1682" s="316" t="s">
        <v>15154</v>
      </c>
      <c r="D1682" s="317">
        <v>0.20899999999999999</v>
      </c>
    </row>
    <row r="1683" spans="1:4" ht="15.75" customHeight="1" x14ac:dyDescent="0.25">
      <c r="A1683" s="364" t="s">
        <v>25195</v>
      </c>
      <c r="B1683" s="119" t="s">
        <v>25196</v>
      </c>
      <c r="C1683" s="316" t="s">
        <v>15154</v>
      </c>
      <c r="D1683" s="317">
        <v>3.6705000000000001</v>
      </c>
    </row>
    <row r="1684" spans="1:4" ht="15.75" customHeight="1" x14ac:dyDescent="0.25">
      <c r="A1684" s="364" t="s">
        <v>25197</v>
      </c>
      <c r="B1684" s="119" t="s">
        <v>25198</v>
      </c>
      <c r="C1684" s="316" t="s">
        <v>15233</v>
      </c>
      <c r="D1684" s="317">
        <v>40.875599999999999</v>
      </c>
    </row>
    <row r="1685" spans="1:4" ht="15.75" customHeight="1" x14ac:dyDescent="0.25">
      <c r="A1685" s="364" t="s">
        <v>25199</v>
      </c>
      <c r="B1685" s="119" t="s">
        <v>25200</v>
      </c>
      <c r="C1685" s="316" t="s">
        <v>15154</v>
      </c>
      <c r="D1685" s="317">
        <v>25</v>
      </c>
    </row>
    <row r="1686" spans="1:4" ht="15.75" customHeight="1" x14ac:dyDescent="0.25">
      <c r="A1686" s="364" t="s">
        <v>25201</v>
      </c>
      <c r="B1686" s="119" t="s">
        <v>25202</v>
      </c>
      <c r="C1686" s="316" t="s">
        <v>15154</v>
      </c>
      <c r="D1686" s="317">
        <v>85</v>
      </c>
    </row>
    <row r="1687" spans="1:4" ht="15.75" customHeight="1" x14ac:dyDescent="0.25">
      <c r="A1687" s="364" t="s">
        <v>25203</v>
      </c>
      <c r="B1687" s="119" t="s">
        <v>25204</v>
      </c>
      <c r="C1687" s="316" t="s">
        <v>15154</v>
      </c>
      <c r="D1687" s="317">
        <v>25</v>
      </c>
    </row>
    <row r="1688" spans="1:4" ht="15.75" customHeight="1" x14ac:dyDescent="0.25">
      <c r="A1688" s="364" t="s">
        <v>25205</v>
      </c>
      <c r="B1688" s="119" t="s">
        <v>25206</v>
      </c>
      <c r="C1688" s="316" t="s">
        <v>16589</v>
      </c>
      <c r="D1688" s="317">
        <v>32.549999999999997</v>
      </c>
    </row>
    <row r="1689" spans="1:4" ht="15.75" customHeight="1" x14ac:dyDescent="0.25">
      <c r="A1689" s="364" t="s">
        <v>25207</v>
      </c>
      <c r="B1689" s="119" t="s">
        <v>25208</v>
      </c>
      <c r="C1689" s="316" t="s">
        <v>21848</v>
      </c>
      <c r="D1689" s="317">
        <v>67.5488</v>
      </c>
    </row>
    <row r="1690" spans="1:4" ht="15.75" customHeight="1" x14ac:dyDescent="0.25">
      <c r="A1690" s="364" t="s">
        <v>25209</v>
      </c>
      <c r="B1690" s="119" t="s">
        <v>25210</v>
      </c>
      <c r="C1690" s="316" t="s">
        <v>15241</v>
      </c>
      <c r="D1690" s="317">
        <v>2.8231000000000002</v>
      </c>
    </row>
    <row r="1691" spans="1:4" ht="15.75" customHeight="1" x14ac:dyDescent="0.25">
      <c r="A1691" s="364" t="s">
        <v>25211</v>
      </c>
      <c r="B1691" s="119" t="s">
        <v>25212</v>
      </c>
      <c r="C1691" s="316" t="s">
        <v>15233</v>
      </c>
      <c r="D1691" s="317">
        <v>36.331099999999999</v>
      </c>
    </row>
    <row r="1692" spans="1:4" ht="15.75" customHeight="1" x14ac:dyDescent="0.25">
      <c r="A1692" s="364" t="s">
        <v>25213</v>
      </c>
      <c r="B1692" s="119" t="s">
        <v>25214</v>
      </c>
      <c r="C1692" s="316" t="s">
        <v>21848</v>
      </c>
      <c r="D1692" s="317">
        <v>17.021599999999999</v>
      </c>
    </row>
    <row r="1693" spans="1:4" ht="15.75" customHeight="1" x14ac:dyDescent="0.25">
      <c r="A1693" s="364" t="s">
        <v>25215</v>
      </c>
      <c r="B1693" s="119" t="s">
        <v>25216</v>
      </c>
      <c r="C1693" s="316" t="s">
        <v>15154</v>
      </c>
      <c r="D1693" s="317">
        <v>21042.45</v>
      </c>
    </row>
    <row r="1694" spans="1:4" ht="15.75" customHeight="1" x14ac:dyDescent="0.25">
      <c r="A1694" s="364" t="s">
        <v>25217</v>
      </c>
      <c r="B1694" s="119" t="s">
        <v>25218</v>
      </c>
      <c r="C1694" s="316" t="s">
        <v>15241</v>
      </c>
      <c r="D1694" s="317">
        <v>19.764399999999998</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06978-538C-4558-B4FE-B766888EB803}">
  <dimension ref="A1:F1480"/>
  <sheetViews>
    <sheetView showGridLines="0" view="pageBreakPreview" topLeftCell="A132" zoomScale="115" zoomScaleNormal="85" zoomScaleSheetLayoutView="115" zoomScalePageLayoutView="70" workbookViewId="0">
      <selection activeCell="A132" sqref="A1:XFD1048576"/>
    </sheetView>
  </sheetViews>
  <sheetFormatPr defaultColWidth="12.5703125" defaultRowHeight="14.25" x14ac:dyDescent="0.2"/>
  <cols>
    <col min="1" max="1" width="12.140625" style="321" customWidth="1"/>
    <col min="2" max="2" width="58.5703125" style="321" customWidth="1"/>
    <col min="3" max="3" width="12.140625" style="321" customWidth="1"/>
    <col min="4" max="4" width="19.5703125" style="321" customWidth="1"/>
    <col min="5" max="5" width="22.5703125" style="321" customWidth="1"/>
    <col min="6" max="6" width="9.85546875" style="321" customWidth="1"/>
    <col min="7" max="16384" width="12.5703125" style="321"/>
  </cols>
  <sheetData>
    <row r="1" spans="1:5" ht="31.9" customHeight="1" x14ac:dyDescent="0.2">
      <c r="A1" s="362" t="s">
        <v>15146</v>
      </c>
      <c r="B1" s="318" t="s">
        <v>21789</v>
      </c>
      <c r="C1" s="318" t="s">
        <v>15148</v>
      </c>
      <c r="D1" s="319" t="s">
        <v>25219</v>
      </c>
      <c r="E1" s="320"/>
    </row>
    <row r="2" spans="1:5" ht="16.149999999999999" customHeight="1" x14ac:dyDescent="0.2">
      <c r="A2" s="323" t="s">
        <v>25220</v>
      </c>
      <c r="B2" s="322" t="s">
        <v>25221</v>
      </c>
      <c r="C2" s="323" t="s">
        <v>18372</v>
      </c>
      <c r="D2" s="324">
        <v>23.636299999999999</v>
      </c>
      <c r="E2" s="320"/>
    </row>
    <row r="3" spans="1:5" ht="16.149999999999999" customHeight="1" x14ac:dyDescent="0.2">
      <c r="A3" s="323" t="s">
        <v>25222</v>
      </c>
      <c r="B3" s="322" t="s">
        <v>25223</v>
      </c>
      <c r="C3" s="323" t="s">
        <v>18372</v>
      </c>
      <c r="D3" s="324">
        <v>27.564299999999999</v>
      </c>
      <c r="E3" s="320"/>
    </row>
    <row r="4" spans="1:5" ht="16.149999999999999" customHeight="1" x14ac:dyDescent="0.2">
      <c r="A4" s="323" t="s">
        <v>25224</v>
      </c>
      <c r="B4" s="322" t="s">
        <v>25225</v>
      </c>
      <c r="C4" s="323" t="s">
        <v>19513</v>
      </c>
      <c r="D4" s="324">
        <v>6589.2515999999996</v>
      </c>
      <c r="E4" s="320"/>
    </row>
    <row r="5" spans="1:5" ht="16.149999999999999" customHeight="1" x14ac:dyDescent="0.2">
      <c r="A5" s="323" t="s">
        <v>25226</v>
      </c>
      <c r="B5" s="322" t="s">
        <v>25227</v>
      </c>
      <c r="C5" s="323" t="s">
        <v>19513</v>
      </c>
      <c r="D5" s="324">
        <v>5304.3719000000001</v>
      </c>
      <c r="E5" s="320"/>
    </row>
    <row r="6" spans="1:5" ht="16.149999999999999" customHeight="1" x14ac:dyDescent="0.2">
      <c r="A6" s="323" t="s">
        <v>25228</v>
      </c>
      <c r="B6" s="322" t="s">
        <v>25229</v>
      </c>
      <c r="C6" s="323" t="s">
        <v>18372</v>
      </c>
      <c r="D6" s="324">
        <v>32.4619</v>
      </c>
      <c r="E6" s="320"/>
    </row>
    <row r="7" spans="1:5" ht="16.149999999999999" customHeight="1" x14ac:dyDescent="0.2">
      <c r="A7" s="323" t="s">
        <v>25230</v>
      </c>
      <c r="B7" s="322" t="s">
        <v>25231</v>
      </c>
      <c r="C7" s="323" t="s">
        <v>19513</v>
      </c>
      <c r="D7" s="324">
        <v>5281.6129000000001</v>
      </c>
      <c r="E7" s="320"/>
    </row>
    <row r="8" spans="1:5" ht="16.149999999999999" customHeight="1" x14ac:dyDescent="0.2">
      <c r="A8" s="323" t="s">
        <v>25232</v>
      </c>
      <c r="B8" s="322" t="s">
        <v>25233</v>
      </c>
      <c r="C8" s="323" t="s">
        <v>18372</v>
      </c>
      <c r="D8" s="324">
        <v>33.052100000000003</v>
      </c>
      <c r="E8" s="320"/>
    </row>
    <row r="9" spans="1:5" ht="16.149999999999999" customHeight="1" x14ac:dyDescent="0.2">
      <c r="A9" s="323" t="s">
        <v>25234</v>
      </c>
      <c r="B9" s="322" t="s">
        <v>21808</v>
      </c>
      <c r="C9" s="323" t="s">
        <v>18372</v>
      </c>
      <c r="D9" s="324">
        <v>29.2178</v>
      </c>
      <c r="E9" s="320"/>
    </row>
    <row r="10" spans="1:5" ht="16.149999999999999" customHeight="1" x14ac:dyDescent="0.2">
      <c r="A10" s="323" t="s">
        <v>25235</v>
      </c>
      <c r="B10" s="322" t="s">
        <v>25236</v>
      </c>
      <c r="C10" s="323" t="s">
        <v>19513</v>
      </c>
      <c r="D10" s="324">
        <v>7572.8765999999996</v>
      </c>
      <c r="E10" s="320"/>
    </row>
    <row r="11" spans="1:5" ht="16.149999999999999" customHeight="1" x14ac:dyDescent="0.2">
      <c r="A11" s="323" t="s">
        <v>25237</v>
      </c>
      <c r="B11" s="322" t="s">
        <v>25238</v>
      </c>
      <c r="C11" s="323" t="s">
        <v>18372</v>
      </c>
      <c r="D11" s="324">
        <v>33.904000000000003</v>
      </c>
      <c r="E11" s="320"/>
    </row>
    <row r="12" spans="1:5" ht="16.149999999999999" customHeight="1" x14ac:dyDescent="0.2">
      <c r="A12" s="323" t="s">
        <v>25239</v>
      </c>
      <c r="B12" s="322" t="s">
        <v>25240</v>
      </c>
      <c r="C12" s="323" t="s">
        <v>19513</v>
      </c>
      <c r="D12" s="324">
        <v>8418.9631000000008</v>
      </c>
      <c r="E12" s="320"/>
    </row>
    <row r="13" spans="1:5" ht="16.149999999999999" customHeight="1" x14ac:dyDescent="0.2">
      <c r="A13" s="323" t="s">
        <v>25241</v>
      </c>
      <c r="B13" s="322" t="s">
        <v>25242</v>
      </c>
      <c r="C13" s="323" t="s">
        <v>19513</v>
      </c>
      <c r="D13" s="324">
        <v>28515.635999999999</v>
      </c>
      <c r="E13" s="320"/>
    </row>
    <row r="14" spans="1:5" ht="16.149999999999999" customHeight="1" x14ac:dyDescent="0.2">
      <c r="A14" s="323" t="s">
        <v>25243</v>
      </c>
      <c r="B14" s="322" t="s">
        <v>25244</v>
      </c>
      <c r="C14" s="323" t="s">
        <v>18372</v>
      </c>
      <c r="D14" s="324">
        <v>35.734000000000002</v>
      </c>
      <c r="E14" s="320"/>
    </row>
    <row r="15" spans="1:5" ht="16.149999999999999" customHeight="1" x14ac:dyDescent="0.2">
      <c r="A15" s="323" t="s">
        <v>25245</v>
      </c>
      <c r="B15" s="322" t="s">
        <v>25246</v>
      </c>
      <c r="C15" s="323" t="s">
        <v>19513</v>
      </c>
      <c r="D15" s="324">
        <v>4329.5171</v>
      </c>
      <c r="E15" s="320"/>
    </row>
    <row r="16" spans="1:5" ht="16.149999999999999" customHeight="1" x14ac:dyDescent="0.2">
      <c r="A16" s="323" t="s">
        <v>25247</v>
      </c>
      <c r="B16" s="322" t="s">
        <v>25248</v>
      </c>
      <c r="C16" s="323" t="s">
        <v>18372</v>
      </c>
      <c r="D16" s="324">
        <v>30.358799999999999</v>
      </c>
      <c r="E16" s="320"/>
    </row>
    <row r="17" spans="1:5" ht="16.149999999999999" customHeight="1" x14ac:dyDescent="0.2">
      <c r="A17" s="323" t="s">
        <v>25249</v>
      </c>
      <c r="B17" s="322" t="s">
        <v>25250</v>
      </c>
      <c r="C17" s="323" t="s">
        <v>18372</v>
      </c>
      <c r="D17" s="324">
        <v>28.812100000000001</v>
      </c>
      <c r="E17" s="320"/>
    </row>
    <row r="18" spans="1:5" ht="16.149999999999999" customHeight="1" x14ac:dyDescent="0.2">
      <c r="A18" s="323" t="s">
        <v>25251</v>
      </c>
      <c r="B18" s="322" t="s">
        <v>25252</v>
      </c>
      <c r="C18" s="323" t="s">
        <v>18372</v>
      </c>
      <c r="D18" s="324">
        <v>28.7105</v>
      </c>
      <c r="E18" s="320"/>
    </row>
    <row r="19" spans="1:5" ht="16.149999999999999" customHeight="1" x14ac:dyDescent="0.2">
      <c r="A19" s="323" t="s">
        <v>25253</v>
      </c>
      <c r="B19" s="322" t="s">
        <v>25254</v>
      </c>
      <c r="C19" s="323" t="s">
        <v>19513</v>
      </c>
      <c r="D19" s="324">
        <v>28515.635999999999</v>
      </c>
      <c r="E19" s="320"/>
    </row>
    <row r="20" spans="1:5" ht="16.149999999999999" customHeight="1" x14ac:dyDescent="0.2">
      <c r="A20" s="323" t="s">
        <v>25255</v>
      </c>
      <c r="B20" s="322" t="s">
        <v>25256</v>
      </c>
      <c r="C20" s="323" t="s">
        <v>18372</v>
      </c>
      <c r="D20" s="324">
        <v>32.205100000000002</v>
      </c>
      <c r="E20" s="320"/>
    </row>
    <row r="21" spans="1:5" ht="16.149999999999999" customHeight="1" x14ac:dyDescent="0.2">
      <c r="A21" s="323" t="s">
        <v>25257</v>
      </c>
      <c r="B21" s="322" t="s">
        <v>25258</v>
      </c>
      <c r="C21" s="323" t="s">
        <v>18372</v>
      </c>
      <c r="D21" s="324">
        <v>28.87</v>
      </c>
      <c r="E21" s="320"/>
    </row>
    <row r="22" spans="1:5" ht="16.149999999999999" customHeight="1" x14ac:dyDescent="0.2">
      <c r="A22" s="323" t="s">
        <v>25259</v>
      </c>
      <c r="B22" s="322" t="s">
        <v>25260</v>
      </c>
      <c r="C22" s="323" t="s">
        <v>18372</v>
      </c>
      <c r="D22" s="324">
        <v>32.490699999999997</v>
      </c>
      <c r="E22" s="320"/>
    </row>
    <row r="23" spans="1:5" ht="16.149999999999999" customHeight="1" x14ac:dyDescent="0.2">
      <c r="A23" s="323" t="s">
        <v>25261</v>
      </c>
      <c r="B23" s="322" t="s">
        <v>25262</v>
      </c>
      <c r="C23" s="323" t="s">
        <v>18372</v>
      </c>
      <c r="D23" s="324">
        <v>30.1585</v>
      </c>
      <c r="E23" s="320"/>
    </row>
    <row r="24" spans="1:5" ht="16.149999999999999" customHeight="1" x14ac:dyDescent="0.2">
      <c r="A24" s="323" t="s">
        <v>25263</v>
      </c>
      <c r="B24" s="322" t="s">
        <v>21804</v>
      </c>
      <c r="C24" s="323" t="s">
        <v>18372</v>
      </c>
      <c r="D24" s="324">
        <v>23.449100000000001</v>
      </c>
      <c r="E24" s="320"/>
    </row>
    <row r="25" spans="1:5" ht="16.149999999999999" customHeight="1" x14ac:dyDescent="0.2">
      <c r="A25" s="323" t="s">
        <v>25264</v>
      </c>
      <c r="B25" s="322" t="s">
        <v>25265</v>
      </c>
      <c r="C25" s="323" t="s">
        <v>18372</v>
      </c>
      <c r="D25" s="324">
        <v>37.339599999999997</v>
      </c>
      <c r="E25" s="320"/>
    </row>
    <row r="26" spans="1:5" ht="16.149999999999999" customHeight="1" x14ac:dyDescent="0.2">
      <c r="A26" s="323" t="s">
        <v>25266</v>
      </c>
      <c r="B26" s="322" t="s">
        <v>25267</v>
      </c>
      <c r="C26" s="323" t="s">
        <v>19513</v>
      </c>
      <c r="D26" s="324">
        <v>5050.4233999999997</v>
      </c>
      <c r="E26" s="320"/>
    </row>
    <row r="27" spans="1:5" ht="16.149999999999999" customHeight="1" x14ac:dyDescent="0.2">
      <c r="A27" s="323" t="s">
        <v>25268</v>
      </c>
      <c r="B27" s="322" t="s">
        <v>25269</v>
      </c>
      <c r="C27" s="323" t="s">
        <v>18372</v>
      </c>
      <c r="D27" s="324">
        <v>32.272300000000001</v>
      </c>
      <c r="E27" s="320"/>
    </row>
    <row r="28" spans="1:5" ht="16.149999999999999" customHeight="1" x14ac:dyDescent="0.2">
      <c r="A28" s="323" t="s">
        <v>25270</v>
      </c>
      <c r="B28" s="322" t="s">
        <v>25271</v>
      </c>
      <c r="C28" s="323" t="s">
        <v>18372</v>
      </c>
      <c r="D28" s="324">
        <v>27.010999999999999</v>
      </c>
      <c r="E28" s="320"/>
    </row>
    <row r="29" spans="1:5" ht="16.149999999999999" customHeight="1" x14ac:dyDescent="0.2">
      <c r="A29" s="323" t="s">
        <v>25272</v>
      </c>
      <c r="B29" s="322" t="s">
        <v>25273</v>
      </c>
      <c r="C29" s="323" t="s">
        <v>18372</v>
      </c>
      <c r="D29" s="324">
        <v>33.278300000000002</v>
      </c>
      <c r="E29" s="320"/>
    </row>
    <row r="30" spans="1:5" ht="16.149999999999999" customHeight="1" x14ac:dyDescent="0.2">
      <c r="A30" s="323" t="s">
        <v>25274</v>
      </c>
      <c r="B30" s="322" t="s">
        <v>25275</v>
      </c>
      <c r="C30" s="323" t="s">
        <v>18372</v>
      </c>
      <c r="D30" s="324">
        <v>41.130800000000001</v>
      </c>
      <c r="E30" s="320"/>
    </row>
    <row r="31" spans="1:5" ht="16.149999999999999" customHeight="1" x14ac:dyDescent="0.2">
      <c r="A31" s="323" t="s">
        <v>25276</v>
      </c>
      <c r="B31" s="322" t="s">
        <v>25277</v>
      </c>
      <c r="C31" s="323" t="s">
        <v>19513</v>
      </c>
      <c r="D31" s="324">
        <v>5949.8720000000003</v>
      </c>
      <c r="E31" s="320"/>
    </row>
    <row r="32" spans="1:5" ht="16.149999999999999" customHeight="1" x14ac:dyDescent="0.2">
      <c r="A32" s="323" t="s">
        <v>25278</v>
      </c>
      <c r="B32" s="322" t="s">
        <v>25279</v>
      </c>
      <c r="C32" s="323" t="s">
        <v>18372</v>
      </c>
      <c r="D32" s="324">
        <v>109.3245</v>
      </c>
      <c r="E32" s="320"/>
    </row>
    <row r="33" spans="1:5" ht="16.149999999999999" customHeight="1" x14ac:dyDescent="0.2">
      <c r="A33" s="323" t="s">
        <v>25280</v>
      </c>
      <c r="B33" s="322" t="s">
        <v>25281</v>
      </c>
      <c r="C33" s="323" t="s">
        <v>19513</v>
      </c>
      <c r="D33" s="324">
        <v>15584.6077</v>
      </c>
      <c r="E33" s="320"/>
    </row>
    <row r="34" spans="1:5" ht="16.149999999999999" customHeight="1" x14ac:dyDescent="0.2">
      <c r="A34" s="323" t="s">
        <v>25282</v>
      </c>
      <c r="B34" s="322" t="s">
        <v>25283</v>
      </c>
      <c r="C34" s="323" t="s">
        <v>18372</v>
      </c>
      <c r="D34" s="324">
        <v>31.666</v>
      </c>
      <c r="E34" s="320"/>
    </row>
    <row r="35" spans="1:5" ht="16.149999999999999" customHeight="1" x14ac:dyDescent="0.2">
      <c r="A35" s="323" t="s">
        <v>25284</v>
      </c>
      <c r="B35" s="322" t="s">
        <v>25285</v>
      </c>
      <c r="C35" s="323" t="s">
        <v>19513</v>
      </c>
      <c r="D35" s="324">
        <v>11859.7361</v>
      </c>
      <c r="E35" s="320"/>
    </row>
    <row r="36" spans="1:5" ht="16.149999999999999" customHeight="1" x14ac:dyDescent="0.2">
      <c r="A36" s="323" t="s">
        <v>25286</v>
      </c>
      <c r="B36" s="322" t="s">
        <v>25287</v>
      </c>
      <c r="C36" s="323" t="s">
        <v>19513</v>
      </c>
      <c r="D36" s="324">
        <v>4278.9813999999997</v>
      </c>
      <c r="E36" s="320"/>
    </row>
    <row r="37" spans="1:5" ht="16.149999999999999" customHeight="1" x14ac:dyDescent="0.2">
      <c r="A37" s="323" t="s">
        <v>25288</v>
      </c>
      <c r="B37" s="322" t="s">
        <v>25289</v>
      </c>
      <c r="C37" s="323" t="s">
        <v>18372</v>
      </c>
      <c r="D37" s="324">
        <v>28.713899999999999</v>
      </c>
      <c r="E37" s="320"/>
    </row>
    <row r="38" spans="1:5" ht="16.149999999999999" customHeight="1" x14ac:dyDescent="0.2">
      <c r="A38" s="323" t="s">
        <v>25290</v>
      </c>
      <c r="B38" s="322" t="s">
        <v>25291</v>
      </c>
      <c r="C38" s="323" t="s">
        <v>18372</v>
      </c>
      <c r="D38" s="324">
        <v>35.682200000000002</v>
      </c>
      <c r="E38" s="320"/>
    </row>
    <row r="39" spans="1:5" ht="16.149999999999999" customHeight="1" x14ac:dyDescent="0.2">
      <c r="A39" s="323" t="s">
        <v>25292</v>
      </c>
      <c r="B39" s="322" t="s">
        <v>25293</v>
      </c>
      <c r="C39" s="323" t="s">
        <v>18372</v>
      </c>
      <c r="D39" s="324">
        <v>41.9803</v>
      </c>
      <c r="E39" s="320"/>
    </row>
    <row r="40" spans="1:5" ht="16.149999999999999" customHeight="1" x14ac:dyDescent="0.2">
      <c r="A40" s="323" t="s">
        <v>25294</v>
      </c>
      <c r="B40" s="322" t="s">
        <v>25295</v>
      </c>
      <c r="C40" s="323" t="s">
        <v>18372</v>
      </c>
      <c r="D40" s="324">
        <v>23.6111</v>
      </c>
      <c r="E40" s="320"/>
    </row>
    <row r="41" spans="1:5" ht="16.149999999999999" customHeight="1" x14ac:dyDescent="0.2">
      <c r="A41" s="323" t="s">
        <v>25296</v>
      </c>
      <c r="B41" s="322" t="s">
        <v>25297</v>
      </c>
      <c r="C41" s="323" t="s">
        <v>19513</v>
      </c>
      <c r="D41" s="324">
        <v>8531.2093999999997</v>
      </c>
      <c r="E41" s="320"/>
    </row>
    <row r="42" spans="1:5" ht="16.149999999999999" customHeight="1" x14ac:dyDescent="0.2">
      <c r="A42" s="323" t="s">
        <v>25298</v>
      </c>
      <c r="B42" s="322" t="s">
        <v>25299</v>
      </c>
      <c r="C42" s="323" t="s">
        <v>19513</v>
      </c>
      <c r="D42" s="324">
        <v>5828.0135</v>
      </c>
      <c r="E42" s="320"/>
    </row>
    <row r="43" spans="1:5" ht="16.149999999999999" customHeight="1" x14ac:dyDescent="0.2">
      <c r="A43" s="323" t="s">
        <v>25300</v>
      </c>
      <c r="B43" s="322" t="s">
        <v>25301</v>
      </c>
      <c r="C43" s="323" t="s">
        <v>19513</v>
      </c>
      <c r="D43" s="324">
        <v>18364.768</v>
      </c>
      <c r="E43" s="320"/>
    </row>
    <row r="44" spans="1:5" ht="16.149999999999999" customHeight="1" x14ac:dyDescent="0.2">
      <c r="A44" s="323" t="s">
        <v>25302</v>
      </c>
      <c r="B44" s="322" t="s">
        <v>25303</v>
      </c>
      <c r="C44" s="323" t="s">
        <v>18372</v>
      </c>
      <c r="D44" s="324">
        <v>44.005000000000003</v>
      </c>
      <c r="E44" s="320"/>
    </row>
    <row r="45" spans="1:5" ht="16.149999999999999" customHeight="1" x14ac:dyDescent="0.2">
      <c r="A45" s="323" t="s">
        <v>25304</v>
      </c>
      <c r="B45" s="322" t="s">
        <v>25305</v>
      </c>
      <c r="C45" s="323" t="s">
        <v>18372</v>
      </c>
      <c r="D45" s="324">
        <v>23.496700000000001</v>
      </c>
      <c r="E45" s="320"/>
    </row>
    <row r="46" spans="1:5" ht="16.149999999999999" customHeight="1" x14ac:dyDescent="0.2">
      <c r="A46" s="323" t="s">
        <v>25306</v>
      </c>
      <c r="B46" s="322" t="s">
        <v>25307</v>
      </c>
      <c r="C46" s="323" t="s">
        <v>19513</v>
      </c>
      <c r="D46" s="324">
        <v>5569.7536</v>
      </c>
      <c r="E46" s="320"/>
    </row>
    <row r="47" spans="1:5" ht="16.149999999999999" customHeight="1" x14ac:dyDescent="0.2">
      <c r="A47" s="323" t="s">
        <v>25308</v>
      </c>
      <c r="B47" s="322" t="s">
        <v>25309</v>
      </c>
      <c r="C47" s="323" t="s">
        <v>18372</v>
      </c>
      <c r="D47" s="324">
        <v>30.041599999999999</v>
      </c>
      <c r="E47" s="320"/>
    </row>
    <row r="48" spans="1:5" ht="16.149999999999999" customHeight="1" x14ac:dyDescent="0.2">
      <c r="A48" s="323" t="s">
        <v>25310</v>
      </c>
      <c r="B48" s="322" t="s">
        <v>25311</v>
      </c>
      <c r="C48" s="323" t="s">
        <v>19513</v>
      </c>
      <c r="D48" s="324">
        <v>5524.3864000000003</v>
      </c>
      <c r="E48" s="320"/>
    </row>
    <row r="49" spans="1:6" ht="16.149999999999999" customHeight="1" x14ac:dyDescent="0.2">
      <c r="A49" s="323" t="s">
        <v>25312</v>
      </c>
      <c r="B49" s="322" t="s">
        <v>25313</v>
      </c>
      <c r="C49" s="323" t="s">
        <v>19513</v>
      </c>
      <c r="D49" s="324">
        <v>7854.9119000000001</v>
      </c>
      <c r="E49" s="320"/>
    </row>
    <row r="50" spans="1:6" ht="16.149999999999999" customHeight="1" x14ac:dyDescent="0.2">
      <c r="A50" s="323" t="s">
        <v>25314</v>
      </c>
      <c r="B50" s="322" t="s">
        <v>25315</v>
      </c>
      <c r="C50" s="323" t="s">
        <v>18372</v>
      </c>
      <c r="D50" s="324">
        <v>22.798200000000001</v>
      </c>
      <c r="E50" s="320"/>
    </row>
    <row r="51" spans="1:6" ht="16.149999999999999" customHeight="1" x14ac:dyDescent="0.2">
      <c r="A51" s="323" t="s">
        <v>25316</v>
      </c>
      <c r="B51" s="322" t="s">
        <v>25317</v>
      </c>
      <c r="C51" s="323" t="s">
        <v>18372</v>
      </c>
      <c r="D51" s="324">
        <v>23.542000000000002</v>
      </c>
      <c r="E51" s="320"/>
    </row>
    <row r="52" spans="1:6" ht="16.149999999999999" customHeight="1" x14ac:dyDescent="0.2">
      <c r="A52" s="323" t="s">
        <v>25318</v>
      </c>
      <c r="B52" s="322" t="s">
        <v>25319</v>
      </c>
      <c r="C52" s="323" t="s">
        <v>18372</v>
      </c>
      <c r="D52" s="324">
        <v>46.080800000000004</v>
      </c>
      <c r="E52" s="320"/>
    </row>
    <row r="53" spans="1:6" ht="16.149999999999999" customHeight="1" x14ac:dyDescent="0.2">
      <c r="A53" s="323" t="s">
        <v>25320</v>
      </c>
      <c r="B53" s="322" t="s">
        <v>25321</v>
      </c>
      <c r="C53" s="323" t="s">
        <v>18372</v>
      </c>
      <c r="D53" s="324">
        <v>34.319899999999997</v>
      </c>
      <c r="E53" s="320"/>
    </row>
    <row r="54" spans="1:6" ht="16.149999999999999" customHeight="1" x14ac:dyDescent="0.2">
      <c r="A54" s="323" t="s">
        <v>25322</v>
      </c>
      <c r="B54" s="322" t="s">
        <v>25323</v>
      </c>
      <c r="C54" s="323" t="s">
        <v>19513</v>
      </c>
      <c r="D54" s="324">
        <v>26348.377499999999</v>
      </c>
      <c r="E54" s="320"/>
    </row>
    <row r="55" spans="1:6" ht="16.149999999999999" customHeight="1" x14ac:dyDescent="0.2">
      <c r="A55" s="323" t="s">
        <v>25324</v>
      </c>
      <c r="B55" s="322" t="s">
        <v>25325</v>
      </c>
      <c r="C55" s="323" t="s">
        <v>18372</v>
      </c>
      <c r="D55" s="324">
        <v>35.599299999999999</v>
      </c>
      <c r="E55" s="320"/>
    </row>
    <row r="56" spans="1:6" ht="16.149999999999999" customHeight="1" x14ac:dyDescent="0.2">
      <c r="A56" s="323" t="s">
        <v>25326</v>
      </c>
      <c r="B56" s="322" t="s">
        <v>25327</v>
      </c>
      <c r="C56" s="323" t="s">
        <v>19513</v>
      </c>
      <c r="D56" s="324">
        <v>7627.5316999999995</v>
      </c>
      <c r="E56" s="320"/>
    </row>
    <row r="57" spans="1:6" ht="16.149999999999999" customHeight="1" x14ac:dyDescent="0.2">
      <c r="A57" s="323" t="s">
        <v>25328</v>
      </c>
      <c r="B57" s="322" t="s">
        <v>25329</v>
      </c>
      <c r="C57" s="323" t="s">
        <v>18372</v>
      </c>
      <c r="D57" s="324">
        <v>41.130800000000001</v>
      </c>
      <c r="E57" s="320"/>
    </row>
    <row r="58" spans="1:6" ht="16.149999999999999" customHeight="1" x14ac:dyDescent="0.2">
      <c r="A58" s="323" t="s">
        <v>25330</v>
      </c>
      <c r="B58" s="322" t="s">
        <v>25331</v>
      </c>
      <c r="C58" s="323" t="s">
        <v>19513</v>
      </c>
      <c r="D58" s="324">
        <v>8418.9631000000008</v>
      </c>
      <c r="E58" s="320"/>
      <c r="F58" s="325"/>
    </row>
    <row r="59" spans="1:6" ht="16.149999999999999" customHeight="1" x14ac:dyDescent="0.2">
      <c r="A59" s="323" t="s">
        <v>25332</v>
      </c>
      <c r="B59" s="322" t="s">
        <v>25333</v>
      </c>
      <c r="C59" s="323" t="s">
        <v>18372</v>
      </c>
      <c r="D59" s="324">
        <v>32.174999999999997</v>
      </c>
      <c r="E59" s="320"/>
    </row>
    <row r="60" spans="1:6" ht="16.149999999999999" customHeight="1" x14ac:dyDescent="0.2">
      <c r="A60" s="323" t="s">
        <v>25334</v>
      </c>
      <c r="B60" s="322" t="s">
        <v>25335</v>
      </c>
      <c r="C60" s="323" t="s">
        <v>18372</v>
      </c>
      <c r="D60" s="324">
        <v>36.460999999999999</v>
      </c>
      <c r="E60" s="320"/>
    </row>
    <row r="61" spans="1:6" ht="16.149999999999999" customHeight="1" x14ac:dyDescent="0.2">
      <c r="A61" s="323" t="s">
        <v>25336</v>
      </c>
      <c r="B61" s="322" t="s">
        <v>25337</v>
      </c>
      <c r="C61" s="323" t="s">
        <v>18372</v>
      </c>
      <c r="D61" s="324">
        <v>45.659700000000001</v>
      </c>
      <c r="E61" s="320"/>
    </row>
    <row r="62" spans="1:6" ht="16.149999999999999" customHeight="1" x14ac:dyDescent="0.2">
      <c r="A62" s="323" t="s">
        <v>25338</v>
      </c>
      <c r="B62" s="322" t="s">
        <v>25339</v>
      </c>
      <c r="C62" s="323" t="s">
        <v>18372</v>
      </c>
      <c r="D62" s="324">
        <v>45.659700000000001</v>
      </c>
      <c r="E62" s="320"/>
    </row>
    <row r="63" spans="1:6" ht="16.149999999999999" customHeight="1" x14ac:dyDescent="0.2">
      <c r="A63" s="323" t="s">
        <v>25340</v>
      </c>
      <c r="B63" s="322" t="s">
        <v>25341</v>
      </c>
      <c r="C63" s="323" t="s">
        <v>18372</v>
      </c>
      <c r="D63" s="324">
        <v>45.659700000000001</v>
      </c>
      <c r="F63" s="320"/>
    </row>
    <row r="64" spans="1:6" ht="16.149999999999999" customHeight="1" x14ac:dyDescent="0.2">
      <c r="A64" s="323" t="s">
        <v>25342</v>
      </c>
      <c r="B64" s="322" t="s">
        <v>25343</v>
      </c>
      <c r="C64" s="323" t="s">
        <v>19513</v>
      </c>
      <c r="D64" s="324">
        <v>6234.1464999999998</v>
      </c>
      <c r="F64" s="320"/>
    </row>
    <row r="65" spans="1:6" ht="16.149999999999999" customHeight="1" x14ac:dyDescent="0.2">
      <c r="A65" s="323" t="s">
        <v>25344</v>
      </c>
      <c r="B65" s="322" t="s">
        <v>25345</v>
      </c>
      <c r="C65" s="323" t="s">
        <v>19513</v>
      </c>
      <c r="D65" s="324">
        <v>7705.2344999999996</v>
      </c>
      <c r="F65" s="320"/>
    </row>
    <row r="66" spans="1:6" ht="16.149999999999999" customHeight="1" x14ac:dyDescent="0.2">
      <c r="A66" s="323" t="s">
        <v>25346</v>
      </c>
      <c r="B66" s="322" t="s">
        <v>25347</v>
      </c>
      <c r="C66" s="323" t="s">
        <v>18372</v>
      </c>
      <c r="D66" s="324">
        <v>45.659700000000001</v>
      </c>
      <c r="F66" s="320"/>
    </row>
    <row r="67" spans="1:6" ht="16.149999999999999" customHeight="1" x14ac:dyDescent="0.2">
      <c r="A67" s="323" t="s">
        <v>25348</v>
      </c>
      <c r="B67" s="322" t="s">
        <v>25349</v>
      </c>
      <c r="C67" s="323" t="s">
        <v>18372</v>
      </c>
      <c r="D67" s="324">
        <v>45.659700000000001</v>
      </c>
      <c r="F67" s="320"/>
    </row>
    <row r="68" spans="1:6" ht="16.149999999999999" customHeight="1" x14ac:dyDescent="0.2">
      <c r="A68" s="323" t="s">
        <v>25350</v>
      </c>
      <c r="B68" s="322" t="s">
        <v>25351</v>
      </c>
      <c r="C68" s="323" t="s">
        <v>19513</v>
      </c>
      <c r="D68" s="324">
        <v>7676.7151999999996</v>
      </c>
      <c r="F68" s="320"/>
    </row>
    <row r="69" spans="1:6" ht="16.149999999999999" customHeight="1" x14ac:dyDescent="0.2">
      <c r="A69" s="323" t="s">
        <v>25352</v>
      </c>
      <c r="B69" s="322" t="s">
        <v>25353</v>
      </c>
      <c r="C69" s="323" t="s">
        <v>18372</v>
      </c>
      <c r="D69" s="324">
        <v>33.847700000000003</v>
      </c>
      <c r="F69" s="320"/>
    </row>
    <row r="70" spans="1:6" ht="16.149999999999999" customHeight="1" x14ac:dyDescent="0.2">
      <c r="A70" s="323" t="s">
        <v>25354</v>
      </c>
      <c r="B70" s="322" t="s">
        <v>25355</v>
      </c>
      <c r="C70" s="323" t="s">
        <v>18372</v>
      </c>
      <c r="D70" s="324">
        <v>41.312199999999997</v>
      </c>
      <c r="F70" s="320"/>
    </row>
    <row r="71" spans="1:6" ht="16.149999999999999" customHeight="1" x14ac:dyDescent="0.2">
      <c r="A71" s="323" t="s">
        <v>25356</v>
      </c>
      <c r="B71" s="322" t="s">
        <v>25357</v>
      </c>
      <c r="C71" s="323" t="s">
        <v>19513</v>
      </c>
      <c r="D71" s="324">
        <v>7572.8760000000002</v>
      </c>
      <c r="F71" s="320"/>
    </row>
    <row r="72" spans="1:6" ht="16.149999999999999" customHeight="1" x14ac:dyDescent="0.2">
      <c r="A72" s="323" t="s">
        <v>25358</v>
      </c>
      <c r="B72" s="322" t="s">
        <v>25359</v>
      </c>
      <c r="C72" s="323" t="s">
        <v>19513</v>
      </c>
      <c r="D72" s="324">
        <v>8418.9631000000008</v>
      </c>
      <c r="F72" s="320"/>
    </row>
    <row r="73" spans="1:6" ht="16.149999999999999" customHeight="1" x14ac:dyDescent="0.2">
      <c r="A73" s="323" t="s">
        <v>25360</v>
      </c>
      <c r="B73" s="322" t="s">
        <v>25361</v>
      </c>
      <c r="C73" s="323" t="s">
        <v>18372</v>
      </c>
      <c r="D73" s="324">
        <v>29.1785</v>
      </c>
      <c r="F73" s="320"/>
    </row>
    <row r="74" spans="1:6" ht="16.149999999999999" customHeight="1" x14ac:dyDescent="0.2">
      <c r="A74" s="323" t="s">
        <v>25362</v>
      </c>
      <c r="B74" s="322" t="s">
        <v>25363</v>
      </c>
      <c r="C74" s="323" t="s">
        <v>18372</v>
      </c>
      <c r="D74" s="324">
        <v>45.659700000000001</v>
      </c>
      <c r="F74" s="320"/>
    </row>
    <row r="75" spans="1:6" ht="16.149999999999999" customHeight="1" x14ac:dyDescent="0.2">
      <c r="A75" s="323" t="s">
        <v>25364</v>
      </c>
      <c r="B75" s="322" t="s">
        <v>25365</v>
      </c>
      <c r="C75" s="323" t="s">
        <v>18372</v>
      </c>
      <c r="D75" s="324">
        <v>64.296599999999998</v>
      </c>
      <c r="F75" s="320"/>
    </row>
    <row r="76" spans="1:6" ht="16.149999999999999" customHeight="1" x14ac:dyDescent="0.2">
      <c r="A76" s="323" t="s">
        <v>25366</v>
      </c>
      <c r="B76" s="322" t="s">
        <v>25367</v>
      </c>
      <c r="C76" s="323" t="s">
        <v>18372</v>
      </c>
      <c r="D76" s="324">
        <v>154.524</v>
      </c>
      <c r="F76" s="320"/>
    </row>
    <row r="77" spans="1:6" ht="16.149999999999999" customHeight="1" x14ac:dyDescent="0.2">
      <c r="A77" s="323" t="s">
        <v>25368</v>
      </c>
      <c r="B77" s="322" t="s">
        <v>25369</v>
      </c>
      <c r="C77" s="323" t="s">
        <v>19513</v>
      </c>
      <c r="D77" s="324">
        <v>7860.9952999999996</v>
      </c>
      <c r="F77" s="320"/>
    </row>
    <row r="78" spans="1:6" ht="16.149999999999999" customHeight="1" x14ac:dyDescent="0.2">
      <c r="A78" s="323" t="s">
        <v>25370</v>
      </c>
      <c r="B78" s="322" t="s">
        <v>25371</v>
      </c>
      <c r="C78" s="323" t="s">
        <v>18372</v>
      </c>
      <c r="D78" s="324">
        <v>137.8237</v>
      </c>
      <c r="F78" s="320"/>
    </row>
    <row r="79" spans="1:6" ht="16.149999999999999" customHeight="1" x14ac:dyDescent="0.2">
      <c r="A79" s="323" t="s">
        <v>25372</v>
      </c>
      <c r="B79" s="322" t="s">
        <v>25373</v>
      </c>
      <c r="C79" s="323" t="s">
        <v>18372</v>
      </c>
      <c r="D79" s="324">
        <v>38.195300000000003</v>
      </c>
      <c r="F79" s="320"/>
    </row>
    <row r="80" spans="1:6" ht="16.149999999999999" customHeight="1" x14ac:dyDescent="0.2">
      <c r="A80" s="323" t="s">
        <v>25374</v>
      </c>
      <c r="B80" s="322" t="s">
        <v>25375</v>
      </c>
      <c r="C80" s="323" t="s">
        <v>19513</v>
      </c>
      <c r="D80" s="324">
        <v>8418.9631000000008</v>
      </c>
      <c r="F80" s="320"/>
    </row>
    <row r="81" spans="1:6" ht="16.149999999999999" customHeight="1" x14ac:dyDescent="0.2">
      <c r="A81" s="323" t="s">
        <v>25376</v>
      </c>
      <c r="B81" s="322" t="s">
        <v>25377</v>
      </c>
      <c r="C81" s="323" t="s">
        <v>18372</v>
      </c>
      <c r="D81" s="324">
        <v>195.50450000000001</v>
      </c>
      <c r="F81" s="320"/>
    </row>
    <row r="82" spans="1:6" ht="16.149999999999999" customHeight="1" x14ac:dyDescent="0.2">
      <c r="A82" s="323" t="s">
        <v>25378</v>
      </c>
      <c r="B82" s="322" t="s">
        <v>25379</v>
      </c>
      <c r="C82" s="323" t="s">
        <v>18372</v>
      </c>
      <c r="D82" s="324">
        <v>142.733</v>
      </c>
      <c r="F82" s="320"/>
    </row>
    <row r="83" spans="1:6" ht="16.149999999999999" customHeight="1" x14ac:dyDescent="0.2">
      <c r="A83" s="323" t="s">
        <v>25380</v>
      </c>
      <c r="B83" s="322" t="s">
        <v>25381</v>
      </c>
      <c r="C83" s="323" t="s">
        <v>19513</v>
      </c>
      <c r="D83" s="324">
        <v>4266.3602000000001</v>
      </c>
      <c r="F83" s="320"/>
    </row>
    <row r="84" spans="1:6" ht="16.149999999999999" customHeight="1" x14ac:dyDescent="0.2">
      <c r="A84" s="323" t="s">
        <v>25382</v>
      </c>
      <c r="B84" s="322" t="s">
        <v>25383</v>
      </c>
      <c r="C84" s="323" t="s">
        <v>19513</v>
      </c>
      <c r="D84" s="324">
        <v>7786.5808999999999</v>
      </c>
      <c r="F84" s="320"/>
    </row>
    <row r="85" spans="1:6" ht="16.149999999999999" customHeight="1" x14ac:dyDescent="0.2">
      <c r="A85" s="323" t="s">
        <v>25384</v>
      </c>
      <c r="B85" s="322" t="s">
        <v>25385</v>
      </c>
      <c r="C85" s="323" t="s">
        <v>18372</v>
      </c>
      <c r="D85" s="324">
        <v>154.524</v>
      </c>
      <c r="F85" s="320"/>
    </row>
    <row r="86" spans="1:6" ht="16.149999999999999" customHeight="1" x14ac:dyDescent="0.2">
      <c r="A86" s="323" t="s">
        <v>25386</v>
      </c>
      <c r="B86" s="322" t="s">
        <v>25387</v>
      </c>
      <c r="C86" s="323" t="s">
        <v>18372</v>
      </c>
      <c r="D86" s="324">
        <v>23.227499999999999</v>
      </c>
      <c r="F86" s="320"/>
    </row>
    <row r="87" spans="1:6" ht="16.149999999999999" customHeight="1" x14ac:dyDescent="0.2">
      <c r="A87" s="323" t="s">
        <v>25388</v>
      </c>
      <c r="B87" s="322" t="s">
        <v>25389</v>
      </c>
      <c r="C87" s="323" t="s">
        <v>19513</v>
      </c>
      <c r="D87" s="324">
        <v>8418.9631000000008</v>
      </c>
      <c r="F87" s="320"/>
    </row>
    <row r="88" spans="1:6" ht="16.149999999999999" customHeight="1" x14ac:dyDescent="0.2">
      <c r="A88" s="323" t="s">
        <v>25390</v>
      </c>
      <c r="B88" s="322" t="s">
        <v>25391</v>
      </c>
      <c r="C88" s="323" t="s">
        <v>18372</v>
      </c>
      <c r="D88" s="324">
        <v>91.049099999999996</v>
      </c>
      <c r="F88" s="320"/>
    </row>
    <row r="89" spans="1:6" ht="16.149999999999999" customHeight="1" x14ac:dyDescent="0.2">
      <c r="A89" s="323" t="s">
        <v>25392</v>
      </c>
      <c r="B89" s="322" t="s">
        <v>25393</v>
      </c>
      <c r="C89" s="323" t="s">
        <v>19513</v>
      </c>
      <c r="D89" s="324">
        <v>4980.7746999999999</v>
      </c>
      <c r="F89" s="320"/>
    </row>
    <row r="90" spans="1:6" ht="16.149999999999999" customHeight="1" x14ac:dyDescent="0.2">
      <c r="A90" s="323" t="s">
        <v>25394</v>
      </c>
      <c r="B90" s="322" t="s">
        <v>25395</v>
      </c>
      <c r="C90" s="323" t="s">
        <v>18372</v>
      </c>
      <c r="D90" s="324">
        <v>42.482300000000002</v>
      </c>
      <c r="F90" s="320"/>
    </row>
    <row r="91" spans="1:6" ht="16.149999999999999" customHeight="1" x14ac:dyDescent="0.2">
      <c r="A91" s="323" t="s">
        <v>25396</v>
      </c>
      <c r="B91" s="322" t="s">
        <v>25397</v>
      </c>
      <c r="C91" s="323" t="s">
        <v>18372</v>
      </c>
      <c r="D91" s="324">
        <v>30.2851</v>
      </c>
      <c r="F91" s="320"/>
    </row>
    <row r="92" spans="1:6" ht="16.149999999999999" customHeight="1" x14ac:dyDescent="0.2">
      <c r="A92" s="323" t="s">
        <v>25398</v>
      </c>
      <c r="B92" s="322" t="s">
        <v>25399</v>
      </c>
      <c r="C92" s="323" t="s">
        <v>18372</v>
      </c>
      <c r="D92" s="324">
        <v>114.1645</v>
      </c>
      <c r="F92" s="320"/>
    </row>
    <row r="93" spans="1:6" ht="16.149999999999999" customHeight="1" x14ac:dyDescent="0.2">
      <c r="A93" s="323" t="s">
        <v>25400</v>
      </c>
      <c r="B93" s="322" t="s">
        <v>25401</v>
      </c>
      <c r="C93" s="323" t="s">
        <v>19513</v>
      </c>
      <c r="D93" s="324">
        <v>20118.441500000001</v>
      </c>
      <c r="F93" s="320"/>
    </row>
    <row r="94" spans="1:6" ht="16.149999999999999" customHeight="1" x14ac:dyDescent="0.2">
      <c r="A94" s="323" t="s">
        <v>25402</v>
      </c>
      <c r="B94" s="322" t="s">
        <v>25403</v>
      </c>
      <c r="C94" s="323" t="s">
        <v>19513</v>
      </c>
      <c r="D94" s="324">
        <v>16753.533899999999</v>
      </c>
      <c r="F94" s="320"/>
    </row>
    <row r="95" spans="1:6" ht="16.149999999999999" customHeight="1" x14ac:dyDescent="0.2">
      <c r="A95" s="323" t="s">
        <v>25404</v>
      </c>
      <c r="B95" s="322" t="s">
        <v>25405</v>
      </c>
      <c r="C95" s="323" t="s">
        <v>19513</v>
      </c>
      <c r="D95" s="324">
        <v>7094.5297</v>
      </c>
      <c r="F95" s="320"/>
    </row>
    <row r="96" spans="1:6" ht="16.149999999999999" customHeight="1" x14ac:dyDescent="0.2">
      <c r="A96" s="323" t="s">
        <v>25406</v>
      </c>
      <c r="B96" s="322" t="s">
        <v>25407</v>
      </c>
      <c r="C96" s="323" t="s">
        <v>19513</v>
      </c>
      <c r="D96" s="324">
        <v>6920.0631999999996</v>
      </c>
      <c r="F96" s="320"/>
    </row>
    <row r="97" spans="1:6" ht="16.149999999999999" customHeight="1" x14ac:dyDescent="0.2">
      <c r="A97" s="323" t="s">
        <v>25408</v>
      </c>
      <c r="B97" s="322" t="s">
        <v>25409</v>
      </c>
      <c r="C97" s="323" t="s">
        <v>19513</v>
      </c>
      <c r="D97" s="324">
        <v>6308.4418999999998</v>
      </c>
      <c r="F97" s="320"/>
    </row>
    <row r="98" spans="1:6" ht="16.149999999999999" customHeight="1" x14ac:dyDescent="0.2">
      <c r="A98" s="323" t="s">
        <v>25410</v>
      </c>
      <c r="B98" s="322" t="s">
        <v>25411</v>
      </c>
      <c r="C98" s="323" t="s">
        <v>18372</v>
      </c>
      <c r="D98" s="324">
        <v>99.643600000000006</v>
      </c>
      <c r="F98" s="320"/>
    </row>
    <row r="99" spans="1:6" ht="16.149999999999999" customHeight="1" x14ac:dyDescent="0.2">
      <c r="A99" s="323" t="s">
        <v>25412</v>
      </c>
      <c r="B99" s="322" t="s">
        <v>25413</v>
      </c>
      <c r="C99" s="323" t="s">
        <v>18372</v>
      </c>
      <c r="D99" s="324">
        <v>35.393000000000001</v>
      </c>
      <c r="F99" s="320"/>
    </row>
    <row r="100" spans="1:6" ht="16.149999999999999" customHeight="1" x14ac:dyDescent="0.2">
      <c r="A100" s="323" t="s">
        <v>25414</v>
      </c>
      <c r="B100" s="322" t="s">
        <v>25415</v>
      </c>
      <c r="C100" s="323" t="s">
        <v>19513</v>
      </c>
      <c r="D100" s="324">
        <v>8418.9631000000008</v>
      </c>
      <c r="F100" s="320"/>
    </row>
    <row r="101" spans="1:6" ht="16.149999999999999" customHeight="1" x14ac:dyDescent="0.2">
      <c r="A101" s="323" t="s">
        <v>25416</v>
      </c>
      <c r="B101" s="322" t="s">
        <v>25417</v>
      </c>
      <c r="C101" s="323" t="s">
        <v>18372</v>
      </c>
      <c r="D101" s="324">
        <v>44.056699999999999</v>
      </c>
      <c r="F101" s="320"/>
    </row>
    <row r="102" spans="1:6" ht="16.149999999999999" customHeight="1" x14ac:dyDescent="0.2">
      <c r="A102" s="323" t="s">
        <v>25418</v>
      </c>
      <c r="B102" s="322" t="s">
        <v>25419</v>
      </c>
      <c r="C102" s="323" t="s">
        <v>18372</v>
      </c>
      <c r="D102" s="324">
        <v>84.448800000000006</v>
      </c>
      <c r="F102" s="320"/>
    </row>
    <row r="103" spans="1:6" ht="16.149999999999999" customHeight="1" x14ac:dyDescent="0.2">
      <c r="A103" s="323" t="s">
        <v>25420</v>
      </c>
      <c r="B103" s="322" t="s">
        <v>25421</v>
      </c>
      <c r="C103" s="323" t="s">
        <v>18372</v>
      </c>
      <c r="D103" s="324">
        <v>37.611499999999999</v>
      </c>
      <c r="F103" s="320"/>
    </row>
    <row r="104" spans="1:6" ht="16.149999999999999" customHeight="1" x14ac:dyDescent="0.2">
      <c r="A104" s="323" t="s">
        <v>25422</v>
      </c>
      <c r="B104" s="322" t="s">
        <v>25423</v>
      </c>
      <c r="C104" s="323" t="s">
        <v>19513</v>
      </c>
      <c r="D104" s="324">
        <v>8101.2039999999997</v>
      </c>
      <c r="F104" s="320"/>
    </row>
    <row r="105" spans="1:6" ht="16.149999999999999" customHeight="1" x14ac:dyDescent="0.2">
      <c r="A105" s="323" t="s">
        <v>25424</v>
      </c>
      <c r="B105" s="322" t="s">
        <v>25425</v>
      </c>
      <c r="C105" s="323" t="s">
        <v>18372</v>
      </c>
      <c r="D105" s="324">
        <v>42.713200000000001</v>
      </c>
      <c r="F105" s="320"/>
    </row>
    <row r="106" spans="1:6" ht="16.149999999999999" customHeight="1" x14ac:dyDescent="0.2">
      <c r="A106" s="323" t="s">
        <v>25426</v>
      </c>
      <c r="B106" s="322" t="s">
        <v>25427</v>
      </c>
      <c r="C106" s="323" t="s">
        <v>18372</v>
      </c>
      <c r="D106" s="324">
        <v>44.7943</v>
      </c>
      <c r="F106" s="320"/>
    </row>
    <row r="107" spans="1:6" ht="16.149999999999999" customHeight="1" x14ac:dyDescent="0.2">
      <c r="A107" s="323" t="s">
        <v>25428</v>
      </c>
      <c r="B107" s="322" t="s">
        <v>25429</v>
      </c>
      <c r="C107" s="323" t="s">
        <v>18372</v>
      </c>
      <c r="D107" s="324">
        <v>60.564399999999999</v>
      </c>
      <c r="F107" s="320"/>
    </row>
    <row r="108" spans="1:6" ht="16.149999999999999" customHeight="1" x14ac:dyDescent="0.2">
      <c r="A108" s="323" t="s">
        <v>25430</v>
      </c>
      <c r="B108" s="322" t="s">
        <v>25431</v>
      </c>
      <c r="C108" s="323" t="s">
        <v>18372</v>
      </c>
      <c r="D108" s="324">
        <v>56.311700000000002</v>
      </c>
      <c r="F108" s="320"/>
    </row>
    <row r="109" spans="1:6" ht="16.149999999999999" customHeight="1" x14ac:dyDescent="0.2">
      <c r="A109" s="323" t="s">
        <v>25432</v>
      </c>
      <c r="B109" s="322" t="s">
        <v>25433</v>
      </c>
      <c r="C109" s="323" t="s">
        <v>18372</v>
      </c>
      <c r="D109" s="324">
        <v>39.692500000000003</v>
      </c>
      <c r="F109" s="320"/>
    </row>
    <row r="110" spans="1:6" ht="16.149999999999999" customHeight="1" x14ac:dyDescent="0.2">
      <c r="A110" s="323" t="s">
        <v>25434</v>
      </c>
      <c r="B110" s="322" t="s">
        <v>25435</v>
      </c>
      <c r="C110" s="323" t="s">
        <v>18372</v>
      </c>
      <c r="D110" s="324">
        <v>35.698</v>
      </c>
      <c r="F110" s="320"/>
    </row>
    <row r="111" spans="1:6" ht="16.149999999999999" customHeight="1" x14ac:dyDescent="0.2">
      <c r="A111" s="323" t="s">
        <v>25436</v>
      </c>
      <c r="B111" s="322" t="s">
        <v>25437</v>
      </c>
      <c r="C111" s="323" t="s">
        <v>18372</v>
      </c>
      <c r="D111" s="324">
        <v>41.824399999999997</v>
      </c>
      <c r="F111" s="320"/>
    </row>
    <row r="112" spans="1:6" ht="16.149999999999999" customHeight="1" x14ac:dyDescent="0.2">
      <c r="A112" s="323" t="s">
        <v>25438</v>
      </c>
      <c r="B112" s="322" t="s">
        <v>25439</v>
      </c>
      <c r="C112" s="323" t="s">
        <v>18372</v>
      </c>
      <c r="D112" s="324">
        <v>63.876600000000003</v>
      </c>
      <c r="F112" s="320"/>
    </row>
    <row r="113" spans="1:6" ht="16.149999999999999" customHeight="1" x14ac:dyDescent="0.2">
      <c r="A113" s="323" t="s">
        <v>25440</v>
      </c>
      <c r="B113" s="322" t="s">
        <v>25441</v>
      </c>
      <c r="C113" s="323" t="s">
        <v>18372</v>
      </c>
      <c r="D113" s="324">
        <v>44.293399999999998</v>
      </c>
      <c r="F113" s="320"/>
    </row>
    <row r="114" spans="1:6" ht="16.149999999999999" customHeight="1" x14ac:dyDescent="0.2">
      <c r="A114" s="323" t="s">
        <v>25442</v>
      </c>
      <c r="B114" s="322" t="s">
        <v>25443</v>
      </c>
      <c r="C114" s="323" t="s">
        <v>19513</v>
      </c>
      <c r="D114" s="324">
        <v>11768.6566</v>
      </c>
      <c r="F114" s="320"/>
    </row>
    <row r="115" spans="1:6" ht="16.149999999999999" customHeight="1" x14ac:dyDescent="0.2">
      <c r="A115" s="323" t="s">
        <v>25444</v>
      </c>
      <c r="B115" s="322" t="s">
        <v>25445</v>
      </c>
      <c r="C115" s="323" t="s">
        <v>18372</v>
      </c>
      <c r="D115" s="324">
        <v>45.331899999999997</v>
      </c>
      <c r="F115" s="320"/>
    </row>
    <row r="116" spans="1:6" ht="16.149999999999999" customHeight="1" x14ac:dyDescent="0.2">
      <c r="A116" s="323" t="s">
        <v>25446</v>
      </c>
      <c r="B116" s="322" t="s">
        <v>25447</v>
      </c>
      <c r="C116" s="323" t="s">
        <v>18372</v>
      </c>
      <c r="D116" s="324">
        <v>38.517899999999997</v>
      </c>
      <c r="F116" s="320"/>
    </row>
    <row r="117" spans="1:6" ht="16.149999999999999" customHeight="1" x14ac:dyDescent="0.2">
      <c r="A117" s="323" t="s">
        <v>25448</v>
      </c>
      <c r="B117" s="322" t="s">
        <v>25449</v>
      </c>
      <c r="C117" s="323" t="s">
        <v>18372</v>
      </c>
      <c r="D117" s="324">
        <v>23.464700000000001</v>
      </c>
      <c r="F117" s="320"/>
    </row>
    <row r="118" spans="1:6" ht="16.149999999999999" customHeight="1" x14ac:dyDescent="0.2">
      <c r="A118" s="323" t="s">
        <v>25450</v>
      </c>
      <c r="B118" s="322" t="s">
        <v>25451</v>
      </c>
      <c r="C118" s="323" t="s">
        <v>18372</v>
      </c>
      <c r="D118" s="324">
        <v>41.751199999999997</v>
      </c>
      <c r="F118" s="320"/>
    </row>
    <row r="119" spans="1:6" ht="16.149999999999999" customHeight="1" x14ac:dyDescent="0.2">
      <c r="A119" s="323" t="s">
        <v>25452</v>
      </c>
      <c r="B119" s="322" t="s">
        <v>25453</v>
      </c>
      <c r="C119" s="323" t="s">
        <v>18372</v>
      </c>
      <c r="D119" s="324">
        <v>35.2303</v>
      </c>
      <c r="F119" s="320"/>
    </row>
    <row r="120" spans="1:6" ht="16.149999999999999" customHeight="1" x14ac:dyDescent="0.2">
      <c r="A120" s="323" t="s">
        <v>25454</v>
      </c>
      <c r="B120" s="322" t="s">
        <v>25455</v>
      </c>
      <c r="C120" s="323" t="s">
        <v>18372</v>
      </c>
      <c r="D120" s="324">
        <v>37.161900000000003</v>
      </c>
      <c r="F120" s="320"/>
    </row>
    <row r="121" spans="1:6" ht="16.149999999999999" customHeight="1" x14ac:dyDescent="0.2">
      <c r="A121" s="323" t="s">
        <v>25456</v>
      </c>
      <c r="B121" s="322" t="s">
        <v>25457</v>
      </c>
      <c r="C121" s="323" t="s">
        <v>18372</v>
      </c>
      <c r="D121" s="324">
        <v>37.099400000000003</v>
      </c>
      <c r="F121" s="320"/>
    </row>
    <row r="122" spans="1:6" ht="16.149999999999999" customHeight="1" x14ac:dyDescent="0.2">
      <c r="A122" s="323" t="s">
        <v>25458</v>
      </c>
      <c r="B122" s="322" t="s">
        <v>25459</v>
      </c>
      <c r="C122" s="323" t="s">
        <v>18372</v>
      </c>
      <c r="D122" s="324">
        <v>53.082099999999997</v>
      </c>
      <c r="F122" s="320"/>
    </row>
    <row r="123" spans="1:6" ht="16.149999999999999" customHeight="1" x14ac:dyDescent="0.2">
      <c r="A123" s="323" t="s">
        <v>25460</v>
      </c>
      <c r="B123" s="322" t="s">
        <v>25461</v>
      </c>
      <c r="C123" s="323" t="s">
        <v>19513</v>
      </c>
      <c r="D123" s="324">
        <v>25432.686300000001</v>
      </c>
      <c r="F123" s="320"/>
    </row>
    <row r="124" spans="1:6" ht="16.149999999999999" customHeight="1" x14ac:dyDescent="0.2">
      <c r="A124" s="323" t="s">
        <v>25462</v>
      </c>
      <c r="B124" s="322" t="s">
        <v>25463</v>
      </c>
      <c r="C124" s="323" t="s">
        <v>19513</v>
      </c>
      <c r="D124" s="324">
        <v>7786.5808999999999</v>
      </c>
      <c r="F124" s="320"/>
    </row>
    <row r="125" spans="1:6" ht="16.149999999999999" customHeight="1" x14ac:dyDescent="0.2">
      <c r="A125" s="323" t="s">
        <v>25464</v>
      </c>
      <c r="B125" s="322" t="s">
        <v>25465</v>
      </c>
      <c r="C125" s="323" t="s">
        <v>19513</v>
      </c>
      <c r="D125" s="324">
        <v>5926.6153999999997</v>
      </c>
      <c r="F125" s="320"/>
    </row>
    <row r="126" spans="1:6" ht="16.149999999999999" customHeight="1" x14ac:dyDescent="0.2">
      <c r="A126" s="323" t="s">
        <v>25466</v>
      </c>
      <c r="B126" s="322" t="s">
        <v>25467</v>
      </c>
      <c r="C126" s="323" t="s">
        <v>19513</v>
      </c>
      <c r="D126" s="324">
        <v>8888.3390999999992</v>
      </c>
      <c r="F126" s="320"/>
    </row>
    <row r="127" spans="1:6" ht="16.149999999999999" customHeight="1" x14ac:dyDescent="0.2">
      <c r="A127" s="323" t="s">
        <v>25468</v>
      </c>
      <c r="B127" s="322" t="s">
        <v>25469</v>
      </c>
      <c r="C127" s="323" t="s">
        <v>19513</v>
      </c>
      <c r="D127" s="324">
        <v>5964.9672</v>
      </c>
      <c r="F127" s="320"/>
    </row>
    <row r="128" spans="1:6" ht="16.149999999999999" customHeight="1" x14ac:dyDescent="0.2">
      <c r="A128" s="323" t="s">
        <v>25470</v>
      </c>
      <c r="B128" s="322" t="s">
        <v>25471</v>
      </c>
      <c r="C128" s="323" t="s">
        <v>19513</v>
      </c>
      <c r="D128" s="324">
        <v>21031.687399999999</v>
      </c>
      <c r="F128" s="320"/>
    </row>
    <row r="129" spans="1:6" ht="16.149999999999999" customHeight="1" x14ac:dyDescent="0.2">
      <c r="A129" s="323" t="s">
        <v>25472</v>
      </c>
      <c r="B129" s="322" t="s">
        <v>25473</v>
      </c>
      <c r="C129" s="323" t="s">
        <v>19513</v>
      </c>
      <c r="D129" s="324">
        <v>5320.4852000000001</v>
      </c>
      <c r="F129" s="320"/>
    </row>
    <row r="130" spans="1:6" ht="16.149999999999999" customHeight="1" x14ac:dyDescent="0.2">
      <c r="A130" s="323" t="s">
        <v>25474</v>
      </c>
      <c r="B130" s="322" t="s">
        <v>25475</v>
      </c>
      <c r="C130" s="323" t="s">
        <v>19513</v>
      </c>
      <c r="D130" s="324">
        <v>6244.8901999999998</v>
      </c>
      <c r="F130" s="320"/>
    </row>
    <row r="131" spans="1:6" ht="16.149999999999999" customHeight="1" x14ac:dyDescent="0.2">
      <c r="A131" s="323" t="s">
        <v>25476</v>
      </c>
      <c r="B131" s="322" t="s">
        <v>25477</v>
      </c>
      <c r="C131" s="323" t="s">
        <v>19513</v>
      </c>
      <c r="D131" s="324">
        <v>4323.5312999999996</v>
      </c>
      <c r="F131" s="320"/>
    </row>
    <row r="132" spans="1:6" ht="16.149999999999999" customHeight="1" x14ac:dyDescent="0.2">
      <c r="A132" s="323" t="s">
        <v>25478</v>
      </c>
      <c r="B132" s="322" t="s">
        <v>25479</v>
      </c>
      <c r="C132" s="323" t="s">
        <v>19513</v>
      </c>
      <c r="D132" s="324">
        <v>36080.847699999998</v>
      </c>
      <c r="F132" s="320"/>
    </row>
    <row r="133" spans="1:6" ht="16.149999999999999" customHeight="1" x14ac:dyDescent="0.2">
      <c r="A133" s="323" t="s">
        <v>25480</v>
      </c>
      <c r="B133" s="322" t="s">
        <v>25481</v>
      </c>
      <c r="C133" s="323" t="s">
        <v>18372</v>
      </c>
      <c r="D133" s="324">
        <v>44.2117</v>
      </c>
      <c r="F133" s="320"/>
    </row>
    <row r="134" spans="1:6" ht="16.149999999999999" customHeight="1" x14ac:dyDescent="0.2">
      <c r="A134" s="323" t="s">
        <v>25482</v>
      </c>
      <c r="B134" s="322" t="s">
        <v>25483</v>
      </c>
      <c r="C134" s="323" t="s">
        <v>18372</v>
      </c>
      <c r="D134" s="324">
        <v>34.717799999999997</v>
      </c>
      <c r="F134" s="320"/>
    </row>
    <row r="135" spans="1:6" ht="16.149999999999999" customHeight="1" x14ac:dyDescent="0.2">
      <c r="A135" s="323" t="s">
        <v>25484</v>
      </c>
      <c r="B135" s="322" t="s">
        <v>25485</v>
      </c>
      <c r="C135" s="323" t="s">
        <v>19513</v>
      </c>
      <c r="D135" s="324">
        <v>6530.9435999999996</v>
      </c>
      <c r="F135" s="320"/>
    </row>
    <row r="136" spans="1:6" ht="16.149999999999999" customHeight="1" x14ac:dyDescent="0.2">
      <c r="A136" s="323" t="s">
        <v>25486</v>
      </c>
      <c r="B136" s="322" t="s">
        <v>25487</v>
      </c>
      <c r="C136" s="323" t="s">
        <v>19513</v>
      </c>
      <c r="D136" s="324">
        <v>8358.3407999999999</v>
      </c>
      <c r="F136" s="320"/>
    </row>
    <row r="137" spans="1:6" ht="16.149999999999999" customHeight="1" x14ac:dyDescent="0.2">
      <c r="A137" s="323" t="s">
        <v>25488</v>
      </c>
      <c r="B137" s="322" t="s">
        <v>25489</v>
      </c>
      <c r="C137" s="323" t="s">
        <v>18372</v>
      </c>
      <c r="D137" s="324">
        <v>23.181699999999999</v>
      </c>
      <c r="F137" s="320"/>
    </row>
    <row r="138" spans="1:6" ht="16.149999999999999" customHeight="1" x14ac:dyDescent="0.2">
      <c r="A138" s="323" t="s">
        <v>25490</v>
      </c>
      <c r="B138" s="322" t="s">
        <v>25491</v>
      </c>
      <c r="C138" s="323" t="s">
        <v>18372</v>
      </c>
      <c r="D138" s="324">
        <v>63.876600000000003</v>
      </c>
      <c r="F138" s="320"/>
    </row>
    <row r="139" spans="1:6" ht="16.149999999999999" customHeight="1" x14ac:dyDescent="0.2">
      <c r="A139" s="323" t="s">
        <v>25492</v>
      </c>
      <c r="B139" s="322" t="s">
        <v>25493</v>
      </c>
      <c r="C139" s="323" t="s">
        <v>18372</v>
      </c>
      <c r="D139" s="324">
        <v>42.551600000000001</v>
      </c>
      <c r="F139" s="320"/>
    </row>
    <row r="140" spans="1:6" ht="16.149999999999999" customHeight="1" x14ac:dyDescent="0.2">
      <c r="A140" s="323" t="s">
        <v>25494</v>
      </c>
      <c r="B140" s="322" t="s">
        <v>25495</v>
      </c>
      <c r="C140" s="323" t="s">
        <v>18372</v>
      </c>
      <c r="D140" s="324">
        <v>36.176099999999998</v>
      </c>
      <c r="F140" s="320"/>
    </row>
    <row r="141" spans="1:6" ht="16.149999999999999" customHeight="1" x14ac:dyDescent="0.2">
      <c r="A141" s="323" t="s">
        <v>25496</v>
      </c>
      <c r="B141" s="322" t="s">
        <v>25497</v>
      </c>
      <c r="C141" s="323" t="s">
        <v>18372</v>
      </c>
      <c r="D141" s="324">
        <v>42.029499999999999</v>
      </c>
      <c r="F141" s="320"/>
    </row>
    <row r="142" spans="1:6" ht="16.149999999999999" customHeight="1" x14ac:dyDescent="0.2">
      <c r="A142" s="323" t="s">
        <v>25498</v>
      </c>
      <c r="B142" s="322" t="s">
        <v>25499</v>
      </c>
      <c r="C142" s="323" t="s">
        <v>18372</v>
      </c>
      <c r="D142" s="324">
        <v>41.6995</v>
      </c>
      <c r="F142" s="320"/>
    </row>
    <row r="143" spans="1:6" ht="16.149999999999999" customHeight="1" x14ac:dyDescent="0.2">
      <c r="A143" s="323" t="s">
        <v>25500</v>
      </c>
      <c r="B143" s="322" t="s">
        <v>25501</v>
      </c>
      <c r="C143" s="323" t="s">
        <v>18372</v>
      </c>
      <c r="D143" s="324">
        <v>42.029499999999999</v>
      </c>
      <c r="F143" s="320"/>
    </row>
    <row r="144" spans="1:6" ht="16.149999999999999" customHeight="1" x14ac:dyDescent="0.2">
      <c r="A144" s="323" t="s">
        <v>25502</v>
      </c>
      <c r="B144" s="322" t="s">
        <v>25503</v>
      </c>
      <c r="C144" s="323" t="s">
        <v>19513</v>
      </c>
      <c r="D144" s="324">
        <v>6670.5743000000002</v>
      </c>
      <c r="F144" s="320"/>
    </row>
    <row r="145" spans="1:6" ht="16.149999999999999" customHeight="1" x14ac:dyDescent="0.2">
      <c r="A145" s="323" t="s">
        <v>25504</v>
      </c>
      <c r="B145" s="322" t="s">
        <v>25505</v>
      </c>
      <c r="C145" s="323" t="s">
        <v>18372</v>
      </c>
      <c r="D145" s="324">
        <v>48.002600000000001</v>
      </c>
      <c r="F145" s="320"/>
    </row>
    <row r="146" spans="1:6" ht="16.149999999999999" customHeight="1" x14ac:dyDescent="0.2">
      <c r="A146" s="323" t="s">
        <v>25506</v>
      </c>
      <c r="B146" s="322" t="s">
        <v>25507</v>
      </c>
      <c r="C146" s="323" t="s">
        <v>18372</v>
      </c>
      <c r="D146" s="324">
        <v>27.451899999999998</v>
      </c>
      <c r="F146" s="320"/>
    </row>
    <row r="269" ht="16.5" customHeight="1" x14ac:dyDescent="0.2"/>
    <row r="302" ht="16.5" customHeight="1" x14ac:dyDescent="0.2"/>
    <row r="448" ht="16.5" customHeight="1" x14ac:dyDescent="0.2"/>
    <row r="478" ht="16.5" customHeight="1" x14ac:dyDescent="0.2"/>
    <row r="513" ht="16.5" customHeight="1" x14ac:dyDescent="0.2"/>
    <row r="548" ht="16.5" customHeight="1" x14ac:dyDescent="0.2"/>
    <row r="583" ht="16.5" customHeight="1" x14ac:dyDescent="0.2"/>
    <row r="618" ht="16.5" customHeight="1" x14ac:dyDescent="0.2"/>
    <row r="653" ht="16.5" customHeight="1" x14ac:dyDescent="0.2"/>
    <row r="688" ht="16.5" customHeight="1" x14ac:dyDescent="0.2"/>
    <row r="723" ht="16.5" customHeight="1" x14ac:dyDescent="0.2"/>
    <row r="758" ht="16.5" customHeight="1" x14ac:dyDescent="0.2"/>
    <row r="793" ht="16.5" customHeight="1" x14ac:dyDescent="0.2"/>
    <row r="828" ht="16.5" customHeight="1" x14ac:dyDescent="0.2"/>
    <row r="863" ht="16.5" customHeight="1" x14ac:dyDescent="0.2"/>
    <row r="898" ht="16.5" customHeight="1" x14ac:dyDescent="0.2"/>
    <row r="930" ht="16.5" customHeight="1" x14ac:dyDescent="0.2"/>
    <row r="959" ht="16.5" customHeight="1" x14ac:dyDescent="0.2"/>
    <row r="988" ht="16.5" customHeight="1" x14ac:dyDescent="0.2"/>
    <row r="1017" ht="16.5" customHeight="1" x14ac:dyDescent="0.2"/>
    <row r="1046" ht="16.5" customHeight="1" x14ac:dyDescent="0.2"/>
    <row r="1075" ht="16.5" customHeight="1" x14ac:dyDescent="0.2"/>
    <row r="1104" ht="16.5" customHeight="1" x14ac:dyDescent="0.2"/>
    <row r="1133" ht="16.5" customHeight="1" x14ac:dyDescent="0.2"/>
    <row r="1191" ht="16.5" customHeight="1" x14ac:dyDescent="0.2"/>
    <row r="1248" ht="16.5" customHeight="1" x14ac:dyDescent="0.2"/>
    <row r="1277" ht="16.5" customHeight="1" x14ac:dyDescent="0.2"/>
    <row r="1306" ht="16.5" customHeight="1" x14ac:dyDescent="0.2"/>
    <row r="1364" ht="16.5" customHeight="1" x14ac:dyDescent="0.2"/>
    <row r="1394" ht="16.5" customHeight="1" x14ac:dyDescent="0.2"/>
    <row r="1480" ht="16.5" customHeight="1" x14ac:dyDescent="0.2"/>
  </sheetData>
  <printOptions horizontalCentered="1"/>
  <pageMargins left="0.196850393700787" right="0.196850393700787" top="1.37795275590551" bottom="0.59055118110236204" header="0" footer="0.196850393700787"/>
  <pageSetup paperSize="9" fitToWidth="0" fitToHeight="0" orientation="portrait" horizontalDpi="1200" verticalDpi="1200" r:id="rId1"/>
  <headerFooter scaleWithDoc="0">
    <oddHeader>&amp;C&amp;"Arial"&amp;8
&amp;"Arial"&amp;8&amp;BSISTEMA DE CUSTOS REFERENCIAIS DE OBRAS - SICRO
&amp;"Arial"&amp;8Relatório Sintético de Mão de Obra - Sem desoneração
&amp;"Arial"&amp;8Pernambuco - janeiro/2026&amp;B&amp;L&amp;G</oddHeader>
    <oddFooter>&amp;C&amp;"Arial"&amp;8_______________________________________________________________________________________________________________________________
&amp;P/&amp;N</oddFooter>
  </headerFooter>
  <legacyDrawingHF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82C5A-B27A-4BDC-944D-384A19E3E134}">
  <dimension ref="A1:K565"/>
  <sheetViews>
    <sheetView showGridLines="0" zoomScale="80" zoomScaleNormal="80" workbookViewId="0">
      <selection sqref="A1:XFD1048576"/>
    </sheetView>
  </sheetViews>
  <sheetFormatPr defaultRowHeight="15" x14ac:dyDescent="0.25"/>
  <cols>
    <col min="1" max="1" width="9.28515625" customWidth="1"/>
    <col min="2" max="2" width="120" customWidth="1"/>
    <col min="3" max="11" width="18" customWidth="1"/>
  </cols>
  <sheetData>
    <row r="1" spans="1:11" ht="48" customHeight="1" x14ac:dyDescent="0.25">
      <c r="A1" s="326" t="s">
        <v>15146</v>
      </c>
      <c r="B1" s="115" t="s">
        <v>21789</v>
      </c>
      <c r="C1" s="115" t="s">
        <v>25508</v>
      </c>
      <c r="D1" s="115" t="s">
        <v>25509</v>
      </c>
      <c r="E1" s="115" t="s">
        <v>25510</v>
      </c>
      <c r="F1" s="115" t="s">
        <v>25511</v>
      </c>
      <c r="G1" s="115" t="s">
        <v>25512</v>
      </c>
      <c r="H1" s="115" t="s">
        <v>25513</v>
      </c>
      <c r="I1" s="115" t="s">
        <v>25514</v>
      </c>
      <c r="J1" s="115" t="s">
        <v>25515</v>
      </c>
      <c r="K1" s="117" t="s">
        <v>25516</v>
      </c>
    </row>
    <row r="2" spans="1:11" ht="15.75" customHeight="1" x14ac:dyDescent="0.25">
      <c r="A2" s="118" t="s">
        <v>25517</v>
      </c>
      <c r="B2" s="119" t="s">
        <v>25518</v>
      </c>
      <c r="C2" s="327">
        <v>74189.038499999995</v>
      </c>
      <c r="D2" s="327">
        <v>9.8918999999999997</v>
      </c>
      <c r="E2" s="327">
        <v>1.5258</v>
      </c>
      <c r="F2" s="327">
        <v>0</v>
      </c>
      <c r="G2" s="327">
        <v>7.4188999999999998</v>
      </c>
      <c r="H2" s="327">
        <v>0</v>
      </c>
      <c r="I2" s="327">
        <v>0</v>
      </c>
      <c r="J2" s="327">
        <v>18.836600000000001</v>
      </c>
      <c r="K2" s="327">
        <v>11.4177</v>
      </c>
    </row>
    <row r="3" spans="1:11" ht="15.75" customHeight="1" x14ac:dyDescent="0.25">
      <c r="A3" s="118" t="s">
        <v>25519</v>
      </c>
      <c r="B3" s="119" t="s">
        <v>25520</v>
      </c>
      <c r="C3" s="327">
        <v>97216.109899999996</v>
      </c>
      <c r="D3" s="327">
        <v>12.9621</v>
      </c>
      <c r="E3" s="327">
        <v>1.9994000000000001</v>
      </c>
      <c r="F3" s="327">
        <v>0</v>
      </c>
      <c r="G3" s="327">
        <v>9.7216000000000005</v>
      </c>
      <c r="H3" s="327">
        <v>0</v>
      </c>
      <c r="I3" s="327">
        <v>0</v>
      </c>
      <c r="J3" s="327">
        <v>24.6831</v>
      </c>
      <c r="K3" s="327">
        <v>14.961499999999999</v>
      </c>
    </row>
    <row r="4" spans="1:11" ht="15.75" customHeight="1" x14ac:dyDescent="0.25">
      <c r="A4" s="118" t="s">
        <v>25521</v>
      </c>
      <c r="B4" s="119" t="s">
        <v>25522</v>
      </c>
      <c r="C4" s="327">
        <v>101656.8998</v>
      </c>
      <c r="D4" s="327">
        <v>13.5543</v>
      </c>
      <c r="E4" s="327">
        <v>2.0907</v>
      </c>
      <c r="F4" s="327">
        <v>0</v>
      </c>
      <c r="G4" s="327">
        <v>10.165699999999999</v>
      </c>
      <c r="H4" s="327">
        <v>0</v>
      </c>
      <c r="I4" s="327">
        <v>0</v>
      </c>
      <c r="J4" s="327">
        <v>25.810700000000001</v>
      </c>
      <c r="K4" s="327">
        <v>15.645</v>
      </c>
    </row>
    <row r="5" spans="1:11" ht="15.75" customHeight="1" x14ac:dyDescent="0.25">
      <c r="A5" s="118" t="s">
        <v>25523</v>
      </c>
      <c r="B5" s="119" t="s">
        <v>25524</v>
      </c>
      <c r="C5" s="327">
        <v>128113.78170000001</v>
      </c>
      <c r="D5" s="327">
        <v>17.081800000000001</v>
      </c>
      <c r="E5" s="327">
        <v>2.6349</v>
      </c>
      <c r="F5" s="327">
        <v>0</v>
      </c>
      <c r="G5" s="327">
        <v>12.811400000000001</v>
      </c>
      <c r="H5" s="327">
        <v>0</v>
      </c>
      <c r="I5" s="327">
        <v>0</v>
      </c>
      <c r="J5" s="327">
        <v>32.528100000000002</v>
      </c>
      <c r="K5" s="327">
        <v>19.716699999999999</v>
      </c>
    </row>
    <row r="6" spans="1:11" ht="15.75" customHeight="1" x14ac:dyDescent="0.25">
      <c r="A6" s="118" t="s">
        <v>25525</v>
      </c>
      <c r="B6" s="119" t="s">
        <v>25526</v>
      </c>
      <c r="C6" s="327">
        <v>151636.49479999999</v>
      </c>
      <c r="D6" s="327">
        <v>20.2182</v>
      </c>
      <c r="E6" s="327">
        <v>3.1187</v>
      </c>
      <c r="F6" s="327">
        <v>0</v>
      </c>
      <c r="G6" s="327">
        <v>15.163600000000001</v>
      </c>
      <c r="H6" s="327">
        <v>0</v>
      </c>
      <c r="I6" s="327">
        <v>0</v>
      </c>
      <c r="J6" s="327">
        <v>38.500500000000002</v>
      </c>
      <c r="K6" s="327">
        <v>23.3369</v>
      </c>
    </row>
    <row r="7" spans="1:11" ht="15.75" customHeight="1" x14ac:dyDescent="0.25">
      <c r="A7" s="118" t="s">
        <v>25527</v>
      </c>
      <c r="B7" s="119" t="s">
        <v>25528</v>
      </c>
      <c r="C7" s="327">
        <v>5457.6202999999996</v>
      </c>
      <c r="D7" s="327">
        <v>0.92779999999999996</v>
      </c>
      <c r="E7" s="327">
        <v>0.1179</v>
      </c>
      <c r="F7" s="327">
        <v>0</v>
      </c>
      <c r="G7" s="327">
        <v>0.54579999999999995</v>
      </c>
      <c r="H7" s="327">
        <v>0</v>
      </c>
      <c r="I7" s="327">
        <v>0</v>
      </c>
      <c r="J7" s="327">
        <v>1.5914999999999999</v>
      </c>
      <c r="K7" s="327">
        <v>1.0457000000000001</v>
      </c>
    </row>
    <row r="8" spans="1:11" ht="15.75" customHeight="1" x14ac:dyDescent="0.25">
      <c r="A8" s="118" t="s">
        <v>25529</v>
      </c>
      <c r="B8" s="119" t="s">
        <v>25530</v>
      </c>
      <c r="C8" s="327">
        <v>168502.93530000001</v>
      </c>
      <c r="D8" s="327">
        <v>16.850300000000001</v>
      </c>
      <c r="E8" s="327">
        <v>3.2488999999999999</v>
      </c>
      <c r="F8" s="327">
        <v>0</v>
      </c>
      <c r="G8" s="327">
        <v>14.744</v>
      </c>
      <c r="H8" s="327">
        <v>8.3665000000000003</v>
      </c>
      <c r="I8" s="327">
        <v>0</v>
      </c>
      <c r="J8" s="327">
        <v>43.209699999999998</v>
      </c>
      <c r="K8" s="327">
        <v>20.0992</v>
      </c>
    </row>
    <row r="9" spans="1:11" ht="15.75" customHeight="1" x14ac:dyDescent="0.25">
      <c r="A9" s="118" t="s">
        <v>25531</v>
      </c>
      <c r="B9" s="119" t="s">
        <v>25532</v>
      </c>
      <c r="C9" s="327">
        <v>1750.7145</v>
      </c>
      <c r="D9" s="327">
        <v>1.5755999999999999</v>
      </c>
      <c r="E9" s="327">
        <v>8.1000000000000003E-2</v>
      </c>
      <c r="F9" s="327">
        <v>0</v>
      </c>
      <c r="G9" s="327">
        <v>0.87539999999999996</v>
      </c>
      <c r="H9" s="327">
        <v>0</v>
      </c>
      <c r="I9" s="327">
        <v>0</v>
      </c>
      <c r="J9" s="327">
        <v>2.532</v>
      </c>
      <c r="K9" s="327">
        <v>1.6566000000000001</v>
      </c>
    </row>
    <row r="10" spans="1:11" ht="15.75" customHeight="1" x14ac:dyDescent="0.25">
      <c r="A10" s="118" t="s">
        <v>25533</v>
      </c>
      <c r="B10" s="119" t="s">
        <v>25534</v>
      </c>
      <c r="C10" s="327">
        <v>672141.42729999998</v>
      </c>
      <c r="D10" s="327">
        <v>7.6939000000000002</v>
      </c>
      <c r="E10" s="327">
        <v>3.8637000000000001</v>
      </c>
      <c r="F10" s="327">
        <v>0</v>
      </c>
      <c r="G10" s="327">
        <v>17.0976</v>
      </c>
      <c r="H10" s="327">
        <v>273.44040000000001</v>
      </c>
      <c r="I10" s="327">
        <v>136.04939999999999</v>
      </c>
      <c r="J10" s="327">
        <v>438.14499999999998</v>
      </c>
      <c r="K10" s="327">
        <v>147.607</v>
      </c>
    </row>
    <row r="11" spans="1:11" ht="15.75" customHeight="1" x14ac:dyDescent="0.25">
      <c r="A11" s="118" t="s">
        <v>25535</v>
      </c>
      <c r="B11" s="119" t="s">
        <v>25536</v>
      </c>
      <c r="C11" s="327">
        <v>4875.4258</v>
      </c>
      <c r="D11" s="327">
        <v>0.73129999999999995</v>
      </c>
      <c r="E11" s="327">
        <v>0.1003</v>
      </c>
      <c r="F11" s="327">
        <v>0</v>
      </c>
      <c r="G11" s="327">
        <v>0.40629999999999999</v>
      </c>
      <c r="H11" s="327">
        <v>0</v>
      </c>
      <c r="I11" s="327">
        <v>0</v>
      </c>
      <c r="J11" s="327">
        <v>1.2379</v>
      </c>
      <c r="K11" s="327">
        <v>0.83160000000000001</v>
      </c>
    </row>
    <row r="12" spans="1:11" ht="15.75" customHeight="1" x14ac:dyDescent="0.25">
      <c r="A12" s="118" t="s">
        <v>25537</v>
      </c>
      <c r="B12" s="119" t="s">
        <v>25538</v>
      </c>
      <c r="C12" s="327">
        <v>1979.2945</v>
      </c>
      <c r="D12" s="327">
        <v>0.35630000000000001</v>
      </c>
      <c r="E12" s="327">
        <v>4.2700000000000002E-2</v>
      </c>
      <c r="F12" s="327">
        <v>0</v>
      </c>
      <c r="G12" s="327">
        <v>0.19789999999999999</v>
      </c>
      <c r="H12" s="327">
        <v>0</v>
      </c>
      <c r="I12" s="327">
        <v>0</v>
      </c>
      <c r="J12" s="327">
        <v>0.59689999999999999</v>
      </c>
      <c r="K12" s="327">
        <v>0.39900000000000002</v>
      </c>
    </row>
    <row r="13" spans="1:11" ht="15.75" customHeight="1" x14ac:dyDescent="0.25">
      <c r="A13" s="118" t="s">
        <v>25539</v>
      </c>
      <c r="B13" s="119" t="s">
        <v>25540</v>
      </c>
      <c r="C13" s="327">
        <v>2292474.3059999999</v>
      </c>
      <c r="D13" s="327">
        <v>183.39789999999999</v>
      </c>
      <c r="E13" s="327">
        <v>42.433700000000002</v>
      </c>
      <c r="F13" s="327">
        <v>0</v>
      </c>
      <c r="G13" s="327">
        <v>114.6237</v>
      </c>
      <c r="H13" s="327">
        <v>0</v>
      </c>
      <c r="I13" s="327">
        <v>36.460999999999999</v>
      </c>
      <c r="J13" s="327">
        <v>376.91629999999998</v>
      </c>
      <c r="K13" s="327">
        <v>262.29259999999999</v>
      </c>
    </row>
    <row r="14" spans="1:11" ht="15.75" customHeight="1" x14ac:dyDescent="0.25">
      <c r="A14" s="118" t="s">
        <v>25541</v>
      </c>
      <c r="B14" s="119" t="s">
        <v>25542</v>
      </c>
      <c r="C14" s="327">
        <v>68736.252299999993</v>
      </c>
      <c r="D14" s="327">
        <v>5.4988999999999999</v>
      </c>
      <c r="E14" s="327">
        <v>1.2723</v>
      </c>
      <c r="F14" s="327">
        <v>0</v>
      </c>
      <c r="G14" s="327">
        <v>4.8114999999999997</v>
      </c>
      <c r="H14" s="327">
        <v>0</v>
      </c>
      <c r="I14" s="327">
        <v>28.713899999999999</v>
      </c>
      <c r="J14" s="327">
        <v>40.296599999999998</v>
      </c>
      <c r="K14" s="327">
        <v>35.485100000000003</v>
      </c>
    </row>
    <row r="15" spans="1:11" ht="15.75" customHeight="1" x14ac:dyDescent="0.25">
      <c r="A15" s="118" t="s">
        <v>25543</v>
      </c>
      <c r="B15" s="119" t="s">
        <v>25544</v>
      </c>
      <c r="C15" s="327">
        <v>11252271.1294</v>
      </c>
      <c r="D15" s="327">
        <v>1575.318</v>
      </c>
      <c r="E15" s="327">
        <v>242.99279999999999</v>
      </c>
      <c r="F15" s="327">
        <v>0</v>
      </c>
      <c r="G15" s="327">
        <v>2025.4087999999999</v>
      </c>
      <c r="H15" s="327">
        <v>97.282899999999998</v>
      </c>
      <c r="I15" s="327">
        <v>41.9803</v>
      </c>
      <c r="J15" s="327">
        <v>3982.9828000000002</v>
      </c>
      <c r="K15" s="327">
        <v>1860.2910999999999</v>
      </c>
    </row>
    <row r="16" spans="1:11" ht="15.75" customHeight="1" x14ac:dyDescent="0.25">
      <c r="A16" s="118" t="s">
        <v>25545</v>
      </c>
      <c r="B16" s="119" t="s">
        <v>25546</v>
      </c>
      <c r="C16" s="327">
        <v>672684.76540000003</v>
      </c>
      <c r="D16" s="327">
        <v>55.397599999999997</v>
      </c>
      <c r="E16" s="327">
        <v>12.817600000000001</v>
      </c>
      <c r="F16" s="327">
        <v>0</v>
      </c>
      <c r="G16" s="327">
        <v>55.397599999999997</v>
      </c>
      <c r="H16" s="327">
        <v>44.678400000000003</v>
      </c>
      <c r="I16" s="327">
        <v>35.682200000000002</v>
      </c>
      <c r="J16" s="327">
        <v>203.9734</v>
      </c>
      <c r="K16" s="327">
        <v>103.8974</v>
      </c>
    </row>
    <row r="17" spans="1:11" ht="15.75" customHeight="1" x14ac:dyDescent="0.25">
      <c r="A17" s="118" t="s">
        <v>25547</v>
      </c>
      <c r="B17" s="119" t="s">
        <v>25548</v>
      </c>
      <c r="C17" s="327">
        <v>6692119.6297000004</v>
      </c>
      <c r="D17" s="327">
        <v>936.89670000000001</v>
      </c>
      <c r="E17" s="327">
        <v>144.5163</v>
      </c>
      <c r="F17" s="327">
        <v>0</v>
      </c>
      <c r="G17" s="327">
        <v>1338.4239</v>
      </c>
      <c r="H17" s="327">
        <v>488.67</v>
      </c>
      <c r="I17" s="327">
        <v>41.9803</v>
      </c>
      <c r="J17" s="327">
        <v>2950.4872</v>
      </c>
      <c r="K17" s="327">
        <v>1123.3933</v>
      </c>
    </row>
    <row r="18" spans="1:11" ht="15.75" customHeight="1" x14ac:dyDescent="0.25">
      <c r="A18" s="118" t="s">
        <v>25549</v>
      </c>
      <c r="B18" s="119" t="s">
        <v>25550</v>
      </c>
      <c r="C18" s="327">
        <v>354551.47320000001</v>
      </c>
      <c r="D18" s="327">
        <v>24.8186</v>
      </c>
      <c r="E18" s="327">
        <v>6.5627000000000004</v>
      </c>
      <c r="F18" s="327">
        <v>0</v>
      </c>
      <c r="G18" s="327">
        <v>17.727599999999999</v>
      </c>
      <c r="H18" s="327">
        <v>372.40949999999998</v>
      </c>
      <c r="I18" s="327">
        <v>0</v>
      </c>
      <c r="J18" s="327">
        <v>421.51839999999999</v>
      </c>
      <c r="K18" s="327">
        <v>31.3813</v>
      </c>
    </row>
    <row r="19" spans="1:11" ht="15.75" customHeight="1" x14ac:dyDescent="0.25">
      <c r="A19" s="118" t="s">
        <v>25551</v>
      </c>
      <c r="B19" s="119" t="s">
        <v>25552</v>
      </c>
      <c r="C19" s="327">
        <v>731499.08120000002</v>
      </c>
      <c r="D19" s="327">
        <v>36.575000000000003</v>
      </c>
      <c r="E19" s="327">
        <v>12.537100000000001</v>
      </c>
      <c r="F19" s="327">
        <v>0</v>
      </c>
      <c r="G19" s="327">
        <v>28.447199999999999</v>
      </c>
      <c r="H19" s="327">
        <v>0</v>
      </c>
      <c r="I19" s="327">
        <v>28.713899999999999</v>
      </c>
      <c r="J19" s="327">
        <v>106.2732</v>
      </c>
      <c r="K19" s="327">
        <v>77.825999999999993</v>
      </c>
    </row>
    <row r="20" spans="1:11" ht="15.75" customHeight="1" x14ac:dyDescent="0.25">
      <c r="A20" s="118" t="s">
        <v>25553</v>
      </c>
      <c r="B20" s="119" t="s">
        <v>25554</v>
      </c>
      <c r="C20" s="327">
        <v>4105739.2669000002</v>
      </c>
      <c r="D20" s="327">
        <v>159.66759999999999</v>
      </c>
      <c r="E20" s="327">
        <v>70.367800000000003</v>
      </c>
      <c r="F20" s="327">
        <v>0</v>
      </c>
      <c r="G20" s="327">
        <v>228.0966</v>
      </c>
      <c r="H20" s="327">
        <v>72.495000000000005</v>
      </c>
      <c r="I20" s="327">
        <v>41.9803</v>
      </c>
      <c r="J20" s="327">
        <v>572.60730000000001</v>
      </c>
      <c r="K20" s="327">
        <v>272.01569999999998</v>
      </c>
    </row>
    <row r="21" spans="1:11" ht="15.75" customHeight="1" x14ac:dyDescent="0.25">
      <c r="A21" s="118" t="s">
        <v>25555</v>
      </c>
      <c r="B21" s="119" t="s">
        <v>25556</v>
      </c>
      <c r="C21" s="327">
        <v>10301.4504</v>
      </c>
      <c r="D21" s="327">
        <v>1.6482000000000001</v>
      </c>
      <c r="E21" s="327">
        <v>0.2225</v>
      </c>
      <c r="F21" s="327">
        <v>0</v>
      </c>
      <c r="G21" s="327">
        <v>1.4421999999999999</v>
      </c>
      <c r="H21" s="327">
        <v>0</v>
      </c>
      <c r="I21" s="327">
        <v>28.713899999999999</v>
      </c>
      <c r="J21" s="327">
        <v>32.026800000000001</v>
      </c>
      <c r="K21" s="327">
        <v>30.584599999999998</v>
      </c>
    </row>
    <row r="22" spans="1:11" ht="15.75" customHeight="1" x14ac:dyDescent="0.25">
      <c r="A22" s="118" t="s">
        <v>25557</v>
      </c>
      <c r="B22" s="119" t="s">
        <v>25558</v>
      </c>
      <c r="C22" s="327">
        <v>108248.8509</v>
      </c>
      <c r="D22" s="327">
        <v>6.1856</v>
      </c>
      <c r="E22" s="327">
        <v>1.9083000000000001</v>
      </c>
      <c r="F22" s="327">
        <v>0</v>
      </c>
      <c r="G22" s="327">
        <v>6.1856</v>
      </c>
      <c r="H22" s="327">
        <v>0</v>
      </c>
      <c r="I22" s="327">
        <v>41.9803</v>
      </c>
      <c r="J22" s="327">
        <v>56.259799999999998</v>
      </c>
      <c r="K22" s="327">
        <v>50.074199999999998</v>
      </c>
    </row>
    <row r="23" spans="1:11" ht="15.75" customHeight="1" x14ac:dyDescent="0.25">
      <c r="A23" s="118" t="s">
        <v>25559</v>
      </c>
      <c r="B23" s="119" t="s">
        <v>25560</v>
      </c>
      <c r="C23" s="327">
        <v>36978.199999999997</v>
      </c>
      <c r="D23" s="327">
        <v>3.6978</v>
      </c>
      <c r="E23" s="327">
        <v>0.71299999999999997</v>
      </c>
      <c r="F23" s="327">
        <v>0</v>
      </c>
      <c r="G23" s="327">
        <v>3.2355999999999998</v>
      </c>
      <c r="H23" s="327">
        <v>0</v>
      </c>
      <c r="I23" s="327">
        <v>0</v>
      </c>
      <c r="J23" s="327">
        <v>7.6463999999999999</v>
      </c>
      <c r="K23" s="327">
        <v>4.4108000000000001</v>
      </c>
    </row>
    <row r="24" spans="1:11" ht="15.75" customHeight="1" x14ac:dyDescent="0.25">
      <c r="A24" s="118" t="s">
        <v>25561</v>
      </c>
      <c r="B24" s="119" t="s">
        <v>25562</v>
      </c>
      <c r="C24" s="327">
        <v>5769.2511999999997</v>
      </c>
      <c r="D24" s="327">
        <v>1.1538999999999999</v>
      </c>
      <c r="E24" s="327">
        <v>0.13350000000000001</v>
      </c>
      <c r="F24" s="327">
        <v>0</v>
      </c>
      <c r="G24" s="327">
        <v>1.2981</v>
      </c>
      <c r="H24" s="327">
        <v>9.1364000000000001</v>
      </c>
      <c r="I24" s="327">
        <v>28.713899999999999</v>
      </c>
      <c r="J24" s="327">
        <v>40.4358</v>
      </c>
      <c r="K24" s="327">
        <v>30.001300000000001</v>
      </c>
    </row>
    <row r="25" spans="1:11" ht="15.75" customHeight="1" x14ac:dyDescent="0.25">
      <c r="A25" s="118" t="s">
        <v>25563</v>
      </c>
      <c r="B25" s="119" t="s">
        <v>25564</v>
      </c>
      <c r="C25" s="327">
        <v>137650.6341</v>
      </c>
      <c r="D25" s="327">
        <v>7.8658000000000001</v>
      </c>
      <c r="E25" s="327">
        <v>2.4266000000000001</v>
      </c>
      <c r="F25" s="327">
        <v>0</v>
      </c>
      <c r="G25" s="327">
        <v>7.8658000000000001</v>
      </c>
      <c r="H25" s="327">
        <v>0</v>
      </c>
      <c r="I25" s="327">
        <v>41.9803</v>
      </c>
      <c r="J25" s="327">
        <v>60.138500000000001</v>
      </c>
      <c r="K25" s="327">
        <v>52.2727</v>
      </c>
    </row>
    <row r="26" spans="1:11" ht="15.75" customHeight="1" x14ac:dyDescent="0.25">
      <c r="A26" s="118" t="s">
        <v>25565</v>
      </c>
      <c r="B26" s="119" t="s">
        <v>25566</v>
      </c>
      <c r="C26" s="327">
        <v>14941.4391</v>
      </c>
      <c r="D26" s="327">
        <v>0.8538</v>
      </c>
      <c r="E26" s="327">
        <v>0.26340000000000002</v>
      </c>
      <c r="F26" s="327">
        <v>0</v>
      </c>
      <c r="G26" s="327">
        <v>0.8538</v>
      </c>
      <c r="H26" s="327">
        <v>0</v>
      </c>
      <c r="I26" s="327">
        <v>0</v>
      </c>
      <c r="J26" s="327">
        <v>1.9710000000000001</v>
      </c>
      <c r="K26" s="327">
        <v>1.1172</v>
      </c>
    </row>
    <row r="27" spans="1:11" ht="15.75" customHeight="1" x14ac:dyDescent="0.25">
      <c r="A27" s="118" t="s">
        <v>25567</v>
      </c>
      <c r="B27" s="119" t="s">
        <v>25568</v>
      </c>
      <c r="C27" s="327">
        <v>338771.36829999997</v>
      </c>
      <c r="D27" s="327">
        <v>27.101700000000001</v>
      </c>
      <c r="E27" s="327">
        <v>6.2706999999999997</v>
      </c>
      <c r="F27" s="327">
        <v>0</v>
      </c>
      <c r="G27" s="327">
        <v>23.713999999999999</v>
      </c>
      <c r="H27" s="327">
        <v>0</v>
      </c>
      <c r="I27" s="327">
        <v>28.713899999999999</v>
      </c>
      <c r="J27" s="327">
        <v>85.800299999999993</v>
      </c>
      <c r="K27" s="327">
        <v>62.086300000000001</v>
      </c>
    </row>
    <row r="28" spans="1:11" ht="15.75" customHeight="1" x14ac:dyDescent="0.25">
      <c r="A28" s="118" t="s">
        <v>25569</v>
      </c>
      <c r="B28" s="119" t="s">
        <v>25570</v>
      </c>
      <c r="C28" s="327">
        <v>78765.053700000004</v>
      </c>
      <c r="D28" s="327">
        <v>4.5008999999999997</v>
      </c>
      <c r="E28" s="327">
        <v>1.3885000000000001</v>
      </c>
      <c r="F28" s="327">
        <v>0</v>
      </c>
      <c r="G28" s="327">
        <v>4.5008999999999997</v>
      </c>
      <c r="H28" s="327">
        <v>0</v>
      </c>
      <c r="I28" s="327">
        <v>41.9803</v>
      </c>
      <c r="J28" s="327">
        <v>52.370600000000003</v>
      </c>
      <c r="K28" s="327">
        <v>47.869700000000002</v>
      </c>
    </row>
    <row r="29" spans="1:11" ht="15.75" customHeight="1" x14ac:dyDescent="0.25">
      <c r="A29" s="118" t="s">
        <v>25571</v>
      </c>
      <c r="B29" s="119" t="s">
        <v>25572</v>
      </c>
      <c r="C29" s="327">
        <v>112504.9172</v>
      </c>
      <c r="D29" s="327">
        <v>6.4288999999999996</v>
      </c>
      <c r="E29" s="327">
        <v>1.9833000000000001</v>
      </c>
      <c r="F29" s="327">
        <v>0</v>
      </c>
      <c r="G29" s="327">
        <v>6.4288999999999996</v>
      </c>
      <c r="H29" s="327">
        <v>0</v>
      </c>
      <c r="I29" s="327">
        <v>41.9803</v>
      </c>
      <c r="J29" s="327">
        <v>56.821399999999997</v>
      </c>
      <c r="K29" s="327">
        <v>50.392499999999998</v>
      </c>
    </row>
    <row r="30" spans="1:11" ht="15.75" customHeight="1" x14ac:dyDescent="0.25">
      <c r="A30" s="118" t="s">
        <v>25573</v>
      </c>
      <c r="B30" s="119" t="s">
        <v>25574</v>
      </c>
      <c r="C30" s="327">
        <v>168708.03419999999</v>
      </c>
      <c r="D30" s="327">
        <v>9.6404999999999994</v>
      </c>
      <c r="E30" s="327">
        <v>2.9741</v>
      </c>
      <c r="F30" s="327">
        <v>0</v>
      </c>
      <c r="G30" s="327">
        <v>9.6404999999999994</v>
      </c>
      <c r="H30" s="327">
        <v>0</v>
      </c>
      <c r="I30" s="327">
        <v>41.9803</v>
      </c>
      <c r="J30" s="327">
        <v>64.235399999999998</v>
      </c>
      <c r="K30" s="327">
        <v>54.594900000000003</v>
      </c>
    </row>
    <row r="31" spans="1:11" ht="15.75" customHeight="1" x14ac:dyDescent="0.25">
      <c r="A31" s="118" t="s">
        <v>25575</v>
      </c>
      <c r="B31" s="119" t="s">
        <v>25576</v>
      </c>
      <c r="C31" s="327">
        <v>224912.00700000001</v>
      </c>
      <c r="D31" s="327">
        <v>12.8521</v>
      </c>
      <c r="E31" s="327">
        <v>3.9649000000000001</v>
      </c>
      <c r="F31" s="327">
        <v>0</v>
      </c>
      <c r="G31" s="327">
        <v>12.8521</v>
      </c>
      <c r="H31" s="327">
        <v>0</v>
      </c>
      <c r="I31" s="327">
        <v>41.9803</v>
      </c>
      <c r="J31" s="327">
        <v>71.6494</v>
      </c>
      <c r="K31" s="327">
        <v>58.7973</v>
      </c>
    </row>
    <row r="32" spans="1:11" ht="15.75" customHeight="1" x14ac:dyDescent="0.25">
      <c r="A32" s="118" t="s">
        <v>25577</v>
      </c>
      <c r="B32" s="119" t="s">
        <v>25578</v>
      </c>
      <c r="C32" s="327">
        <v>3815630.5079999999</v>
      </c>
      <c r="D32" s="327">
        <v>148.38560000000001</v>
      </c>
      <c r="E32" s="327">
        <v>65.395700000000005</v>
      </c>
      <c r="F32" s="327">
        <v>0</v>
      </c>
      <c r="G32" s="327">
        <v>169.58359999999999</v>
      </c>
      <c r="H32" s="327">
        <v>0</v>
      </c>
      <c r="I32" s="327">
        <v>41.9803</v>
      </c>
      <c r="J32" s="327">
        <v>425.34519999999998</v>
      </c>
      <c r="K32" s="327">
        <v>255.76159999999999</v>
      </c>
    </row>
    <row r="33" spans="1:11" ht="15.75" customHeight="1" x14ac:dyDescent="0.25">
      <c r="A33" s="118" t="s">
        <v>25579</v>
      </c>
      <c r="B33" s="119" t="s">
        <v>25580</v>
      </c>
      <c r="C33" s="327">
        <v>18700.4784</v>
      </c>
      <c r="D33" s="327">
        <v>1.0686</v>
      </c>
      <c r="E33" s="327">
        <v>0.32969999999999999</v>
      </c>
      <c r="F33" s="327">
        <v>0</v>
      </c>
      <c r="G33" s="327">
        <v>1.0686</v>
      </c>
      <c r="H33" s="327">
        <v>0</v>
      </c>
      <c r="I33" s="327">
        <v>41.9803</v>
      </c>
      <c r="J33" s="327">
        <v>44.447200000000002</v>
      </c>
      <c r="K33" s="327">
        <v>43.378599999999999</v>
      </c>
    </row>
    <row r="34" spans="1:11" ht="15.75" customHeight="1" x14ac:dyDescent="0.25">
      <c r="A34" s="118" t="s">
        <v>25581</v>
      </c>
      <c r="B34" s="119" t="s">
        <v>25582</v>
      </c>
      <c r="C34" s="327">
        <v>115652.3173</v>
      </c>
      <c r="D34" s="327">
        <v>15.420299999999999</v>
      </c>
      <c r="E34" s="327">
        <v>2.3786</v>
      </c>
      <c r="F34" s="327">
        <v>0</v>
      </c>
      <c r="G34" s="327">
        <v>15.420299999999999</v>
      </c>
      <c r="H34" s="327">
        <v>4.0811999999999999</v>
      </c>
      <c r="I34" s="327">
        <v>41.9803</v>
      </c>
      <c r="J34" s="327">
        <v>79.280699999999996</v>
      </c>
      <c r="K34" s="327">
        <v>59.779200000000003</v>
      </c>
    </row>
    <row r="35" spans="1:11" ht="15.75" customHeight="1" x14ac:dyDescent="0.25">
      <c r="A35" s="118" t="s">
        <v>25583</v>
      </c>
      <c r="B35" s="119" t="s">
        <v>25584</v>
      </c>
      <c r="C35" s="327">
        <v>465.6592</v>
      </c>
      <c r="D35" s="327">
        <v>4.19E-2</v>
      </c>
      <c r="E35" s="327">
        <v>8.6E-3</v>
      </c>
      <c r="F35" s="327">
        <v>0</v>
      </c>
      <c r="G35" s="327">
        <v>2.3300000000000001E-2</v>
      </c>
      <c r="H35" s="327">
        <v>0</v>
      </c>
      <c r="I35" s="327">
        <v>0</v>
      </c>
      <c r="J35" s="327">
        <v>7.3800000000000004E-2</v>
      </c>
      <c r="K35" s="327">
        <v>5.0500000000000003E-2</v>
      </c>
    </row>
    <row r="36" spans="1:11" ht="15.75" customHeight="1" x14ac:dyDescent="0.25">
      <c r="A36" s="118" t="s">
        <v>25585</v>
      </c>
      <c r="B36" s="119" t="s">
        <v>25586</v>
      </c>
      <c r="C36" s="327">
        <v>1372678.7191999999</v>
      </c>
      <c r="D36" s="327">
        <v>120.10939999999999</v>
      </c>
      <c r="E36" s="327">
        <v>26.466999999999999</v>
      </c>
      <c r="F36" s="327">
        <v>0</v>
      </c>
      <c r="G36" s="327">
        <v>171.5848</v>
      </c>
      <c r="H36" s="327">
        <v>72.924599999999998</v>
      </c>
      <c r="I36" s="327">
        <v>35.682200000000002</v>
      </c>
      <c r="J36" s="327">
        <v>426.76799999999997</v>
      </c>
      <c r="K36" s="327">
        <v>182.2586</v>
      </c>
    </row>
    <row r="37" spans="1:11" ht="15.75" customHeight="1" x14ac:dyDescent="0.25">
      <c r="A37" s="118" t="s">
        <v>25587</v>
      </c>
      <c r="B37" s="119" t="s">
        <v>25588</v>
      </c>
      <c r="C37" s="327">
        <v>37311.409200000002</v>
      </c>
      <c r="D37" s="327">
        <v>0.42709999999999998</v>
      </c>
      <c r="E37" s="327">
        <v>0.2145</v>
      </c>
      <c r="F37" s="327">
        <v>0</v>
      </c>
      <c r="G37" s="327">
        <v>0.47460000000000002</v>
      </c>
      <c r="H37" s="327">
        <v>37.348799999999997</v>
      </c>
      <c r="I37" s="327">
        <v>41.751199999999997</v>
      </c>
      <c r="J37" s="327">
        <v>80.216200000000001</v>
      </c>
      <c r="K37" s="327">
        <v>42.392800000000001</v>
      </c>
    </row>
    <row r="38" spans="1:11" ht="15.75" customHeight="1" x14ac:dyDescent="0.25">
      <c r="A38" s="118" t="s">
        <v>25589</v>
      </c>
      <c r="B38" s="119" t="s">
        <v>25590</v>
      </c>
      <c r="C38" s="327">
        <v>2093354.3244</v>
      </c>
      <c r="D38" s="327">
        <v>209.33539999999999</v>
      </c>
      <c r="E38" s="327">
        <v>40.362499999999997</v>
      </c>
      <c r="F38" s="327">
        <v>0</v>
      </c>
      <c r="G38" s="327">
        <v>183.16849999999999</v>
      </c>
      <c r="H38" s="327">
        <v>0</v>
      </c>
      <c r="I38" s="327">
        <v>41.9803</v>
      </c>
      <c r="J38" s="327">
        <v>474.8467</v>
      </c>
      <c r="K38" s="327">
        <v>291.6782</v>
      </c>
    </row>
    <row r="39" spans="1:11" ht="15.75" customHeight="1" x14ac:dyDescent="0.25">
      <c r="A39" s="118" t="s">
        <v>25591</v>
      </c>
      <c r="B39" s="119" t="s">
        <v>25592</v>
      </c>
      <c r="C39" s="327">
        <v>63281.1541</v>
      </c>
      <c r="D39" s="327">
        <v>5.0625</v>
      </c>
      <c r="E39" s="327">
        <v>1.1713</v>
      </c>
      <c r="F39" s="327">
        <v>0</v>
      </c>
      <c r="G39" s="327">
        <v>5.0625</v>
      </c>
      <c r="H39" s="327">
        <v>5.7830000000000004</v>
      </c>
      <c r="I39" s="327">
        <v>41.9803</v>
      </c>
      <c r="J39" s="327">
        <v>59.059600000000003</v>
      </c>
      <c r="K39" s="327">
        <v>48.214100000000002</v>
      </c>
    </row>
    <row r="40" spans="1:11" ht="15.75" customHeight="1" x14ac:dyDescent="0.25">
      <c r="A40" s="118" t="s">
        <v>25593</v>
      </c>
      <c r="B40" s="119" t="s">
        <v>25594</v>
      </c>
      <c r="C40" s="327">
        <v>79974.948999999993</v>
      </c>
      <c r="D40" s="327">
        <v>6.3979999999999997</v>
      </c>
      <c r="E40" s="327">
        <v>1.4802999999999999</v>
      </c>
      <c r="F40" s="327">
        <v>0</v>
      </c>
      <c r="G40" s="327">
        <v>6.3979999999999997</v>
      </c>
      <c r="H40" s="327">
        <v>5.7830000000000004</v>
      </c>
      <c r="I40" s="327">
        <v>41.9803</v>
      </c>
      <c r="J40" s="327">
        <v>62.0396</v>
      </c>
      <c r="K40" s="327">
        <v>49.858600000000003</v>
      </c>
    </row>
    <row r="41" spans="1:11" ht="15.75" customHeight="1" x14ac:dyDescent="0.25">
      <c r="A41" s="118" t="s">
        <v>25595</v>
      </c>
      <c r="B41" s="119" t="s">
        <v>25596</v>
      </c>
      <c r="C41" s="327">
        <v>122429.1724</v>
      </c>
      <c r="D41" s="327">
        <v>9.7942999999999998</v>
      </c>
      <c r="E41" s="327">
        <v>2.2662</v>
      </c>
      <c r="F41" s="327">
        <v>0</v>
      </c>
      <c r="G41" s="327">
        <v>9.7942999999999998</v>
      </c>
      <c r="H41" s="327">
        <v>5.7830000000000004</v>
      </c>
      <c r="I41" s="327">
        <v>41.9803</v>
      </c>
      <c r="J41" s="327">
        <v>69.618099999999998</v>
      </c>
      <c r="K41" s="327">
        <v>54.040799999999997</v>
      </c>
    </row>
    <row r="42" spans="1:11" ht="15.75" customHeight="1" x14ac:dyDescent="0.25">
      <c r="A42" s="118" t="s">
        <v>25597</v>
      </c>
      <c r="B42" s="119" t="s">
        <v>25598</v>
      </c>
      <c r="C42" s="327">
        <v>141729.9235</v>
      </c>
      <c r="D42" s="327">
        <v>11.3384</v>
      </c>
      <c r="E42" s="327">
        <v>2.6234000000000002</v>
      </c>
      <c r="F42" s="327">
        <v>0</v>
      </c>
      <c r="G42" s="327">
        <v>11.3384</v>
      </c>
      <c r="H42" s="327">
        <v>5.7830000000000004</v>
      </c>
      <c r="I42" s="327">
        <v>41.9803</v>
      </c>
      <c r="J42" s="327">
        <v>73.063500000000005</v>
      </c>
      <c r="K42" s="327">
        <v>55.942100000000003</v>
      </c>
    </row>
    <row r="43" spans="1:11" ht="15.75" customHeight="1" x14ac:dyDescent="0.25">
      <c r="A43" s="118" t="s">
        <v>25599</v>
      </c>
      <c r="B43" s="119" t="s">
        <v>25600</v>
      </c>
      <c r="C43" s="327">
        <v>736508.97959999996</v>
      </c>
      <c r="D43" s="327">
        <v>147.30179999999999</v>
      </c>
      <c r="E43" s="327">
        <v>17.041</v>
      </c>
      <c r="F43" s="327">
        <v>0</v>
      </c>
      <c r="G43" s="327">
        <v>165.71449999999999</v>
      </c>
      <c r="H43" s="327">
        <v>57.996000000000002</v>
      </c>
      <c r="I43" s="327">
        <v>28.713899999999999</v>
      </c>
      <c r="J43" s="327">
        <v>416.7672</v>
      </c>
      <c r="K43" s="327">
        <v>193.05670000000001</v>
      </c>
    </row>
    <row r="44" spans="1:11" ht="15.75" customHeight="1" x14ac:dyDescent="0.25">
      <c r="A44" s="118" t="s">
        <v>25601</v>
      </c>
      <c r="B44" s="119" t="s">
        <v>25602</v>
      </c>
      <c r="C44" s="327">
        <v>2843262.6995000001</v>
      </c>
      <c r="D44" s="327">
        <v>142.16309999999999</v>
      </c>
      <c r="E44" s="327">
        <v>50.122700000000002</v>
      </c>
      <c r="F44" s="327">
        <v>0</v>
      </c>
      <c r="G44" s="327">
        <v>182.78120000000001</v>
      </c>
      <c r="H44" s="327">
        <v>26.044499999999999</v>
      </c>
      <c r="I44" s="327">
        <v>36.460999999999999</v>
      </c>
      <c r="J44" s="327">
        <v>437.57249999999999</v>
      </c>
      <c r="K44" s="327">
        <v>228.74680000000001</v>
      </c>
    </row>
    <row r="45" spans="1:11" ht="15.75" customHeight="1" x14ac:dyDescent="0.25">
      <c r="A45" s="118" t="s">
        <v>25603</v>
      </c>
      <c r="B45" s="119" t="s">
        <v>25604</v>
      </c>
      <c r="C45" s="327">
        <v>1131813.0203</v>
      </c>
      <c r="D45" s="327">
        <v>90.545000000000002</v>
      </c>
      <c r="E45" s="327">
        <v>20.9499</v>
      </c>
      <c r="F45" s="327">
        <v>0</v>
      </c>
      <c r="G45" s="327">
        <v>79.226900000000001</v>
      </c>
      <c r="H45" s="327">
        <v>10.401400000000001</v>
      </c>
      <c r="I45" s="327">
        <v>28.713899999999999</v>
      </c>
      <c r="J45" s="327">
        <v>229.83709999999999</v>
      </c>
      <c r="K45" s="327">
        <v>140.2088</v>
      </c>
    </row>
    <row r="46" spans="1:11" ht="15.75" customHeight="1" x14ac:dyDescent="0.25">
      <c r="A46" s="118" t="s">
        <v>25605</v>
      </c>
      <c r="B46" s="119" t="s">
        <v>25606</v>
      </c>
      <c r="C46" s="327">
        <v>788015.39950000006</v>
      </c>
      <c r="D46" s="327">
        <v>63.041200000000003</v>
      </c>
      <c r="E46" s="327">
        <v>14.5862</v>
      </c>
      <c r="F46" s="327">
        <v>0</v>
      </c>
      <c r="G46" s="327">
        <v>55.161099999999998</v>
      </c>
      <c r="H46" s="327">
        <v>66.051000000000002</v>
      </c>
      <c r="I46" s="327">
        <v>28.713899999999999</v>
      </c>
      <c r="J46" s="327">
        <v>227.55340000000001</v>
      </c>
      <c r="K46" s="327">
        <v>106.3413</v>
      </c>
    </row>
    <row r="47" spans="1:11" ht="15.75" customHeight="1" x14ac:dyDescent="0.25">
      <c r="A47" s="118" t="s">
        <v>25607</v>
      </c>
      <c r="B47" s="119" t="s">
        <v>25608</v>
      </c>
      <c r="C47" s="327">
        <v>545661.8652</v>
      </c>
      <c r="D47" s="327">
        <v>14.6159</v>
      </c>
      <c r="E47" s="327">
        <v>4.7093999999999996</v>
      </c>
      <c r="F47" s="327">
        <v>0</v>
      </c>
      <c r="G47" s="327">
        <v>12.991899999999999</v>
      </c>
      <c r="H47" s="327">
        <v>17.184000000000001</v>
      </c>
      <c r="I47" s="327">
        <v>35.2303</v>
      </c>
      <c r="J47" s="327">
        <v>84.731499999999997</v>
      </c>
      <c r="K47" s="327">
        <v>54.555599999999998</v>
      </c>
    </row>
    <row r="48" spans="1:11" ht="15.75" customHeight="1" x14ac:dyDescent="0.25">
      <c r="A48" s="118" t="s">
        <v>25609</v>
      </c>
      <c r="B48" s="119" t="s">
        <v>25610</v>
      </c>
      <c r="C48" s="327">
        <v>1656801.8916</v>
      </c>
      <c r="D48" s="327">
        <v>220.90690000000001</v>
      </c>
      <c r="E48" s="327">
        <v>34.0749</v>
      </c>
      <c r="F48" s="327">
        <v>0</v>
      </c>
      <c r="G48" s="327">
        <v>138.0668</v>
      </c>
      <c r="H48" s="327">
        <v>18.835000000000001</v>
      </c>
      <c r="I48" s="327">
        <v>28.713899999999999</v>
      </c>
      <c r="J48" s="327">
        <v>440.59750000000003</v>
      </c>
      <c r="K48" s="327">
        <v>283.69569999999999</v>
      </c>
    </row>
    <row r="49" spans="1:11" ht="15.75" customHeight="1" x14ac:dyDescent="0.25">
      <c r="A49" s="118" t="s">
        <v>25611</v>
      </c>
      <c r="B49" s="119" t="s">
        <v>25612</v>
      </c>
      <c r="C49" s="327">
        <v>474855.56910000002</v>
      </c>
      <c r="D49" s="327">
        <v>47.485599999999998</v>
      </c>
      <c r="E49" s="327">
        <v>8.9522999999999993</v>
      </c>
      <c r="F49" s="327">
        <v>0</v>
      </c>
      <c r="G49" s="327">
        <v>26.3809</v>
      </c>
      <c r="H49" s="327">
        <v>0</v>
      </c>
      <c r="I49" s="327">
        <v>0</v>
      </c>
      <c r="J49" s="327">
        <v>82.818799999999996</v>
      </c>
      <c r="K49" s="327">
        <v>56.437899999999999</v>
      </c>
    </row>
    <row r="50" spans="1:11" ht="15.75" customHeight="1" x14ac:dyDescent="0.25">
      <c r="A50" s="118" t="s">
        <v>25613</v>
      </c>
      <c r="B50" s="119" t="s">
        <v>25614</v>
      </c>
      <c r="C50" s="327">
        <v>863217.13729999994</v>
      </c>
      <c r="D50" s="327">
        <v>9.8811</v>
      </c>
      <c r="E50" s="327">
        <v>4.9619999999999997</v>
      </c>
      <c r="F50" s="327">
        <v>0</v>
      </c>
      <c r="G50" s="327">
        <v>21.958100000000002</v>
      </c>
      <c r="H50" s="327">
        <v>0</v>
      </c>
      <c r="I50" s="327">
        <v>118.2038</v>
      </c>
      <c r="J50" s="327">
        <v>155.005</v>
      </c>
      <c r="K50" s="327">
        <v>133.04689999999999</v>
      </c>
    </row>
    <row r="51" spans="1:11" ht="15.75" customHeight="1" x14ac:dyDescent="0.25">
      <c r="A51" s="118" t="s">
        <v>25615</v>
      </c>
      <c r="B51" s="119" t="s">
        <v>25616</v>
      </c>
      <c r="C51" s="327">
        <v>230837.3357</v>
      </c>
      <c r="D51" s="327">
        <v>9.8930000000000007</v>
      </c>
      <c r="E51" s="327">
        <v>3.8997999999999999</v>
      </c>
      <c r="F51" s="327">
        <v>0</v>
      </c>
      <c r="G51" s="327">
        <v>16.488399999999999</v>
      </c>
      <c r="H51" s="327">
        <v>0</v>
      </c>
      <c r="I51" s="327">
        <v>30.041599999999999</v>
      </c>
      <c r="J51" s="327">
        <v>60.322800000000001</v>
      </c>
      <c r="K51" s="327">
        <v>43.834400000000002</v>
      </c>
    </row>
    <row r="52" spans="1:11" ht="15.75" customHeight="1" x14ac:dyDescent="0.25">
      <c r="A52" s="118" t="s">
        <v>25617</v>
      </c>
      <c r="B52" s="119" t="s">
        <v>25618</v>
      </c>
      <c r="C52" s="327">
        <v>690395.1986</v>
      </c>
      <c r="D52" s="327">
        <v>7.9028999999999998</v>
      </c>
      <c r="E52" s="327">
        <v>3.9685999999999999</v>
      </c>
      <c r="F52" s="327">
        <v>0</v>
      </c>
      <c r="G52" s="327">
        <v>13.1715</v>
      </c>
      <c r="H52" s="327">
        <v>0</v>
      </c>
      <c r="I52" s="327">
        <v>30.041599999999999</v>
      </c>
      <c r="J52" s="327">
        <v>55.084600000000002</v>
      </c>
      <c r="K52" s="327">
        <v>41.9131</v>
      </c>
    </row>
    <row r="53" spans="1:11" ht="15.75" customHeight="1" x14ac:dyDescent="0.25">
      <c r="A53" s="118" t="s">
        <v>25619</v>
      </c>
      <c r="B53" s="119" t="s">
        <v>25620</v>
      </c>
      <c r="C53" s="327">
        <v>863217.13729999994</v>
      </c>
      <c r="D53" s="327">
        <v>9.8811</v>
      </c>
      <c r="E53" s="327">
        <v>4.9619999999999997</v>
      </c>
      <c r="F53" s="327">
        <v>0</v>
      </c>
      <c r="G53" s="327">
        <v>21.958100000000002</v>
      </c>
      <c r="H53" s="327">
        <v>0</v>
      </c>
      <c r="I53" s="327">
        <v>118.2038</v>
      </c>
      <c r="J53" s="327">
        <v>155.005</v>
      </c>
      <c r="K53" s="327">
        <v>133.04689999999999</v>
      </c>
    </row>
    <row r="54" spans="1:11" ht="15.75" customHeight="1" x14ac:dyDescent="0.25">
      <c r="A54" s="118" t="s">
        <v>25621</v>
      </c>
      <c r="B54" s="119" t="s">
        <v>25622</v>
      </c>
      <c r="C54" s="327">
        <v>37737.967100000002</v>
      </c>
      <c r="D54" s="327">
        <v>1.0107999999999999</v>
      </c>
      <c r="E54" s="327">
        <v>0.32569999999999999</v>
      </c>
      <c r="F54" s="327">
        <v>0</v>
      </c>
      <c r="G54" s="327">
        <v>0.89849999999999997</v>
      </c>
      <c r="H54" s="327">
        <v>0</v>
      </c>
      <c r="I54" s="327">
        <v>70.460599999999999</v>
      </c>
      <c r="J54" s="327">
        <v>72.695599999999999</v>
      </c>
      <c r="K54" s="327">
        <v>71.7971</v>
      </c>
    </row>
    <row r="55" spans="1:11" ht="15.75" customHeight="1" x14ac:dyDescent="0.25">
      <c r="A55" s="118" t="s">
        <v>25623</v>
      </c>
      <c r="B55" s="119" t="s">
        <v>25624</v>
      </c>
      <c r="C55" s="327">
        <v>1491.5732</v>
      </c>
      <c r="D55" s="327">
        <v>0.19889999999999999</v>
      </c>
      <c r="E55" s="327">
        <v>3.0700000000000002E-2</v>
      </c>
      <c r="F55" s="327">
        <v>0</v>
      </c>
      <c r="G55" s="327">
        <v>0.12429999999999999</v>
      </c>
      <c r="H55" s="327">
        <v>0</v>
      </c>
      <c r="I55" s="327">
        <v>0</v>
      </c>
      <c r="J55" s="327">
        <v>0.35389999999999999</v>
      </c>
      <c r="K55" s="327">
        <v>0.2296</v>
      </c>
    </row>
    <row r="56" spans="1:11" ht="15.75" customHeight="1" x14ac:dyDescent="0.25">
      <c r="A56" s="118" t="s">
        <v>25625</v>
      </c>
      <c r="B56" s="119" t="s">
        <v>25626</v>
      </c>
      <c r="C56" s="327">
        <v>6286.5025999999998</v>
      </c>
      <c r="D56" s="327">
        <v>0.83819999999999995</v>
      </c>
      <c r="E56" s="327">
        <v>0.1293</v>
      </c>
      <c r="F56" s="327">
        <v>0</v>
      </c>
      <c r="G56" s="327">
        <v>0.52390000000000003</v>
      </c>
      <c r="H56" s="327">
        <v>0</v>
      </c>
      <c r="I56" s="327">
        <v>0</v>
      </c>
      <c r="J56" s="327">
        <v>1.4914000000000001</v>
      </c>
      <c r="K56" s="327">
        <v>0.96750000000000003</v>
      </c>
    </row>
    <row r="57" spans="1:11" ht="15.75" customHeight="1" x14ac:dyDescent="0.25">
      <c r="A57" s="118" t="s">
        <v>25627</v>
      </c>
      <c r="B57" s="119" t="s">
        <v>25628</v>
      </c>
      <c r="C57" s="327">
        <v>30990681.444899999</v>
      </c>
      <c r="D57" s="327">
        <v>1239.6273000000001</v>
      </c>
      <c r="E57" s="327">
        <v>525.83439999999996</v>
      </c>
      <c r="F57" s="327">
        <v>0</v>
      </c>
      <c r="G57" s="327">
        <v>1239.6273000000001</v>
      </c>
      <c r="H57" s="327">
        <v>193.32</v>
      </c>
      <c r="I57" s="327">
        <v>41.9803</v>
      </c>
      <c r="J57" s="327">
        <v>3240.3892999999998</v>
      </c>
      <c r="K57" s="327">
        <v>1807.442</v>
      </c>
    </row>
    <row r="58" spans="1:11" ht="15.75" customHeight="1" x14ac:dyDescent="0.25">
      <c r="A58" s="118" t="s">
        <v>25629</v>
      </c>
      <c r="B58" s="119" t="s">
        <v>25630</v>
      </c>
      <c r="C58" s="327">
        <v>1105.8963000000001</v>
      </c>
      <c r="D58" s="327">
        <v>1.1059000000000001</v>
      </c>
      <c r="E58" s="327">
        <v>5.1200000000000002E-2</v>
      </c>
      <c r="F58" s="327">
        <v>0</v>
      </c>
      <c r="G58" s="327">
        <v>0.55289999999999995</v>
      </c>
      <c r="H58" s="327">
        <v>0</v>
      </c>
      <c r="I58" s="327">
        <v>0</v>
      </c>
      <c r="J58" s="327">
        <v>1.71</v>
      </c>
      <c r="K58" s="327">
        <v>1.1571</v>
      </c>
    </row>
    <row r="59" spans="1:11" ht="15.75" customHeight="1" x14ac:dyDescent="0.25">
      <c r="A59" s="118" t="s">
        <v>25631</v>
      </c>
      <c r="B59" s="119" t="s">
        <v>25632</v>
      </c>
      <c r="C59" s="327">
        <v>32878908.469900001</v>
      </c>
      <c r="D59" s="327">
        <v>1315.1563000000001</v>
      </c>
      <c r="E59" s="327">
        <v>557.87289999999996</v>
      </c>
      <c r="F59" s="327">
        <v>0</v>
      </c>
      <c r="G59" s="327">
        <v>1150.7618</v>
      </c>
      <c r="H59" s="327">
        <v>119.8584</v>
      </c>
      <c r="I59" s="327">
        <v>41.9803</v>
      </c>
      <c r="J59" s="327">
        <v>3185.6297</v>
      </c>
      <c r="K59" s="327">
        <v>1915.0094999999999</v>
      </c>
    </row>
    <row r="60" spans="1:11" ht="15.75" customHeight="1" x14ac:dyDescent="0.25">
      <c r="A60" s="118" t="s">
        <v>25633</v>
      </c>
      <c r="B60" s="119" t="s">
        <v>25634</v>
      </c>
      <c r="C60" s="327">
        <v>66831.103600000002</v>
      </c>
      <c r="D60" s="327">
        <v>4.6782000000000004</v>
      </c>
      <c r="E60" s="327">
        <v>1.2370000000000001</v>
      </c>
      <c r="F60" s="327">
        <v>0</v>
      </c>
      <c r="G60" s="327">
        <v>3.3416000000000001</v>
      </c>
      <c r="H60" s="327">
        <v>11.2233</v>
      </c>
      <c r="I60" s="327">
        <v>0</v>
      </c>
      <c r="J60" s="327">
        <v>20.4801</v>
      </c>
      <c r="K60" s="327">
        <v>5.9151999999999996</v>
      </c>
    </row>
    <row r="61" spans="1:11" ht="15.75" customHeight="1" x14ac:dyDescent="0.25">
      <c r="A61" s="118" t="s">
        <v>25635</v>
      </c>
      <c r="B61" s="119" t="s">
        <v>25636</v>
      </c>
      <c r="C61" s="327">
        <v>1703699.6529999999</v>
      </c>
      <c r="D61" s="327">
        <v>68.147999999999996</v>
      </c>
      <c r="E61" s="327">
        <v>28.907499999999999</v>
      </c>
      <c r="F61" s="327">
        <v>0</v>
      </c>
      <c r="G61" s="327">
        <v>42.592500000000001</v>
      </c>
      <c r="H61" s="327">
        <v>74.105999999999995</v>
      </c>
      <c r="I61" s="327">
        <v>28.713899999999999</v>
      </c>
      <c r="J61" s="327">
        <v>242.46789999999999</v>
      </c>
      <c r="K61" s="327">
        <v>125.7694</v>
      </c>
    </row>
    <row r="62" spans="1:11" ht="15.75" customHeight="1" x14ac:dyDescent="0.25">
      <c r="A62" s="118" t="s">
        <v>25637</v>
      </c>
      <c r="B62" s="119" t="s">
        <v>25638</v>
      </c>
      <c r="C62" s="327">
        <v>5520653.6375000002</v>
      </c>
      <c r="D62" s="327">
        <v>441.65230000000003</v>
      </c>
      <c r="E62" s="327">
        <v>102.18729999999999</v>
      </c>
      <c r="F62" s="327">
        <v>0</v>
      </c>
      <c r="G62" s="327">
        <v>441.65230000000003</v>
      </c>
      <c r="H62" s="327">
        <v>99.076499999999996</v>
      </c>
      <c r="I62" s="327">
        <v>35.682200000000002</v>
      </c>
      <c r="J62" s="327">
        <v>1120.2506000000001</v>
      </c>
      <c r="K62" s="327">
        <v>579.52179999999998</v>
      </c>
    </row>
    <row r="63" spans="1:11" ht="15.75" customHeight="1" x14ac:dyDescent="0.25">
      <c r="A63" s="118" t="s">
        <v>25639</v>
      </c>
      <c r="B63" s="119" t="s">
        <v>25640</v>
      </c>
      <c r="C63" s="327">
        <v>4153.9777000000004</v>
      </c>
      <c r="D63" s="327">
        <v>0.83079999999999998</v>
      </c>
      <c r="E63" s="327">
        <v>9.6100000000000005E-2</v>
      </c>
      <c r="F63" s="327">
        <v>0</v>
      </c>
      <c r="G63" s="327">
        <v>0.51919999999999999</v>
      </c>
      <c r="H63" s="327">
        <v>7.2037000000000004</v>
      </c>
      <c r="I63" s="327">
        <v>0</v>
      </c>
      <c r="J63" s="327">
        <v>8.6498000000000008</v>
      </c>
      <c r="K63" s="327">
        <v>0.92689999999999995</v>
      </c>
    </row>
    <row r="64" spans="1:11" ht="15.75" customHeight="1" x14ac:dyDescent="0.25">
      <c r="A64" s="118" t="s">
        <v>25641</v>
      </c>
      <c r="B64" s="119" t="s">
        <v>25642</v>
      </c>
      <c r="C64" s="327">
        <v>378121.97320000001</v>
      </c>
      <c r="D64" s="327">
        <v>16.805399999999999</v>
      </c>
      <c r="E64" s="327">
        <v>6.4805999999999999</v>
      </c>
      <c r="F64" s="327">
        <v>0</v>
      </c>
      <c r="G64" s="327">
        <v>10.503399999999999</v>
      </c>
      <c r="H64" s="327">
        <v>0</v>
      </c>
      <c r="I64" s="327">
        <v>28.713899999999999</v>
      </c>
      <c r="J64" s="327">
        <v>62.503300000000003</v>
      </c>
      <c r="K64" s="327">
        <v>51.999899999999997</v>
      </c>
    </row>
    <row r="65" spans="1:11" ht="15.75" customHeight="1" x14ac:dyDescent="0.25">
      <c r="A65" s="118" t="s">
        <v>25643</v>
      </c>
      <c r="B65" s="119" t="s">
        <v>25644</v>
      </c>
      <c r="C65" s="327">
        <v>469.36489999999998</v>
      </c>
      <c r="D65" s="327">
        <v>0.46939999999999998</v>
      </c>
      <c r="E65" s="327">
        <v>2.1700000000000001E-2</v>
      </c>
      <c r="F65" s="327">
        <v>0</v>
      </c>
      <c r="G65" s="327">
        <v>0.23469999999999999</v>
      </c>
      <c r="H65" s="327">
        <v>0</v>
      </c>
      <c r="I65" s="327">
        <v>0</v>
      </c>
      <c r="J65" s="327">
        <v>0.7258</v>
      </c>
      <c r="K65" s="327">
        <v>0.49109999999999998</v>
      </c>
    </row>
    <row r="66" spans="1:11" ht="15.75" customHeight="1" x14ac:dyDescent="0.25">
      <c r="A66" s="118" t="s">
        <v>25645</v>
      </c>
      <c r="B66" s="119" t="s">
        <v>25646</v>
      </c>
      <c r="C66" s="327">
        <v>3344742.2768999999</v>
      </c>
      <c r="D66" s="327">
        <v>445.96559999999999</v>
      </c>
      <c r="E66" s="327">
        <v>68.790199999999999</v>
      </c>
      <c r="F66" s="327">
        <v>0</v>
      </c>
      <c r="G66" s="327">
        <v>390.2199</v>
      </c>
      <c r="H66" s="327">
        <v>391.47300000000001</v>
      </c>
      <c r="I66" s="327">
        <v>41.9803</v>
      </c>
      <c r="J66" s="327">
        <v>1338.4290000000001</v>
      </c>
      <c r="K66" s="327">
        <v>556.73609999999996</v>
      </c>
    </row>
    <row r="67" spans="1:11" ht="15.75" customHeight="1" x14ac:dyDescent="0.25">
      <c r="A67" s="118" t="s">
        <v>25647</v>
      </c>
      <c r="B67" s="119" t="s">
        <v>25648</v>
      </c>
      <c r="C67" s="327">
        <v>524294.13589999999</v>
      </c>
      <c r="D67" s="327">
        <v>52.429400000000001</v>
      </c>
      <c r="E67" s="327">
        <v>10.109</v>
      </c>
      <c r="F67" s="327">
        <v>0</v>
      </c>
      <c r="G67" s="327">
        <v>52.429400000000001</v>
      </c>
      <c r="H67" s="327">
        <v>75.502200000000002</v>
      </c>
      <c r="I67" s="327">
        <v>28.713899999999999</v>
      </c>
      <c r="J67" s="327">
        <v>219.18389999999999</v>
      </c>
      <c r="K67" s="327">
        <v>91.252300000000005</v>
      </c>
    </row>
    <row r="68" spans="1:11" ht="15.75" customHeight="1" x14ac:dyDescent="0.25">
      <c r="A68" s="118" t="s">
        <v>25649</v>
      </c>
      <c r="B68" s="119" t="s">
        <v>25650</v>
      </c>
      <c r="C68" s="327">
        <v>822811.89930000005</v>
      </c>
      <c r="D68" s="327">
        <v>109.70829999999999</v>
      </c>
      <c r="E68" s="327">
        <v>16.922499999999999</v>
      </c>
      <c r="F68" s="327">
        <v>0</v>
      </c>
      <c r="G68" s="327">
        <v>68.567700000000002</v>
      </c>
      <c r="H68" s="327">
        <v>0</v>
      </c>
      <c r="I68" s="327">
        <v>0</v>
      </c>
      <c r="J68" s="327">
        <v>195.1985</v>
      </c>
      <c r="K68" s="327">
        <v>126.63079999999999</v>
      </c>
    </row>
    <row r="69" spans="1:11" ht="15.75" customHeight="1" x14ac:dyDescent="0.25">
      <c r="A69" s="118" t="s">
        <v>25651</v>
      </c>
      <c r="B69" s="119" t="s">
        <v>25652</v>
      </c>
      <c r="C69" s="327">
        <v>168.90979999999999</v>
      </c>
      <c r="D69" s="327">
        <v>8.4500000000000006E-2</v>
      </c>
      <c r="E69" s="327">
        <v>5.1999999999999998E-3</v>
      </c>
      <c r="F69" s="327">
        <v>0</v>
      </c>
      <c r="G69" s="327">
        <v>4.2200000000000001E-2</v>
      </c>
      <c r="H69" s="327">
        <v>0</v>
      </c>
      <c r="I69" s="327">
        <v>0</v>
      </c>
      <c r="J69" s="327">
        <v>0.13189999999999999</v>
      </c>
      <c r="K69" s="327">
        <v>8.9700000000000002E-2</v>
      </c>
    </row>
    <row r="70" spans="1:11" ht="15.75" customHeight="1" x14ac:dyDescent="0.25">
      <c r="A70" s="118" t="s">
        <v>25653</v>
      </c>
      <c r="B70" s="119" t="s">
        <v>25654</v>
      </c>
      <c r="C70" s="327">
        <v>169860.22330000001</v>
      </c>
      <c r="D70" s="327">
        <v>10.919600000000001</v>
      </c>
      <c r="E70" s="327">
        <v>2.9944000000000002</v>
      </c>
      <c r="F70" s="327">
        <v>0</v>
      </c>
      <c r="G70" s="327">
        <v>6.0663999999999998</v>
      </c>
      <c r="H70" s="327">
        <v>0</v>
      </c>
      <c r="I70" s="327">
        <v>28.713899999999999</v>
      </c>
      <c r="J70" s="327">
        <v>48.694299999999998</v>
      </c>
      <c r="K70" s="327">
        <v>42.627899999999997</v>
      </c>
    </row>
    <row r="71" spans="1:11" ht="15.75" customHeight="1" x14ac:dyDescent="0.25">
      <c r="A71" s="118" t="s">
        <v>25655</v>
      </c>
      <c r="B71" s="119" t="s">
        <v>25656</v>
      </c>
      <c r="C71" s="327">
        <v>4621130.1772999996</v>
      </c>
      <c r="D71" s="327">
        <v>369.69040000000001</v>
      </c>
      <c r="E71" s="327">
        <v>85.537099999999995</v>
      </c>
      <c r="F71" s="327">
        <v>0</v>
      </c>
      <c r="G71" s="327">
        <v>369.69040000000001</v>
      </c>
      <c r="H71" s="327">
        <v>146.601</v>
      </c>
      <c r="I71" s="327">
        <v>35.682200000000002</v>
      </c>
      <c r="J71" s="327">
        <v>1007.2011</v>
      </c>
      <c r="K71" s="327">
        <v>490.90969999999999</v>
      </c>
    </row>
    <row r="72" spans="1:11" ht="15.75" customHeight="1" x14ac:dyDescent="0.25">
      <c r="A72" s="118" t="s">
        <v>25657</v>
      </c>
      <c r="B72" s="119" t="s">
        <v>25658</v>
      </c>
      <c r="C72" s="327">
        <v>3547316.7415</v>
      </c>
      <c r="D72" s="327">
        <v>157.6585</v>
      </c>
      <c r="E72" s="327">
        <v>60.7971</v>
      </c>
      <c r="F72" s="327">
        <v>0</v>
      </c>
      <c r="G72" s="327">
        <v>98.536600000000007</v>
      </c>
      <c r="H72" s="327">
        <v>0</v>
      </c>
      <c r="I72" s="327">
        <v>41.9803</v>
      </c>
      <c r="J72" s="327">
        <v>358.97250000000003</v>
      </c>
      <c r="K72" s="327">
        <v>260.4359</v>
      </c>
    </row>
    <row r="73" spans="1:11" ht="15.75" customHeight="1" x14ac:dyDescent="0.25">
      <c r="A73" s="118" t="s">
        <v>25659</v>
      </c>
      <c r="B73" s="119" t="s">
        <v>25660</v>
      </c>
      <c r="C73" s="327">
        <v>179380.08840000001</v>
      </c>
      <c r="D73" s="327">
        <v>17.937999999999999</v>
      </c>
      <c r="E73" s="327">
        <v>3.4586999999999999</v>
      </c>
      <c r="F73" s="327">
        <v>0</v>
      </c>
      <c r="G73" s="327">
        <v>15.6958</v>
      </c>
      <c r="H73" s="327">
        <v>0</v>
      </c>
      <c r="I73" s="327">
        <v>0</v>
      </c>
      <c r="J73" s="327">
        <v>37.092500000000001</v>
      </c>
      <c r="K73" s="327">
        <v>21.396699999999999</v>
      </c>
    </row>
    <row r="74" spans="1:11" ht="15.75" customHeight="1" x14ac:dyDescent="0.25">
      <c r="A74" s="118" t="s">
        <v>25661</v>
      </c>
      <c r="B74" s="119" t="s">
        <v>25662</v>
      </c>
      <c r="C74" s="327">
        <v>1849083.4798999999</v>
      </c>
      <c r="D74" s="327">
        <v>83.208799999999997</v>
      </c>
      <c r="E74" s="327">
        <v>31.374300000000002</v>
      </c>
      <c r="F74" s="327">
        <v>0</v>
      </c>
      <c r="G74" s="327">
        <v>46.2271</v>
      </c>
      <c r="H74" s="327">
        <v>0</v>
      </c>
      <c r="I74" s="327">
        <v>28.713899999999999</v>
      </c>
      <c r="J74" s="327">
        <v>189.5241</v>
      </c>
      <c r="K74" s="327">
        <v>143.297</v>
      </c>
    </row>
    <row r="75" spans="1:11" ht="15.75" customHeight="1" x14ac:dyDescent="0.25">
      <c r="A75" s="118" t="s">
        <v>25663</v>
      </c>
      <c r="B75" s="119" t="s">
        <v>25664</v>
      </c>
      <c r="C75" s="327">
        <v>107557.24709999999</v>
      </c>
      <c r="D75" s="327">
        <v>4.8400999999999996</v>
      </c>
      <c r="E75" s="327">
        <v>1.825</v>
      </c>
      <c r="F75" s="327">
        <v>0</v>
      </c>
      <c r="G75" s="327">
        <v>2.6888999999999998</v>
      </c>
      <c r="H75" s="327">
        <v>0</v>
      </c>
      <c r="I75" s="327">
        <v>0</v>
      </c>
      <c r="J75" s="327">
        <v>9.3539999999999992</v>
      </c>
      <c r="K75" s="327">
        <v>6.6650999999999998</v>
      </c>
    </row>
    <row r="76" spans="1:11" ht="15.75" customHeight="1" x14ac:dyDescent="0.25">
      <c r="A76" s="118" t="s">
        <v>25665</v>
      </c>
      <c r="B76" s="119" t="s">
        <v>25666</v>
      </c>
      <c r="C76" s="327">
        <v>869181.15260000003</v>
      </c>
      <c r="D76" s="327">
        <v>13.762</v>
      </c>
      <c r="E76" s="327">
        <v>13.853999999999999</v>
      </c>
      <c r="F76" s="327">
        <v>0</v>
      </c>
      <c r="G76" s="327">
        <v>7.2431999999999999</v>
      </c>
      <c r="H76" s="327">
        <v>0</v>
      </c>
      <c r="I76" s="327">
        <v>0</v>
      </c>
      <c r="J76" s="327">
        <v>34.859200000000001</v>
      </c>
      <c r="K76" s="327">
        <v>27.616</v>
      </c>
    </row>
    <row r="77" spans="1:11" ht="15.75" customHeight="1" x14ac:dyDescent="0.25">
      <c r="A77" s="118" t="s">
        <v>25667</v>
      </c>
      <c r="B77" s="119" t="s">
        <v>25668</v>
      </c>
      <c r="C77" s="327">
        <v>1263021.9620000001</v>
      </c>
      <c r="D77" s="327">
        <v>19.997800000000002</v>
      </c>
      <c r="E77" s="327">
        <v>20.131499999999999</v>
      </c>
      <c r="F77" s="327">
        <v>0</v>
      </c>
      <c r="G77" s="327">
        <v>10.5252</v>
      </c>
      <c r="H77" s="327">
        <v>0</v>
      </c>
      <c r="I77" s="327">
        <v>0</v>
      </c>
      <c r="J77" s="327">
        <v>50.654499999999999</v>
      </c>
      <c r="K77" s="327">
        <v>40.129300000000001</v>
      </c>
    </row>
    <row r="78" spans="1:11" ht="15.75" customHeight="1" x14ac:dyDescent="0.25">
      <c r="A78" s="118" t="s">
        <v>25669</v>
      </c>
      <c r="B78" s="119" t="s">
        <v>25670</v>
      </c>
      <c r="C78" s="327">
        <v>637742.38399999996</v>
      </c>
      <c r="D78" s="327">
        <v>10.0976</v>
      </c>
      <c r="E78" s="327">
        <v>10.165100000000001</v>
      </c>
      <c r="F78" s="327">
        <v>0</v>
      </c>
      <c r="G78" s="327">
        <v>5.3144999999999998</v>
      </c>
      <c r="H78" s="327">
        <v>0</v>
      </c>
      <c r="I78" s="327">
        <v>0</v>
      </c>
      <c r="J78" s="327">
        <v>25.577200000000001</v>
      </c>
      <c r="K78" s="327">
        <v>20.262699999999999</v>
      </c>
    </row>
    <row r="79" spans="1:11" ht="15.75" customHeight="1" x14ac:dyDescent="0.25">
      <c r="A79" s="118" t="s">
        <v>25671</v>
      </c>
      <c r="B79" s="119" t="s">
        <v>25672</v>
      </c>
      <c r="C79" s="327">
        <v>544840.61309999996</v>
      </c>
      <c r="D79" s="327">
        <v>54.484099999999998</v>
      </c>
      <c r="E79" s="327">
        <v>10.5052</v>
      </c>
      <c r="F79" s="327">
        <v>0</v>
      </c>
      <c r="G79" s="327">
        <v>54.484099999999998</v>
      </c>
      <c r="H79" s="327">
        <v>75.502200000000002</v>
      </c>
      <c r="I79" s="327">
        <v>28.713899999999999</v>
      </c>
      <c r="J79" s="327">
        <v>223.68950000000001</v>
      </c>
      <c r="K79" s="327">
        <v>93.703199999999995</v>
      </c>
    </row>
    <row r="80" spans="1:11" ht="15.75" customHeight="1" x14ac:dyDescent="0.25">
      <c r="A80" s="118" t="s">
        <v>25673</v>
      </c>
      <c r="B80" s="119" t="s">
        <v>25674</v>
      </c>
      <c r="C80" s="327">
        <v>2856.9868999999999</v>
      </c>
      <c r="D80" s="327">
        <v>0.42849999999999999</v>
      </c>
      <c r="E80" s="327">
        <v>5.8799999999999998E-2</v>
      </c>
      <c r="F80" s="327">
        <v>0</v>
      </c>
      <c r="G80" s="327">
        <v>0.33329999999999999</v>
      </c>
      <c r="H80" s="327">
        <v>7.7308000000000003</v>
      </c>
      <c r="I80" s="327">
        <v>0</v>
      </c>
      <c r="J80" s="327">
        <v>8.5513999999999992</v>
      </c>
      <c r="K80" s="327">
        <v>0.48730000000000001</v>
      </c>
    </row>
    <row r="81" spans="1:11" ht="15.75" customHeight="1" x14ac:dyDescent="0.25">
      <c r="A81" s="118" t="s">
        <v>25675</v>
      </c>
      <c r="B81" s="119" t="s">
        <v>25676</v>
      </c>
      <c r="C81" s="327">
        <v>82331.890400000004</v>
      </c>
      <c r="D81" s="327">
        <v>4.9398999999999997</v>
      </c>
      <c r="E81" s="327">
        <v>1.524</v>
      </c>
      <c r="F81" s="327">
        <v>0.61750000000000005</v>
      </c>
      <c r="G81" s="327">
        <v>4.9398999999999997</v>
      </c>
      <c r="H81" s="327">
        <v>23.945399999999999</v>
      </c>
      <c r="I81" s="327">
        <v>0</v>
      </c>
      <c r="J81" s="327">
        <v>35.966700000000003</v>
      </c>
      <c r="K81" s="327">
        <v>7.0814000000000004</v>
      </c>
    </row>
    <row r="82" spans="1:11" ht="15.75" customHeight="1" x14ac:dyDescent="0.25">
      <c r="A82" s="118" t="s">
        <v>25677</v>
      </c>
      <c r="B82" s="119" t="s">
        <v>25678</v>
      </c>
      <c r="C82" s="327">
        <v>21591566.794799998</v>
      </c>
      <c r="D82" s="327">
        <v>755.70479999999998</v>
      </c>
      <c r="E82" s="327">
        <v>366.35489999999999</v>
      </c>
      <c r="F82" s="327">
        <v>148.44200000000001</v>
      </c>
      <c r="G82" s="327">
        <v>971.62049999999999</v>
      </c>
      <c r="H82" s="327">
        <v>120.825</v>
      </c>
      <c r="I82" s="327">
        <v>36.460999999999999</v>
      </c>
      <c r="J82" s="327">
        <v>2399.4081999999999</v>
      </c>
      <c r="K82" s="327">
        <v>1306.9627</v>
      </c>
    </row>
    <row r="83" spans="1:11" ht="15.75" customHeight="1" x14ac:dyDescent="0.25">
      <c r="A83" s="118" t="s">
        <v>25679</v>
      </c>
      <c r="B83" s="119" t="s">
        <v>25680</v>
      </c>
      <c r="C83" s="327">
        <v>31395847.065200001</v>
      </c>
      <c r="D83" s="327">
        <v>1098.8545999999999</v>
      </c>
      <c r="E83" s="327">
        <v>532.70899999999995</v>
      </c>
      <c r="F83" s="327">
        <v>215.84639999999999</v>
      </c>
      <c r="G83" s="327">
        <v>1412.8131000000001</v>
      </c>
      <c r="H83" s="327">
        <v>134.25</v>
      </c>
      <c r="I83" s="327">
        <v>36.460999999999999</v>
      </c>
      <c r="J83" s="327">
        <v>3430.9340999999999</v>
      </c>
      <c r="K83" s="327">
        <v>1883.8710000000001</v>
      </c>
    </row>
    <row r="84" spans="1:11" ht="15.75" customHeight="1" x14ac:dyDescent="0.25">
      <c r="A84" s="118" t="s">
        <v>25681</v>
      </c>
      <c r="B84" s="119" t="s">
        <v>25682</v>
      </c>
      <c r="C84" s="327">
        <v>407258.87439999997</v>
      </c>
      <c r="D84" s="327">
        <v>35.635199999999998</v>
      </c>
      <c r="E84" s="327">
        <v>7.8525</v>
      </c>
      <c r="F84" s="327">
        <v>0</v>
      </c>
      <c r="G84" s="327">
        <v>35.635199999999998</v>
      </c>
      <c r="H84" s="327">
        <v>61.083799999999997</v>
      </c>
      <c r="I84" s="327">
        <v>35.682200000000002</v>
      </c>
      <c r="J84" s="327">
        <v>175.88890000000001</v>
      </c>
      <c r="K84" s="327">
        <v>79.169899999999998</v>
      </c>
    </row>
    <row r="85" spans="1:11" ht="15.75" customHeight="1" x14ac:dyDescent="0.25">
      <c r="A85" s="118" t="s">
        <v>25683</v>
      </c>
      <c r="B85" s="119" t="s">
        <v>25684</v>
      </c>
      <c r="C85" s="327">
        <v>51358.525199999996</v>
      </c>
      <c r="D85" s="327">
        <v>4.1086999999999998</v>
      </c>
      <c r="E85" s="327">
        <v>0.9506</v>
      </c>
      <c r="F85" s="327">
        <v>0</v>
      </c>
      <c r="G85" s="327">
        <v>3.5951</v>
      </c>
      <c r="H85" s="327">
        <v>17.025300000000001</v>
      </c>
      <c r="I85" s="327">
        <v>0</v>
      </c>
      <c r="J85" s="327">
        <v>25.6797</v>
      </c>
      <c r="K85" s="327">
        <v>5.0593000000000004</v>
      </c>
    </row>
    <row r="86" spans="1:11" ht="15.75" customHeight="1" x14ac:dyDescent="0.25">
      <c r="A86" s="118" t="s">
        <v>25685</v>
      </c>
      <c r="B86" s="119" t="s">
        <v>25686</v>
      </c>
      <c r="C86" s="327">
        <v>85665.906499999997</v>
      </c>
      <c r="D86" s="327">
        <v>6.8532999999999999</v>
      </c>
      <c r="E86" s="327">
        <v>1.5857000000000001</v>
      </c>
      <c r="F86" s="327">
        <v>0</v>
      </c>
      <c r="G86" s="327">
        <v>5.9965999999999999</v>
      </c>
      <c r="H86" s="327">
        <v>8.4093999999999998</v>
      </c>
      <c r="I86" s="327">
        <v>28.713899999999999</v>
      </c>
      <c r="J86" s="327">
        <v>51.558900000000001</v>
      </c>
      <c r="K86" s="327">
        <v>37.152900000000002</v>
      </c>
    </row>
    <row r="87" spans="1:11" ht="15.75" customHeight="1" x14ac:dyDescent="0.25">
      <c r="A87" s="118" t="s">
        <v>25687</v>
      </c>
      <c r="B87" s="119" t="s">
        <v>25688</v>
      </c>
      <c r="C87" s="327">
        <v>68168.733200000002</v>
      </c>
      <c r="D87" s="327">
        <v>5.4535</v>
      </c>
      <c r="E87" s="327">
        <v>1.2618</v>
      </c>
      <c r="F87" s="327">
        <v>0</v>
      </c>
      <c r="G87" s="327">
        <v>4.7717999999999998</v>
      </c>
      <c r="H87" s="327">
        <v>8.4093999999999998</v>
      </c>
      <c r="I87" s="327">
        <v>28.713899999999999</v>
      </c>
      <c r="J87" s="327">
        <v>48.610399999999998</v>
      </c>
      <c r="K87" s="327">
        <v>35.429200000000002</v>
      </c>
    </row>
    <row r="88" spans="1:11" ht="15.75" customHeight="1" x14ac:dyDescent="0.25">
      <c r="A88" s="118" t="s">
        <v>25689</v>
      </c>
      <c r="B88" s="119" t="s">
        <v>25690</v>
      </c>
      <c r="C88" s="327">
        <v>5252363.0983999996</v>
      </c>
      <c r="D88" s="327">
        <v>60.123199999999997</v>
      </c>
      <c r="E88" s="327">
        <v>30.192</v>
      </c>
      <c r="F88" s="327">
        <v>0</v>
      </c>
      <c r="G88" s="327">
        <v>133.6071</v>
      </c>
      <c r="H88" s="327">
        <v>379.55160000000001</v>
      </c>
      <c r="I88" s="327">
        <v>136.04939999999999</v>
      </c>
      <c r="J88" s="327">
        <v>739.52329999999995</v>
      </c>
      <c r="K88" s="327">
        <v>226.3646</v>
      </c>
    </row>
    <row r="89" spans="1:11" ht="15.75" customHeight="1" x14ac:dyDescent="0.25">
      <c r="A89" s="118" t="s">
        <v>25691</v>
      </c>
      <c r="B89" s="119" t="s">
        <v>25692</v>
      </c>
      <c r="C89" s="327">
        <v>1976387.9253</v>
      </c>
      <c r="D89" s="327">
        <v>22.6235</v>
      </c>
      <c r="E89" s="327">
        <v>11.360799999999999</v>
      </c>
      <c r="F89" s="327">
        <v>0</v>
      </c>
      <c r="G89" s="327">
        <v>37.705800000000004</v>
      </c>
      <c r="H89" s="327">
        <v>0</v>
      </c>
      <c r="I89" s="327">
        <v>30.041599999999999</v>
      </c>
      <c r="J89" s="327">
        <v>101.7317</v>
      </c>
      <c r="K89" s="327">
        <v>64.025899999999993</v>
      </c>
    </row>
    <row r="90" spans="1:11" ht="15.75" customHeight="1" x14ac:dyDescent="0.25">
      <c r="A90" s="118" t="s">
        <v>25693</v>
      </c>
      <c r="B90" s="119" t="s">
        <v>25694</v>
      </c>
      <c r="C90" s="327">
        <v>11929.9835</v>
      </c>
      <c r="D90" s="327">
        <v>2.3860000000000001</v>
      </c>
      <c r="E90" s="327">
        <v>0.27600000000000002</v>
      </c>
      <c r="F90" s="327">
        <v>0</v>
      </c>
      <c r="G90" s="327">
        <v>2.3860000000000001</v>
      </c>
      <c r="H90" s="327">
        <v>3.9357000000000002</v>
      </c>
      <c r="I90" s="327">
        <v>0</v>
      </c>
      <c r="J90" s="327">
        <v>8.9837000000000007</v>
      </c>
      <c r="K90" s="327">
        <v>2.6619999999999999</v>
      </c>
    </row>
    <row r="91" spans="1:11" ht="15.75" customHeight="1" x14ac:dyDescent="0.25">
      <c r="A91" s="118" t="s">
        <v>25695</v>
      </c>
      <c r="B91" s="119" t="s">
        <v>25696</v>
      </c>
      <c r="C91" s="327">
        <v>9735194.1647999994</v>
      </c>
      <c r="D91" s="327">
        <v>155.76310000000001</v>
      </c>
      <c r="E91" s="327">
        <v>156.172</v>
      </c>
      <c r="F91" s="327">
        <v>0</v>
      </c>
      <c r="G91" s="327">
        <v>194.7039</v>
      </c>
      <c r="H91" s="327">
        <v>257.76</v>
      </c>
      <c r="I91" s="327">
        <v>83.960599999999999</v>
      </c>
      <c r="J91" s="327">
        <v>848.3596</v>
      </c>
      <c r="K91" s="327">
        <v>395.89569999999998</v>
      </c>
    </row>
    <row r="92" spans="1:11" ht="15.75" customHeight="1" x14ac:dyDescent="0.25">
      <c r="A92" s="118" t="s">
        <v>25697</v>
      </c>
      <c r="B92" s="119" t="s">
        <v>25698</v>
      </c>
      <c r="C92" s="327">
        <v>1112493.4982</v>
      </c>
      <c r="D92" s="327">
        <v>111.24930000000001</v>
      </c>
      <c r="E92" s="327">
        <v>22.063099999999999</v>
      </c>
      <c r="F92" s="327">
        <v>0</v>
      </c>
      <c r="G92" s="327">
        <v>111.24930000000001</v>
      </c>
      <c r="H92" s="327">
        <v>120.3954</v>
      </c>
      <c r="I92" s="327">
        <v>35.682200000000002</v>
      </c>
      <c r="J92" s="327">
        <v>400.63929999999999</v>
      </c>
      <c r="K92" s="327">
        <v>168.99459999999999</v>
      </c>
    </row>
    <row r="93" spans="1:11" ht="15.75" customHeight="1" x14ac:dyDescent="0.25">
      <c r="A93" s="118" t="s">
        <v>25699</v>
      </c>
      <c r="B93" s="119" t="s">
        <v>25700</v>
      </c>
      <c r="C93" s="327">
        <v>370465.65610000002</v>
      </c>
      <c r="D93" s="327">
        <v>66.683800000000005</v>
      </c>
      <c r="E93" s="327">
        <v>8.0001999999999995</v>
      </c>
      <c r="F93" s="327">
        <v>0</v>
      </c>
      <c r="G93" s="327">
        <v>66.683800000000005</v>
      </c>
      <c r="H93" s="327">
        <v>0</v>
      </c>
      <c r="I93" s="327">
        <v>28.713899999999999</v>
      </c>
      <c r="J93" s="327">
        <v>170.08170000000001</v>
      </c>
      <c r="K93" s="327">
        <v>103.39790000000001</v>
      </c>
    </row>
    <row r="94" spans="1:11" ht="15.75" customHeight="1" x14ac:dyDescent="0.25">
      <c r="A94" s="118" t="s">
        <v>25701</v>
      </c>
      <c r="B94" s="119" t="s">
        <v>25702</v>
      </c>
      <c r="C94" s="327">
        <v>22906.903999999999</v>
      </c>
      <c r="D94" s="327">
        <v>2.577</v>
      </c>
      <c r="E94" s="327">
        <v>0.44169999999999998</v>
      </c>
      <c r="F94" s="327">
        <v>0</v>
      </c>
      <c r="G94" s="327">
        <v>1.4317</v>
      </c>
      <c r="H94" s="327">
        <v>0</v>
      </c>
      <c r="I94" s="327">
        <v>0</v>
      </c>
      <c r="J94" s="327">
        <v>4.4504000000000001</v>
      </c>
      <c r="K94" s="327">
        <v>3.0186999999999999</v>
      </c>
    </row>
    <row r="95" spans="1:11" ht="15.75" customHeight="1" x14ac:dyDescent="0.25">
      <c r="A95" s="118" t="s">
        <v>25703</v>
      </c>
      <c r="B95" s="119" t="s">
        <v>25704</v>
      </c>
      <c r="C95" s="327">
        <v>145856.2058</v>
      </c>
      <c r="D95" s="327">
        <v>16.408799999999999</v>
      </c>
      <c r="E95" s="327">
        <v>2.8123</v>
      </c>
      <c r="F95" s="327">
        <v>0</v>
      </c>
      <c r="G95" s="327">
        <v>9.1159999999999997</v>
      </c>
      <c r="H95" s="327">
        <v>0</v>
      </c>
      <c r="I95" s="327">
        <v>0</v>
      </c>
      <c r="J95" s="327">
        <v>28.3371</v>
      </c>
      <c r="K95" s="327">
        <v>19.2211</v>
      </c>
    </row>
    <row r="96" spans="1:11" ht="15.75" customHeight="1" x14ac:dyDescent="0.25">
      <c r="A96" s="118" t="s">
        <v>25705</v>
      </c>
      <c r="B96" s="119" t="s">
        <v>25706</v>
      </c>
      <c r="C96" s="327">
        <v>8309.1399000000001</v>
      </c>
      <c r="D96" s="327">
        <v>0.93479999999999996</v>
      </c>
      <c r="E96" s="327">
        <v>0.16020000000000001</v>
      </c>
      <c r="F96" s="327">
        <v>0</v>
      </c>
      <c r="G96" s="327">
        <v>0.51929999999999998</v>
      </c>
      <c r="H96" s="327">
        <v>0</v>
      </c>
      <c r="I96" s="327">
        <v>0</v>
      </c>
      <c r="J96" s="327">
        <v>1.6143000000000001</v>
      </c>
      <c r="K96" s="327">
        <v>1.095</v>
      </c>
    </row>
    <row r="97" spans="1:11" ht="15.75" customHeight="1" x14ac:dyDescent="0.25">
      <c r="A97" s="118" t="s">
        <v>25707</v>
      </c>
      <c r="B97" s="119" t="s">
        <v>25708</v>
      </c>
      <c r="C97" s="327">
        <v>944146.96920000005</v>
      </c>
      <c r="D97" s="327">
        <v>75.445499999999996</v>
      </c>
      <c r="E97" s="327">
        <v>17.888500000000001</v>
      </c>
      <c r="F97" s="327">
        <v>0</v>
      </c>
      <c r="G97" s="327">
        <v>75.445499999999996</v>
      </c>
      <c r="H97" s="327">
        <v>107.1315</v>
      </c>
      <c r="I97" s="327">
        <v>35.682200000000002</v>
      </c>
      <c r="J97" s="327">
        <v>311.59320000000002</v>
      </c>
      <c r="K97" s="327">
        <v>129.0162</v>
      </c>
    </row>
    <row r="98" spans="1:11" ht="15.75" customHeight="1" x14ac:dyDescent="0.25">
      <c r="A98" s="118" t="s">
        <v>25709</v>
      </c>
      <c r="B98" s="119" t="s">
        <v>25710</v>
      </c>
      <c r="C98" s="327">
        <v>488601.08159999998</v>
      </c>
      <c r="D98" s="327">
        <v>65.146799999999999</v>
      </c>
      <c r="E98" s="327">
        <v>10.0489</v>
      </c>
      <c r="F98" s="327">
        <v>0</v>
      </c>
      <c r="G98" s="327">
        <v>65.146799999999999</v>
      </c>
      <c r="H98" s="327">
        <v>44.624699999999997</v>
      </c>
      <c r="I98" s="327">
        <v>28.713899999999999</v>
      </c>
      <c r="J98" s="327">
        <v>213.68109999999999</v>
      </c>
      <c r="K98" s="327">
        <v>103.9096</v>
      </c>
    </row>
    <row r="99" spans="1:11" ht="15.75" customHeight="1" x14ac:dyDescent="0.25">
      <c r="A99" s="118" t="s">
        <v>25711</v>
      </c>
      <c r="B99" s="119" t="s">
        <v>25712</v>
      </c>
      <c r="C99" s="327">
        <v>753338.92610000004</v>
      </c>
      <c r="D99" s="327">
        <v>65.917199999999994</v>
      </c>
      <c r="E99" s="327">
        <v>14.5253</v>
      </c>
      <c r="F99" s="327">
        <v>0</v>
      </c>
      <c r="G99" s="327">
        <v>65.917199999999994</v>
      </c>
      <c r="H99" s="327">
        <v>74.374499999999998</v>
      </c>
      <c r="I99" s="327">
        <v>35.682200000000002</v>
      </c>
      <c r="J99" s="327">
        <v>256.41640000000001</v>
      </c>
      <c r="K99" s="327">
        <v>116.1247</v>
      </c>
    </row>
    <row r="100" spans="1:11" ht="15.75" customHeight="1" x14ac:dyDescent="0.25">
      <c r="A100" s="118" t="s">
        <v>25713</v>
      </c>
      <c r="B100" s="119" t="s">
        <v>25714</v>
      </c>
      <c r="C100" s="327">
        <v>2940688.9937</v>
      </c>
      <c r="D100" s="327">
        <v>171.5402</v>
      </c>
      <c r="E100" s="327">
        <v>52.920099999999998</v>
      </c>
      <c r="F100" s="327">
        <v>0</v>
      </c>
      <c r="G100" s="327">
        <v>171.5402</v>
      </c>
      <c r="H100" s="327">
        <v>180.10980000000001</v>
      </c>
      <c r="I100" s="327">
        <v>28.713899999999999</v>
      </c>
      <c r="J100" s="327">
        <v>604.82420000000002</v>
      </c>
      <c r="K100" s="327">
        <v>253.17420000000001</v>
      </c>
    </row>
    <row r="101" spans="1:11" ht="15.75" customHeight="1" x14ac:dyDescent="0.25">
      <c r="A101" s="118" t="s">
        <v>25715</v>
      </c>
      <c r="B101" s="119" t="s">
        <v>25716</v>
      </c>
      <c r="C101" s="327">
        <v>7118781.0171999997</v>
      </c>
      <c r="D101" s="327">
        <v>569.50250000000005</v>
      </c>
      <c r="E101" s="327">
        <v>131.76859999999999</v>
      </c>
      <c r="F101" s="327">
        <v>0</v>
      </c>
      <c r="G101" s="327">
        <v>569.50250000000005</v>
      </c>
      <c r="H101" s="327">
        <v>104.178</v>
      </c>
      <c r="I101" s="327">
        <v>35.682200000000002</v>
      </c>
      <c r="J101" s="327">
        <v>1410.6338000000001</v>
      </c>
      <c r="K101" s="327">
        <v>736.95330000000001</v>
      </c>
    </row>
    <row r="102" spans="1:11" ht="15.75" customHeight="1" x14ac:dyDescent="0.25">
      <c r="A102" s="118" t="s">
        <v>25717</v>
      </c>
      <c r="B102" s="119" t="s">
        <v>25718</v>
      </c>
      <c r="C102" s="327">
        <v>270619.27039999998</v>
      </c>
      <c r="D102" s="327">
        <v>13.531000000000001</v>
      </c>
      <c r="E102" s="327">
        <v>4.87</v>
      </c>
      <c r="F102" s="327">
        <v>1.9733000000000001</v>
      </c>
      <c r="G102" s="327">
        <v>13.531000000000001</v>
      </c>
      <c r="H102" s="327">
        <v>26.85</v>
      </c>
      <c r="I102" s="327">
        <v>32.174999999999997</v>
      </c>
      <c r="J102" s="327">
        <v>92.930300000000003</v>
      </c>
      <c r="K102" s="327">
        <v>52.549300000000002</v>
      </c>
    </row>
    <row r="103" spans="1:11" ht="15.75" customHeight="1" x14ac:dyDescent="0.25">
      <c r="A103" s="118" t="s">
        <v>25719</v>
      </c>
      <c r="B103" s="119" t="s">
        <v>25720</v>
      </c>
      <c r="C103" s="327">
        <v>169343888.26280001</v>
      </c>
      <c r="D103" s="327">
        <v>4535.9970000000003</v>
      </c>
      <c r="E103" s="327">
        <v>1461.5486000000001</v>
      </c>
      <c r="F103" s="327">
        <v>0</v>
      </c>
      <c r="G103" s="327">
        <v>10079.9933</v>
      </c>
      <c r="H103" s="327">
        <v>1020.3</v>
      </c>
      <c r="I103" s="327">
        <v>64.361500000000007</v>
      </c>
      <c r="J103" s="327">
        <v>17162.200400000002</v>
      </c>
      <c r="K103" s="327">
        <v>6061.9071000000004</v>
      </c>
    </row>
    <row r="104" spans="1:11" ht="15.75" customHeight="1" x14ac:dyDescent="0.25">
      <c r="A104" s="118" t="s">
        <v>25721</v>
      </c>
      <c r="B104" s="119" t="s">
        <v>25722</v>
      </c>
      <c r="C104" s="327">
        <v>846084.42090000003</v>
      </c>
      <c r="D104" s="327">
        <v>96.695400000000006</v>
      </c>
      <c r="E104" s="327">
        <v>16.779699999999998</v>
      </c>
      <c r="F104" s="327">
        <v>0</v>
      </c>
      <c r="G104" s="327">
        <v>120.86920000000001</v>
      </c>
      <c r="H104" s="327">
        <v>52.357500000000002</v>
      </c>
      <c r="I104" s="327">
        <v>35.682200000000002</v>
      </c>
      <c r="J104" s="327">
        <v>322.38400000000001</v>
      </c>
      <c r="K104" s="327">
        <v>149.15729999999999</v>
      </c>
    </row>
    <row r="105" spans="1:11" ht="15.75" customHeight="1" x14ac:dyDescent="0.25">
      <c r="A105" s="118" t="s">
        <v>25723</v>
      </c>
      <c r="B105" s="119" t="s">
        <v>25724</v>
      </c>
      <c r="C105" s="327">
        <v>127464.79270000001</v>
      </c>
      <c r="D105" s="327">
        <v>7.6478999999999999</v>
      </c>
      <c r="E105" s="327">
        <v>2.3593999999999999</v>
      </c>
      <c r="F105" s="327">
        <v>0.95599999999999996</v>
      </c>
      <c r="G105" s="327">
        <v>7.6478999999999999</v>
      </c>
      <c r="H105" s="327">
        <v>18.071999999999999</v>
      </c>
      <c r="I105" s="327">
        <v>32.174999999999997</v>
      </c>
      <c r="J105" s="327">
        <v>68.858199999999997</v>
      </c>
      <c r="K105" s="327">
        <v>43.138300000000001</v>
      </c>
    </row>
    <row r="106" spans="1:11" ht="15.75" customHeight="1" x14ac:dyDescent="0.25">
      <c r="A106" s="118" t="s">
        <v>25725</v>
      </c>
      <c r="B106" s="119" t="s">
        <v>25726</v>
      </c>
      <c r="C106" s="327">
        <v>127464.79270000001</v>
      </c>
      <c r="D106" s="327">
        <v>7.6478999999999999</v>
      </c>
      <c r="E106" s="327">
        <v>2.3593999999999999</v>
      </c>
      <c r="F106" s="327">
        <v>0.95599999999999996</v>
      </c>
      <c r="G106" s="327">
        <v>7.6478999999999999</v>
      </c>
      <c r="H106" s="327">
        <v>18.071999999999999</v>
      </c>
      <c r="I106" s="327">
        <v>0</v>
      </c>
      <c r="J106" s="327">
        <v>36.683199999999999</v>
      </c>
      <c r="K106" s="327">
        <v>10.9633</v>
      </c>
    </row>
    <row r="107" spans="1:11" ht="15.75" customHeight="1" x14ac:dyDescent="0.25">
      <c r="A107" s="118" t="s">
        <v>25727</v>
      </c>
      <c r="B107" s="119" t="s">
        <v>25728</v>
      </c>
      <c r="C107" s="327">
        <v>282063.65850000002</v>
      </c>
      <c r="D107" s="327">
        <v>16.9238</v>
      </c>
      <c r="E107" s="327">
        <v>5.2210000000000001</v>
      </c>
      <c r="F107" s="327">
        <v>2.1154999999999999</v>
      </c>
      <c r="G107" s="327">
        <v>16.9238</v>
      </c>
      <c r="H107" s="327">
        <v>40.879100000000001</v>
      </c>
      <c r="I107" s="327">
        <v>0</v>
      </c>
      <c r="J107" s="327">
        <v>82.063199999999995</v>
      </c>
      <c r="K107" s="327">
        <v>24.260300000000001</v>
      </c>
    </row>
    <row r="108" spans="1:11" ht="15.75" customHeight="1" x14ac:dyDescent="0.25">
      <c r="A108" s="118" t="s">
        <v>25729</v>
      </c>
      <c r="B108" s="119" t="s">
        <v>25730</v>
      </c>
      <c r="C108" s="327">
        <v>270619.27039999998</v>
      </c>
      <c r="D108" s="327">
        <v>13.531000000000001</v>
      </c>
      <c r="E108" s="327">
        <v>4.87</v>
      </c>
      <c r="F108" s="327">
        <v>1.9733000000000001</v>
      </c>
      <c r="G108" s="327">
        <v>13.531000000000001</v>
      </c>
      <c r="H108" s="327">
        <v>26.85</v>
      </c>
      <c r="I108" s="327">
        <v>0</v>
      </c>
      <c r="J108" s="327">
        <v>60.755299999999998</v>
      </c>
      <c r="K108" s="327">
        <v>20.374300000000002</v>
      </c>
    </row>
    <row r="109" spans="1:11" ht="15.75" customHeight="1" x14ac:dyDescent="0.25">
      <c r="A109" s="118" t="s">
        <v>25731</v>
      </c>
      <c r="B109" s="119" t="s">
        <v>25732</v>
      </c>
      <c r="C109" s="327">
        <v>688379.28119999997</v>
      </c>
      <c r="D109" s="327">
        <v>29.501999999999999</v>
      </c>
      <c r="E109" s="327">
        <v>12.1351</v>
      </c>
      <c r="F109" s="327">
        <v>4.9169999999999998</v>
      </c>
      <c r="G109" s="327">
        <v>44.253</v>
      </c>
      <c r="H109" s="327">
        <v>122.43600000000001</v>
      </c>
      <c r="I109" s="327">
        <v>34.717799999999997</v>
      </c>
      <c r="J109" s="327">
        <v>247.96090000000001</v>
      </c>
      <c r="K109" s="327">
        <v>81.271900000000002</v>
      </c>
    </row>
    <row r="110" spans="1:11" ht="15.75" customHeight="1" x14ac:dyDescent="0.25">
      <c r="A110" s="118" t="s">
        <v>25733</v>
      </c>
      <c r="B110" s="119" t="s">
        <v>25734</v>
      </c>
      <c r="C110" s="327">
        <v>112669.2049</v>
      </c>
      <c r="D110" s="327">
        <v>9.0135000000000005</v>
      </c>
      <c r="E110" s="327">
        <v>2.0855000000000001</v>
      </c>
      <c r="F110" s="327">
        <v>0</v>
      </c>
      <c r="G110" s="327">
        <v>5.6334999999999997</v>
      </c>
      <c r="H110" s="327">
        <v>0</v>
      </c>
      <c r="I110" s="327">
        <v>0</v>
      </c>
      <c r="J110" s="327">
        <v>16.732500000000002</v>
      </c>
      <c r="K110" s="327">
        <v>11.099</v>
      </c>
    </row>
    <row r="111" spans="1:11" ht="15.75" customHeight="1" x14ac:dyDescent="0.25">
      <c r="A111" s="118" t="s">
        <v>25735</v>
      </c>
      <c r="B111" s="119" t="s">
        <v>25736</v>
      </c>
      <c r="C111" s="327">
        <v>303784.41249999998</v>
      </c>
      <c r="D111" s="327">
        <v>13.5015</v>
      </c>
      <c r="E111" s="327">
        <v>5.2065000000000001</v>
      </c>
      <c r="F111" s="327">
        <v>0</v>
      </c>
      <c r="G111" s="327">
        <v>8.4384999999999994</v>
      </c>
      <c r="H111" s="327">
        <v>0</v>
      </c>
      <c r="I111" s="327">
        <v>28.713899999999999</v>
      </c>
      <c r="J111" s="327">
        <v>55.860399999999998</v>
      </c>
      <c r="K111" s="327">
        <v>47.421900000000001</v>
      </c>
    </row>
    <row r="112" spans="1:11" ht="15.75" customHeight="1" x14ac:dyDescent="0.25">
      <c r="A112" s="118" t="s">
        <v>25737</v>
      </c>
      <c r="B112" s="119" t="s">
        <v>25738</v>
      </c>
      <c r="C112" s="327">
        <v>110400.7573</v>
      </c>
      <c r="D112" s="327">
        <v>6.3086000000000002</v>
      </c>
      <c r="E112" s="327">
        <v>1.9461999999999999</v>
      </c>
      <c r="F112" s="327">
        <v>0</v>
      </c>
      <c r="G112" s="327">
        <v>6.3086000000000002</v>
      </c>
      <c r="H112" s="327">
        <v>0</v>
      </c>
      <c r="I112" s="327">
        <v>41.9803</v>
      </c>
      <c r="J112" s="327">
        <v>56.543700000000001</v>
      </c>
      <c r="K112" s="327">
        <v>50.235100000000003</v>
      </c>
    </row>
    <row r="113" spans="1:11" ht="15.75" customHeight="1" x14ac:dyDescent="0.25">
      <c r="A113" s="118" t="s">
        <v>25739</v>
      </c>
      <c r="B113" s="119" t="s">
        <v>25740</v>
      </c>
      <c r="C113" s="327">
        <v>313359.70159999997</v>
      </c>
      <c r="D113" s="327">
        <v>25.0688</v>
      </c>
      <c r="E113" s="327">
        <v>5.8003</v>
      </c>
      <c r="F113" s="327">
        <v>0</v>
      </c>
      <c r="G113" s="327">
        <v>25.0688</v>
      </c>
      <c r="H113" s="327">
        <v>9.4175000000000004</v>
      </c>
      <c r="I113" s="327">
        <v>0</v>
      </c>
      <c r="J113" s="327">
        <v>65.355400000000003</v>
      </c>
      <c r="K113" s="327">
        <v>30.8691</v>
      </c>
    </row>
    <row r="114" spans="1:11" ht="15.75" customHeight="1" x14ac:dyDescent="0.25">
      <c r="A114" s="118" t="s">
        <v>25741</v>
      </c>
      <c r="B114" s="119" t="s">
        <v>25742</v>
      </c>
      <c r="C114" s="327">
        <v>2982940.4059000001</v>
      </c>
      <c r="D114" s="327">
        <v>159.09020000000001</v>
      </c>
      <c r="E114" s="327">
        <v>52.146799999999999</v>
      </c>
      <c r="F114" s="327">
        <v>0</v>
      </c>
      <c r="G114" s="327">
        <v>159.09020000000001</v>
      </c>
      <c r="H114" s="327">
        <v>164.322</v>
      </c>
      <c r="I114" s="327">
        <v>41.9803</v>
      </c>
      <c r="J114" s="327">
        <v>576.62950000000001</v>
      </c>
      <c r="K114" s="327">
        <v>253.21729999999999</v>
      </c>
    </row>
    <row r="115" spans="1:11" ht="15.75" customHeight="1" x14ac:dyDescent="0.25">
      <c r="A115" s="118" t="s">
        <v>25743</v>
      </c>
      <c r="B115" s="119" t="s">
        <v>25744</v>
      </c>
      <c r="C115" s="327">
        <v>1348.3090999999999</v>
      </c>
      <c r="D115" s="327">
        <v>0.11459999999999999</v>
      </c>
      <c r="E115" s="327">
        <v>2.5000000000000001E-2</v>
      </c>
      <c r="F115" s="327">
        <v>0</v>
      </c>
      <c r="G115" s="327">
        <v>0.1079</v>
      </c>
      <c r="H115" s="327">
        <v>0</v>
      </c>
      <c r="I115" s="327">
        <v>0</v>
      </c>
      <c r="J115" s="327">
        <v>0.2475</v>
      </c>
      <c r="K115" s="327">
        <v>0.1396</v>
      </c>
    </row>
    <row r="116" spans="1:11" ht="15.75" customHeight="1" x14ac:dyDescent="0.25">
      <c r="A116" s="118" t="s">
        <v>25745</v>
      </c>
      <c r="B116" s="119" t="s">
        <v>25746</v>
      </c>
      <c r="C116" s="327">
        <v>1142.1052999999999</v>
      </c>
      <c r="D116" s="327">
        <v>9.7100000000000006E-2</v>
      </c>
      <c r="E116" s="327">
        <v>2.1100000000000001E-2</v>
      </c>
      <c r="F116" s="327">
        <v>0</v>
      </c>
      <c r="G116" s="327">
        <v>9.1399999999999995E-2</v>
      </c>
      <c r="H116" s="327">
        <v>0</v>
      </c>
      <c r="I116" s="327">
        <v>0</v>
      </c>
      <c r="J116" s="327">
        <v>0.20960000000000001</v>
      </c>
      <c r="K116" s="327">
        <v>0.1182</v>
      </c>
    </row>
    <row r="117" spans="1:11" ht="15.75" customHeight="1" x14ac:dyDescent="0.25">
      <c r="A117" s="118" t="s">
        <v>25747</v>
      </c>
      <c r="B117" s="119" t="s">
        <v>25748</v>
      </c>
      <c r="C117" s="327">
        <v>469920.8247</v>
      </c>
      <c r="D117" s="327">
        <v>84.585700000000003</v>
      </c>
      <c r="E117" s="327">
        <v>10.1479</v>
      </c>
      <c r="F117" s="327">
        <v>0</v>
      </c>
      <c r="G117" s="327">
        <v>28.1952</v>
      </c>
      <c r="H117" s="327">
        <v>28.192499999999999</v>
      </c>
      <c r="I117" s="327">
        <v>28.713899999999999</v>
      </c>
      <c r="J117" s="327">
        <v>179.83519999999999</v>
      </c>
      <c r="K117" s="327">
        <v>123.44750000000001</v>
      </c>
    </row>
    <row r="118" spans="1:11" ht="15.75" customHeight="1" x14ac:dyDescent="0.25">
      <c r="A118" s="118" t="s">
        <v>25749</v>
      </c>
      <c r="B118" s="119" t="s">
        <v>25750</v>
      </c>
      <c r="C118" s="327">
        <v>153838.29019999999</v>
      </c>
      <c r="D118" s="327">
        <v>23.075700000000001</v>
      </c>
      <c r="E118" s="327">
        <v>3.1638999999999999</v>
      </c>
      <c r="F118" s="327">
        <v>0</v>
      </c>
      <c r="G118" s="327">
        <v>7.6919000000000004</v>
      </c>
      <c r="H118" s="327">
        <v>3.9094000000000002</v>
      </c>
      <c r="I118" s="327">
        <v>0</v>
      </c>
      <c r="J118" s="327">
        <v>37.840899999999998</v>
      </c>
      <c r="K118" s="327">
        <v>26.239599999999999</v>
      </c>
    </row>
    <row r="119" spans="1:11" ht="15.75" customHeight="1" x14ac:dyDescent="0.25">
      <c r="A119" s="118" t="s">
        <v>25751</v>
      </c>
      <c r="B119" s="119" t="s">
        <v>25752</v>
      </c>
      <c r="C119" s="327">
        <v>2674.2930999999999</v>
      </c>
      <c r="D119" s="327">
        <v>0.4279</v>
      </c>
      <c r="E119" s="327">
        <v>5.7799999999999997E-2</v>
      </c>
      <c r="F119" s="327">
        <v>0</v>
      </c>
      <c r="G119" s="327">
        <v>0.37440000000000001</v>
      </c>
      <c r="H119" s="327">
        <v>4.5682</v>
      </c>
      <c r="I119" s="327">
        <v>0</v>
      </c>
      <c r="J119" s="327">
        <v>5.4283000000000001</v>
      </c>
      <c r="K119" s="327">
        <v>0.48570000000000002</v>
      </c>
    </row>
    <row r="120" spans="1:11" ht="15.75" customHeight="1" x14ac:dyDescent="0.25">
      <c r="A120" s="118" t="s">
        <v>25753</v>
      </c>
      <c r="B120" s="119" t="s">
        <v>25754</v>
      </c>
      <c r="C120" s="327">
        <v>8872419.1627999991</v>
      </c>
      <c r="D120" s="327">
        <v>141.95869999999999</v>
      </c>
      <c r="E120" s="327">
        <v>142.3313</v>
      </c>
      <c r="F120" s="327">
        <v>0</v>
      </c>
      <c r="G120" s="327">
        <v>177.44839999999999</v>
      </c>
      <c r="H120" s="327">
        <v>1441.5228</v>
      </c>
      <c r="I120" s="327">
        <v>35.393000000000001</v>
      </c>
      <c r="J120" s="327">
        <v>1938.6541999999999</v>
      </c>
      <c r="K120" s="327">
        <v>319.68299999999999</v>
      </c>
    </row>
    <row r="121" spans="1:11" ht="15.75" customHeight="1" x14ac:dyDescent="0.25">
      <c r="A121" s="118" t="s">
        <v>25755</v>
      </c>
      <c r="B121" s="119" t="s">
        <v>25756</v>
      </c>
      <c r="C121" s="327">
        <v>9264684.3502999991</v>
      </c>
      <c r="D121" s="327">
        <v>148.23490000000001</v>
      </c>
      <c r="E121" s="327">
        <v>148.6241</v>
      </c>
      <c r="F121" s="327">
        <v>0</v>
      </c>
      <c r="G121" s="327">
        <v>185.2937</v>
      </c>
      <c r="H121" s="327">
        <v>1441.5228</v>
      </c>
      <c r="I121" s="327">
        <v>35.393000000000001</v>
      </c>
      <c r="J121" s="327">
        <v>1959.0685000000001</v>
      </c>
      <c r="K121" s="327">
        <v>332.25200000000001</v>
      </c>
    </row>
    <row r="122" spans="1:11" ht="15.75" customHeight="1" x14ac:dyDescent="0.25">
      <c r="A122" s="118" t="s">
        <v>25757</v>
      </c>
      <c r="B122" s="119" t="s">
        <v>25758</v>
      </c>
      <c r="C122" s="327">
        <v>757061.92689999996</v>
      </c>
      <c r="D122" s="327">
        <v>11.986800000000001</v>
      </c>
      <c r="E122" s="327">
        <v>12.0669</v>
      </c>
      <c r="F122" s="327">
        <v>0</v>
      </c>
      <c r="G122" s="327">
        <v>6.3087999999999997</v>
      </c>
      <c r="H122" s="327">
        <v>0</v>
      </c>
      <c r="I122" s="327">
        <v>0</v>
      </c>
      <c r="J122" s="327">
        <v>30.362500000000001</v>
      </c>
      <c r="K122" s="327">
        <v>24.053699999999999</v>
      </c>
    </row>
    <row r="123" spans="1:11" ht="15.75" customHeight="1" x14ac:dyDescent="0.25">
      <c r="A123" s="118" t="s">
        <v>25759</v>
      </c>
      <c r="B123" s="119" t="s">
        <v>25760</v>
      </c>
      <c r="C123" s="327">
        <v>985773.23869999999</v>
      </c>
      <c r="D123" s="327">
        <v>15.6081</v>
      </c>
      <c r="E123" s="327">
        <v>15.712400000000001</v>
      </c>
      <c r="F123" s="327">
        <v>0</v>
      </c>
      <c r="G123" s="327">
        <v>8.2148000000000003</v>
      </c>
      <c r="H123" s="327">
        <v>0</v>
      </c>
      <c r="I123" s="327">
        <v>0</v>
      </c>
      <c r="J123" s="327">
        <v>39.535299999999999</v>
      </c>
      <c r="K123" s="327">
        <v>31.320499999999999</v>
      </c>
    </row>
    <row r="124" spans="1:11" ht="15.75" customHeight="1" x14ac:dyDescent="0.25">
      <c r="A124" s="118" t="s">
        <v>25761</v>
      </c>
      <c r="B124" s="119" t="s">
        <v>25762</v>
      </c>
      <c r="C124" s="327">
        <v>749598.40029999998</v>
      </c>
      <c r="D124" s="327">
        <v>11.868600000000001</v>
      </c>
      <c r="E124" s="327">
        <v>11.948</v>
      </c>
      <c r="F124" s="327">
        <v>0</v>
      </c>
      <c r="G124" s="327">
        <v>6.2466999999999997</v>
      </c>
      <c r="H124" s="327">
        <v>0</v>
      </c>
      <c r="I124" s="327">
        <v>0</v>
      </c>
      <c r="J124" s="327">
        <v>30.063300000000002</v>
      </c>
      <c r="K124" s="327">
        <v>23.816600000000001</v>
      </c>
    </row>
    <row r="125" spans="1:11" ht="15.75" customHeight="1" x14ac:dyDescent="0.25">
      <c r="A125" s="118" t="s">
        <v>25763</v>
      </c>
      <c r="B125" s="119" t="s">
        <v>25764</v>
      </c>
      <c r="C125" s="327">
        <v>869181.15260000003</v>
      </c>
      <c r="D125" s="327">
        <v>13.762</v>
      </c>
      <c r="E125" s="327">
        <v>13.853999999999999</v>
      </c>
      <c r="F125" s="327">
        <v>0</v>
      </c>
      <c r="G125" s="327">
        <v>7.2431999999999999</v>
      </c>
      <c r="H125" s="327">
        <v>0</v>
      </c>
      <c r="I125" s="327">
        <v>0</v>
      </c>
      <c r="J125" s="327">
        <v>34.859200000000001</v>
      </c>
      <c r="K125" s="327">
        <v>27.616</v>
      </c>
    </row>
    <row r="126" spans="1:11" ht="15.75" customHeight="1" x14ac:dyDescent="0.25">
      <c r="A126" s="118" t="s">
        <v>25765</v>
      </c>
      <c r="B126" s="119" t="s">
        <v>25766</v>
      </c>
      <c r="C126" s="327">
        <v>903625.46880000003</v>
      </c>
      <c r="D126" s="327">
        <v>14.307399999999999</v>
      </c>
      <c r="E126" s="327">
        <v>14.403</v>
      </c>
      <c r="F126" s="327">
        <v>0</v>
      </c>
      <c r="G126" s="327">
        <v>7.5301999999999998</v>
      </c>
      <c r="H126" s="327">
        <v>0</v>
      </c>
      <c r="I126" s="327">
        <v>0</v>
      </c>
      <c r="J126" s="327">
        <v>36.240600000000001</v>
      </c>
      <c r="K126" s="327">
        <v>28.7104</v>
      </c>
    </row>
    <row r="127" spans="1:11" ht="15.75" customHeight="1" x14ac:dyDescent="0.25">
      <c r="A127" s="118" t="s">
        <v>25767</v>
      </c>
      <c r="B127" s="119" t="s">
        <v>25768</v>
      </c>
      <c r="C127" s="327">
        <v>1161171.6379</v>
      </c>
      <c r="D127" s="327">
        <v>18.385200000000001</v>
      </c>
      <c r="E127" s="327">
        <v>18.508099999999999</v>
      </c>
      <c r="F127" s="327">
        <v>0</v>
      </c>
      <c r="G127" s="327">
        <v>9.6763999999999992</v>
      </c>
      <c r="H127" s="327">
        <v>0</v>
      </c>
      <c r="I127" s="327">
        <v>0</v>
      </c>
      <c r="J127" s="327">
        <v>46.569699999999997</v>
      </c>
      <c r="K127" s="327">
        <v>36.893300000000004</v>
      </c>
    </row>
    <row r="128" spans="1:11" ht="15.75" customHeight="1" x14ac:dyDescent="0.25">
      <c r="A128" s="118" t="s">
        <v>25769</v>
      </c>
      <c r="B128" s="119" t="s">
        <v>25770</v>
      </c>
      <c r="C128" s="327">
        <v>2825458.8204000001</v>
      </c>
      <c r="D128" s="327">
        <v>45.207299999999996</v>
      </c>
      <c r="E128" s="327">
        <v>45.326000000000001</v>
      </c>
      <c r="F128" s="327">
        <v>0</v>
      </c>
      <c r="G128" s="327">
        <v>56.5092</v>
      </c>
      <c r="H128" s="327">
        <v>57.996000000000002</v>
      </c>
      <c r="I128" s="327">
        <v>41.9803</v>
      </c>
      <c r="J128" s="327">
        <v>247.0188</v>
      </c>
      <c r="K128" s="327">
        <v>132.5136</v>
      </c>
    </row>
    <row r="129" spans="1:11" ht="15.75" customHeight="1" x14ac:dyDescent="0.25">
      <c r="A129" s="118" t="s">
        <v>25771</v>
      </c>
      <c r="B129" s="119" t="s">
        <v>25772</v>
      </c>
      <c r="C129" s="327">
        <v>1462119.8344000001</v>
      </c>
      <c r="D129" s="327">
        <v>127.9355</v>
      </c>
      <c r="E129" s="327">
        <v>28.191500000000001</v>
      </c>
      <c r="F129" s="327">
        <v>0</v>
      </c>
      <c r="G129" s="327">
        <v>127.9355</v>
      </c>
      <c r="H129" s="327">
        <v>83.772000000000006</v>
      </c>
      <c r="I129" s="327">
        <v>35.682200000000002</v>
      </c>
      <c r="J129" s="327">
        <v>403.51670000000001</v>
      </c>
      <c r="K129" s="327">
        <v>191.8092</v>
      </c>
    </row>
    <row r="130" spans="1:11" ht="15.75" customHeight="1" x14ac:dyDescent="0.25">
      <c r="A130" s="118" t="s">
        <v>25773</v>
      </c>
      <c r="B130" s="119" t="s">
        <v>25774</v>
      </c>
      <c r="C130" s="327">
        <v>521520.78940000001</v>
      </c>
      <c r="D130" s="327">
        <v>29.801200000000001</v>
      </c>
      <c r="E130" s="327">
        <v>9.1936999999999998</v>
      </c>
      <c r="F130" s="327">
        <v>0</v>
      </c>
      <c r="G130" s="327">
        <v>29.801200000000001</v>
      </c>
      <c r="H130" s="327">
        <v>0</v>
      </c>
      <c r="I130" s="327">
        <v>28.713899999999999</v>
      </c>
      <c r="J130" s="327">
        <v>97.51</v>
      </c>
      <c r="K130" s="327">
        <v>67.708799999999997</v>
      </c>
    </row>
    <row r="131" spans="1:11" ht="15.75" customHeight="1" x14ac:dyDescent="0.25">
      <c r="A131" s="118" t="s">
        <v>25775</v>
      </c>
      <c r="B131" s="119" t="s">
        <v>25776</v>
      </c>
      <c r="C131" s="327">
        <v>274819.97090000001</v>
      </c>
      <c r="D131" s="327">
        <v>15.704000000000001</v>
      </c>
      <c r="E131" s="327">
        <v>4.8446999999999996</v>
      </c>
      <c r="F131" s="327">
        <v>0</v>
      </c>
      <c r="G131" s="327">
        <v>15.704000000000001</v>
      </c>
      <c r="H131" s="327">
        <v>0</v>
      </c>
      <c r="I131" s="327">
        <v>0</v>
      </c>
      <c r="J131" s="327">
        <v>36.252699999999997</v>
      </c>
      <c r="K131" s="327">
        <v>20.5487</v>
      </c>
    </row>
    <row r="132" spans="1:11" ht="15.75" customHeight="1" x14ac:dyDescent="0.25">
      <c r="A132" s="118" t="s">
        <v>25777</v>
      </c>
      <c r="B132" s="119" t="s">
        <v>25778</v>
      </c>
      <c r="C132" s="327">
        <v>15034.2835</v>
      </c>
      <c r="D132" s="327">
        <v>1.3531</v>
      </c>
      <c r="E132" s="327">
        <v>0.27829999999999999</v>
      </c>
      <c r="F132" s="327">
        <v>0</v>
      </c>
      <c r="G132" s="327">
        <v>0.75170000000000003</v>
      </c>
      <c r="H132" s="327">
        <v>0</v>
      </c>
      <c r="I132" s="327">
        <v>0</v>
      </c>
      <c r="J132" s="327">
        <v>2.3831000000000002</v>
      </c>
      <c r="K132" s="327">
        <v>1.6314</v>
      </c>
    </row>
    <row r="133" spans="1:11" ht="15.75" customHeight="1" x14ac:dyDescent="0.25">
      <c r="A133" s="118" t="s">
        <v>25779</v>
      </c>
      <c r="B133" s="119" t="s">
        <v>25780</v>
      </c>
      <c r="C133" s="327">
        <v>451012.03600000002</v>
      </c>
      <c r="D133" s="327">
        <v>36.081000000000003</v>
      </c>
      <c r="E133" s="327">
        <v>8.3482000000000003</v>
      </c>
      <c r="F133" s="327">
        <v>0</v>
      </c>
      <c r="G133" s="327">
        <v>36.081000000000003</v>
      </c>
      <c r="H133" s="327">
        <v>0</v>
      </c>
      <c r="I133" s="327">
        <v>28.713899999999999</v>
      </c>
      <c r="J133" s="327">
        <v>109.22410000000001</v>
      </c>
      <c r="K133" s="327">
        <v>73.143100000000004</v>
      </c>
    </row>
    <row r="134" spans="1:11" ht="15.75" customHeight="1" x14ac:dyDescent="0.25">
      <c r="A134" s="118" t="s">
        <v>25781</v>
      </c>
      <c r="B134" s="119" t="s">
        <v>25782</v>
      </c>
      <c r="C134" s="327">
        <v>261496.95680000001</v>
      </c>
      <c r="D134" s="327">
        <v>14.9427</v>
      </c>
      <c r="E134" s="327">
        <v>4.6097999999999999</v>
      </c>
      <c r="F134" s="327">
        <v>0</v>
      </c>
      <c r="G134" s="327">
        <v>14.9427</v>
      </c>
      <c r="H134" s="327">
        <v>0</v>
      </c>
      <c r="I134" s="327">
        <v>41.9803</v>
      </c>
      <c r="J134" s="327">
        <v>76.475499999999997</v>
      </c>
      <c r="K134" s="327">
        <v>61.532800000000002</v>
      </c>
    </row>
    <row r="135" spans="1:11" ht="15.75" customHeight="1" x14ac:dyDescent="0.25">
      <c r="A135" s="118" t="s">
        <v>25783</v>
      </c>
      <c r="B135" s="119" t="s">
        <v>25784</v>
      </c>
      <c r="C135" s="327">
        <v>267295.73019999999</v>
      </c>
      <c r="D135" s="327">
        <v>11.879799999999999</v>
      </c>
      <c r="E135" s="327">
        <v>4.5811999999999999</v>
      </c>
      <c r="F135" s="327">
        <v>0</v>
      </c>
      <c r="G135" s="327">
        <v>7.4249000000000001</v>
      </c>
      <c r="H135" s="327">
        <v>0</v>
      </c>
      <c r="I135" s="327">
        <v>28.713899999999999</v>
      </c>
      <c r="J135" s="327">
        <v>52.599800000000002</v>
      </c>
      <c r="K135" s="327">
        <v>45.174900000000001</v>
      </c>
    </row>
    <row r="136" spans="1:11" ht="15.75" customHeight="1" x14ac:dyDescent="0.25">
      <c r="A136" s="118" t="s">
        <v>25785</v>
      </c>
      <c r="B136" s="119" t="s">
        <v>25786</v>
      </c>
      <c r="C136" s="327">
        <v>709464.86809999996</v>
      </c>
      <c r="D136" s="327">
        <v>28.378599999999999</v>
      </c>
      <c r="E136" s="327">
        <v>12.037800000000001</v>
      </c>
      <c r="F136" s="327">
        <v>0</v>
      </c>
      <c r="G136" s="327">
        <v>35.473199999999999</v>
      </c>
      <c r="H136" s="327">
        <v>0</v>
      </c>
      <c r="I136" s="327">
        <v>28.713899999999999</v>
      </c>
      <c r="J136" s="327">
        <v>104.6035</v>
      </c>
      <c r="K136" s="327">
        <v>69.130300000000005</v>
      </c>
    </row>
    <row r="137" spans="1:11" ht="15.75" customHeight="1" x14ac:dyDescent="0.25">
      <c r="A137" s="118" t="s">
        <v>25787</v>
      </c>
      <c r="B137" s="119" t="s">
        <v>25788</v>
      </c>
      <c r="C137" s="327">
        <v>153159.08619999999</v>
      </c>
      <c r="D137" s="327">
        <v>6.8071000000000002</v>
      </c>
      <c r="E137" s="327">
        <v>2.625</v>
      </c>
      <c r="F137" s="327">
        <v>0</v>
      </c>
      <c r="G137" s="327">
        <v>4.2544000000000004</v>
      </c>
      <c r="H137" s="327">
        <v>0</v>
      </c>
      <c r="I137" s="327">
        <v>28.713899999999999</v>
      </c>
      <c r="J137" s="327">
        <v>42.400399999999998</v>
      </c>
      <c r="K137" s="327">
        <v>38.146000000000001</v>
      </c>
    </row>
    <row r="138" spans="1:11" ht="15.75" customHeight="1" x14ac:dyDescent="0.25">
      <c r="A138" s="118" t="s">
        <v>25789</v>
      </c>
      <c r="B138" s="119" t="s">
        <v>25790</v>
      </c>
      <c r="C138" s="327">
        <v>36088.7405</v>
      </c>
      <c r="D138" s="327">
        <v>2.1427999999999998</v>
      </c>
      <c r="E138" s="327">
        <v>0.62629999999999997</v>
      </c>
      <c r="F138" s="327">
        <v>0</v>
      </c>
      <c r="G138" s="327">
        <v>1.5789</v>
      </c>
      <c r="H138" s="327">
        <v>0</v>
      </c>
      <c r="I138" s="327">
        <v>0</v>
      </c>
      <c r="J138" s="327">
        <v>4.3479999999999999</v>
      </c>
      <c r="K138" s="327">
        <v>2.7690999999999999</v>
      </c>
    </row>
    <row r="139" spans="1:11" ht="15.75" customHeight="1" x14ac:dyDescent="0.25">
      <c r="A139" s="118" t="s">
        <v>25791</v>
      </c>
      <c r="B139" s="119" t="s">
        <v>25792</v>
      </c>
      <c r="C139" s="327">
        <v>148188.4394</v>
      </c>
      <c r="D139" s="327">
        <v>8.4679000000000002</v>
      </c>
      <c r="E139" s="327">
        <v>2.6124000000000001</v>
      </c>
      <c r="F139" s="327">
        <v>0</v>
      </c>
      <c r="G139" s="327">
        <v>8.4679000000000002</v>
      </c>
      <c r="H139" s="327">
        <v>0</v>
      </c>
      <c r="I139" s="327">
        <v>0</v>
      </c>
      <c r="J139" s="327">
        <v>19.548200000000001</v>
      </c>
      <c r="K139" s="327">
        <v>11.080299999999999</v>
      </c>
    </row>
    <row r="140" spans="1:11" ht="15.75" customHeight="1" x14ac:dyDescent="0.25">
      <c r="A140" s="118" t="s">
        <v>25793</v>
      </c>
      <c r="B140" s="119" t="s">
        <v>25794</v>
      </c>
      <c r="C140" s="327">
        <v>1587263.71</v>
      </c>
      <c r="D140" s="327">
        <v>158.72640000000001</v>
      </c>
      <c r="E140" s="327">
        <v>30.604399999999998</v>
      </c>
      <c r="F140" s="327">
        <v>0</v>
      </c>
      <c r="G140" s="327">
        <v>138.88560000000001</v>
      </c>
      <c r="H140" s="327">
        <v>0</v>
      </c>
      <c r="I140" s="327">
        <v>41.9803</v>
      </c>
      <c r="J140" s="327">
        <v>370.19670000000002</v>
      </c>
      <c r="K140" s="327">
        <v>231.31110000000001</v>
      </c>
    </row>
    <row r="141" spans="1:11" ht="15.75" customHeight="1" x14ac:dyDescent="0.25">
      <c r="A141" s="118" t="s">
        <v>25795</v>
      </c>
      <c r="B141" s="119" t="s">
        <v>25796</v>
      </c>
      <c r="C141" s="327">
        <v>41119.648500000003</v>
      </c>
      <c r="D141" s="327">
        <v>0.65110000000000001</v>
      </c>
      <c r="E141" s="327">
        <v>0.65539999999999998</v>
      </c>
      <c r="F141" s="327">
        <v>0</v>
      </c>
      <c r="G141" s="327">
        <v>0.3427</v>
      </c>
      <c r="H141" s="327">
        <v>0</v>
      </c>
      <c r="I141" s="327">
        <v>0</v>
      </c>
      <c r="J141" s="327">
        <v>1.6492</v>
      </c>
      <c r="K141" s="327">
        <v>1.3065</v>
      </c>
    </row>
    <row r="142" spans="1:11" ht="15.75" customHeight="1" x14ac:dyDescent="0.25">
      <c r="A142" s="118" t="s">
        <v>25797</v>
      </c>
      <c r="B142" s="119" t="s">
        <v>25798</v>
      </c>
      <c r="C142" s="327">
        <v>675912.65280000004</v>
      </c>
      <c r="D142" s="327">
        <v>6.2584999999999997</v>
      </c>
      <c r="E142" s="327">
        <v>3.8614999999999999</v>
      </c>
      <c r="F142" s="327">
        <v>0</v>
      </c>
      <c r="G142" s="327">
        <v>6.2584999999999997</v>
      </c>
      <c r="H142" s="327">
        <v>0</v>
      </c>
      <c r="I142" s="327">
        <v>0</v>
      </c>
      <c r="J142" s="327">
        <v>16.378499999999999</v>
      </c>
      <c r="K142" s="327">
        <v>10.119999999999999</v>
      </c>
    </row>
    <row r="143" spans="1:11" ht="15.75" customHeight="1" x14ac:dyDescent="0.25">
      <c r="A143" s="118" t="s">
        <v>25799</v>
      </c>
      <c r="B143" s="119" t="s">
        <v>25800</v>
      </c>
      <c r="C143" s="327">
        <v>45614.171000000002</v>
      </c>
      <c r="D143" s="327">
        <v>0.4224</v>
      </c>
      <c r="E143" s="327">
        <v>0.2606</v>
      </c>
      <c r="F143" s="327">
        <v>0</v>
      </c>
      <c r="G143" s="327">
        <v>0.4224</v>
      </c>
      <c r="H143" s="327">
        <v>0</v>
      </c>
      <c r="I143" s="327">
        <v>0</v>
      </c>
      <c r="J143" s="327">
        <v>1.1053999999999999</v>
      </c>
      <c r="K143" s="327">
        <v>0.68300000000000005</v>
      </c>
    </row>
    <row r="144" spans="1:11" ht="15.75" customHeight="1" x14ac:dyDescent="0.25">
      <c r="A144" s="118" t="s">
        <v>25801</v>
      </c>
      <c r="B144" s="119" t="s">
        <v>25802</v>
      </c>
      <c r="C144" s="327">
        <v>38034.148500000003</v>
      </c>
      <c r="D144" s="327">
        <v>0.35220000000000001</v>
      </c>
      <c r="E144" s="327">
        <v>0.21729999999999999</v>
      </c>
      <c r="F144" s="327">
        <v>0</v>
      </c>
      <c r="G144" s="327">
        <v>0.35220000000000001</v>
      </c>
      <c r="H144" s="327">
        <v>0</v>
      </c>
      <c r="I144" s="327">
        <v>0</v>
      </c>
      <c r="J144" s="327">
        <v>0.92169999999999996</v>
      </c>
      <c r="K144" s="327">
        <v>0.56950000000000001</v>
      </c>
    </row>
    <row r="145" spans="1:11" ht="15.75" customHeight="1" x14ac:dyDescent="0.25">
      <c r="A145" s="118" t="s">
        <v>25803</v>
      </c>
      <c r="B145" s="119" t="s">
        <v>25804</v>
      </c>
      <c r="C145" s="327">
        <v>944146.96920000005</v>
      </c>
      <c r="D145" s="327">
        <v>75.445499999999996</v>
      </c>
      <c r="E145" s="327">
        <v>17.888500000000001</v>
      </c>
      <c r="F145" s="327">
        <v>0</v>
      </c>
      <c r="G145" s="327">
        <v>75.445499999999996</v>
      </c>
      <c r="H145" s="327">
        <v>107.1315</v>
      </c>
      <c r="I145" s="327">
        <v>44.293399999999998</v>
      </c>
      <c r="J145" s="327">
        <v>320.20440000000002</v>
      </c>
      <c r="K145" s="327">
        <v>137.62739999999999</v>
      </c>
    </row>
    <row r="146" spans="1:11" ht="15.75" customHeight="1" x14ac:dyDescent="0.25">
      <c r="A146" s="118" t="s">
        <v>25805</v>
      </c>
      <c r="B146" s="119" t="s">
        <v>25806</v>
      </c>
      <c r="C146" s="327">
        <v>1933845.2781</v>
      </c>
      <c r="D146" s="327">
        <v>221.01089999999999</v>
      </c>
      <c r="E146" s="327">
        <v>38.3523</v>
      </c>
      <c r="F146" s="327">
        <v>0</v>
      </c>
      <c r="G146" s="327">
        <v>276.2636</v>
      </c>
      <c r="H146" s="327">
        <v>71.904300000000006</v>
      </c>
      <c r="I146" s="327">
        <v>44.293399999999998</v>
      </c>
      <c r="J146" s="327">
        <v>651.82449999999994</v>
      </c>
      <c r="K146" s="327">
        <v>303.65660000000003</v>
      </c>
    </row>
    <row r="147" spans="1:11" ht="15.75" customHeight="1" x14ac:dyDescent="0.25">
      <c r="A147" s="118" t="s">
        <v>25807</v>
      </c>
      <c r="B147" s="119" t="s">
        <v>25808</v>
      </c>
      <c r="C147" s="327">
        <v>1979069.7501999999</v>
      </c>
      <c r="D147" s="327">
        <v>158.32560000000001</v>
      </c>
      <c r="E147" s="327">
        <v>36.632599999999996</v>
      </c>
      <c r="F147" s="327">
        <v>0</v>
      </c>
      <c r="G147" s="327">
        <v>158.32560000000001</v>
      </c>
      <c r="H147" s="327">
        <v>116.7975</v>
      </c>
      <c r="I147" s="327">
        <v>44.293399999999998</v>
      </c>
      <c r="J147" s="327">
        <v>514.37469999999996</v>
      </c>
      <c r="K147" s="327">
        <v>239.2516</v>
      </c>
    </row>
    <row r="148" spans="1:11" ht="15.75" customHeight="1" x14ac:dyDescent="0.25">
      <c r="A148" s="118" t="s">
        <v>25809</v>
      </c>
      <c r="B148" s="119" t="s">
        <v>25810</v>
      </c>
      <c r="C148" s="327">
        <v>1049978.8036</v>
      </c>
      <c r="D148" s="327">
        <v>83.9983</v>
      </c>
      <c r="E148" s="327">
        <v>19.435099999999998</v>
      </c>
      <c r="F148" s="327">
        <v>0</v>
      </c>
      <c r="G148" s="327">
        <v>62.998699999999999</v>
      </c>
      <c r="H148" s="327">
        <v>0</v>
      </c>
      <c r="I148" s="327">
        <v>0</v>
      </c>
      <c r="J148" s="327">
        <v>166.43209999999999</v>
      </c>
      <c r="K148" s="327">
        <v>103.43340000000001</v>
      </c>
    </row>
    <row r="149" spans="1:11" ht="15.75" customHeight="1" x14ac:dyDescent="0.25">
      <c r="A149" s="118" t="s">
        <v>25811</v>
      </c>
      <c r="B149" s="119" t="s">
        <v>25812</v>
      </c>
      <c r="C149" s="327">
        <v>8956.0470000000005</v>
      </c>
      <c r="D149" s="327">
        <v>1.1940999999999999</v>
      </c>
      <c r="E149" s="327">
        <v>0.1842</v>
      </c>
      <c r="F149" s="327">
        <v>0</v>
      </c>
      <c r="G149" s="327">
        <v>1.1940999999999999</v>
      </c>
      <c r="H149" s="327">
        <v>0</v>
      </c>
      <c r="I149" s="327">
        <v>0</v>
      </c>
      <c r="J149" s="327">
        <v>2.5724</v>
      </c>
      <c r="K149" s="327">
        <v>1.3783000000000001</v>
      </c>
    </row>
    <row r="150" spans="1:11" ht="15.75" customHeight="1" x14ac:dyDescent="0.25">
      <c r="A150" s="118" t="s">
        <v>25813</v>
      </c>
      <c r="B150" s="119" t="s">
        <v>25814</v>
      </c>
      <c r="C150" s="327">
        <v>18412.274700000002</v>
      </c>
      <c r="D150" s="327">
        <v>2.4550000000000001</v>
      </c>
      <c r="E150" s="327">
        <v>0.37869999999999998</v>
      </c>
      <c r="F150" s="327">
        <v>0</v>
      </c>
      <c r="G150" s="327">
        <v>2.4550000000000001</v>
      </c>
      <c r="H150" s="327">
        <v>0</v>
      </c>
      <c r="I150" s="327">
        <v>37.161900000000003</v>
      </c>
      <c r="J150" s="327">
        <v>42.450600000000001</v>
      </c>
      <c r="K150" s="327">
        <v>39.995600000000003</v>
      </c>
    </row>
    <row r="151" spans="1:11" ht="15.75" customHeight="1" x14ac:dyDescent="0.25">
      <c r="A151" s="118" t="s">
        <v>25815</v>
      </c>
      <c r="B151" s="119" t="s">
        <v>25816</v>
      </c>
      <c r="C151" s="327">
        <v>14387013.1636</v>
      </c>
      <c r="D151" s="327">
        <v>822.11500000000001</v>
      </c>
      <c r="E151" s="327">
        <v>253.6225</v>
      </c>
      <c r="F151" s="327">
        <v>0</v>
      </c>
      <c r="G151" s="327">
        <v>1027.6438000000001</v>
      </c>
      <c r="H151" s="327">
        <v>174.79349999999999</v>
      </c>
      <c r="I151" s="327">
        <v>53.082099999999997</v>
      </c>
      <c r="J151" s="327">
        <v>2331.2568999999999</v>
      </c>
      <c r="K151" s="327">
        <v>1128.8196</v>
      </c>
    </row>
    <row r="152" spans="1:11" ht="15.75" customHeight="1" x14ac:dyDescent="0.25">
      <c r="A152" s="118" t="s">
        <v>25817</v>
      </c>
      <c r="B152" s="119" t="s">
        <v>25818</v>
      </c>
      <c r="C152" s="327">
        <v>1543377</v>
      </c>
      <c r="D152" s="327">
        <v>66.1447</v>
      </c>
      <c r="E152" s="327">
        <v>27.2075</v>
      </c>
      <c r="F152" s="327">
        <v>11.024100000000001</v>
      </c>
      <c r="G152" s="327">
        <v>99.217100000000002</v>
      </c>
      <c r="H152" s="327">
        <v>285.68400000000003</v>
      </c>
      <c r="I152" s="327">
        <v>34.717799999999997</v>
      </c>
      <c r="J152" s="327">
        <v>523.99519999999995</v>
      </c>
      <c r="K152" s="327">
        <v>139.0941</v>
      </c>
    </row>
    <row r="153" spans="1:11" ht="15.75" customHeight="1" x14ac:dyDescent="0.25">
      <c r="A153" s="118" t="s">
        <v>25819</v>
      </c>
      <c r="B153" s="119" t="s">
        <v>25820</v>
      </c>
      <c r="C153" s="327">
        <v>90.266300000000001</v>
      </c>
      <c r="D153" s="327">
        <v>1.2E-2</v>
      </c>
      <c r="E153" s="327">
        <v>1.9E-3</v>
      </c>
      <c r="F153" s="327">
        <v>0</v>
      </c>
      <c r="G153" s="327">
        <v>1.2E-2</v>
      </c>
      <c r="H153" s="327">
        <v>0</v>
      </c>
      <c r="I153" s="327">
        <v>0</v>
      </c>
      <c r="J153" s="327">
        <v>2.5899999999999999E-2</v>
      </c>
      <c r="K153" s="327">
        <v>1.3899999999999999E-2</v>
      </c>
    </row>
    <row r="154" spans="1:11" ht="15.75" customHeight="1" x14ac:dyDescent="0.25">
      <c r="A154" s="118" t="s">
        <v>25821</v>
      </c>
      <c r="B154" s="119" t="s">
        <v>25822</v>
      </c>
      <c r="C154" s="327">
        <v>688379.28119999997</v>
      </c>
      <c r="D154" s="327">
        <v>29.501999999999999</v>
      </c>
      <c r="E154" s="327">
        <v>12.1351</v>
      </c>
      <c r="F154" s="327">
        <v>4.9169999999999998</v>
      </c>
      <c r="G154" s="327">
        <v>44.253</v>
      </c>
      <c r="H154" s="327">
        <v>122.43600000000001</v>
      </c>
      <c r="I154" s="327">
        <v>0</v>
      </c>
      <c r="J154" s="327">
        <v>213.2431</v>
      </c>
      <c r="K154" s="327">
        <v>46.554099999999998</v>
      </c>
    </row>
    <row r="155" spans="1:11" ht="15.75" customHeight="1" x14ac:dyDescent="0.25">
      <c r="A155" s="118" t="s">
        <v>25823</v>
      </c>
      <c r="B155" s="119" t="s">
        <v>25824</v>
      </c>
      <c r="C155" s="327">
        <v>1050256.4964999999</v>
      </c>
      <c r="D155" s="327">
        <v>45.011000000000003</v>
      </c>
      <c r="E155" s="327">
        <v>18.514500000000002</v>
      </c>
      <c r="F155" s="327">
        <v>7.5018000000000002</v>
      </c>
      <c r="G155" s="327">
        <v>67.516499999999994</v>
      </c>
      <c r="H155" s="327">
        <v>156.10589999999999</v>
      </c>
      <c r="I155" s="327">
        <v>0</v>
      </c>
      <c r="J155" s="327">
        <v>294.6497</v>
      </c>
      <c r="K155" s="327">
        <v>71.027299999999997</v>
      </c>
    </row>
    <row r="156" spans="1:11" ht="15.75" customHeight="1" x14ac:dyDescent="0.25">
      <c r="A156" s="118" t="s">
        <v>25825</v>
      </c>
      <c r="B156" s="119" t="s">
        <v>25826</v>
      </c>
      <c r="C156" s="327">
        <v>16704.3923</v>
      </c>
      <c r="D156" s="327">
        <v>1.0739000000000001</v>
      </c>
      <c r="E156" s="327">
        <v>0.29449999999999998</v>
      </c>
      <c r="F156" s="327">
        <v>0</v>
      </c>
      <c r="G156" s="327">
        <v>0.59660000000000002</v>
      </c>
      <c r="H156" s="327">
        <v>0</v>
      </c>
      <c r="I156" s="327">
        <v>0</v>
      </c>
      <c r="J156" s="327">
        <v>1.9650000000000001</v>
      </c>
      <c r="K156" s="327">
        <v>1.3684000000000001</v>
      </c>
    </row>
    <row r="157" spans="1:11" ht="15.75" customHeight="1" x14ac:dyDescent="0.25">
      <c r="A157" s="118" t="s">
        <v>25827</v>
      </c>
      <c r="B157" s="119" t="s">
        <v>25828</v>
      </c>
      <c r="C157" s="327">
        <v>709334.92960000003</v>
      </c>
      <c r="D157" s="327">
        <v>12.413399999999999</v>
      </c>
      <c r="E157" s="327">
        <v>11.4886</v>
      </c>
      <c r="F157" s="327">
        <v>0</v>
      </c>
      <c r="G157" s="327">
        <v>17.7334</v>
      </c>
      <c r="H157" s="327">
        <v>0</v>
      </c>
      <c r="I157" s="327">
        <v>63.876600000000003</v>
      </c>
      <c r="J157" s="327">
        <v>105.512</v>
      </c>
      <c r="K157" s="327">
        <v>87.778599999999997</v>
      </c>
    </row>
    <row r="158" spans="1:11" ht="15.75" customHeight="1" x14ac:dyDescent="0.25">
      <c r="A158" s="118" t="s">
        <v>25829</v>
      </c>
      <c r="B158" s="119" t="s">
        <v>25830</v>
      </c>
      <c r="C158" s="327">
        <v>40723.31</v>
      </c>
      <c r="D158" s="327">
        <v>2.6179000000000001</v>
      </c>
      <c r="E158" s="327">
        <v>0.71789999999999998</v>
      </c>
      <c r="F158" s="327">
        <v>0</v>
      </c>
      <c r="G158" s="327">
        <v>1.4543999999999999</v>
      </c>
      <c r="H158" s="327">
        <v>0</v>
      </c>
      <c r="I158" s="327">
        <v>0</v>
      </c>
      <c r="J158" s="327">
        <v>4.7901999999999996</v>
      </c>
      <c r="K158" s="327">
        <v>3.3357999999999999</v>
      </c>
    </row>
    <row r="159" spans="1:11" ht="15.75" customHeight="1" x14ac:dyDescent="0.25">
      <c r="A159" s="118" t="s">
        <v>25831</v>
      </c>
      <c r="B159" s="119" t="s">
        <v>25832</v>
      </c>
      <c r="C159" s="327">
        <v>6825.4206000000004</v>
      </c>
      <c r="D159" s="327">
        <v>0.43880000000000002</v>
      </c>
      <c r="E159" s="327">
        <v>0.1203</v>
      </c>
      <c r="F159" s="327">
        <v>0</v>
      </c>
      <c r="G159" s="327">
        <v>0.24379999999999999</v>
      </c>
      <c r="H159" s="327">
        <v>0</v>
      </c>
      <c r="I159" s="327">
        <v>0</v>
      </c>
      <c r="J159" s="327">
        <v>0.80289999999999995</v>
      </c>
      <c r="K159" s="327">
        <v>0.55910000000000004</v>
      </c>
    </row>
    <row r="160" spans="1:11" ht="15.75" customHeight="1" x14ac:dyDescent="0.25">
      <c r="A160" s="118" t="s">
        <v>25833</v>
      </c>
      <c r="B160" s="119" t="s">
        <v>25834</v>
      </c>
      <c r="C160" s="327">
        <v>13098.1086</v>
      </c>
      <c r="D160" s="327">
        <v>0.84199999999999997</v>
      </c>
      <c r="E160" s="327">
        <v>0.23089999999999999</v>
      </c>
      <c r="F160" s="327">
        <v>0</v>
      </c>
      <c r="G160" s="327">
        <v>0.46779999999999999</v>
      </c>
      <c r="H160" s="327">
        <v>0</v>
      </c>
      <c r="I160" s="327">
        <v>0</v>
      </c>
      <c r="J160" s="327">
        <v>1.5407</v>
      </c>
      <c r="K160" s="327">
        <v>1.0729</v>
      </c>
    </row>
    <row r="161" spans="1:11" ht="15.75" customHeight="1" x14ac:dyDescent="0.25">
      <c r="A161" s="118" t="s">
        <v>25835</v>
      </c>
      <c r="B161" s="119" t="s">
        <v>25836</v>
      </c>
      <c r="C161" s="327">
        <v>379079.59220000001</v>
      </c>
      <c r="D161" s="327">
        <v>33.695999999999998</v>
      </c>
      <c r="E161" s="327">
        <v>7.1467000000000001</v>
      </c>
      <c r="F161" s="327">
        <v>0</v>
      </c>
      <c r="G161" s="327">
        <v>33.695999999999998</v>
      </c>
      <c r="H161" s="327">
        <v>0</v>
      </c>
      <c r="I161" s="327">
        <v>63.876600000000003</v>
      </c>
      <c r="J161" s="327">
        <v>138.4153</v>
      </c>
      <c r="K161" s="327">
        <v>104.7193</v>
      </c>
    </row>
    <row r="162" spans="1:11" ht="15.75" customHeight="1" x14ac:dyDescent="0.25">
      <c r="A162" s="118" t="s">
        <v>25837</v>
      </c>
      <c r="B162" s="119" t="s">
        <v>25838</v>
      </c>
      <c r="C162" s="327">
        <v>53695.120699999999</v>
      </c>
      <c r="D162" s="327">
        <v>4.2956000000000003</v>
      </c>
      <c r="E162" s="327">
        <v>0.99390000000000001</v>
      </c>
      <c r="F162" s="327">
        <v>0</v>
      </c>
      <c r="G162" s="327">
        <v>4.2956000000000003</v>
      </c>
      <c r="H162" s="327">
        <v>6.8102</v>
      </c>
      <c r="I162" s="327">
        <v>0</v>
      </c>
      <c r="J162" s="327">
        <v>16.395299999999999</v>
      </c>
      <c r="K162" s="327">
        <v>5.2895000000000003</v>
      </c>
    </row>
    <row r="163" spans="1:11" ht="15.75" customHeight="1" x14ac:dyDescent="0.25">
      <c r="A163" s="118" t="s">
        <v>25839</v>
      </c>
      <c r="B163" s="119" t="s">
        <v>25840</v>
      </c>
      <c r="C163" s="327">
        <v>82321.3272</v>
      </c>
      <c r="D163" s="327">
        <v>6.5857000000000001</v>
      </c>
      <c r="E163" s="327">
        <v>1.5238</v>
      </c>
      <c r="F163" s="327">
        <v>0</v>
      </c>
      <c r="G163" s="327">
        <v>6.5857000000000001</v>
      </c>
      <c r="H163" s="327">
        <v>14.7707</v>
      </c>
      <c r="I163" s="327">
        <v>0</v>
      </c>
      <c r="J163" s="327">
        <v>29.465900000000001</v>
      </c>
      <c r="K163" s="327">
        <v>8.1095000000000006</v>
      </c>
    </row>
    <row r="164" spans="1:11" ht="15.75" customHeight="1" x14ac:dyDescent="0.25">
      <c r="A164" s="118" t="s">
        <v>25841</v>
      </c>
      <c r="B164" s="119" t="s">
        <v>25842</v>
      </c>
      <c r="C164" s="327">
        <v>32637.404399999999</v>
      </c>
      <c r="D164" s="327">
        <v>4.3517000000000001</v>
      </c>
      <c r="E164" s="327">
        <v>0.67120000000000002</v>
      </c>
      <c r="F164" s="327">
        <v>0</v>
      </c>
      <c r="G164" s="327">
        <v>4.3517000000000001</v>
      </c>
      <c r="H164" s="327">
        <v>0</v>
      </c>
      <c r="I164" s="327">
        <v>0</v>
      </c>
      <c r="J164" s="327">
        <v>9.3745999999999992</v>
      </c>
      <c r="K164" s="327">
        <v>5.0228999999999999</v>
      </c>
    </row>
    <row r="165" spans="1:11" ht="15.75" customHeight="1" x14ac:dyDescent="0.25">
      <c r="A165" s="118" t="s">
        <v>25843</v>
      </c>
      <c r="B165" s="119" t="s">
        <v>25844</v>
      </c>
      <c r="C165" s="327">
        <v>3521.7294999999999</v>
      </c>
      <c r="D165" s="327">
        <v>0.317</v>
      </c>
      <c r="E165" s="327">
        <v>6.5199999999999994E-2</v>
      </c>
      <c r="F165" s="327">
        <v>0</v>
      </c>
      <c r="G165" s="327">
        <v>0.17610000000000001</v>
      </c>
      <c r="H165" s="327">
        <v>0</v>
      </c>
      <c r="I165" s="327">
        <v>0</v>
      </c>
      <c r="J165" s="327">
        <v>0.55830000000000002</v>
      </c>
      <c r="K165" s="327">
        <v>0.38219999999999998</v>
      </c>
    </row>
    <row r="166" spans="1:11" ht="15.75" customHeight="1" x14ac:dyDescent="0.25">
      <c r="A166" s="118" t="s">
        <v>25845</v>
      </c>
      <c r="B166" s="119" t="s">
        <v>25846</v>
      </c>
      <c r="C166" s="327">
        <v>79283.678799999994</v>
      </c>
      <c r="D166" s="327">
        <v>3.1713</v>
      </c>
      <c r="E166" s="327">
        <v>1.3452</v>
      </c>
      <c r="F166" s="327">
        <v>0</v>
      </c>
      <c r="G166" s="327">
        <v>2.7749000000000001</v>
      </c>
      <c r="H166" s="327">
        <v>0</v>
      </c>
      <c r="I166" s="327">
        <v>0</v>
      </c>
      <c r="J166" s="327">
        <v>7.2914000000000003</v>
      </c>
      <c r="K166" s="327">
        <v>4.5164999999999997</v>
      </c>
    </row>
    <row r="167" spans="1:11" ht="15.75" customHeight="1" x14ac:dyDescent="0.25">
      <c r="A167" s="118" t="s">
        <v>25847</v>
      </c>
      <c r="B167" s="119" t="s">
        <v>25848</v>
      </c>
      <c r="C167" s="327">
        <v>19211.838100000001</v>
      </c>
      <c r="D167" s="327">
        <v>0.76849999999999996</v>
      </c>
      <c r="E167" s="327">
        <v>0.32600000000000001</v>
      </c>
      <c r="F167" s="327">
        <v>0</v>
      </c>
      <c r="G167" s="327">
        <v>0.6724</v>
      </c>
      <c r="H167" s="327">
        <v>0</v>
      </c>
      <c r="I167" s="327">
        <v>0</v>
      </c>
      <c r="J167" s="327">
        <v>1.7668999999999999</v>
      </c>
      <c r="K167" s="327">
        <v>1.0945</v>
      </c>
    </row>
    <row r="168" spans="1:11" ht="15.75" customHeight="1" x14ac:dyDescent="0.25">
      <c r="A168" s="118" t="s">
        <v>25849</v>
      </c>
      <c r="B168" s="119" t="s">
        <v>25850</v>
      </c>
      <c r="C168" s="327">
        <v>21604.404399999999</v>
      </c>
      <c r="D168" s="327">
        <v>2.8805999999999998</v>
      </c>
      <c r="E168" s="327">
        <v>0.44429999999999997</v>
      </c>
      <c r="F168" s="327">
        <v>0</v>
      </c>
      <c r="G168" s="327">
        <v>2.8805999999999998</v>
      </c>
      <c r="H168" s="327">
        <v>0</v>
      </c>
      <c r="I168" s="327">
        <v>0</v>
      </c>
      <c r="J168" s="327">
        <v>6.2054999999999998</v>
      </c>
      <c r="K168" s="327">
        <v>3.3249</v>
      </c>
    </row>
    <row r="169" spans="1:11" ht="15.75" customHeight="1" x14ac:dyDescent="0.25">
      <c r="A169" s="118" t="s">
        <v>25851</v>
      </c>
      <c r="B169" s="119" t="s">
        <v>25852</v>
      </c>
      <c r="C169" s="327">
        <v>72854.888399999996</v>
      </c>
      <c r="D169" s="327">
        <v>7.2854999999999999</v>
      </c>
      <c r="E169" s="327">
        <v>1.4047000000000001</v>
      </c>
      <c r="F169" s="327">
        <v>0</v>
      </c>
      <c r="G169" s="327">
        <v>7.2854999999999999</v>
      </c>
      <c r="H169" s="327">
        <v>0</v>
      </c>
      <c r="I169" s="327">
        <v>28.713899999999999</v>
      </c>
      <c r="J169" s="327">
        <v>44.689599999999999</v>
      </c>
      <c r="K169" s="327">
        <v>37.4041</v>
      </c>
    </row>
    <row r="170" spans="1:11" ht="15.75" customHeight="1" x14ac:dyDescent="0.25">
      <c r="A170" s="118" t="s">
        <v>25853</v>
      </c>
      <c r="B170" s="119" t="s">
        <v>25854</v>
      </c>
      <c r="C170" s="327">
        <v>5854926.5729</v>
      </c>
      <c r="D170" s="327">
        <v>67.020700000000005</v>
      </c>
      <c r="E170" s="327">
        <v>33.655700000000003</v>
      </c>
      <c r="F170" s="327">
        <v>0</v>
      </c>
      <c r="G170" s="327">
        <v>111.7011</v>
      </c>
      <c r="H170" s="327">
        <v>0</v>
      </c>
      <c r="I170" s="327">
        <v>30.041599999999999</v>
      </c>
      <c r="J170" s="327">
        <v>242.41909999999999</v>
      </c>
      <c r="K170" s="327">
        <v>130.71799999999999</v>
      </c>
    </row>
    <row r="171" spans="1:11" ht="15.75" customHeight="1" x14ac:dyDescent="0.25">
      <c r="A171" s="118" t="s">
        <v>25855</v>
      </c>
      <c r="B171" s="119" t="s">
        <v>25856</v>
      </c>
      <c r="C171" s="327">
        <v>17877.204000000002</v>
      </c>
      <c r="D171" s="327">
        <v>1.6089</v>
      </c>
      <c r="E171" s="327">
        <v>0.33090000000000003</v>
      </c>
      <c r="F171" s="327">
        <v>0</v>
      </c>
      <c r="G171" s="327">
        <v>1.0726</v>
      </c>
      <c r="H171" s="327">
        <v>0</v>
      </c>
      <c r="I171" s="327">
        <v>0</v>
      </c>
      <c r="J171" s="327">
        <v>3.0124</v>
      </c>
      <c r="K171" s="327">
        <v>1.9398</v>
      </c>
    </row>
    <row r="172" spans="1:11" ht="15.75" customHeight="1" x14ac:dyDescent="0.25">
      <c r="A172" s="118" t="s">
        <v>25857</v>
      </c>
      <c r="B172" s="119" t="s">
        <v>25858</v>
      </c>
      <c r="C172" s="327">
        <v>4673.4549999999999</v>
      </c>
      <c r="D172" s="327">
        <v>0.37390000000000001</v>
      </c>
      <c r="E172" s="327">
        <v>8.6499999999999994E-2</v>
      </c>
      <c r="F172" s="327">
        <v>0</v>
      </c>
      <c r="G172" s="327">
        <v>0.23369999999999999</v>
      </c>
      <c r="H172" s="327">
        <v>0</v>
      </c>
      <c r="I172" s="327">
        <v>0</v>
      </c>
      <c r="J172" s="327">
        <v>0.69410000000000005</v>
      </c>
      <c r="K172" s="327">
        <v>0.46039999999999998</v>
      </c>
    </row>
    <row r="173" spans="1:11" ht="15.75" customHeight="1" x14ac:dyDescent="0.25">
      <c r="A173" s="118" t="s">
        <v>25859</v>
      </c>
      <c r="B173" s="119" t="s">
        <v>25860</v>
      </c>
      <c r="C173" s="327">
        <v>2392.1075000000001</v>
      </c>
      <c r="D173" s="327">
        <v>0.43059999999999998</v>
      </c>
      <c r="E173" s="327">
        <v>5.1700000000000003E-2</v>
      </c>
      <c r="F173" s="327">
        <v>0</v>
      </c>
      <c r="G173" s="327">
        <v>0.2392</v>
      </c>
      <c r="H173" s="327">
        <v>0</v>
      </c>
      <c r="I173" s="327">
        <v>0</v>
      </c>
      <c r="J173" s="327">
        <v>0.72150000000000003</v>
      </c>
      <c r="K173" s="327">
        <v>0.48230000000000001</v>
      </c>
    </row>
    <row r="174" spans="1:11" ht="15.75" customHeight="1" x14ac:dyDescent="0.25">
      <c r="A174" s="118" t="s">
        <v>25861</v>
      </c>
      <c r="B174" s="119" t="s">
        <v>25862</v>
      </c>
      <c r="C174" s="327">
        <v>21291.5808</v>
      </c>
      <c r="D174" s="327">
        <v>2.8389000000000002</v>
      </c>
      <c r="E174" s="327">
        <v>0.43790000000000001</v>
      </c>
      <c r="F174" s="327">
        <v>0</v>
      </c>
      <c r="G174" s="327">
        <v>1.7743</v>
      </c>
      <c r="H174" s="327">
        <v>0</v>
      </c>
      <c r="I174" s="327">
        <v>28.713899999999999</v>
      </c>
      <c r="J174" s="327">
        <v>33.765000000000001</v>
      </c>
      <c r="K174" s="327">
        <v>31.9907</v>
      </c>
    </row>
    <row r="175" spans="1:11" ht="15.75" customHeight="1" x14ac:dyDescent="0.25">
      <c r="A175" s="118" t="s">
        <v>25863</v>
      </c>
      <c r="B175" s="119" t="s">
        <v>25864</v>
      </c>
      <c r="C175" s="327">
        <v>9559.2145999999993</v>
      </c>
      <c r="D175" s="327">
        <v>0.84970000000000001</v>
      </c>
      <c r="E175" s="327">
        <v>0.1802</v>
      </c>
      <c r="F175" s="327">
        <v>0</v>
      </c>
      <c r="G175" s="327">
        <v>0.63729999999999998</v>
      </c>
      <c r="H175" s="327">
        <v>0</v>
      </c>
      <c r="I175" s="327">
        <v>0</v>
      </c>
      <c r="J175" s="327">
        <v>1.6672</v>
      </c>
      <c r="K175" s="327">
        <v>1.0299</v>
      </c>
    </row>
    <row r="176" spans="1:11" ht="15.75" customHeight="1" x14ac:dyDescent="0.25">
      <c r="A176" s="118" t="s">
        <v>25865</v>
      </c>
      <c r="B176" s="119" t="s">
        <v>25866</v>
      </c>
      <c r="C176" s="327">
        <v>8650.0082999999995</v>
      </c>
      <c r="D176" s="327">
        <v>0.69199999999999995</v>
      </c>
      <c r="E176" s="327">
        <v>0.16009999999999999</v>
      </c>
      <c r="F176" s="327">
        <v>0</v>
      </c>
      <c r="G176" s="327">
        <v>0.4325</v>
      </c>
      <c r="H176" s="327">
        <v>0</v>
      </c>
      <c r="I176" s="327">
        <v>0</v>
      </c>
      <c r="J176" s="327">
        <v>1.2846</v>
      </c>
      <c r="K176" s="327">
        <v>0.85209999999999997</v>
      </c>
    </row>
    <row r="177" spans="1:11" ht="15.75" customHeight="1" x14ac:dyDescent="0.25">
      <c r="A177" s="118" t="s">
        <v>25867</v>
      </c>
      <c r="B177" s="119" t="s">
        <v>25868</v>
      </c>
      <c r="C177" s="327">
        <v>17657.561900000001</v>
      </c>
      <c r="D177" s="327">
        <v>1.4126000000000001</v>
      </c>
      <c r="E177" s="327">
        <v>0.32679999999999998</v>
      </c>
      <c r="F177" s="327">
        <v>0</v>
      </c>
      <c r="G177" s="327">
        <v>0.88290000000000002</v>
      </c>
      <c r="H177" s="327">
        <v>0</v>
      </c>
      <c r="I177" s="327">
        <v>0</v>
      </c>
      <c r="J177" s="327">
        <v>2.6223000000000001</v>
      </c>
      <c r="K177" s="327">
        <v>1.7394000000000001</v>
      </c>
    </row>
    <row r="178" spans="1:11" ht="15.75" customHeight="1" x14ac:dyDescent="0.25">
      <c r="A178" s="118" t="s">
        <v>25869</v>
      </c>
      <c r="B178" s="119" t="s">
        <v>25870</v>
      </c>
      <c r="C178" s="327">
        <v>7055.4920000000002</v>
      </c>
      <c r="D178" s="327">
        <v>0.63500000000000001</v>
      </c>
      <c r="E178" s="327">
        <v>0.13059999999999999</v>
      </c>
      <c r="F178" s="327">
        <v>0</v>
      </c>
      <c r="G178" s="327">
        <v>0.42330000000000001</v>
      </c>
      <c r="H178" s="327">
        <v>0</v>
      </c>
      <c r="I178" s="327">
        <v>0</v>
      </c>
      <c r="J178" s="327">
        <v>1.1889000000000001</v>
      </c>
      <c r="K178" s="327">
        <v>0.76559999999999995</v>
      </c>
    </row>
    <row r="179" spans="1:11" ht="15.75" customHeight="1" x14ac:dyDescent="0.25">
      <c r="A179" s="118" t="s">
        <v>25871</v>
      </c>
      <c r="B179" s="119" t="s">
        <v>25872</v>
      </c>
      <c r="C179" s="327">
        <v>457773.1347</v>
      </c>
      <c r="D179" s="327">
        <v>41.199599999999997</v>
      </c>
      <c r="E179" s="327">
        <v>8.4733999999999998</v>
      </c>
      <c r="F179" s="327">
        <v>0</v>
      </c>
      <c r="G179" s="327">
        <v>27.4664</v>
      </c>
      <c r="H179" s="327">
        <v>0</v>
      </c>
      <c r="I179" s="327">
        <v>0</v>
      </c>
      <c r="J179" s="327">
        <v>77.139399999999995</v>
      </c>
      <c r="K179" s="327">
        <v>49.673000000000002</v>
      </c>
    </row>
    <row r="180" spans="1:11" ht="15.75" customHeight="1" x14ac:dyDescent="0.25">
      <c r="A180" s="118" t="s">
        <v>25873</v>
      </c>
      <c r="B180" s="119" t="s">
        <v>25874</v>
      </c>
      <c r="C180" s="327">
        <v>950164.64190000005</v>
      </c>
      <c r="D180" s="327">
        <v>126.68859999999999</v>
      </c>
      <c r="E180" s="327">
        <v>19.541699999999999</v>
      </c>
      <c r="F180" s="327">
        <v>0</v>
      </c>
      <c r="G180" s="327">
        <v>95.016499999999994</v>
      </c>
      <c r="H180" s="327">
        <v>83.073899999999995</v>
      </c>
      <c r="I180" s="327">
        <v>35.682200000000002</v>
      </c>
      <c r="J180" s="327">
        <v>360.00290000000001</v>
      </c>
      <c r="K180" s="327">
        <v>181.91249999999999</v>
      </c>
    </row>
    <row r="181" spans="1:11" ht="15.75" customHeight="1" x14ac:dyDescent="0.25">
      <c r="A181" s="118" t="s">
        <v>25875</v>
      </c>
      <c r="B181" s="119" t="s">
        <v>25876</v>
      </c>
      <c r="C181" s="327">
        <v>1331480.6151000001</v>
      </c>
      <c r="D181" s="327">
        <v>53.2592</v>
      </c>
      <c r="E181" s="327">
        <v>22.591899999999999</v>
      </c>
      <c r="F181" s="327">
        <v>0</v>
      </c>
      <c r="G181" s="327">
        <v>46.601799999999997</v>
      </c>
      <c r="H181" s="327">
        <v>0</v>
      </c>
      <c r="I181" s="327">
        <v>28.713899999999999</v>
      </c>
      <c r="J181" s="327">
        <v>151.16679999999999</v>
      </c>
      <c r="K181" s="327">
        <v>104.565</v>
      </c>
    </row>
    <row r="182" spans="1:11" ht="15.75" customHeight="1" x14ac:dyDescent="0.25">
      <c r="A182" s="118" t="s">
        <v>25877</v>
      </c>
      <c r="B182" s="119" t="s">
        <v>25878</v>
      </c>
      <c r="C182" s="327">
        <v>931171.40590000001</v>
      </c>
      <c r="D182" s="327">
        <v>37.246899999999997</v>
      </c>
      <c r="E182" s="327">
        <v>15.7997</v>
      </c>
      <c r="F182" s="327">
        <v>0</v>
      </c>
      <c r="G182" s="327">
        <v>32.591000000000001</v>
      </c>
      <c r="H182" s="327">
        <v>0</v>
      </c>
      <c r="I182" s="327">
        <v>28.713899999999999</v>
      </c>
      <c r="J182" s="327">
        <v>114.3515</v>
      </c>
      <c r="K182" s="327">
        <v>81.760499999999993</v>
      </c>
    </row>
    <row r="183" spans="1:11" ht="15.75" customHeight="1" x14ac:dyDescent="0.25">
      <c r="A183" s="118" t="s">
        <v>25879</v>
      </c>
      <c r="B183" s="119" t="s">
        <v>25880</v>
      </c>
      <c r="C183" s="327">
        <v>95494.737999999998</v>
      </c>
      <c r="D183" s="327">
        <v>14.324199999999999</v>
      </c>
      <c r="E183" s="327">
        <v>1.964</v>
      </c>
      <c r="F183" s="327">
        <v>0</v>
      </c>
      <c r="G183" s="327">
        <v>9.5495000000000001</v>
      </c>
      <c r="H183" s="327">
        <v>0</v>
      </c>
      <c r="I183" s="327">
        <v>0</v>
      </c>
      <c r="J183" s="327">
        <v>25.837700000000002</v>
      </c>
      <c r="K183" s="327">
        <v>16.2882</v>
      </c>
    </row>
    <row r="184" spans="1:11" ht="15.75" customHeight="1" x14ac:dyDescent="0.25">
      <c r="A184" s="118" t="s">
        <v>25881</v>
      </c>
      <c r="B184" s="119" t="s">
        <v>25882</v>
      </c>
      <c r="C184" s="327">
        <v>14632.967699999999</v>
      </c>
      <c r="D184" s="327">
        <v>1.3169999999999999</v>
      </c>
      <c r="E184" s="327">
        <v>0.27089999999999997</v>
      </c>
      <c r="F184" s="327">
        <v>0</v>
      </c>
      <c r="G184" s="327">
        <v>0.878</v>
      </c>
      <c r="H184" s="327">
        <v>0</v>
      </c>
      <c r="I184" s="327">
        <v>0</v>
      </c>
      <c r="J184" s="327">
        <v>2.4659</v>
      </c>
      <c r="K184" s="327">
        <v>1.5879000000000001</v>
      </c>
    </row>
    <row r="185" spans="1:11" ht="15.75" customHeight="1" x14ac:dyDescent="0.25">
      <c r="A185" s="118" t="s">
        <v>25883</v>
      </c>
      <c r="B185" s="119" t="s">
        <v>25884</v>
      </c>
      <c r="C185" s="327">
        <v>2088326.5762</v>
      </c>
      <c r="D185" s="327">
        <v>182.7286</v>
      </c>
      <c r="E185" s="327">
        <v>40.265500000000003</v>
      </c>
      <c r="F185" s="327">
        <v>0</v>
      </c>
      <c r="G185" s="327">
        <v>182.7286</v>
      </c>
      <c r="H185" s="327">
        <v>83.772000000000006</v>
      </c>
      <c r="I185" s="327">
        <v>35.682200000000002</v>
      </c>
      <c r="J185" s="327">
        <v>525.17690000000005</v>
      </c>
      <c r="K185" s="327">
        <v>258.67630000000003</v>
      </c>
    </row>
    <row r="186" spans="1:11" ht="15.75" customHeight="1" x14ac:dyDescent="0.25">
      <c r="A186" s="118" t="s">
        <v>25885</v>
      </c>
      <c r="B186" s="119" t="s">
        <v>25886</v>
      </c>
      <c r="C186" s="327">
        <v>82331.890400000004</v>
      </c>
      <c r="D186" s="327">
        <v>4.9398999999999997</v>
      </c>
      <c r="E186" s="327">
        <v>1.524</v>
      </c>
      <c r="F186" s="327">
        <v>0.61750000000000005</v>
      </c>
      <c r="G186" s="327">
        <v>4.9398999999999997</v>
      </c>
      <c r="H186" s="327">
        <v>23.945399999999999</v>
      </c>
      <c r="I186" s="327">
        <v>32.174999999999997</v>
      </c>
      <c r="J186" s="327">
        <v>68.1417</v>
      </c>
      <c r="K186" s="327">
        <v>39.256399999999999</v>
      </c>
    </row>
    <row r="187" spans="1:11" ht="15.75" customHeight="1" x14ac:dyDescent="0.25">
      <c r="A187" s="118" t="s">
        <v>25887</v>
      </c>
      <c r="B187" s="119" t="s">
        <v>25888</v>
      </c>
      <c r="C187" s="327">
        <v>301335.51899999997</v>
      </c>
      <c r="D187" s="327">
        <v>24.1068</v>
      </c>
      <c r="E187" s="327">
        <v>5.5777000000000001</v>
      </c>
      <c r="F187" s="327">
        <v>0</v>
      </c>
      <c r="G187" s="327">
        <v>24.1068</v>
      </c>
      <c r="H187" s="327">
        <v>73.944900000000004</v>
      </c>
      <c r="I187" s="327">
        <v>0</v>
      </c>
      <c r="J187" s="327">
        <v>127.7362</v>
      </c>
      <c r="K187" s="327">
        <v>29.6845</v>
      </c>
    </row>
    <row r="188" spans="1:11" ht="15.75" customHeight="1" x14ac:dyDescent="0.25">
      <c r="A188" s="118" t="s">
        <v>25889</v>
      </c>
      <c r="B188" s="119" t="s">
        <v>25890</v>
      </c>
      <c r="C188" s="327">
        <v>1001856.7286</v>
      </c>
      <c r="D188" s="327">
        <v>100.1857</v>
      </c>
      <c r="E188" s="327">
        <v>19.3171</v>
      </c>
      <c r="F188" s="327">
        <v>0</v>
      </c>
      <c r="G188" s="327">
        <v>87.662499999999994</v>
      </c>
      <c r="H188" s="327">
        <v>132.63900000000001</v>
      </c>
      <c r="I188" s="327">
        <v>35.682200000000002</v>
      </c>
      <c r="J188" s="327">
        <v>375.48649999999998</v>
      </c>
      <c r="K188" s="327">
        <v>155.185</v>
      </c>
    </row>
    <row r="189" spans="1:11" ht="15.75" customHeight="1" x14ac:dyDescent="0.25">
      <c r="A189" s="118" t="s">
        <v>25891</v>
      </c>
      <c r="B189" s="119" t="s">
        <v>25892</v>
      </c>
      <c r="C189" s="327">
        <v>1112493.4982</v>
      </c>
      <c r="D189" s="327">
        <v>97.343199999999996</v>
      </c>
      <c r="E189" s="327">
        <v>21.450299999999999</v>
      </c>
      <c r="F189" s="327">
        <v>0</v>
      </c>
      <c r="G189" s="327">
        <v>97.343199999999996</v>
      </c>
      <c r="H189" s="327">
        <v>82.375799999999998</v>
      </c>
      <c r="I189" s="327">
        <v>35.682200000000002</v>
      </c>
      <c r="J189" s="327">
        <v>334.19470000000001</v>
      </c>
      <c r="K189" s="327">
        <v>154.47569999999999</v>
      </c>
    </row>
    <row r="190" spans="1:11" ht="15.75" customHeight="1" x14ac:dyDescent="0.25">
      <c r="A190" s="118" t="s">
        <v>25893</v>
      </c>
      <c r="B190" s="119" t="s">
        <v>25894</v>
      </c>
      <c r="C190" s="327">
        <v>7856031.7390999999</v>
      </c>
      <c r="D190" s="327">
        <v>628.48249999999996</v>
      </c>
      <c r="E190" s="327">
        <v>145.4151</v>
      </c>
      <c r="F190" s="327">
        <v>0</v>
      </c>
      <c r="G190" s="327">
        <v>628.48249999999996</v>
      </c>
      <c r="H190" s="327">
        <v>151.971</v>
      </c>
      <c r="I190" s="327">
        <v>35.682200000000002</v>
      </c>
      <c r="J190" s="327">
        <v>1590.0333000000001</v>
      </c>
      <c r="K190" s="327">
        <v>809.57979999999998</v>
      </c>
    </row>
    <row r="191" spans="1:11" ht="15.75" customHeight="1" x14ac:dyDescent="0.25">
      <c r="A191" s="118" t="s">
        <v>25895</v>
      </c>
      <c r="B191" s="119" t="s">
        <v>25896</v>
      </c>
      <c r="C191" s="327">
        <v>43130.546300000002</v>
      </c>
      <c r="D191" s="327">
        <v>2.7726999999999999</v>
      </c>
      <c r="E191" s="327">
        <v>0.76029999999999998</v>
      </c>
      <c r="F191" s="327">
        <v>0</v>
      </c>
      <c r="G191" s="327">
        <v>1.5404</v>
      </c>
      <c r="H191" s="327">
        <v>0</v>
      </c>
      <c r="I191" s="327">
        <v>0</v>
      </c>
      <c r="J191" s="327">
        <v>5.0734000000000004</v>
      </c>
      <c r="K191" s="327">
        <v>3.5329999999999999</v>
      </c>
    </row>
    <row r="192" spans="1:11" ht="15.75" customHeight="1" x14ac:dyDescent="0.25">
      <c r="A192" s="118" t="s">
        <v>25897</v>
      </c>
      <c r="B192" s="119" t="s">
        <v>25898</v>
      </c>
      <c r="C192" s="327">
        <v>40760.501100000001</v>
      </c>
      <c r="D192" s="327">
        <v>6.5217000000000001</v>
      </c>
      <c r="E192" s="327">
        <v>0.88019999999999998</v>
      </c>
      <c r="F192" s="327">
        <v>0</v>
      </c>
      <c r="G192" s="327">
        <v>4.8913000000000002</v>
      </c>
      <c r="H192" s="327">
        <v>17.57</v>
      </c>
      <c r="I192" s="327">
        <v>28.713899999999999</v>
      </c>
      <c r="J192" s="327">
        <v>58.577100000000002</v>
      </c>
      <c r="K192" s="327">
        <v>36.1158</v>
      </c>
    </row>
    <row r="193" spans="1:11" ht="15.75" customHeight="1" x14ac:dyDescent="0.25">
      <c r="A193" s="118" t="s">
        <v>25899</v>
      </c>
      <c r="B193" s="119" t="s">
        <v>25900</v>
      </c>
      <c r="C193" s="327">
        <v>3568.4483</v>
      </c>
      <c r="D193" s="327">
        <v>0.31219999999999998</v>
      </c>
      <c r="E193" s="327">
        <v>6.88E-2</v>
      </c>
      <c r="F193" s="327">
        <v>0</v>
      </c>
      <c r="G193" s="327">
        <v>0.223</v>
      </c>
      <c r="H193" s="327">
        <v>4.1765999999999996</v>
      </c>
      <c r="I193" s="327">
        <v>0</v>
      </c>
      <c r="J193" s="327">
        <v>4.7805999999999997</v>
      </c>
      <c r="K193" s="327">
        <v>0.38100000000000001</v>
      </c>
    </row>
    <row r="194" spans="1:11" ht="15.75" customHeight="1" x14ac:dyDescent="0.25">
      <c r="A194" s="118" t="s">
        <v>25901</v>
      </c>
      <c r="B194" s="119" t="s">
        <v>25902</v>
      </c>
      <c r="C194" s="327">
        <v>211264.41750000001</v>
      </c>
      <c r="D194" s="327">
        <v>31.689699999999998</v>
      </c>
      <c r="E194" s="327">
        <v>4.3449999999999998</v>
      </c>
      <c r="F194" s="327">
        <v>0</v>
      </c>
      <c r="G194" s="327">
        <v>10.5632</v>
      </c>
      <c r="H194" s="327">
        <v>4.8867000000000003</v>
      </c>
      <c r="I194" s="327">
        <v>0</v>
      </c>
      <c r="J194" s="327">
        <v>51.4846</v>
      </c>
      <c r="K194" s="327">
        <v>36.034700000000001</v>
      </c>
    </row>
    <row r="195" spans="1:11" ht="15.75" customHeight="1" x14ac:dyDescent="0.25">
      <c r="A195" s="118" t="s">
        <v>25903</v>
      </c>
      <c r="B195" s="119" t="s">
        <v>25904</v>
      </c>
      <c r="C195" s="327">
        <v>6001837.8783</v>
      </c>
      <c r="D195" s="327">
        <v>320.09800000000001</v>
      </c>
      <c r="E195" s="327">
        <v>104.9221</v>
      </c>
      <c r="F195" s="327">
        <v>0</v>
      </c>
      <c r="G195" s="327">
        <v>360.1103</v>
      </c>
      <c r="H195" s="327">
        <v>261.1968</v>
      </c>
      <c r="I195" s="327">
        <v>35.682200000000002</v>
      </c>
      <c r="J195" s="327">
        <v>1082.0093999999999</v>
      </c>
      <c r="K195" s="327">
        <v>460.70229999999998</v>
      </c>
    </row>
    <row r="196" spans="1:11" ht="15.75" customHeight="1" x14ac:dyDescent="0.25">
      <c r="A196" s="118" t="s">
        <v>25905</v>
      </c>
      <c r="B196" s="119" t="s">
        <v>25906</v>
      </c>
      <c r="C196" s="327">
        <v>1304288.2845000001</v>
      </c>
      <c r="D196" s="327">
        <v>91.300200000000004</v>
      </c>
      <c r="E196" s="327">
        <v>24.142399999999999</v>
      </c>
      <c r="F196" s="327">
        <v>0</v>
      </c>
      <c r="G196" s="327">
        <v>117.38590000000001</v>
      </c>
      <c r="H196" s="327">
        <v>74.911500000000004</v>
      </c>
      <c r="I196" s="327">
        <v>35.682200000000002</v>
      </c>
      <c r="J196" s="327">
        <v>343.42219999999998</v>
      </c>
      <c r="K196" s="327">
        <v>151.12479999999999</v>
      </c>
    </row>
    <row r="197" spans="1:11" ht="15.75" customHeight="1" x14ac:dyDescent="0.25">
      <c r="A197" s="118" t="s">
        <v>25907</v>
      </c>
      <c r="B197" s="119" t="s">
        <v>25908</v>
      </c>
      <c r="C197" s="327">
        <v>3677045.6189000001</v>
      </c>
      <c r="D197" s="327">
        <v>163.42420000000001</v>
      </c>
      <c r="E197" s="327">
        <v>63.020499999999998</v>
      </c>
      <c r="F197" s="327">
        <v>0</v>
      </c>
      <c r="G197" s="327">
        <v>102.14019999999999</v>
      </c>
      <c r="H197" s="327">
        <v>0</v>
      </c>
      <c r="I197" s="327">
        <v>57.427799999999998</v>
      </c>
      <c r="J197" s="327">
        <v>386.0127</v>
      </c>
      <c r="K197" s="327">
        <v>283.8725</v>
      </c>
    </row>
    <row r="198" spans="1:11" ht="15.75" customHeight="1" x14ac:dyDescent="0.25">
      <c r="A198" s="118" t="s">
        <v>25909</v>
      </c>
      <c r="B198" s="119" t="s">
        <v>25910</v>
      </c>
      <c r="C198" s="327">
        <v>485862.97639999999</v>
      </c>
      <c r="D198" s="327">
        <v>35.800400000000003</v>
      </c>
      <c r="E198" s="327">
        <v>9.0722000000000005</v>
      </c>
      <c r="F198" s="327">
        <v>0</v>
      </c>
      <c r="G198" s="327">
        <v>35.800400000000003</v>
      </c>
      <c r="H198" s="327">
        <v>40.489800000000002</v>
      </c>
      <c r="I198" s="327">
        <v>35.682200000000002</v>
      </c>
      <c r="J198" s="327">
        <v>156.845</v>
      </c>
      <c r="K198" s="327">
        <v>80.5548</v>
      </c>
    </row>
    <row r="199" spans="1:11" ht="15.75" customHeight="1" x14ac:dyDescent="0.25">
      <c r="A199" s="118" t="s">
        <v>25911</v>
      </c>
      <c r="B199" s="119" t="s">
        <v>25912</v>
      </c>
      <c r="C199" s="327">
        <v>18412.274700000002</v>
      </c>
      <c r="D199" s="327">
        <v>2.4550000000000001</v>
      </c>
      <c r="E199" s="327">
        <v>0.37869999999999998</v>
      </c>
      <c r="F199" s="327">
        <v>0</v>
      </c>
      <c r="G199" s="327">
        <v>2.4550000000000001</v>
      </c>
      <c r="H199" s="327">
        <v>0</v>
      </c>
      <c r="I199" s="327">
        <v>28.713899999999999</v>
      </c>
      <c r="J199" s="327">
        <v>34.002600000000001</v>
      </c>
      <c r="K199" s="327">
        <v>31.547599999999999</v>
      </c>
    </row>
    <row r="200" spans="1:11" ht="15.75" customHeight="1" x14ac:dyDescent="0.25">
      <c r="A200" s="118" t="s">
        <v>25913</v>
      </c>
      <c r="B200" s="119" t="s">
        <v>25914</v>
      </c>
      <c r="C200" s="327">
        <v>530764.18530000001</v>
      </c>
      <c r="D200" s="327">
        <v>42.461100000000002</v>
      </c>
      <c r="E200" s="327">
        <v>9.8244000000000007</v>
      </c>
      <c r="F200" s="327">
        <v>0</v>
      </c>
      <c r="G200" s="327">
        <v>37.153500000000001</v>
      </c>
      <c r="H200" s="327">
        <v>48.33</v>
      </c>
      <c r="I200" s="327">
        <v>28.713899999999999</v>
      </c>
      <c r="J200" s="327">
        <v>166.4829</v>
      </c>
      <c r="K200" s="327">
        <v>80.999399999999994</v>
      </c>
    </row>
    <row r="201" spans="1:11" ht="15.75" customHeight="1" x14ac:dyDescent="0.25">
      <c r="A201" s="118" t="s">
        <v>25915</v>
      </c>
      <c r="B201" s="119" t="s">
        <v>25916</v>
      </c>
      <c r="C201" s="327">
        <v>5420585.1162</v>
      </c>
      <c r="D201" s="327">
        <v>433.64679999999998</v>
      </c>
      <c r="E201" s="327">
        <v>100.33499999999999</v>
      </c>
      <c r="F201" s="327">
        <v>0</v>
      </c>
      <c r="G201" s="327">
        <v>325.23509999999999</v>
      </c>
      <c r="H201" s="327">
        <v>0</v>
      </c>
      <c r="I201" s="327">
        <v>41.9803</v>
      </c>
      <c r="J201" s="327">
        <v>901.19719999999995</v>
      </c>
      <c r="K201" s="327">
        <v>575.96209999999996</v>
      </c>
    </row>
    <row r="202" spans="1:11" ht="15.75" customHeight="1" x14ac:dyDescent="0.25">
      <c r="A202" s="118" t="s">
        <v>25917</v>
      </c>
      <c r="B202" s="119" t="s">
        <v>25918</v>
      </c>
      <c r="C202" s="327">
        <v>830671.23</v>
      </c>
      <c r="D202" s="327">
        <v>66.453699999999998</v>
      </c>
      <c r="E202" s="327">
        <v>15.3757</v>
      </c>
      <c r="F202" s="327">
        <v>0</v>
      </c>
      <c r="G202" s="327">
        <v>66.453699999999998</v>
      </c>
      <c r="H202" s="327">
        <v>83.342399999999998</v>
      </c>
      <c r="I202" s="327">
        <v>35.682200000000002</v>
      </c>
      <c r="J202" s="327">
        <v>267.30770000000001</v>
      </c>
      <c r="K202" s="327">
        <v>117.5116</v>
      </c>
    </row>
    <row r="203" spans="1:11" ht="15.75" customHeight="1" x14ac:dyDescent="0.25">
      <c r="A203" s="118" t="s">
        <v>25919</v>
      </c>
      <c r="B203" s="119" t="s">
        <v>25920</v>
      </c>
      <c r="C203" s="327">
        <v>70751.246799999994</v>
      </c>
      <c r="D203" s="327">
        <v>9.4335000000000004</v>
      </c>
      <c r="E203" s="327">
        <v>1.4551000000000001</v>
      </c>
      <c r="F203" s="327">
        <v>0</v>
      </c>
      <c r="G203" s="327">
        <v>9.4335000000000004</v>
      </c>
      <c r="H203" s="327">
        <v>0</v>
      </c>
      <c r="I203" s="327">
        <v>0</v>
      </c>
      <c r="J203" s="327">
        <v>20.322099999999999</v>
      </c>
      <c r="K203" s="327">
        <v>10.8886</v>
      </c>
    </row>
    <row r="204" spans="1:11" ht="15.75" customHeight="1" x14ac:dyDescent="0.25">
      <c r="A204" s="118" t="s">
        <v>25921</v>
      </c>
      <c r="B204" s="119" t="s">
        <v>25922</v>
      </c>
      <c r="C204" s="327">
        <v>7898.1908999999996</v>
      </c>
      <c r="D204" s="327">
        <v>0.71079999999999999</v>
      </c>
      <c r="E204" s="327">
        <v>0.1462</v>
      </c>
      <c r="F204" s="327">
        <v>0</v>
      </c>
      <c r="G204" s="327">
        <v>0.39489999999999997</v>
      </c>
      <c r="H204" s="327">
        <v>0</v>
      </c>
      <c r="I204" s="327">
        <v>28.713899999999999</v>
      </c>
      <c r="J204" s="327">
        <v>29.965800000000002</v>
      </c>
      <c r="K204" s="327">
        <v>29.570900000000002</v>
      </c>
    </row>
    <row r="205" spans="1:11" ht="15.75" customHeight="1" x14ac:dyDescent="0.25">
      <c r="A205" s="118" t="s">
        <v>25923</v>
      </c>
      <c r="B205" s="119" t="s">
        <v>25924</v>
      </c>
      <c r="C205" s="327">
        <v>159557.85010000001</v>
      </c>
      <c r="D205" s="327">
        <v>1.8264</v>
      </c>
      <c r="E205" s="327">
        <v>0.91720000000000002</v>
      </c>
      <c r="F205" s="327">
        <v>0</v>
      </c>
      <c r="G205" s="327">
        <v>2.0293999999999999</v>
      </c>
      <c r="H205" s="327">
        <v>60.24</v>
      </c>
      <c r="I205" s="327">
        <v>41.751199999999997</v>
      </c>
      <c r="J205" s="327">
        <v>106.7642</v>
      </c>
      <c r="K205" s="327">
        <v>44.494799999999998</v>
      </c>
    </row>
    <row r="206" spans="1:11" ht="15.75" customHeight="1" x14ac:dyDescent="0.25">
      <c r="A206" s="118" t="s">
        <v>25925</v>
      </c>
      <c r="B206" s="119" t="s">
        <v>25926</v>
      </c>
      <c r="C206" s="327">
        <v>16354.140100000001</v>
      </c>
      <c r="D206" s="327">
        <v>2.1806000000000001</v>
      </c>
      <c r="E206" s="327">
        <v>0.33639999999999998</v>
      </c>
      <c r="F206" s="327">
        <v>0</v>
      </c>
      <c r="G206" s="327">
        <v>1.6354</v>
      </c>
      <c r="H206" s="327">
        <v>0</v>
      </c>
      <c r="I206" s="327">
        <v>0</v>
      </c>
      <c r="J206" s="327">
        <v>4.1524000000000001</v>
      </c>
      <c r="K206" s="327">
        <v>2.5169999999999999</v>
      </c>
    </row>
    <row r="207" spans="1:11" ht="15.75" customHeight="1" x14ac:dyDescent="0.25">
      <c r="A207" s="118" t="s">
        <v>25927</v>
      </c>
      <c r="B207" s="119" t="s">
        <v>25928</v>
      </c>
      <c r="C207" s="327">
        <v>107887.8832</v>
      </c>
      <c r="D207" s="327">
        <v>4.9389000000000003</v>
      </c>
      <c r="E207" s="327">
        <v>1.8334999999999999</v>
      </c>
      <c r="F207" s="327">
        <v>0</v>
      </c>
      <c r="G207" s="327">
        <v>2.7437999999999998</v>
      </c>
      <c r="H207" s="327">
        <v>0</v>
      </c>
      <c r="I207" s="327">
        <v>36.176099999999998</v>
      </c>
      <c r="J207" s="327">
        <v>45.692300000000003</v>
      </c>
      <c r="K207" s="327">
        <v>42.948500000000003</v>
      </c>
    </row>
    <row r="208" spans="1:11" ht="15.75" customHeight="1" x14ac:dyDescent="0.25">
      <c r="A208" s="118" t="s">
        <v>25929</v>
      </c>
      <c r="B208" s="119" t="s">
        <v>25930</v>
      </c>
      <c r="C208" s="327">
        <v>1731135.8742</v>
      </c>
      <c r="D208" s="327">
        <v>121.1795</v>
      </c>
      <c r="E208" s="327">
        <v>32.043300000000002</v>
      </c>
      <c r="F208" s="327">
        <v>0</v>
      </c>
      <c r="G208" s="327">
        <v>173.11359999999999</v>
      </c>
      <c r="H208" s="327">
        <v>95.4786</v>
      </c>
      <c r="I208" s="327">
        <v>35.682200000000002</v>
      </c>
      <c r="J208" s="327">
        <v>457.49720000000002</v>
      </c>
      <c r="K208" s="327">
        <v>188.905</v>
      </c>
    </row>
    <row r="209" spans="1:11" ht="15.75" customHeight="1" x14ac:dyDescent="0.25">
      <c r="A209" s="118" t="s">
        <v>25931</v>
      </c>
      <c r="B209" s="119" t="s">
        <v>25932</v>
      </c>
      <c r="C209" s="327">
        <v>4854514.9852</v>
      </c>
      <c r="D209" s="327">
        <v>295.49220000000003</v>
      </c>
      <c r="E209" s="327">
        <v>87.903700000000001</v>
      </c>
      <c r="F209" s="327">
        <v>0</v>
      </c>
      <c r="G209" s="327">
        <v>422.13170000000002</v>
      </c>
      <c r="H209" s="327">
        <v>194.71619999999999</v>
      </c>
      <c r="I209" s="327">
        <v>35.682200000000002</v>
      </c>
      <c r="J209" s="327">
        <v>1035.9259999999999</v>
      </c>
      <c r="K209" s="327">
        <v>419.07810000000001</v>
      </c>
    </row>
    <row r="210" spans="1:11" ht="15.75" customHeight="1" x14ac:dyDescent="0.25">
      <c r="A210" s="118" t="s">
        <v>25933</v>
      </c>
      <c r="B210" s="119" t="s">
        <v>25934</v>
      </c>
      <c r="C210" s="327">
        <v>81602.837</v>
      </c>
      <c r="D210" s="327">
        <v>6.5282</v>
      </c>
      <c r="E210" s="327">
        <v>1.5105</v>
      </c>
      <c r="F210" s="327">
        <v>0</v>
      </c>
      <c r="G210" s="327">
        <v>6.5282</v>
      </c>
      <c r="H210" s="327">
        <v>0</v>
      </c>
      <c r="I210" s="327">
        <v>0</v>
      </c>
      <c r="J210" s="327">
        <v>14.5669</v>
      </c>
      <c r="K210" s="327">
        <v>8.0387000000000004</v>
      </c>
    </row>
    <row r="211" spans="1:11" ht="15.75" customHeight="1" x14ac:dyDescent="0.25">
      <c r="A211" s="118" t="s">
        <v>25935</v>
      </c>
      <c r="B211" s="119" t="s">
        <v>25936</v>
      </c>
      <c r="C211" s="327">
        <v>86111.485000000001</v>
      </c>
      <c r="D211" s="327">
        <v>9.6875</v>
      </c>
      <c r="E211" s="327">
        <v>1.6603000000000001</v>
      </c>
      <c r="F211" s="327">
        <v>0</v>
      </c>
      <c r="G211" s="327">
        <v>6.4584000000000001</v>
      </c>
      <c r="H211" s="327">
        <v>0</v>
      </c>
      <c r="I211" s="327">
        <v>0</v>
      </c>
      <c r="J211" s="327">
        <v>17.8062</v>
      </c>
      <c r="K211" s="327">
        <v>11.347799999999999</v>
      </c>
    </row>
    <row r="212" spans="1:11" ht="15.75" customHeight="1" x14ac:dyDescent="0.25">
      <c r="A212" s="118" t="s">
        <v>25937</v>
      </c>
      <c r="B212" s="119" t="s">
        <v>25938</v>
      </c>
      <c r="C212" s="327">
        <v>1655253.4317000001</v>
      </c>
      <c r="D212" s="327">
        <v>144.8347</v>
      </c>
      <c r="E212" s="327">
        <v>31.915400000000002</v>
      </c>
      <c r="F212" s="327">
        <v>0</v>
      </c>
      <c r="G212" s="327">
        <v>186.21600000000001</v>
      </c>
      <c r="H212" s="327">
        <v>98.969099999999997</v>
      </c>
      <c r="I212" s="327">
        <v>41.9803</v>
      </c>
      <c r="J212" s="327">
        <v>503.91550000000001</v>
      </c>
      <c r="K212" s="327">
        <v>218.7304</v>
      </c>
    </row>
    <row r="213" spans="1:11" ht="15.75" customHeight="1" x14ac:dyDescent="0.25">
      <c r="A213" s="118" t="s">
        <v>25939</v>
      </c>
      <c r="B213" s="119" t="s">
        <v>25940</v>
      </c>
      <c r="C213" s="327">
        <v>1979.91</v>
      </c>
      <c r="D213" s="327">
        <v>0.26400000000000001</v>
      </c>
      <c r="E213" s="327">
        <v>4.07E-2</v>
      </c>
      <c r="F213" s="327">
        <v>0</v>
      </c>
      <c r="G213" s="327">
        <v>0.26400000000000001</v>
      </c>
      <c r="H213" s="327">
        <v>0</v>
      </c>
      <c r="I213" s="327">
        <v>0</v>
      </c>
      <c r="J213" s="327">
        <v>0.56869999999999998</v>
      </c>
      <c r="K213" s="327">
        <v>0.30470000000000003</v>
      </c>
    </row>
    <row r="214" spans="1:11" ht="15.75" customHeight="1" x14ac:dyDescent="0.25">
      <c r="A214" s="118" t="s">
        <v>25941</v>
      </c>
      <c r="B214" s="119" t="s">
        <v>25942</v>
      </c>
      <c r="C214" s="327">
        <v>1126.0615</v>
      </c>
      <c r="D214" s="327">
        <v>0.15010000000000001</v>
      </c>
      <c r="E214" s="327">
        <v>2.3199999999999998E-2</v>
      </c>
      <c r="F214" s="327">
        <v>0</v>
      </c>
      <c r="G214" s="327">
        <v>0.15010000000000001</v>
      </c>
      <c r="H214" s="327">
        <v>0</v>
      </c>
      <c r="I214" s="327">
        <v>0</v>
      </c>
      <c r="J214" s="327">
        <v>0.32340000000000002</v>
      </c>
      <c r="K214" s="327">
        <v>0.17330000000000001</v>
      </c>
    </row>
    <row r="215" spans="1:11" ht="15.75" customHeight="1" x14ac:dyDescent="0.25">
      <c r="A215" s="118" t="s">
        <v>25943</v>
      </c>
      <c r="B215" s="119" t="s">
        <v>25944</v>
      </c>
      <c r="C215" s="327">
        <v>2847.4344000000001</v>
      </c>
      <c r="D215" s="327">
        <v>0.28470000000000001</v>
      </c>
      <c r="E215" s="327">
        <v>5.4899999999999997E-2</v>
      </c>
      <c r="F215" s="327">
        <v>0</v>
      </c>
      <c r="G215" s="327">
        <v>0.2492</v>
      </c>
      <c r="H215" s="327">
        <v>0</v>
      </c>
      <c r="I215" s="327">
        <v>0</v>
      </c>
      <c r="J215" s="327">
        <v>0.58879999999999999</v>
      </c>
      <c r="K215" s="327">
        <v>0.33960000000000001</v>
      </c>
    </row>
    <row r="216" spans="1:11" ht="15.75" customHeight="1" x14ac:dyDescent="0.25">
      <c r="A216" s="118" t="s">
        <v>25945</v>
      </c>
      <c r="B216" s="119" t="s">
        <v>25946</v>
      </c>
      <c r="C216" s="327">
        <v>7774038.5285</v>
      </c>
      <c r="D216" s="327">
        <v>621.92309999999998</v>
      </c>
      <c r="E216" s="327">
        <v>143.89750000000001</v>
      </c>
      <c r="F216" s="327">
        <v>0</v>
      </c>
      <c r="G216" s="327">
        <v>466.44229999999999</v>
      </c>
      <c r="H216" s="327">
        <v>0</v>
      </c>
      <c r="I216" s="327">
        <v>41.9803</v>
      </c>
      <c r="J216" s="327">
        <v>1274.2431999999999</v>
      </c>
      <c r="K216" s="327">
        <v>807.80089999999996</v>
      </c>
    </row>
    <row r="217" spans="1:11" ht="15.75" customHeight="1" x14ac:dyDescent="0.25">
      <c r="A217" s="118" t="s">
        <v>25947</v>
      </c>
      <c r="B217" s="119" t="s">
        <v>25948</v>
      </c>
      <c r="C217" s="327">
        <v>4895.4714000000004</v>
      </c>
      <c r="D217" s="327">
        <v>0.44059999999999999</v>
      </c>
      <c r="E217" s="327">
        <v>9.06E-2</v>
      </c>
      <c r="F217" s="327">
        <v>0</v>
      </c>
      <c r="G217" s="327">
        <v>0.24479999999999999</v>
      </c>
      <c r="H217" s="327">
        <v>0</v>
      </c>
      <c r="I217" s="327">
        <v>0</v>
      </c>
      <c r="J217" s="327">
        <v>0.77600000000000002</v>
      </c>
      <c r="K217" s="327">
        <v>0.53120000000000001</v>
      </c>
    </row>
    <row r="218" spans="1:11" ht="15.75" customHeight="1" x14ac:dyDescent="0.25">
      <c r="A218" s="118" t="s">
        <v>25949</v>
      </c>
      <c r="B218" s="119" t="s">
        <v>25950</v>
      </c>
      <c r="C218" s="327">
        <v>15452.8518</v>
      </c>
      <c r="D218" s="327">
        <v>1.2362</v>
      </c>
      <c r="E218" s="327">
        <v>0.28599999999999998</v>
      </c>
      <c r="F218" s="327">
        <v>0</v>
      </c>
      <c r="G218" s="327">
        <v>0.77259999999999995</v>
      </c>
      <c r="H218" s="327">
        <v>0</v>
      </c>
      <c r="I218" s="327">
        <v>0</v>
      </c>
      <c r="J218" s="327">
        <v>2.2948</v>
      </c>
      <c r="K218" s="327">
        <v>1.5222</v>
      </c>
    </row>
    <row r="219" spans="1:11" ht="15.75" customHeight="1" x14ac:dyDescent="0.25">
      <c r="A219" s="118" t="s">
        <v>25951</v>
      </c>
      <c r="B219" s="119" t="s">
        <v>25952</v>
      </c>
      <c r="C219" s="327">
        <v>54113.915000000001</v>
      </c>
      <c r="D219" s="327">
        <v>4.8703000000000003</v>
      </c>
      <c r="E219" s="327">
        <v>1.0016</v>
      </c>
      <c r="F219" s="327">
        <v>0</v>
      </c>
      <c r="G219" s="327">
        <v>2.7057000000000002</v>
      </c>
      <c r="H219" s="327">
        <v>0</v>
      </c>
      <c r="I219" s="327">
        <v>0</v>
      </c>
      <c r="J219" s="327">
        <v>8.5776000000000003</v>
      </c>
      <c r="K219" s="327">
        <v>5.8719000000000001</v>
      </c>
    </row>
    <row r="220" spans="1:11" ht="15.75" customHeight="1" x14ac:dyDescent="0.25">
      <c r="A220" s="118" t="s">
        <v>25953</v>
      </c>
      <c r="B220" s="119" t="s">
        <v>25954</v>
      </c>
      <c r="C220" s="327">
        <v>11243.3925</v>
      </c>
      <c r="D220" s="327">
        <v>2.2486999999999999</v>
      </c>
      <c r="E220" s="327">
        <v>0.2601</v>
      </c>
      <c r="F220" s="327">
        <v>0</v>
      </c>
      <c r="G220" s="327">
        <v>2.2486999999999999</v>
      </c>
      <c r="H220" s="327">
        <v>5.2709999999999999</v>
      </c>
      <c r="I220" s="327">
        <v>0</v>
      </c>
      <c r="J220" s="327">
        <v>10.028499999999999</v>
      </c>
      <c r="K220" s="327">
        <v>2.5087999999999999</v>
      </c>
    </row>
    <row r="221" spans="1:11" ht="15.75" customHeight="1" x14ac:dyDescent="0.25">
      <c r="A221" s="118" t="s">
        <v>25955</v>
      </c>
      <c r="B221" s="119" t="s">
        <v>25956</v>
      </c>
      <c r="C221" s="327">
        <v>474848.18819999998</v>
      </c>
      <c r="D221" s="327">
        <v>63.313099999999999</v>
      </c>
      <c r="E221" s="327">
        <v>9.766</v>
      </c>
      <c r="F221" s="327">
        <v>0</v>
      </c>
      <c r="G221" s="327">
        <v>39.570700000000002</v>
      </c>
      <c r="H221" s="327">
        <v>0</v>
      </c>
      <c r="I221" s="327">
        <v>0</v>
      </c>
      <c r="J221" s="327">
        <v>112.6498</v>
      </c>
      <c r="K221" s="327">
        <v>73.079099999999997</v>
      </c>
    </row>
    <row r="222" spans="1:11" ht="15.75" customHeight="1" x14ac:dyDescent="0.25">
      <c r="A222" s="118" t="s">
        <v>25957</v>
      </c>
      <c r="B222" s="119" t="s">
        <v>25958</v>
      </c>
      <c r="C222" s="327">
        <v>668544.34</v>
      </c>
      <c r="D222" s="327">
        <v>100.2817</v>
      </c>
      <c r="E222" s="327">
        <v>13.749700000000001</v>
      </c>
      <c r="F222" s="327">
        <v>0</v>
      </c>
      <c r="G222" s="327">
        <v>66.854399999999998</v>
      </c>
      <c r="H222" s="327">
        <v>9.6660000000000004</v>
      </c>
      <c r="I222" s="327">
        <v>0</v>
      </c>
      <c r="J222" s="327">
        <v>190.55179999999999</v>
      </c>
      <c r="K222" s="327">
        <v>114.0314</v>
      </c>
    </row>
    <row r="223" spans="1:11" ht="15.75" customHeight="1" x14ac:dyDescent="0.25">
      <c r="A223" s="118" t="s">
        <v>25959</v>
      </c>
      <c r="B223" s="119" t="s">
        <v>25960</v>
      </c>
      <c r="C223" s="327">
        <v>1050256.4964999999</v>
      </c>
      <c r="D223" s="327">
        <v>45.011000000000003</v>
      </c>
      <c r="E223" s="327">
        <v>18.514500000000002</v>
      </c>
      <c r="F223" s="327">
        <v>7.5018000000000002</v>
      </c>
      <c r="G223" s="327">
        <v>67.516499999999994</v>
      </c>
      <c r="H223" s="327">
        <v>156.10589999999999</v>
      </c>
      <c r="I223" s="327">
        <v>34.717799999999997</v>
      </c>
      <c r="J223" s="327">
        <v>329.36750000000001</v>
      </c>
      <c r="K223" s="327">
        <v>105.74509999999999</v>
      </c>
    </row>
    <row r="224" spans="1:11" ht="15.75" customHeight="1" x14ac:dyDescent="0.25">
      <c r="A224" s="118" t="s">
        <v>25961</v>
      </c>
      <c r="B224" s="119" t="s">
        <v>25962</v>
      </c>
      <c r="C224" s="327">
        <v>50215.349800000004</v>
      </c>
      <c r="D224" s="327">
        <v>4.0171999999999999</v>
      </c>
      <c r="E224" s="327">
        <v>0.92949999999999999</v>
      </c>
      <c r="F224" s="327">
        <v>0</v>
      </c>
      <c r="G224" s="327">
        <v>2.5108000000000001</v>
      </c>
      <c r="H224" s="327">
        <v>0</v>
      </c>
      <c r="I224" s="327">
        <v>0</v>
      </c>
      <c r="J224" s="327">
        <v>7.4574999999999996</v>
      </c>
      <c r="K224" s="327">
        <v>4.9466999999999999</v>
      </c>
    </row>
    <row r="225" spans="1:11" ht="15.75" customHeight="1" x14ac:dyDescent="0.25">
      <c r="A225" s="118" t="s">
        <v>25963</v>
      </c>
      <c r="B225" s="119" t="s">
        <v>25964</v>
      </c>
      <c r="C225" s="327">
        <v>155129.14980000001</v>
      </c>
      <c r="D225" s="327">
        <v>12.410299999999999</v>
      </c>
      <c r="E225" s="327">
        <v>2.8714</v>
      </c>
      <c r="F225" s="327">
        <v>0</v>
      </c>
      <c r="G225" s="327">
        <v>7.7565</v>
      </c>
      <c r="H225" s="327">
        <v>0</v>
      </c>
      <c r="I225" s="327">
        <v>0</v>
      </c>
      <c r="J225" s="327">
        <v>23.0382</v>
      </c>
      <c r="K225" s="327">
        <v>15.281700000000001</v>
      </c>
    </row>
    <row r="226" spans="1:11" ht="15.75" customHeight="1" x14ac:dyDescent="0.25">
      <c r="A226" s="118" t="s">
        <v>25965</v>
      </c>
      <c r="B226" s="119" t="s">
        <v>25966</v>
      </c>
      <c r="C226" s="327">
        <v>4734438.8092</v>
      </c>
      <c r="D226" s="327">
        <v>378.75510000000003</v>
      </c>
      <c r="E226" s="327">
        <v>87.634500000000003</v>
      </c>
      <c r="F226" s="327">
        <v>0</v>
      </c>
      <c r="G226" s="327">
        <v>378.75510000000003</v>
      </c>
      <c r="H226" s="327">
        <v>118.14</v>
      </c>
      <c r="I226" s="327">
        <v>35.682200000000002</v>
      </c>
      <c r="J226" s="327">
        <v>998.96690000000001</v>
      </c>
      <c r="K226" s="327">
        <v>502.0718</v>
      </c>
    </row>
    <row r="227" spans="1:11" ht="15.75" customHeight="1" x14ac:dyDescent="0.25">
      <c r="A227" s="118" t="s">
        <v>25967</v>
      </c>
      <c r="B227" s="119" t="s">
        <v>25968</v>
      </c>
      <c r="C227" s="327">
        <v>4963491.9381999997</v>
      </c>
      <c r="D227" s="327">
        <v>302.12560000000002</v>
      </c>
      <c r="E227" s="327">
        <v>89.876999999999995</v>
      </c>
      <c r="F227" s="327">
        <v>0</v>
      </c>
      <c r="G227" s="327">
        <v>431.608</v>
      </c>
      <c r="H227" s="327">
        <v>194.71619999999999</v>
      </c>
      <c r="I227" s="327">
        <v>35.682200000000002</v>
      </c>
      <c r="J227" s="327">
        <v>1054.009</v>
      </c>
      <c r="K227" s="327">
        <v>427.6848</v>
      </c>
    </row>
    <row r="228" spans="1:11" ht="15.75" customHeight="1" x14ac:dyDescent="0.25">
      <c r="A228" s="118" t="s">
        <v>25969</v>
      </c>
      <c r="B228" s="119" t="s">
        <v>25970</v>
      </c>
      <c r="C228" s="327">
        <v>4505661.2248</v>
      </c>
      <c r="D228" s="327">
        <v>197.12270000000001</v>
      </c>
      <c r="E228" s="327">
        <v>78.187299999999993</v>
      </c>
      <c r="F228" s="327">
        <v>0</v>
      </c>
      <c r="G228" s="327">
        <v>281.60379999999998</v>
      </c>
      <c r="H228" s="327">
        <v>59.07</v>
      </c>
      <c r="I228" s="327">
        <v>41.9803</v>
      </c>
      <c r="J228" s="327">
        <v>657.96410000000003</v>
      </c>
      <c r="K228" s="327">
        <v>317.2903</v>
      </c>
    </row>
    <row r="229" spans="1:11" ht="15.75" customHeight="1" x14ac:dyDescent="0.25">
      <c r="A229" s="118" t="s">
        <v>25971</v>
      </c>
      <c r="B229" s="119" t="s">
        <v>25972</v>
      </c>
      <c r="C229" s="327">
        <v>18087.978200000001</v>
      </c>
      <c r="D229" s="327">
        <v>2.4117000000000002</v>
      </c>
      <c r="E229" s="327">
        <v>0.372</v>
      </c>
      <c r="F229" s="327">
        <v>0</v>
      </c>
      <c r="G229" s="327">
        <v>2.4117000000000002</v>
      </c>
      <c r="H229" s="327">
        <v>11.7719</v>
      </c>
      <c r="I229" s="327">
        <v>0</v>
      </c>
      <c r="J229" s="327">
        <v>16.967300000000002</v>
      </c>
      <c r="K229" s="327">
        <v>2.7837000000000001</v>
      </c>
    </row>
    <row r="230" spans="1:11" ht="15.75" customHeight="1" x14ac:dyDescent="0.25">
      <c r="A230" s="118" t="s">
        <v>25973</v>
      </c>
      <c r="B230" s="119" t="s">
        <v>25974</v>
      </c>
      <c r="C230" s="327">
        <v>1556.0034000000001</v>
      </c>
      <c r="D230" s="327">
        <v>0.20749999999999999</v>
      </c>
      <c r="E230" s="327">
        <v>3.2000000000000001E-2</v>
      </c>
      <c r="F230" s="327">
        <v>0</v>
      </c>
      <c r="G230" s="327">
        <v>0.12970000000000001</v>
      </c>
      <c r="H230" s="327">
        <v>0</v>
      </c>
      <c r="I230" s="327">
        <v>0</v>
      </c>
      <c r="J230" s="327">
        <v>0.36919999999999997</v>
      </c>
      <c r="K230" s="327">
        <v>0.23949999999999999</v>
      </c>
    </row>
    <row r="231" spans="1:11" ht="15.75" customHeight="1" x14ac:dyDescent="0.25">
      <c r="A231" s="118" t="s">
        <v>25975</v>
      </c>
      <c r="B231" s="119" t="s">
        <v>25976</v>
      </c>
      <c r="C231" s="327">
        <v>7350502.0987</v>
      </c>
      <c r="D231" s="327">
        <v>257.26760000000002</v>
      </c>
      <c r="E231" s="327">
        <v>68.028899999999993</v>
      </c>
      <c r="F231" s="327">
        <v>0</v>
      </c>
      <c r="G231" s="327">
        <v>367.52510000000001</v>
      </c>
      <c r="H231" s="327">
        <v>108.2055</v>
      </c>
      <c r="I231" s="327">
        <v>83.960599999999999</v>
      </c>
      <c r="J231" s="327">
        <v>884.98770000000002</v>
      </c>
      <c r="K231" s="327">
        <v>409.25709999999998</v>
      </c>
    </row>
    <row r="232" spans="1:11" ht="15.75" customHeight="1" x14ac:dyDescent="0.25">
      <c r="A232" s="118" t="s">
        <v>25977</v>
      </c>
      <c r="B232" s="119" t="s">
        <v>25978</v>
      </c>
      <c r="C232" s="327">
        <v>6762.6575999999995</v>
      </c>
      <c r="D232" s="327">
        <v>0.90169999999999995</v>
      </c>
      <c r="E232" s="327">
        <v>0.1391</v>
      </c>
      <c r="F232" s="327">
        <v>0</v>
      </c>
      <c r="G232" s="327">
        <v>0.67630000000000001</v>
      </c>
      <c r="H232" s="327">
        <v>0</v>
      </c>
      <c r="I232" s="327">
        <v>0</v>
      </c>
      <c r="J232" s="327">
        <v>1.7171000000000001</v>
      </c>
      <c r="K232" s="327">
        <v>1.0407999999999999</v>
      </c>
    </row>
    <row r="233" spans="1:11" ht="15.75" customHeight="1" x14ac:dyDescent="0.25">
      <c r="A233" s="118" t="s">
        <v>25979</v>
      </c>
      <c r="B233" s="119" t="s">
        <v>25980</v>
      </c>
      <c r="C233" s="327">
        <v>1979069.7501999999</v>
      </c>
      <c r="D233" s="327">
        <v>158.32560000000001</v>
      </c>
      <c r="E233" s="327">
        <v>36.632599999999996</v>
      </c>
      <c r="F233" s="327">
        <v>0</v>
      </c>
      <c r="G233" s="327">
        <v>158.32560000000001</v>
      </c>
      <c r="H233" s="327">
        <v>116.7975</v>
      </c>
      <c r="I233" s="327">
        <v>35.682200000000002</v>
      </c>
      <c r="J233" s="327">
        <v>505.76350000000002</v>
      </c>
      <c r="K233" s="327">
        <v>230.6404</v>
      </c>
    </row>
    <row r="234" spans="1:11" ht="15.75" customHeight="1" x14ac:dyDescent="0.25">
      <c r="A234" s="118" t="s">
        <v>25981</v>
      </c>
      <c r="B234" s="119" t="s">
        <v>25982</v>
      </c>
      <c r="C234" s="327">
        <v>1101701.2182</v>
      </c>
      <c r="D234" s="327">
        <v>96.398899999999998</v>
      </c>
      <c r="E234" s="327">
        <v>21.2422</v>
      </c>
      <c r="F234" s="327">
        <v>0</v>
      </c>
      <c r="G234" s="327">
        <v>96.398899999999998</v>
      </c>
      <c r="H234" s="327">
        <v>71.904300000000006</v>
      </c>
      <c r="I234" s="327">
        <v>35.682200000000002</v>
      </c>
      <c r="J234" s="327">
        <v>321.62650000000002</v>
      </c>
      <c r="K234" s="327">
        <v>153.32329999999999</v>
      </c>
    </row>
    <row r="235" spans="1:11" ht="15.75" customHeight="1" x14ac:dyDescent="0.25">
      <c r="A235" s="118" t="s">
        <v>25983</v>
      </c>
      <c r="B235" s="119" t="s">
        <v>25984</v>
      </c>
      <c r="C235" s="327">
        <v>359585.11070000002</v>
      </c>
      <c r="D235" s="327">
        <v>35.958500000000001</v>
      </c>
      <c r="E235" s="327">
        <v>6.9333</v>
      </c>
      <c r="F235" s="327">
        <v>0</v>
      </c>
      <c r="G235" s="327">
        <v>31.463699999999999</v>
      </c>
      <c r="H235" s="327">
        <v>74.428200000000004</v>
      </c>
      <c r="I235" s="327">
        <v>28.713899999999999</v>
      </c>
      <c r="J235" s="327">
        <v>177.49760000000001</v>
      </c>
      <c r="K235" s="327">
        <v>71.605699999999999</v>
      </c>
    </row>
    <row r="236" spans="1:11" ht="15.75" customHeight="1" x14ac:dyDescent="0.25">
      <c r="A236" s="118" t="s">
        <v>25985</v>
      </c>
      <c r="B236" s="119" t="s">
        <v>25986</v>
      </c>
      <c r="C236" s="327">
        <v>17508.535500000002</v>
      </c>
      <c r="D236" s="327">
        <v>2.3344999999999998</v>
      </c>
      <c r="E236" s="327">
        <v>0.36009999999999998</v>
      </c>
      <c r="F236" s="327">
        <v>0</v>
      </c>
      <c r="G236" s="327">
        <v>1.7508999999999999</v>
      </c>
      <c r="H236" s="327">
        <v>0</v>
      </c>
      <c r="I236" s="327">
        <v>0</v>
      </c>
      <c r="J236" s="327">
        <v>4.4455</v>
      </c>
      <c r="K236" s="327">
        <v>2.6945999999999999</v>
      </c>
    </row>
    <row r="237" spans="1:11" ht="15.75" customHeight="1" x14ac:dyDescent="0.25">
      <c r="A237" s="118" t="s">
        <v>25987</v>
      </c>
      <c r="B237" s="119" t="s">
        <v>25988</v>
      </c>
      <c r="C237" s="327">
        <v>3653161.0030999999</v>
      </c>
      <c r="D237" s="327">
        <v>426.20209999999997</v>
      </c>
      <c r="E237" s="327">
        <v>75.133300000000006</v>
      </c>
      <c r="F237" s="327">
        <v>0</v>
      </c>
      <c r="G237" s="327">
        <v>608.86019999999996</v>
      </c>
      <c r="H237" s="327">
        <v>277.41419999999999</v>
      </c>
      <c r="I237" s="327">
        <v>41.9803</v>
      </c>
      <c r="J237" s="327">
        <v>1429.5900999999999</v>
      </c>
      <c r="K237" s="327">
        <v>543.31569999999999</v>
      </c>
    </row>
    <row r="238" spans="1:11" ht="15.75" customHeight="1" x14ac:dyDescent="0.25">
      <c r="A238" s="118" t="s">
        <v>25989</v>
      </c>
      <c r="B238" s="119" t="s">
        <v>25990</v>
      </c>
      <c r="C238" s="327">
        <v>781459.98400000005</v>
      </c>
      <c r="D238" s="327">
        <v>62.445399999999999</v>
      </c>
      <c r="E238" s="327">
        <v>14.806100000000001</v>
      </c>
      <c r="F238" s="327">
        <v>0</v>
      </c>
      <c r="G238" s="327">
        <v>62.445399999999999</v>
      </c>
      <c r="H238" s="327">
        <v>115.29389999999999</v>
      </c>
      <c r="I238" s="327">
        <v>35.682200000000002</v>
      </c>
      <c r="J238" s="327">
        <v>290.673</v>
      </c>
      <c r="K238" s="327">
        <v>112.9337</v>
      </c>
    </row>
    <row r="239" spans="1:11" ht="15.75" customHeight="1" x14ac:dyDescent="0.25">
      <c r="A239" s="118" t="s">
        <v>25991</v>
      </c>
      <c r="B239" s="119" t="s">
        <v>25992</v>
      </c>
      <c r="C239" s="327">
        <v>95798.272500000006</v>
      </c>
      <c r="D239" s="327">
        <v>14.3697</v>
      </c>
      <c r="E239" s="327">
        <v>1.9702999999999999</v>
      </c>
      <c r="F239" s="327">
        <v>0</v>
      </c>
      <c r="G239" s="327">
        <v>9.5798000000000005</v>
      </c>
      <c r="H239" s="327">
        <v>0</v>
      </c>
      <c r="I239" s="327">
        <v>0</v>
      </c>
      <c r="J239" s="327">
        <v>25.919799999999999</v>
      </c>
      <c r="K239" s="327">
        <v>16.34</v>
      </c>
    </row>
    <row r="240" spans="1:11" ht="15.75" customHeight="1" x14ac:dyDescent="0.25">
      <c r="A240" s="118" t="s">
        <v>25993</v>
      </c>
      <c r="B240" s="119" t="s">
        <v>25994</v>
      </c>
      <c r="C240" s="327">
        <v>781459.98400000005</v>
      </c>
      <c r="D240" s="327">
        <v>59.073599999999999</v>
      </c>
      <c r="E240" s="327">
        <v>14.657500000000001</v>
      </c>
      <c r="F240" s="327">
        <v>0</v>
      </c>
      <c r="G240" s="327">
        <v>59.073599999999999</v>
      </c>
      <c r="H240" s="327">
        <v>48.544800000000002</v>
      </c>
      <c r="I240" s="327">
        <v>35.682200000000002</v>
      </c>
      <c r="J240" s="327">
        <v>217.0317</v>
      </c>
      <c r="K240" s="327">
        <v>109.41330000000001</v>
      </c>
    </row>
    <row r="241" spans="1:11" ht="15.75" customHeight="1" x14ac:dyDescent="0.25">
      <c r="A241" s="118" t="s">
        <v>25995</v>
      </c>
      <c r="B241" s="119" t="s">
        <v>25996</v>
      </c>
      <c r="C241" s="327">
        <v>2162.0770000000002</v>
      </c>
      <c r="D241" s="327">
        <v>0.97289999999999999</v>
      </c>
      <c r="E241" s="327">
        <v>6.6699999999999995E-2</v>
      </c>
      <c r="F241" s="327">
        <v>0</v>
      </c>
      <c r="G241" s="327">
        <v>0.97289999999999999</v>
      </c>
      <c r="H241" s="327">
        <v>4.0411000000000001</v>
      </c>
      <c r="I241" s="327">
        <v>28.713899999999999</v>
      </c>
      <c r="J241" s="327">
        <v>34.767499999999998</v>
      </c>
      <c r="K241" s="327">
        <v>29.753499999999999</v>
      </c>
    </row>
    <row r="242" spans="1:11" ht="15.75" customHeight="1" x14ac:dyDescent="0.25">
      <c r="A242" s="118" t="s">
        <v>25997</v>
      </c>
      <c r="B242" s="119" t="s">
        <v>25998</v>
      </c>
      <c r="C242" s="327">
        <v>6856.2021999999997</v>
      </c>
      <c r="D242" s="327">
        <v>1.2341</v>
      </c>
      <c r="E242" s="327">
        <v>0.14810000000000001</v>
      </c>
      <c r="F242" s="327">
        <v>0</v>
      </c>
      <c r="G242" s="327">
        <v>0.95989999999999998</v>
      </c>
      <c r="H242" s="327">
        <v>7.2037000000000004</v>
      </c>
      <c r="I242" s="327">
        <v>0</v>
      </c>
      <c r="J242" s="327">
        <v>9.5457999999999998</v>
      </c>
      <c r="K242" s="327">
        <v>1.3822000000000001</v>
      </c>
    </row>
    <row r="243" spans="1:11" ht="15.75" customHeight="1" x14ac:dyDescent="0.25">
      <c r="A243" s="118" t="s">
        <v>25999</v>
      </c>
      <c r="B243" s="119" t="s">
        <v>26000</v>
      </c>
      <c r="C243" s="327">
        <v>9835.6787000000004</v>
      </c>
      <c r="D243" s="327">
        <v>1.3113999999999999</v>
      </c>
      <c r="E243" s="327">
        <v>0.20230000000000001</v>
      </c>
      <c r="F243" s="327">
        <v>0</v>
      </c>
      <c r="G243" s="327">
        <v>1.1475</v>
      </c>
      <c r="H243" s="327">
        <v>7.0279999999999996</v>
      </c>
      <c r="I243" s="327">
        <v>0</v>
      </c>
      <c r="J243" s="327">
        <v>9.6891999999999996</v>
      </c>
      <c r="K243" s="327">
        <v>1.5137</v>
      </c>
    </row>
    <row r="244" spans="1:11" ht="15.75" customHeight="1" x14ac:dyDescent="0.25">
      <c r="A244" s="118" t="s">
        <v>26001</v>
      </c>
      <c r="B244" s="119" t="s">
        <v>26002</v>
      </c>
      <c r="C244" s="327">
        <v>6987207.4256999996</v>
      </c>
      <c r="D244" s="327">
        <v>611.38059999999996</v>
      </c>
      <c r="E244" s="327">
        <v>134.72210000000001</v>
      </c>
      <c r="F244" s="327">
        <v>0</v>
      </c>
      <c r="G244" s="327">
        <v>786.06079999999997</v>
      </c>
      <c r="H244" s="327">
        <v>209.16149999999999</v>
      </c>
      <c r="I244" s="327">
        <v>41.9803</v>
      </c>
      <c r="J244" s="327">
        <v>1783.3053</v>
      </c>
      <c r="K244" s="327">
        <v>788.08299999999997</v>
      </c>
    </row>
    <row r="245" spans="1:11" ht="15.75" customHeight="1" x14ac:dyDescent="0.25">
      <c r="A245" s="118" t="s">
        <v>26003</v>
      </c>
      <c r="B245" s="119" t="s">
        <v>26004</v>
      </c>
      <c r="C245" s="327">
        <v>1602579.3581999999</v>
      </c>
      <c r="D245" s="327">
        <v>186.9676</v>
      </c>
      <c r="E245" s="327">
        <v>32.959699999999998</v>
      </c>
      <c r="F245" s="327">
        <v>0</v>
      </c>
      <c r="G245" s="327">
        <v>186.9676</v>
      </c>
      <c r="H245" s="327">
        <v>36.086399999999998</v>
      </c>
      <c r="I245" s="327">
        <v>35.682200000000002</v>
      </c>
      <c r="J245" s="327">
        <v>478.6635</v>
      </c>
      <c r="K245" s="327">
        <v>255.6095</v>
      </c>
    </row>
    <row r="246" spans="1:11" ht="15.75" customHeight="1" x14ac:dyDescent="0.25">
      <c r="A246" s="118" t="s">
        <v>26005</v>
      </c>
      <c r="B246" s="119" t="s">
        <v>26006</v>
      </c>
      <c r="C246" s="327">
        <v>477216.87949999998</v>
      </c>
      <c r="D246" s="327">
        <v>47.721699999999998</v>
      </c>
      <c r="E246" s="327">
        <v>9.2012999999999998</v>
      </c>
      <c r="F246" s="327">
        <v>0</v>
      </c>
      <c r="G246" s="327">
        <v>41.756500000000003</v>
      </c>
      <c r="H246" s="327">
        <v>0</v>
      </c>
      <c r="I246" s="327">
        <v>41.9803</v>
      </c>
      <c r="J246" s="327">
        <v>140.65979999999999</v>
      </c>
      <c r="K246" s="327">
        <v>98.903300000000002</v>
      </c>
    </row>
    <row r="247" spans="1:11" ht="15.75" customHeight="1" x14ac:dyDescent="0.25">
      <c r="A247" s="118" t="s">
        <v>26007</v>
      </c>
      <c r="B247" s="119" t="s">
        <v>26008</v>
      </c>
      <c r="C247" s="327">
        <v>18678.008300000001</v>
      </c>
      <c r="D247" s="327">
        <v>2.4904000000000002</v>
      </c>
      <c r="E247" s="327">
        <v>0.3841</v>
      </c>
      <c r="F247" s="327">
        <v>0</v>
      </c>
      <c r="G247" s="327">
        <v>2.1791</v>
      </c>
      <c r="H247" s="327">
        <v>17.57</v>
      </c>
      <c r="I247" s="327">
        <v>0</v>
      </c>
      <c r="J247" s="327">
        <v>22.6236</v>
      </c>
      <c r="K247" s="327">
        <v>2.8744999999999998</v>
      </c>
    </row>
    <row r="248" spans="1:11" ht="15.75" customHeight="1" x14ac:dyDescent="0.25">
      <c r="A248" s="118" t="s">
        <v>26009</v>
      </c>
      <c r="B248" s="119" t="s">
        <v>26010</v>
      </c>
      <c r="C248" s="327">
        <v>276765765.278</v>
      </c>
      <c r="D248" s="327">
        <v>2495.3636000000001</v>
      </c>
      <c r="E248" s="327">
        <v>1567.866</v>
      </c>
      <c r="F248" s="327">
        <v>0</v>
      </c>
      <c r="G248" s="327">
        <v>5545.2524000000003</v>
      </c>
      <c r="H248" s="327">
        <v>644.4</v>
      </c>
      <c r="I248" s="327">
        <v>170.95050000000001</v>
      </c>
      <c r="J248" s="327">
        <v>10423.8325</v>
      </c>
      <c r="K248" s="327">
        <v>4234.1800999999996</v>
      </c>
    </row>
    <row r="249" spans="1:11" ht="15.75" customHeight="1" x14ac:dyDescent="0.25">
      <c r="A249" s="118" t="s">
        <v>26011</v>
      </c>
      <c r="B249" s="119" t="s">
        <v>26012</v>
      </c>
      <c r="C249" s="327">
        <v>298748847.5661</v>
      </c>
      <c r="D249" s="327">
        <v>2693.5664999999999</v>
      </c>
      <c r="E249" s="327">
        <v>1692.3993</v>
      </c>
      <c r="F249" s="327">
        <v>0</v>
      </c>
      <c r="G249" s="327">
        <v>5985.7033000000001</v>
      </c>
      <c r="H249" s="327">
        <v>773.28</v>
      </c>
      <c r="I249" s="327">
        <v>200.99209999999999</v>
      </c>
      <c r="J249" s="327">
        <v>11345.941199999999</v>
      </c>
      <c r="K249" s="327">
        <v>4586.9579000000003</v>
      </c>
    </row>
    <row r="250" spans="1:11" ht="15.75" customHeight="1" x14ac:dyDescent="0.25">
      <c r="A250" s="118" t="s">
        <v>26013</v>
      </c>
      <c r="B250" s="119" t="s">
        <v>26014</v>
      </c>
      <c r="C250" s="327">
        <v>386681176.71859998</v>
      </c>
      <c r="D250" s="327">
        <v>3486.3782000000001</v>
      </c>
      <c r="E250" s="327">
        <v>2190.5320999999999</v>
      </c>
      <c r="F250" s="327">
        <v>0</v>
      </c>
      <c r="G250" s="327">
        <v>7747.5070999999998</v>
      </c>
      <c r="H250" s="327">
        <v>1353.24</v>
      </c>
      <c r="I250" s="327">
        <v>200.99209999999999</v>
      </c>
      <c r="J250" s="327">
        <v>14978.6495</v>
      </c>
      <c r="K250" s="327">
        <v>5877.9023999999999</v>
      </c>
    </row>
    <row r="251" spans="1:11" ht="15.75" customHeight="1" x14ac:dyDescent="0.25">
      <c r="A251" s="118" t="s">
        <v>26015</v>
      </c>
      <c r="B251" s="119" t="s">
        <v>26016</v>
      </c>
      <c r="C251" s="327">
        <v>474613505.87110001</v>
      </c>
      <c r="D251" s="327">
        <v>4279.1899000000003</v>
      </c>
      <c r="E251" s="327">
        <v>2688.6649000000002</v>
      </c>
      <c r="F251" s="327">
        <v>0</v>
      </c>
      <c r="G251" s="327">
        <v>9509.3107999999993</v>
      </c>
      <c r="H251" s="327">
        <v>1933.2</v>
      </c>
      <c r="I251" s="327">
        <v>359.6943</v>
      </c>
      <c r="J251" s="327">
        <v>18770.0599</v>
      </c>
      <c r="K251" s="327">
        <v>7327.5491000000002</v>
      </c>
    </row>
    <row r="252" spans="1:11" ht="15.75" customHeight="1" x14ac:dyDescent="0.25">
      <c r="A252" s="118" t="s">
        <v>26017</v>
      </c>
      <c r="B252" s="119" t="s">
        <v>26018</v>
      </c>
      <c r="C252" s="327">
        <v>562545835.02359998</v>
      </c>
      <c r="D252" s="327">
        <v>5072.0015000000003</v>
      </c>
      <c r="E252" s="327">
        <v>3186.7977000000001</v>
      </c>
      <c r="F252" s="327">
        <v>0</v>
      </c>
      <c r="G252" s="327">
        <v>11271.1145</v>
      </c>
      <c r="H252" s="327">
        <v>2513.16</v>
      </c>
      <c r="I252" s="327">
        <v>421.40190000000001</v>
      </c>
      <c r="J252" s="327">
        <v>22464.475600000002</v>
      </c>
      <c r="K252" s="327">
        <v>8680.2011000000002</v>
      </c>
    </row>
    <row r="253" spans="1:11" ht="15.75" customHeight="1" x14ac:dyDescent="0.25">
      <c r="A253" s="118" t="s">
        <v>26019</v>
      </c>
      <c r="B253" s="119" t="s">
        <v>26020</v>
      </c>
      <c r="C253" s="327">
        <v>650478164.17610002</v>
      </c>
      <c r="D253" s="327">
        <v>5864.8131999999996</v>
      </c>
      <c r="E253" s="327">
        <v>3684.9306000000001</v>
      </c>
      <c r="F253" s="327">
        <v>0</v>
      </c>
      <c r="G253" s="327">
        <v>13032.918299999999</v>
      </c>
      <c r="H253" s="327">
        <v>3093.12</v>
      </c>
      <c r="I253" s="327">
        <v>421.40190000000001</v>
      </c>
      <c r="J253" s="327">
        <v>26097.184000000001</v>
      </c>
      <c r="K253" s="327">
        <v>9971.1456999999991</v>
      </c>
    </row>
    <row r="254" spans="1:11" ht="15.75" customHeight="1" x14ac:dyDescent="0.25">
      <c r="A254" s="118" t="s">
        <v>26021</v>
      </c>
      <c r="B254" s="119" t="s">
        <v>26022</v>
      </c>
      <c r="C254" s="327">
        <v>315942.31949999998</v>
      </c>
      <c r="D254" s="327">
        <v>31.594200000000001</v>
      </c>
      <c r="E254" s="327">
        <v>6.0918000000000001</v>
      </c>
      <c r="F254" s="327">
        <v>0</v>
      </c>
      <c r="G254" s="327">
        <v>27.645</v>
      </c>
      <c r="H254" s="327">
        <v>0</v>
      </c>
      <c r="I254" s="327">
        <v>41.9803</v>
      </c>
      <c r="J254" s="327">
        <v>107.3113</v>
      </c>
      <c r="K254" s="327">
        <v>79.666300000000007</v>
      </c>
    </row>
    <row r="255" spans="1:11" ht="15.75" customHeight="1" x14ac:dyDescent="0.25">
      <c r="A255" s="118" t="s">
        <v>26023</v>
      </c>
      <c r="B255" s="119" t="s">
        <v>26024</v>
      </c>
      <c r="C255" s="327">
        <v>501973.49719999998</v>
      </c>
      <c r="D255" s="327">
        <v>5.7460000000000004</v>
      </c>
      <c r="E255" s="327">
        <v>2.8855</v>
      </c>
      <c r="F255" s="327">
        <v>0</v>
      </c>
      <c r="G255" s="327">
        <v>6.3845000000000001</v>
      </c>
      <c r="H255" s="327">
        <v>261.04000000000002</v>
      </c>
      <c r="I255" s="327">
        <v>41.751199999999997</v>
      </c>
      <c r="J255" s="327">
        <v>317.80720000000002</v>
      </c>
      <c r="K255" s="327">
        <v>50.3827</v>
      </c>
    </row>
    <row r="256" spans="1:11" ht="15.75" customHeight="1" x14ac:dyDescent="0.25">
      <c r="A256" s="118" t="s">
        <v>26025</v>
      </c>
      <c r="B256" s="119" t="s">
        <v>26026</v>
      </c>
      <c r="C256" s="327">
        <v>2305872.4082999998</v>
      </c>
      <c r="D256" s="327">
        <v>26.395099999999999</v>
      </c>
      <c r="E256" s="327">
        <v>13.254799999999999</v>
      </c>
      <c r="F256" s="327">
        <v>0</v>
      </c>
      <c r="G256" s="327">
        <v>58.655700000000003</v>
      </c>
      <c r="H256" s="327">
        <v>168.34950000000001</v>
      </c>
      <c r="I256" s="327">
        <v>136.04939999999999</v>
      </c>
      <c r="J256" s="327">
        <v>402.7045</v>
      </c>
      <c r="K256" s="327">
        <v>175.69929999999999</v>
      </c>
    </row>
    <row r="257" spans="1:11" ht="15.75" customHeight="1" x14ac:dyDescent="0.25">
      <c r="A257" s="118" t="s">
        <v>26027</v>
      </c>
      <c r="B257" s="119" t="s">
        <v>26028</v>
      </c>
      <c r="C257" s="327">
        <v>1167894.9018999999</v>
      </c>
      <c r="D257" s="327">
        <v>13.3688</v>
      </c>
      <c r="E257" s="327">
        <v>6.7134</v>
      </c>
      <c r="F257" s="327">
        <v>0</v>
      </c>
      <c r="G257" s="327">
        <v>29.708400000000001</v>
      </c>
      <c r="H257" s="327">
        <v>547.90110000000004</v>
      </c>
      <c r="I257" s="327">
        <v>136.04939999999999</v>
      </c>
      <c r="J257" s="327">
        <v>733.74109999999996</v>
      </c>
      <c r="K257" s="327">
        <v>156.13159999999999</v>
      </c>
    </row>
    <row r="258" spans="1:11" ht="15.75" customHeight="1" x14ac:dyDescent="0.25">
      <c r="A258" s="118" t="s">
        <v>26029</v>
      </c>
      <c r="B258" s="119" t="s">
        <v>26030</v>
      </c>
      <c r="C258" s="327">
        <v>2416025.9243999999</v>
      </c>
      <c r="D258" s="327">
        <v>128.85470000000001</v>
      </c>
      <c r="E258" s="327">
        <v>42.236199999999997</v>
      </c>
      <c r="F258" s="327">
        <v>0</v>
      </c>
      <c r="G258" s="327">
        <v>96.641000000000005</v>
      </c>
      <c r="H258" s="327">
        <v>0</v>
      </c>
      <c r="I258" s="327">
        <v>41.9803</v>
      </c>
      <c r="J258" s="327">
        <v>309.7122</v>
      </c>
      <c r="K258" s="327">
        <v>213.0712</v>
      </c>
    </row>
    <row r="259" spans="1:11" ht="15.75" customHeight="1" x14ac:dyDescent="0.25">
      <c r="A259" s="118" t="s">
        <v>26031</v>
      </c>
      <c r="B259" s="119" t="s">
        <v>26032</v>
      </c>
      <c r="C259" s="327">
        <v>658028.00360000005</v>
      </c>
      <c r="D259" s="327">
        <v>14.1006</v>
      </c>
      <c r="E259" s="327">
        <v>5.5583999999999998</v>
      </c>
      <c r="F259" s="327">
        <v>0</v>
      </c>
      <c r="G259" s="327">
        <v>31.334700000000002</v>
      </c>
      <c r="H259" s="327">
        <v>80.55</v>
      </c>
      <c r="I259" s="327">
        <v>34.319899999999997</v>
      </c>
      <c r="J259" s="327">
        <v>165.86359999999999</v>
      </c>
      <c r="K259" s="327">
        <v>53.978900000000003</v>
      </c>
    </row>
    <row r="260" spans="1:11" ht="15.75" customHeight="1" x14ac:dyDescent="0.25">
      <c r="A260" s="118" t="s">
        <v>26033</v>
      </c>
      <c r="B260" s="119" t="s">
        <v>26034</v>
      </c>
      <c r="C260" s="327">
        <v>122375.90459999999</v>
      </c>
      <c r="D260" s="327">
        <v>9.7901000000000007</v>
      </c>
      <c r="E260" s="327">
        <v>2.2652000000000001</v>
      </c>
      <c r="F260" s="327">
        <v>0</v>
      </c>
      <c r="G260" s="327">
        <v>9.7901000000000007</v>
      </c>
      <c r="H260" s="327">
        <v>16.8887</v>
      </c>
      <c r="I260" s="327">
        <v>0</v>
      </c>
      <c r="J260" s="327">
        <v>38.734099999999998</v>
      </c>
      <c r="K260" s="327">
        <v>12.055300000000001</v>
      </c>
    </row>
    <row r="261" spans="1:11" ht="15.75" customHeight="1" x14ac:dyDescent="0.25">
      <c r="A261" s="118" t="s">
        <v>26035</v>
      </c>
      <c r="B261" s="119" t="s">
        <v>26036</v>
      </c>
      <c r="C261" s="327">
        <v>8691485.0405999999</v>
      </c>
      <c r="D261" s="327">
        <v>463.54590000000002</v>
      </c>
      <c r="E261" s="327">
        <v>151.94159999999999</v>
      </c>
      <c r="F261" s="327">
        <v>0</v>
      </c>
      <c r="G261" s="327">
        <v>347.65940000000001</v>
      </c>
      <c r="H261" s="327">
        <v>0</v>
      </c>
      <c r="I261" s="327">
        <v>41.9803</v>
      </c>
      <c r="J261" s="327">
        <v>1005.1272</v>
      </c>
      <c r="K261" s="327">
        <v>657.46780000000001</v>
      </c>
    </row>
    <row r="262" spans="1:11" ht="15.75" customHeight="1" x14ac:dyDescent="0.25">
      <c r="A262" s="118" t="s">
        <v>26037</v>
      </c>
      <c r="B262" s="119" t="s">
        <v>26038</v>
      </c>
      <c r="C262" s="327">
        <v>690395.1986</v>
      </c>
      <c r="D262" s="327">
        <v>7.9028999999999998</v>
      </c>
      <c r="E262" s="327">
        <v>3.9685999999999999</v>
      </c>
      <c r="F262" s="327">
        <v>0</v>
      </c>
      <c r="G262" s="327">
        <v>13.1715</v>
      </c>
      <c r="H262" s="327">
        <v>0</v>
      </c>
      <c r="I262" s="327">
        <v>60.083199999999998</v>
      </c>
      <c r="J262" s="327">
        <v>85.126199999999997</v>
      </c>
      <c r="K262" s="327">
        <v>71.954700000000003</v>
      </c>
    </row>
    <row r="263" spans="1:11" ht="15.75" customHeight="1" x14ac:dyDescent="0.25">
      <c r="A263" s="118" t="s">
        <v>26039</v>
      </c>
      <c r="B263" s="119" t="s">
        <v>26040</v>
      </c>
      <c r="C263" s="327">
        <v>7797998.7807</v>
      </c>
      <c r="D263" s="327">
        <v>419.8922</v>
      </c>
      <c r="E263" s="327">
        <v>138.7894</v>
      </c>
      <c r="F263" s="327">
        <v>0</v>
      </c>
      <c r="G263" s="327">
        <v>599.84609999999998</v>
      </c>
      <c r="H263" s="327">
        <v>49.941000000000003</v>
      </c>
      <c r="I263" s="327">
        <v>41.9803</v>
      </c>
      <c r="J263" s="327">
        <v>1250.4490000000001</v>
      </c>
      <c r="K263" s="327">
        <v>600.66189999999995</v>
      </c>
    </row>
    <row r="264" spans="1:11" ht="15.75" customHeight="1" x14ac:dyDescent="0.25">
      <c r="A264" s="118" t="s">
        <v>26041</v>
      </c>
      <c r="B264" s="119" t="s">
        <v>26042</v>
      </c>
      <c r="C264" s="327">
        <v>11904.759099999999</v>
      </c>
      <c r="D264" s="327">
        <v>0.95240000000000002</v>
      </c>
      <c r="E264" s="327">
        <v>0.22040000000000001</v>
      </c>
      <c r="F264" s="327">
        <v>0</v>
      </c>
      <c r="G264" s="327">
        <v>0.83330000000000004</v>
      </c>
      <c r="H264" s="327">
        <v>0</v>
      </c>
      <c r="I264" s="327">
        <v>0</v>
      </c>
      <c r="J264" s="327">
        <v>2.0061</v>
      </c>
      <c r="K264" s="327">
        <v>1.1728000000000001</v>
      </c>
    </row>
    <row r="265" spans="1:11" ht="15.75" customHeight="1" x14ac:dyDescent="0.25">
      <c r="A265" s="118" t="s">
        <v>26043</v>
      </c>
      <c r="B265" s="119" t="s">
        <v>26044</v>
      </c>
      <c r="C265" s="327">
        <v>1673001.3195</v>
      </c>
      <c r="D265" s="327">
        <v>167.30009999999999</v>
      </c>
      <c r="E265" s="327">
        <v>32.257599999999996</v>
      </c>
      <c r="F265" s="327">
        <v>0</v>
      </c>
      <c r="G265" s="327">
        <v>146.38759999999999</v>
      </c>
      <c r="H265" s="327">
        <v>0</v>
      </c>
      <c r="I265" s="327">
        <v>35.682200000000002</v>
      </c>
      <c r="J265" s="327">
        <v>381.6275</v>
      </c>
      <c r="K265" s="327">
        <v>235.23990000000001</v>
      </c>
    </row>
    <row r="266" spans="1:11" ht="15.75" customHeight="1" x14ac:dyDescent="0.25">
      <c r="A266" s="118" t="s">
        <v>26045</v>
      </c>
      <c r="B266" s="119" t="s">
        <v>26046</v>
      </c>
      <c r="C266" s="327">
        <v>258181.61369999999</v>
      </c>
      <c r="D266" s="327">
        <v>25.818200000000001</v>
      </c>
      <c r="E266" s="327">
        <v>4.9781000000000004</v>
      </c>
      <c r="F266" s="327">
        <v>0</v>
      </c>
      <c r="G266" s="327">
        <v>22.590900000000001</v>
      </c>
      <c r="H266" s="327">
        <v>0</v>
      </c>
      <c r="I266" s="327">
        <v>35.682200000000002</v>
      </c>
      <c r="J266" s="327">
        <v>89.069400000000002</v>
      </c>
      <c r="K266" s="327">
        <v>66.478499999999997</v>
      </c>
    </row>
    <row r="267" spans="1:11" ht="15.75" customHeight="1" x14ac:dyDescent="0.25">
      <c r="A267" s="118" t="s">
        <v>26047</v>
      </c>
      <c r="B267" s="119" t="s">
        <v>26048</v>
      </c>
      <c r="C267" s="327">
        <v>23331156.626699999</v>
      </c>
      <c r="D267" s="327">
        <v>301.7792</v>
      </c>
      <c r="E267" s="327">
        <v>135.30369999999999</v>
      </c>
      <c r="F267" s="327">
        <v>0</v>
      </c>
      <c r="G267" s="327">
        <v>670.62049999999999</v>
      </c>
      <c r="H267" s="327">
        <v>72.172799999999995</v>
      </c>
      <c r="I267" s="327">
        <v>104.38339999999999</v>
      </c>
      <c r="J267" s="327">
        <v>1284.2596000000001</v>
      </c>
      <c r="K267" s="327">
        <v>541.46630000000005</v>
      </c>
    </row>
    <row r="268" spans="1:11" ht="15.75" customHeight="1" x14ac:dyDescent="0.25">
      <c r="A268" s="118" t="s">
        <v>26049</v>
      </c>
      <c r="B268" s="119" t="s">
        <v>26050</v>
      </c>
      <c r="C268" s="327">
        <v>28621866.000700001</v>
      </c>
      <c r="D268" s="327">
        <v>370.21249999999998</v>
      </c>
      <c r="E268" s="327">
        <v>165.98599999999999</v>
      </c>
      <c r="F268" s="327">
        <v>0</v>
      </c>
      <c r="G268" s="327">
        <v>822.69439999999997</v>
      </c>
      <c r="H268" s="327">
        <v>120.1806</v>
      </c>
      <c r="I268" s="327">
        <v>104.38339999999999</v>
      </c>
      <c r="J268" s="327">
        <v>1583.4568999999999</v>
      </c>
      <c r="K268" s="327">
        <v>640.58190000000002</v>
      </c>
    </row>
    <row r="269" spans="1:11" ht="15.75" customHeight="1" x14ac:dyDescent="0.25">
      <c r="A269" s="118" t="s">
        <v>26051</v>
      </c>
      <c r="B269" s="119" t="s">
        <v>26052</v>
      </c>
      <c r="C269" s="327">
        <v>3407434.6389000001</v>
      </c>
      <c r="D269" s="327">
        <v>39.0045</v>
      </c>
      <c r="E269" s="327">
        <v>19.5869</v>
      </c>
      <c r="F269" s="327">
        <v>0</v>
      </c>
      <c r="G269" s="327">
        <v>65.007499999999993</v>
      </c>
      <c r="H269" s="327">
        <v>0</v>
      </c>
      <c r="I269" s="327">
        <v>30.041599999999999</v>
      </c>
      <c r="J269" s="327">
        <v>153.6405</v>
      </c>
      <c r="K269" s="327">
        <v>88.632999999999996</v>
      </c>
    </row>
    <row r="270" spans="1:11" ht="15.75" customHeight="1" x14ac:dyDescent="0.25">
      <c r="A270" s="118" t="s">
        <v>26053</v>
      </c>
      <c r="B270" s="119" t="s">
        <v>26054</v>
      </c>
      <c r="C270" s="327">
        <v>56430.732499999998</v>
      </c>
      <c r="D270" s="327">
        <v>5.6430999999999996</v>
      </c>
      <c r="E270" s="327">
        <v>1.0881000000000001</v>
      </c>
      <c r="F270" s="327">
        <v>0</v>
      </c>
      <c r="G270" s="327">
        <v>5.6430999999999996</v>
      </c>
      <c r="H270" s="327">
        <v>0</v>
      </c>
      <c r="I270" s="327">
        <v>28.713899999999999</v>
      </c>
      <c r="J270" s="327">
        <v>41.088200000000001</v>
      </c>
      <c r="K270" s="327">
        <v>35.445099999999996</v>
      </c>
    </row>
    <row r="271" spans="1:11" ht="15.75" customHeight="1" x14ac:dyDescent="0.25">
      <c r="A271" s="118" t="s">
        <v>26055</v>
      </c>
      <c r="B271" s="119" t="s">
        <v>26056</v>
      </c>
      <c r="C271" s="327">
        <v>98349.113700000002</v>
      </c>
      <c r="D271" s="327">
        <v>5.6199000000000003</v>
      </c>
      <c r="E271" s="327">
        <v>1.7338</v>
      </c>
      <c r="F271" s="327">
        <v>0</v>
      </c>
      <c r="G271" s="327">
        <v>4.2149999999999999</v>
      </c>
      <c r="H271" s="327">
        <v>0</v>
      </c>
      <c r="I271" s="327">
        <v>0</v>
      </c>
      <c r="J271" s="327">
        <v>11.5687</v>
      </c>
      <c r="K271" s="327">
        <v>7.3536999999999999</v>
      </c>
    </row>
    <row r="272" spans="1:11" ht="15.75" customHeight="1" x14ac:dyDescent="0.25">
      <c r="A272" s="118" t="s">
        <v>26057</v>
      </c>
      <c r="B272" s="119" t="s">
        <v>26058</v>
      </c>
      <c r="C272" s="327">
        <v>128520.7841</v>
      </c>
      <c r="D272" s="327">
        <v>7.3440000000000003</v>
      </c>
      <c r="E272" s="327">
        <v>2.2656000000000001</v>
      </c>
      <c r="F272" s="327">
        <v>0</v>
      </c>
      <c r="G272" s="327">
        <v>5.508</v>
      </c>
      <c r="H272" s="327">
        <v>0</v>
      </c>
      <c r="I272" s="327">
        <v>0</v>
      </c>
      <c r="J272" s="327">
        <v>15.117599999999999</v>
      </c>
      <c r="K272" s="327">
        <v>9.6096000000000004</v>
      </c>
    </row>
    <row r="273" spans="1:11" ht="15.75" customHeight="1" x14ac:dyDescent="0.25">
      <c r="A273" s="118" t="s">
        <v>26059</v>
      </c>
      <c r="B273" s="119" t="s">
        <v>26060</v>
      </c>
      <c r="C273" s="327">
        <v>1090139809.9388001</v>
      </c>
      <c r="D273" s="327">
        <v>9828.8716000000004</v>
      </c>
      <c r="E273" s="327">
        <v>6175.5946999999996</v>
      </c>
      <c r="F273" s="327">
        <v>0</v>
      </c>
      <c r="G273" s="327">
        <v>21841.936900000001</v>
      </c>
      <c r="H273" s="327">
        <v>5284.08</v>
      </c>
      <c r="I273" s="327">
        <v>555.82690000000002</v>
      </c>
      <c r="J273" s="327">
        <v>43686.310100000002</v>
      </c>
      <c r="K273" s="327">
        <v>16560.2932</v>
      </c>
    </row>
    <row r="274" spans="1:11" ht="15.75" customHeight="1" x14ac:dyDescent="0.25">
      <c r="A274" s="118" t="s">
        <v>26061</v>
      </c>
      <c r="B274" s="119" t="s">
        <v>26062</v>
      </c>
      <c r="C274" s="327">
        <v>1529801455.7014</v>
      </c>
      <c r="D274" s="327">
        <v>13792.93</v>
      </c>
      <c r="E274" s="327">
        <v>8666.2589000000007</v>
      </c>
      <c r="F274" s="327">
        <v>0</v>
      </c>
      <c r="G274" s="327">
        <v>30650.955600000001</v>
      </c>
      <c r="H274" s="327">
        <v>7603.92</v>
      </c>
      <c r="I274" s="327">
        <v>586.11199999999997</v>
      </c>
      <c r="J274" s="327">
        <v>61300.176500000001</v>
      </c>
      <c r="K274" s="327">
        <v>23045.300899999998</v>
      </c>
    </row>
    <row r="275" spans="1:11" ht="15.75" customHeight="1" x14ac:dyDescent="0.25">
      <c r="A275" s="118" t="s">
        <v>26063</v>
      </c>
      <c r="B275" s="119" t="s">
        <v>26064</v>
      </c>
      <c r="C275" s="327">
        <v>1969463101.4639001</v>
      </c>
      <c r="D275" s="327">
        <v>17756.988399999998</v>
      </c>
      <c r="E275" s="327">
        <v>11156.923000000001</v>
      </c>
      <c r="F275" s="327">
        <v>0</v>
      </c>
      <c r="G275" s="327">
        <v>39459.974300000002</v>
      </c>
      <c r="H275" s="327">
        <v>9988.2000000000007</v>
      </c>
      <c r="I275" s="327">
        <v>616.15359999999998</v>
      </c>
      <c r="J275" s="327">
        <v>78978.239300000001</v>
      </c>
      <c r="K275" s="327">
        <v>29530.064999999999</v>
      </c>
    </row>
    <row r="276" spans="1:11" ht="15.75" customHeight="1" x14ac:dyDescent="0.25">
      <c r="A276" s="118" t="s">
        <v>26065</v>
      </c>
      <c r="B276" s="119" t="s">
        <v>26066</v>
      </c>
      <c r="C276" s="327">
        <v>2513489.0627000001</v>
      </c>
      <c r="D276" s="327">
        <v>28.771599999999999</v>
      </c>
      <c r="E276" s="327">
        <v>11.755800000000001</v>
      </c>
      <c r="F276" s="327">
        <v>0</v>
      </c>
      <c r="G276" s="327">
        <v>63.936900000000001</v>
      </c>
      <c r="H276" s="327">
        <v>203.03970000000001</v>
      </c>
      <c r="I276" s="327">
        <v>61.707599999999999</v>
      </c>
      <c r="J276" s="327">
        <v>369.21159999999998</v>
      </c>
      <c r="K276" s="327">
        <v>102.235</v>
      </c>
    </row>
    <row r="277" spans="1:11" ht="15.75" customHeight="1" x14ac:dyDescent="0.25">
      <c r="A277" s="118" t="s">
        <v>26067</v>
      </c>
      <c r="B277" s="119" t="s">
        <v>26068</v>
      </c>
      <c r="C277" s="327">
        <v>14805.693799999999</v>
      </c>
      <c r="D277" s="327">
        <v>1.9741</v>
      </c>
      <c r="E277" s="327">
        <v>0.30449999999999999</v>
      </c>
      <c r="F277" s="327">
        <v>0</v>
      </c>
      <c r="G277" s="327">
        <v>1.4805999999999999</v>
      </c>
      <c r="H277" s="327">
        <v>0</v>
      </c>
      <c r="I277" s="327">
        <v>0</v>
      </c>
      <c r="J277" s="327">
        <v>3.7591999999999999</v>
      </c>
      <c r="K277" s="327">
        <v>2.2786</v>
      </c>
    </row>
    <row r="278" spans="1:11" ht="15.75" customHeight="1" x14ac:dyDescent="0.25">
      <c r="A278" s="118" t="s">
        <v>26069</v>
      </c>
      <c r="B278" s="119" t="s">
        <v>26070</v>
      </c>
      <c r="C278" s="327">
        <v>369539.08140000002</v>
      </c>
      <c r="D278" s="327">
        <v>29.563099999999999</v>
      </c>
      <c r="E278" s="327">
        <v>6.8402000000000003</v>
      </c>
      <c r="F278" s="327">
        <v>0</v>
      </c>
      <c r="G278" s="327">
        <v>29.563099999999999</v>
      </c>
      <c r="H278" s="327">
        <v>74.401399999999995</v>
      </c>
      <c r="I278" s="327">
        <v>0</v>
      </c>
      <c r="J278" s="327">
        <v>140.36779999999999</v>
      </c>
      <c r="K278" s="327">
        <v>36.403300000000002</v>
      </c>
    </row>
    <row r="279" spans="1:11" ht="15.75" customHeight="1" x14ac:dyDescent="0.25">
      <c r="A279" s="118" t="s">
        <v>26071</v>
      </c>
      <c r="B279" s="119" t="s">
        <v>26072</v>
      </c>
      <c r="C279" s="327">
        <v>7164.6221999999998</v>
      </c>
      <c r="D279" s="327">
        <v>0.71650000000000003</v>
      </c>
      <c r="E279" s="327">
        <v>0.1381</v>
      </c>
      <c r="F279" s="327">
        <v>0</v>
      </c>
      <c r="G279" s="327">
        <v>0.62690000000000001</v>
      </c>
      <c r="H279" s="327">
        <v>0</v>
      </c>
      <c r="I279" s="327">
        <v>0</v>
      </c>
      <c r="J279" s="327">
        <v>1.4815</v>
      </c>
      <c r="K279" s="327">
        <v>0.85460000000000003</v>
      </c>
    </row>
    <row r="280" spans="1:11" ht="15.75" customHeight="1" x14ac:dyDescent="0.25">
      <c r="A280" s="118" t="s">
        <v>26073</v>
      </c>
      <c r="B280" s="119" t="s">
        <v>26074</v>
      </c>
      <c r="C280" s="327">
        <v>322537.72360000003</v>
      </c>
      <c r="D280" s="327">
        <v>36.861499999999999</v>
      </c>
      <c r="E280" s="327">
        <v>6.3966000000000003</v>
      </c>
      <c r="F280" s="327">
        <v>0</v>
      </c>
      <c r="G280" s="327">
        <v>32.253799999999998</v>
      </c>
      <c r="H280" s="327">
        <v>0</v>
      </c>
      <c r="I280" s="327">
        <v>41.9803</v>
      </c>
      <c r="J280" s="327">
        <v>117.4922</v>
      </c>
      <c r="K280" s="327">
        <v>85.238399999999999</v>
      </c>
    </row>
    <row r="281" spans="1:11" ht="15.75" customHeight="1" x14ac:dyDescent="0.25">
      <c r="A281" s="118" t="s">
        <v>26075</v>
      </c>
      <c r="B281" s="119" t="s">
        <v>26076</v>
      </c>
      <c r="C281" s="327">
        <v>47803.975599999998</v>
      </c>
      <c r="D281" s="327">
        <v>6.3738999999999999</v>
      </c>
      <c r="E281" s="327">
        <v>0.98319999999999996</v>
      </c>
      <c r="F281" s="327">
        <v>0</v>
      </c>
      <c r="G281" s="327">
        <v>4.7804000000000002</v>
      </c>
      <c r="H281" s="327">
        <v>0</v>
      </c>
      <c r="I281" s="327">
        <v>0</v>
      </c>
      <c r="J281" s="327">
        <v>12.137499999999999</v>
      </c>
      <c r="K281" s="327">
        <v>7.3571</v>
      </c>
    </row>
    <row r="282" spans="1:11" ht="15.75" customHeight="1" x14ac:dyDescent="0.25">
      <c r="A282" s="118" t="s">
        <v>26077</v>
      </c>
      <c r="B282" s="119" t="s">
        <v>26078</v>
      </c>
      <c r="C282" s="327">
        <v>55208.028200000001</v>
      </c>
      <c r="D282" s="327">
        <v>7.3611000000000004</v>
      </c>
      <c r="E282" s="327">
        <v>1.1354</v>
      </c>
      <c r="F282" s="327">
        <v>0</v>
      </c>
      <c r="G282" s="327">
        <v>5.5208000000000004</v>
      </c>
      <c r="H282" s="327">
        <v>0</v>
      </c>
      <c r="I282" s="327">
        <v>0</v>
      </c>
      <c r="J282" s="327">
        <v>14.017300000000001</v>
      </c>
      <c r="K282" s="327">
        <v>8.4964999999999993</v>
      </c>
    </row>
    <row r="283" spans="1:11" ht="15.75" customHeight="1" x14ac:dyDescent="0.25">
      <c r="A283" s="118" t="s">
        <v>26079</v>
      </c>
      <c r="B283" s="119" t="s">
        <v>26080</v>
      </c>
      <c r="C283" s="327">
        <v>60980.004699999998</v>
      </c>
      <c r="D283" s="327">
        <v>8.1306999999999992</v>
      </c>
      <c r="E283" s="327">
        <v>1.2542</v>
      </c>
      <c r="F283" s="327">
        <v>0</v>
      </c>
      <c r="G283" s="327">
        <v>6.0979999999999999</v>
      </c>
      <c r="H283" s="327">
        <v>0</v>
      </c>
      <c r="I283" s="327">
        <v>0</v>
      </c>
      <c r="J283" s="327">
        <v>15.482900000000001</v>
      </c>
      <c r="K283" s="327">
        <v>9.3849</v>
      </c>
    </row>
    <row r="284" spans="1:11" ht="15.75" customHeight="1" x14ac:dyDescent="0.25">
      <c r="A284" s="118" t="s">
        <v>26081</v>
      </c>
      <c r="B284" s="119" t="s">
        <v>26082</v>
      </c>
      <c r="C284" s="327">
        <v>7988393.2615999999</v>
      </c>
      <c r="D284" s="327">
        <v>91.4422</v>
      </c>
      <c r="E284" s="327">
        <v>45.919499999999999</v>
      </c>
      <c r="F284" s="327">
        <v>0</v>
      </c>
      <c r="G284" s="327">
        <v>203.20500000000001</v>
      </c>
      <c r="H284" s="327">
        <v>236.81700000000001</v>
      </c>
      <c r="I284" s="327">
        <v>64.361500000000007</v>
      </c>
      <c r="J284" s="327">
        <v>641.74519999999995</v>
      </c>
      <c r="K284" s="327">
        <v>201.72319999999999</v>
      </c>
    </row>
    <row r="285" spans="1:11" ht="15.75" customHeight="1" x14ac:dyDescent="0.25">
      <c r="A285" s="118" t="s">
        <v>26083</v>
      </c>
      <c r="B285" s="119" t="s">
        <v>26084</v>
      </c>
      <c r="C285" s="327">
        <v>13380237.567500001</v>
      </c>
      <c r="D285" s="327">
        <v>153.16210000000001</v>
      </c>
      <c r="E285" s="327">
        <v>76.913300000000007</v>
      </c>
      <c r="F285" s="327">
        <v>0</v>
      </c>
      <c r="G285" s="327">
        <v>340.36009999999999</v>
      </c>
      <c r="H285" s="327">
        <v>389.05650000000003</v>
      </c>
      <c r="I285" s="327">
        <v>64.361500000000007</v>
      </c>
      <c r="J285" s="327">
        <v>1023.8535000000001</v>
      </c>
      <c r="K285" s="327">
        <v>294.43689999999998</v>
      </c>
    </row>
    <row r="286" spans="1:11" ht="15.75" customHeight="1" x14ac:dyDescent="0.25">
      <c r="A286" s="118" t="s">
        <v>26085</v>
      </c>
      <c r="B286" s="119" t="s">
        <v>26086</v>
      </c>
      <c r="C286" s="327">
        <v>25018571.4967</v>
      </c>
      <c r="D286" s="327">
        <v>286.38470000000001</v>
      </c>
      <c r="E286" s="327">
        <v>143.81370000000001</v>
      </c>
      <c r="F286" s="327">
        <v>0</v>
      </c>
      <c r="G286" s="327">
        <v>636.41049999999996</v>
      </c>
      <c r="H286" s="327">
        <v>600.90300000000002</v>
      </c>
      <c r="I286" s="327">
        <v>94.403099999999995</v>
      </c>
      <c r="J286" s="327">
        <v>1761.915</v>
      </c>
      <c r="K286" s="327">
        <v>524.60149999999999</v>
      </c>
    </row>
    <row r="287" spans="1:11" ht="15.75" customHeight="1" x14ac:dyDescent="0.25">
      <c r="A287" s="118" t="s">
        <v>26087</v>
      </c>
      <c r="B287" s="119" t="s">
        <v>26088</v>
      </c>
      <c r="C287" s="327">
        <v>38195436.187899999</v>
      </c>
      <c r="D287" s="327">
        <v>437.21879999999999</v>
      </c>
      <c r="E287" s="327">
        <v>219.55789999999999</v>
      </c>
      <c r="F287" s="327">
        <v>0</v>
      </c>
      <c r="G287" s="327">
        <v>971.59739999999999</v>
      </c>
      <c r="H287" s="327">
        <v>1087.425</v>
      </c>
      <c r="I287" s="327">
        <v>94.403099999999995</v>
      </c>
      <c r="J287" s="327">
        <v>2810.2022000000002</v>
      </c>
      <c r="K287" s="327">
        <v>751.1798</v>
      </c>
    </row>
    <row r="288" spans="1:11" ht="15.75" customHeight="1" x14ac:dyDescent="0.25">
      <c r="A288" s="118" t="s">
        <v>26089</v>
      </c>
      <c r="B288" s="119" t="s">
        <v>26090</v>
      </c>
      <c r="C288" s="327">
        <v>4011492.2456</v>
      </c>
      <c r="D288" s="327">
        <v>45.9191</v>
      </c>
      <c r="E288" s="327">
        <v>18.7621</v>
      </c>
      <c r="F288" s="327">
        <v>0</v>
      </c>
      <c r="G288" s="327">
        <v>102.0424</v>
      </c>
      <c r="H288" s="327">
        <v>228.5472</v>
      </c>
      <c r="I288" s="327">
        <v>136.04939999999999</v>
      </c>
      <c r="J288" s="327">
        <v>531.3202</v>
      </c>
      <c r="K288" s="327">
        <v>200.73060000000001</v>
      </c>
    </row>
    <row r="289" spans="1:11" ht="15.75" customHeight="1" x14ac:dyDescent="0.25">
      <c r="A289" s="118" t="s">
        <v>26091</v>
      </c>
      <c r="B289" s="119" t="s">
        <v>26092</v>
      </c>
      <c r="C289" s="327">
        <v>107705.7341</v>
      </c>
      <c r="D289" s="327">
        <v>8.6165000000000003</v>
      </c>
      <c r="E289" s="327">
        <v>1.9936</v>
      </c>
      <c r="F289" s="327">
        <v>0</v>
      </c>
      <c r="G289" s="327">
        <v>8.6165000000000003</v>
      </c>
      <c r="H289" s="327">
        <v>12.7806</v>
      </c>
      <c r="I289" s="327">
        <v>0</v>
      </c>
      <c r="J289" s="327">
        <v>32.007199999999997</v>
      </c>
      <c r="K289" s="327">
        <v>10.610099999999999</v>
      </c>
    </row>
    <row r="290" spans="1:11" ht="15.75" customHeight="1" x14ac:dyDescent="0.25">
      <c r="A290" s="118" t="s">
        <v>26093</v>
      </c>
      <c r="B290" s="119" t="s">
        <v>26094</v>
      </c>
      <c r="C290" s="327">
        <v>153629.5245</v>
      </c>
      <c r="D290" s="327">
        <v>12.2904</v>
      </c>
      <c r="E290" s="327">
        <v>2.8437000000000001</v>
      </c>
      <c r="F290" s="327">
        <v>0</v>
      </c>
      <c r="G290" s="327">
        <v>12.2904</v>
      </c>
      <c r="H290" s="327">
        <v>30.125699999999998</v>
      </c>
      <c r="I290" s="327">
        <v>0</v>
      </c>
      <c r="J290" s="327">
        <v>57.550199999999997</v>
      </c>
      <c r="K290" s="327">
        <v>15.1341</v>
      </c>
    </row>
    <row r="291" spans="1:11" ht="15.75" customHeight="1" x14ac:dyDescent="0.25">
      <c r="A291" s="118" t="s">
        <v>26095</v>
      </c>
      <c r="B291" s="119" t="s">
        <v>26096</v>
      </c>
      <c r="C291" s="327">
        <v>1833029.3961</v>
      </c>
      <c r="D291" s="327">
        <v>146.64240000000001</v>
      </c>
      <c r="E291" s="327">
        <v>33.929400000000001</v>
      </c>
      <c r="F291" s="327">
        <v>0</v>
      </c>
      <c r="G291" s="327">
        <v>146.64240000000001</v>
      </c>
      <c r="H291" s="327">
        <v>30.071999999999999</v>
      </c>
      <c r="I291" s="327">
        <v>35.682200000000002</v>
      </c>
      <c r="J291" s="327">
        <v>392.96839999999997</v>
      </c>
      <c r="K291" s="327">
        <v>216.25399999999999</v>
      </c>
    </row>
    <row r="292" spans="1:11" ht="15.75" customHeight="1" x14ac:dyDescent="0.25">
      <c r="A292" s="118" t="s">
        <v>26097</v>
      </c>
      <c r="B292" s="119" t="s">
        <v>26098</v>
      </c>
      <c r="C292" s="327">
        <v>3245.3258999999998</v>
      </c>
      <c r="D292" s="327">
        <v>0.29210000000000003</v>
      </c>
      <c r="E292" s="327">
        <v>6.0100000000000001E-2</v>
      </c>
      <c r="F292" s="327">
        <v>0</v>
      </c>
      <c r="G292" s="327">
        <v>0.1623</v>
      </c>
      <c r="H292" s="327">
        <v>0</v>
      </c>
      <c r="I292" s="327">
        <v>0</v>
      </c>
      <c r="J292" s="327">
        <v>0.51449999999999996</v>
      </c>
      <c r="K292" s="327">
        <v>0.35220000000000001</v>
      </c>
    </row>
    <row r="293" spans="1:11" ht="15.75" customHeight="1" x14ac:dyDescent="0.25">
      <c r="A293" s="118" t="s">
        <v>26099</v>
      </c>
      <c r="B293" s="119" t="s">
        <v>26100</v>
      </c>
      <c r="C293" s="327">
        <v>137553.93659999999</v>
      </c>
      <c r="D293" s="327">
        <v>11.004300000000001</v>
      </c>
      <c r="E293" s="327">
        <v>2.5461</v>
      </c>
      <c r="F293" s="327">
        <v>0</v>
      </c>
      <c r="G293" s="327">
        <v>11.004300000000001</v>
      </c>
      <c r="H293" s="327">
        <v>24.648299999999999</v>
      </c>
      <c r="I293" s="327">
        <v>0</v>
      </c>
      <c r="J293" s="327">
        <v>49.203000000000003</v>
      </c>
      <c r="K293" s="327">
        <v>13.5504</v>
      </c>
    </row>
    <row r="294" spans="1:11" ht="15.75" customHeight="1" x14ac:dyDescent="0.25">
      <c r="A294" s="118" t="s">
        <v>26101</v>
      </c>
      <c r="B294" s="119" t="s">
        <v>26102</v>
      </c>
      <c r="C294" s="327">
        <v>12642.742700000001</v>
      </c>
      <c r="D294" s="327">
        <v>2.5285000000000002</v>
      </c>
      <c r="E294" s="327">
        <v>0.29249999999999998</v>
      </c>
      <c r="F294" s="327">
        <v>0</v>
      </c>
      <c r="G294" s="327">
        <v>2.5285000000000002</v>
      </c>
      <c r="H294" s="327">
        <v>7.2037000000000004</v>
      </c>
      <c r="I294" s="327">
        <v>0</v>
      </c>
      <c r="J294" s="327">
        <v>12.5532</v>
      </c>
      <c r="K294" s="327">
        <v>2.8210000000000002</v>
      </c>
    </row>
    <row r="295" spans="1:11" ht="15.75" customHeight="1" x14ac:dyDescent="0.25">
      <c r="A295" s="118" t="s">
        <v>26103</v>
      </c>
      <c r="B295" s="119" t="s">
        <v>26104</v>
      </c>
      <c r="C295" s="327">
        <v>801173.9179</v>
      </c>
      <c r="D295" s="327">
        <v>64.093900000000005</v>
      </c>
      <c r="E295" s="327">
        <v>14.829700000000001</v>
      </c>
      <c r="F295" s="327">
        <v>0</v>
      </c>
      <c r="G295" s="327">
        <v>64.093900000000005</v>
      </c>
      <c r="H295" s="327">
        <v>194.4477</v>
      </c>
      <c r="I295" s="327">
        <v>0</v>
      </c>
      <c r="J295" s="327">
        <v>337.46519999999998</v>
      </c>
      <c r="K295" s="327">
        <v>78.923599999999993</v>
      </c>
    </row>
    <row r="296" spans="1:11" ht="15.75" customHeight="1" x14ac:dyDescent="0.25">
      <c r="A296" s="118" t="s">
        <v>26105</v>
      </c>
      <c r="B296" s="119" t="s">
        <v>26106</v>
      </c>
      <c r="C296" s="327">
        <v>180216.53260000001</v>
      </c>
      <c r="D296" s="327">
        <v>14.417299999999999</v>
      </c>
      <c r="E296" s="327">
        <v>3.3357999999999999</v>
      </c>
      <c r="F296" s="327">
        <v>0</v>
      </c>
      <c r="G296" s="327">
        <v>14.417299999999999</v>
      </c>
      <c r="H296" s="327">
        <v>32.864400000000003</v>
      </c>
      <c r="I296" s="327">
        <v>0</v>
      </c>
      <c r="J296" s="327">
        <v>65.034800000000004</v>
      </c>
      <c r="K296" s="327">
        <v>17.7531</v>
      </c>
    </row>
    <row r="297" spans="1:11" ht="15.75" customHeight="1" x14ac:dyDescent="0.25">
      <c r="A297" s="118" t="s">
        <v>26107</v>
      </c>
      <c r="B297" s="119" t="s">
        <v>26108</v>
      </c>
      <c r="C297" s="327">
        <v>3966969.3659999999</v>
      </c>
      <c r="D297" s="327">
        <v>185.12520000000001</v>
      </c>
      <c r="E297" s="327">
        <v>69.349199999999996</v>
      </c>
      <c r="F297" s="327">
        <v>0</v>
      </c>
      <c r="G297" s="327">
        <v>264.46460000000002</v>
      </c>
      <c r="H297" s="327">
        <v>49.941000000000003</v>
      </c>
      <c r="I297" s="327">
        <v>41.9803</v>
      </c>
      <c r="J297" s="327">
        <v>610.86030000000005</v>
      </c>
      <c r="K297" s="327">
        <v>296.4547</v>
      </c>
    </row>
    <row r="298" spans="1:11" ht="15.75" customHeight="1" x14ac:dyDescent="0.25">
      <c r="A298" s="118" t="s">
        <v>26109</v>
      </c>
      <c r="B298" s="119" t="s">
        <v>26110</v>
      </c>
      <c r="C298" s="327">
        <v>903622.00879999995</v>
      </c>
      <c r="D298" s="327">
        <v>72.2898</v>
      </c>
      <c r="E298" s="327">
        <v>16.725999999999999</v>
      </c>
      <c r="F298" s="327">
        <v>0</v>
      </c>
      <c r="G298" s="327">
        <v>72.2898</v>
      </c>
      <c r="H298" s="327">
        <v>302.26119999999997</v>
      </c>
      <c r="I298" s="327">
        <v>0</v>
      </c>
      <c r="J298" s="327">
        <v>463.5668</v>
      </c>
      <c r="K298" s="327">
        <v>89.015799999999999</v>
      </c>
    </row>
    <row r="299" spans="1:11" ht="15.75" customHeight="1" x14ac:dyDescent="0.25">
      <c r="A299" s="118" t="s">
        <v>26111</v>
      </c>
      <c r="B299" s="119" t="s">
        <v>26112</v>
      </c>
      <c r="C299" s="327">
        <v>6018786.0853000004</v>
      </c>
      <c r="D299" s="327">
        <v>324.08850000000001</v>
      </c>
      <c r="E299" s="327">
        <v>107.1228</v>
      </c>
      <c r="F299" s="327">
        <v>0</v>
      </c>
      <c r="G299" s="327">
        <v>462.98349999999999</v>
      </c>
      <c r="H299" s="327">
        <v>49.941000000000003</v>
      </c>
      <c r="I299" s="327">
        <v>41.9803</v>
      </c>
      <c r="J299" s="327">
        <v>986.11609999999996</v>
      </c>
      <c r="K299" s="327">
        <v>473.19159999999999</v>
      </c>
    </row>
    <row r="300" spans="1:11" ht="15.75" customHeight="1" x14ac:dyDescent="0.25">
      <c r="A300" s="118" t="s">
        <v>26113</v>
      </c>
      <c r="B300" s="119" t="s">
        <v>26114</v>
      </c>
      <c r="C300" s="327">
        <v>6018786.0853000004</v>
      </c>
      <c r="D300" s="327">
        <v>324.08850000000001</v>
      </c>
      <c r="E300" s="327">
        <v>107.1228</v>
      </c>
      <c r="F300" s="327">
        <v>0</v>
      </c>
      <c r="G300" s="327">
        <v>462.98349999999999</v>
      </c>
      <c r="H300" s="327">
        <v>49.941000000000003</v>
      </c>
      <c r="I300" s="327">
        <v>41.9803</v>
      </c>
      <c r="J300" s="327">
        <v>986.11609999999996</v>
      </c>
      <c r="K300" s="327">
        <v>473.19159999999999</v>
      </c>
    </row>
    <row r="301" spans="1:11" ht="15.75" customHeight="1" x14ac:dyDescent="0.25">
      <c r="A301" s="118" t="s">
        <v>26115</v>
      </c>
      <c r="B301" s="119" t="s">
        <v>26116</v>
      </c>
      <c r="C301" s="327">
        <v>6001501.3729999997</v>
      </c>
      <c r="D301" s="327">
        <v>323.15780000000001</v>
      </c>
      <c r="E301" s="327">
        <v>106.8152</v>
      </c>
      <c r="F301" s="327">
        <v>0</v>
      </c>
      <c r="G301" s="327">
        <v>461.654</v>
      </c>
      <c r="H301" s="327">
        <v>49.941000000000003</v>
      </c>
      <c r="I301" s="327">
        <v>41.9803</v>
      </c>
      <c r="J301" s="327">
        <v>983.54830000000004</v>
      </c>
      <c r="K301" s="327">
        <v>471.95330000000001</v>
      </c>
    </row>
    <row r="302" spans="1:11" ht="15.75" customHeight="1" x14ac:dyDescent="0.25">
      <c r="A302" s="118" t="s">
        <v>26117</v>
      </c>
      <c r="B302" s="119" t="s">
        <v>26118</v>
      </c>
      <c r="C302" s="327">
        <v>6001501.3729999997</v>
      </c>
      <c r="D302" s="327">
        <v>323.15780000000001</v>
      </c>
      <c r="E302" s="327">
        <v>106.8152</v>
      </c>
      <c r="F302" s="327">
        <v>0</v>
      </c>
      <c r="G302" s="327">
        <v>461.654</v>
      </c>
      <c r="H302" s="327">
        <v>49.941000000000003</v>
      </c>
      <c r="I302" s="327">
        <v>41.9803</v>
      </c>
      <c r="J302" s="327">
        <v>983.54830000000004</v>
      </c>
      <c r="K302" s="327">
        <v>471.95330000000001</v>
      </c>
    </row>
    <row r="303" spans="1:11" ht="15.75" customHeight="1" x14ac:dyDescent="0.25">
      <c r="A303" s="118" t="s">
        <v>26119</v>
      </c>
      <c r="B303" s="119" t="s">
        <v>26120</v>
      </c>
      <c r="C303" s="327">
        <v>3646590.9523</v>
      </c>
      <c r="D303" s="327">
        <v>141.81190000000001</v>
      </c>
      <c r="E303" s="327">
        <v>62.4985</v>
      </c>
      <c r="F303" s="327">
        <v>0</v>
      </c>
      <c r="G303" s="327">
        <v>202.58840000000001</v>
      </c>
      <c r="H303" s="327">
        <v>49.941000000000003</v>
      </c>
      <c r="I303" s="327">
        <v>41.9803</v>
      </c>
      <c r="J303" s="327">
        <v>498.82010000000002</v>
      </c>
      <c r="K303" s="327">
        <v>246.29069999999999</v>
      </c>
    </row>
    <row r="304" spans="1:11" ht="15.75" customHeight="1" x14ac:dyDescent="0.25">
      <c r="A304" s="118" t="s">
        <v>26121</v>
      </c>
      <c r="B304" s="119" t="s">
        <v>26122</v>
      </c>
      <c r="C304" s="327">
        <v>170866.8173</v>
      </c>
      <c r="D304" s="327">
        <v>13.6693</v>
      </c>
      <c r="E304" s="327">
        <v>3.1627000000000001</v>
      </c>
      <c r="F304" s="327">
        <v>0</v>
      </c>
      <c r="G304" s="327">
        <v>13.6693</v>
      </c>
      <c r="H304" s="327">
        <v>32.864400000000003</v>
      </c>
      <c r="I304" s="327">
        <v>0</v>
      </c>
      <c r="J304" s="327">
        <v>63.365699999999997</v>
      </c>
      <c r="K304" s="327">
        <v>16.832000000000001</v>
      </c>
    </row>
    <row r="305" spans="1:11" ht="15.75" customHeight="1" x14ac:dyDescent="0.25">
      <c r="A305" s="118" t="s">
        <v>26123</v>
      </c>
      <c r="B305" s="119" t="s">
        <v>26124</v>
      </c>
      <c r="C305" s="327">
        <v>2950.5641000000001</v>
      </c>
      <c r="D305" s="327">
        <v>0.39340000000000003</v>
      </c>
      <c r="E305" s="327">
        <v>6.0699999999999997E-2</v>
      </c>
      <c r="F305" s="327">
        <v>0</v>
      </c>
      <c r="G305" s="327">
        <v>0.39340000000000003</v>
      </c>
      <c r="H305" s="327">
        <v>0</v>
      </c>
      <c r="I305" s="327">
        <v>0</v>
      </c>
      <c r="J305" s="327">
        <v>0.84750000000000003</v>
      </c>
      <c r="K305" s="327">
        <v>0.4541</v>
      </c>
    </row>
    <row r="306" spans="1:11" ht="15.75" customHeight="1" x14ac:dyDescent="0.25">
      <c r="A306" s="118" t="s">
        <v>26125</v>
      </c>
      <c r="B306" s="119" t="s">
        <v>26126</v>
      </c>
      <c r="C306" s="327">
        <v>6571775.8124000002</v>
      </c>
      <c r="D306" s="327">
        <v>230.01220000000001</v>
      </c>
      <c r="E306" s="327">
        <v>111.50660000000001</v>
      </c>
      <c r="F306" s="327">
        <v>0</v>
      </c>
      <c r="G306" s="327">
        <v>328.58879999999999</v>
      </c>
      <c r="H306" s="327">
        <v>56.921999999999997</v>
      </c>
      <c r="I306" s="327">
        <v>41.9803</v>
      </c>
      <c r="J306" s="327">
        <v>769.00990000000002</v>
      </c>
      <c r="K306" s="327">
        <v>383.4991</v>
      </c>
    </row>
    <row r="307" spans="1:11" ht="15.75" customHeight="1" x14ac:dyDescent="0.25">
      <c r="A307" s="118" t="s">
        <v>26127</v>
      </c>
      <c r="B307" s="119" t="s">
        <v>26128</v>
      </c>
      <c r="C307" s="327">
        <v>14094.319100000001</v>
      </c>
      <c r="D307" s="327">
        <v>1.8792</v>
      </c>
      <c r="E307" s="327">
        <v>0.28989999999999999</v>
      </c>
      <c r="F307" s="327">
        <v>0</v>
      </c>
      <c r="G307" s="327">
        <v>1.4094</v>
      </c>
      <c r="H307" s="327">
        <v>0</v>
      </c>
      <c r="I307" s="327">
        <v>0</v>
      </c>
      <c r="J307" s="327">
        <v>3.5785</v>
      </c>
      <c r="K307" s="327">
        <v>2.1690999999999998</v>
      </c>
    </row>
    <row r="308" spans="1:11" ht="15.75" customHeight="1" x14ac:dyDescent="0.25">
      <c r="A308" s="118" t="s">
        <v>26129</v>
      </c>
      <c r="B308" s="119" t="s">
        <v>26130</v>
      </c>
      <c r="C308" s="327">
        <v>516492.84399999998</v>
      </c>
      <c r="D308" s="327">
        <v>41.319400000000002</v>
      </c>
      <c r="E308" s="327">
        <v>9.5602999999999998</v>
      </c>
      <c r="F308" s="327">
        <v>0</v>
      </c>
      <c r="G308" s="327">
        <v>41.319400000000002</v>
      </c>
      <c r="H308" s="327">
        <v>144.3569</v>
      </c>
      <c r="I308" s="327">
        <v>0</v>
      </c>
      <c r="J308" s="327">
        <v>236.55600000000001</v>
      </c>
      <c r="K308" s="327">
        <v>50.8797</v>
      </c>
    </row>
    <row r="309" spans="1:11" ht="15.75" customHeight="1" x14ac:dyDescent="0.25">
      <c r="A309" s="118" t="s">
        <v>26131</v>
      </c>
      <c r="B309" s="119" t="s">
        <v>26132</v>
      </c>
      <c r="C309" s="327">
        <v>2097037.4831999999</v>
      </c>
      <c r="D309" s="327">
        <v>95.998699999999999</v>
      </c>
      <c r="E309" s="327">
        <v>35.6374</v>
      </c>
      <c r="F309" s="327">
        <v>0</v>
      </c>
      <c r="G309" s="327">
        <v>106.6652</v>
      </c>
      <c r="H309" s="327">
        <v>0</v>
      </c>
      <c r="I309" s="327">
        <v>72.352199999999996</v>
      </c>
      <c r="J309" s="327">
        <v>310.65350000000001</v>
      </c>
      <c r="K309" s="327">
        <v>203.98830000000001</v>
      </c>
    </row>
    <row r="310" spans="1:11" ht="15.75" customHeight="1" x14ac:dyDescent="0.25">
      <c r="A310" s="118" t="s">
        <v>26133</v>
      </c>
      <c r="B310" s="119" t="s">
        <v>26134</v>
      </c>
      <c r="C310" s="327">
        <v>431054.48320000002</v>
      </c>
      <c r="D310" s="327">
        <v>19.732900000000001</v>
      </c>
      <c r="E310" s="327">
        <v>7.3254000000000001</v>
      </c>
      <c r="F310" s="327">
        <v>0</v>
      </c>
      <c r="G310" s="327">
        <v>21.9255</v>
      </c>
      <c r="H310" s="327">
        <v>0</v>
      </c>
      <c r="I310" s="327">
        <v>72.352199999999996</v>
      </c>
      <c r="J310" s="327">
        <v>121.336</v>
      </c>
      <c r="K310" s="327">
        <v>99.410499999999999</v>
      </c>
    </row>
    <row r="311" spans="1:11" ht="15.75" customHeight="1" x14ac:dyDescent="0.25">
      <c r="A311" s="118" t="s">
        <v>26135</v>
      </c>
      <c r="B311" s="119" t="s">
        <v>26136</v>
      </c>
      <c r="C311" s="327">
        <v>7841.3850000000002</v>
      </c>
      <c r="D311" s="327">
        <v>1.0455000000000001</v>
      </c>
      <c r="E311" s="327">
        <v>0.1613</v>
      </c>
      <c r="F311" s="327">
        <v>0</v>
      </c>
      <c r="G311" s="327">
        <v>1.0455000000000001</v>
      </c>
      <c r="H311" s="327">
        <v>0</v>
      </c>
      <c r="I311" s="327">
        <v>0</v>
      </c>
      <c r="J311" s="327">
        <v>2.2523</v>
      </c>
      <c r="K311" s="327">
        <v>1.2068000000000001</v>
      </c>
    </row>
    <row r="312" spans="1:11" ht="15.75" customHeight="1" x14ac:dyDescent="0.25">
      <c r="A312" s="118" t="s">
        <v>26137</v>
      </c>
      <c r="B312" s="119" t="s">
        <v>26138</v>
      </c>
      <c r="C312" s="327">
        <v>672318.29850000003</v>
      </c>
      <c r="D312" s="327">
        <v>7.6959999999999997</v>
      </c>
      <c r="E312" s="327">
        <v>3.8647</v>
      </c>
      <c r="F312" s="327">
        <v>0</v>
      </c>
      <c r="G312" s="327">
        <v>8.5510999999999999</v>
      </c>
      <c r="H312" s="327">
        <v>180.72</v>
      </c>
      <c r="I312" s="327">
        <v>41.751199999999997</v>
      </c>
      <c r="J312" s="327">
        <v>242.583</v>
      </c>
      <c r="K312" s="327">
        <v>53.311900000000001</v>
      </c>
    </row>
    <row r="313" spans="1:11" ht="15.75" customHeight="1" x14ac:dyDescent="0.25">
      <c r="A313" s="118" t="s">
        <v>26139</v>
      </c>
      <c r="B313" s="119" t="s">
        <v>26140</v>
      </c>
      <c r="C313" s="327">
        <v>15260.2282</v>
      </c>
      <c r="D313" s="327">
        <v>2.0347</v>
      </c>
      <c r="E313" s="327">
        <v>0.31390000000000001</v>
      </c>
      <c r="F313" s="327">
        <v>0</v>
      </c>
      <c r="G313" s="327">
        <v>2.0347</v>
      </c>
      <c r="H313" s="327">
        <v>0</v>
      </c>
      <c r="I313" s="327">
        <v>28.713899999999999</v>
      </c>
      <c r="J313" s="327">
        <v>33.097200000000001</v>
      </c>
      <c r="K313" s="327">
        <v>31.0625</v>
      </c>
    </row>
    <row r="314" spans="1:11" ht="15.75" customHeight="1" x14ac:dyDescent="0.25">
      <c r="A314" s="118" t="s">
        <v>26141</v>
      </c>
      <c r="B314" s="119" t="s">
        <v>26142</v>
      </c>
      <c r="C314" s="327">
        <v>8621419.0164999999</v>
      </c>
      <c r="D314" s="327">
        <v>1005.8321999999999</v>
      </c>
      <c r="E314" s="327">
        <v>177.31389999999999</v>
      </c>
      <c r="F314" s="327">
        <v>0</v>
      </c>
      <c r="G314" s="327">
        <v>1436.9032</v>
      </c>
      <c r="H314" s="327">
        <v>439.803</v>
      </c>
      <c r="I314" s="327">
        <v>41.9803</v>
      </c>
      <c r="J314" s="327">
        <v>3101.8326000000002</v>
      </c>
      <c r="K314" s="327">
        <v>1225.1264000000001</v>
      </c>
    </row>
    <row r="315" spans="1:11" ht="15.75" customHeight="1" x14ac:dyDescent="0.25">
      <c r="A315" s="118" t="s">
        <v>26143</v>
      </c>
      <c r="B315" s="119" t="s">
        <v>26144</v>
      </c>
      <c r="C315" s="327">
        <v>869740.47750000004</v>
      </c>
      <c r="D315" s="327">
        <v>86.974000000000004</v>
      </c>
      <c r="E315" s="327">
        <v>16.7697</v>
      </c>
      <c r="F315" s="327">
        <v>0</v>
      </c>
      <c r="G315" s="327">
        <v>86.974000000000004</v>
      </c>
      <c r="H315" s="327">
        <v>118.8918</v>
      </c>
      <c r="I315" s="327">
        <v>35.682200000000002</v>
      </c>
      <c r="J315" s="327">
        <v>345.29169999999999</v>
      </c>
      <c r="K315" s="327">
        <v>139.42590000000001</v>
      </c>
    </row>
    <row r="316" spans="1:11" ht="15.75" customHeight="1" x14ac:dyDescent="0.25">
      <c r="A316" s="118" t="s">
        <v>26145</v>
      </c>
      <c r="B316" s="119" t="s">
        <v>26146</v>
      </c>
      <c r="C316" s="327">
        <v>299088.64630000002</v>
      </c>
      <c r="D316" s="327">
        <v>29.908899999999999</v>
      </c>
      <c r="E316" s="327">
        <v>5.7667999999999999</v>
      </c>
      <c r="F316" s="327">
        <v>0</v>
      </c>
      <c r="G316" s="327">
        <v>29.908899999999999</v>
      </c>
      <c r="H316" s="327">
        <v>26.098199999999999</v>
      </c>
      <c r="I316" s="327">
        <v>35.682200000000002</v>
      </c>
      <c r="J316" s="327">
        <v>127.36499999999999</v>
      </c>
      <c r="K316" s="327">
        <v>71.357900000000001</v>
      </c>
    </row>
    <row r="317" spans="1:11" ht="15.75" customHeight="1" x14ac:dyDescent="0.25">
      <c r="A317" s="118" t="s">
        <v>26147</v>
      </c>
      <c r="B317" s="119" t="s">
        <v>26148</v>
      </c>
      <c r="C317" s="327">
        <v>5348.6478999999999</v>
      </c>
      <c r="D317" s="327">
        <v>0.71319999999999995</v>
      </c>
      <c r="E317" s="327">
        <v>0.11</v>
      </c>
      <c r="F317" s="327">
        <v>0</v>
      </c>
      <c r="G317" s="327">
        <v>0.71319999999999995</v>
      </c>
      <c r="H317" s="327">
        <v>0</v>
      </c>
      <c r="I317" s="327">
        <v>0</v>
      </c>
      <c r="J317" s="327">
        <v>1.5364</v>
      </c>
      <c r="K317" s="327">
        <v>0.82320000000000004</v>
      </c>
    </row>
    <row r="318" spans="1:11" ht="15.75" customHeight="1" x14ac:dyDescent="0.25">
      <c r="A318" s="118" t="s">
        <v>26149</v>
      </c>
      <c r="B318" s="119" t="s">
        <v>26150</v>
      </c>
      <c r="C318" s="327">
        <v>282063.65850000002</v>
      </c>
      <c r="D318" s="327">
        <v>16.9238</v>
      </c>
      <c r="E318" s="327">
        <v>5.2210000000000001</v>
      </c>
      <c r="F318" s="327">
        <v>2.1154999999999999</v>
      </c>
      <c r="G318" s="327">
        <v>16.9238</v>
      </c>
      <c r="H318" s="327">
        <v>40.879100000000001</v>
      </c>
      <c r="I318" s="327">
        <v>32.174999999999997</v>
      </c>
      <c r="J318" s="327">
        <v>114.23820000000001</v>
      </c>
      <c r="K318" s="327">
        <v>56.435299999999998</v>
      </c>
    </row>
    <row r="319" spans="1:11" ht="15.75" customHeight="1" x14ac:dyDescent="0.25">
      <c r="A319" s="118" t="s">
        <v>26151</v>
      </c>
      <c r="B319" s="119" t="s">
        <v>26152</v>
      </c>
      <c r="C319" s="327">
        <v>737721.71219999995</v>
      </c>
      <c r="D319" s="327">
        <v>59.017699999999998</v>
      </c>
      <c r="E319" s="327">
        <v>13.655200000000001</v>
      </c>
      <c r="F319" s="327">
        <v>0</v>
      </c>
      <c r="G319" s="327">
        <v>59.017699999999998</v>
      </c>
      <c r="H319" s="327">
        <v>70.454400000000007</v>
      </c>
      <c r="I319" s="327">
        <v>35.682200000000002</v>
      </c>
      <c r="J319" s="327">
        <v>237.8272</v>
      </c>
      <c r="K319" s="327">
        <v>108.35509999999999</v>
      </c>
    </row>
    <row r="320" spans="1:11" ht="15.75" customHeight="1" x14ac:dyDescent="0.25">
      <c r="A320" s="118" t="s">
        <v>26153</v>
      </c>
      <c r="B320" s="119" t="s">
        <v>26154</v>
      </c>
      <c r="C320" s="327">
        <v>8259561.8995000003</v>
      </c>
      <c r="D320" s="327">
        <v>722.71169999999995</v>
      </c>
      <c r="E320" s="327">
        <v>159.25470000000001</v>
      </c>
      <c r="F320" s="327">
        <v>0</v>
      </c>
      <c r="G320" s="327">
        <v>929.20069999999998</v>
      </c>
      <c r="H320" s="327">
        <v>0</v>
      </c>
      <c r="I320" s="327">
        <v>41.9803</v>
      </c>
      <c r="J320" s="327">
        <v>1853.1474000000001</v>
      </c>
      <c r="K320" s="327">
        <v>923.94669999999996</v>
      </c>
    </row>
    <row r="321" spans="1:11" ht="15.75" customHeight="1" x14ac:dyDescent="0.25">
      <c r="A321" s="118" t="s">
        <v>26155</v>
      </c>
      <c r="B321" s="119" t="s">
        <v>26156</v>
      </c>
      <c r="C321" s="327">
        <v>398179.21090000001</v>
      </c>
      <c r="D321" s="327">
        <v>35.393700000000003</v>
      </c>
      <c r="E321" s="327">
        <v>7.5068000000000001</v>
      </c>
      <c r="F321" s="327">
        <v>0</v>
      </c>
      <c r="G321" s="327">
        <v>22.121099999999998</v>
      </c>
      <c r="H321" s="327">
        <v>0</v>
      </c>
      <c r="I321" s="327">
        <v>28.713899999999999</v>
      </c>
      <c r="J321" s="327">
        <v>93.735500000000002</v>
      </c>
      <c r="K321" s="327">
        <v>71.614400000000003</v>
      </c>
    </row>
    <row r="322" spans="1:11" ht="15.75" customHeight="1" x14ac:dyDescent="0.25">
      <c r="A322" s="118" t="s">
        <v>26157</v>
      </c>
      <c r="B322" s="119" t="s">
        <v>26158</v>
      </c>
      <c r="C322" s="327">
        <v>122808.4074</v>
      </c>
      <c r="D322" s="327">
        <v>18.421299999999999</v>
      </c>
      <c r="E322" s="327">
        <v>2.5257999999999998</v>
      </c>
      <c r="F322" s="327">
        <v>0</v>
      </c>
      <c r="G322" s="327">
        <v>6.1403999999999996</v>
      </c>
      <c r="H322" s="327">
        <v>0</v>
      </c>
      <c r="I322" s="327">
        <v>28.713899999999999</v>
      </c>
      <c r="J322" s="327">
        <v>55.801400000000001</v>
      </c>
      <c r="K322" s="327">
        <v>49.661000000000001</v>
      </c>
    </row>
    <row r="323" spans="1:11" ht="15.75" customHeight="1" x14ac:dyDescent="0.25">
      <c r="A323" s="118" t="s">
        <v>26159</v>
      </c>
      <c r="B323" s="119" t="s">
        <v>26160</v>
      </c>
      <c r="C323" s="327">
        <v>36218.210599999999</v>
      </c>
      <c r="D323" s="327">
        <v>5.7949000000000002</v>
      </c>
      <c r="E323" s="327">
        <v>0.78210000000000002</v>
      </c>
      <c r="F323" s="327">
        <v>0</v>
      </c>
      <c r="G323" s="327">
        <v>5.0705</v>
      </c>
      <c r="H323" s="327">
        <v>0</v>
      </c>
      <c r="I323" s="327">
        <v>28.713899999999999</v>
      </c>
      <c r="J323" s="327">
        <v>40.361400000000003</v>
      </c>
      <c r="K323" s="327">
        <v>35.290900000000001</v>
      </c>
    </row>
    <row r="324" spans="1:11" ht="15.75" customHeight="1" x14ac:dyDescent="0.25">
      <c r="A324" s="118" t="s">
        <v>26161</v>
      </c>
      <c r="B324" s="119" t="s">
        <v>26162</v>
      </c>
      <c r="C324" s="327">
        <v>426793.89870000002</v>
      </c>
      <c r="D324" s="327">
        <v>37.344499999999996</v>
      </c>
      <c r="E324" s="327">
        <v>8.2291000000000007</v>
      </c>
      <c r="F324" s="327">
        <v>0</v>
      </c>
      <c r="G324" s="327">
        <v>37.344499999999996</v>
      </c>
      <c r="H324" s="327">
        <v>61.083799999999997</v>
      </c>
      <c r="I324" s="327">
        <v>35.682200000000002</v>
      </c>
      <c r="J324" s="327">
        <v>179.6841</v>
      </c>
      <c r="K324" s="327">
        <v>81.255799999999994</v>
      </c>
    </row>
    <row r="325" spans="1:11" ht="15.75" customHeight="1" x14ac:dyDescent="0.25">
      <c r="A325" s="118" t="s">
        <v>26163</v>
      </c>
      <c r="B325" s="119" t="s">
        <v>26164</v>
      </c>
      <c r="C325" s="327">
        <v>443310.9596</v>
      </c>
      <c r="D325" s="327">
        <v>49.872500000000002</v>
      </c>
      <c r="E325" s="327">
        <v>8.5475999999999992</v>
      </c>
      <c r="F325" s="327">
        <v>0</v>
      </c>
      <c r="G325" s="327">
        <v>55.413899999999998</v>
      </c>
      <c r="H325" s="327">
        <v>78.0852</v>
      </c>
      <c r="I325" s="327">
        <v>28.713899999999999</v>
      </c>
      <c r="J325" s="327">
        <v>220.63310000000001</v>
      </c>
      <c r="K325" s="327">
        <v>87.134</v>
      </c>
    </row>
    <row r="326" spans="1:11" ht="15.75" customHeight="1" x14ac:dyDescent="0.25">
      <c r="A326" s="118" t="s">
        <v>26165</v>
      </c>
      <c r="B326" s="119" t="s">
        <v>26166</v>
      </c>
      <c r="C326" s="327">
        <v>4111423.0367999999</v>
      </c>
      <c r="D326" s="327">
        <v>479.666</v>
      </c>
      <c r="E326" s="327">
        <v>84.558300000000003</v>
      </c>
      <c r="F326" s="327">
        <v>0</v>
      </c>
      <c r="G326" s="327">
        <v>685.23720000000003</v>
      </c>
      <c r="H326" s="327">
        <v>149.82300000000001</v>
      </c>
      <c r="I326" s="327">
        <v>41.9803</v>
      </c>
      <c r="J326" s="327">
        <v>1441.2647999999999</v>
      </c>
      <c r="K326" s="327">
        <v>606.20460000000003</v>
      </c>
    </row>
    <row r="327" spans="1:11" ht="15.75" customHeight="1" x14ac:dyDescent="0.25">
      <c r="A327" s="118" t="s">
        <v>26167</v>
      </c>
      <c r="B327" s="119" t="s">
        <v>26168</v>
      </c>
      <c r="C327" s="327">
        <v>29284.386399999999</v>
      </c>
      <c r="D327" s="327">
        <v>2.6356000000000002</v>
      </c>
      <c r="E327" s="327">
        <v>0.54210000000000003</v>
      </c>
      <c r="F327" s="327">
        <v>0</v>
      </c>
      <c r="G327" s="327">
        <v>2.6356000000000002</v>
      </c>
      <c r="H327" s="327">
        <v>0</v>
      </c>
      <c r="I327" s="327">
        <v>28.713899999999999</v>
      </c>
      <c r="J327" s="327">
        <v>34.527200000000001</v>
      </c>
      <c r="K327" s="327">
        <v>31.8916</v>
      </c>
    </row>
    <row r="328" spans="1:11" ht="15.75" customHeight="1" x14ac:dyDescent="0.25">
      <c r="A328" s="118" t="s">
        <v>26169</v>
      </c>
      <c r="B328" s="119" t="s">
        <v>26170</v>
      </c>
      <c r="C328" s="327">
        <v>14805.693799999999</v>
      </c>
      <c r="D328" s="327">
        <v>1.9741</v>
      </c>
      <c r="E328" s="327">
        <v>0.30449999999999999</v>
      </c>
      <c r="F328" s="327">
        <v>0</v>
      </c>
      <c r="G328" s="327">
        <v>1.4805999999999999</v>
      </c>
      <c r="H328" s="327">
        <v>0</v>
      </c>
      <c r="I328" s="327">
        <v>0</v>
      </c>
      <c r="J328" s="327">
        <v>3.7591999999999999</v>
      </c>
      <c r="K328" s="327">
        <v>2.2786</v>
      </c>
    </row>
    <row r="329" spans="1:11" ht="15.75" customHeight="1" x14ac:dyDescent="0.25">
      <c r="A329" s="118" t="s">
        <v>26171</v>
      </c>
      <c r="B329" s="119" t="s">
        <v>26172</v>
      </c>
      <c r="C329" s="327">
        <v>230837.3357</v>
      </c>
      <c r="D329" s="327">
        <v>9.8930000000000007</v>
      </c>
      <c r="E329" s="327">
        <v>3.8997999999999999</v>
      </c>
      <c r="F329" s="327">
        <v>0</v>
      </c>
      <c r="G329" s="327">
        <v>16.488399999999999</v>
      </c>
      <c r="H329" s="327">
        <v>0</v>
      </c>
      <c r="I329" s="327">
        <v>30.041599999999999</v>
      </c>
      <c r="J329" s="327">
        <v>60.322800000000001</v>
      </c>
      <c r="K329" s="327">
        <v>43.834400000000002</v>
      </c>
    </row>
    <row r="330" spans="1:11" ht="15.75" customHeight="1" x14ac:dyDescent="0.25">
      <c r="A330" s="118" t="s">
        <v>26173</v>
      </c>
      <c r="B330" s="119" t="s">
        <v>26174</v>
      </c>
      <c r="C330" s="327">
        <v>18961.595600000001</v>
      </c>
      <c r="D330" s="327">
        <v>3.0339</v>
      </c>
      <c r="E330" s="327">
        <v>0.40949999999999998</v>
      </c>
      <c r="F330" s="327">
        <v>0</v>
      </c>
      <c r="G330" s="327">
        <v>2.6545999999999998</v>
      </c>
      <c r="H330" s="327">
        <v>0</v>
      </c>
      <c r="I330" s="327">
        <v>28.713899999999999</v>
      </c>
      <c r="J330" s="327">
        <v>34.811900000000001</v>
      </c>
      <c r="K330" s="327">
        <v>32.157299999999999</v>
      </c>
    </row>
    <row r="331" spans="1:11" ht="15.75" customHeight="1" x14ac:dyDescent="0.25">
      <c r="A331" s="118" t="s">
        <v>26175</v>
      </c>
      <c r="B331" s="119" t="s">
        <v>26176</v>
      </c>
      <c r="C331" s="327">
        <v>16973.5658</v>
      </c>
      <c r="D331" s="327">
        <v>2.2631000000000001</v>
      </c>
      <c r="E331" s="327">
        <v>0.34910000000000002</v>
      </c>
      <c r="F331" s="327">
        <v>0</v>
      </c>
      <c r="G331" s="327">
        <v>2.2631000000000001</v>
      </c>
      <c r="H331" s="327">
        <v>0</v>
      </c>
      <c r="I331" s="327">
        <v>28.713899999999999</v>
      </c>
      <c r="J331" s="327">
        <v>33.589199999999998</v>
      </c>
      <c r="K331" s="327">
        <v>31.3261</v>
      </c>
    </row>
    <row r="332" spans="1:11" ht="15.75" customHeight="1" x14ac:dyDescent="0.25">
      <c r="A332" s="118" t="s">
        <v>26177</v>
      </c>
      <c r="B332" s="119" t="s">
        <v>26178</v>
      </c>
      <c r="C332" s="327">
        <v>14932.227699999999</v>
      </c>
      <c r="D332" s="327">
        <v>1.1946000000000001</v>
      </c>
      <c r="E332" s="327">
        <v>0.27639999999999998</v>
      </c>
      <c r="F332" s="327">
        <v>0</v>
      </c>
      <c r="G332" s="327">
        <v>1.1946000000000001</v>
      </c>
      <c r="H332" s="327">
        <v>0</v>
      </c>
      <c r="I332" s="327">
        <v>28.713899999999999</v>
      </c>
      <c r="J332" s="327">
        <v>31.3795</v>
      </c>
      <c r="K332" s="327">
        <v>30.184899999999999</v>
      </c>
    </row>
    <row r="333" spans="1:11" ht="15.75" customHeight="1" x14ac:dyDescent="0.25">
      <c r="A333" s="118" t="s">
        <v>26179</v>
      </c>
      <c r="B333" s="119" t="s">
        <v>26180</v>
      </c>
      <c r="C333" s="327">
        <v>55857.366399999999</v>
      </c>
      <c r="D333" s="327">
        <v>5.5857000000000001</v>
      </c>
      <c r="E333" s="327">
        <v>1.077</v>
      </c>
      <c r="F333" s="327">
        <v>0</v>
      </c>
      <c r="G333" s="327">
        <v>4.8875000000000002</v>
      </c>
      <c r="H333" s="327">
        <v>8.0549999999999997</v>
      </c>
      <c r="I333" s="327">
        <v>28.713899999999999</v>
      </c>
      <c r="J333" s="327">
        <v>48.319099999999999</v>
      </c>
      <c r="K333" s="327">
        <v>35.376600000000003</v>
      </c>
    </row>
    <row r="334" spans="1:11" ht="15.75" customHeight="1" x14ac:dyDescent="0.25">
      <c r="A334" s="118" t="s">
        <v>26181</v>
      </c>
      <c r="B334" s="119" t="s">
        <v>26182</v>
      </c>
      <c r="C334" s="327">
        <v>38173899.611500002</v>
      </c>
      <c r="D334" s="327">
        <v>1526.9559999999999</v>
      </c>
      <c r="E334" s="327">
        <v>647.71559999999999</v>
      </c>
      <c r="F334" s="327">
        <v>0</v>
      </c>
      <c r="G334" s="327">
        <v>1526.9559999999999</v>
      </c>
      <c r="H334" s="327">
        <v>163.03319999999999</v>
      </c>
      <c r="I334" s="327">
        <v>83.960599999999999</v>
      </c>
      <c r="J334" s="327">
        <v>3948.6214</v>
      </c>
      <c r="K334" s="327">
        <v>2258.6322</v>
      </c>
    </row>
    <row r="335" spans="1:11" ht="15.75" customHeight="1" x14ac:dyDescent="0.25">
      <c r="A335" s="118" t="s">
        <v>26183</v>
      </c>
      <c r="B335" s="119" t="s">
        <v>26184</v>
      </c>
      <c r="C335" s="327">
        <v>16753647.5309</v>
      </c>
      <c r="D335" s="327">
        <v>670.14589999999998</v>
      </c>
      <c r="E335" s="327">
        <v>284.26749999999998</v>
      </c>
      <c r="F335" s="327">
        <v>0</v>
      </c>
      <c r="G335" s="327">
        <v>670.14589999999998</v>
      </c>
      <c r="H335" s="327">
        <v>193.32</v>
      </c>
      <c r="I335" s="327">
        <v>83.960599999999999</v>
      </c>
      <c r="J335" s="327">
        <v>1901.8398999999999</v>
      </c>
      <c r="K335" s="327">
        <v>1038.374</v>
      </c>
    </row>
    <row r="336" spans="1:11" ht="15.75" customHeight="1" x14ac:dyDescent="0.25">
      <c r="A336" s="118" t="s">
        <v>26185</v>
      </c>
      <c r="B336" s="119" t="s">
        <v>26186</v>
      </c>
      <c r="C336" s="327">
        <v>3373995.4583999999</v>
      </c>
      <c r="D336" s="327">
        <v>449.86610000000002</v>
      </c>
      <c r="E336" s="327">
        <v>69.391800000000003</v>
      </c>
      <c r="F336" s="327">
        <v>0</v>
      </c>
      <c r="G336" s="327">
        <v>337.39949999999999</v>
      </c>
      <c r="H336" s="327">
        <v>314.14499999999998</v>
      </c>
      <c r="I336" s="327">
        <v>35.682200000000002</v>
      </c>
      <c r="J336" s="327">
        <v>1206.4846</v>
      </c>
      <c r="K336" s="327">
        <v>554.94010000000003</v>
      </c>
    </row>
    <row r="337" spans="1:11" ht="15.75" customHeight="1" x14ac:dyDescent="0.25">
      <c r="A337" s="118" t="s">
        <v>26187</v>
      </c>
      <c r="B337" s="119" t="s">
        <v>26188</v>
      </c>
      <c r="C337" s="327">
        <v>16237.3253</v>
      </c>
      <c r="D337" s="327">
        <v>0.92779999999999996</v>
      </c>
      <c r="E337" s="327">
        <v>0.28620000000000001</v>
      </c>
      <c r="F337" s="327">
        <v>0</v>
      </c>
      <c r="G337" s="327">
        <v>0.92779999999999996</v>
      </c>
      <c r="H337" s="327">
        <v>0</v>
      </c>
      <c r="I337" s="327">
        <v>41.9803</v>
      </c>
      <c r="J337" s="327">
        <v>44.122100000000003</v>
      </c>
      <c r="K337" s="327">
        <v>43.194299999999998</v>
      </c>
    </row>
    <row r="338" spans="1:11" ht="15.75" customHeight="1" x14ac:dyDescent="0.25">
      <c r="A338" s="118" t="s">
        <v>26189</v>
      </c>
      <c r="B338" s="119" t="s">
        <v>26190</v>
      </c>
      <c r="C338" s="327">
        <v>1270.0165</v>
      </c>
      <c r="D338" s="327">
        <v>0.1143</v>
      </c>
      <c r="E338" s="327">
        <v>2.35E-2</v>
      </c>
      <c r="F338" s="327">
        <v>0</v>
      </c>
      <c r="G338" s="327">
        <v>6.3500000000000001E-2</v>
      </c>
      <c r="H338" s="327">
        <v>0</v>
      </c>
      <c r="I338" s="327">
        <v>0</v>
      </c>
      <c r="J338" s="327">
        <v>0.20130000000000001</v>
      </c>
      <c r="K338" s="327">
        <v>0.13780000000000001</v>
      </c>
    </row>
    <row r="339" spans="1:11" ht="15.75" customHeight="1" x14ac:dyDescent="0.25">
      <c r="A339" s="118" t="s">
        <v>26191</v>
      </c>
      <c r="B339" s="119" t="s">
        <v>26192</v>
      </c>
      <c r="C339" s="327">
        <v>16605282.932600001</v>
      </c>
      <c r="D339" s="327">
        <v>664.21130000000005</v>
      </c>
      <c r="E339" s="327">
        <v>281.75009999999997</v>
      </c>
      <c r="F339" s="327">
        <v>0</v>
      </c>
      <c r="G339" s="327">
        <v>498.1585</v>
      </c>
      <c r="H339" s="327">
        <v>57.351599999999998</v>
      </c>
      <c r="I339" s="327">
        <v>83.960599999999999</v>
      </c>
      <c r="J339" s="327">
        <v>1585.4321</v>
      </c>
      <c r="K339" s="327">
        <v>1029.922</v>
      </c>
    </row>
    <row r="340" spans="1:11" ht="15.75" customHeight="1" x14ac:dyDescent="0.25">
      <c r="A340" s="118" t="s">
        <v>26193</v>
      </c>
      <c r="B340" s="119" t="s">
        <v>26194</v>
      </c>
      <c r="C340" s="327">
        <v>8470.2746000000006</v>
      </c>
      <c r="D340" s="327">
        <v>0.75290000000000001</v>
      </c>
      <c r="E340" s="327">
        <v>0.15970000000000001</v>
      </c>
      <c r="F340" s="327">
        <v>0</v>
      </c>
      <c r="G340" s="327">
        <v>0.47060000000000002</v>
      </c>
      <c r="H340" s="327">
        <v>0</v>
      </c>
      <c r="I340" s="327">
        <v>0</v>
      </c>
      <c r="J340" s="327">
        <v>1.3832</v>
      </c>
      <c r="K340" s="327">
        <v>0.91259999999999997</v>
      </c>
    </row>
    <row r="341" spans="1:11" ht="15.75" customHeight="1" x14ac:dyDescent="0.25">
      <c r="A341" s="118" t="s">
        <v>26195</v>
      </c>
      <c r="B341" s="119" t="s">
        <v>26196</v>
      </c>
      <c r="C341" s="327">
        <v>12832.731299999999</v>
      </c>
      <c r="D341" s="327">
        <v>0.73329999999999995</v>
      </c>
      <c r="E341" s="327">
        <v>0.22620000000000001</v>
      </c>
      <c r="F341" s="327">
        <v>0</v>
      </c>
      <c r="G341" s="327">
        <v>0.73329999999999995</v>
      </c>
      <c r="H341" s="327">
        <v>0</v>
      </c>
      <c r="I341" s="327">
        <v>41.9803</v>
      </c>
      <c r="J341" s="327">
        <v>43.673099999999998</v>
      </c>
      <c r="K341" s="327">
        <v>42.939799999999998</v>
      </c>
    </row>
    <row r="342" spans="1:11" ht="15.75" customHeight="1" x14ac:dyDescent="0.25">
      <c r="A342" s="118" t="s">
        <v>26197</v>
      </c>
      <c r="B342" s="119" t="s">
        <v>26198</v>
      </c>
      <c r="C342" s="327">
        <v>26712.965</v>
      </c>
      <c r="D342" s="327">
        <v>1.5265</v>
      </c>
      <c r="E342" s="327">
        <v>0.47089999999999999</v>
      </c>
      <c r="F342" s="327">
        <v>0</v>
      </c>
      <c r="G342" s="327">
        <v>1.5265</v>
      </c>
      <c r="H342" s="327">
        <v>0</v>
      </c>
      <c r="I342" s="327">
        <v>41.9803</v>
      </c>
      <c r="J342" s="327">
        <v>45.504199999999997</v>
      </c>
      <c r="K342" s="327">
        <v>43.977699999999999</v>
      </c>
    </row>
    <row r="343" spans="1:11" ht="15.75" customHeight="1" x14ac:dyDescent="0.25">
      <c r="A343" s="118" t="s">
        <v>26199</v>
      </c>
      <c r="B343" s="119" t="s">
        <v>26200</v>
      </c>
      <c r="C343" s="327">
        <v>42601.162400000001</v>
      </c>
      <c r="D343" s="327">
        <v>2.4344000000000001</v>
      </c>
      <c r="E343" s="327">
        <v>0.751</v>
      </c>
      <c r="F343" s="327">
        <v>0</v>
      </c>
      <c r="G343" s="327">
        <v>2.4344000000000001</v>
      </c>
      <c r="H343" s="327">
        <v>0</v>
      </c>
      <c r="I343" s="327">
        <v>41.9803</v>
      </c>
      <c r="J343" s="327">
        <v>47.600099999999998</v>
      </c>
      <c r="K343" s="327">
        <v>45.165700000000001</v>
      </c>
    </row>
    <row r="344" spans="1:11" ht="15.75" customHeight="1" x14ac:dyDescent="0.25">
      <c r="A344" s="118" t="s">
        <v>26201</v>
      </c>
      <c r="B344" s="119" t="s">
        <v>26202</v>
      </c>
      <c r="C344" s="327">
        <v>50283.340900000003</v>
      </c>
      <c r="D344" s="327">
        <v>2.8733</v>
      </c>
      <c r="E344" s="327">
        <v>0.88639999999999997</v>
      </c>
      <c r="F344" s="327">
        <v>0</v>
      </c>
      <c r="G344" s="327">
        <v>2.8733</v>
      </c>
      <c r="H344" s="327">
        <v>0</v>
      </c>
      <c r="I344" s="327">
        <v>41.9803</v>
      </c>
      <c r="J344" s="327">
        <v>48.613300000000002</v>
      </c>
      <c r="K344" s="327">
        <v>45.74</v>
      </c>
    </row>
    <row r="345" spans="1:11" ht="15.75" customHeight="1" x14ac:dyDescent="0.25">
      <c r="A345" s="118" t="s">
        <v>26203</v>
      </c>
      <c r="B345" s="119" t="s">
        <v>26204</v>
      </c>
      <c r="C345" s="327">
        <v>53775.227800000001</v>
      </c>
      <c r="D345" s="327">
        <v>3.0729000000000002</v>
      </c>
      <c r="E345" s="327">
        <v>0.94799999999999995</v>
      </c>
      <c r="F345" s="327">
        <v>0</v>
      </c>
      <c r="G345" s="327">
        <v>3.0729000000000002</v>
      </c>
      <c r="H345" s="327">
        <v>0</v>
      </c>
      <c r="I345" s="327">
        <v>41.9803</v>
      </c>
      <c r="J345" s="327">
        <v>49.074100000000001</v>
      </c>
      <c r="K345" s="327">
        <v>46.001199999999997</v>
      </c>
    </row>
    <row r="346" spans="1:11" ht="15.75" customHeight="1" x14ac:dyDescent="0.25">
      <c r="A346" s="118" t="s">
        <v>26205</v>
      </c>
      <c r="B346" s="119" t="s">
        <v>26206</v>
      </c>
      <c r="C346" s="327">
        <v>57441.732000000004</v>
      </c>
      <c r="D346" s="327">
        <v>3.2824</v>
      </c>
      <c r="E346" s="327">
        <v>1.0125999999999999</v>
      </c>
      <c r="F346" s="327">
        <v>0</v>
      </c>
      <c r="G346" s="327">
        <v>3.2824</v>
      </c>
      <c r="H346" s="327">
        <v>0</v>
      </c>
      <c r="I346" s="327">
        <v>41.9803</v>
      </c>
      <c r="J346" s="327">
        <v>49.557699999999997</v>
      </c>
      <c r="K346" s="327">
        <v>46.275300000000001</v>
      </c>
    </row>
    <row r="347" spans="1:11" ht="15.75" customHeight="1" x14ac:dyDescent="0.25">
      <c r="A347" s="118" t="s">
        <v>26207</v>
      </c>
      <c r="B347" s="119" t="s">
        <v>26208</v>
      </c>
      <c r="C347" s="327">
        <v>125474.1249</v>
      </c>
      <c r="D347" s="327">
        <v>16.729900000000001</v>
      </c>
      <c r="E347" s="327">
        <v>2.5806</v>
      </c>
      <c r="F347" s="327">
        <v>0</v>
      </c>
      <c r="G347" s="327">
        <v>12.5474</v>
      </c>
      <c r="H347" s="327">
        <v>10.471500000000001</v>
      </c>
      <c r="I347" s="327">
        <v>35.682200000000002</v>
      </c>
      <c r="J347" s="327">
        <v>78.011600000000001</v>
      </c>
      <c r="K347" s="327">
        <v>54.992699999999999</v>
      </c>
    </row>
    <row r="348" spans="1:11" ht="15.75" customHeight="1" x14ac:dyDescent="0.25">
      <c r="A348" s="118" t="s">
        <v>26209</v>
      </c>
      <c r="B348" s="119" t="s">
        <v>26210</v>
      </c>
      <c r="C348" s="327">
        <v>851067.25490000006</v>
      </c>
      <c r="D348" s="327">
        <v>48.632399999999997</v>
      </c>
      <c r="E348" s="327">
        <v>15.0031</v>
      </c>
      <c r="F348" s="327">
        <v>0</v>
      </c>
      <c r="G348" s="327">
        <v>42.553400000000003</v>
      </c>
      <c r="H348" s="327">
        <v>4.7686000000000002</v>
      </c>
      <c r="I348" s="327">
        <v>0</v>
      </c>
      <c r="J348" s="327">
        <v>110.9575</v>
      </c>
      <c r="K348" s="327">
        <v>63.6355</v>
      </c>
    </row>
    <row r="349" spans="1:11" ht="15.75" customHeight="1" x14ac:dyDescent="0.25">
      <c r="A349" s="118" t="s">
        <v>26211</v>
      </c>
      <c r="B349" s="119" t="s">
        <v>26212</v>
      </c>
      <c r="C349" s="327">
        <v>48493.214</v>
      </c>
      <c r="D349" s="327">
        <v>3.8795000000000002</v>
      </c>
      <c r="E349" s="327">
        <v>0.89759999999999995</v>
      </c>
      <c r="F349" s="327">
        <v>0</v>
      </c>
      <c r="G349" s="327">
        <v>3.8795000000000002</v>
      </c>
      <c r="H349" s="327">
        <v>4.3574000000000002</v>
      </c>
      <c r="I349" s="327">
        <v>0</v>
      </c>
      <c r="J349" s="327">
        <v>13.013999999999999</v>
      </c>
      <c r="K349" s="327">
        <v>4.7770999999999999</v>
      </c>
    </row>
    <row r="350" spans="1:11" ht="15.75" customHeight="1" x14ac:dyDescent="0.25">
      <c r="A350" s="118" t="s">
        <v>26213</v>
      </c>
      <c r="B350" s="119" t="s">
        <v>26214</v>
      </c>
      <c r="C350" s="327">
        <v>128002.40700000001</v>
      </c>
      <c r="D350" s="327">
        <v>9.7525999999999993</v>
      </c>
      <c r="E350" s="327">
        <v>2.3504999999999998</v>
      </c>
      <c r="F350" s="327">
        <v>0</v>
      </c>
      <c r="G350" s="327">
        <v>9.7525999999999993</v>
      </c>
      <c r="H350" s="327">
        <v>0</v>
      </c>
      <c r="I350" s="327">
        <v>0</v>
      </c>
      <c r="J350" s="327">
        <v>21.855699999999999</v>
      </c>
      <c r="K350" s="327">
        <v>12.1031</v>
      </c>
    </row>
    <row r="351" spans="1:11" ht="15.75" customHeight="1" x14ac:dyDescent="0.25">
      <c r="A351" s="118" t="s">
        <v>26215</v>
      </c>
      <c r="B351" s="119" t="s">
        <v>26216</v>
      </c>
      <c r="C351" s="327">
        <v>88964.956200000001</v>
      </c>
      <c r="D351" s="327">
        <v>12.4551</v>
      </c>
      <c r="E351" s="327">
        <v>1.9212</v>
      </c>
      <c r="F351" s="327">
        <v>0</v>
      </c>
      <c r="G351" s="327">
        <v>8.8964999999999996</v>
      </c>
      <c r="H351" s="327">
        <v>3.9357000000000002</v>
      </c>
      <c r="I351" s="327">
        <v>0</v>
      </c>
      <c r="J351" s="327">
        <v>27.208500000000001</v>
      </c>
      <c r="K351" s="327">
        <v>14.376300000000001</v>
      </c>
    </row>
    <row r="352" spans="1:11" ht="15.75" customHeight="1" x14ac:dyDescent="0.25">
      <c r="A352" s="118" t="s">
        <v>26217</v>
      </c>
      <c r="B352" s="119" t="s">
        <v>26218</v>
      </c>
      <c r="C352" s="327">
        <v>93100.530599999998</v>
      </c>
      <c r="D352" s="327">
        <v>7.4480000000000004</v>
      </c>
      <c r="E352" s="327">
        <v>1.7233000000000001</v>
      </c>
      <c r="F352" s="327">
        <v>0</v>
      </c>
      <c r="G352" s="327">
        <v>7.4480000000000004</v>
      </c>
      <c r="H352" s="327">
        <v>2.1084000000000001</v>
      </c>
      <c r="I352" s="327">
        <v>0</v>
      </c>
      <c r="J352" s="327">
        <v>18.727699999999999</v>
      </c>
      <c r="K352" s="327">
        <v>9.1713000000000005</v>
      </c>
    </row>
    <row r="353" spans="1:11" ht="15.75" customHeight="1" x14ac:dyDescent="0.25">
      <c r="A353" s="118" t="s">
        <v>26219</v>
      </c>
      <c r="B353" s="119" t="s">
        <v>26220</v>
      </c>
      <c r="C353" s="327">
        <v>75282.8845</v>
      </c>
      <c r="D353" s="327">
        <v>6.0225999999999997</v>
      </c>
      <c r="E353" s="327">
        <v>1.3935</v>
      </c>
      <c r="F353" s="327">
        <v>0</v>
      </c>
      <c r="G353" s="327">
        <v>6.0225999999999997</v>
      </c>
      <c r="H353" s="327">
        <v>9.4175000000000004</v>
      </c>
      <c r="I353" s="327">
        <v>0</v>
      </c>
      <c r="J353" s="327">
        <v>22.856200000000001</v>
      </c>
      <c r="K353" s="327">
        <v>7.4161000000000001</v>
      </c>
    </row>
    <row r="354" spans="1:11" ht="15.75" customHeight="1" x14ac:dyDescent="0.25">
      <c r="A354" s="118" t="s">
        <v>26221</v>
      </c>
      <c r="B354" s="119" t="s">
        <v>26222</v>
      </c>
      <c r="C354" s="327">
        <v>88412.734400000001</v>
      </c>
      <c r="D354" s="327">
        <v>7.0730000000000004</v>
      </c>
      <c r="E354" s="327">
        <v>1.6365000000000001</v>
      </c>
      <c r="F354" s="327">
        <v>0</v>
      </c>
      <c r="G354" s="327">
        <v>7.0730000000000004</v>
      </c>
      <c r="H354" s="327">
        <v>9.4175000000000004</v>
      </c>
      <c r="I354" s="327">
        <v>0</v>
      </c>
      <c r="J354" s="327">
        <v>25.2</v>
      </c>
      <c r="K354" s="327">
        <v>8.7095000000000002</v>
      </c>
    </row>
    <row r="355" spans="1:11" ht="15.75" customHeight="1" x14ac:dyDescent="0.25">
      <c r="A355" s="118" t="s">
        <v>26223</v>
      </c>
      <c r="B355" s="119" t="s">
        <v>26224</v>
      </c>
      <c r="C355" s="327">
        <v>117878.1354</v>
      </c>
      <c r="D355" s="327">
        <v>13.4718</v>
      </c>
      <c r="E355" s="327">
        <v>2.3378000000000001</v>
      </c>
      <c r="F355" s="327">
        <v>0</v>
      </c>
      <c r="G355" s="327">
        <v>11.787800000000001</v>
      </c>
      <c r="H355" s="327">
        <v>0</v>
      </c>
      <c r="I355" s="327">
        <v>28.713899999999999</v>
      </c>
      <c r="J355" s="327">
        <v>56.311300000000003</v>
      </c>
      <c r="K355" s="327">
        <v>44.523499999999999</v>
      </c>
    </row>
    <row r="356" spans="1:11" ht="15.75" customHeight="1" x14ac:dyDescent="0.25">
      <c r="A356" s="118" t="s">
        <v>26225</v>
      </c>
      <c r="B356" s="119" t="s">
        <v>26226</v>
      </c>
      <c r="C356" s="327">
        <v>36217.504800000002</v>
      </c>
      <c r="D356" s="327">
        <v>2.8974000000000002</v>
      </c>
      <c r="E356" s="327">
        <v>0.6704</v>
      </c>
      <c r="F356" s="327">
        <v>0</v>
      </c>
      <c r="G356" s="327">
        <v>2.8974000000000002</v>
      </c>
      <c r="H356" s="327">
        <v>7.0279999999999996</v>
      </c>
      <c r="I356" s="327">
        <v>0</v>
      </c>
      <c r="J356" s="327">
        <v>13.4932</v>
      </c>
      <c r="K356" s="327">
        <v>3.5678000000000001</v>
      </c>
    </row>
    <row r="357" spans="1:11" ht="15.75" customHeight="1" x14ac:dyDescent="0.25">
      <c r="A357" s="118" t="s">
        <v>26227</v>
      </c>
      <c r="B357" s="119" t="s">
        <v>26228</v>
      </c>
      <c r="C357" s="327">
        <v>45044.099300000002</v>
      </c>
      <c r="D357" s="327">
        <v>3.6034999999999999</v>
      </c>
      <c r="E357" s="327">
        <v>0.83379999999999999</v>
      </c>
      <c r="F357" s="327">
        <v>0</v>
      </c>
      <c r="G357" s="327">
        <v>3.6034999999999999</v>
      </c>
      <c r="H357" s="327">
        <v>1.6867000000000001</v>
      </c>
      <c r="I357" s="327">
        <v>0</v>
      </c>
      <c r="J357" s="327">
        <v>9.7274999999999991</v>
      </c>
      <c r="K357" s="327">
        <v>4.4372999999999996</v>
      </c>
    </row>
    <row r="358" spans="1:11" ht="15.75" customHeight="1" x14ac:dyDescent="0.25">
      <c r="A358" s="118" t="s">
        <v>26229</v>
      </c>
      <c r="B358" s="119" t="s">
        <v>26230</v>
      </c>
      <c r="C358" s="327">
        <v>4193.7367000000004</v>
      </c>
      <c r="D358" s="327">
        <v>0.55920000000000003</v>
      </c>
      <c r="E358" s="327">
        <v>8.6300000000000002E-2</v>
      </c>
      <c r="F358" s="327">
        <v>0</v>
      </c>
      <c r="G358" s="327">
        <v>0.55920000000000003</v>
      </c>
      <c r="H358" s="327">
        <v>0</v>
      </c>
      <c r="I358" s="327">
        <v>0</v>
      </c>
      <c r="J358" s="327">
        <v>1.2047000000000001</v>
      </c>
      <c r="K358" s="327">
        <v>0.64549999999999996</v>
      </c>
    </row>
    <row r="359" spans="1:11" ht="15.75" customHeight="1" x14ac:dyDescent="0.25">
      <c r="A359" s="118" t="s">
        <v>26231</v>
      </c>
      <c r="B359" s="119" t="s">
        <v>26232</v>
      </c>
      <c r="C359" s="327">
        <v>79200.316099999996</v>
      </c>
      <c r="D359" s="327">
        <v>6.3360000000000003</v>
      </c>
      <c r="E359" s="327">
        <v>1.466</v>
      </c>
      <c r="F359" s="327">
        <v>0</v>
      </c>
      <c r="G359" s="327">
        <v>6.3360000000000003</v>
      </c>
      <c r="H359" s="327">
        <v>7.3090999999999999</v>
      </c>
      <c r="I359" s="327">
        <v>0</v>
      </c>
      <c r="J359" s="327">
        <v>21.447099999999999</v>
      </c>
      <c r="K359" s="327">
        <v>7.8019999999999996</v>
      </c>
    </row>
    <row r="360" spans="1:11" ht="15.75" customHeight="1" x14ac:dyDescent="0.25">
      <c r="A360" s="118" t="s">
        <v>26233</v>
      </c>
      <c r="B360" s="119" t="s">
        <v>26234</v>
      </c>
      <c r="C360" s="327">
        <v>727850.86309999996</v>
      </c>
      <c r="D360" s="327">
        <v>72.7851</v>
      </c>
      <c r="E360" s="327">
        <v>14.033899999999999</v>
      </c>
      <c r="F360" s="327">
        <v>0</v>
      </c>
      <c r="G360" s="327">
        <v>63.686999999999998</v>
      </c>
      <c r="H360" s="327">
        <v>74.428200000000004</v>
      </c>
      <c r="I360" s="327">
        <v>28.713899999999999</v>
      </c>
      <c r="J360" s="327">
        <v>253.6481</v>
      </c>
      <c r="K360" s="327">
        <v>115.5329</v>
      </c>
    </row>
    <row r="361" spans="1:11" ht="15.75" customHeight="1" x14ac:dyDescent="0.25">
      <c r="A361" s="118" t="s">
        <v>26235</v>
      </c>
      <c r="B361" s="119" t="s">
        <v>26236</v>
      </c>
      <c r="C361" s="327">
        <v>386135.59360000002</v>
      </c>
      <c r="D361" s="327">
        <v>38.613599999999998</v>
      </c>
      <c r="E361" s="327">
        <v>7.4451999999999998</v>
      </c>
      <c r="F361" s="327">
        <v>0</v>
      </c>
      <c r="G361" s="327">
        <v>33.786900000000003</v>
      </c>
      <c r="H361" s="327">
        <v>74.428200000000004</v>
      </c>
      <c r="I361" s="327">
        <v>28.713899999999999</v>
      </c>
      <c r="J361" s="327">
        <v>182.98779999999999</v>
      </c>
      <c r="K361" s="327">
        <v>74.7727</v>
      </c>
    </row>
    <row r="362" spans="1:11" ht="15.75" customHeight="1" x14ac:dyDescent="0.25">
      <c r="A362" s="118" t="s">
        <v>26237</v>
      </c>
      <c r="B362" s="119" t="s">
        <v>26238</v>
      </c>
      <c r="C362" s="327">
        <v>26096.089100000001</v>
      </c>
      <c r="D362" s="327">
        <v>2.0876999999999999</v>
      </c>
      <c r="E362" s="327">
        <v>0.48299999999999998</v>
      </c>
      <c r="F362" s="327">
        <v>0</v>
      </c>
      <c r="G362" s="327">
        <v>1.3048</v>
      </c>
      <c r="H362" s="327">
        <v>0</v>
      </c>
      <c r="I362" s="327">
        <v>28.713899999999999</v>
      </c>
      <c r="J362" s="327">
        <v>32.589399999999998</v>
      </c>
      <c r="K362" s="327">
        <v>31.284600000000001</v>
      </c>
    </row>
    <row r="363" spans="1:11" ht="15.75" customHeight="1" x14ac:dyDescent="0.25">
      <c r="A363" s="118" t="s">
        <v>26239</v>
      </c>
      <c r="B363" s="119" t="s">
        <v>26240</v>
      </c>
      <c r="C363" s="327">
        <v>27400.8842</v>
      </c>
      <c r="D363" s="327">
        <v>2.1920999999999999</v>
      </c>
      <c r="E363" s="327">
        <v>0.50719999999999998</v>
      </c>
      <c r="F363" s="327">
        <v>0</v>
      </c>
      <c r="G363" s="327">
        <v>1.37</v>
      </c>
      <c r="H363" s="327">
        <v>0</v>
      </c>
      <c r="I363" s="327">
        <v>28.713899999999999</v>
      </c>
      <c r="J363" s="327">
        <v>32.783200000000001</v>
      </c>
      <c r="K363" s="327">
        <v>31.4132</v>
      </c>
    </row>
    <row r="364" spans="1:11" ht="15.75" customHeight="1" x14ac:dyDescent="0.25">
      <c r="A364" s="118" t="s">
        <v>26241</v>
      </c>
      <c r="B364" s="119" t="s">
        <v>26242</v>
      </c>
      <c r="C364" s="327">
        <v>6060.9246000000003</v>
      </c>
      <c r="D364" s="327">
        <v>0.3463</v>
      </c>
      <c r="E364" s="327">
        <v>0.10680000000000001</v>
      </c>
      <c r="F364" s="327">
        <v>0</v>
      </c>
      <c r="G364" s="327">
        <v>0.3463</v>
      </c>
      <c r="H364" s="327">
        <v>0</v>
      </c>
      <c r="I364" s="327">
        <v>28.713899999999999</v>
      </c>
      <c r="J364" s="327">
        <v>29.513300000000001</v>
      </c>
      <c r="K364" s="327">
        <v>29.167000000000002</v>
      </c>
    </row>
    <row r="365" spans="1:11" ht="15.75" customHeight="1" x14ac:dyDescent="0.25">
      <c r="A365" s="118" t="s">
        <v>26243</v>
      </c>
      <c r="B365" s="119" t="s">
        <v>26244</v>
      </c>
      <c r="C365" s="327">
        <v>9472.6517000000003</v>
      </c>
      <c r="D365" s="327">
        <v>0.85250000000000004</v>
      </c>
      <c r="E365" s="327">
        <v>0.17530000000000001</v>
      </c>
      <c r="F365" s="327">
        <v>0</v>
      </c>
      <c r="G365" s="327">
        <v>0.85250000000000004</v>
      </c>
      <c r="H365" s="327">
        <v>0</v>
      </c>
      <c r="I365" s="327">
        <v>28.713899999999999</v>
      </c>
      <c r="J365" s="327">
        <v>30.594200000000001</v>
      </c>
      <c r="K365" s="327">
        <v>29.741700000000002</v>
      </c>
    </row>
    <row r="366" spans="1:11" ht="15.75" customHeight="1" x14ac:dyDescent="0.25">
      <c r="A366" s="118" t="s">
        <v>26245</v>
      </c>
      <c r="B366" s="119" t="s">
        <v>26246</v>
      </c>
      <c r="C366" s="327">
        <v>49699.444000000003</v>
      </c>
      <c r="D366" s="327">
        <v>4.9699</v>
      </c>
      <c r="E366" s="327">
        <v>0.95830000000000004</v>
      </c>
      <c r="F366" s="327">
        <v>0</v>
      </c>
      <c r="G366" s="327">
        <v>4.3487</v>
      </c>
      <c r="H366" s="327">
        <v>0</v>
      </c>
      <c r="I366" s="327">
        <v>0</v>
      </c>
      <c r="J366" s="327">
        <v>10.276899999999999</v>
      </c>
      <c r="K366" s="327">
        <v>5.9282000000000004</v>
      </c>
    </row>
    <row r="367" spans="1:11" ht="15.75" customHeight="1" x14ac:dyDescent="0.25">
      <c r="A367" s="118" t="s">
        <v>26247</v>
      </c>
      <c r="B367" s="119" t="s">
        <v>26248</v>
      </c>
      <c r="C367" s="327">
        <v>89800.095100000006</v>
      </c>
      <c r="D367" s="327">
        <v>6.2859999999999996</v>
      </c>
      <c r="E367" s="327">
        <v>1.6621999999999999</v>
      </c>
      <c r="F367" s="327">
        <v>0</v>
      </c>
      <c r="G367" s="327">
        <v>4.49</v>
      </c>
      <c r="H367" s="327">
        <v>18.365400000000001</v>
      </c>
      <c r="I367" s="327">
        <v>0</v>
      </c>
      <c r="J367" s="327">
        <v>30.803599999999999</v>
      </c>
      <c r="K367" s="327">
        <v>7.9481999999999999</v>
      </c>
    </row>
    <row r="368" spans="1:11" ht="15.75" customHeight="1" x14ac:dyDescent="0.25">
      <c r="A368" s="118" t="s">
        <v>26249</v>
      </c>
      <c r="B368" s="119" t="s">
        <v>26250</v>
      </c>
      <c r="C368" s="327">
        <v>110015.8942</v>
      </c>
      <c r="D368" s="327">
        <v>7.7011000000000003</v>
      </c>
      <c r="E368" s="327">
        <v>2.0364</v>
      </c>
      <c r="F368" s="327">
        <v>0</v>
      </c>
      <c r="G368" s="327">
        <v>5.5007999999999999</v>
      </c>
      <c r="H368" s="327">
        <v>55.096200000000003</v>
      </c>
      <c r="I368" s="327">
        <v>0</v>
      </c>
      <c r="J368" s="327">
        <v>70.334500000000006</v>
      </c>
      <c r="K368" s="327">
        <v>9.7375000000000007</v>
      </c>
    </row>
    <row r="369" spans="1:11" ht="15.75" customHeight="1" x14ac:dyDescent="0.25">
      <c r="A369" s="118" t="s">
        <v>26251</v>
      </c>
      <c r="B369" s="119" t="s">
        <v>26252</v>
      </c>
      <c r="C369" s="327">
        <v>1861019.6628</v>
      </c>
      <c r="D369" s="327">
        <v>148.88159999999999</v>
      </c>
      <c r="E369" s="327">
        <v>34.447499999999998</v>
      </c>
      <c r="F369" s="327">
        <v>0</v>
      </c>
      <c r="G369" s="327">
        <v>148.88159999999999</v>
      </c>
      <c r="H369" s="327">
        <v>153.04499999999999</v>
      </c>
      <c r="I369" s="327">
        <v>28.713899999999999</v>
      </c>
      <c r="J369" s="327">
        <v>513.96960000000001</v>
      </c>
      <c r="K369" s="327">
        <v>212.04300000000001</v>
      </c>
    </row>
    <row r="370" spans="1:11" ht="15.75" customHeight="1" x14ac:dyDescent="0.25">
      <c r="A370" s="118" t="s">
        <v>26253</v>
      </c>
      <c r="B370" s="119" t="s">
        <v>26254</v>
      </c>
      <c r="C370" s="327">
        <v>1122382.388</v>
      </c>
      <c r="D370" s="327">
        <v>44.895299999999999</v>
      </c>
      <c r="E370" s="327">
        <v>19.044</v>
      </c>
      <c r="F370" s="327">
        <v>0</v>
      </c>
      <c r="G370" s="327">
        <v>39.2834</v>
      </c>
      <c r="H370" s="327">
        <v>0</v>
      </c>
      <c r="I370" s="327">
        <v>28.713899999999999</v>
      </c>
      <c r="J370" s="327">
        <v>131.9366</v>
      </c>
      <c r="K370" s="327">
        <v>92.653199999999998</v>
      </c>
    </row>
    <row r="371" spans="1:11" ht="15.75" customHeight="1" x14ac:dyDescent="0.25">
      <c r="A371" s="118" t="s">
        <v>26255</v>
      </c>
      <c r="B371" s="119" t="s">
        <v>26256</v>
      </c>
      <c r="C371" s="327">
        <v>1215521.1199</v>
      </c>
      <c r="D371" s="327">
        <v>121.5521</v>
      </c>
      <c r="E371" s="327">
        <v>23.436800000000002</v>
      </c>
      <c r="F371" s="327">
        <v>0</v>
      </c>
      <c r="G371" s="327">
        <v>136.74610000000001</v>
      </c>
      <c r="H371" s="327">
        <v>98.969099999999997</v>
      </c>
      <c r="I371" s="327">
        <v>41.9803</v>
      </c>
      <c r="J371" s="327">
        <v>422.68439999999998</v>
      </c>
      <c r="K371" s="327">
        <v>186.9692</v>
      </c>
    </row>
    <row r="372" spans="1:11" ht="15.75" customHeight="1" x14ac:dyDescent="0.25">
      <c r="A372" s="118" t="s">
        <v>26257</v>
      </c>
      <c r="B372" s="119" t="s">
        <v>26258</v>
      </c>
      <c r="C372" s="327">
        <v>6971.4561999999996</v>
      </c>
      <c r="D372" s="327">
        <v>0.69710000000000005</v>
      </c>
      <c r="E372" s="327">
        <v>0.13139999999999999</v>
      </c>
      <c r="F372" s="327">
        <v>0</v>
      </c>
      <c r="G372" s="327">
        <v>0.38729999999999998</v>
      </c>
      <c r="H372" s="327">
        <v>0</v>
      </c>
      <c r="I372" s="327">
        <v>0</v>
      </c>
      <c r="J372" s="327">
        <v>1.2158</v>
      </c>
      <c r="K372" s="327">
        <v>0.82850000000000001</v>
      </c>
    </row>
    <row r="373" spans="1:11" ht="15.75" customHeight="1" x14ac:dyDescent="0.25">
      <c r="A373" s="118" t="s">
        <v>26259</v>
      </c>
      <c r="B373" s="119" t="s">
        <v>26260</v>
      </c>
      <c r="C373" s="327">
        <v>21340.413799999998</v>
      </c>
      <c r="D373" s="327">
        <v>2.8454000000000002</v>
      </c>
      <c r="E373" s="327">
        <v>0.43890000000000001</v>
      </c>
      <c r="F373" s="327">
        <v>0</v>
      </c>
      <c r="G373" s="327">
        <v>2.8454000000000002</v>
      </c>
      <c r="H373" s="327">
        <v>0</v>
      </c>
      <c r="I373" s="327">
        <v>0</v>
      </c>
      <c r="J373" s="327">
        <v>6.1296999999999997</v>
      </c>
      <c r="K373" s="327">
        <v>3.2843</v>
      </c>
    </row>
    <row r="374" spans="1:11" ht="15.75" customHeight="1" x14ac:dyDescent="0.25">
      <c r="A374" s="118" t="s">
        <v>26261</v>
      </c>
      <c r="B374" s="119" t="s">
        <v>26262</v>
      </c>
      <c r="C374" s="327">
        <v>5700.8941000000004</v>
      </c>
      <c r="D374" s="327">
        <v>0.50670000000000004</v>
      </c>
      <c r="E374" s="327">
        <v>0.1075</v>
      </c>
      <c r="F374" s="327">
        <v>0</v>
      </c>
      <c r="G374" s="327">
        <v>0.38009999999999999</v>
      </c>
      <c r="H374" s="327">
        <v>0</v>
      </c>
      <c r="I374" s="327">
        <v>0</v>
      </c>
      <c r="J374" s="327">
        <v>0.99429999999999996</v>
      </c>
      <c r="K374" s="327">
        <v>0.61419999999999997</v>
      </c>
    </row>
    <row r="375" spans="1:11" ht="15.75" customHeight="1" x14ac:dyDescent="0.25">
      <c r="A375" s="118" t="s">
        <v>26263</v>
      </c>
      <c r="B375" s="119" t="s">
        <v>26264</v>
      </c>
      <c r="C375" s="327">
        <v>973365.1189</v>
      </c>
      <c r="D375" s="327">
        <v>97.336500000000001</v>
      </c>
      <c r="E375" s="327">
        <v>18.767700000000001</v>
      </c>
      <c r="F375" s="327">
        <v>0</v>
      </c>
      <c r="G375" s="327">
        <v>97.336500000000001</v>
      </c>
      <c r="H375" s="327">
        <v>59.338500000000003</v>
      </c>
      <c r="I375" s="327">
        <v>35.682200000000002</v>
      </c>
      <c r="J375" s="327">
        <v>308.46140000000003</v>
      </c>
      <c r="K375" s="327">
        <v>151.78639999999999</v>
      </c>
    </row>
    <row r="376" spans="1:11" ht="15.75" customHeight="1" x14ac:dyDescent="0.25">
      <c r="A376" s="118" t="s">
        <v>26265</v>
      </c>
      <c r="B376" s="119" t="s">
        <v>26266</v>
      </c>
      <c r="C376" s="327">
        <v>93257.387900000002</v>
      </c>
      <c r="D376" s="327">
        <v>6.5279999999999996</v>
      </c>
      <c r="E376" s="327">
        <v>1.7262</v>
      </c>
      <c r="F376" s="327">
        <v>0</v>
      </c>
      <c r="G376" s="327">
        <v>4.6628999999999996</v>
      </c>
      <c r="H376" s="327">
        <v>32.6496</v>
      </c>
      <c r="I376" s="327">
        <v>0</v>
      </c>
      <c r="J376" s="327">
        <v>45.566699999999997</v>
      </c>
      <c r="K376" s="327">
        <v>8.2542000000000009</v>
      </c>
    </row>
    <row r="377" spans="1:11" ht="15.75" customHeight="1" x14ac:dyDescent="0.25">
      <c r="A377" s="118" t="s">
        <v>26267</v>
      </c>
      <c r="B377" s="119" t="s">
        <v>26268</v>
      </c>
      <c r="C377" s="327">
        <v>6838.1212999999998</v>
      </c>
      <c r="D377" s="327">
        <v>0.59830000000000005</v>
      </c>
      <c r="E377" s="327">
        <v>0.1318</v>
      </c>
      <c r="F377" s="327">
        <v>0</v>
      </c>
      <c r="G377" s="327">
        <v>0.4274</v>
      </c>
      <c r="H377" s="327">
        <v>9.3973999999999993</v>
      </c>
      <c r="I377" s="327">
        <v>0</v>
      </c>
      <c r="J377" s="327">
        <v>10.5549</v>
      </c>
      <c r="K377" s="327">
        <v>0.73009999999999997</v>
      </c>
    </row>
    <row r="378" spans="1:11" ht="15.75" customHeight="1" x14ac:dyDescent="0.25">
      <c r="A378" s="118" t="s">
        <v>26269</v>
      </c>
      <c r="B378" s="119" t="s">
        <v>26270</v>
      </c>
      <c r="C378" s="327">
        <v>431582.8946</v>
      </c>
      <c r="D378" s="327">
        <v>30.210799999999999</v>
      </c>
      <c r="E378" s="327">
        <v>7.9885999999999999</v>
      </c>
      <c r="F378" s="327">
        <v>0</v>
      </c>
      <c r="G378" s="327">
        <v>21.5791</v>
      </c>
      <c r="H378" s="327">
        <v>464.23649999999998</v>
      </c>
      <c r="I378" s="327">
        <v>0</v>
      </c>
      <c r="J378" s="327">
        <v>524.01499999999999</v>
      </c>
      <c r="K378" s="327">
        <v>38.199399999999997</v>
      </c>
    </row>
    <row r="379" spans="1:11" ht="15.75" customHeight="1" x14ac:dyDescent="0.25">
      <c r="A379" s="118" t="s">
        <v>26271</v>
      </c>
      <c r="B379" s="119" t="s">
        <v>26272</v>
      </c>
      <c r="C379" s="327">
        <v>691294.85829999996</v>
      </c>
      <c r="D379" s="327">
        <v>46.909300000000002</v>
      </c>
      <c r="E379" s="327">
        <v>12.186500000000001</v>
      </c>
      <c r="F379" s="327">
        <v>0</v>
      </c>
      <c r="G379" s="327">
        <v>39.502600000000001</v>
      </c>
      <c r="H379" s="327">
        <v>0</v>
      </c>
      <c r="I379" s="327">
        <v>28.713899999999999</v>
      </c>
      <c r="J379" s="327">
        <v>127.31229999999999</v>
      </c>
      <c r="K379" s="327">
        <v>87.809700000000007</v>
      </c>
    </row>
    <row r="380" spans="1:11" ht="15.75" customHeight="1" x14ac:dyDescent="0.25">
      <c r="A380" s="118" t="s">
        <v>26273</v>
      </c>
      <c r="B380" s="119" t="s">
        <v>26274</v>
      </c>
      <c r="C380" s="327">
        <v>13601.8231</v>
      </c>
      <c r="D380" s="327">
        <v>1.0881000000000001</v>
      </c>
      <c r="E380" s="327">
        <v>0.25180000000000002</v>
      </c>
      <c r="F380" s="327">
        <v>0</v>
      </c>
      <c r="G380" s="327">
        <v>1.0881000000000001</v>
      </c>
      <c r="H380" s="327">
        <v>9.1715</v>
      </c>
      <c r="I380" s="327">
        <v>0</v>
      </c>
      <c r="J380" s="327">
        <v>11.599500000000001</v>
      </c>
      <c r="K380" s="327">
        <v>1.3399000000000001</v>
      </c>
    </row>
    <row r="381" spans="1:11" ht="15.75" customHeight="1" x14ac:dyDescent="0.25">
      <c r="A381" s="118" t="s">
        <v>26275</v>
      </c>
      <c r="B381" s="119" t="s">
        <v>26276</v>
      </c>
      <c r="C381" s="327">
        <v>625412.69019999995</v>
      </c>
      <c r="D381" s="327">
        <v>50.033000000000001</v>
      </c>
      <c r="E381" s="327">
        <v>11.5764</v>
      </c>
      <c r="F381" s="327">
        <v>0</v>
      </c>
      <c r="G381" s="327">
        <v>50.033000000000001</v>
      </c>
      <c r="H381" s="327">
        <v>194.7216</v>
      </c>
      <c r="I381" s="327">
        <v>0</v>
      </c>
      <c r="J381" s="327">
        <v>306.36399999999998</v>
      </c>
      <c r="K381" s="327">
        <v>61.609400000000001</v>
      </c>
    </row>
    <row r="382" spans="1:11" ht="15.75" customHeight="1" x14ac:dyDescent="0.25">
      <c r="A382" s="118" t="s">
        <v>26277</v>
      </c>
      <c r="B382" s="119" t="s">
        <v>26278</v>
      </c>
      <c r="C382" s="327">
        <v>284277.42700000003</v>
      </c>
      <c r="D382" s="327">
        <v>37.903700000000001</v>
      </c>
      <c r="E382" s="327">
        <v>5.8465999999999996</v>
      </c>
      <c r="F382" s="327">
        <v>0</v>
      </c>
      <c r="G382" s="327">
        <v>37.903700000000001</v>
      </c>
      <c r="H382" s="327">
        <v>5.7137000000000002</v>
      </c>
      <c r="I382" s="327">
        <v>28.713899999999999</v>
      </c>
      <c r="J382" s="327">
        <v>116.08159999999999</v>
      </c>
      <c r="K382" s="327">
        <v>72.464200000000005</v>
      </c>
    </row>
    <row r="383" spans="1:11" ht="15.75" customHeight="1" x14ac:dyDescent="0.25">
      <c r="A383" s="118" t="s">
        <v>26279</v>
      </c>
      <c r="B383" s="119" t="s">
        <v>26280</v>
      </c>
      <c r="C383" s="327">
        <v>485862.97639999999</v>
      </c>
      <c r="D383" s="327">
        <v>35.800400000000003</v>
      </c>
      <c r="E383" s="327">
        <v>9.0722000000000005</v>
      </c>
      <c r="F383" s="327">
        <v>0</v>
      </c>
      <c r="G383" s="327">
        <v>35.800400000000003</v>
      </c>
      <c r="H383" s="327">
        <v>40.489800000000002</v>
      </c>
      <c r="I383" s="327">
        <v>35.682200000000002</v>
      </c>
      <c r="J383" s="327">
        <v>156.845</v>
      </c>
      <c r="K383" s="327">
        <v>80.5548</v>
      </c>
    </row>
    <row r="384" spans="1:11" ht="15.75" customHeight="1" x14ac:dyDescent="0.25">
      <c r="A384" s="118" t="s">
        <v>26281</v>
      </c>
      <c r="B384" s="119" t="s">
        <v>26282</v>
      </c>
      <c r="C384" s="327">
        <v>485862.97639999999</v>
      </c>
      <c r="D384" s="327">
        <v>35.800400000000003</v>
      </c>
      <c r="E384" s="327">
        <v>9.0722000000000005</v>
      </c>
      <c r="F384" s="327">
        <v>0</v>
      </c>
      <c r="G384" s="327">
        <v>35.800400000000003</v>
      </c>
      <c r="H384" s="327">
        <v>40.489800000000002</v>
      </c>
      <c r="I384" s="327">
        <v>35.682200000000002</v>
      </c>
      <c r="J384" s="327">
        <v>156.845</v>
      </c>
      <c r="K384" s="327">
        <v>80.5548</v>
      </c>
    </row>
    <row r="385" spans="1:11" ht="15.75" customHeight="1" x14ac:dyDescent="0.25">
      <c r="A385" s="118" t="s">
        <v>26283</v>
      </c>
      <c r="B385" s="119" t="s">
        <v>26284</v>
      </c>
      <c r="C385" s="327">
        <v>485862.97639999999</v>
      </c>
      <c r="D385" s="327">
        <v>35.800400000000003</v>
      </c>
      <c r="E385" s="327">
        <v>9.0722000000000005</v>
      </c>
      <c r="F385" s="327">
        <v>0</v>
      </c>
      <c r="G385" s="327">
        <v>35.800400000000003</v>
      </c>
      <c r="H385" s="327">
        <v>40.489800000000002</v>
      </c>
      <c r="I385" s="327">
        <v>35.682200000000002</v>
      </c>
      <c r="J385" s="327">
        <v>156.845</v>
      </c>
      <c r="K385" s="327">
        <v>80.5548</v>
      </c>
    </row>
    <row r="386" spans="1:11" ht="15.75" customHeight="1" x14ac:dyDescent="0.25">
      <c r="A386" s="118" t="s">
        <v>26285</v>
      </c>
      <c r="B386" s="119" t="s">
        <v>26286</v>
      </c>
      <c r="C386" s="327">
        <v>485862.97639999999</v>
      </c>
      <c r="D386" s="327">
        <v>35.800400000000003</v>
      </c>
      <c r="E386" s="327">
        <v>9.0722000000000005</v>
      </c>
      <c r="F386" s="327">
        <v>0</v>
      </c>
      <c r="G386" s="327">
        <v>35.800400000000003</v>
      </c>
      <c r="H386" s="327">
        <v>40.489800000000002</v>
      </c>
      <c r="I386" s="327">
        <v>35.682200000000002</v>
      </c>
      <c r="J386" s="327">
        <v>156.845</v>
      </c>
      <c r="K386" s="327">
        <v>80.5548</v>
      </c>
    </row>
    <row r="387" spans="1:11" ht="15.75" customHeight="1" x14ac:dyDescent="0.25">
      <c r="A387" s="118" t="s">
        <v>26287</v>
      </c>
      <c r="B387" s="119" t="s">
        <v>26288</v>
      </c>
      <c r="C387" s="327">
        <v>485862.97639999999</v>
      </c>
      <c r="D387" s="327">
        <v>35.800400000000003</v>
      </c>
      <c r="E387" s="327">
        <v>9.0722000000000005</v>
      </c>
      <c r="F387" s="327">
        <v>0</v>
      </c>
      <c r="G387" s="327">
        <v>35.800400000000003</v>
      </c>
      <c r="H387" s="327">
        <v>40.489800000000002</v>
      </c>
      <c r="I387" s="327">
        <v>35.682200000000002</v>
      </c>
      <c r="J387" s="327">
        <v>156.845</v>
      </c>
      <c r="K387" s="327">
        <v>80.5548</v>
      </c>
    </row>
    <row r="388" spans="1:11" ht="15.75" customHeight="1" x14ac:dyDescent="0.25">
      <c r="A388" s="118" t="s">
        <v>26289</v>
      </c>
      <c r="B388" s="119" t="s">
        <v>26290</v>
      </c>
      <c r="C388" s="327">
        <v>1933845.2781</v>
      </c>
      <c r="D388" s="327">
        <v>221.01089999999999</v>
      </c>
      <c r="E388" s="327">
        <v>38.3523</v>
      </c>
      <c r="F388" s="327">
        <v>0</v>
      </c>
      <c r="G388" s="327">
        <v>276.2636</v>
      </c>
      <c r="H388" s="327">
        <v>71.904300000000006</v>
      </c>
      <c r="I388" s="327">
        <v>35.682200000000002</v>
      </c>
      <c r="J388" s="327">
        <v>643.2133</v>
      </c>
      <c r="K388" s="327">
        <v>295.04539999999997</v>
      </c>
    </row>
    <row r="389" spans="1:11" ht="15.75" customHeight="1" x14ac:dyDescent="0.25">
      <c r="A389" s="118" t="s">
        <v>26291</v>
      </c>
      <c r="B389" s="119" t="s">
        <v>26292</v>
      </c>
      <c r="C389" s="327">
        <v>194718.78409999999</v>
      </c>
      <c r="D389" s="327">
        <v>13.6303</v>
      </c>
      <c r="E389" s="327">
        <v>3.6042000000000001</v>
      </c>
      <c r="F389" s="327">
        <v>0</v>
      </c>
      <c r="G389" s="327">
        <v>9.7359000000000009</v>
      </c>
      <c r="H389" s="327">
        <v>141.82169999999999</v>
      </c>
      <c r="I389" s="327">
        <v>0</v>
      </c>
      <c r="J389" s="327">
        <v>168.7921</v>
      </c>
      <c r="K389" s="327">
        <v>17.234500000000001</v>
      </c>
    </row>
    <row r="390" spans="1:11" ht="15.75" customHeight="1" x14ac:dyDescent="0.25">
      <c r="A390" s="118" t="s">
        <v>26293</v>
      </c>
      <c r="B390" s="119" t="s">
        <v>26294</v>
      </c>
      <c r="C390" s="327">
        <v>5799059.0168000003</v>
      </c>
      <c r="D390" s="327">
        <v>405.9341</v>
      </c>
      <c r="E390" s="327">
        <v>107.34059999999999</v>
      </c>
      <c r="F390" s="327">
        <v>0</v>
      </c>
      <c r="G390" s="327">
        <v>521.9153</v>
      </c>
      <c r="H390" s="327">
        <v>59.606999999999999</v>
      </c>
      <c r="I390" s="327">
        <v>35.682200000000002</v>
      </c>
      <c r="J390" s="327">
        <v>1130.4792</v>
      </c>
      <c r="K390" s="327">
        <v>548.95690000000002</v>
      </c>
    </row>
    <row r="391" spans="1:11" ht="15.75" customHeight="1" x14ac:dyDescent="0.25">
      <c r="A391" s="118" t="s">
        <v>26295</v>
      </c>
      <c r="B391" s="119" t="s">
        <v>26296</v>
      </c>
      <c r="C391" s="327">
        <v>261254.16829999999</v>
      </c>
      <c r="D391" s="327">
        <v>18.287800000000001</v>
      </c>
      <c r="E391" s="327">
        <v>4.8357999999999999</v>
      </c>
      <c r="F391" s="327">
        <v>0</v>
      </c>
      <c r="G391" s="327">
        <v>13.0627</v>
      </c>
      <c r="H391" s="327">
        <v>275.48099999999999</v>
      </c>
      <c r="I391" s="327">
        <v>0</v>
      </c>
      <c r="J391" s="327">
        <v>311.66730000000001</v>
      </c>
      <c r="K391" s="327">
        <v>23.1236</v>
      </c>
    </row>
    <row r="392" spans="1:11" ht="15.75" customHeight="1" x14ac:dyDescent="0.25">
      <c r="A392" s="118" t="s">
        <v>26297</v>
      </c>
      <c r="B392" s="119" t="s">
        <v>26298</v>
      </c>
      <c r="C392" s="327">
        <v>127052.7683</v>
      </c>
      <c r="D392" s="327">
        <v>8.8937000000000008</v>
      </c>
      <c r="E392" s="327">
        <v>2.3517000000000001</v>
      </c>
      <c r="F392" s="327">
        <v>0</v>
      </c>
      <c r="G392" s="327">
        <v>6.3525999999999998</v>
      </c>
      <c r="H392" s="327">
        <v>91.826999999999998</v>
      </c>
      <c r="I392" s="327">
        <v>0</v>
      </c>
      <c r="J392" s="327">
        <v>109.425</v>
      </c>
      <c r="K392" s="327">
        <v>11.2454</v>
      </c>
    </row>
    <row r="393" spans="1:11" ht="15.75" customHeight="1" x14ac:dyDescent="0.25">
      <c r="A393" s="118" t="s">
        <v>26299</v>
      </c>
      <c r="B393" s="119" t="s">
        <v>26300</v>
      </c>
      <c r="C393" s="327">
        <v>281633.87459999998</v>
      </c>
      <c r="D393" s="327">
        <v>45.061399999999999</v>
      </c>
      <c r="E393" s="327">
        <v>6.0819000000000001</v>
      </c>
      <c r="F393" s="327">
        <v>0</v>
      </c>
      <c r="G393" s="327">
        <v>45.061399999999999</v>
      </c>
      <c r="H393" s="327">
        <v>7.1421000000000001</v>
      </c>
      <c r="I393" s="327">
        <v>28.713899999999999</v>
      </c>
      <c r="J393" s="327">
        <v>132.0607</v>
      </c>
      <c r="K393" s="327">
        <v>79.857200000000006</v>
      </c>
    </row>
    <row r="394" spans="1:11" ht="15.75" customHeight="1" x14ac:dyDescent="0.25">
      <c r="A394" s="118" t="s">
        <v>26301</v>
      </c>
      <c r="B394" s="119" t="s">
        <v>26302</v>
      </c>
      <c r="C394" s="327">
        <v>681385.69330000004</v>
      </c>
      <c r="D394" s="327">
        <v>109.0217</v>
      </c>
      <c r="E394" s="327">
        <v>14.714499999999999</v>
      </c>
      <c r="F394" s="327">
        <v>0</v>
      </c>
      <c r="G394" s="327">
        <v>109.0217</v>
      </c>
      <c r="H394" s="327">
        <v>0</v>
      </c>
      <c r="I394" s="327">
        <v>28.713899999999999</v>
      </c>
      <c r="J394" s="327">
        <v>261.47179999999997</v>
      </c>
      <c r="K394" s="327">
        <v>152.45009999999999</v>
      </c>
    </row>
    <row r="395" spans="1:11" ht="15.75" customHeight="1" x14ac:dyDescent="0.25">
      <c r="A395" s="118" t="s">
        <v>26303</v>
      </c>
      <c r="B395" s="119" t="s">
        <v>26304</v>
      </c>
      <c r="C395" s="327">
        <v>54079.638400000003</v>
      </c>
      <c r="D395" s="327">
        <v>7.2106000000000003</v>
      </c>
      <c r="E395" s="327">
        <v>1.1122000000000001</v>
      </c>
      <c r="F395" s="327">
        <v>0</v>
      </c>
      <c r="G395" s="327">
        <v>7.2106000000000003</v>
      </c>
      <c r="H395" s="327">
        <v>0</v>
      </c>
      <c r="I395" s="327">
        <v>28.713899999999999</v>
      </c>
      <c r="J395" s="327">
        <v>44.247300000000003</v>
      </c>
      <c r="K395" s="327">
        <v>37.036700000000003</v>
      </c>
    </row>
    <row r="396" spans="1:11" ht="15.75" customHeight="1" x14ac:dyDescent="0.25">
      <c r="A396" s="118" t="s">
        <v>26305</v>
      </c>
      <c r="B396" s="119" t="s">
        <v>26306</v>
      </c>
      <c r="C396" s="327">
        <v>680527.85349999997</v>
      </c>
      <c r="D396" s="327">
        <v>68.052800000000005</v>
      </c>
      <c r="E396" s="327">
        <v>13.1214</v>
      </c>
      <c r="F396" s="327">
        <v>0</v>
      </c>
      <c r="G396" s="327">
        <v>68.052800000000005</v>
      </c>
      <c r="H396" s="327">
        <v>19.332000000000001</v>
      </c>
      <c r="I396" s="327">
        <v>28.713899999999999</v>
      </c>
      <c r="J396" s="327">
        <v>197.27289999999999</v>
      </c>
      <c r="K396" s="327">
        <v>109.88809999999999</v>
      </c>
    </row>
    <row r="397" spans="1:11" ht="15.75" customHeight="1" x14ac:dyDescent="0.25">
      <c r="A397" s="118" t="s">
        <v>26307</v>
      </c>
      <c r="B397" s="119" t="s">
        <v>26308</v>
      </c>
      <c r="C397" s="327">
        <v>3009617.8481999999</v>
      </c>
      <c r="D397" s="327">
        <v>150.48089999999999</v>
      </c>
      <c r="E397" s="327">
        <v>53.055300000000003</v>
      </c>
      <c r="F397" s="327">
        <v>21.497299999999999</v>
      </c>
      <c r="G397" s="327">
        <v>193.47540000000001</v>
      </c>
      <c r="H397" s="327">
        <v>49.941000000000003</v>
      </c>
      <c r="I397" s="327">
        <v>36.460999999999999</v>
      </c>
      <c r="J397" s="327">
        <v>504.91090000000003</v>
      </c>
      <c r="K397" s="327">
        <v>261.49450000000002</v>
      </c>
    </row>
    <row r="398" spans="1:11" ht="15.75" customHeight="1" x14ac:dyDescent="0.25">
      <c r="A398" s="118" t="s">
        <v>26309</v>
      </c>
      <c r="B398" s="119" t="s">
        <v>26310</v>
      </c>
      <c r="C398" s="327">
        <v>55916.906300000002</v>
      </c>
      <c r="D398" s="327">
        <v>5.5917000000000003</v>
      </c>
      <c r="E398" s="327">
        <v>1.0542</v>
      </c>
      <c r="F398" s="327">
        <v>0</v>
      </c>
      <c r="G398" s="327">
        <v>3.1065</v>
      </c>
      <c r="H398" s="327">
        <v>0</v>
      </c>
      <c r="I398" s="327">
        <v>35.682200000000002</v>
      </c>
      <c r="J398" s="327">
        <v>45.434600000000003</v>
      </c>
      <c r="K398" s="327">
        <v>42.328099999999999</v>
      </c>
    </row>
    <row r="399" spans="1:11" ht="15.75" customHeight="1" x14ac:dyDescent="0.25">
      <c r="A399" s="118" t="s">
        <v>26311</v>
      </c>
      <c r="B399" s="119" t="s">
        <v>26312</v>
      </c>
      <c r="C399" s="327">
        <v>26397.142</v>
      </c>
      <c r="D399" s="327">
        <v>4.2234999999999996</v>
      </c>
      <c r="E399" s="327">
        <v>0.56999999999999995</v>
      </c>
      <c r="F399" s="327">
        <v>0</v>
      </c>
      <c r="G399" s="327">
        <v>4.2234999999999996</v>
      </c>
      <c r="H399" s="327">
        <v>3.7751000000000001</v>
      </c>
      <c r="I399" s="327">
        <v>28.713899999999999</v>
      </c>
      <c r="J399" s="327">
        <v>41.506</v>
      </c>
      <c r="K399" s="327">
        <v>33.507399999999997</v>
      </c>
    </row>
    <row r="400" spans="1:11" ht="15.75" customHeight="1" x14ac:dyDescent="0.25">
      <c r="A400" s="118" t="s">
        <v>26313</v>
      </c>
      <c r="B400" s="119" t="s">
        <v>26314</v>
      </c>
      <c r="C400" s="327">
        <v>1540.5821000000001</v>
      </c>
      <c r="D400" s="327">
        <v>0.27729999999999999</v>
      </c>
      <c r="E400" s="327">
        <v>3.3300000000000003E-2</v>
      </c>
      <c r="F400" s="327">
        <v>0</v>
      </c>
      <c r="G400" s="327">
        <v>0.15409999999999999</v>
      </c>
      <c r="H400" s="327">
        <v>0</v>
      </c>
      <c r="I400" s="327">
        <v>0</v>
      </c>
      <c r="J400" s="327">
        <v>0.4647</v>
      </c>
      <c r="K400" s="327">
        <v>0.31059999999999999</v>
      </c>
    </row>
    <row r="401" spans="1:11" ht="15.75" customHeight="1" x14ac:dyDescent="0.25">
      <c r="A401" s="118" t="s">
        <v>26315</v>
      </c>
      <c r="B401" s="119" t="s">
        <v>26316</v>
      </c>
      <c r="C401" s="327">
        <v>408285.34389999998</v>
      </c>
      <c r="D401" s="327">
        <v>46.661200000000001</v>
      </c>
      <c r="E401" s="327">
        <v>8.0972000000000008</v>
      </c>
      <c r="F401" s="327">
        <v>0</v>
      </c>
      <c r="G401" s="327">
        <v>46.661200000000001</v>
      </c>
      <c r="H401" s="327">
        <v>14.9984</v>
      </c>
      <c r="I401" s="327">
        <v>41.9803</v>
      </c>
      <c r="J401" s="327">
        <v>158.39830000000001</v>
      </c>
      <c r="K401" s="327">
        <v>96.738699999999994</v>
      </c>
    </row>
    <row r="402" spans="1:11" ht="15.75" customHeight="1" x14ac:dyDescent="0.25">
      <c r="A402" s="118" t="s">
        <v>26317</v>
      </c>
      <c r="B402" s="119" t="s">
        <v>26318</v>
      </c>
      <c r="C402" s="327">
        <v>52714.439100000003</v>
      </c>
      <c r="D402" s="327">
        <v>5.2713999999999999</v>
      </c>
      <c r="E402" s="327">
        <v>1.0164</v>
      </c>
      <c r="F402" s="327">
        <v>0</v>
      </c>
      <c r="G402" s="327">
        <v>4.6124999999999998</v>
      </c>
      <c r="H402" s="327">
        <v>0</v>
      </c>
      <c r="I402" s="327">
        <v>0</v>
      </c>
      <c r="J402" s="327">
        <v>10.9003</v>
      </c>
      <c r="K402" s="327">
        <v>6.2877999999999998</v>
      </c>
    </row>
    <row r="403" spans="1:11" ht="15.75" customHeight="1" x14ac:dyDescent="0.25">
      <c r="A403" s="118" t="s">
        <v>26319</v>
      </c>
      <c r="B403" s="119" t="s">
        <v>26320</v>
      </c>
      <c r="C403" s="327">
        <v>5549690.2731999997</v>
      </c>
      <c r="D403" s="327">
        <v>634.25030000000004</v>
      </c>
      <c r="E403" s="327">
        <v>110.06229999999999</v>
      </c>
      <c r="F403" s="327">
        <v>0</v>
      </c>
      <c r="G403" s="327">
        <v>634.25030000000004</v>
      </c>
      <c r="H403" s="327">
        <v>71.421000000000006</v>
      </c>
      <c r="I403" s="327">
        <v>41.9803</v>
      </c>
      <c r="J403" s="327">
        <v>1491.9641999999999</v>
      </c>
      <c r="K403" s="327">
        <v>786.29290000000003</v>
      </c>
    </row>
    <row r="404" spans="1:11" ht="15.75" customHeight="1" x14ac:dyDescent="0.25">
      <c r="A404" s="118" t="s">
        <v>26321</v>
      </c>
      <c r="B404" s="119" t="s">
        <v>26322</v>
      </c>
      <c r="C404" s="327">
        <v>2282953.5315999999</v>
      </c>
      <c r="D404" s="327">
        <v>182.63630000000001</v>
      </c>
      <c r="E404" s="327">
        <v>42.2575</v>
      </c>
      <c r="F404" s="327">
        <v>0</v>
      </c>
      <c r="G404" s="327">
        <v>182.63630000000001</v>
      </c>
      <c r="H404" s="327">
        <v>48.33</v>
      </c>
      <c r="I404" s="327">
        <v>35.682200000000002</v>
      </c>
      <c r="J404" s="327">
        <v>491.54230000000001</v>
      </c>
      <c r="K404" s="327">
        <v>260.57600000000002</v>
      </c>
    </row>
    <row r="405" spans="1:11" ht="15.75" customHeight="1" x14ac:dyDescent="0.25">
      <c r="A405" s="118" t="s">
        <v>26323</v>
      </c>
      <c r="B405" s="119" t="s">
        <v>26324</v>
      </c>
      <c r="C405" s="327">
        <v>14387013.1636</v>
      </c>
      <c r="D405" s="327">
        <v>822.11500000000001</v>
      </c>
      <c r="E405" s="327">
        <v>253.6225</v>
      </c>
      <c r="F405" s="327">
        <v>0</v>
      </c>
      <c r="G405" s="327">
        <v>1027.6438000000001</v>
      </c>
      <c r="H405" s="327">
        <v>174.79349999999999</v>
      </c>
      <c r="I405" s="327">
        <v>41.9803</v>
      </c>
      <c r="J405" s="327">
        <v>2320.1550999999999</v>
      </c>
      <c r="K405" s="327">
        <v>1117.7177999999999</v>
      </c>
    </row>
    <row r="406" spans="1:11" ht="15.75" customHeight="1" x14ac:dyDescent="0.25">
      <c r="A406" s="118" t="s">
        <v>26325</v>
      </c>
      <c r="B406" s="119" t="s">
        <v>26326</v>
      </c>
      <c r="C406" s="327">
        <v>2449756.0014999998</v>
      </c>
      <c r="D406" s="327">
        <v>195.98050000000001</v>
      </c>
      <c r="E406" s="327">
        <v>45.344999999999999</v>
      </c>
      <c r="F406" s="327">
        <v>0</v>
      </c>
      <c r="G406" s="327">
        <v>195.98050000000001</v>
      </c>
      <c r="H406" s="327">
        <v>99.076499999999996</v>
      </c>
      <c r="I406" s="327">
        <v>35.682200000000002</v>
      </c>
      <c r="J406" s="327">
        <v>572.06470000000002</v>
      </c>
      <c r="K406" s="327">
        <v>277.0077</v>
      </c>
    </row>
    <row r="407" spans="1:11" ht="15.75" customHeight="1" x14ac:dyDescent="0.25">
      <c r="A407" s="328" t="s">
        <v>26327</v>
      </c>
      <c r="B407" s="329" t="s">
        <v>26328</v>
      </c>
      <c r="C407" s="366"/>
      <c r="D407" s="366"/>
      <c r="E407" s="366"/>
      <c r="F407" s="366"/>
      <c r="G407" s="366"/>
      <c r="H407" s="366"/>
      <c r="I407" s="366"/>
      <c r="J407" s="330">
        <v>689.18460000000005</v>
      </c>
      <c r="K407" s="330">
        <v>175.81469999999999</v>
      </c>
    </row>
    <row r="408" spans="1:11" ht="15.75" customHeight="1" x14ac:dyDescent="0.25">
      <c r="A408" s="331" t="s">
        <v>26329</v>
      </c>
      <c r="B408" s="332" t="s">
        <v>26330</v>
      </c>
      <c r="C408" s="333">
        <v>1108786.3485999999</v>
      </c>
      <c r="D408" s="333">
        <v>66.527199999999993</v>
      </c>
      <c r="E408" s="333">
        <v>20.523599999999998</v>
      </c>
      <c r="F408" s="333">
        <v>8.3158999999999992</v>
      </c>
      <c r="G408" s="333">
        <v>99.790800000000004</v>
      </c>
      <c r="H408" s="333">
        <v>375.47039999999998</v>
      </c>
      <c r="I408" s="333">
        <v>36.460999999999999</v>
      </c>
      <c r="J408" s="333">
        <v>607.08889999999997</v>
      </c>
      <c r="K408" s="333">
        <v>131.82769999999999</v>
      </c>
    </row>
    <row r="409" spans="1:11" ht="15.75" customHeight="1" x14ac:dyDescent="0.25">
      <c r="A409" s="331" t="s">
        <v>26331</v>
      </c>
      <c r="B409" s="332" t="s">
        <v>26332</v>
      </c>
      <c r="C409" s="333">
        <v>285814.88</v>
      </c>
      <c r="D409" s="333">
        <v>38.108699999999999</v>
      </c>
      <c r="E409" s="333">
        <v>5.8783000000000003</v>
      </c>
      <c r="F409" s="333">
        <v>0</v>
      </c>
      <c r="G409" s="333">
        <v>38.108699999999999</v>
      </c>
      <c r="H409" s="333">
        <v>0</v>
      </c>
      <c r="I409" s="333">
        <v>0</v>
      </c>
      <c r="J409" s="333">
        <v>82.095699999999994</v>
      </c>
      <c r="K409" s="333">
        <v>43.987000000000002</v>
      </c>
    </row>
    <row r="410" spans="1:11" ht="15.75" customHeight="1" x14ac:dyDescent="0.25">
      <c r="A410" s="328" t="s">
        <v>26333</v>
      </c>
      <c r="B410" s="329" t="s">
        <v>26334</v>
      </c>
      <c r="C410" s="366"/>
      <c r="D410" s="366"/>
      <c r="E410" s="366"/>
      <c r="F410" s="366"/>
      <c r="G410" s="366"/>
      <c r="H410" s="366"/>
      <c r="I410" s="366"/>
      <c r="J410" s="330">
        <v>559.05449999999996</v>
      </c>
      <c r="K410" s="330">
        <v>163.46510000000001</v>
      </c>
    </row>
    <row r="411" spans="1:11" ht="15.75" customHeight="1" x14ac:dyDescent="0.25">
      <c r="A411" s="331" t="s">
        <v>26335</v>
      </c>
      <c r="B411" s="332" t="s">
        <v>26336</v>
      </c>
      <c r="C411" s="333">
        <v>949366.25399999996</v>
      </c>
      <c r="D411" s="333">
        <v>47.468299999999999</v>
      </c>
      <c r="E411" s="333">
        <v>17.084599999999998</v>
      </c>
      <c r="F411" s="333">
        <v>6.9225000000000003</v>
      </c>
      <c r="G411" s="333">
        <v>71.202500000000001</v>
      </c>
      <c r="H411" s="333">
        <v>273.65519999999998</v>
      </c>
      <c r="I411" s="333">
        <v>36.460999999999999</v>
      </c>
      <c r="J411" s="333">
        <v>452.79410000000001</v>
      </c>
      <c r="K411" s="333">
        <v>107.93640000000001</v>
      </c>
    </row>
    <row r="412" spans="1:11" ht="15.75" customHeight="1" x14ac:dyDescent="0.25">
      <c r="A412" s="331" t="s">
        <v>26337</v>
      </c>
      <c r="B412" s="332" t="s">
        <v>26338</v>
      </c>
      <c r="C412" s="333">
        <v>473416</v>
      </c>
      <c r="D412" s="333">
        <v>37.8733</v>
      </c>
      <c r="E412" s="333">
        <v>8.7629000000000001</v>
      </c>
      <c r="F412" s="333">
        <v>0</v>
      </c>
      <c r="G412" s="333">
        <v>42.607399999999998</v>
      </c>
      <c r="H412" s="333">
        <v>0</v>
      </c>
      <c r="I412" s="333">
        <v>0</v>
      </c>
      <c r="J412" s="333">
        <v>89.243600000000001</v>
      </c>
      <c r="K412" s="333">
        <v>46.636200000000002</v>
      </c>
    </row>
    <row r="413" spans="1:11" ht="15.75" customHeight="1" x14ac:dyDescent="0.25">
      <c r="A413" s="331" t="s">
        <v>26339</v>
      </c>
      <c r="B413" s="332" t="s">
        <v>26340</v>
      </c>
      <c r="C413" s="333">
        <v>90270</v>
      </c>
      <c r="D413" s="333">
        <v>7.2215999999999996</v>
      </c>
      <c r="E413" s="333">
        <v>1.6709000000000001</v>
      </c>
      <c r="F413" s="333">
        <v>0</v>
      </c>
      <c r="G413" s="333">
        <v>8.1242999999999999</v>
      </c>
      <c r="H413" s="333">
        <v>0</v>
      </c>
      <c r="I413" s="333">
        <v>0</v>
      </c>
      <c r="J413" s="333">
        <v>17.0168</v>
      </c>
      <c r="K413" s="333">
        <v>8.8925000000000001</v>
      </c>
    </row>
    <row r="414" spans="1:11" ht="15.75" customHeight="1" x14ac:dyDescent="0.25">
      <c r="A414" s="328" t="s">
        <v>26341</v>
      </c>
      <c r="B414" s="329" t="s">
        <v>26342</v>
      </c>
      <c r="C414" s="366"/>
      <c r="D414" s="366"/>
      <c r="E414" s="366"/>
      <c r="F414" s="366"/>
      <c r="G414" s="366"/>
      <c r="H414" s="366"/>
      <c r="I414" s="366"/>
      <c r="J414" s="330">
        <v>432.9325</v>
      </c>
      <c r="K414" s="330">
        <v>157.70400000000001</v>
      </c>
    </row>
    <row r="415" spans="1:11" ht="15.75" customHeight="1" x14ac:dyDescent="0.25">
      <c r="A415" s="331" t="s">
        <v>26343</v>
      </c>
      <c r="B415" s="332" t="s">
        <v>26344</v>
      </c>
      <c r="C415" s="333">
        <v>751477.27930000005</v>
      </c>
      <c r="D415" s="333">
        <v>37.573900000000002</v>
      </c>
      <c r="E415" s="333">
        <v>13.5235</v>
      </c>
      <c r="F415" s="333">
        <v>5.4794999999999998</v>
      </c>
      <c r="G415" s="333">
        <v>56.360799999999998</v>
      </c>
      <c r="H415" s="333">
        <v>157.87799999999999</v>
      </c>
      <c r="I415" s="333">
        <v>36.460999999999999</v>
      </c>
      <c r="J415" s="333">
        <v>307.27670000000001</v>
      </c>
      <c r="K415" s="333">
        <v>93.037899999999993</v>
      </c>
    </row>
    <row r="416" spans="1:11" ht="15.75" customHeight="1" x14ac:dyDescent="0.25">
      <c r="A416" s="331" t="s">
        <v>26345</v>
      </c>
      <c r="B416" s="332" t="s">
        <v>26346</v>
      </c>
      <c r="C416" s="333">
        <v>542130.527</v>
      </c>
      <c r="D416" s="333">
        <v>54.213099999999997</v>
      </c>
      <c r="E416" s="333">
        <v>10.452999999999999</v>
      </c>
      <c r="F416" s="333">
        <v>0</v>
      </c>
      <c r="G416" s="333">
        <v>60.989699999999999</v>
      </c>
      <c r="H416" s="333">
        <v>0</v>
      </c>
      <c r="I416" s="333">
        <v>0</v>
      </c>
      <c r="J416" s="333">
        <v>125.6558</v>
      </c>
      <c r="K416" s="333">
        <v>64.6661</v>
      </c>
    </row>
    <row r="417" spans="1:11" ht="15.75" customHeight="1" x14ac:dyDescent="0.25">
      <c r="A417" s="328" t="s">
        <v>26347</v>
      </c>
      <c r="B417" s="329" t="s">
        <v>26348</v>
      </c>
      <c r="C417" s="366"/>
      <c r="D417" s="366"/>
      <c r="E417" s="366"/>
      <c r="F417" s="366"/>
      <c r="G417" s="366"/>
      <c r="H417" s="366"/>
      <c r="I417" s="366"/>
      <c r="J417" s="330">
        <v>1214.0256999999999</v>
      </c>
      <c r="K417" s="330">
        <v>515.03440000000001</v>
      </c>
    </row>
    <row r="418" spans="1:11" ht="30" customHeight="1" x14ac:dyDescent="0.25">
      <c r="A418" s="331" t="s">
        <v>26349</v>
      </c>
      <c r="B418" s="332" t="s">
        <v>26350</v>
      </c>
      <c r="C418" s="333">
        <v>769654.36140000005</v>
      </c>
      <c r="D418" s="333">
        <v>46.179299999999998</v>
      </c>
      <c r="E418" s="333">
        <v>14.2463</v>
      </c>
      <c r="F418" s="333">
        <v>5.7724000000000002</v>
      </c>
      <c r="G418" s="333">
        <v>69.268900000000002</v>
      </c>
      <c r="H418" s="333">
        <v>240.79079999999999</v>
      </c>
      <c r="I418" s="333">
        <v>36.460999999999999</v>
      </c>
      <c r="J418" s="333">
        <v>412.71870000000001</v>
      </c>
      <c r="K418" s="333">
        <v>102.65900000000001</v>
      </c>
    </row>
    <row r="419" spans="1:11" ht="15.75" customHeight="1" x14ac:dyDescent="0.25">
      <c r="A419" s="331" t="s">
        <v>26351</v>
      </c>
      <c r="B419" s="332" t="s">
        <v>26352</v>
      </c>
      <c r="C419" s="333">
        <v>3457169.3522999999</v>
      </c>
      <c r="D419" s="333">
        <v>345.71690000000001</v>
      </c>
      <c r="E419" s="333">
        <v>66.658500000000004</v>
      </c>
      <c r="F419" s="333">
        <v>0</v>
      </c>
      <c r="G419" s="333">
        <v>388.9316</v>
      </c>
      <c r="H419" s="333">
        <v>0</v>
      </c>
      <c r="I419" s="333">
        <v>0</v>
      </c>
      <c r="J419" s="333">
        <v>801.30700000000002</v>
      </c>
      <c r="K419" s="333">
        <v>412.37540000000001</v>
      </c>
    </row>
    <row r="420" spans="1:11" ht="15.75" customHeight="1" x14ac:dyDescent="0.25">
      <c r="A420" s="328" t="s">
        <v>26353</v>
      </c>
      <c r="B420" s="329" t="s">
        <v>26354</v>
      </c>
      <c r="C420" s="366"/>
      <c r="D420" s="366"/>
      <c r="E420" s="366"/>
      <c r="F420" s="366"/>
      <c r="G420" s="366"/>
      <c r="H420" s="366"/>
      <c r="I420" s="366"/>
      <c r="J420" s="330">
        <v>396.79309999999998</v>
      </c>
      <c r="K420" s="330">
        <v>123.8918</v>
      </c>
    </row>
    <row r="421" spans="1:11" ht="15.75" customHeight="1" x14ac:dyDescent="0.25">
      <c r="A421" s="331" t="s">
        <v>26355</v>
      </c>
      <c r="B421" s="332" t="s">
        <v>26356</v>
      </c>
      <c r="C421" s="333">
        <v>655325.10309999995</v>
      </c>
      <c r="D421" s="333">
        <v>32.766300000000001</v>
      </c>
      <c r="E421" s="333">
        <v>11.793100000000001</v>
      </c>
      <c r="F421" s="333">
        <v>4.7784000000000004</v>
      </c>
      <c r="G421" s="333">
        <v>49.1494</v>
      </c>
      <c r="H421" s="333">
        <v>191.81639999999999</v>
      </c>
      <c r="I421" s="333">
        <v>36.460999999999999</v>
      </c>
      <c r="J421" s="333">
        <v>326.76459999999997</v>
      </c>
      <c r="K421" s="333">
        <v>85.7988</v>
      </c>
    </row>
    <row r="422" spans="1:11" ht="15.75" customHeight="1" x14ac:dyDescent="0.25">
      <c r="A422" s="331" t="s">
        <v>26357</v>
      </c>
      <c r="B422" s="332" t="s">
        <v>26358</v>
      </c>
      <c r="C422" s="333">
        <v>34102</v>
      </c>
      <c r="D422" s="333">
        <v>3.4102000000000001</v>
      </c>
      <c r="E422" s="333">
        <v>0.65749999999999997</v>
      </c>
      <c r="F422" s="333">
        <v>0</v>
      </c>
      <c r="G422" s="333">
        <v>3.4102000000000001</v>
      </c>
      <c r="H422" s="333">
        <v>0</v>
      </c>
      <c r="I422" s="333">
        <v>0</v>
      </c>
      <c r="J422" s="333">
        <v>7.4779</v>
      </c>
      <c r="K422" s="333">
        <v>4.0677000000000003</v>
      </c>
    </row>
    <row r="423" spans="1:11" ht="15.75" customHeight="1" x14ac:dyDescent="0.25">
      <c r="A423" s="331" t="s">
        <v>26359</v>
      </c>
      <c r="B423" s="332" t="s">
        <v>26360</v>
      </c>
      <c r="C423" s="333">
        <v>285253.2</v>
      </c>
      <c r="D423" s="333">
        <v>28.525300000000001</v>
      </c>
      <c r="E423" s="333">
        <v>5.5</v>
      </c>
      <c r="F423" s="333">
        <v>0</v>
      </c>
      <c r="G423" s="333">
        <v>28.525300000000001</v>
      </c>
      <c r="H423" s="333">
        <v>0</v>
      </c>
      <c r="I423" s="333">
        <v>0</v>
      </c>
      <c r="J423" s="333">
        <v>62.550600000000003</v>
      </c>
      <c r="K423" s="333">
        <v>34.025300000000001</v>
      </c>
    </row>
    <row r="424" spans="1:11" ht="15.75" customHeight="1" x14ac:dyDescent="0.25">
      <c r="A424" s="328" t="s">
        <v>26361</v>
      </c>
      <c r="B424" s="329" t="s">
        <v>26362</v>
      </c>
      <c r="C424" s="366"/>
      <c r="D424" s="366"/>
      <c r="E424" s="366"/>
      <c r="F424" s="366"/>
      <c r="G424" s="366"/>
      <c r="H424" s="366"/>
      <c r="I424" s="366"/>
      <c r="J424" s="330">
        <v>397.28190000000001</v>
      </c>
      <c r="K424" s="330">
        <v>159.20509999999999</v>
      </c>
    </row>
    <row r="425" spans="1:11" ht="15.75" customHeight="1" x14ac:dyDescent="0.25">
      <c r="A425" s="331" t="s">
        <v>26363</v>
      </c>
      <c r="B425" s="332" t="s">
        <v>26364</v>
      </c>
      <c r="C425" s="333">
        <v>440796.81160000002</v>
      </c>
      <c r="D425" s="333">
        <v>22.0398</v>
      </c>
      <c r="E425" s="333">
        <v>7.9325000000000001</v>
      </c>
      <c r="F425" s="333">
        <v>3.2141000000000002</v>
      </c>
      <c r="G425" s="333">
        <v>33.059800000000003</v>
      </c>
      <c r="H425" s="333">
        <v>155.0856</v>
      </c>
      <c r="I425" s="333">
        <v>36.460999999999999</v>
      </c>
      <c r="J425" s="333">
        <v>257.7928</v>
      </c>
      <c r="K425" s="333">
        <v>69.647400000000005</v>
      </c>
    </row>
    <row r="426" spans="1:11" ht="15.75" customHeight="1" x14ac:dyDescent="0.25">
      <c r="A426" s="331" t="s">
        <v>26365</v>
      </c>
      <c r="B426" s="332" t="s">
        <v>26366</v>
      </c>
      <c r="C426" s="333">
        <v>25897.504300000001</v>
      </c>
      <c r="D426" s="333">
        <v>2.5897999999999999</v>
      </c>
      <c r="E426" s="333">
        <v>0.49930000000000002</v>
      </c>
      <c r="F426" s="333">
        <v>0</v>
      </c>
      <c r="G426" s="333">
        <v>2.5897999999999999</v>
      </c>
      <c r="H426" s="333">
        <v>0</v>
      </c>
      <c r="I426" s="333">
        <v>0</v>
      </c>
      <c r="J426" s="333">
        <v>5.6788999999999996</v>
      </c>
      <c r="K426" s="333">
        <v>3.0891000000000002</v>
      </c>
    </row>
    <row r="427" spans="1:11" ht="15.75" customHeight="1" x14ac:dyDescent="0.25">
      <c r="A427" s="331" t="s">
        <v>26367</v>
      </c>
      <c r="B427" s="332" t="s">
        <v>26368</v>
      </c>
      <c r="C427" s="333">
        <v>267801</v>
      </c>
      <c r="D427" s="333">
        <v>26.780100000000001</v>
      </c>
      <c r="E427" s="333">
        <v>5.1635</v>
      </c>
      <c r="F427" s="333">
        <v>0</v>
      </c>
      <c r="G427" s="333">
        <v>26.780100000000001</v>
      </c>
      <c r="H427" s="333">
        <v>0</v>
      </c>
      <c r="I427" s="333">
        <v>0</v>
      </c>
      <c r="J427" s="333">
        <v>58.723700000000001</v>
      </c>
      <c r="K427" s="333">
        <v>31.9436</v>
      </c>
    </row>
    <row r="428" spans="1:11" ht="15.75" customHeight="1" x14ac:dyDescent="0.25">
      <c r="A428" s="331" t="s">
        <v>26369</v>
      </c>
      <c r="B428" s="332" t="s">
        <v>26370</v>
      </c>
      <c r="C428" s="333">
        <v>205615</v>
      </c>
      <c r="D428" s="333">
        <v>21.846599999999999</v>
      </c>
      <c r="E428" s="333">
        <v>3.9645000000000001</v>
      </c>
      <c r="F428" s="333">
        <v>0</v>
      </c>
      <c r="G428" s="333">
        <v>20.561499999999999</v>
      </c>
      <c r="H428" s="333">
        <v>0</v>
      </c>
      <c r="I428" s="333">
        <v>28.713899999999999</v>
      </c>
      <c r="J428" s="333">
        <v>75.086500000000001</v>
      </c>
      <c r="K428" s="333">
        <v>54.524999999999999</v>
      </c>
    </row>
    <row r="429" spans="1:11" ht="15.75" customHeight="1" x14ac:dyDescent="0.25">
      <c r="A429" s="328" t="s">
        <v>26371</v>
      </c>
      <c r="B429" s="329" t="s">
        <v>26372</v>
      </c>
      <c r="C429" s="366"/>
      <c r="D429" s="366"/>
      <c r="E429" s="366"/>
      <c r="F429" s="366"/>
      <c r="G429" s="366"/>
      <c r="H429" s="366"/>
      <c r="I429" s="366"/>
      <c r="J429" s="330">
        <v>269.87979999999999</v>
      </c>
      <c r="K429" s="330">
        <v>86.725800000000007</v>
      </c>
    </row>
    <row r="430" spans="1:11" ht="15.75" customHeight="1" x14ac:dyDescent="0.25">
      <c r="A430" s="331" t="s">
        <v>26373</v>
      </c>
      <c r="B430" s="332" t="s">
        <v>26374</v>
      </c>
      <c r="C430" s="333">
        <v>491471.87540000002</v>
      </c>
      <c r="D430" s="333">
        <v>29.488299999999999</v>
      </c>
      <c r="E430" s="333">
        <v>9.0970999999999993</v>
      </c>
      <c r="F430" s="333">
        <v>3.6859999999999999</v>
      </c>
      <c r="G430" s="333">
        <v>44.232500000000002</v>
      </c>
      <c r="H430" s="333">
        <v>131.61869999999999</v>
      </c>
      <c r="I430" s="333">
        <v>36.460999999999999</v>
      </c>
      <c r="J430" s="333">
        <v>254.58359999999999</v>
      </c>
      <c r="K430" s="333">
        <v>78.732399999999998</v>
      </c>
    </row>
    <row r="431" spans="1:11" ht="15.75" customHeight="1" x14ac:dyDescent="0.25">
      <c r="A431" s="331" t="s">
        <v>26375</v>
      </c>
      <c r="B431" s="332" t="s">
        <v>26376</v>
      </c>
      <c r="C431" s="333">
        <v>81142.7</v>
      </c>
      <c r="D431" s="333">
        <v>6.4913999999999996</v>
      </c>
      <c r="E431" s="333">
        <v>1.502</v>
      </c>
      <c r="F431" s="333">
        <v>0</v>
      </c>
      <c r="G431" s="333">
        <v>7.3028000000000004</v>
      </c>
      <c r="H431" s="333">
        <v>0</v>
      </c>
      <c r="I431" s="333">
        <v>0</v>
      </c>
      <c r="J431" s="333">
        <v>15.296200000000001</v>
      </c>
      <c r="K431" s="333">
        <v>7.9934000000000003</v>
      </c>
    </row>
    <row r="432" spans="1:11" ht="15.75" customHeight="1" x14ac:dyDescent="0.25">
      <c r="A432" s="328" t="s">
        <v>26377</v>
      </c>
      <c r="B432" s="329" t="s">
        <v>26378</v>
      </c>
      <c r="C432" s="366"/>
      <c r="D432" s="366"/>
      <c r="E432" s="366"/>
      <c r="F432" s="366"/>
      <c r="G432" s="366"/>
      <c r="H432" s="366"/>
      <c r="I432" s="366"/>
      <c r="J432" s="330">
        <v>420.32170000000002</v>
      </c>
      <c r="K432" s="330">
        <v>109.9742</v>
      </c>
    </row>
    <row r="433" spans="1:11" ht="15.75" customHeight="1" x14ac:dyDescent="0.25">
      <c r="A433" s="331" t="s">
        <v>26379</v>
      </c>
      <c r="B433" s="332" t="s">
        <v>26380</v>
      </c>
      <c r="C433" s="333">
        <v>673236.69160000002</v>
      </c>
      <c r="D433" s="333">
        <v>33.661799999999999</v>
      </c>
      <c r="E433" s="333">
        <v>12.115500000000001</v>
      </c>
      <c r="F433" s="333">
        <v>4.9089999999999998</v>
      </c>
      <c r="G433" s="333">
        <v>50.492800000000003</v>
      </c>
      <c r="H433" s="333">
        <v>240.79079999999999</v>
      </c>
      <c r="I433" s="333">
        <v>36.460999999999999</v>
      </c>
      <c r="J433" s="333">
        <v>378.43090000000001</v>
      </c>
      <c r="K433" s="333">
        <v>87.147300000000001</v>
      </c>
    </row>
    <row r="434" spans="1:11" ht="15.75" customHeight="1" x14ac:dyDescent="0.25">
      <c r="A434" s="331" t="s">
        <v>26381</v>
      </c>
      <c r="B434" s="332" t="s">
        <v>26382</v>
      </c>
      <c r="C434" s="333">
        <v>338913.50329999998</v>
      </c>
      <c r="D434" s="333">
        <v>16.945699999999999</v>
      </c>
      <c r="E434" s="333">
        <v>5.8811999999999998</v>
      </c>
      <c r="F434" s="333">
        <v>0</v>
      </c>
      <c r="G434" s="333">
        <v>19.0639</v>
      </c>
      <c r="H434" s="333">
        <v>0</v>
      </c>
      <c r="I434" s="333">
        <v>0</v>
      </c>
      <c r="J434" s="333">
        <v>41.890799999999999</v>
      </c>
      <c r="K434" s="333">
        <v>22.826899999999998</v>
      </c>
    </row>
    <row r="435" spans="1:11" ht="15.75" customHeight="1" x14ac:dyDescent="0.25">
      <c r="A435" s="328" t="s">
        <v>26383</v>
      </c>
      <c r="B435" s="329" t="s">
        <v>26384</v>
      </c>
      <c r="C435" s="366"/>
      <c r="D435" s="366"/>
      <c r="E435" s="366"/>
      <c r="F435" s="366"/>
      <c r="G435" s="366"/>
      <c r="H435" s="366"/>
      <c r="I435" s="366"/>
      <c r="J435" s="330">
        <v>567.67819999999995</v>
      </c>
      <c r="K435" s="330">
        <v>169.05969999999999</v>
      </c>
    </row>
    <row r="436" spans="1:11" ht="15.75" customHeight="1" x14ac:dyDescent="0.25">
      <c r="A436" s="331" t="s">
        <v>26385</v>
      </c>
      <c r="B436" s="332" t="s">
        <v>26386</v>
      </c>
      <c r="C436" s="333">
        <v>796100.98400000005</v>
      </c>
      <c r="D436" s="333">
        <v>39.805</v>
      </c>
      <c r="E436" s="333">
        <v>14.326499999999999</v>
      </c>
      <c r="F436" s="333">
        <v>5.8048999999999999</v>
      </c>
      <c r="G436" s="333">
        <v>59.707599999999999</v>
      </c>
      <c r="H436" s="333">
        <v>270.37950000000001</v>
      </c>
      <c r="I436" s="333">
        <v>36.460999999999999</v>
      </c>
      <c r="J436" s="333">
        <v>426.48450000000003</v>
      </c>
      <c r="K436" s="333">
        <v>96.397400000000005</v>
      </c>
    </row>
    <row r="437" spans="1:11" ht="15.75" customHeight="1" x14ac:dyDescent="0.25">
      <c r="A437" s="331" t="s">
        <v>26387</v>
      </c>
      <c r="B437" s="332" t="s">
        <v>26388</v>
      </c>
      <c r="C437" s="333">
        <v>609168.22230000002</v>
      </c>
      <c r="D437" s="333">
        <v>60.916800000000002</v>
      </c>
      <c r="E437" s="333">
        <v>11.7455</v>
      </c>
      <c r="F437" s="333">
        <v>0</v>
      </c>
      <c r="G437" s="333">
        <v>68.531400000000005</v>
      </c>
      <c r="H437" s="333">
        <v>0</v>
      </c>
      <c r="I437" s="333">
        <v>0</v>
      </c>
      <c r="J437" s="333">
        <v>141.19370000000001</v>
      </c>
      <c r="K437" s="333">
        <v>72.662300000000002</v>
      </c>
    </row>
    <row r="438" spans="1:11" ht="15.75" customHeight="1" x14ac:dyDescent="0.25">
      <c r="A438" s="328" t="s">
        <v>26389</v>
      </c>
      <c r="B438" s="329" t="s">
        <v>26390</v>
      </c>
      <c r="C438" s="366"/>
      <c r="D438" s="366"/>
      <c r="E438" s="366"/>
      <c r="F438" s="366"/>
      <c r="G438" s="366"/>
      <c r="H438" s="366"/>
      <c r="I438" s="366"/>
      <c r="J438" s="330">
        <v>334.21820000000002</v>
      </c>
      <c r="K438" s="330">
        <v>83.183999999999997</v>
      </c>
    </row>
    <row r="439" spans="1:11" ht="15.75" customHeight="1" x14ac:dyDescent="0.25">
      <c r="A439" s="331" t="s">
        <v>26391</v>
      </c>
      <c r="B439" s="332" t="s">
        <v>26392</v>
      </c>
      <c r="C439" s="333">
        <v>620594.92830000003</v>
      </c>
      <c r="D439" s="333">
        <v>31.029699999999998</v>
      </c>
      <c r="E439" s="333">
        <v>11.168100000000001</v>
      </c>
      <c r="F439" s="333">
        <v>4.5251999999999999</v>
      </c>
      <c r="G439" s="333">
        <v>46.544600000000003</v>
      </c>
      <c r="H439" s="333">
        <v>204.4896</v>
      </c>
      <c r="I439" s="333">
        <v>36.460999999999999</v>
      </c>
      <c r="J439" s="333">
        <v>334.21820000000002</v>
      </c>
      <c r="K439" s="333">
        <v>83.183999999999997</v>
      </c>
    </row>
    <row r="440" spans="1:11" ht="15.75" customHeight="1" x14ac:dyDescent="0.25">
      <c r="A440" s="328" t="s">
        <v>26393</v>
      </c>
      <c r="B440" s="329" t="s">
        <v>26394</v>
      </c>
      <c r="C440" s="366"/>
      <c r="D440" s="366"/>
      <c r="E440" s="366"/>
      <c r="F440" s="366"/>
      <c r="G440" s="366"/>
      <c r="H440" s="366"/>
      <c r="I440" s="366"/>
      <c r="J440" s="330">
        <v>6.8211000000000004</v>
      </c>
      <c r="K440" s="330">
        <v>4.6268000000000002</v>
      </c>
    </row>
    <row r="441" spans="1:11" ht="15.75" customHeight="1" x14ac:dyDescent="0.25">
      <c r="A441" s="331" t="s">
        <v>26395</v>
      </c>
      <c r="B441" s="332" t="s">
        <v>26396</v>
      </c>
      <c r="C441" s="333">
        <v>35109.563600000001</v>
      </c>
      <c r="D441" s="333">
        <v>3.9498000000000002</v>
      </c>
      <c r="E441" s="333">
        <v>0.67700000000000005</v>
      </c>
      <c r="F441" s="333">
        <v>0</v>
      </c>
      <c r="G441" s="333">
        <v>2.1943000000000001</v>
      </c>
      <c r="H441" s="333">
        <v>0</v>
      </c>
      <c r="I441" s="333">
        <v>0</v>
      </c>
      <c r="J441" s="333">
        <v>6.8211000000000004</v>
      </c>
      <c r="K441" s="333">
        <v>4.6268000000000002</v>
      </c>
    </row>
    <row r="442" spans="1:11" ht="15.75" customHeight="1" x14ac:dyDescent="0.25">
      <c r="A442" s="328" t="s">
        <v>26397</v>
      </c>
      <c r="B442" s="329" t="s">
        <v>26398</v>
      </c>
      <c r="C442" s="366"/>
      <c r="D442" s="366"/>
      <c r="E442" s="366"/>
      <c r="F442" s="366"/>
      <c r="G442" s="366"/>
      <c r="H442" s="366"/>
      <c r="I442" s="366"/>
      <c r="J442" s="330">
        <v>106.0296</v>
      </c>
      <c r="K442" s="330">
        <v>57.199300000000001</v>
      </c>
    </row>
    <row r="443" spans="1:11" ht="15.75" customHeight="1" x14ac:dyDescent="0.25">
      <c r="A443" s="331" t="s">
        <v>26399</v>
      </c>
      <c r="B443" s="332" t="s">
        <v>26400</v>
      </c>
      <c r="C443" s="333">
        <v>434047.3075</v>
      </c>
      <c r="D443" s="333">
        <v>48.830300000000001</v>
      </c>
      <c r="E443" s="333">
        <v>8.3689999999999998</v>
      </c>
      <c r="F443" s="333">
        <v>0</v>
      </c>
      <c r="G443" s="333">
        <v>48.830300000000001</v>
      </c>
      <c r="H443" s="333">
        <v>0</v>
      </c>
      <c r="I443" s="333">
        <v>0</v>
      </c>
      <c r="J443" s="333">
        <v>106.0296</v>
      </c>
      <c r="K443" s="333">
        <v>57.199300000000001</v>
      </c>
    </row>
    <row r="444" spans="1:11" ht="15.75" customHeight="1" x14ac:dyDescent="0.25">
      <c r="A444" s="328" t="s">
        <v>26401</v>
      </c>
      <c r="B444" s="329" t="s">
        <v>26402</v>
      </c>
      <c r="C444" s="366"/>
      <c r="D444" s="366"/>
      <c r="E444" s="366"/>
      <c r="F444" s="366"/>
      <c r="G444" s="366"/>
      <c r="H444" s="366"/>
      <c r="I444" s="366"/>
      <c r="J444" s="330">
        <v>326.29180000000002</v>
      </c>
      <c r="K444" s="330">
        <v>102.4054</v>
      </c>
    </row>
    <row r="445" spans="1:11" ht="15.75" customHeight="1" x14ac:dyDescent="0.25">
      <c r="A445" s="331" t="s">
        <v>26403</v>
      </c>
      <c r="B445" s="332" t="s">
        <v>26404</v>
      </c>
      <c r="C445" s="333">
        <v>751477.27930000005</v>
      </c>
      <c r="D445" s="333">
        <v>37.573900000000002</v>
      </c>
      <c r="E445" s="333">
        <v>13.5235</v>
      </c>
      <c r="F445" s="333">
        <v>5.4794999999999998</v>
      </c>
      <c r="G445" s="333">
        <v>56.360799999999998</v>
      </c>
      <c r="H445" s="333">
        <v>157.87799999999999</v>
      </c>
      <c r="I445" s="333">
        <v>35.599299999999999</v>
      </c>
      <c r="J445" s="333">
        <v>306.41500000000002</v>
      </c>
      <c r="K445" s="333">
        <v>92.176199999999994</v>
      </c>
    </row>
    <row r="446" spans="1:11" ht="15.75" customHeight="1" x14ac:dyDescent="0.25">
      <c r="A446" s="331" t="s">
        <v>26405</v>
      </c>
      <c r="B446" s="332" t="s">
        <v>26406</v>
      </c>
      <c r="C446" s="333">
        <v>85756.5</v>
      </c>
      <c r="D446" s="333">
        <v>8.5756999999999994</v>
      </c>
      <c r="E446" s="333">
        <v>1.6535</v>
      </c>
      <c r="F446" s="333">
        <v>0</v>
      </c>
      <c r="G446" s="333">
        <v>9.6476000000000006</v>
      </c>
      <c r="H446" s="333">
        <v>0</v>
      </c>
      <c r="I446" s="333">
        <v>0</v>
      </c>
      <c r="J446" s="333">
        <v>19.876799999999999</v>
      </c>
      <c r="K446" s="333">
        <v>10.229200000000001</v>
      </c>
    </row>
    <row r="447" spans="1:11" ht="15.75" customHeight="1" x14ac:dyDescent="0.25">
      <c r="A447" s="328" t="s">
        <v>26407</v>
      </c>
      <c r="B447" s="329" t="s">
        <v>26408</v>
      </c>
      <c r="C447" s="366"/>
      <c r="D447" s="366"/>
      <c r="E447" s="366"/>
      <c r="F447" s="366"/>
      <c r="G447" s="366"/>
      <c r="H447" s="366"/>
      <c r="I447" s="366"/>
      <c r="J447" s="330">
        <v>668.34199999999998</v>
      </c>
      <c r="K447" s="330">
        <v>165.1472</v>
      </c>
    </row>
    <row r="448" spans="1:11" ht="15.75" customHeight="1" x14ac:dyDescent="0.25">
      <c r="A448" s="331" t="s">
        <v>26329</v>
      </c>
      <c r="B448" s="332" t="s">
        <v>26330</v>
      </c>
      <c r="C448" s="333">
        <v>1108786.3485999999</v>
      </c>
      <c r="D448" s="333">
        <v>66.527199999999993</v>
      </c>
      <c r="E448" s="333">
        <v>20.523599999999998</v>
      </c>
      <c r="F448" s="333">
        <v>8.3158999999999992</v>
      </c>
      <c r="G448" s="333">
        <v>99.790800000000004</v>
      </c>
      <c r="H448" s="333">
        <v>375.47039999999998</v>
      </c>
      <c r="I448" s="333">
        <v>36.460999999999999</v>
      </c>
      <c r="J448" s="333">
        <v>607.08889999999997</v>
      </c>
      <c r="K448" s="333">
        <v>131.82769999999999</v>
      </c>
    </row>
    <row r="449" spans="1:11" ht="15.75" customHeight="1" x14ac:dyDescent="0.25">
      <c r="A449" s="331" t="s">
        <v>26409</v>
      </c>
      <c r="B449" s="332" t="s">
        <v>26410</v>
      </c>
      <c r="C449" s="333">
        <v>279335.5</v>
      </c>
      <c r="D449" s="333">
        <v>27.933599999999998</v>
      </c>
      <c r="E449" s="333">
        <v>5.3859000000000004</v>
      </c>
      <c r="F449" s="333">
        <v>0</v>
      </c>
      <c r="G449" s="333">
        <v>27.933599999999998</v>
      </c>
      <c r="H449" s="333">
        <v>0</v>
      </c>
      <c r="I449" s="333">
        <v>0</v>
      </c>
      <c r="J449" s="333">
        <v>61.253100000000003</v>
      </c>
      <c r="K449" s="333">
        <v>33.319499999999998</v>
      </c>
    </row>
    <row r="450" spans="1:11" ht="15.75" customHeight="1" x14ac:dyDescent="0.25">
      <c r="A450" s="328" t="s">
        <v>26411</v>
      </c>
      <c r="B450" s="329" t="s">
        <v>26412</v>
      </c>
      <c r="C450" s="366"/>
      <c r="D450" s="366"/>
      <c r="E450" s="366"/>
      <c r="F450" s="366"/>
      <c r="G450" s="366"/>
      <c r="H450" s="366"/>
      <c r="I450" s="366"/>
      <c r="J450" s="330">
        <v>688.5711</v>
      </c>
      <c r="K450" s="330">
        <v>231.14680000000001</v>
      </c>
    </row>
    <row r="451" spans="1:11" ht="15.75" customHeight="1" x14ac:dyDescent="0.25">
      <c r="A451" s="331" t="s">
        <v>26335</v>
      </c>
      <c r="B451" s="332" t="s">
        <v>26336</v>
      </c>
      <c r="C451" s="333">
        <v>949366.25399999996</v>
      </c>
      <c r="D451" s="333">
        <v>47.468299999999999</v>
      </c>
      <c r="E451" s="333">
        <v>17.084599999999998</v>
      </c>
      <c r="F451" s="333">
        <v>6.9225000000000003</v>
      </c>
      <c r="G451" s="333">
        <v>71.202500000000001</v>
      </c>
      <c r="H451" s="333">
        <v>273.65519999999998</v>
      </c>
      <c r="I451" s="333">
        <v>36.460999999999999</v>
      </c>
      <c r="J451" s="333">
        <v>452.79410000000001</v>
      </c>
      <c r="K451" s="333">
        <v>107.93640000000001</v>
      </c>
    </row>
    <row r="452" spans="1:11" ht="15.75" customHeight="1" x14ac:dyDescent="0.25">
      <c r="A452" s="331" t="s">
        <v>26413</v>
      </c>
      <c r="B452" s="332" t="s">
        <v>26414</v>
      </c>
      <c r="C452" s="333">
        <v>749824.54539999994</v>
      </c>
      <c r="D452" s="333">
        <v>59.985999999999997</v>
      </c>
      <c r="E452" s="333">
        <v>13.879300000000001</v>
      </c>
      <c r="F452" s="333">
        <v>0</v>
      </c>
      <c r="G452" s="333">
        <v>67.484200000000001</v>
      </c>
      <c r="H452" s="333">
        <v>0</v>
      </c>
      <c r="I452" s="333">
        <v>0</v>
      </c>
      <c r="J452" s="333">
        <v>141.34950000000001</v>
      </c>
      <c r="K452" s="333">
        <v>73.865300000000005</v>
      </c>
    </row>
    <row r="453" spans="1:11" ht="15.75" customHeight="1" x14ac:dyDescent="0.25">
      <c r="A453" s="331" t="s">
        <v>26415</v>
      </c>
      <c r="B453" s="332" t="s">
        <v>26416</v>
      </c>
      <c r="C453" s="333">
        <v>500915.527</v>
      </c>
      <c r="D453" s="333">
        <v>40.0732</v>
      </c>
      <c r="E453" s="333">
        <v>9.2719000000000005</v>
      </c>
      <c r="F453" s="333">
        <v>0</v>
      </c>
      <c r="G453" s="333">
        <v>45.0824</v>
      </c>
      <c r="H453" s="333">
        <v>0</v>
      </c>
      <c r="I453" s="333">
        <v>0</v>
      </c>
      <c r="J453" s="333">
        <v>94.427499999999995</v>
      </c>
      <c r="K453" s="333">
        <v>49.345100000000002</v>
      </c>
    </row>
    <row r="454" spans="1:11" ht="15.75" customHeight="1" x14ac:dyDescent="0.25">
      <c r="A454" s="328" t="s">
        <v>26417</v>
      </c>
      <c r="B454" s="329" t="s">
        <v>26418</v>
      </c>
      <c r="C454" s="366"/>
      <c r="D454" s="366"/>
      <c r="E454" s="366"/>
      <c r="F454" s="366"/>
      <c r="G454" s="366"/>
      <c r="H454" s="366"/>
      <c r="I454" s="366"/>
      <c r="J454" s="330">
        <v>772.68690000000004</v>
      </c>
      <c r="K454" s="330">
        <v>274.85210000000001</v>
      </c>
    </row>
    <row r="455" spans="1:11" ht="15.75" customHeight="1" x14ac:dyDescent="0.25">
      <c r="A455" s="331" t="s">
        <v>26413</v>
      </c>
      <c r="B455" s="332" t="s">
        <v>26414</v>
      </c>
      <c r="C455" s="333">
        <v>749824.54539999994</v>
      </c>
      <c r="D455" s="333">
        <v>59.985999999999997</v>
      </c>
      <c r="E455" s="333">
        <v>13.879300000000001</v>
      </c>
      <c r="F455" s="333">
        <v>0</v>
      </c>
      <c r="G455" s="333">
        <v>67.484200000000001</v>
      </c>
      <c r="H455" s="333">
        <v>0</v>
      </c>
      <c r="I455" s="333">
        <v>0</v>
      </c>
      <c r="J455" s="333">
        <v>141.34950000000001</v>
      </c>
      <c r="K455" s="333">
        <v>73.865300000000005</v>
      </c>
    </row>
    <row r="456" spans="1:11" ht="15.75" customHeight="1" x14ac:dyDescent="0.25">
      <c r="A456" s="331" t="s">
        <v>26419</v>
      </c>
      <c r="B456" s="332" t="s">
        <v>26420</v>
      </c>
      <c r="C456" s="333">
        <v>1026723.9671</v>
      </c>
      <c r="D456" s="333">
        <v>51.336199999999998</v>
      </c>
      <c r="E456" s="333">
        <v>18.476800000000001</v>
      </c>
      <c r="F456" s="333">
        <v>7.4865000000000004</v>
      </c>
      <c r="G456" s="333">
        <v>77.004300000000001</v>
      </c>
      <c r="H456" s="333">
        <v>273.65519999999998</v>
      </c>
      <c r="I456" s="333">
        <v>36.460999999999999</v>
      </c>
      <c r="J456" s="333">
        <v>464.42</v>
      </c>
      <c r="K456" s="333">
        <v>113.76049999999999</v>
      </c>
    </row>
    <row r="457" spans="1:11" ht="15.75" customHeight="1" x14ac:dyDescent="0.25">
      <c r="A457" s="331" t="s">
        <v>26421</v>
      </c>
      <c r="B457" s="332" t="s">
        <v>26422</v>
      </c>
      <c r="C457" s="333">
        <v>384540.99709999998</v>
      </c>
      <c r="D457" s="333">
        <v>30.763300000000001</v>
      </c>
      <c r="E457" s="333">
        <v>7.1178999999999997</v>
      </c>
      <c r="F457" s="333">
        <v>0</v>
      </c>
      <c r="G457" s="333">
        <v>34.608699999999999</v>
      </c>
      <c r="H457" s="333">
        <v>0</v>
      </c>
      <c r="I457" s="333">
        <v>0</v>
      </c>
      <c r="J457" s="333">
        <v>72.489900000000006</v>
      </c>
      <c r="K457" s="333">
        <v>37.8812</v>
      </c>
    </row>
    <row r="458" spans="1:11" ht="15.75" customHeight="1" x14ac:dyDescent="0.25">
      <c r="A458" s="331" t="s">
        <v>26415</v>
      </c>
      <c r="B458" s="332" t="s">
        <v>26416</v>
      </c>
      <c r="C458" s="333">
        <v>500915.527</v>
      </c>
      <c r="D458" s="333">
        <v>40.0732</v>
      </c>
      <c r="E458" s="333">
        <v>9.2719000000000005</v>
      </c>
      <c r="F458" s="333">
        <v>0</v>
      </c>
      <c r="G458" s="333">
        <v>45.0824</v>
      </c>
      <c r="H458" s="333">
        <v>0</v>
      </c>
      <c r="I458" s="333">
        <v>0</v>
      </c>
      <c r="J458" s="333">
        <v>94.427499999999995</v>
      </c>
      <c r="K458" s="333">
        <v>49.345100000000002</v>
      </c>
    </row>
    <row r="459" spans="1:11" ht="15.75" customHeight="1" x14ac:dyDescent="0.25">
      <c r="A459" s="328" t="s">
        <v>26423</v>
      </c>
      <c r="B459" s="329" t="s">
        <v>26424</v>
      </c>
      <c r="C459" s="366"/>
      <c r="D459" s="366"/>
      <c r="E459" s="366"/>
      <c r="F459" s="366"/>
      <c r="G459" s="366"/>
      <c r="H459" s="366"/>
      <c r="I459" s="366"/>
      <c r="J459" s="330">
        <v>1495.8334</v>
      </c>
      <c r="K459" s="330">
        <v>609.44230000000005</v>
      </c>
    </row>
    <row r="460" spans="1:11" ht="15.75" customHeight="1" x14ac:dyDescent="0.25">
      <c r="A460" s="331" t="s">
        <v>26425</v>
      </c>
      <c r="B460" s="332" t="s">
        <v>26426</v>
      </c>
      <c r="C460" s="333">
        <v>5166351.9956</v>
      </c>
      <c r="D460" s="333">
        <v>258.31760000000003</v>
      </c>
      <c r="E460" s="333">
        <v>92.972800000000007</v>
      </c>
      <c r="F460" s="333">
        <v>37.671300000000002</v>
      </c>
      <c r="G460" s="333">
        <v>387.47640000000001</v>
      </c>
      <c r="H460" s="333">
        <v>330.79199999999997</v>
      </c>
      <c r="I460" s="333">
        <v>36.460999999999999</v>
      </c>
      <c r="J460" s="333">
        <v>1143.6911</v>
      </c>
      <c r="K460" s="333">
        <v>425.42270000000002</v>
      </c>
    </row>
    <row r="461" spans="1:11" ht="15.75" customHeight="1" x14ac:dyDescent="0.25">
      <c r="A461" s="331" t="s">
        <v>26413</v>
      </c>
      <c r="B461" s="332" t="s">
        <v>26414</v>
      </c>
      <c r="C461" s="333">
        <v>749824.54539999994</v>
      </c>
      <c r="D461" s="333">
        <v>59.985999999999997</v>
      </c>
      <c r="E461" s="333">
        <v>13.879300000000001</v>
      </c>
      <c r="F461" s="333">
        <v>0</v>
      </c>
      <c r="G461" s="333">
        <v>67.484200000000001</v>
      </c>
      <c r="H461" s="333">
        <v>0</v>
      </c>
      <c r="I461" s="333">
        <v>0</v>
      </c>
      <c r="J461" s="333">
        <v>141.34950000000001</v>
      </c>
      <c r="K461" s="333">
        <v>73.865300000000005</v>
      </c>
    </row>
    <row r="462" spans="1:11" ht="15.75" customHeight="1" x14ac:dyDescent="0.25">
      <c r="A462" s="331" t="s">
        <v>26427</v>
      </c>
      <c r="B462" s="332" t="s">
        <v>26428</v>
      </c>
      <c r="C462" s="333">
        <v>617290.05680000002</v>
      </c>
      <c r="D462" s="333">
        <v>49.383200000000002</v>
      </c>
      <c r="E462" s="333">
        <v>11.426</v>
      </c>
      <c r="F462" s="333">
        <v>0</v>
      </c>
      <c r="G462" s="333">
        <v>55.556100000000001</v>
      </c>
      <c r="H462" s="333">
        <v>0</v>
      </c>
      <c r="I462" s="333">
        <v>0</v>
      </c>
      <c r="J462" s="333">
        <v>116.3653</v>
      </c>
      <c r="K462" s="333">
        <v>60.809199999999997</v>
      </c>
    </row>
    <row r="463" spans="1:11" ht="15.75" customHeight="1" x14ac:dyDescent="0.25">
      <c r="A463" s="331" t="s">
        <v>26415</v>
      </c>
      <c r="B463" s="332" t="s">
        <v>26416</v>
      </c>
      <c r="C463" s="333">
        <v>500915.527</v>
      </c>
      <c r="D463" s="333">
        <v>40.0732</v>
      </c>
      <c r="E463" s="333">
        <v>9.2719000000000005</v>
      </c>
      <c r="F463" s="333">
        <v>0</v>
      </c>
      <c r="G463" s="333">
        <v>45.0824</v>
      </c>
      <c r="H463" s="333">
        <v>0</v>
      </c>
      <c r="I463" s="333">
        <v>0</v>
      </c>
      <c r="J463" s="333">
        <v>94.427499999999995</v>
      </c>
      <c r="K463" s="333">
        <v>49.345100000000002</v>
      </c>
    </row>
    <row r="464" spans="1:11" ht="30" customHeight="1" x14ac:dyDescent="0.25">
      <c r="A464" s="328" t="s">
        <v>26429</v>
      </c>
      <c r="B464" s="329" t="s">
        <v>21822</v>
      </c>
      <c r="C464" s="366"/>
      <c r="D464" s="366"/>
      <c r="E464" s="366"/>
      <c r="F464" s="366"/>
      <c r="G464" s="366"/>
      <c r="H464" s="366"/>
      <c r="I464" s="366"/>
      <c r="J464" s="330">
        <v>413.66989999999998</v>
      </c>
      <c r="K464" s="330">
        <v>133.07220000000001</v>
      </c>
    </row>
    <row r="465" spans="1:11" ht="30" customHeight="1" x14ac:dyDescent="0.25">
      <c r="A465" s="331" t="s">
        <v>26430</v>
      </c>
      <c r="B465" s="332" t="s">
        <v>26431</v>
      </c>
      <c r="C465" s="333">
        <v>396318.63400000002</v>
      </c>
      <c r="D465" s="333">
        <v>39.631900000000002</v>
      </c>
      <c r="E465" s="333">
        <v>7.6414999999999997</v>
      </c>
      <c r="F465" s="333">
        <v>0</v>
      </c>
      <c r="G465" s="333">
        <v>39.631900000000002</v>
      </c>
      <c r="H465" s="333">
        <v>0</v>
      </c>
      <c r="I465" s="333">
        <v>0</v>
      </c>
      <c r="J465" s="333">
        <v>86.905299999999997</v>
      </c>
      <c r="K465" s="333">
        <v>47.273400000000002</v>
      </c>
    </row>
    <row r="466" spans="1:11" ht="15.75" customHeight="1" x14ac:dyDescent="0.25">
      <c r="A466" s="331" t="s">
        <v>26355</v>
      </c>
      <c r="B466" s="332" t="s">
        <v>26356</v>
      </c>
      <c r="C466" s="333">
        <v>655325.10309999995</v>
      </c>
      <c r="D466" s="333">
        <v>32.766300000000001</v>
      </c>
      <c r="E466" s="333">
        <v>11.793100000000001</v>
      </c>
      <c r="F466" s="333">
        <v>4.7784000000000004</v>
      </c>
      <c r="G466" s="333">
        <v>49.1494</v>
      </c>
      <c r="H466" s="333">
        <v>191.81639999999999</v>
      </c>
      <c r="I466" s="333">
        <v>36.460999999999999</v>
      </c>
      <c r="J466" s="333">
        <v>326.76459999999997</v>
      </c>
      <c r="K466" s="333">
        <v>85.7988</v>
      </c>
    </row>
    <row r="467" spans="1:11" ht="15.75" customHeight="1" x14ac:dyDescent="0.25">
      <c r="A467" s="328" t="s">
        <v>26432</v>
      </c>
      <c r="B467" s="329" t="s">
        <v>26433</v>
      </c>
      <c r="C467" s="366"/>
      <c r="D467" s="366"/>
      <c r="E467" s="366"/>
      <c r="F467" s="366"/>
      <c r="G467" s="366"/>
      <c r="H467" s="366"/>
      <c r="I467" s="366"/>
      <c r="J467" s="330">
        <v>358.827</v>
      </c>
      <c r="K467" s="330">
        <v>123.0605</v>
      </c>
    </row>
    <row r="468" spans="1:11" ht="15.75" customHeight="1" x14ac:dyDescent="0.25">
      <c r="A468" s="331" t="s">
        <v>26434</v>
      </c>
      <c r="B468" s="332" t="s">
        <v>26435</v>
      </c>
      <c r="C468" s="333">
        <v>751477.27930000005</v>
      </c>
      <c r="D468" s="333">
        <v>37.573900000000002</v>
      </c>
      <c r="E468" s="333">
        <v>13.5235</v>
      </c>
      <c r="F468" s="333">
        <v>5.4794999999999998</v>
      </c>
      <c r="G468" s="333">
        <v>56.360799999999998</v>
      </c>
      <c r="H468" s="333">
        <v>157.87799999999999</v>
      </c>
      <c r="I468" s="333">
        <v>44.2117</v>
      </c>
      <c r="J468" s="333">
        <v>315.0274</v>
      </c>
      <c r="K468" s="333">
        <v>100.7886</v>
      </c>
    </row>
    <row r="469" spans="1:11" ht="15.75" customHeight="1" x14ac:dyDescent="0.25">
      <c r="A469" s="331" t="s">
        <v>26436</v>
      </c>
      <c r="B469" s="332" t="s">
        <v>26437</v>
      </c>
      <c r="C469" s="333">
        <v>155477.73079999999</v>
      </c>
      <c r="D469" s="333">
        <v>19.1357</v>
      </c>
      <c r="E469" s="333">
        <v>3.1362000000000001</v>
      </c>
      <c r="F469" s="333">
        <v>0</v>
      </c>
      <c r="G469" s="333">
        <v>21.527699999999999</v>
      </c>
      <c r="H469" s="333">
        <v>0</v>
      </c>
      <c r="I469" s="333">
        <v>0</v>
      </c>
      <c r="J469" s="333">
        <v>43.799599999999998</v>
      </c>
      <c r="K469" s="333">
        <v>22.271899999999999</v>
      </c>
    </row>
    <row r="470" spans="1:11" ht="15.75" customHeight="1" x14ac:dyDescent="0.25">
      <c r="A470" s="328" t="s">
        <v>26438</v>
      </c>
      <c r="B470" s="329" t="s">
        <v>26439</v>
      </c>
      <c r="C470" s="366"/>
      <c r="D470" s="366"/>
      <c r="E470" s="366"/>
      <c r="F470" s="366"/>
      <c r="G470" s="366"/>
      <c r="H470" s="366"/>
      <c r="I470" s="366"/>
      <c r="J470" s="330">
        <v>343.20409999999998</v>
      </c>
      <c r="K470" s="330">
        <v>136.89949999999999</v>
      </c>
    </row>
    <row r="471" spans="1:11" ht="30" customHeight="1" x14ac:dyDescent="0.25">
      <c r="A471" s="331" t="s">
        <v>26440</v>
      </c>
      <c r="B471" s="332" t="s">
        <v>26441</v>
      </c>
      <c r="C471" s="333">
        <v>396939.8591</v>
      </c>
      <c r="D471" s="333">
        <v>23.816400000000002</v>
      </c>
      <c r="E471" s="333">
        <v>7.3474000000000004</v>
      </c>
      <c r="F471" s="333">
        <v>2.9769999999999999</v>
      </c>
      <c r="G471" s="333">
        <v>35.724600000000002</v>
      </c>
      <c r="H471" s="333">
        <v>122.43600000000001</v>
      </c>
      <c r="I471" s="333">
        <v>45.331899999999997</v>
      </c>
      <c r="J471" s="333">
        <v>237.63329999999999</v>
      </c>
      <c r="K471" s="333">
        <v>79.472700000000003</v>
      </c>
    </row>
    <row r="472" spans="1:11" ht="15.75" customHeight="1" x14ac:dyDescent="0.25">
      <c r="A472" s="331" t="s">
        <v>26442</v>
      </c>
      <c r="B472" s="332" t="s">
        <v>26443</v>
      </c>
      <c r="C472" s="333">
        <v>481440</v>
      </c>
      <c r="D472" s="333">
        <v>48.143999999999998</v>
      </c>
      <c r="E472" s="333">
        <v>9.2827999999999999</v>
      </c>
      <c r="F472" s="333">
        <v>0</v>
      </c>
      <c r="G472" s="333">
        <v>48.143999999999998</v>
      </c>
      <c r="H472" s="333">
        <v>0</v>
      </c>
      <c r="I472" s="333">
        <v>0</v>
      </c>
      <c r="J472" s="333">
        <v>105.57080000000001</v>
      </c>
      <c r="K472" s="333">
        <v>57.4268</v>
      </c>
    </row>
    <row r="473" spans="1:11" ht="15.75" customHeight="1" x14ac:dyDescent="0.25">
      <c r="A473" s="328" t="s">
        <v>26444</v>
      </c>
      <c r="B473" s="329" t="s">
        <v>26445</v>
      </c>
      <c r="C473" s="366"/>
      <c r="D473" s="366"/>
      <c r="E473" s="366"/>
      <c r="F473" s="366"/>
      <c r="G473" s="366"/>
      <c r="H473" s="366"/>
      <c r="I473" s="366"/>
      <c r="J473" s="330">
        <v>202.839</v>
      </c>
      <c r="K473" s="330">
        <v>82.983900000000006</v>
      </c>
    </row>
    <row r="474" spans="1:11" ht="15.75" customHeight="1" x14ac:dyDescent="0.25">
      <c r="A474" s="331" t="s">
        <v>26446</v>
      </c>
      <c r="B474" s="332" t="s">
        <v>26447</v>
      </c>
      <c r="C474" s="333">
        <v>534037.45860000001</v>
      </c>
      <c r="D474" s="333">
        <v>26.701899999999998</v>
      </c>
      <c r="E474" s="333">
        <v>9.6104000000000003</v>
      </c>
      <c r="F474" s="333">
        <v>3.8940000000000001</v>
      </c>
      <c r="G474" s="333">
        <v>40.052799999999998</v>
      </c>
      <c r="H474" s="333">
        <v>73.031999999999996</v>
      </c>
      <c r="I474" s="333">
        <v>35.599299999999999</v>
      </c>
      <c r="J474" s="333">
        <v>188.8904</v>
      </c>
      <c r="K474" s="333">
        <v>75.805599999999998</v>
      </c>
    </row>
    <row r="475" spans="1:11" ht="15.75" customHeight="1" x14ac:dyDescent="0.25">
      <c r="A475" s="331" t="s">
        <v>26448</v>
      </c>
      <c r="B475" s="332" t="s">
        <v>26449</v>
      </c>
      <c r="C475" s="333">
        <v>60180</v>
      </c>
      <c r="D475" s="333">
        <v>6.0179999999999998</v>
      </c>
      <c r="E475" s="333">
        <v>1.1603000000000001</v>
      </c>
      <c r="F475" s="333">
        <v>0</v>
      </c>
      <c r="G475" s="333">
        <v>6.7702999999999998</v>
      </c>
      <c r="H475" s="333">
        <v>0</v>
      </c>
      <c r="I475" s="333">
        <v>0</v>
      </c>
      <c r="J475" s="333">
        <v>13.948600000000001</v>
      </c>
      <c r="K475" s="333">
        <v>7.1783000000000001</v>
      </c>
    </row>
    <row r="476" spans="1:11" ht="15.75" customHeight="1" x14ac:dyDescent="0.25">
      <c r="A476" s="328" t="s">
        <v>26450</v>
      </c>
      <c r="B476" s="329" t="s">
        <v>26451</v>
      </c>
      <c r="C476" s="366"/>
      <c r="D476" s="366"/>
      <c r="E476" s="366"/>
      <c r="F476" s="366"/>
      <c r="G476" s="366"/>
      <c r="H476" s="366"/>
      <c r="I476" s="366"/>
      <c r="J476" s="330">
        <v>200.0926</v>
      </c>
      <c r="K476" s="330">
        <v>81.722999999999999</v>
      </c>
    </row>
    <row r="477" spans="1:11" ht="15.75" customHeight="1" x14ac:dyDescent="0.25">
      <c r="A477" s="331" t="s">
        <v>26452</v>
      </c>
      <c r="B477" s="332" t="s">
        <v>26453</v>
      </c>
      <c r="C477" s="333">
        <v>561298.23459999997</v>
      </c>
      <c r="D477" s="333">
        <v>28.064900000000002</v>
      </c>
      <c r="E477" s="333">
        <v>10.101000000000001</v>
      </c>
      <c r="F477" s="333">
        <v>4.0928000000000004</v>
      </c>
      <c r="G477" s="333">
        <v>42.0974</v>
      </c>
      <c r="H477" s="333">
        <v>73.031999999999996</v>
      </c>
      <c r="I477" s="333">
        <v>35.599299999999999</v>
      </c>
      <c r="J477" s="333">
        <v>192.98740000000001</v>
      </c>
      <c r="K477" s="333">
        <v>77.858000000000004</v>
      </c>
    </row>
    <row r="478" spans="1:11" ht="15.75" customHeight="1" x14ac:dyDescent="0.25">
      <c r="A478" s="331" t="s">
        <v>26454</v>
      </c>
      <c r="B478" s="332" t="s">
        <v>26455</v>
      </c>
      <c r="C478" s="333">
        <v>32402.117200000001</v>
      </c>
      <c r="D478" s="333">
        <v>3.2402000000000002</v>
      </c>
      <c r="E478" s="333">
        <v>0.62480000000000002</v>
      </c>
      <c r="F478" s="333">
        <v>0</v>
      </c>
      <c r="G478" s="333">
        <v>3.2402000000000002</v>
      </c>
      <c r="H478" s="333">
        <v>0</v>
      </c>
      <c r="I478" s="333">
        <v>0</v>
      </c>
      <c r="J478" s="333">
        <v>7.1052</v>
      </c>
      <c r="K478" s="333">
        <v>3.8650000000000002</v>
      </c>
    </row>
    <row r="479" spans="1:11" ht="15.75" customHeight="1" x14ac:dyDescent="0.25">
      <c r="A479" s="328" t="s">
        <v>26456</v>
      </c>
      <c r="B479" s="329" t="s">
        <v>26457</v>
      </c>
      <c r="C479" s="366"/>
      <c r="D479" s="366"/>
      <c r="E479" s="366"/>
      <c r="F479" s="366"/>
      <c r="G479" s="366"/>
      <c r="H479" s="366"/>
      <c r="I479" s="366"/>
      <c r="J479" s="330">
        <v>337.11720000000003</v>
      </c>
      <c r="K479" s="330">
        <v>114.3614</v>
      </c>
    </row>
    <row r="480" spans="1:11" ht="30" customHeight="1" x14ac:dyDescent="0.25">
      <c r="A480" s="331" t="s">
        <v>26458</v>
      </c>
      <c r="B480" s="332" t="s">
        <v>26459</v>
      </c>
      <c r="C480" s="333">
        <v>532182.82550000004</v>
      </c>
      <c r="D480" s="333">
        <v>31.931000000000001</v>
      </c>
      <c r="E480" s="333">
        <v>9.8506999999999998</v>
      </c>
      <c r="F480" s="333">
        <v>3.9914000000000001</v>
      </c>
      <c r="G480" s="333">
        <v>47.896500000000003</v>
      </c>
      <c r="H480" s="333">
        <v>138.76079999999999</v>
      </c>
      <c r="I480" s="333">
        <v>35.599299999999999</v>
      </c>
      <c r="J480" s="333">
        <v>268.02969999999999</v>
      </c>
      <c r="K480" s="333">
        <v>81.372399999999999</v>
      </c>
    </row>
    <row r="481" spans="1:11" ht="15.75" customHeight="1" x14ac:dyDescent="0.25">
      <c r="A481" s="331" t="s">
        <v>26460</v>
      </c>
      <c r="B481" s="332" t="s">
        <v>26461</v>
      </c>
      <c r="C481" s="333">
        <v>214353.4148</v>
      </c>
      <c r="D481" s="333">
        <v>28.580500000000001</v>
      </c>
      <c r="E481" s="333">
        <v>4.4085000000000001</v>
      </c>
      <c r="F481" s="333">
        <v>0</v>
      </c>
      <c r="G481" s="333">
        <v>28.580500000000001</v>
      </c>
      <c r="H481" s="333">
        <v>7.5179999999999998</v>
      </c>
      <c r="I481" s="333">
        <v>0</v>
      </c>
      <c r="J481" s="333">
        <v>69.087500000000006</v>
      </c>
      <c r="K481" s="333">
        <v>32.988999999999997</v>
      </c>
    </row>
    <row r="482" spans="1:11" ht="15.75" customHeight="1" x14ac:dyDescent="0.25">
      <c r="A482" s="328" t="s">
        <v>26462</v>
      </c>
      <c r="B482" s="329" t="s">
        <v>26463</v>
      </c>
      <c r="C482" s="366"/>
      <c r="D482" s="366"/>
      <c r="E482" s="366"/>
      <c r="F482" s="366"/>
      <c r="G482" s="366"/>
      <c r="H482" s="366"/>
      <c r="I482" s="366"/>
      <c r="J482" s="330">
        <v>206.3261</v>
      </c>
      <c r="K482" s="330">
        <v>84.778499999999994</v>
      </c>
    </row>
    <row r="483" spans="1:11" ht="15.75" customHeight="1" x14ac:dyDescent="0.25">
      <c r="A483" s="331" t="s">
        <v>26446</v>
      </c>
      <c r="B483" s="332" t="s">
        <v>26447</v>
      </c>
      <c r="C483" s="333">
        <v>534037.45860000001</v>
      </c>
      <c r="D483" s="333">
        <v>26.701899999999998</v>
      </c>
      <c r="E483" s="333">
        <v>9.6104000000000003</v>
      </c>
      <c r="F483" s="333">
        <v>3.8940000000000001</v>
      </c>
      <c r="G483" s="333">
        <v>40.052799999999998</v>
      </c>
      <c r="H483" s="333">
        <v>73.031999999999996</v>
      </c>
      <c r="I483" s="333">
        <v>35.599299999999999</v>
      </c>
      <c r="J483" s="333">
        <v>188.8904</v>
      </c>
      <c r="K483" s="333">
        <v>75.805599999999998</v>
      </c>
    </row>
    <row r="484" spans="1:11" ht="15.75" customHeight="1" x14ac:dyDescent="0.25">
      <c r="A484" s="331" t="s">
        <v>26464</v>
      </c>
      <c r="B484" s="332" t="s">
        <v>26465</v>
      </c>
      <c r="C484" s="333">
        <v>75225</v>
      </c>
      <c r="D484" s="333">
        <v>7.5225</v>
      </c>
      <c r="E484" s="333">
        <v>1.4503999999999999</v>
      </c>
      <c r="F484" s="333">
        <v>0</v>
      </c>
      <c r="G484" s="333">
        <v>8.4627999999999997</v>
      </c>
      <c r="H484" s="333">
        <v>0</v>
      </c>
      <c r="I484" s="333">
        <v>0</v>
      </c>
      <c r="J484" s="333">
        <v>17.435700000000001</v>
      </c>
      <c r="K484" s="333">
        <v>8.9728999999999992</v>
      </c>
    </row>
    <row r="485" spans="1:11" ht="15.75" customHeight="1" x14ac:dyDescent="0.25">
      <c r="A485" s="328" t="s">
        <v>26466</v>
      </c>
      <c r="B485" s="329" t="s">
        <v>26467</v>
      </c>
      <c r="C485" s="366"/>
      <c r="D485" s="366"/>
      <c r="E485" s="366"/>
      <c r="F485" s="366"/>
      <c r="G485" s="366"/>
      <c r="H485" s="366"/>
      <c r="I485" s="366"/>
      <c r="J485" s="330">
        <v>271.72320000000002</v>
      </c>
      <c r="K485" s="330">
        <v>67.132900000000006</v>
      </c>
    </row>
    <row r="486" spans="1:11" ht="30" customHeight="1" x14ac:dyDescent="0.25">
      <c r="A486" s="331" t="s">
        <v>26468</v>
      </c>
      <c r="B486" s="332" t="s">
        <v>26469</v>
      </c>
      <c r="C486" s="333">
        <v>561298.23459999997</v>
      </c>
      <c r="D486" s="333">
        <v>33.677900000000001</v>
      </c>
      <c r="E486" s="333">
        <v>10.3896</v>
      </c>
      <c r="F486" s="333">
        <v>4.2096999999999998</v>
      </c>
      <c r="G486" s="333">
        <v>50.516800000000003</v>
      </c>
      <c r="H486" s="333">
        <v>138.76079999999999</v>
      </c>
      <c r="I486" s="333">
        <v>0</v>
      </c>
      <c r="J486" s="333">
        <v>237.5548</v>
      </c>
      <c r="K486" s="333">
        <v>48.277200000000001</v>
      </c>
    </row>
    <row r="487" spans="1:11" ht="15.75" customHeight="1" x14ac:dyDescent="0.25">
      <c r="A487" s="331" t="s">
        <v>26470</v>
      </c>
      <c r="B487" s="332" t="s">
        <v>26471</v>
      </c>
      <c r="C487" s="333">
        <v>191408.508</v>
      </c>
      <c r="D487" s="333">
        <v>15.3127</v>
      </c>
      <c r="E487" s="333">
        <v>3.5430000000000001</v>
      </c>
      <c r="F487" s="333">
        <v>0</v>
      </c>
      <c r="G487" s="333">
        <v>15.3127</v>
      </c>
      <c r="H487" s="333">
        <v>0</v>
      </c>
      <c r="I487" s="333">
        <v>0</v>
      </c>
      <c r="J487" s="333">
        <v>34.168399999999998</v>
      </c>
      <c r="K487" s="333">
        <v>18.855699999999999</v>
      </c>
    </row>
    <row r="488" spans="1:11" ht="15.75" customHeight="1" x14ac:dyDescent="0.25">
      <c r="A488" s="328" t="s">
        <v>26472</v>
      </c>
      <c r="B488" s="329" t="s">
        <v>26473</v>
      </c>
      <c r="C488" s="366"/>
      <c r="D488" s="366"/>
      <c r="E488" s="366"/>
      <c r="F488" s="366"/>
      <c r="G488" s="366"/>
      <c r="H488" s="366"/>
      <c r="I488" s="366"/>
      <c r="J488" s="330">
        <v>362.2722</v>
      </c>
      <c r="K488" s="330">
        <v>102.7094</v>
      </c>
    </row>
    <row r="489" spans="1:11" ht="30" customHeight="1" x14ac:dyDescent="0.25">
      <c r="A489" s="331" t="s">
        <v>26474</v>
      </c>
      <c r="B489" s="332" t="s">
        <v>26475</v>
      </c>
      <c r="C489" s="333">
        <v>657340.65209999995</v>
      </c>
      <c r="D489" s="333">
        <v>39.440399999999997</v>
      </c>
      <c r="E489" s="333">
        <v>12.167400000000001</v>
      </c>
      <c r="F489" s="333">
        <v>4.9301000000000004</v>
      </c>
      <c r="G489" s="333">
        <v>59.160699999999999</v>
      </c>
      <c r="H489" s="333">
        <v>191.81639999999999</v>
      </c>
      <c r="I489" s="333">
        <v>35.599299999999999</v>
      </c>
      <c r="J489" s="333">
        <v>343.11430000000001</v>
      </c>
      <c r="K489" s="333">
        <v>92.137200000000007</v>
      </c>
    </row>
    <row r="490" spans="1:11" ht="15.75" customHeight="1" x14ac:dyDescent="0.25">
      <c r="A490" s="331" t="s">
        <v>26476</v>
      </c>
      <c r="B490" s="332" t="s">
        <v>26477</v>
      </c>
      <c r="C490" s="333">
        <v>107321</v>
      </c>
      <c r="D490" s="333">
        <v>8.5856999999999992</v>
      </c>
      <c r="E490" s="333">
        <v>1.9864999999999999</v>
      </c>
      <c r="F490" s="333">
        <v>0</v>
      </c>
      <c r="G490" s="333">
        <v>8.5856999999999992</v>
      </c>
      <c r="H490" s="333">
        <v>0</v>
      </c>
      <c r="I490" s="333">
        <v>0</v>
      </c>
      <c r="J490" s="333">
        <v>19.157900000000001</v>
      </c>
      <c r="K490" s="333">
        <v>10.5722</v>
      </c>
    </row>
    <row r="491" spans="1:11" ht="15.75" customHeight="1" x14ac:dyDescent="0.25">
      <c r="A491" s="328" t="s">
        <v>26478</v>
      </c>
      <c r="B491" s="329" t="s">
        <v>26479</v>
      </c>
      <c r="C491" s="366"/>
      <c r="D491" s="366"/>
      <c r="E491" s="366"/>
      <c r="F491" s="366"/>
      <c r="G491" s="366"/>
      <c r="H491" s="366"/>
      <c r="I491" s="366"/>
      <c r="J491" s="330">
        <v>328.1585</v>
      </c>
      <c r="K491" s="330">
        <v>103.366</v>
      </c>
    </row>
    <row r="492" spans="1:11" ht="15.75" customHeight="1" x14ac:dyDescent="0.25">
      <c r="A492" s="331" t="s">
        <v>26403</v>
      </c>
      <c r="B492" s="332" t="s">
        <v>26404</v>
      </c>
      <c r="C492" s="333">
        <v>751477.27930000005</v>
      </c>
      <c r="D492" s="333">
        <v>37.573900000000002</v>
      </c>
      <c r="E492" s="333">
        <v>13.5235</v>
      </c>
      <c r="F492" s="333">
        <v>5.4794999999999998</v>
      </c>
      <c r="G492" s="333">
        <v>56.360799999999998</v>
      </c>
      <c r="H492" s="333">
        <v>157.87799999999999</v>
      </c>
      <c r="I492" s="333">
        <v>35.599299999999999</v>
      </c>
      <c r="J492" s="333">
        <v>306.41500000000002</v>
      </c>
      <c r="K492" s="333">
        <v>92.176199999999994</v>
      </c>
    </row>
    <row r="493" spans="1:11" ht="15.75" customHeight="1" x14ac:dyDescent="0.25">
      <c r="A493" s="331" t="s">
        <v>26480</v>
      </c>
      <c r="B493" s="332" t="s">
        <v>26481</v>
      </c>
      <c r="C493" s="333">
        <v>93810.371899999998</v>
      </c>
      <c r="D493" s="333">
        <v>9.3810000000000002</v>
      </c>
      <c r="E493" s="333">
        <v>1.8088</v>
      </c>
      <c r="F493" s="333">
        <v>0</v>
      </c>
      <c r="G493" s="333">
        <v>10.553699999999999</v>
      </c>
      <c r="H493" s="333">
        <v>0</v>
      </c>
      <c r="I493" s="333">
        <v>0</v>
      </c>
      <c r="J493" s="333">
        <v>21.743500000000001</v>
      </c>
      <c r="K493" s="333">
        <v>11.1898</v>
      </c>
    </row>
    <row r="494" spans="1:11" ht="15.75" customHeight="1" x14ac:dyDescent="0.25">
      <c r="A494" s="328" t="s">
        <v>26482</v>
      </c>
      <c r="B494" s="329" t="s">
        <v>26483</v>
      </c>
      <c r="C494" s="366"/>
      <c r="D494" s="366"/>
      <c r="E494" s="366"/>
      <c r="F494" s="366"/>
      <c r="G494" s="366"/>
      <c r="H494" s="366"/>
      <c r="I494" s="366"/>
      <c r="J494" s="330">
        <v>315.73630000000003</v>
      </c>
      <c r="K494" s="330">
        <v>97.117500000000007</v>
      </c>
    </row>
    <row r="495" spans="1:11" ht="15.75" customHeight="1" x14ac:dyDescent="0.25">
      <c r="A495" s="331" t="s">
        <v>26484</v>
      </c>
      <c r="B495" s="332" t="s">
        <v>26485</v>
      </c>
      <c r="C495" s="333">
        <v>681242.93550000002</v>
      </c>
      <c r="D495" s="333">
        <v>34.062100000000001</v>
      </c>
      <c r="E495" s="333">
        <v>12.259499999999999</v>
      </c>
      <c r="F495" s="333">
        <v>4.9673999999999996</v>
      </c>
      <c r="G495" s="333">
        <v>51.093200000000003</v>
      </c>
      <c r="H495" s="333">
        <v>157.87799999999999</v>
      </c>
      <c r="I495" s="333">
        <v>35.599299999999999</v>
      </c>
      <c r="J495" s="333">
        <v>295.85950000000003</v>
      </c>
      <c r="K495" s="333">
        <v>86.888300000000001</v>
      </c>
    </row>
    <row r="496" spans="1:11" ht="15.75" customHeight="1" x14ac:dyDescent="0.25">
      <c r="A496" s="331" t="s">
        <v>26486</v>
      </c>
      <c r="B496" s="332" t="s">
        <v>26487</v>
      </c>
      <c r="C496" s="333">
        <v>85756.5</v>
      </c>
      <c r="D496" s="333">
        <v>8.5756999999999994</v>
      </c>
      <c r="E496" s="333">
        <v>1.6535</v>
      </c>
      <c r="F496" s="333">
        <v>0</v>
      </c>
      <c r="G496" s="333">
        <v>9.6476000000000006</v>
      </c>
      <c r="H496" s="333">
        <v>0</v>
      </c>
      <c r="I496" s="333">
        <v>0</v>
      </c>
      <c r="J496" s="333">
        <v>19.876799999999999</v>
      </c>
      <c r="K496" s="333">
        <v>10.229200000000001</v>
      </c>
    </row>
    <row r="497" spans="1:11" ht="15.75" customHeight="1" x14ac:dyDescent="0.25">
      <c r="A497" s="328" t="s">
        <v>26488</v>
      </c>
      <c r="B497" s="329" t="s">
        <v>26489</v>
      </c>
      <c r="C497" s="366"/>
      <c r="D497" s="366"/>
      <c r="E497" s="366"/>
      <c r="F497" s="366"/>
      <c r="G497" s="366"/>
      <c r="H497" s="366"/>
      <c r="I497" s="366"/>
      <c r="J497" s="330">
        <v>285.23840000000001</v>
      </c>
      <c r="K497" s="330">
        <v>90.275300000000001</v>
      </c>
    </row>
    <row r="498" spans="1:11" ht="15.75" customHeight="1" x14ac:dyDescent="0.25">
      <c r="A498" s="331" t="s">
        <v>26490</v>
      </c>
      <c r="B498" s="332" t="s">
        <v>26491</v>
      </c>
      <c r="C498" s="333">
        <v>655325.10309999995</v>
      </c>
      <c r="D498" s="333">
        <v>32.766300000000001</v>
      </c>
      <c r="E498" s="333">
        <v>11.793100000000001</v>
      </c>
      <c r="F498" s="333">
        <v>4.7784000000000004</v>
      </c>
      <c r="G498" s="333">
        <v>49.1494</v>
      </c>
      <c r="H498" s="333">
        <v>141.33840000000001</v>
      </c>
      <c r="I498" s="333">
        <v>35.599299999999999</v>
      </c>
      <c r="J498" s="333">
        <v>275.42489999999998</v>
      </c>
      <c r="K498" s="333">
        <v>84.937100000000001</v>
      </c>
    </row>
    <row r="499" spans="1:11" ht="15.75" customHeight="1" x14ac:dyDescent="0.25">
      <c r="A499" s="331" t="s">
        <v>26492</v>
      </c>
      <c r="B499" s="332" t="s">
        <v>26493</v>
      </c>
      <c r="C499" s="333">
        <v>44753.433700000001</v>
      </c>
      <c r="D499" s="333">
        <v>4.4752999999999998</v>
      </c>
      <c r="E499" s="333">
        <v>0.8629</v>
      </c>
      <c r="F499" s="333">
        <v>0</v>
      </c>
      <c r="G499" s="333">
        <v>4.4752999999999998</v>
      </c>
      <c r="H499" s="333">
        <v>0</v>
      </c>
      <c r="I499" s="333">
        <v>0</v>
      </c>
      <c r="J499" s="333">
        <v>9.8134999999999994</v>
      </c>
      <c r="K499" s="333">
        <v>5.3381999999999996</v>
      </c>
    </row>
    <row r="500" spans="1:11" ht="15.75" customHeight="1" x14ac:dyDescent="0.25">
      <c r="A500" s="328" t="s">
        <v>26494</v>
      </c>
      <c r="B500" s="329" t="s">
        <v>26495</v>
      </c>
      <c r="C500" s="366"/>
      <c r="D500" s="366"/>
      <c r="E500" s="366"/>
      <c r="F500" s="366"/>
      <c r="G500" s="366"/>
      <c r="H500" s="366"/>
      <c r="I500" s="366"/>
      <c r="J500" s="330">
        <v>388.3082</v>
      </c>
      <c r="K500" s="330">
        <v>123.91240000000001</v>
      </c>
    </row>
    <row r="501" spans="1:11" ht="15.75" customHeight="1" x14ac:dyDescent="0.25">
      <c r="A501" s="331" t="s">
        <v>26496</v>
      </c>
      <c r="B501" s="332" t="s">
        <v>26497</v>
      </c>
      <c r="C501" s="333">
        <v>769654.36140000005</v>
      </c>
      <c r="D501" s="333">
        <v>38.482700000000001</v>
      </c>
      <c r="E501" s="333">
        <v>13.8506</v>
      </c>
      <c r="F501" s="333">
        <v>5.6120999999999999</v>
      </c>
      <c r="G501" s="333">
        <v>57.7241</v>
      </c>
      <c r="H501" s="333">
        <v>177.4248</v>
      </c>
      <c r="I501" s="333">
        <v>36.460999999999999</v>
      </c>
      <c r="J501" s="333">
        <v>329.55529999999999</v>
      </c>
      <c r="K501" s="333">
        <v>94.406400000000005</v>
      </c>
    </row>
    <row r="502" spans="1:11" ht="15.75" customHeight="1" x14ac:dyDescent="0.25">
      <c r="A502" s="331" t="s">
        <v>26498</v>
      </c>
      <c r="B502" s="332" t="s">
        <v>26499</v>
      </c>
      <c r="C502" s="333">
        <v>162482.6618</v>
      </c>
      <c r="D502" s="333">
        <v>25.997199999999999</v>
      </c>
      <c r="E502" s="333">
        <v>3.5087999999999999</v>
      </c>
      <c r="F502" s="333">
        <v>0</v>
      </c>
      <c r="G502" s="333">
        <v>29.2469</v>
      </c>
      <c r="H502" s="333">
        <v>0</v>
      </c>
      <c r="I502" s="333">
        <v>0</v>
      </c>
      <c r="J502" s="333">
        <v>58.752899999999997</v>
      </c>
      <c r="K502" s="333">
        <v>29.506</v>
      </c>
    </row>
    <row r="503" spans="1:11" ht="15.75" customHeight="1" x14ac:dyDescent="0.25">
      <c r="A503" s="328" t="s">
        <v>26500</v>
      </c>
      <c r="B503" s="329" t="s">
        <v>26501</v>
      </c>
      <c r="C503" s="366"/>
      <c r="D503" s="366"/>
      <c r="E503" s="366"/>
      <c r="F503" s="366"/>
      <c r="G503" s="366"/>
      <c r="H503" s="366"/>
      <c r="I503" s="366"/>
      <c r="J503" s="330">
        <v>332.57960000000003</v>
      </c>
      <c r="K503" s="330">
        <v>105.4284</v>
      </c>
    </row>
    <row r="504" spans="1:11" ht="15.75" customHeight="1" x14ac:dyDescent="0.25">
      <c r="A504" s="331" t="s">
        <v>26502</v>
      </c>
      <c r="B504" s="332" t="s">
        <v>26503</v>
      </c>
      <c r="C504" s="333">
        <v>797678.65099999995</v>
      </c>
      <c r="D504" s="333">
        <v>39.883899999999997</v>
      </c>
      <c r="E504" s="333">
        <v>14.354900000000001</v>
      </c>
      <c r="F504" s="333">
        <v>5.8163999999999998</v>
      </c>
      <c r="G504" s="333">
        <v>59.825899999999997</v>
      </c>
      <c r="H504" s="333">
        <v>157.87799999999999</v>
      </c>
      <c r="I504" s="333">
        <v>35.599299999999999</v>
      </c>
      <c r="J504" s="333">
        <v>313.35840000000002</v>
      </c>
      <c r="K504" s="333">
        <v>95.654499999999999</v>
      </c>
    </row>
    <row r="505" spans="1:11" ht="15.75" customHeight="1" x14ac:dyDescent="0.25">
      <c r="A505" s="331" t="s">
        <v>26504</v>
      </c>
      <c r="B505" s="332" t="s">
        <v>26505</v>
      </c>
      <c r="C505" s="333">
        <v>68230.153900000005</v>
      </c>
      <c r="D505" s="333">
        <v>8.3976000000000006</v>
      </c>
      <c r="E505" s="333">
        <v>1.3763000000000001</v>
      </c>
      <c r="F505" s="333">
        <v>0</v>
      </c>
      <c r="G505" s="333">
        <v>9.4473000000000003</v>
      </c>
      <c r="H505" s="333">
        <v>0</v>
      </c>
      <c r="I505" s="333">
        <v>0</v>
      </c>
      <c r="J505" s="333">
        <v>19.2212</v>
      </c>
      <c r="K505" s="333">
        <v>9.7738999999999994</v>
      </c>
    </row>
    <row r="506" spans="1:11" ht="15.75" customHeight="1" x14ac:dyDescent="0.25">
      <c r="A506" s="328" t="s">
        <v>26506</v>
      </c>
      <c r="B506" s="329" t="s">
        <v>26507</v>
      </c>
      <c r="C506" s="366"/>
      <c r="D506" s="366"/>
      <c r="E506" s="366"/>
      <c r="F506" s="366"/>
      <c r="G506" s="366"/>
      <c r="H506" s="366"/>
      <c r="I506" s="366"/>
      <c r="J506" s="330">
        <v>284.1438</v>
      </c>
      <c r="K506" s="330">
        <v>90.264899999999997</v>
      </c>
    </row>
    <row r="507" spans="1:11" ht="30" customHeight="1" x14ac:dyDescent="0.25">
      <c r="A507" s="331" t="s">
        <v>26458</v>
      </c>
      <c r="B507" s="332" t="s">
        <v>26459</v>
      </c>
      <c r="C507" s="333">
        <v>532182.82550000004</v>
      </c>
      <c r="D507" s="333">
        <v>31.931000000000001</v>
      </c>
      <c r="E507" s="333">
        <v>9.8506999999999998</v>
      </c>
      <c r="F507" s="333">
        <v>3.9914000000000001</v>
      </c>
      <c r="G507" s="333">
        <v>47.896500000000003</v>
      </c>
      <c r="H507" s="333">
        <v>138.76079999999999</v>
      </c>
      <c r="I507" s="333">
        <v>35.599299999999999</v>
      </c>
      <c r="J507" s="333">
        <v>268.02969999999999</v>
      </c>
      <c r="K507" s="333">
        <v>81.372399999999999</v>
      </c>
    </row>
    <row r="508" spans="1:11" ht="15.75" customHeight="1" x14ac:dyDescent="0.25">
      <c r="A508" s="331" t="s">
        <v>26508</v>
      </c>
      <c r="B508" s="332" t="s">
        <v>26509</v>
      </c>
      <c r="C508" s="333">
        <v>90270</v>
      </c>
      <c r="D508" s="333">
        <v>7.2215999999999996</v>
      </c>
      <c r="E508" s="333">
        <v>1.6709000000000001</v>
      </c>
      <c r="F508" s="333">
        <v>0</v>
      </c>
      <c r="G508" s="333">
        <v>7.2215999999999996</v>
      </c>
      <c r="H508" s="333">
        <v>0</v>
      </c>
      <c r="I508" s="333">
        <v>0</v>
      </c>
      <c r="J508" s="333">
        <v>16.114100000000001</v>
      </c>
      <c r="K508" s="333">
        <v>8.8925000000000001</v>
      </c>
    </row>
    <row r="509" spans="1:11" ht="15.75" customHeight="1" x14ac:dyDescent="0.25">
      <c r="A509" s="328" t="s">
        <v>26510</v>
      </c>
      <c r="B509" s="329" t="s">
        <v>26511</v>
      </c>
      <c r="C509" s="366"/>
      <c r="D509" s="366"/>
      <c r="E509" s="366"/>
      <c r="F509" s="366"/>
      <c r="G509" s="366"/>
      <c r="H509" s="366"/>
      <c r="I509" s="366"/>
      <c r="J509" s="330">
        <v>462.87849999999997</v>
      </c>
      <c r="K509" s="330">
        <v>193.4846</v>
      </c>
    </row>
    <row r="510" spans="1:11" ht="15.75" customHeight="1" x14ac:dyDescent="0.25">
      <c r="A510" s="331" t="s">
        <v>26512</v>
      </c>
      <c r="B510" s="332" t="s">
        <v>26513</v>
      </c>
      <c r="C510" s="333">
        <v>433556.4301</v>
      </c>
      <c r="D510" s="333">
        <v>26.013400000000001</v>
      </c>
      <c r="E510" s="333">
        <v>8.0251000000000001</v>
      </c>
      <c r="F510" s="333">
        <v>3.2517</v>
      </c>
      <c r="G510" s="333">
        <v>39.020099999999999</v>
      </c>
      <c r="H510" s="333">
        <v>131.61869999999999</v>
      </c>
      <c r="I510" s="333">
        <v>35.599299999999999</v>
      </c>
      <c r="J510" s="333">
        <v>243.5283</v>
      </c>
      <c r="K510" s="333">
        <v>72.889499999999998</v>
      </c>
    </row>
    <row r="511" spans="1:11" ht="15.75" customHeight="1" x14ac:dyDescent="0.25">
      <c r="A511" s="331" t="s">
        <v>26514</v>
      </c>
      <c r="B511" s="332" t="s">
        <v>26515</v>
      </c>
      <c r="C511" s="333">
        <v>731939.25</v>
      </c>
      <c r="D511" s="333">
        <v>77.768500000000003</v>
      </c>
      <c r="E511" s="333">
        <v>14.1127</v>
      </c>
      <c r="F511" s="333">
        <v>0</v>
      </c>
      <c r="G511" s="333">
        <v>73.193899999999999</v>
      </c>
      <c r="H511" s="333">
        <v>25.561199999999999</v>
      </c>
      <c r="I511" s="333">
        <v>28.713899999999999</v>
      </c>
      <c r="J511" s="333">
        <v>219.3502</v>
      </c>
      <c r="K511" s="333">
        <v>120.5951</v>
      </c>
    </row>
    <row r="512" spans="1:11" ht="15.75" customHeight="1" x14ac:dyDescent="0.25">
      <c r="A512" s="328" t="s">
        <v>26516</v>
      </c>
      <c r="B512" s="329" t="s">
        <v>26517</v>
      </c>
      <c r="C512" s="366"/>
      <c r="D512" s="366"/>
      <c r="E512" s="366"/>
      <c r="F512" s="366"/>
      <c r="G512" s="366"/>
      <c r="H512" s="366"/>
      <c r="I512" s="366"/>
      <c r="J512" s="330">
        <v>704.19910000000004</v>
      </c>
      <c r="K512" s="330">
        <v>318.26900000000001</v>
      </c>
    </row>
    <row r="513" spans="1:11" ht="15.75" customHeight="1" x14ac:dyDescent="0.25">
      <c r="A513" s="331" t="s">
        <v>26518</v>
      </c>
      <c r="B513" s="332" t="s">
        <v>26519</v>
      </c>
      <c r="C513" s="333">
        <v>148231.75399999999</v>
      </c>
      <c r="D513" s="333">
        <v>11.858499999999999</v>
      </c>
      <c r="E513" s="333">
        <v>2.7437999999999998</v>
      </c>
      <c r="F513" s="333">
        <v>0</v>
      </c>
      <c r="G513" s="333">
        <v>11.858499999999999</v>
      </c>
      <c r="H513" s="333">
        <v>27.478300000000001</v>
      </c>
      <c r="I513" s="333">
        <v>0</v>
      </c>
      <c r="J513" s="333">
        <v>53.939100000000003</v>
      </c>
      <c r="K513" s="333">
        <v>14.6023</v>
      </c>
    </row>
    <row r="514" spans="1:11" ht="30" customHeight="1" x14ac:dyDescent="0.25">
      <c r="A514" s="331" t="s">
        <v>26520</v>
      </c>
      <c r="B514" s="332" t="s">
        <v>26521</v>
      </c>
      <c r="C514" s="333">
        <v>561298.23459999997</v>
      </c>
      <c r="D514" s="333">
        <v>33.677900000000001</v>
      </c>
      <c r="E514" s="333">
        <v>10.3896</v>
      </c>
      <c r="F514" s="333">
        <v>4.2096999999999998</v>
      </c>
      <c r="G514" s="333">
        <v>50.516800000000003</v>
      </c>
      <c r="H514" s="333">
        <v>138.76079999999999</v>
      </c>
      <c r="I514" s="333">
        <v>35.599299999999999</v>
      </c>
      <c r="J514" s="333">
        <v>273.15410000000003</v>
      </c>
      <c r="K514" s="333">
        <v>83.876499999999993</v>
      </c>
    </row>
    <row r="515" spans="1:11" ht="15.75" customHeight="1" x14ac:dyDescent="0.25">
      <c r="A515" s="331" t="s">
        <v>26522</v>
      </c>
      <c r="B515" s="332" t="s">
        <v>26523</v>
      </c>
      <c r="C515" s="333">
        <v>1522141.5061999999</v>
      </c>
      <c r="D515" s="333">
        <v>161.72749999999999</v>
      </c>
      <c r="E515" s="333">
        <v>29.348800000000001</v>
      </c>
      <c r="F515" s="333">
        <v>0</v>
      </c>
      <c r="G515" s="333">
        <v>152.21420000000001</v>
      </c>
      <c r="H515" s="333">
        <v>5.1014999999999997</v>
      </c>
      <c r="I515" s="333">
        <v>28.713899999999999</v>
      </c>
      <c r="J515" s="333">
        <v>377.10590000000002</v>
      </c>
      <c r="K515" s="333">
        <v>219.7902</v>
      </c>
    </row>
    <row r="516" spans="1:11" ht="15.75" customHeight="1" x14ac:dyDescent="0.25">
      <c r="A516" s="328" t="s">
        <v>26524</v>
      </c>
      <c r="B516" s="329" t="s">
        <v>26525</v>
      </c>
      <c r="C516" s="366"/>
      <c r="D516" s="366"/>
      <c r="E516" s="366"/>
      <c r="F516" s="366"/>
      <c r="G516" s="366"/>
      <c r="H516" s="366"/>
      <c r="I516" s="366"/>
      <c r="J516" s="330">
        <v>423.36059999999998</v>
      </c>
      <c r="K516" s="330">
        <v>127.76439999999999</v>
      </c>
    </row>
    <row r="517" spans="1:11" ht="15.75" customHeight="1" x14ac:dyDescent="0.25">
      <c r="A517" s="331" t="s">
        <v>26526</v>
      </c>
      <c r="B517" s="332" t="s">
        <v>26527</v>
      </c>
      <c r="C517" s="333">
        <v>753399.09580000001</v>
      </c>
      <c r="D517" s="333">
        <v>37.67</v>
      </c>
      <c r="E517" s="333">
        <v>13.558</v>
      </c>
      <c r="F517" s="333">
        <v>5.4935</v>
      </c>
      <c r="G517" s="333">
        <v>56.504899999999999</v>
      </c>
      <c r="H517" s="333">
        <v>207.49680000000001</v>
      </c>
      <c r="I517" s="333">
        <v>36.460999999999999</v>
      </c>
      <c r="J517" s="333">
        <v>357.18419999999998</v>
      </c>
      <c r="K517" s="333">
        <v>93.182500000000005</v>
      </c>
    </row>
    <row r="518" spans="1:11" ht="15.75" customHeight="1" x14ac:dyDescent="0.25">
      <c r="A518" s="331" t="s">
        <v>26528</v>
      </c>
      <c r="B518" s="332" t="s">
        <v>26529</v>
      </c>
      <c r="C518" s="333">
        <v>351050</v>
      </c>
      <c r="D518" s="333">
        <v>28.084</v>
      </c>
      <c r="E518" s="333">
        <v>6.4978999999999996</v>
      </c>
      <c r="F518" s="333">
        <v>0</v>
      </c>
      <c r="G518" s="333">
        <v>31.5945</v>
      </c>
      <c r="H518" s="333">
        <v>0</v>
      </c>
      <c r="I518" s="333">
        <v>0</v>
      </c>
      <c r="J518" s="333">
        <v>66.176400000000001</v>
      </c>
      <c r="K518" s="333">
        <v>34.581899999999997</v>
      </c>
    </row>
    <row r="519" spans="1:11" ht="15.75" customHeight="1" x14ac:dyDescent="0.25">
      <c r="A519" s="328" t="s">
        <v>26530</v>
      </c>
      <c r="B519" s="329" t="s">
        <v>26531</v>
      </c>
      <c r="C519" s="366"/>
      <c r="D519" s="366"/>
      <c r="E519" s="366"/>
      <c r="F519" s="366"/>
      <c r="G519" s="366"/>
      <c r="H519" s="366"/>
      <c r="I519" s="366"/>
      <c r="J519" s="330">
        <v>471.34930000000003</v>
      </c>
      <c r="K519" s="330">
        <v>142.20869999999999</v>
      </c>
    </row>
    <row r="520" spans="1:11" ht="15.75" customHeight="1" x14ac:dyDescent="0.25">
      <c r="A520" s="331" t="s">
        <v>26532</v>
      </c>
      <c r="B520" s="332" t="s">
        <v>26533</v>
      </c>
      <c r="C520" s="333">
        <v>882260.41819999996</v>
      </c>
      <c r="D520" s="333">
        <v>44.113</v>
      </c>
      <c r="E520" s="333">
        <v>15.877000000000001</v>
      </c>
      <c r="F520" s="333">
        <v>6.4330999999999996</v>
      </c>
      <c r="G520" s="333">
        <v>66.169499999999999</v>
      </c>
      <c r="H520" s="333">
        <v>227.0436</v>
      </c>
      <c r="I520" s="333">
        <v>36.460999999999999</v>
      </c>
      <c r="J520" s="333">
        <v>396.09719999999999</v>
      </c>
      <c r="K520" s="333">
        <v>102.8841</v>
      </c>
    </row>
    <row r="521" spans="1:11" ht="15.75" customHeight="1" x14ac:dyDescent="0.25">
      <c r="A521" s="331" t="s">
        <v>26534</v>
      </c>
      <c r="B521" s="332" t="s">
        <v>26535</v>
      </c>
      <c r="C521" s="333">
        <v>399194</v>
      </c>
      <c r="D521" s="333">
        <v>31.935500000000001</v>
      </c>
      <c r="E521" s="333">
        <v>7.3891</v>
      </c>
      <c r="F521" s="333">
        <v>0</v>
      </c>
      <c r="G521" s="333">
        <v>35.927500000000002</v>
      </c>
      <c r="H521" s="333">
        <v>0</v>
      </c>
      <c r="I521" s="333">
        <v>0</v>
      </c>
      <c r="J521" s="333">
        <v>75.252099999999999</v>
      </c>
      <c r="K521" s="333">
        <v>39.324599999999997</v>
      </c>
    </row>
    <row r="522" spans="1:11" ht="15.75" customHeight="1" x14ac:dyDescent="0.25">
      <c r="A522" s="328" t="s">
        <v>26536</v>
      </c>
      <c r="B522" s="329" t="s">
        <v>26537</v>
      </c>
      <c r="C522" s="366"/>
      <c r="D522" s="366"/>
      <c r="E522" s="366"/>
      <c r="F522" s="366"/>
      <c r="G522" s="366"/>
      <c r="H522" s="366"/>
      <c r="I522" s="366"/>
      <c r="J522" s="330">
        <v>327.35180000000003</v>
      </c>
      <c r="K522" s="330">
        <v>102.9509</v>
      </c>
    </row>
    <row r="523" spans="1:11" ht="15.75" customHeight="1" x14ac:dyDescent="0.25">
      <c r="A523" s="331" t="s">
        <v>26403</v>
      </c>
      <c r="B523" s="332" t="s">
        <v>26404</v>
      </c>
      <c r="C523" s="333">
        <v>751477.27930000005</v>
      </c>
      <c r="D523" s="333">
        <v>37.573900000000002</v>
      </c>
      <c r="E523" s="333">
        <v>13.5235</v>
      </c>
      <c r="F523" s="333">
        <v>5.4794999999999998</v>
      </c>
      <c r="G523" s="333">
        <v>56.360799999999998</v>
      </c>
      <c r="H523" s="333">
        <v>157.87799999999999</v>
      </c>
      <c r="I523" s="333">
        <v>35.599299999999999</v>
      </c>
      <c r="J523" s="333">
        <v>306.41500000000002</v>
      </c>
      <c r="K523" s="333">
        <v>92.176199999999994</v>
      </c>
    </row>
    <row r="524" spans="1:11" ht="15.75" customHeight="1" x14ac:dyDescent="0.25">
      <c r="A524" s="331" t="s">
        <v>26538</v>
      </c>
      <c r="B524" s="332" t="s">
        <v>26539</v>
      </c>
      <c r="C524" s="333">
        <v>90330.18</v>
      </c>
      <c r="D524" s="333">
        <v>9.0329999999999995</v>
      </c>
      <c r="E524" s="333">
        <v>1.7417</v>
      </c>
      <c r="F524" s="333">
        <v>0</v>
      </c>
      <c r="G524" s="333">
        <v>10.162100000000001</v>
      </c>
      <c r="H524" s="333">
        <v>0</v>
      </c>
      <c r="I524" s="333">
        <v>0</v>
      </c>
      <c r="J524" s="333">
        <v>20.936800000000002</v>
      </c>
      <c r="K524" s="333">
        <v>10.774699999999999</v>
      </c>
    </row>
    <row r="525" spans="1:11" ht="15.75" customHeight="1" x14ac:dyDescent="0.25">
      <c r="A525" s="328" t="s">
        <v>26540</v>
      </c>
      <c r="B525" s="329" t="s">
        <v>26541</v>
      </c>
      <c r="C525" s="366"/>
      <c r="D525" s="366"/>
      <c r="E525" s="366"/>
      <c r="F525" s="366"/>
      <c r="G525" s="366"/>
      <c r="H525" s="366"/>
      <c r="I525" s="366"/>
      <c r="J525" s="330">
        <v>289.98450000000003</v>
      </c>
      <c r="K525" s="330">
        <v>93.164299999999997</v>
      </c>
    </row>
    <row r="526" spans="1:11" ht="30" customHeight="1" x14ac:dyDescent="0.25">
      <c r="A526" s="331" t="s">
        <v>26520</v>
      </c>
      <c r="B526" s="332" t="s">
        <v>26521</v>
      </c>
      <c r="C526" s="333">
        <v>561298.23459999997</v>
      </c>
      <c r="D526" s="333">
        <v>33.677900000000001</v>
      </c>
      <c r="E526" s="333">
        <v>10.3896</v>
      </c>
      <c r="F526" s="333">
        <v>4.2096999999999998</v>
      </c>
      <c r="G526" s="333">
        <v>50.516800000000003</v>
      </c>
      <c r="H526" s="333">
        <v>138.76079999999999</v>
      </c>
      <c r="I526" s="333">
        <v>35.599299999999999</v>
      </c>
      <c r="J526" s="333">
        <v>273.15410000000003</v>
      </c>
      <c r="K526" s="333">
        <v>83.876499999999993</v>
      </c>
    </row>
    <row r="527" spans="1:11" ht="15.75" customHeight="1" x14ac:dyDescent="0.25">
      <c r="A527" s="331" t="s">
        <v>26542</v>
      </c>
      <c r="B527" s="332" t="s">
        <v>26543</v>
      </c>
      <c r="C527" s="333">
        <v>94282</v>
      </c>
      <c r="D527" s="333">
        <v>7.5426000000000002</v>
      </c>
      <c r="E527" s="333">
        <v>1.7452000000000001</v>
      </c>
      <c r="F527" s="333">
        <v>0</v>
      </c>
      <c r="G527" s="333">
        <v>7.5426000000000002</v>
      </c>
      <c r="H527" s="333">
        <v>0</v>
      </c>
      <c r="I527" s="333">
        <v>0</v>
      </c>
      <c r="J527" s="333">
        <v>16.830400000000001</v>
      </c>
      <c r="K527" s="333">
        <v>9.2878000000000007</v>
      </c>
    </row>
    <row r="528" spans="1:11" ht="15.75" customHeight="1" x14ac:dyDescent="0.25">
      <c r="A528" s="328" t="s">
        <v>26544</v>
      </c>
      <c r="B528" s="329" t="s">
        <v>26545</v>
      </c>
      <c r="C528" s="366"/>
      <c r="D528" s="366"/>
      <c r="E528" s="366"/>
      <c r="F528" s="366"/>
      <c r="G528" s="366"/>
      <c r="H528" s="366"/>
      <c r="I528" s="366"/>
      <c r="J528" s="330">
        <v>887.88969999999995</v>
      </c>
      <c r="K528" s="330">
        <v>303.39789999999999</v>
      </c>
    </row>
    <row r="529" spans="1:11" ht="15.75" customHeight="1" x14ac:dyDescent="0.25">
      <c r="A529" s="331" t="s">
        <v>26546</v>
      </c>
      <c r="B529" s="332" t="s">
        <v>26547</v>
      </c>
      <c r="C529" s="333">
        <v>826325.90379999997</v>
      </c>
      <c r="D529" s="333">
        <v>49.579599999999999</v>
      </c>
      <c r="E529" s="333">
        <v>15.295299999999999</v>
      </c>
      <c r="F529" s="333">
        <v>6.1974</v>
      </c>
      <c r="G529" s="333">
        <v>74.369299999999996</v>
      </c>
      <c r="H529" s="333">
        <v>281.6028</v>
      </c>
      <c r="I529" s="333">
        <v>36.460999999999999</v>
      </c>
      <c r="J529" s="333">
        <v>463.50540000000001</v>
      </c>
      <c r="K529" s="333">
        <v>107.5333</v>
      </c>
    </row>
    <row r="530" spans="1:11" ht="15.75" customHeight="1" x14ac:dyDescent="0.25">
      <c r="A530" s="331" t="s">
        <v>26548</v>
      </c>
      <c r="B530" s="332" t="s">
        <v>26549</v>
      </c>
      <c r="C530" s="333">
        <v>1538109.527</v>
      </c>
      <c r="D530" s="333">
        <v>125.84529999999999</v>
      </c>
      <c r="E530" s="333">
        <v>28.039000000000001</v>
      </c>
      <c r="F530" s="333">
        <v>0</v>
      </c>
      <c r="G530" s="333">
        <v>125.84529999999999</v>
      </c>
      <c r="H530" s="333">
        <v>102.67440000000001</v>
      </c>
      <c r="I530" s="333">
        <v>41.9803</v>
      </c>
      <c r="J530" s="333">
        <v>424.3843</v>
      </c>
      <c r="K530" s="333">
        <v>195.8646</v>
      </c>
    </row>
    <row r="531" spans="1:11" ht="15.75" customHeight="1" x14ac:dyDescent="0.25">
      <c r="A531" s="328" t="s">
        <v>26550</v>
      </c>
      <c r="B531" s="329" t="s">
        <v>26551</v>
      </c>
      <c r="C531" s="366"/>
      <c r="D531" s="366"/>
      <c r="E531" s="366"/>
      <c r="F531" s="366"/>
      <c r="G531" s="366"/>
      <c r="H531" s="366"/>
      <c r="I531" s="366"/>
      <c r="J531" s="330">
        <v>350.21460000000002</v>
      </c>
      <c r="K531" s="330">
        <v>114.4481</v>
      </c>
    </row>
    <row r="532" spans="1:11" ht="15.75" customHeight="1" x14ac:dyDescent="0.25">
      <c r="A532" s="331" t="s">
        <v>26403</v>
      </c>
      <c r="B532" s="332" t="s">
        <v>26404</v>
      </c>
      <c r="C532" s="333">
        <v>751477.27930000005</v>
      </c>
      <c r="D532" s="333">
        <v>37.573900000000002</v>
      </c>
      <c r="E532" s="333">
        <v>13.5235</v>
      </c>
      <c r="F532" s="333">
        <v>5.4794999999999998</v>
      </c>
      <c r="G532" s="333">
        <v>56.360799999999998</v>
      </c>
      <c r="H532" s="333">
        <v>157.87799999999999</v>
      </c>
      <c r="I532" s="333">
        <v>35.599299999999999</v>
      </c>
      <c r="J532" s="333">
        <v>306.41500000000002</v>
      </c>
      <c r="K532" s="333">
        <v>92.176199999999994</v>
      </c>
    </row>
    <row r="533" spans="1:11" ht="15.75" customHeight="1" x14ac:dyDescent="0.25">
      <c r="A533" s="331" t="s">
        <v>26436</v>
      </c>
      <c r="B533" s="332" t="s">
        <v>26437</v>
      </c>
      <c r="C533" s="333">
        <v>155477.73079999999</v>
      </c>
      <c r="D533" s="333">
        <v>19.1357</v>
      </c>
      <c r="E533" s="333">
        <v>3.1362000000000001</v>
      </c>
      <c r="F533" s="333">
        <v>0</v>
      </c>
      <c r="G533" s="333">
        <v>21.527699999999999</v>
      </c>
      <c r="H533" s="333">
        <v>0</v>
      </c>
      <c r="I533" s="333">
        <v>0</v>
      </c>
      <c r="J533" s="333">
        <v>43.799599999999998</v>
      </c>
      <c r="K533" s="333">
        <v>22.271899999999999</v>
      </c>
    </row>
    <row r="534" spans="1:11" ht="15.75" customHeight="1" x14ac:dyDescent="0.25">
      <c r="A534" s="328" t="s">
        <v>26552</v>
      </c>
      <c r="B534" s="329" t="s">
        <v>26553</v>
      </c>
      <c r="C534" s="366"/>
      <c r="D534" s="366"/>
      <c r="E534" s="366"/>
      <c r="F534" s="366"/>
      <c r="G534" s="366"/>
      <c r="H534" s="366"/>
      <c r="I534" s="366"/>
      <c r="J534" s="330">
        <v>1982.2852</v>
      </c>
      <c r="K534" s="330">
        <v>863.64829999999995</v>
      </c>
    </row>
    <row r="535" spans="1:11" ht="15.75" customHeight="1" x14ac:dyDescent="0.25">
      <c r="A535" s="331" t="s">
        <v>26425</v>
      </c>
      <c r="B535" s="332" t="s">
        <v>26426</v>
      </c>
      <c r="C535" s="333">
        <v>5166351.9956</v>
      </c>
      <c r="D535" s="333">
        <v>258.31760000000003</v>
      </c>
      <c r="E535" s="333">
        <v>92.972800000000007</v>
      </c>
      <c r="F535" s="333">
        <v>37.671300000000002</v>
      </c>
      <c r="G535" s="333">
        <v>387.47640000000001</v>
      </c>
      <c r="H535" s="333">
        <v>330.79199999999997</v>
      </c>
      <c r="I535" s="333">
        <v>36.460999999999999</v>
      </c>
      <c r="J535" s="333">
        <v>1143.6911</v>
      </c>
      <c r="K535" s="333">
        <v>425.42270000000002</v>
      </c>
    </row>
    <row r="536" spans="1:11" ht="15.75" customHeight="1" x14ac:dyDescent="0.25">
      <c r="A536" s="331" t="s">
        <v>26554</v>
      </c>
      <c r="B536" s="332" t="s">
        <v>26555</v>
      </c>
      <c r="C536" s="333">
        <v>1808400.3742</v>
      </c>
      <c r="D536" s="333">
        <v>144.672</v>
      </c>
      <c r="E536" s="333">
        <v>33.473500000000001</v>
      </c>
      <c r="F536" s="333">
        <v>0</v>
      </c>
      <c r="G536" s="333">
        <v>162.756</v>
      </c>
      <c r="H536" s="333">
        <v>0</v>
      </c>
      <c r="I536" s="333">
        <v>0</v>
      </c>
      <c r="J536" s="333">
        <v>340.9015</v>
      </c>
      <c r="K536" s="333">
        <v>178.1455</v>
      </c>
    </row>
    <row r="537" spans="1:11" ht="15.75" customHeight="1" x14ac:dyDescent="0.25">
      <c r="A537" s="331" t="s">
        <v>26413</v>
      </c>
      <c r="B537" s="332" t="s">
        <v>26414</v>
      </c>
      <c r="C537" s="333">
        <v>749824.54539999994</v>
      </c>
      <c r="D537" s="333">
        <v>59.985999999999997</v>
      </c>
      <c r="E537" s="333">
        <v>13.879300000000001</v>
      </c>
      <c r="F537" s="333">
        <v>0</v>
      </c>
      <c r="G537" s="333">
        <v>67.484200000000001</v>
      </c>
      <c r="H537" s="333">
        <v>0</v>
      </c>
      <c r="I537" s="333">
        <v>0</v>
      </c>
      <c r="J537" s="333">
        <v>141.34950000000001</v>
      </c>
      <c r="K537" s="333">
        <v>73.865300000000005</v>
      </c>
    </row>
    <row r="538" spans="1:11" ht="15.75" customHeight="1" x14ac:dyDescent="0.25">
      <c r="A538" s="331" t="s">
        <v>26556</v>
      </c>
      <c r="B538" s="332" t="s">
        <v>26557</v>
      </c>
      <c r="C538" s="333">
        <v>1890313.98</v>
      </c>
      <c r="D538" s="333">
        <v>151.2251</v>
      </c>
      <c r="E538" s="333">
        <v>34.989699999999999</v>
      </c>
      <c r="F538" s="333">
        <v>0</v>
      </c>
      <c r="G538" s="333">
        <v>170.1283</v>
      </c>
      <c r="H538" s="333">
        <v>0</v>
      </c>
      <c r="I538" s="333">
        <v>0</v>
      </c>
      <c r="J538" s="333">
        <v>356.34309999999999</v>
      </c>
      <c r="K538" s="333">
        <v>186.2148</v>
      </c>
    </row>
    <row r="539" spans="1:11" ht="15.75" customHeight="1" x14ac:dyDescent="0.25">
      <c r="A539" s="328" t="s">
        <v>26558</v>
      </c>
      <c r="B539" s="329" t="s">
        <v>26559</v>
      </c>
      <c r="C539" s="366"/>
      <c r="D539" s="366"/>
      <c r="E539" s="366"/>
      <c r="F539" s="366"/>
      <c r="G539" s="366"/>
      <c r="H539" s="366"/>
      <c r="I539" s="366"/>
      <c r="J539" s="330">
        <v>363.7045</v>
      </c>
      <c r="K539" s="330">
        <v>103.49979999999999</v>
      </c>
    </row>
    <row r="540" spans="1:11" ht="30" customHeight="1" x14ac:dyDescent="0.25">
      <c r="A540" s="331" t="s">
        <v>26474</v>
      </c>
      <c r="B540" s="332" t="s">
        <v>26475</v>
      </c>
      <c r="C540" s="333">
        <v>657340.65209999995</v>
      </c>
      <c r="D540" s="333">
        <v>39.440399999999997</v>
      </c>
      <c r="E540" s="333">
        <v>12.167400000000001</v>
      </c>
      <c r="F540" s="333">
        <v>4.9301000000000004</v>
      </c>
      <c r="G540" s="333">
        <v>59.160699999999999</v>
      </c>
      <c r="H540" s="333">
        <v>191.81639999999999</v>
      </c>
      <c r="I540" s="333">
        <v>35.599299999999999</v>
      </c>
      <c r="J540" s="333">
        <v>343.11430000000001</v>
      </c>
      <c r="K540" s="333">
        <v>92.137200000000007</v>
      </c>
    </row>
    <row r="541" spans="1:11" ht="15.75" customHeight="1" x14ac:dyDescent="0.25">
      <c r="A541" s="331" t="s">
        <v>26560</v>
      </c>
      <c r="B541" s="332" t="s">
        <v>26561</v>
      </c>
      <c r="C541" s="333">
        <v>115345</v>
      </c>
      <c r="D541" s="333">
        <v>9.2276000000000007</v>
      </c>
      <c r="E541" s="333">
        <v>2.1349999999999998</v>
      </c>
      <c r="F541" s="333">
        <v>0</v>
      </c>
      <c r="G541" s="333">
        <v>9.2276000000000007</v>
      </c>
      <c r="H541" s="333">
        <v>0</v>
      </c>
      <c r="I541" s="333">
        <v>0</v>
      </c>
      <c r="J541" s="333">
        <v>20.590199999999999</v>
      </c>
      <c r="K541" s="333">
        <v>11.3626</v>
      </c>
    </row>
    <row r="542" spans="1:11" ht="15.75" customHeight="1" x14ac:dyDescent="0.25">
      <c r="A542" s="328" t="s">
        <v>26562</v>
      </c>
      <c r="B542" s="329" t="s">
        <v>26563</v>
      </c>
      <c r="C542" s="366"/>
      <c r="D542" s="366"/>
      <c r="E542" s="366"/>
      <c r="F542" s="366"/>
      <c r="G542" s="366"/>
      <c r="H542" s="366"/>
      <c r="I542" s="366"/>
      <c r="J542" s="330">
        <v>324.72609999999997</v>
      </c>
      <c r="K542" s="330">
        <v>114.158</v>
      </c>
    </row>
    <row r="543" spans="1:11" ht="15.75" customHeight="1" x14ac:dyDescent="0.25">
      <c r="A543" s="331" t="s">
        <v>26564</v>
      </c>
      <c r="B543" s="332" t="s">
        <v>26565</v>
      </c>
      <c r="C543" s="333">
        <v>561298.23459999997</v>
      </c>
      <c r="D543" s="333">
        <v>28.064900000000002</v>
      </c>
      <c r="E543" s="333">
        <v>10.101000000000001</v>
      </c>
      <c r="F543" s="333">
        <v>4.0928000000000004</v>
      </c>
      <c r="G543" s="333">
        <v>42.0974</v>
      </c>
      <c r="H543" s="333">
        <v>138.76079999999999</v>
      </c>
      <c r="I543" s="333">
        <v>36.460999999999999</v>
      </c>
      <c r="J543" s="333">
        <v>259.5779</v>
      </c>
      <c r="K543" s="333">
        <v>78.719700000000003</v>
      </c>
    </row>
    <row r="544" spans="1:11" ht="15.75" customHeight="1" x14ac:dyDescent="0.25">
      <c r="A544" s="331" t="s">
        <v>26566</v>
      </c>
      <c r="B544" s="332" t="s">
        <v>26567</v>
      </c>
      <c r="C544" s="333">
        <v>29298.298599999998</v>
      </c>
      <c r="D544" s="333">
        <v>2.9298000000000002</v>
      </c>
      <c r="E544" s="333">
        <v>0.56489999999999996</v>
      </c>
      <c r="F544" s="333">
        <v>0</v>
      </c>
      <c r="G544" s="333">
        <v>2.9298000000000002</v>
      </c>
      <c r="H544" s="333">
        <v>0</v>
      </c>
      <c r="I544" s="333">
        <v>0</v>
      </c>
      <c r="J544" s="333">
        <v>6.4245000000000001</v>
      </c>
      <c r="K544" s="333">
        <v>3.4946999999999999</v>
      </c>
    </row>
    <row r="545" spans="1:11" ht="15.75" customHeight="1" x14ac:dyDescent="0.25">
      <c r="A545" s="331" t="s">
        <v>26367</v>
      </c>
      <c r="B545" s="332" t="s">
        <v>26368</v>
      </c>
      <c r="C545" s="333">
        <v>267801</v>
      </c>
      <c r="D545" s="333">
        <v>26.780100000000001</v>
      </c>
      <c r="E545" s="333">
        <v>5.1635</v>
      </c>
      <c r="F545" s="333">
        <v>0</v>
      </c>
      <c r="G545" s="333">
        <v>26.780100000000001</v>
      </c>
      <c r="H545" s="333">
        <v>0</v>
      </c>
      <c r="I545" s="333">
        <v>0</v>
      </c>
      <c r="J545" s="333">
        <v>58.723700000000001</v>
      </c>
      <c r="K545" s="333">
        <v>31.9436</v>
      </c>
    </row>
    <row r="546" spans="1:11" ht="15.75" customHeight="1" x14ac:dyDescent="0.25">
      <c r="A546" s="328" t="s">
        <v>26568</v>
      </c>
      <c r="B546" s="329" t="s">
        <v>26569</v>
      </c>
      <c r="C546" s="366"/>
      <c r="D546" s="366"/>
      <c r="E546" s="366"/>
      <c r="F546" s="366"/>
      <c r="G546" s="366"/>
      <c r="H546" s="366"/>
      <c r="I546" s="366"/>
      <c r="J546" s="330">
        <v>177.1371</v>
      </c>
      <c r="K546" s="330">
        <v>73.588300000000004</v>
      </c>
    </row>
    <row r="547" spans="1:11" ht="15.75" customHeight="1" x14ac:dyDescent="0.25">
      <c r="A547" s="331" t="s">
        <v>26570</v>
      </c>
      <c r="B547" s="332" t="s">
        <v>26571</v>
      </c>
      <c r="C547" s="333">
        <v>405766.2647</v>
      </c>
      <c r="D547" s="333">
        <v>24.346</v>
      </c>
      <c r="E547" s="333">
        <v>7.5106999999999999</v>
      </c>
      <c r="F547" s="333">
        <v>3.0432000000000001</v>
      </c>
      <c r="G547" s="333">
        <v>36.518999999999998</v>
      </c>
      <c r="H547" s="333">
        <v>64.44</v>
      </c>
      <c r="I547" s="333">
        <v>35.599299999999999</v>
      </c>
      <c r="J547" s="333">
        <v>171.45820000000001</v>
      </c>
      <c r="K547" s="333">
        <v>70.499200000000002</v>
      </c>
    </row>
    <row r="548" spans="1:11" ht="15.75" customHeight="1" x14ac:dyDescent="0.25">
      <c r="A548" s="331" t="s">
        <v>26365</v>
      </c>
      <c r="B548" s="332" t="s">
        <v>26366</v>
      </c>
      <c r="C548" s="333">
        <v>25897.504300000001</v>
      </c>
      <c r="D548" s="333">
        <v>2.5897999999999999</v>
      </c>
      <c r="E548" s="333">
        <v>0.49930000000000002</v>
      </c>
      <c r="F548" s="333">
        <v>0</v>
      </c>
      <c r="G548" s="333">
        <v>2.5897999999999999</v>
      </c>
      <c r="H548" s="333">
        <v>0</v>
      </c>
      <c r="I548" s="333">
        <v>0</v>
      </c>
      <c r="J548" s="333">
        <v>5.6788999999999996</v>
      </c>
      <c r="K548" s="333">
        <v>3.0891000000000002</v>
      </c>
    </row>
    <row r="549" spans="1:11" ht="15.75" customHeight="1" x14ac:dyDescent="0.25">
      <c r="A549" s="328" t="s">
        <v>26572</v>
      </c>
      <c r="B549" s="329" t="s">
        <v>26573</v>
      </c>
      <c r="C549" s="366"/>
      <c r="D549" s="366"/>
      <c r="E549" s="366"/>
      <c r="F549" s="366"/>
      <c r="G549" s="366"/>
      <c r="H549" s="366"/>
      <c r="I549" s="366"/>
      <c r="J549" s="330">
        <v>302.30250000000001</v>
      </c>
      <c r="K549" s="330">
        <v>101.96040000000001</v>
      </c>
    </row>
    <row r="550" spans="1:11" ht="15.75" customHeight="1" x14ac:dyDescent="0.25">
      <c r="A550" s="331" t="s">
        <v>26574</v>
      </c>
      <c r="B550" s="332" t="s">
        <v>26575</v>
      </c>
      <c r="C550" s="333">
        <v>31594.5</v>
      </c>
      <c r="D550" s="333">
        <v>3.1595</v>
      </c>
      <c r="E550" s="333">
        <v>0.60919999999999996</v>
      </c>
      <c r="F550" s="333">
        <v>0</v>
      </c>
      <c r="G550" s="333">
        <v>3.1595</v>
      </c>
      <c r="H550" s="333">
        <v>0</v>
      </c>
      <c r="I550" s="333">
        <v>0</v>
      </c>
      <c r="J550" s="333">
        <v>6.9282000000000004</v>
      </c>
      <c r="K550" s="333">
        <v>3.7686999999999999</v>
      </c>
    </row>
    <row r="551" spans="1:11" ht="15.75" customHeight="1" x14ac:dyDescent="0.25">
      <c r="A551" s="331" t="s">
        <v>26564</v>
      </c>
      <c r="B551" s="332" t="s">
        <v>26565</v>
      </c>
      <c r="C551" s="333">
        <v>561298.23459999997</v>
      </c>
      <c r="D551" s="333">
        <v>28.064900000000002</v>
      </c>
      <c r="E551" s="333">
        <v>10.101000000000001</v>
      </c>
      <c r="F551" s="333">
        <v>4.0928000000000004</v>
      </c>
      <c r="G551" s="333">
        <v>42.0974</v>
      </c>
      <c r="H551" s="333">
        <v>138.76079999999999</v>
      </c>
      <c r="I551" s="333">
        <v>36.460999999999999</v>
      </c>
      <c r="J551" s="333">
        <v>259.5779</v>
      </c>
      <c r="K551" s="333">
        <v>78.719700000000003</v>
      </c>
    </row>
    <row r="552" spans="1:11" ht="15.75" customHeight="1" x14ac:dyDescent="0.25">
      <c r="A552" s="331" t="s">
        <v>26576</v>
      </c>
      <c r="B552" s="332" t="s">
        <v>26577</v>
      </c>
      <c r="C552" s="333">
        <v>24327.764999999999</v>
      </c>
      <c r="D552" s="333">
        <v>2.4327999999999999</v>
      </c>
      <c r="E552" s="333">
        <v>0.46910000000000002</v>
      </c>
      <c r="F552" s="333">
        <v>0</v>
      </c>
      <c r="G552" s="333">
        <v>2.4327999999999999</v>
      </c>
      <c r="H552" s="333">
        <v>0</v>
      </c>
      <c r="I552" s="333">
        <v>0</v>
      </c>
      <c r="J552" s="333">
        <v>5.3346999999999998</v>
      </c>
      <c r="K552" s="333">
        <v>2.9018999999999999</v>
      </c>
    </row>
    <row r="553" spans="1:11" ht="15.75" customHeight="1" x14ac:dyDescent="0.25">
      <c r="A553" s="331" t="s">
        <v>26578</v>
      </c>
      <c r="B553" s="332" t="s">
        <v>26579</v>
      </c>
      <c r="C553" s="333">
        <v>138915.5</v>
      </c>
      <c r="D553" s="333">
        <v>13.8916</v>
      </c>
      <c r="E553" s="333">
        <v>2.6785000000000001</v>
      </c>
      <c r="F553" s="333">
        <v>0</v>
      </c>
      <c r="G553" s="333">
        <v>13.8916</v>
      </c>
      <c r="H553" s="333">
        <v>0</v>
      </c>
      <c r="I553" s="333">
        <v>0</v>
      </c>
      <c r="J553" s="333">
        <v>30.4617</v>
      </c>
      <c r="K553" s="333">
        <v>16.5701</v>
      </c>
    </row>
    <row r="554" spans="1:11" ht="15.75" customHeight="1" x14ac:dyDescent="0.25">
      <c r="A554" s="328" t="s">
        <v>26580</v>
      </c>
      <c r="B554" s="329" t="s">
        <v>26581</v>
      </c>
      <c r="C554" s="366"/>
      <c r="D554" s="366"/>
      <c r="E554" s="366"/>
      <c r="F554" s="366"/>
      <c r="G554" s="366"/>
      <c r="H554" s="366"/>
      <c r="I554" s="366"/>
      <c r="J554" s="330">
        <v>1053.8967</v>
      </c>
      <c r="K554" s="330">
        <v>534.03660000000002</v>
      </c>
    </row>
    <row r="555" spans="1:11" ht="30" customHeight="1" x14ac:dyDescent="0.25">
      <c r="A555" s="331" t="s">
        <v>26582</v>
      </c>
      <c r="B555" s="332" t="s">
        <v>26583</v>
      </c>
      <c r="C555" s="333">
        <v>450837.8578</v>
      </c>
      <c r="D555" s="333">
        <v>33.812800000000003</v>
      </c>
      <c r="E555" s="333">
        <v>8.6927000000000003</v>
      </c>
      <c r="F555" s="333">
        <v>3.5222000000000002</v>
      </c>
      <c r="G555" s="333">
        <v>50.719299999999997</v>
      </c>
      <c r="H555" s="333">
        <v>131.61869999999999</v>
      </c>
      <c r="I555" s="333">
        <v>35.599299999999999</v>
      </c>
      <c r="J555" s="333">
        <v>263.96499999999997</v>
      </c>
      <c r="K555" s="333">
        <v>81.626999999999995</v>
      </c>
    </row>
    <row r="556" spans="1:11" ht="15.75" customHeight="1" x14ac:dyDescent="0.25">
      <c r="A556" s="331" t="s">
        <v>26584</v>
      </c>
      <c r="B556" s="332" t="s">
        <v>26585</v>
      </c>
      <c r="C556" s="333">
        <v>3375220.8056999999</v>
      </c>
      <c r="D556" s="333">
        <v>358.61720000000003</v>
      </c>
      <c r="E556" s="333">
        <v>65.078500000000005</v>
      </c>
      <c r="F556" s="333">
        <v>0</v>
      </c>
      <c r="G556" s="333">
        <v>337.52210000000002</v>
      </c>
      <c r="H556" s="333">
        <v>0</v>
      </c>
      <c r="I556" s="333">
        <v>28.713899999999999</v>
      </c>
      <c r="J556" s="333">
        <v>789.93169999999998</v>
      </c>
      <c r="K556" s="333">
        <v>452.40960000000001</v>
      </c>
    </row>
    <row r="557" spans="1:11" ht="15.75" customHeight="1" x14ac:dyDescent="0.25">
      <c r="A557" s="328" t="s">
        <v>26586</v>
      </c>
      <c r="B557" s="329" t="s">
        <v>26587</v>
      </c>
      <c r="C557" s="366"/>
      <c r="D557" s="366"/>
      <c r="E557" s="366"/>
      <c r="F557" s="366"/>
      <c r="G557" s="366"/>
      <c r="H557" s="366"/>
      <c r="I557" s="366"/>
      <c r="J557" s="330">
        <v>334.33319999999998</v>
      </c>
      <c r="K557" s="330">
        <v>128.02860000000001</v>
      </c>
    </row>
    <row r="558" spans="1:11" ht="15.75" customHeight="1" x14ac:dyDescent="0.25">
      <c r="A558" s="331" t="s">
        <v>26588</v>
      </c>
      <c r="B558" s="332" t="s">
        <v>26589</v>
      </c>
      <c r="C558" s="333">
        <v>396939.8591</v>
      </c>
      <c r="D558" s="333">
        <v>23.816400000000002</v>
      </c>
      <c r="E558" s="333">
        <v>7.3474000000000004</v>
      </c>
      <c r="F558" s="333">
        <v>2.9769999999999999</v>
      </c>
      <c r="G558" s="333">
        <v>35.724600000000002</v>
      </c>
      <c r="H558" s="333">
        <v>122.43600000000001</v>
      </c>
      <c r="I558" s="333">
        <v>36.460999999999999</v>
      </c>
      <c r="J558" s="333">
        <v>228.76240000000001</v>
      </c>
      <c r="K558" s="333">
        <v>70.601799999999997</v>
      </c>
    </row>
    <row r="559" spans="1:11" ht="15.75" customHeight="1" x14ac:dyDescent="0.25">
      <c r="A559" s="331" t="s">
        <v>26590</v>
      </c>
      <c r="B559" s="332" t="s">
        <v>26591</v>
      </c>
      <c r="C559" s="333">
        <v>481440</v>
      </c>
      <c r="D559" s="333">
        <v>48.143999999999998</v>
      </c>
      <c r="E559" s="333">
        <v>9.2827999999999999</v>
      </c>
      <c r="F559" s="333">
        <v>0</v>
      </c>
      <c r="G559" s="333">
        <v>48.143999999999998</v>
      </c>
      <c r="H559" s="333">
        <v>0</v>
      </c>
      <c r="I559" s="333">
        <v>0</v>
      </c>
      <c r="J559" s="333">
        <v>105.57080000000001</v>
      </c>
      <c r="K559" s="333">
        <v>57.4268</v>
      </c>
    </row>
    <row r="560" spans="1:11" ht="15.75" customHeight="1" x14ac:dyDescent="0.25">
      <c r="A560" s="328" t="s">
        <v>26592</v>
      </c>
      <c r="B560" s="329" t="s">
        <v>26593</v>
      </c>
      <c r="C560" s="366"/>
      <c r="D560" s="366"/>
      <c r="E560" s="366"/>
      <c r="F560" s="366"/>
      <c r="G560" s="366"/>
      <c r="H560" s="366"/>
      <c r="I560" s="366"/>
      <c r="J560" s="330">
        <v>563.79769999999996</v>
      </c>
      <c r="K560" s="330">
        <v>244.2045</v>
      </c>
    </row>
    <row r="561" spans="1:11" ht="15.75" customHeight="1" x14ac:dyDescent="0.25">
      <c r="A561" s="331" t="s">
        <v>26564</v>
      </c>
      <c r="B561" s="332" t="s">
        <v>26565</v>
      </c>
      <c r="C561" s="333">
        <v>561298.23459999997</v>
      </c>
      <c r="D561" s="333">
        <v>28.064900000000002</v>
      </c>
      <c r="E561" s="333">
        <v>10.101000000000001</v>
      </c>
      <c r="F561" s="333">
        <v>4.0928000000000004</v>
      </c>
      <c r="G561" s="333">
        <v>42.0974</v>
      </c>
      <c r="H561" s="333">
        <v>138.76079999999999</v>
      </c>
      <c r="I561" s="333">
        <v>36.460999999999999</v>
      </c>
      <c r="J561" s="333">
        <v>259.5779</v>
      </c>
      <c r="K561" s="333">
        <v>78.719700000000003</v>
      </c>
    </row>
    <row r="562" spans="1:11" ht="15.75" customHeight="1" x14ac:dyDescent="0.25">
      <c r="A562" s="331" t="s">
        <v>26594</v>
      </c>
      <c r="B562" s="332" t="s">
        <v>26595</v>
      </c>
      <c r="C562" s="333">
        <v>1387349.6</v>
      </c>
      <c r="D562" s="333">
        <v>138.73500000000001</v>
      </c>
      <c r="E562" s="333">
        <v>26.7498</v>
      </c>
      <c r="F562" s="333">
        <v>0</v>
      </c>
      <c r="G562" s="333">
        <v>138.73500000000001</v>
      </c>
      <c r="H562" s="333">
        <v>0</v>
      </c>
      <c r="I562" s="333">
        <v>0</v>
      </c>
      <c r="J562" s="333">
        <v>304.21980000000002</v>
      </c>
      <c r="K562" s="333">
        <v>165.48480000000001</v>
      </c>
    </row>
    <row r="563" spans="1:11" ht="15.75" customHeight="1" x14ac:dyDescent="0.25">
      <c r="A563" s="328" t="s">
        <v>26596</v>
      </c>
      <c r="B563" s="329" t="s">
        <v>26597</v>
      </c>
      <c r="C563" s="366"/>
      <c r="D563" s="366"/>
      <c r="E563" s="366"/>
      <c r="F563" s="366"/>
      <c r="G563" s="366"/>
      <c r="H563" s="366"/>
      <c r="I563" s="366"/>
      <c r="J563" s="330">
        <v>610.88289999999995</v>
      </c>
      <c r="K563" s="330">
        <v>172.9742</v>
      </c>
    </row>
    <row r="564" spans="1:11" ht="30" customHeight="1" x14ac:dyDescent="0.25">
      <c r="A564" s="331" t="s">
        <v>26598</v>
      </c>
      <c r="B564" s="332" t="s">
        <v>26599</v>
      </c>
      <c r="C564" s="333">
        <v>670749.36919999996</v>
      </c>
      <c r="D564" s="333">
        <v>40.244999999999997</v>
      </c>
      <c r="E564" s="333">
        <v>12.4156</v>
      </c>
      <c r="F564" s="333">
        <v>5.0305999999999997</v>
      </c>
      <c r="G564" s="333">
        <v>60.367400000000004</v>
      </c>
      <c r="H564" s="333">
        <v>239.7705</v>
      </c>
      <c r="I564" s="333">
        <v>35.599299999999999</v>
      </c>
      <c r="J564" s="333">
        <v>393.42840000000001</v>
      </c>
      <c r="K564" s="333">
        <v>93.290499999999994</v>
      </c>
    </row>
    <row r="565" spans="1:11" ht="15.75" customHeight="1" x14ac:dyDescent="0.25">
      <c r="A565" s="334" t="s">
        <v>26600</v>
      </c>
      <c r="B565" s="335" t="s">
        <v>26601</v>
      </c>
      <c r="C565" s="336">
        <v>517407.49969999999</v>
      </c>
      <c r="D565" s="336">
        <v>41.392600000000002</v>
      </c>
      <c r="E565" s="336">
        <v>9.5771999999999995</v>
      </c>
      <c r="F565" s="336">
        <v>0</v>
      </c>
      <c r="G565" s="336">
        <v>46.566699999999997</v>
      </c>
      <c r="H565" s="336">
        <v>91.204099999999997</v>
      </c>
      <c r="I565" s="336">
        <v>28.713899999999999</v>
      </c>
      <c r="J565" s="336">
        <v>217.4545</v>
      </c>
      <c r="K565" s="336">
        <v>79.683700000000002</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969D8-592B-488C-B1EE-2EE8D46E23CE}">
  <dimension ref="A1:D6526"/>
  <sheetViews>
    <sheetView showGridLines="0" topLeftCell="A5365" workbookViewId="0">
      <selection activeCell="A5382" sqref="A5382"/>
    </sheetView>
  </sheetViews>
  <sheetFormatPr defaultRowHeight="15" x14ac:dyDescent="0.25"/>
  <cols>
    <col min="1" max="1" width="9.42578125" customWidth="1"/>
    <col min="2" max="2" width="110.7109375" customWidth="1"/>
    <col min="3" max="3" width="9.42578125" customWidth="1"/>
    <col min="4" max="4" width="13.5703125" customWidth="1"/>
  </cols>
  <sheetData>
    <row r="1" spans="1:4" ht="30" customHeight="1" x14ac:dyDescent="0.25">
      <c r="A1" s="114" t="s">
        <v>15146</v>
      </c>
      <c r="B1" s="115" t="s">
        <v>15147</v>
      </c>
      <c r="C1" s="116" t="s">
        <v>15148</v>
      </c>
      <c r="D1" s="117" t="s">
        <v>15149</v>
      </c>
    </row>
    <row r="2" spans="1:4" ht="15.75" customHeight="1" x14ac:dyDescent="0.25">
      <c r="A2" s="153">
        <v>307731</v>
      </c>
      <c r="B2" s="119" t="s">
        <v>15150</v>
      </c>
      <c r="C2" s="118" t="s">
        <v>15151</v>
      </c>
      <c r="D2" s="120">
        <v>153.25</v>
      </c>
    </row>
    <row r="3" spans="1:4" ht="15.75" customHeight="1" x14ac:dyDescent="0.25">
      <c r="A3" s="118">
        <v>307732</v>
      </c>
      <c r="B3" s="119" t="s">
        <v>15152</v>
      </c>
      <c r="C3" s="118" t="s">
        <v>15151</v>
      </c>
      <c r="D3" s="120">
        <v>126.78</v>
      </c>
    </row>
    <row r="4" spans="1:4" ht="15.75" customHeight="1" x14ac:dyDescent="0.25">
      <c r="A4" s="118">
        <v>308308</v>
      </c>
      <c r="B4" s="119" t="s">
        <v>15153</v>
      </c>
      <c r="C4" s="118" t="s">
        <v>15154</v>
      </c>
      <c r="D4" s="120">
        <v>4956.84</v>
      </c>
    </row>
    <row r="5" spans="1:4" ht="15.75" customHeight="1" x14ac:dyDescent="0.25">
      <c r="A5" s="118">
        <v>308313</v>
      </c>
      <c r="B5" s="119" t="s">
        <v>15155</v>
      </c>
      <c r="C5" s="118" t="s">
        <v>15154</v>
      </c>
      <c r="D5" s="120">
        <v>30155.51</v>
      </c>
    </row>
    <row r="6" spans="1:4" ht="15.75" customHeight="1" x14ac:dyDescent="0.25">
      <c r="A6" s="118">
        <v>308309</v>
      </c>
      <c r="B6" s="119" t="s">
        <v>15156</v>
      </c>
      <c r="C6" s="118" t="s">
        <v>15154</v>
      </c>
      <c r="D6" s="120">
        <v>8322.39</v>
      </c>
    </row>
    <row r="7" spans="1:4" ht="15.75" customHeight="1" x14ac:dyDescent="0.25">
      <c r="A7" s="118">
        <v>308310</v>
      </c>
      <c r="B7" s="119" t="s">
        <v>15157</v>
      </c>
      <c r="C7" s="118" t="s">
        <v>15154</v>
      </c>
      <c r="D7" s="120">
        <v>10424.6</v>
      </c>
    </row>
    <row r="8" spans="1:4" ht="15.75" customHeight="1" x14ac:dyDescent="0.25">
      <c r="A8" s="118">
        <v>308311</v>
      </c>
      <c r="B8" s="119" t="s">
        <v>15158</v>
      </c>
      <c r="C8" s="118" t="s">
        <v>15154</v>
      </c>
      <c r="D8" s="120">
        <v>15087.19</v>
      </c>
    </row>
    <row r="9" spans="1:4" ht="15.75" customHeight="1" x14ac:dyDescent="0.25">
      <c r="A9" s="118">
        <v>308312</v>
      </c>
      <c r="B9" s="119" t="s">
        <v>15159</v>
      </c>
      <c r="C9" s="118" t="s">
        <v>15154</v>
      </c>
      <c r="D9" s="120">
        <v>21196.23</v>
      </c>
    </row>
    <row r="10" spans="1:4" ht="15.75" customHeight="1" x14ac:dyDescent="0.25">
      <c r="A10" s="118">
        <v>308307</v>
      </c>
      <c r="B10" s="119" t="s">
        <v>15160</v>
      </c>
      <c r="C10" s="118" t="s">
        <v>15154</v>
      </c>
      <c r="D10" s="120">
        <v>2764.52</v>
      </c>
    </row>
    <row r="11" spans="1:4" ht="15.75" customHeight="1" x14ac:dyDescent="0.25">
      <c r="A11" s="118">
        <v>308322</v>
      </c>
      <c r="B11" s="119" t="s">
        <v>15161</v>
      </c>
      <c r="C11" s="118" t="s">
        <v>15154</v>
      </c>
      <c r="D11" s="120">
        <v>5218.46</v>
      </c>
    </row>
    <row r="12" spans="1:4" ht="15.75" customHeight="1" x14ac:dyDescent="0.25">
      <c r="A12" s="118">
        <v>308327</v>
      </c>
      <c r="B12" s="119" t="s">
        <v>15162</v>
      </c>
      <c r="C12" s="118" t="s">
        <v>15154</v>
      </c>
      <c r="D12" s="120">
        <v>31556.560000000001</v>
      </c>
    </row>
    <row r="13" spans="1:4" ht="15.75" customHeight="1" x14ac:dyDescent="0.25">
      <c r="A13" s="118">
        <v>308323</v>
      </c>
      <c r="B13" s="119" t="s">
        <v>15163</v>
      </c>
      <c r="C13" s="118" t="s">
        <v>15154</v>
      </c>
      <c r="D13" s="120">
        <v>8216.86</v>
      </c>
    </row>
    <row r="14" spans="1:4" ht="15.75" customHeight="1" x14ac:dyDescent="0.25">
      <c r="A14" s="118">
        <v>308324</v>
      </c>
      <c r="B14" s="119" t="s">
        <v>15164</v>
      </c>
      <c r="C14" s="118" t="s">
        <v>15154</v>
      </c>
      <c r="D14" s="120">
        <v>12024.34</v>
      </c>
    </row>
    <row r="15" spans="1:4" ht="15.75" customHeight="1" x14ac:dyDescent="0.25">
      <c r="A15" s="118">
        <v>308325</v>
      </c>
      <c r="B15" s="119" t="s">
        <v>15165</v>
      </c>
      <c r="C15" s="118" t="s">
        <v>15154</v>
      </c>
      <c r="D15" s="120">
        <v>16951.28</v>
      </c>
    </row>
    <row r="16" spans="1:4" ht="15.75" customHeight="1" x14ac:dyDescent="0.25">
      <c r="A16" s="118">
        <v>308326</v>
      </c>
      <c r="B16" s="119" t="s">
        <v>15166</v>
      </c>
      <c r="C16" s="118" t="s">
        <v>15154</v>
      </c>
      <c r="D16" s="120">
        <v>23464.83</v>
      </c>
    </row>
    <row r="17" spans="1:4" ht="15.75" customHeight="1" x14ac:dyDescent="0.25">
      <c r="A17" s="118">
        <v>308321</v>
      </c>
      <c r="B17" s="119" t="s">
        <v>15167</v>
      </c>
      <c r="C17" s="118" t="s">
        <v>15154</v>
      </c>
      <c r="D17" s="120">
        <v>5033.3100000000004</v>
      </c>
    </row>
    <row r="18" spans="1:4" ht="15.75" customHeight="1" x14ac:dyDescent="0.25">
      <c r="A18" s="118">
        <v>308315</v>
      </c>
      <c r="B18" s="119" t="s">
        <v>15168</v>
      </c>
      <c r="C18" s="118" t="s">
        <v>15154</v>
      </c>
      <c r="D18" s="120">
        <v>6813.39</v>
      </c>
    </row>
    <row r="19" spans="1:4" ht="15.75" customHeight="1" x14ac:dyDescent="0.25">
      <c r="A19" s="118">
        <v>308320</v>
      </c>
      <c r="B19" s="119" t="s">
        <v>15169</v>
      </c>
      <c r="C19" s="118" t="s">
        <v>15154</v>
      </c>
      <c r="D19" s="120">
        <v>50004.42</v>
      </c>
    </row>
    <row r="20" spans="1:4" ht="15.75" customHeight="1" x14ac:dyDescent="0.25">
      <c r="A20" s="118">
        <v>308316</v>
      </c>
      <c r="B20" s="119" t="s">
        <v>15170</v>
      </c>
      <c r="C20" s="118" t="s">
        <v>15154</v>
      </c>
      <c r="D20" s="120">
        <v>9811.6299999999992</v>
      </c>
    </row>
    <row r="21" spans="1:4" ht="15.75" customHeight="1" x14ac:dyDescent="0.25">
      <c r="A21" s="118">
        <v>308317</v>
      </c>
      <c r="B21" s="119" t="s">
        <v>15171</v>
      </c>
      <c r="C21" s="118" t="s">
        <v>15154</v>
      </c>
      <c r="D21" s="120">
        <v>18364.400000000001</v>
      </c>
    </row>
    <row r="22" spans="1:4" ht="15.75" customHeight="1" x14ac:dyDescent="0.25">
      <c r="A22" s="118">
        <v>308318</v>
      </c>
      <c r="B22" s="119" t="s">
        <v>15172</v>
      </c>
      <c r="C22" s="118" t="s">
        <v>15154</v>
      </c>
      <c r="D22" s="120">
        <v>25672.7</v>
      </c>
    </row>
    <row r="23" spans="1:4" ht="15.75" customHeight="1" x14ac:dyDescent="0.25">
      <c r="A23" s="118">
        <v>308319</v>
      </c>
      <c r="B23" s="119" t="s">
        <v>15173</v>
      </c>
      <c r="C23" s="118" t="s">
        <v>15154</v>
      </c>
      <c r="D23" s="120">
        <v>27311.33</v>
      </c>
    </row>
    <row r="24" spans="1:4" ht="15.75" customHeight="1" x14ac:dyDescent="0.25">
      <c r="A24" s="118">
        <v>308314</v>
      </c>
      <c r="B24" s="119" t="s">
        <v>15174</v>
      </c>
      <c r="C24" s="118" t="s">
        <v>15154</v>
      </c>
      <c r="D24" s="120">
        <v>5139.3</v>
      </c>
    </row>
    <row r="25" spans="1:4" ht="15.75" customHeight="1" x14ac:dyDescent="0.25">
      <c r="A25" s="118">
        <v>308250</v>
      </c>
      <c r="B25" s="119" t="s">
        <v>15175</v>
      </c>
      <c r="C25" s="118" t="s">
        <v>15154</v>
      </c>
      <c r="D25" s="120">
        <v>8550.85</v>
      </c>
    </row>
    <row r="26" spans="1:4" ht="15.75" customHeight="1" x14ac:dyDescent="0.25">
      <c r="A26" s="118">
        <v>308251</v>
      </c>
      <c r="B26" s="119" t="s">
        <v>15176</v>
      </c>
      <c r="C26" s="118" t="s">
        <v>15154</v>
      </c>
      <c r="D26" s="120">
        <v>13393.07</v>
      </c>
    </row>
    <row r="27" spans="1:4" ht="15.75" customHeight="1" x14ac:dyDescent="0.25">
      <c r="A27" s="118">
        <v>308268</v>
      </c>
      <c r="B27" s="119" t="s">
        <v>15177</v>
      </c>
      <c r="C27" s="118" t="s">
        <v>15154</v>
      </c>
      <c r="D27" s="120">
        <v>83165.41</v>
      </c>
    </row>
    <row r="28" spans="1:4" ht="15.75" customHeight="1" x14ac:dyDescent="0.25">
      <c r="A28" s="118">
        <v>308252</v>
      </c>
      <c r="B28" s="119" t="s">
        <v>15178</v>
      </c>
      <c r="C28" s="118" t="s">
        <v>15154</v>
      </c>
      <c r="D28" s="120">
        <v>15371.97</v>
      </c>
    </row>
    <row r="29" spans="1:4" ht="15.75" customHeight="1" x14ac:dyDescent="0.25">
      <c r="A29" s="118">
        <v>308253</v>
      </c>
      <c r="B29" s="119" t="s">
        <v>15179</v>
      </c>
      <c r="C29" s="118" t="s">
        <v>15154</v>
      </c>
      <c r="D29" s="120">
        <v>18540.72</v>
      </c>
    </row>
    <row r="30" spans="1:4" ht="15.75" customHeight="1" x14ac:dyDescent="0.25">
      <c r="A30" s="118">
        <v>308254</v>
      </c>
      <c r="B30" s="119" t="s">
        <v>15180</v>
      </c>
      <c r="C30" s="118" t="s">
        <v>15154</v>
      </c>
      <c r="D30" s="120">
        <v>21060.01</v>
      </c>
    </row>
    <row r="31" spans="1:4" ht="15.75" customHeight="1" x14ac:dyDescent="0.25">
      <c r="A31" s="118">
        <v>308255</v>
      </c>
      <c r="B31" s="119" t="s">
        <v>15181</v>
      </c>
      <c r="C31" s="118" t="s">
        <v>15154</v>
      </c>
      <c r="D31" s="120">
        <v>25570.28</v>
      </c>
    </row>
    <row r="32" spans="1:4" ht="15.75" customHeight="1" x14ac:dyDescent="0.25">
      <c r="A32" s="118">
        <v>308256</v>
      </c>
      <c r="B32" s="119" t="s">
        <v>15182</v>
      </c>
      <c r="C32" s="118" t="s">
        <v>15154</v>
      </c>
      <c r="D32" s="120">
        <v>34813.919999999998</v>
      </c>
    </row>
    <row r="33" spans="1:4" ht="15.75" customHeight="1" x14ac:dyDescent="0.25">
      <c r="A33" s="118">
        <v>308257</v>
      </c>
      <c r="B33" s="119" t="s">
        <v>15183</v>
      </c>
      <c r="C33" s="118" t="s">
        <v>15154</v>
      </c>
      <c r="D33" s="120">
        <v>37551.879999999997</v>
      </c>
    </row>
    <row r="34" spans="1:4" ht="15.75" customHeight="1" x14ac:dyDescent="0.25">
      <c r="A34" s="118">
        <v>308258</v>
      </c>
      <c r="B34" s="119" t="s">
        <v>15184</v>
      </c>
      <c r="C34" s="118" t="s">
        <v>15154</v>
      </c>
      <c r="D34" s="120">
        <v>40431.49</v>
      </c>
    </row>
    <row r="35" spans="1:4" ht="15.75" customHeight="1" x14ac:dyDescent="0.25">
      <c r="A35" s="118">
        <v>308259</v>
      </c>
      <c r="B35" s="119" t="s">
        <v>15185</v>
      </c>
      <c r="C35" s="118" t="s">
        <v>15154</v>
      </c>
      <c r="D35" s="120">
        <v>42020.87</v>
      </c>
    </row>
    <row r="36" spans="1:4" ht="15.75" customHeight="1" x14ac:dyDescent="0.25">
      <c r="A36" s="118">
        <v>308260</v>
      </c>
      <c r="B36" s="119" t="s">
        <v>15186</v>
      </c>
      <c r="C36" s="118" t="s">
        <v>15154</v>
      </c>
      <c r="D36" s="120">
        <v>47303.63</v>
      </c>
    </row>
    <row r="37" spans="1:4" ht="15.75" customHeight="1" x14ac:dyDescent="0.25">
      <c r="A37" s="118">
        <v>308261</v>
      </c>
      <c r="B37" s="119" t="s">
        <v>15187</v>
      </c>
      <c r="C37" s="118" t="s">
        <v>15154</v>
      </c>
      <c r="D37" s="120">
        <v>51079.94</v>
      </c>
    </row>
    <row r="38" spans="1:4" ht="15.75" customHeight="1" x14ac:dyDescent="0.25">
      <c r="A38" s="118">
        <v>308262</v>
      </c>
      <c r="B38" s="119" t="s">
        <v>15188</v>
      </c>
      <c r="C38" s="118" t="s">
        <v>15154</v>
      </c>
      <c r="D38" s="120">
        <v>60552.65</v>
      </c>
    </row>
    <row r="39" spans="1:4" ht="15.75" customHeight="1" x14ac:dyDescent="0.25">
      <c r="A39" s="118">
        <v>308263</v>
      </c>
      <c r="B39" s="119" t="s">
        <v>15189</v>
      </c>
      <c r="C39" s="118" t="s">
        <v>15154</v>
      </c>
      <c r="D39" s="120">
        <v>63538.18</v>
      </c>
    </row>
    <row r="40" spans="1:4" ht="15.75" customHeight="1" x14ac:dyDescent="0.25">
      <c r="A40" s="118">
        <v>308264</v>
      </c>
      <c r="B40" s="119" t="s">
        <v>15190</v>
      </c>
      <c r="C40" s="118" t="s">
        <v>15154</v>
      </c>
      <c r="D40" s="120">
        <v>63425.53</v>
      </c>
    </row>
    <row r="41" spans="1:4" ht="15.75" customHeight="1" x14ac:dyDescent="0.25">
      <c r="A41" s="118">
        <v>308265</v>
      </c>
      <c r="B41" s="119" t="s">
        <v>15191</v>
      </c>
      <c r="C41" s="118" t="s">
        <v>15154</v>
      </c>
      <c r="D41" s="120">
        <v>63474.59</v>
      </c>
    </row>
    <row r="42" spans="1:4" ht="15.75" customHeight="1" x14ac:dyDescent="0.25">
      <c r="A42" s="118">
        <v>308266</v>
      </c>
      <c r="B42" s="119" t="s">
        <v>15192</v>
      </c>
      <c r="C42" s="118" t="s">
        <v>15154</v>
      </c>
      <c r="D42" s="120">
        <v>74644.759999999995</v>
      </c>
    </row>
    <row r="43" spans="1:4" ht="15.75" customHeight="1" x14ac:dyDescent="0.25">
      <c r="A43" s="118">
        <v>308267</v>
      </c>
      <c r="B43" s="119" t="s">
        <v>15193</v>
      </c>
      <c r="C43" s="118" t="s">
        <v>15154</v>
      </c>
      <c r="D43" s="120">
        <v>79190.22</v>
      </c>
    </row>
    <row r="44" spans="1:4" ht="15.75" customHeight="1" x14ac:dyDescent="0.25">
      <c r="A44" s="118">
        <v>308288</v>
      </c>
      <c r="B44" s="119" t="s">
        <v>15194</v>
      </c>
      <c r="C44" s="118" t="s">
        <v>15154</v>
      </c>
      <c r="D44" s="120">
        <v>9123.51</v>
      </c>
    </row>
    <row r="45" spans="1:4" ht="15.75" customHeight="1" x14ac:dyDescent="0.25">
      <c r="A45" s="118">
        <v>308289</v>
      </c>
      <c r="B45" s="119" t="s">
        <v>15195</v>
      </c>
      <c r="C45" s="118" t="s">
        <v>15154</v>
      </c>
      <c r="D45" s="120">
        <v>12657.77</v>
      </c>
    </row>
    <row r="46" spans="1:4" ht="15.75" customHeight="1" x14ac:dyDescent="0.25">
      <c r="A46" s="118">
        <v>308306</v>
      </c>
      <c r="B46" s="119" t="s">
        <v>15196</v>
      </c>
      <c r="C46" s="118" t="s">
        <v>15154</v>
      </c>
      <c r="D46" s="120">
        <v>79151.11</v>
      </c>
    </row>
    <row r="47" spans="1:4" ht="15.75" customHeight="1" x14ac:dyDescent="0.25">
      <c r="A47" s="118">
        <v>308290</v>
      </c>
      <c r="B47" s="119" t="s">
        <v>15197</v>
      </c>
      <c r="C47" s="118" t="s">
        <v>15154</v>
      </c>
      <c r="D47" s="120">
        <v>16597.23</v>
      </c>
    </row>
    <row r="48" spans="1:4" ht="15.75" customHeight="1" x14ac:dyDescent="0.25">
      <c r="A48" s="118">
        <v>308291</v>
      </c>
      <c r="B48" s="119" t="s">
        <v>15198</v>
      </c>
      <c r="C48" s="118" t="s">
        <v>15154</v>
      </c>
      <c r="D48" s="120">
        <v>19853.580000000002</v>
      </c>
    </row>
    <row r="49" spans="1:4" ht="15.75" customHeight="1" x14ac:dyDescent="0.25">
      <c r="A49" s="118">
        <v>308292</v>
      </c>
      <c r="B49" s="119" t="s">
        <v>15199</v>
      </c>
      <c r="C49" s="118" t="s">
        <v>15154</v>
      </c>
      <c r="D49" s="120">
        <v>22928.03</v>
      </c>
    </row>
    <row r="50" spans="1:4" ht="15.75" customHeight="1" x14ac:dyDescent="0.25">
      <c r="A50" s="118">
        <v>308293</v>
      </c>
      <c r="B50" s="119" t="s">
        <v>15200</v>
      </c>
      <c r="C50" s="118" t="s">
        <v>15154</v>
      </c>
      <c r="D50" s="120">
        <v>25927.81</v>
      </c>
    </row>
    <row r="51" spans="1:4" ht="15.75" customHeight="1" x14ac:dyDescent="0.25">
      <c r="A51" s="118">
        <v>308294</v>
      </c>
      <c r="B51" s="119" t="s">
        <v>15201</v>
      </c>
      <c r="C51" s="118" t="s">
        <v>15154</v>
      </c>
      <c r="D51" s="120">
        <v>29397.51</v>
      </c>
    </row>
    <row r="52" spans="1:4" ht="15.75" customHeight="1" x14ac:dyDescent="0.25">
      <c r="A52" s="118">
        <v>308295</v>
      </c>
      <c r="B52" s="119" t="s">
        <v>15202</v>
      </c>
      <c r="C52" s="118" t="s">
        <v>15154</v>
      </c>
      <c r="D52" s="120">
        <v>33930.54</v>
      </c>
    </row>
    <row r="53" spans="1:4" ht="15.75" customHeight="1" x14ac:dyDescent="0.25">
      <c r="A53" s="118">
        <v>308296</v>
      </c>
      <c r="B53" s="119" t="s">
        <v>15203</v>
      </c>
      <c r="C53" s="118" t="s">
        <v>15154</v>
      </c>
      <c r="D53" s="120">
        <v>37779.81</v>
      </c>
    </row>
    <row r="54" spans="1:4" ht="15.75" customHeight="1" x14ac:dyDescent="0.25">
      <c r="A54" s="118">
        <v>308297</v>
      </c>
      <c r="B54" s="119" t="s">
        <v>15204</v>
      </c>
      <c r="C54" s="118" t="s">
        <v>15154</v>
      </c>
      <c r="D54" s="120">
        <v>40895.449999999997</v>
      </c>
    </row>
    <row r="55" spans="1:4" ht="15.75" customHeight="1" x14ac:dyDescent="0.25">
      <c r="A55" s="118">
        <v>308298</v>
      </c>
      <c r="B55" s="119" t="s">
        <v>15205</v>
      </c>
      <c r="C55" s="118" t="s">
        <v>15154</v>
      </c>
      <c r="D55" s="120">
        <v>46301.07</v>
      </c>
    </row>
    <row r="56" spans="1:4" ht="15.75" customHeight="1" x14ac:dyDescent="0.25">
      <c r="A56" s="118">
        <v>308299</v>
      </c>
      <c r="B56" s="119" t="s">
        <v>15206</v>
      </c>
      <c r="C56" s="118" t="s">
        <v>15154</v>
      </c>
      <c r="D56" s="120">
        <v>50011.38</v>
      </c>
    </row>
    <row r="57" spans="1:4" ht="15.75" customHeight="1" x14ac:dyDescent="0.25">
      <c r="A57" s="118">
        <v>308300</v>
      </c>
      <c r="B57" s="119" t="s">
        <v>15207</v>
      </c>
      <c r="C57" s="118" t="s">
        <v>15154</v>
      </c>
      <c r="D57" s="120">
        <v>53817.81</v>
      </c>
    </row>
    <row r="58" spans="1:4" ht="15.75" customHeight="1" x14ac:dyDescent="0.25">
      <c r="A58" s="118">
        <v>308301</v>
      </c>
      <c r="B58" s="119" t="s">
        <v>15208</v>
      </c>
      <c r="C58" s="118" t="s">
        <v>15154</v>
      </c>
      <c r="D58" s="120">
        <v>58042.76</v>
      </c>
    </row>
    <row r="59" spans="1:4" ht="15.75" customHeight="1" x14ac:dyDescent="0.25">
      <c r="A59" s="118">
        <v>308302</v>
      </c>
      <c r="B59" s="119" t="s">
        <v>15209</v>
      </c>
      <c r="C59" s="118" t="s">
        <v>15154</v>
      </c>
      <c r="D59" s="120">
        <v>61740.89</v>
      </c>
    </row>
    <row r="60" spans="1:4" ht="15.75" customHeight="1" x14ac:dyDescent="0.25">
      <c r="A60" s="118">
        <v>308303</v>
      </c>
      <c r="B60" s="119" t="s">
        <v>15210</v>
      </c>
      <c r="C60" s="118" t="s">
        <v>15154</v>
      </c>
      <c r="D60" s="120">
        <v>67245.86</v>
      </c>
    </row>
    <row r="61" spans="1:4" ht="15.75" customHeight="1" x14ac:dyDescent="0.25">
      <c r="A61" s="118">
        <v>308304</v>
      </c>
      <c r="B61" s="119" t="s">
        <v>15211</v>
      </c>
      <c r="C61" s="118" t="s">
        <v>15154</v>
      </c>
      <c r="D61" s="120">
        <v>71076.36</v>
      </c>
    </row>
    <row r="62" spans="1:4" ht="15.75" customHeight="1" x14ac:dyDescent="0.25">
      <c r="A62" s="118">
        <v>308305</v>
      </c>
      <c r="B62" s="119" t="s">
        <v>15212</v>
      </c>
      <c r="C62" s="118" t="s">
        <v>15154</v>
      </c>
      <c r="D62" s="120">
        <v>75392.28</v>
      </c>
    </row>
    <row r="63" spans="1:4" ht="15.75" customHeight="1" x14ac:dyDescent="0.25">
      <c r="A63" s="118">
        <v>308269</v>
      </c>
      <c r="B63" s="119" t="s">
        <v>15213</v>
      </c>
      <c r="C63" s="118" t="s">
        <v>15154</v>
      </c>
      <c r="D63" s="120">
        <v>12207.82</v>
      </c>
    </row>
    <row r="64" spans="1:4" ht="15.75" customHeight="1" x14ac:dyDescent="0.25">
      <c r="A64" s="118">
        <v>308270</v>
      </c>
      <c r="B64" s="119" t="s">
        <v>15214</v>
      </c>
      <c r="C64" s="118" t="s">
        <v>15154</v>
      </c>
      <c r="D64" s="120">
        <v>16478.13</v>
      </c>
    </row>
    <row r="65" spans="1:4" ht="15.75" customHeight="1" x14ac:dyDescent="0.25">
      <c r="A65" s="118">
        <v>308287</v>
      </c>
      <c r="B65" s="119" t="s">
        <v>15215</v>
      </c>
      <c r="C65" s="118" t="s">
        <v>15154</v>
      </c>
      <c r="D65" s="120">
        <v>90511.03</v>
      </c>
    </row>
    <row r="66" spans="1:4" ht="15.75" customHeight="1" x14ac:dyDescent="0.25">
      <c r="A66" s="118">
        <v>308271</v>
      </c>
      <c r="B66" s="119" t="s">
        <v>15216</v>
      </c>
      <c r="C66" s="118" t="s">
        <v>15154</v>
      </c>
      <c r="D66" s="120">
        <v>20073.38</v>
      </c>
    </row>
    <row r="67" spans="1:4" ht="15.75" customHeight="1" x14ac:dyDescent="0.25">
      <c r="A67" s="118">
        <v>308272</v>
      </c>
      <c r="B67" s="119" t="s">
        <v>15217</v>
      </c>
      <c r="C67" s="118" t="s">
        <v>15154</v>
      </c>
      <c r="D67" s="120">
        <v>23828.57</v>
      </c>
    </row>
    <row r="68" spans="1:4" ht="15.75" customHeight="1" x14ac:dyDescent="0.25">
      <c r="A68" s="118">
        <v>308273</v>
      </c>
      <c r="B68" s="119" t="s">
        <v>15218</v>
      </c>
      <c r="C68" s="118" t="s">
        <v>15154</v>
      </c>
      <c r="D68" s="120">
        <v>27251.72</v>
      </c>
    </row>
    <row r="69" spans="1:4" ht="15.75" customHeight="1" x14ac:dyDescent="0.25">
      <c r="A69" s="118">
        <v>308274</v>
      </c>
      <c r="B69" s="119" t="s">
        <v>15219</v>
      </c>
      <c r="C69" s="118" t="s">
        <v>15154</v>
      </c>
      <c r="D69" s="120">
        <v>31592.98</v>
      </c>
    </row>
    <row r="70" spans="1:4" ht="15.75" customHeight="1" x14ac:dyDescent="0.25">
      <c r="A70" s="118">
        <v>308275</v>
      </c>
      <c r="B70" s="119" t="s">
        <v>15220</v>
      </c>
      <c r="C70" s="118" t="s">
        <v>15154</v>
      </c>
      <c r="D70" s="120">
        <v>35378.050000000003</v>
      </c>
    </row>
    <row r="71" spans="1:4" ht="15.75" customHeight="1" x14ac:dyDescent="0.25">
      <c r="A71" s="118">
        <v>308276</v>
      </c>
      <c r="B71" s="119" t="s">
        <v>15221</v>
      </c>
      <c r="C71" s="118" t="s">
        <v>15154</v>
      </c>
      <c r="D71" s="120">
        <v>40465.08</v>
      </c>
    </row>
    <row r="72" spans="1:4" ht="15.75" customHeight="1" x14ac:dyDescent="0.25">
      <c r="A72" s="118">
        <v>308277</v>
      </c>
      <c r="B72" s="119" t="s">
        <v>15222</v>
      </c>
      <c r="C72" s="118" t="s">
        <v>15154</v>
      </c>
      <c r="D72" s="120">
        <v>49399.65</v>
      </c>
    </row>
    <row r="73" spans="1:4" ht="15.75" customHeight="1" x14ac:dyDescent="0.25">
      <c r="A73" s="118">
        <v>308278</v>
      </c>
      <c r="B73" s="119" t="s">
        <v>15223</v>
      </c>
      <c r="C73" s="118" t="s">
        <v>15154</v>
      </c>
      <c r="D73" s="120">
        <v>48562.15</v>
      </c>
    </row>
    <row r="74" spans="1:4" ht="15.75" customHeight="1" x14ac:dyDescent="0.25">
      <c r="A74" s="118">
        <v>308279</v>
      </c>
      <c r="B74" s="119" t="s">
        <v>15224</v>
      </c>
      <c r="C74" s="118" t="s">
        <v>15154</v>
      </c>
      <c r="D74" s="120">
        <v>54500.81</v>
      </c>
    </row>
    <row r="75" spans="1:4" ht="15.75" customHeight="1" x14ac:dyDescent="0.25">
      <c r="A75" s="118">
        <v>308280</v>
      </c>
      <c r="B75" s="119" t="s">
        <v>15225</v>
      </c>
      <c r="C75" s="118" t="s">
        <v>15154</v>
      </c>
      <c r="D75" s="120">
        <v>58157.89</v>
      </c>
    </row>
    <row r="76" spans="1:4" ht="15.75" customHeight="1" x14ac:dyDescent="0.25">
      <c r="A76" s="118">
        <v>308281</v>
      </c>
      <c r="B76" s="119" t="s">
        <v>15226</v>
      </c>
      <c r="C76" s="118" t="s">
        <v>15154</v>
      </c>
      <c r="D76" s="120">
        <v>62470.97</v>
      </c>
    </row>
    <row r="77" spans="1:4" ht="15.75" customHeight="1" x14ac:dyDescent="0.25">
      <c r="A77" s="118">
        <v>308282</v>
      </c>
      <c r="B77" s="119" t="s">
        <v>15227</v>
      </c>
      <c r="C77" s="118" t="s">
        <v>15154</v>
      </c>
      <c r="D77" s="120">
        <v>67048.06</v>
      </c>
    </row>
    <row r="78" spans="1:4" ht="15.75" customHeight="1" x14ac:dyDescent="0.25">
      <c r="A78" s="118">
        <v>308283</v>
      </c>
      <c r="B78" s="119" t="s">
        <v>15228</v>
      </c>
      <c r="C78" s="118" t="s">
        <v>15154</v>
      </c>
      <c r="D78" s="120">
        <v>71253.2</v>
      </c>
    </row>
    <row r="79" spans="1:4" ht="15.75" customHeight="1" x14ac:dyDescent="0.25">
      <c r="A79" s="118">
        <v>308284</v>
      </c>
      <c r="B79" s="119" t="s">
        <v>15229</v>
      </c>
      <c r="C79" s="118" t="s">
        <v>15154</v>
      </c>
      <c r="D79" s="120">
        <v>76767.899999999994</v>
      </c>
    </row>
    <row r="80" spans="1:4" ht="15.75" customHeight="1" x14ac:dyDescent="0.25">
      <c r="A80" s="118">
        <v>308285</v>
      </c>
      <c r="B80" s="119" t="s">
        <v>15230</v>
      </c>
      <c r="C80" s="118" t="s">
        <v>15154</v>
      </c>
      <c r="D80" s="120">
        <v>81273.38</v>
      </c>
    </row>
    <row r="81" spans="1:4" ht="15.75" customHeight="1" x14ac:dyDescent="0.25">
      <c r="A81" s="118">
        <v>308286</v>
      </c>
      <c r="B81" s="119" t="s">
        <v>15231</v>
      </c>
      <c r="C81" s="118" t="s">
        <v>15154</v>
      </c>
      <c r="D81" s="120">
        <v>85946.16</v>
      </c>
    </row>
    <row r="82" spans="1:4" ht="15.75" customHeight="1" x14ac:dyDescent="0.25">
      <c r="A82" s="118">
        <v>307733</v>
      </c>
      <c r="B82" s="119" t="s">
        <v>15232</v>
      </c>
      <c r="C82" s="118" t="s">
        <v>15233</v>
      </c>
      <c r="D82" s="120">
        <v>299.22000000000003</v>
      </c>
    </row>
    <row r="83" spans="1:4" ht="15.75" customHeight="1" x14ac:dyDescent="0.25">
      <c r="A83" s="118">
        <v>307734</v>
      </c>
      <c r="B83" s="119" t="s">
        <v>15234</v>
      </c>
      <c r="C83" s="118" t="s">
        <v>15233</v>
      </c>
      <c r="D83" s="120">
        <v>328.92</v>
      </c>
    </row>
    <row r="84" spans="1:4" ht="15.75" customHeight="1" x14ac:dyDescent="0.25">
      <c r="A84" s="118">
        <v>307735</v>
      </c>
      <c r="B84" s="119" t="s">
        <v>15235</v>
      </c>
      <c r="C84" s="118" t="s">
        <v>15233</v>
      </c>
      <c r="D84" s="120">
        <v>491.02</v>
      </c>
    </row>
    <row r="85" spans="1:4" ht="15.75" customHeight="1" x14ac:dyDescent="0.25">
      <c r="A85" s="118">
        <v>307736</v>
      </c>
      <c r="B85" s="119" t="s">
        <v>15236</v>
      </c>
      <c r="C85" s="118" t="s">
        <v>15233</v>
      </c>
      <c r="D85" s="120">
        <v>572.94000000000005</v>
      </c>
    </row>
    <row r="86" spans="1:4" ht="15.75" customHeight="1" x14ac:dyDescent="0.25">
      <c r="A86" s="118">
        <v>307737</v>
      </c>
      <c r="B86" s="119" t="s">
        <v>15237</v>
      </c>
      <c r="C86" s="118" t="s">
        <v>15233</v>
      </c>
      <c r="D86" s="120">
        <v>605.38</v>
      </c>
    </row>
    <row r="87" spans="1:4" ht="15.75" customHeight="1" x14ac:dyDescent="0.25">
      <c r="A87" s="118">
        <v>307730</v>
      </c>
      <c r="B87" s="119" t="s">
        <v>15238</v>
      </c>
      <c r="C87" s="118" t="s">
        <v>15233</v>
      </c>
      <c r="D87" s="120">
        <v>0</v>
      </c>
    </row>
    <row r="88" spans="1:4" ht="15.75" customHeight="1" x14ac:dyDescent="0.25">
      <c r="A88" s="118">
        <v>307084</v>
      </c>
      <c r="B88" s="119" t="s">
        <v>15239</v>
      </c>
      <c r="C88" s="118" t="s">
        <v>15233</v>
      </c>
      <c r="D88" s="120">
        <v>34.54</v>
      </c>
    </row>
    <row r="89" spans="1:4" ht="15.75" customHeight="1" x14ac:dyDescent="0.25">
      <c r="A89" s="118">
        <v>407818</v>
      </c>
      <c r="B89" s="119" t="s">
        <v>15240</v>
      </c>
      <c r="C89" s="118" t="s">
        <v>15241</v>
      </c>
      <c r="D89" s="120">
        <v>12.43</v>
      </c>
    </row>
    <row r="90" spans="1:4" ht="15.75" customHeight="1" x14ac:dyDescent="0.25">
      <c r="A90" s="118">
        <v>407819</v>
      </c>
      <c r="B90" s="119" t="s">
        <v>15242</v>
      </c>
      <c r="C90" s="118" t="s">
        <v>15241</v>
      </c>
      <c r="D90" s="120">
        <v>12.59</v>
      </c>
    </row>
    <row r="91" spans="1:4" ht="15.75" customHeight="1" x14ac:dyDescent="0.25">
      <c r="A91" s="118">
        <v>407820</v>
      </c>
      <c r="B91" s="119" t="s">
        <v>15243</v>
      </c>
      <c r="C91" s="118" t="s">
        <v>15241</v>
      </c>
      <c r="D91" s="120">
        <v>13.62</v>
      </c>
    </row>
    <row r="92" spans="1:4" ht="15.75" customHeight="1" x14ac:dyDescent="0.25">
      <c r="A92" s="118">
        <v>407740</v>
      </c>
      <c r="B92" s="119" t="s">
        <v>15244</v>
      </c>
      <c r="C92" s="118" t="s">
        <v>15241</v>
      </c>
      <c r="D92" s="120">
        <v>15.97</v>
      </c>
    </row>
    <row r="93" spans="1:4" ht="15.75" customHeight="1" x14ac:dyDescent="0.25">
      <c r="A93" s="118">
        <v>408037</v>
      </c>
      <c r="B93" s="119" t="s">
        <v>15245</v>
      </c>
      <c r="C93" s="118" t="s">
        <v>15154</v>
      </c>
      <c r="D93" s="120">
        <v>18.149999999999999</v>
      </c>
    </row>
    <row r="94" spans="1:4" ht="15.75" customHeight="1" x14ac:dyDescent="0.25">
      <c r="A94" s="118">
        <v>408038</v>
      </c>
      <c r="B94" s="119" t="s">
        <v>15246</v>
      </c>
      <c r="C94" s="118" t="s">
        <v>15154</v>
      </c>
      <c r="D94" s="120">
        <v>24.73</v>
      </c>
    </row>
    <row r="95" spans="1:4" ht="15.75" customHeight="1" x14ac:dyDescent="0.25">
      <c r="A95" s="118">
        <v>408039</v>
      </c>
      <c r="B95" s="119" t="s">
        <v>15247</v>
      </c>
      <c r="C95" s="118" t="s">
        <v>15154</v>
      </c>
      <c r="D95" s="120">
        <v>34.53</v>
      </c>
    </row>
    <row r="96" spans="1:4" ht="15.75" customHeight="1" x14ac:dyDescent="0.25">
      <c r="A96" s="118">
        <v>408041</v>
      </c>
      <c r="B96" s="119" t="s">
        <v>15248</v>
      </c>
      <c r="C96" s="118" t="s">
        <v>15154</v>
      </c>
      <c r="D96" s="120">
        <v>46.12</v>
      </c>
    </row>
    <row r="97" spans="1:4" ht="15.75" customHeight="1" x14ac:dyDescent="0.25">
      <c r="A97" s="118">
        <v>408042</v>
      </c>
      <c r="B97" s="119" t="s">
        <v>15249</v>
      </c>
      <c r="C97" s="118" t="s">
        <v>15154</v>
      </c>
      <c r="D97" s="120">
        <v>68.09</v>
      </c>
    </row>
    <row r="98" spans="1:4" ht="15.75" customHeight="1" x14ac:dyDescent="0.25">
      <c r="A98" s="118">
        <v>408031</v>
      </c>
      <c r="B98" s="119" t="s">
        <v>15250</v>
      </c>
      <c r="C98" s="118" t="s">
        <v>15154</v>
      </c>
      <c r="D98" s="120">
        <v>21.62</v>
      </c>
    </row>
    <row r="99" spans="1:4" ht="15.75" customHeight="1" x14ac:dyDescent="0.25">
      <c r="A99" s="118">
        <v>408032</v>
      </c>
      <c r="B99" s="119" t="s">
        <v>15251</v>
      </c>
      <c r="C99" s="118" t="s">
        <v>15154</v>
      </c>
      <c r="D99" s="120">
        <v>27.14</v>
      </c>
    </row>
    <row r="100" spans="1:4" ht="15.75" customHeight="1" x14ac:dyDescent="0.25">
      <c r="A100" s="118">
        <v>408033</v>
      </c>
      <c r="B100" s="119" t="s">
        <v>15252</v>
      </c>
      <c r="C100" s="118" t="s">
        <v>15154</v>
      </c>
      <c r="D100" s="120">
        <v>40.49</v>
      </c>
    </row>
    <row r="101" spans="1:4" ht="15.75" customHeight="1" x14ac:dyDescent="0.25">
      <c r="A101" s="118">
        <v>408035</v>
      </c>
      <c r="B101" s="119" t="s">
        <v>15253</v>
      </c>
      <c r="C101" s="118" t="s">
        <v>15154</v>
      </c>
      <c r="D101" s="120">
        <v>67.95</v>
      </c>
    </row>
    <row r="102" spans="1:4" ht="15.75" customHeight="1" x14ac:dyDescent="0.25">
      <c r="A102" s="118">
        <v>408036</v>
      </c>
      <c r="B102" s="119" t="s">
        <v>15254</v>
      </c>
      <c r="C102" s="118" t="s">
        <v>15154</v>
      </c>
      <c r="D102" s="120">
        <v>132.13</v>
      </c>
    </row>
    <row r="103" spans="1:4" ht="15.75" customHeight="1" x14ac:dyDescent="0.25">
      <c r="A103" s="118">
        <v>408067</v>
      </c>
      <c r="B103" s="119" t="s">
        <v>15255</v>
      </c>
      <c r="C103" s="118" t="s">
        <v>15241</v>
      </c>
      <c r="D103" s="120">
        <v>10.3</v>
      </c>
    </row>
    <row r="104" spans="1:4" ht="15.75" customHeight="1" x14ac:dyDescent="0.25">
      <c r="A104" s="118">
        <v>407743</v>
      </c>
      <c r="B104" s="119" t="s">
        <v>15256</v>
      </c>
      <c r="C104" s="118" t="s">
        <v>15241</v>
      </c>
      <c r="D104" s="120">
        <v>11.25</v>
      </c>
    </row>
    <row r="105" spans="1:4" ht="30" customHeight="1" x14ac:dyDescent="0.25">
      <c r="A105" s="118">
        <v>607137</v>
      </c>
      <c r="B105" s="119" t="s">
        <v>15257</v>
      </c>
      <c r="C105" s="118" t="s">
        <v>15233</v>
      </c>
      <c r="D105" s="120">
        <v>55674.87</v>
      </c>
    </row>
    <row r="106" spans="1:4" ht="30" customHeight="1" x14ac:dyDescent="0.25">
      <c r="A106" s="118">
        <v>606785</v>
      </c>
      <c r="B106" s="119" t="s">
        <v>15258</v>
      </c>
      <c r="C106" s="118" t="s">
        <v>15233</v>
      </c>
      <c r="D106" s="120">
        <v>55096.82</v>
      </c>
    </row>
    <row r="107" spans="1:4" ht="30" customHeight="1" x14ac:dyDescent="0.25">
      <c r="A107" s="118">
        <v>607139</v>
      </c>
      <c r="B107" s="119" t="s">
        <v>15259</v>
      </c>
      <c r="C107" s="118" t="s">
        <v>15233</v>
      </c>
      <c r="D107" s="120">
        <v>56444.27</v>
      </c>
    </row>
    <row r="108" spans="1:4" ht="30" customHeight="1" x14ac:dyDescent="0.25">
      <c r="A108" s="118">
        <v>606787</v>
      </c>
      <c r="B108" s="119" t="s">
        <v>15260</v>
      </c>
      <c r="C108" s="118" t="s">
        <v>15233</v>
      </c>
      <c r="D108" s="120">
        <v>55535.31</v>
      </c>
    </row>
    <row r="109" spans="1:4" ht="30" customHeight="1" x14ac:dyDescent="0.25">
      <c r="A109" s="118">
        <v>607140</v>
      </c>
      <c r="B109" s="119" t="s">
        <v>15261</v>
      </c>
      <c r="C109" s="118" t="s">
        <v>15233</v>
      </c>
      <c r="D109" s="120">
        <v>51426.16</v>
      </c>
    </row>
    <row r="110" spans="1:4" ht="30" customHeight="1" x14ac:dyDescent="0.25">
      <c r="A110" s="118">
        <v>606788</v>
      </c>
      <c r="B110" s="119" t="s">
        <v>15262</v>
      </c>
      <c r="C110" s="118" t="s">
        <v>15233</v>
      </c>
      <c r="D110" s="120">
        <v>51239.31</v>
      </c>
    </row>
    <row r="111" spans="1:4" ht="30" customHeight="1" x14ac:dyDescent="0.25">
      <c r="A111" s="118">
        <v>607141</v>
      </c>
      <c r="B111" s="119" t="s">
        <v>15263</v>
      </c>
      <c r="C111" s="118" t="s">
        <v>15233</v>
      </c>
      <c r="D111" s="120">
        <v>57531.41</v>
      </c>
    </row>
    <row r="112" spans="1:4" ht="30" customHeight="1" x14ac:dyDescent="0.25">
      <c r="A112" s="118">
        <v>606789</v>
      </c>
      <c r="B112" s="119" t="s">
        <v>15264</v>
      </c>
      <c r="C112" s="118" t="s">
        <v>15233</v>
      </c>
      <c r="D112" s="120">
        <v>56930.66</v>
      </c>
    </row>
    <row r="113" spans="1:4" ht="30" customHeight="1" x14ac:dyDescent="0.25">
      <c r="A113" s="118">
        <v>607144</v>
      </c>
      <c r="B113" s="119" t="s">
        <v>15265</v>
      </c>
      <c r="C113" s="118" t="s">
        <v>15233</v>
      </c>
      <c r="D113" s="120">
        <v>66446.880000000005</v>
      </c>
    </row>
    <row r="114" spans="1:4" ht="30" customHeight="1" x14ac:dyDescent="0.25">
      <c r="A114" s="118">
        <v>606792</v>
      </c>
      <c r="B114" s="119" t="s">
        <v>15266</v>
      </c>
      <c r="C114" s="118" t="s">
        <v>15233</v>
      </c>
      <c r="D114" s="120">
        <v>65898.16</v>
      </c>
    </row>
    <row r="115" spans="1:4" ht="30" customHeight="1" x14ac:dyDescent="0.25">
      <c r="A115" s="118">
        <v>607142</v>
      </c>
      <c r="B115" s="119" t="s">
        <v>15267</v>
      </c>
      <c r="C115" s="118" t="s">
        <v>15233</v>
      </c>
      <c r="D115" s="120">
        <v>60409.120000000003</v>
      </c>
    </row>
    <row r="116" spans="1:4" ht="30" customHeight="1" x14ac:dyDescent="0.25">
      <c r="A116" s="118">
        <v>606790</v>
      </c>
      <c r="B116" s="119" t="s">
        <v>15268</v>
      </c>
      <c r="C116" s="118" t="s">
        <v>15233</v>
      </c>
      <c r="D116" s="120">
        <v>59762.95</v>
      </c>
    </row>
    <row r="117" spans="1:4" ht="30" customHeight="1" x14ac:dyDescent="0.25">
      <c r="A117" s="118">
        <v>607145</v>
      </c>
      <c r="B117" s="119" t="s">
        <v>15269</v>
      </c>
      <c r="C117" s="118" t="s">
        <v>15233</v>
      </c>
      <c r="D117" s="120">
        <v>73575.509999999995</v>
      </c>
    </row>
    <row r="118" spans="1:4" ht="30" customHeight="1" x14ac:dyDescent="0.25">
      <c r="A118" s="118">
        <v>606793</v>
      </c>
      <c r="B118" s="119" t="s">
        <v>15270</v>
      </c>
      <c r="C118" s="118" t="s">
        <v>15233</v>
      </c>
      <c r="D118" s="120">
        <v>72961.81</v>
      </c>
    </row>
    <row r="119" spans="1:4" ht="30" customHeight="1" x14ac:dyDescent="0.25">
      <c r="A119" s="118">
        <v>607146</v>
      </c>
      <c r="B119" s="119" t="s">
        <v>15271</v>
      </c>
      <c r="C119" s="118" t="s">
        <v>15233</v>
      </c>
      <c r="D119" s="120">
        <v>76755.69</v>
      </c>
    </row>
    <row r="120" spans="1:4" ht="30" customHeight="1" x14ac:dyDescent="0.25">
      <c r="A120" s="118">
        <v>606794</v>
      </c>
      <c r="B120" s="119" t="s">
        <v>15272</v>
      </c>
      <c r="C120" s="118" t="s">
        <v>15233</v>
      </c>
      <c r="D120" s="120">
        <v>76089.61</v>
      </c>
    </row>
    <row r="121" spans="1:4" ht="30" customHeight="1" x14ac:dyDescent="0.25">
      <c r="A121" s="118">
        <v>607143</v>
      </c>
      <c r="B121" s="119" t="s">
        <v>15273</v>
      </c>
      <c r="C121" s="118" t="s">
        <v>15233</v>
      </c>
      <c r="D121" s="120">
        <v>65276.09</v>
      </c>
    </row>
    <row r="122" spans="1:4" ht="30" customHeight="1" x14ac:dyDescent="0.25">
      <c r="A122" s="118">
        <v>606791</v>
      </c>
      <c r="B122" s="119" t="s">
        <v>15274</v>
      </c>
      <c r="C122" s="118" t="s">
        <v>15233</v>
      </c>
      <c r="D122" s="120">
        <v>64532.17</v>
      </c>
    </row>
    <row r="123" spans="1:4" ht="30" customHeight="1" x14ac:dyDescent="0.25">
      <c r="A123" s="118">
        <v>607147</v>
      </c>
      <c r="B123" s="119" t="s">
        <v>15275</v>
      </c>
      <c r="C123" s="118" t="s">
        <v>15233</v>
      </c>
      <c r="D123" s="120">
        <v>82838.86</v>
      </c>
    </row>
    <row r="124" spans="1:4" ht="30" customHeight="1" x14ac:dyDescent="0.25">
      <c r="A124" s="118">
        <v>606795</v>
      </c>
      <c r="B124" s="119" t="s">
        <v>15276</v>
      </c>
      <c r="C124" s="118" t="s">
        <v>15233</v>
      </c>
      <c r="D124" s="120">
        <v>82071.33</v>
      </c>
    </row>
    <row r="125" spans="1:4" ht="30" customHeight="1" x14ac:dyDescent="0.25">
      <c r="A125" s="118">
        <v>607112</v>
      </c>
      <c r="B125" s="119" t="s">
        <v>15277</v>
      </c>
      <c r="C125" s="118" t="s">
        <v>15233</v>
      </c>
      <c r="D125" s="120">
        <v>27016.32</v>
      </c>
    </row>
    <row r="126" spans="1:4" ht="30" customHeight="1" x14ac:dyDescent="0.25">
      <c r="A126" s="118">
        <v>606760</v>
      </c>
      <c r="B126" s="119" t="s">
        <v>15278</v>
      </c>
      <c r="C126" s="118" t="s">
        <v>15233</v>
      </c>
      <c r="D126" s="120">
        <v>26815.119999999999</v>
      </c>
    </row>
    <row r="127" spans="1:4" ht="30" customHeight="1" x14ac:dyDescent="0.25">
      <c r="A127" s="118">
        <v>607113</v>
      </c>
      <c r="B127" s="119" t="s">
        <v>15279</v>
      </c>
      <c r="C127" s="118" t="s">
        <v>15233</v>
      </c>
      <c r="D127" s="120">
        <v>31855.919999999998</v>
      </c>
    </row>
    <row r="128" spans="1:4" ht="30" customHeight="1" x14ac:dyDescent="0.25">
      <c r="A128" s="118">
        <v>606761</v>
      </c>
      <c r="B128" s="119" t="s">
        <v>15280</v>
      </c>
      <c r="C128" s="118" t="s">
        <v>15233</v>
      </c>
      <c r="D128" s="120">
        <v>31624.65</v>
      </c>
    </row>
    <row r="129" spans="1:4" ht="30" customHeight="1" x14ac:dyDescent="0.25">
      <c r="A129" s="118">
        <v>606762</v>
      </c>
      <c r="B129" s="119" t="s">
        <v>15281</v>
      </c>
      <c r="C129" s="118" t="s">
        <v>15233</v>
      </c>
      <c r="D129" s="120">
        <v>31880.01</v>
      </c>
    </row>
    <row r="130" spans="1:4" ht="30" customHeight="1" x14ac:dyDescent="0.25">
      <c r="A130" s="118">
        <v>607114</v>
      </c>
      <c r="B130" s="119" t="s">
        <v>15282</v>
      </c>
      <c r="C130" s="118" t="s">
        <v>15233</v>
      </c>
      <c r="D130" s="120">
        <v>32115.65</v>
      </c>
    </row>
    <row r="131" spans="1:4" ht="30" customHeight="1" x14ac:dyDescent="0.25">
      <c r="A131" s="118">
        <v>607116</v>
      </c>
      <c r="B131" s="119" t="s">
        <v>15283</v>
      </c>
      <c r="C131" s="118" t="s">
        <v>15233</v>
      </c>
      <c r="D131" s="120">
        <v>33283.22</v>
      </c>
    </row>
    <row r="132" spans="1:4" ht="30" customHeight="1" x14ac:dyDescent="0.25">
      <c r="A132" s="118">
        <v>606764</v>
      </c>
      <c r="B132" s="119" t="s">
        <v>15284</v>
      </c>
      <c r="C132" s="118" t="s">
        <v>15233</v>
      </c>
      <c r="D132" s="120">
        <v>33037.65</v>
      </c>
    </row>
    <row r="133" spans="1:4" ht="30" customHeight="1" x14ac:dyDescent="0.25">
      <c r="A133" s="118">
        <v>607115</v>
      </c>
      <c r="B133" s="119" t="s">
        <v>15285</v>
      </c>
      <c r="C133" s="118" t="s">
        <v>15233</v>
      </c>
      <c r="D133" s="120">
        <v>37811.85</v>
      </c>
    </row>
    <row r="134" spans="1:4" ht="30" customHeight="1" x14ac:dyDescent="0.25">
      <c r="A134" s="118">
        <v>606763</v>
      </c>
      <c r="B134" s="119" t="s">
        <v>15286</v>
      </c>
      <c r="C134" s="118" t="s">
        <v>15233</v>
      </c>
      <c r="D134" s="120">
        <v>37516.42</v>
      </c>
    </row>
    <row r="135" spans="1:4" ht="30" customHeight="1" x14ac:dyDescent="0.25">
      <c r="A135" s="118">
        <v>607117</v>
      </c>
      <c r="B135" s="119" t="s">
        <v>15287</v>
      </c>
      <c r="C135" s="118" t="s">
        <v>15233</v>
      </c>
      <c r="D135" s="120">
        <v>37825.769999999997</v>
      </c>
    </row>
    <row r="136" spans="1:4" ht="30" customHeight="1" x14ac:dyDescent="0.25">
      <c r="A136" s="118">
        <v>606765</v>
      </c>
      <c r="B136" s="119" t="s">
        <v>15288</v>
      </c>
      <c r="C136" s="118" t="s">
        <v>15233</v>
      </c>
      <c r="D136" s="120">
        <v>37538.46</v>
      </c>
    </row>
    <row r="137" spans="1:4" ht="30" customHeight="1" x14ac:dyDescent="0.25">
      <c r="A137" s="118">
        <v>607118</v>
      </c>
      <c r="B137" s="119" t="s">
        <v>15289</v>
      </c>
      <c r="C137" s="118" t="s">
        <v>15233</v>
      </c>
      <c r="D137" s="120">
        <v>33869.71</v>
      </c>
    </row>
    <row r="138" spans="1:4" ht="30" customHeight="1" x14ac:dyDescent="0.25">
      <c r="A138" s="118">
        <v>606766</v>
      </c>
      <c r="B138" s="119" t="s">
        <v>15290</v>
      </c>
      <c r="C138" s="118" t="s">
        <v>15233</v>
      </c>
      <c r="D138" s="120">
        <v>33616.199999999997</v>
      </c>
    </row>
    <row r="139" spans="1:4" ht="30" customHeight="1" x14ac:dyDescent="0.25">
      <c r="A139" s="118">
        <v>607120</v>
      </c>
      <c r="B139" s="119" t="s">
        <v>15291</v>
      </c>
      <c r="C139" s="118" t="s">
        <v>15233</v>
      </c>
      <c r="D139" s="120">
        <v>34498.199999999997</v>
      </c>
    </row>
    <row r="140" spans="1:4" ht="30" customHeight="1" x14ac:dyDescent="0.25">
      <c r="A140" s="118">
        <v>606768</v>
      </c>
      <c r="B140" s="119" t="s">
        <v>15292</v>
      </c>
      <c r="C140" s="118" t="s">
        <v>15233</v>
      </c>
      <c r="D140" s="120">
        <v>34231.25</v>
      </c>
    </row>
    <row r="141" spans="1:4" ht="30" customHeight="1" x14ac:dyDescent="0.25">
      <c r="A141" s="118">
        <v>607119</v>
      </c>
      <c r="B141" s="119" t="s">
        <v>15293</v>
      </c>
      <c r="C141" s="118" t="s">
        <v>15233</v>
      </c>
      <c r="D141" s="120">
        <v>39702.93</v>
      </c>
    </row>
    <row r="142" spans="1:4" ht="30" customHeight="1" x14ac:dyDescent="0.25">
      <c r="A142" s="118">
        <v>606767</v>
      </c>
      <c r="B142" s="119" t="s">
        <v>15294</v>
      </c>
      <c r="C142" s="118" t="s">
        <v>15233</v>
      </c>
      <c r="D142" s="120">
        <v>39377.370000000003</v>
      </c>
    </row>
    <row r="143" spans="1:4" ht="30" customHeight="1" x14ac:dyDescent="0.25">
      <c r="A143" s="118">
        <v>607121</v>
      </c>
      <c r="B143" s="119" t="s">
        <v>15295</v>
      </c>
      <c r="C143" s="118" t="s">
        <v>15233</v>
      </c>
      <c r="D143" s="120">
        <v>37357.96</v>
      </c>
    </row>
    <row r="144" spans="1:4" ht="30" customHeight="1" x14ac:dyDescent="0.25">
      <c r="A144" s="118">
        <v>606769</v>
      </c>
      <c r="B144" s="119" t="s">
        <v>15296</v>
      </c>
      <c r="C144" s="118" t="s">
        <v>15233</v>
      </c>
      <c r="D144" s="120">
        <v>37053.599999999999</v>
      </c>
    </row>
    <row r="145" spans="1:4" ht="30" customHeight="1" x14ac:dyDescent="0.25">
      <c r="A145" s="118">
        <v>607123</v>
      </c>
      <c r="B145" s="119" t="s">
        <v>15297</v>
      </c>
      <c r="C145" s="118" t="s">
        <v>15233</v>
      </c>
      <c r="D145" s="120">
        <v>36869.919999999998</v>
      </c>
    </row>
    <row r="146" spans="1:4" ht="30" customHeight="1" x14ac:dyDescent="0.25">
      <c r="A146" s="118">
        <v>606771</v>
      </c>
      <c r="B146" s="119" t="s">
        <v>15298</v>
      </c>
      <c r="C146" s="118" t="s">
        <v>15233</v>
      </c>
      <c r="D146" s="120">
        <v>36566.69</v>
      </c>
    </row>
    <row r="147" spans="1:4" ht="30" customHeight="1" x14ac:dyDescent="0.25">
      <c r="A147" s="118">
        <v>607122</v>
      </c>
      <c r="B147" s="119" t="s">
        <v>15299</v>
      </c>
      <c r="C147" s="118" t="s">
        <v>15233</v>
      </c>
      <c r="D147" s="120">
        <v>40951.96</v>
      </c>
    </row>
    <row r="148" spans="1:4" ht="30" customHeight="1" x14ac:dyDescent="0.25">
      <c r="A148" s="118">
        <v>606770</v>
      </c>
      <c r="B148" s="119" t="s">
        <v>15300</v>
      </c>
      <c r="C148" s="118" t="s">
        <v>15233</v>
      </c>
      <c r="D148" s="120">
        <v>40602.25</v>
      </c>
    </row>
    <row r="149" spans="1:4" ht="30" customHeight="1" x14ac:dyDescent="0.25">
      <c r="A149" s="118">
        <v>607125</v>
      </c>
      <c r="B149" s="119" t="s">
        <v>15301</v>
      </c>
      <c r="C149" s="118" t="s">
        <v>15233</v>
      </c>
      <c r="D149" s="120">
        <v>38155.54</v>
      </c>
    </row>
    <row r="150" spans="1:4" ht="30" customHeight="1" x14ac:dyDescent="0.25">
      <c r="A150" s="118">
        <v>606773</v>
      </c>
      <c r="B150" s="119" t="s">
        <v>15302</v>
      </c>
      <c r="C150" s="118" t="s">
        <v>15233</v>
      </c>
      <c r="D150" s="120">
        <v>37836.5</v>
      </c>
    </row>
    <row r="151" spans="1:4" ht="30" customHeight="1" x14ac:dyDescent="0.25">
      <c r="A151" s="118">
        <v>607124</v>
      </c>
      <c r="B151" s="119" t="s">
        <v>15303</v>
      </c>
      <c r="C151" s="118" t="s">
        <v>15233</v>
      </c>
      <c r="D151" s="120">
        <v>41573.699999999997</v>
      </c>
    </row>
    <row r="152" spans="1:4" ht="30" customHeight="1" x14ac:dyDescent="0.25">
      <c r="A152" s="118">
        <v>606772</v>
      </c>
      <c r="B152" s="119" t="s">
        <v>15304</v>
      </c>
      <c r="C152" s="118" t="s">
        <v>15233</v>
      </c>
      <c r="D152" s="120">
        <v>41212.800000000003</v>
      </c>
    </row>
    <row r="153" spans="1:4" ht="30" customHeight="1" x14ac:dyDescent="0.25">
      <c r="A153" s="118">
        <v>607126</v>
      </c>
      <c r="B153" s="119" t="s">
        <v>15305</v>
      </c>
      <c r="C153" s="118" t="s">
        <v>15233</v>
      </c>
      <c r="D153" s="120">
        <v>42749.78</v>
      </c>
    </row>
    <row r="154" spans="1:4" ht="30" customHeight="1" x14ac:dyDescent="0.25">
      <c r="A154" s="118">
        <v>606774</v>
      </c>
      <c r="B154" s="119" t="s">
        <v>15306</v>
      </c>
      <c r="C154" s="118" t="s">
        <v>15233</v>
      </c>
      <c r="D154" s="120">
        <v>42371.49</v>
      </c>
    </row>
    <row r="155" spans="1:4" ht="30" customHeight="1" x14ac:dyDescent="0.25">
      <c r="A155" s="118">
        <v>607127</v>
      </c>
      <c r="B155" s="119" t="s">
        <v>15307</v>
      </c>
      <c r="C155" s="118" t="s">
        <v>15233</v>
      </c>
      <c r="D155" s="120">
        <v>39337.69</v>
      </c>
    </row>
    <row r="156" spans="1:4" ht="30" customHeight="1" x14ac:dyDescent="0.25">
      <c r="A156" s="118">
        <v>606775</v>
      </c>
      <c r="B156" s="119" t="s">
        <v>15308</v>
      </c>
      <c r="C156" s="118" t="s">
        <v>15233</v>
      </c>
      <c r="D156" s="120">
        <v>38999.47</v>
      </c>
    </row>
    <row r="157" spans="1:4" ht="30" customHeight="1" x14ac:dyDescent="0.25">
      <c r="A157" s="118">
        <v>607129</v>
      </c>
      <c r="B157" s="119" t="s">
        <v>15309</v>
      </c>
      <c r="C157" s="118" t="s">
        <v>15233</v>
      </c>
      <c r="D157" s="120">
        <v>41179.879999999997</v>
      </c>
    </row>
    <row r="158" spans="1:4" ht="30" customHeight="1" x14ac:dyDescent="0.25">
      <c r="A158" s="118">
        <v>606777</v>
      </c>
      <c r="B158" s="119" t="s">
        <v>15310</v>
      </c>
      <c r="C158" s="118" t="s">
        <v>15233</v>
      </c>
      <c r="D158" s="120">
        <v>40809.480000000003</v>
      </c>
    </row>
    <row r="159" spans="1:4" ht="30" customHeight="1" x14ac:dyDescent="0.25">
      <c r="A159" s="118">
        <v>607128</v>
      </c>
      <c r="B159" s="119" t="s">
        <v>15311</v>
      </c>
      <c r="C159" s="118" t="s">
        <v>15233</v>
      </c>
      <c r="D159" s="120">
        <v>45335.94</v>
      </c>
    </row>
    <row r="160" spans="1:4" ht="30" customHeight="1" x14ac:dyDescent="0.25">
      <c r="A160" s="118">
        <v>606776</v>
      </c>
      <c r="B160" s="119" t="s">
        <v>15312</v>
      </c>
      <c r="C160" s="118" t="s">
        <v>15233</v>
      </c>
      <c r="D160" s="120">
        <v>44903.16</v>
      </c>
    </row>
    <row r="161" spans="1:4" ht="30" customHeight="1" x14ac:dyDescent="0.25">
      <c r="A161" s="118">
        <v>607130</v>
      </c>
      <c r="B161" s="119" t="s">
        <v>15313</v>
      </c>
      <c r="C161" s="118" t="s">
        <v>15233</v>
      </c>
      <c r="D161" s="120">
        <v>48329.85</v>
      </c>
    </row>
    <row r="162" spans="1:4" ht="30" customHeight="1" x14ac:dyDescent="0.25">
      <c r="A162" s="118">
        <v>606778</v>
      </c>
      <c r="B162" s="119" t="s">
        <v>15314</v>
      </c>
      <c r="C162" s="118" t="s">
        <v>15233</v>
      </c>
      <c r="D162" s="120">
        <v>47854.15</v>
      </c>
    </row>
    <row r="163" spans="1:4" ht="30" customHeight="1" x14ac:dyDescent="0.25">
      <c r="A163" s="118">
        <v>607131</v>
      </c>
      <c r="B163" s="119" t="s">
        <v>15315</v>
      </c>
      <c r="C163" s="118" t="s">
        <v>15233</v>
      </c>
      <c r="D163" s="120">
        <v>45369.69</v>
      </c>
    </row>
    <row r="164" spans="1:4" ht="30" customHeight="1" x14ac:dyDescent="0.25">
      <c r="A164" s="118">
        <v>606779</v>
      </c>
      <c r="B164" s="119" t="s">
        <v>15316</v>
      </c>
      <c r="C164" s="118" t="s">
        <v>15233</v>
      </c>
      <c r="D164" s="120">
        <v>44948.85</v>
      </c>
    </row>
    <row r="165" spans="1:4" ht="30" customHeight="1" x14ac:dyDescent="0.25">
      <c r="A165" s="118">
        <v>607133</v>
      </c>
      <c r="B165" s="119" t="s">
        <v>15317</v>
      </c>
      <c r="C165" s="118" t="s">
        <v>15233</v>
      </c>
      <c r="D165" s="120">
        <v>46071.26</v>
      </c>
    </row>
    <row r="166" spans="1:4" ht="30" customHeight="1" x14ac:dyDescent="0.25">
      <c r="A166" s="118">
        <v>606781</v>
      </c>
      <c r="B166" s="119" t="s">
        <v>15318</v>
      </c>
      <c r="C166" s="118" t="s">
        <v>15233</v>
      </c>
      <c r="D166" s="120">
        <v>45637.77</v>
      </c>
    </row>
    <row r="167" spans="1:4" ht="30" customHeight="1" x14ac:dyDescent="0.25">
      <c r="A167" s="118">
        <v>607132</v>
      </c>
      <c r="B167" s="119" t="s">
        <v>15319</v>
      </c>
      <c r="C167" s="118" t="s">
        <v>15233</v>
      </c>
      <c r="D167" s="120">
        <v>50237.62</v>
      </c>
    </row>
    <row r="168" spans="1:4" ht="30" customHeight="1" x14ac:dyDescent="0.25">
      <c r="A168" s="118">
        <v>606780</v>
      </c>
      <c r="B168" s="119" t="s">
        <v>15320</v>
      </c>
      <c r="C168" s="118" t="s">
        <v>15233</v>
      </c>
      <c r="D168" s="120">
        <v>49728.57</v>
      </c>
    </row>
    <row r="169" spans="1:4" ht="30" customHeight="1" x14ac:dyDescent="0.25">
      <c r="A169" s="118">
        <v>607134</v>
      </c>
      <c r="B169" s="119" t="s">
        <v>15321</v>
      </c>
      <c r="C169" s="118" t="s">
        <v>15233</v>
      </c>
      <c r="D169" s="120">
        <v>49758.87</v>
      </c>
    </row>
    <row r="170" spans="1:4" ht="30" customHeight="1" x14ac:dyDescent="0.25">
      <c r="A170" s="118">
        <v>606782</v>
      </c>
      <c r="B170" s="119" t="s">
        <v>15322</v>
      </c>
      <c r="C170" s="118" t="s">
        <v>15233</v>
      </c>
      <c r="D170" s="120">
        <v>49261.46</v>
      </c>
    </row>
    <row r="171" spans="1:4" ht="30" customHeight="1" x14ac:dyDescent="0.25">
      <c r="A171" s="118">
        <v>607136</v>
      </c>
      <c r="B171" s="119" t="s">
        <v>15323</v>
      </c>
      <c r="C171" s="118" t="s">
        <v>15233</v>
      </c>
      <c r="D171" s="120">
        <v>49086.06</v>
      </c>
    </row>
    <row r="172" spans="1:4" ht="30" customHeight="1" x14ac:dyDescent="0.25">
      <c r="A172" s="118">
        <v>606784</v>
      </c>
      <c r="B172" s="119" t="s">
        <v>15324</v>
      </c>
      <c r="C172" s="118" t="s">
        <v>15233</v>
      </c>
      <c r="D172" s="120">
        <v>48604.54</v>
      </c>
    </row>
    <row r="173" spans="1:4" ht="30" customHeight="1" x14ac:dyDescent="0.25">
      <c r="A173" s="118">
        <v>607135</v>
      </c>
      <c r="B173" s="119" t="s">
        <v>15325</v>
      </c>
      <c r="C173" s="118" t="s">
        <v>15233</v>
      </c>
      <c r="D173" s="120">
        <v>54854.61</v>
      </c>
    </row>
    <row r="174" spans="1:4" ht="30" customHeight="1" x14ac:dyDescent="0.25">
      <c r="A174" s="118">
        <v>606783</v>
      </c>
      <c r="B174" s="119" t="s">
        <v>15326</v>
      </c>
      <c r="C174" s="118" t="s">
        <v>15233</v>
      </c>
      <c r="D174" s="120">
        <v>54296.4</v>
      </c>
    </row>
    <row r="175" spans="1:4" ht="30" customHeight="1" x14ac:dyDescent="0.25">
      <c r="A175" s="118">
        <v>607138</v>
      </c>
      <c r="B175" s="119" t="s">
        <v>15327</v>
      </c>
      <c r="C175" s="118" t="s">
        <v>15233</v>
      </c>
      <c r="D175" s="120">
        <v>49961.59</v>
      </c>
    </row>
    <row r="176" spans="1:4" ht="30" customHeight="1" x14ac:dyDescent="0.25">
      <c r="A176" s="118">
        <v>606786</v>
      </c>
      <c r="B176" s="119" t="s">
        <v>15328</v>
      </c>
      <c r="C176" s="118" t="s">
        <v>15233</v>
      </c>
      <c r="D176" s="120">
        <v>49448.63</v>
      </c>
    </row>
    <row r="177" spans="1:4" ht="30" customHeight="1" x14ac:dyDescent="0.25">
      <c r="A177" s="118">
        <v>606842</v>
      </c>
      <c r="B177" s="119" t="s">
        <v>15329</v>
      </c>
      <c r="C177" s="118" t="s">
        <v>15233</v>
      </c>
      <c r="D177" s="120">
        <v>61577.7</v>
      </c>
    </row>
    <row r="178" spans="1:4" ht="30" customHeight="1" x14ac:dyDescent="0.25">
      <c r="A178" s="118">
        <v>606832</v>
      </c>
      <c r="B178" s="119" t="s">
        <v>15330</v>
      </c>
      <c r="C178" s="118" t="s">
        <v>15233</v>
      </c>
      <c r="D178" s="120">
        <v>61305.72</v>
      </c>
    </row>
    <row r="179" spans="1:4" ht="30" customHeight="1" x14ac:dyDescent="0.25">
      <c r="A179" s="118">
        <v>606843</v>
      </c>
      <c r="B179" s="119" t="s">
        <v>15331</v>
      </c>
      <c r="C179" s="118" t="s">
        <v>15233</v>
      </c>
      <c r="D179" s="120">
        <v>64001.599999999999</v>
      </c>
    </row>
    <row r="180" spans="1:4" ht="30" customHeight="1" x14ac:dyDescent="0.25">
      <c r="A180" s="118">
        <v>606833</v>
      </c>
      <c r="B180" s="119" t="s">
        <v>15332</v>
      </c>
      <c r="C180" s="118" t="s">
        <v>15233</v>
      </c>
      <c r="D180" s="120">
        <v>63715.1</v>
      </c>
    </row>
    <row r="181" spans="1:4" ht="30" customHeight="1" x14ac:dyDescent="0.25">
      <c r="A181" s="118">
        <v>606845</v>
      </c>
      <c r="B181" s="119" t="s">
        <v>15333</v>
      </c>
      <c r="C181" s="118" t="s">
        <v>15233</v>
      </c>
      <c r="D181" s="120">
        <v>66371.5</v>
      </c>
    </row>
    <row r="182" spans="1:4" ht="30" customHeight="1" x14ac:dyDescent="0.25">
      <c r="A182" s="118">
        <v>606835</v>
      </c>
      <c r="B182" s="119" t="s">
        <v>15334</v>
      </c>
      <c r="C182" s="118" t="s">
        <v>15233</v>
      </c>
      <c r="D182" s="120">
        <v>66086.559999999998</v>
      </c>
    </row>
    <row r="183" spans="1:4" ht="30" customHeight="1" x14ac:dyDescent="0.25">
      <c r="A183" s="118">
        <v>606844</v>
      </c>
      <c r="B183" s="119" t="s">
        <v>15335</v>
      </c>
      <c r="C183" s="118" t="s">
        <v>15233</v>
      </c>
      <c r="D183" s="120">
        <v>64977.68</v>
      </c>
    </row>
    <row r="184" spans="1:4" ht="30" customHeight="1" x14ac:dyDescent="0.25">
      <c r="A184" s="118">
        <v>606834</v>
      </c>
      <c r="B184" s="119" t="s">
        <v>15336</v>
      </c>
      <c r="C184" s="118" t="s">
        <v>15233</v>
      </c>
      <c r="D184" s="120">
        <v>64684.24</v>
      </c>
    </row>
    <row r="185" spans="1:4" ht="30" customHeight="1" x14ac:dyDescent="0.25">
      <c r="A185" s="118">
        <v>606847</v>
      </c>
      <c r="B185" s="119" t="s">
        <v>15337</v>
      </c>
      <c r="C185" s="118" t="s">
        <v>15233</v>
      </c>
      <c r="D185" s="120">
        <v>69391.34</v>
      </c>
    </row>
    <row r="186" spans="1:4" ht="30" customHeight="1" x14ac:dyDescent="0.25">
      <c r="A186" s="118">
        <v>606837</v>
      </c>
      <c r="B186" s="119" t="s">
        <v>15338</v>
      </c>
      <c r="C186" s="118" t="s">
        <v>15233</v>
      </c>
      <c r="D186" s="120">
        <v>69069.53</v>
      </c>
    </row>
    <row r="187" spans="1:4" ht="30" customHeight="1" x14ac:dyDescent="0.25">
      <c r="A187" s="118">
        <v>606846</v>
      </c>
      <c r="B187" s="119" t="s">
        <v>15339</v>
      </c>
      <c r="C187" s="118" t="s">
        <v>15233</v>
      </c>
      <c r="D187" s="120">
        <v>71144.03</v>
      </c>
    </row>
    <row r="188" spans="1:4" ht="30" customHeight="1" x14ac:dyDescent="0.25">
      <c r="A188" s="118">
        <v>606836</v>
      </c>
      <c r="B188" s="119" t="s">
        <v>15340</v>
      </c>
      <c r="C188" s="118" t="s">
        <v>15233</v>
      </c>
      <c r="D188" s="120">
        <v>70818.95</v>
      </c>
    </row>
    <row r="189" spans="1:4" ht="30" customHeight="1" x14ac:dyDescent="0.25">
      <c r="A189" s="118">
        <v>606848</v>
      </c>
      <c r="B189" s="119" t="s">
        <v>15341</v>
      </c>
      <c r="C189" s="118" t="s">
        <v>15233</v>
      </c>
      <c r="D189" s="120">
        <v>72089.73</v>
      </c>
    </row>
    <row r="190" spans="1:4" ht="30" customHeight="1" x14ac:dyDescent="0.25">
      <c r="A190" s="118">
        <v>606838</v>
      </c>
      <c r="B190" s="119" t="s">
        <v>15342</v>
      </c>
      <c r="C190" s="118" t="s">
        <v>15233</v>
      </c>
      <c r="D190" s="120">
        <v>71751.210000000006</v>
      </c>
    </row>
    <row r="191" spans="1:4" ht="30" customHeight="1" x14ac:dyDescent="0.25">
      <c r="A191" s="118">
        <v>606849</v>
      </c>
      <c r="B191" s="119" t="s">
        <v>15343</v>
      </c>
      <c r="C191" s="118" t="s">
        <v>15233</v>
      </c>
      <c r="D191" s="120">
        <v>75880.63</v>
      </c>
    </row>
    <row r="192" spans="1:4" ht="30" customHeight="1" x14ac:dyDescent="0.25">
      <c r="A192" s="118">
        <v>606839</v>
      </c>
      <c r="B192" s="119" t="s">
        <v>15344</v>
      </c>
      <c r="C192" s="118" t="s">
        <v>15233</v>
      </c>
      <c r="D192" s="120">
        <v>75551.27</v>
      </c>
    </row>
    <row r="193" spans="1:4" ht="30" customHeight="1" x14ac:dyDescent="0.25">
      <c r="A193" s="118">
        <v>606850</v>
      </c>
      <c r="B193" s="119" t="s">
        <v>15345</v>
      </c>
      <c r="C193" s="118" t="s">
        <v>15233</v>
      </c>
      <c r="D193" s="120">
        <v>76521.490000000005</v>
      </c>
    </row>
    <row r="194" spans="1:4" ht="30" customHeight="1" x14ac:dyDescent="0.25">
      <c r="A194" s="118">
        <v>606840</v>
      </c>
      <c r="B194" s="119" t="s">
        <v>15346</v>
      </c>
      <c r="C194" s="118" t="s">
        <v>15233</v>
      </c>
      <c r="D194" s="120">
        <v>76160.240000000005</v>
      </c>
    </row>
    <row r="195" spans="1:4" ht="30" customHeight="1" x14ac:dyDescent="0.25">
      <c r="A195" s="118">
        <v>606851</v>
      </c>
      <c r="B195" s="119" t="s">
        <v>15347</v>
      </c>
      <c r="C195" s="118" t="s">
        <v>15233</v>
      </c>
      <c r="D195" s="120">
        <v>78771.95</v>
      </c>
    </row>
    <row r="196" spans="1:4" ht="30" customHeight="1" x14ac:dyDescent="0.25">
      <c r="A196" s="118">
        <v>606841</v>
      </c>
      <c r="B196" s="119" t="s">
        <v>15348</v>
      </c>
      <c r="C196" s="118" t="s">
        <v>15233</v>
      </c>
      <c r="D196" s="120">
        <v>78427.070000000007</v>
      </c>
    </row>
    <row r="197" spans="1:4" ht="15.75" customHeight="1" x14ac:dyDescent="0.25">
      <c r="A197" s="118">
        <v>605604</v>
      </c>
      <c r="B197" s="119" t="s">
        <v>15349</v>
      </c>
      <c r="C197" s="118" t="s">
        <v>15350</v>
      </c>
      <c r="D197" s="120">
        <v>334.35</v>
      </c>
    </row>
    <row r="198" spans="1:4" ht="15.75" customHeight="1" x14ac:dyDescent="0.25">
      <c r="A198" s="118">
        <v>605695</v>
      </c>
      <c r="B198" s="119" t="s">
        <v>15351</v>
      </c>
      <c r="C198" s="118" t="s">
        <v>15233</v>
      </c>
      <c r="D198" s="120">
        <v>1458.92</v>
      </c>
    </row>
    <row r="199" spans="1:4" ht="15.75" customHeight="1" x14ac:dyDescent="0.25">
      <c r="A199" s="118">
        <v>605607</v>
      </c>
      <c r="B199" s="119" t="s">
        <v>15352</v>
      </c>
      <c r="C199" s="118" t="s">
        <v>15233</v>
      </c>
      <c r="D199" s="120">
        <v>1437.39</v>
      </c>
    </row>
    <row r="200" spans="1:4" ht="15.75" customHeight="1" x14ac:dyDescent="0.25">
      <c r="A200" s="118">
        <v>605696</v>
      </c>
      <c r="B200" s="119" t="s">
        <v>15353</v>
      </c>
      <c r="C200" s="118" t="s">
        <v>15233</v>
      </c>
      <c r="D200" s="120">
        <v>1678.84</v>
      </c>
    </row>
    <row r="201" spans="1:4" ht="15.75" customHeight="1" x14ac:dyDescent="0.25">
      <c r="A201" s="118">
        <v>605608</v>
      </c>
      <c r="B201" s="119" t="s">
        <v>15354</v>
      </c>
      <c r="C201" s="118" t="s">
        <v>15233</v>
      </c>
      <c r="D201" s="120">
        <v>1655.97</v>
      </c>
    </row>
    <row r="202" spans="1:4" ht="15.75" customHeight="1" x14ac:dyDescent="0.25">
      <c r="A202" s="118">
        <v>605697</v>
      </c>
      <c r="B202" s="119" t="s">
        <v>15355</v>
      </c>
      <c r="C202" s="118" t="s">
        <v>15233</v>
      </c>
      <c r="D202" s="120">
        <v>1898.79</v>
      </c>
    </row>
    <row r="203" spans="1:4" ht="15.75" customHeight="1" x14ac:dyDescent="0.25">
      <c r="A203" s="118">
        <v>605609</v>
      </c>
      <c r="B203" s="119" t="s">
        <v>15356</v>
      </c>
      <c r="C203" s="118" t="s">
        <v>15233</v>
      </c>
      <c r="D203" s="120">
        <v>1874.58</v>
      </c>
    </row>
    <row r="204" spans="1:4" ht="15.75" customHeight="1" x14ac:dyDescent="0.25">
      <c r="A204" s="118">
        <v>605698</v>
      </c>
      <c r="B204" s="119" t="s">
        <v>15357</v>
      </c>
      <c r="C204" s="118" t="s">
        <v>15233</v>
      </c>
      <c r="D204" s="120">
        <v>2075.9299999999998</v>
      </c>
    </row>
    <row r="205" spans="1:4" ht="15.75" customHeight="1" x14ac:dyDescent="0.25">
      <c r="A205" s="118">
        <v>605610</v>
      </c>
      <c r="B205" s="119" t="s">
        <v>15358</v>
      </c>
      <c r="C205" s="118" t="s">
        <v>15233</v>
      </c>
      <c r="D205" s="120">
        <v>2050.37</v>
      </c>
    </row>
    <row r="206" spans="1:4" ht="15.75" customHeight="1" x14ac:dyDescent="0.25">
      <c r="A206" s="118">
        <v>605699</v>
      </c>
      <c r="B206" s="119" t="s">
        <v>15359</v>
      </c>
      <c r="C206" s="118" t="s">
        <v>15233</v>
      </c>
      <c r="D206" s="120">
        <v>2295.81</v>
      </c>
    </row>
    <row r="207" spans="1:4" ht="15.75" customHeight="1" x14ac:dyDescent="0.25">
      <c r="A207" s="118">
        <v>605611</v>
      </c>
      <c r="B207" s="119" t="s">
        <v>15360</v>
      </c>
      <c r="C207" s="118" t="s">
        <v>15233</v>
      </c>
      <c r="D207" s="120">
        <v>2268.91</v>
      </c>
    </row>
    <row r="208" spans="1:4" ht="15.75" customHeight="1" x14ac:dyDescent="0.25">
      <c r="A208" s="118">
        <v>605700</v>
      </c>
      <c r="B208" s="119" t="s">
        <v>15361</v>
      </c>
      <c r="C208" s="118" t="s">
        <v>15233</v>
      </c>
      <c r="D208" s="120">
        <v>2601.4899999999998</v>
      </c>
    </row>
    <row r="209" spans="1:4" ht="15.75" customHeight="1" x14ac:dyDescent="0.25">
      <c r="A209" s="118">
        <v>605612</v>
      </c>
      <c r="B209" s="119" t="s">
        <v>15362</v>
      </c>
      <c r="C209" s="118" t="s">
        <v>15233</v>
      </c>
      <c r="D209" s="120">
        <v>2573.2399999999998</v>
      </c>
    </row>
    <row r="210" spans="1:4" ht="15.75" customHeight="1" x14ac:dyDescent="0.25">
      <c r="A210" s="118">
        <v>605701</v>
      </c>
      <c r="B210" s="119" t="s">
        <v>15363</v>
      </c>
      <c r="C210" s="118" t="s">
        <v>15233</v>
      </c>
      <c r="D210" s="120">
        <v>2778.6</v>
      </c>
    </row>
    <row r="211" spans="1:4" ht="15.75" customHeight="1" x14ac:dyDescent="0.25">
      <c r="A211" s="118">
        <v>605613</v>
      </c>
      <c r="B211" s="119" t="s">
        <v>15364</v>
      </c>
      <c r="C211" s="118" t="s">
        <v>15233</v>
      </c>
      <c r="D211" s="120">
        <v>2749</v>
      </c>
    </row>
    <row r="212" spans="1:4" ht="15.75" customHeight="1" x14ac:dyDescent="0.25">
      <c r="A212" s="118">
        <v>605702</v>
      </c>
      <c r="B212" s="119" t="s">
        <v>15365</v>
      </c>
      <c r="C212" s="118" t="s">
        <v>15233</v>
      </c>
      <c r="D212" s="120">
        <v>3035.22</v>
      </c>
    </row>
    <row r="213" spans="1:4" ht="15.75" customHeight="1" x14ac:dyDescent="0.25">
      <c r="A213" s="118">
        <v>605614</v>
      </c>
      <c r="B213" s="119" t="s">
        <v>15366</v>
      </c>
      <c r="C213" s="118" t="s">
        <v>15233</v>
      </c>
      <c r="D213" s="120">
        <v>2988.81</v>
      </c>
    </row>
    <row r="214" spans="1:4" ht="15.75" customHeight="1" x14ac:dyDescent="0.25">
      <c r="A214" s="118">
        <v>605703</v>
      </c>
      <c r="B214" s="119" t="s">
        <v>15367</v>
      </c>
      <c r="C214" s="118" t="s">
        <v>15233</v>
      </c>
      <c r="D214" s="120">
        <v>3216.69</v>
      </c>
    </row>
    <row r="215" spans="1:4" ht="15.75" customHeight="1" x14ac:dyDescent="0.25">
      <c r="A215" s="118">
        <v>605615</v>
      </c>
      <c r="B215" s="119" t="s">
        <v>15368</v>
      </c>
      <c r="C215" s="118" t="s">
        <v>15233</v>
      </c>
      <c r="D215" s="120">
        <v>3168.26</v>
      </c>
    </row>
    <row r="216" spans="1:4" ht="15.75" customHeight="1" x14ac:dyDescent="0.25">
      <c r="A216" s="118">
        <v>605704</v>
      </c>
      <c r="B216" s="119" t="s">
        <v>15369</v>
      </c>
      <c r="C216" s="118" t="s">
        <v>15233</v>
      </c>
      <c r="D216" s="120">
        <v>3441.65</v>
      </c>
    </row>
    <row r="217" spans="1:4" ht="15.75" customHeight="1" x14ac:dyDescent="0.25">
      <c r="A217" s="118">
        <v>605616</v>
      </c>
      <c r="B217" s="119" t="s">
        <v>15370</v>
      </c>
      <c r="C217" s="118" t="s">
        <v>15233</v>
      </c>
      <c r="D217" s="120">
        <v>3391.2</v>
      </c>
    </row>
    <row r="218" spans="1:4" ht="15.75" customHeight="1" x14ac:dyDescent="0.25">
      <c r="A218" s="118">
        <v>605705</v>
      </c>
      <c r="B218" s="119" t="s">
        <v>15371</v>
      </c>
      <c r="C218" s="118" t="s">
        <v>15233</v>
      </c>
      <c r="D218" s="120">
        <v>3670.62</v>
      </c>
    </row>
    <row r="219" spans="1:4" ht="15.75" customHeight="1" x14ac:dyDescent="0.25">
      <c r="A219" s="118">
        <v>605617</v>
      </c>
      <c r="B219" s="119" t="s">
        <v>15372</v>
      </c>
      <c r="C219" s="118" t="s">
        <v>15233</v>
      </c>
      <c r="D219" s="120">
        <v>3618.16</v>
      </c>
    </row>
    <row r="220" spans="1:4" ht="15.75" customHeight="1" x14ac:dyDescent="0.25">
      <c r="A220" s="118">
        <v>605706</v>
      </c>
      <c r="B220" s="119" t="s">
        <v>15373</v>
      </c>
      <c r="C220" s="118" t="s">
        <v>15233</v>
      </c>
      <c r="D220" s="120">
        <v>3858.18</v>
      </c>
    </row>
    <row r="221" spans="1:4" ht="15.75" customHeight="1" x14ac:dyDescent="0.25">
      <c r="A221" s="118">
        <v>605618</v>
      </c>
      <c r="B221" s="119" t="s">
        <v>15374</v>
      </c>
      <c r="C221" s="118" t="s">
        <v>15233</v>
      </c>
      <c r="D221" s="120">
        <v>3803.7</v>
      </c>
    </row>
    <row r="222" spans="1:4" ht="15.75" customHeight="1" x14ac:dyDescent="0.25">
      <c r="A222" s="118">
        <v>605707</v>
      </c>
      <c r="B222" s="119" t="s">
        <v>15375</v>
      </c>
      <c r="C222" s="118" t="s">
        <v>15233</v>
      </c>
      <c r="D222" s="120">
        <v>4309.01</v>
      </c>
    </row>
    <row r="223" spans="1:4" ht="15.75" customHeight="1" x14ac:dyDescent="0.25">
      <c r="A223" s="118">
        <v>605619</v>
      </c>
      <c r="B223" s="119" t="s">
        <v>15376</v>
      </c>
      <c r="C223" s="118" t="s">
        <v>15233</v>
      </c>
      <c r="D223" s="120">
        <v>4252.51</v>
      </c>
    </row>
    <row r="224" spans="1:4" ht="15.75" customHeight="1" x14ac:dyDescent="0.25">
      <c r="A224" s="118">
        <v>605708</v>
      </c>
      <c r="B224" s="119" t="s">
        <v>15377</v>
      </c>
      <c r="C224" s="118" t="s">
        <v>15233</v>
      </c>
      <c r="D224" s="120">
        <v>5045.47</v>
      </c>
    </row>
    <row r="225" spans="1:4" ht="15.75" customHeight="1" x14ac:dyDescent="0.25">
      <c r="A225" s="118">
        <v>605620</v>
      </c>
      <c r="B225" s="119" t="s">
        <v>15378</v>
      </c>
      <c r="C225" s="118" t="s">
        <v>15233</v>
      </c>
      <c r="D225" s="120">
        <v>4986.95</v>
      </c>
    </row>
    <row r="226" spans="1:4" ht="15.75" customHeight="1" x14ac:dyDescent="0.25">
      <c r="A226" s="118">
        <v>605709</v>
      </c>
      <c r="B226" s="119" t="s">
        <v>15379</v>
      </c>
      <c r="C226" s="118" t="s">
        <v>15233</v>
      </c>
      <c r="D226" s="120">
        <v>5282.05</v>
      </c>
    </row>
    <row r="227" spans="1:4" ht="15.75" customHeight="1" x14ac:dyDescent="0.25">
      <c r="A227" s="118">
        <v>605621</v>
      </c>
      <c r="B227" s="119" t="s">
        <v>15380</v>
      </c>
      <c r="C227" s="118" t="s">
        <v>15233</v>
      </c>
      <c r="D227" s="120">
        <v>5221.5200000000004</v>
      </c>
    </row>
    <row r="228" spans="1:4" ht="15.75" customHeight="1" x14ac:dyDescent="0.25">
      <c r="A228" s="118">
        <v>605710</v>
      </c>
      <c r="B228" s="119" t="s">
        <v>15381</v>
      </c>
      <c r="C228" s="118" t="s">
        <v>15233</v>
      </c>
      <c r="D228" s="120">
        <v>5677.45</v>
      </c>
    </row>
    <row r="229" spans="1:4" ht="15.75" customHeight="1" x14ac:dyDescent="0.25">
      <c r="A229" s="118">
        <v>605622</v>
      </c>
      <c r="B229" s="119" t="s">
        <v>15382</v>
      </c>
      <c r="C229" s="118" t="s">
        <v>15233</v>
      </c>
      <c r="D229" s="120">
        <v>5614.89</v>
      </c>
    </row>
    <row r="230" spans="1:4" ht="15.75" customHeight="1" x14ac:dyDescent="0.25">
      <c r="A230" s="118">
        <v>605711</v>
      </c>
      <c r="B230" s="119" t="s">
        <v>15383</v>
      </c>
      <c r="C230" s="118" t="s">
        <v>15233</v>
      </c>
      <c r="D230" s="120">
        <v>5875.87</v>
      </c>
    </row>
    <row r="231" spans="1:4" ht="15.75" customHeight="1" x14ac:dyDescent="0.25">
      <c r="A231" s="118">
        <v>605623</v>
      </c>
      <c r="B231" s="119" t="s">
        <v>15384</v>
      </c>
      <c r="C231" s="118" t="s">
        <v>15233</v>
      </c>
      <c r="D231" s="120">
        <v>5811.3</v>
      </c>
    </row>
    <row r="232" spans="1:4" ht="15.75" customHeight="1" x14ac:dyDescent="0.25">
      <c r="A232" s="118">
        <v>605712</v>
      </c>
      <c r="B232" s="119" t="s">
        <v>15385</v>
      </c>
      <c r="C232" s="118" t="s">
        <v>15233</v>
      </c>
      <c r="D232" s="120">
        <v>6197.47</v>
      </c>
    </row>
    <row r="233" spans="1:4" ht="15.75" customHeight="1" x14ac:dyDescent="0.25">
      <c r="A233" s="118">
        <v>605624</v>
      </c>
      <c r="B233" s="119" t="s">
        <v>15386</v>
      </c>
      <c r="C233" s="118" t="s">
        <v>15233</v>
      </c>
      <c r="D233" s="120">
        <v>6130.88</v>
      </c>
    </row>
    <row r="234" spans="1:4" ht="15.75" customHeight="1" x14ac:dyDescent="0.25">
      <c r="A234" s="118">
        <v>605713</v>
      </c>
      <c r="B234" s="119" t="s">
        <v>15387</v>
      </c>
      <c r="C234" s="118" t="s">
        <v>15233</v>
      </c>
      <c r="D234" s="120">
        <v>8205.09</v>
      </c>
    </row>
    <row r="235" spans="1:4" ht="15.75" customHeight="1" x14ac:dyDescent="0.25">
      <c r="A235" s="118">
        <v>605625</v>
      </c>
      <c r="B235" s="119" t="s">
        <v>15388</v>
      </c>
      <c r="C235" s="118" t="s">
        <v>15233</v>
      </c>
      <c r="D235" s="120">
        <v>8136.48</v>
      </c>
    </row>
    <row r="236" spans="1:4" ht="15.75" customHeight="1" x14ac:dyDescent="0.25">
      <c r="A236" s="118">
        <v>605714</v>
      </c>
      <c r="B236" s="119" t="s">
        <v>15389</v>
      </c>
      <c r="C236" s="118" t="s">
        <v>15233</v>
      </c>
      <c r="D236" s="120">
        <v>10428.16</v>
      </c>
    </row>
    <row r="237" spans="1:4" ht="15.75" customHeight="1" x14ac:dyDescent="0.25">
      <c r="A237" s="118">
        <v>605626</v>
      </c>
      <c r="B237" s="119" t="s">
        <v>15390</v>
      </c>
      <c r="C237" s="118" t="s">
        <v>15233</v>
      </c>
      <c r="D237" s="120">
        <v>10357.540000000001</v>
      </c>
    </row>
    <row r="238" spans="1:4" ht="15.75" customHeight="1" x14ac:dyDescent="0.25">
      <c r="A238" s="118">
        <v>605715</v>
      </c>
      <c r="B238" s="119" t="s">
        <v>15391</v>
      </c>
      <c r="C238" s="118" t="s">
        <v>15233</v>
      </c>
      <c r="D238" s="120">
        <v>11150.16</v>
      </c>
    </row>
    <row r="239" spans="1:4" ht="15.75" customHeight="1" x14ac:dyDescent="0.25">
      <c r="A239" s="118">
        <v>605627</v>
      </c>
      <c r="B239" s="119" t="s">
        <v>15392</v>
      </c>
      <c r="C239" s="118" t="s">
        <v>15233</v>
      </c>
      <c r="D239" s="120">
        <v>11077.52</v>
      </c>
    </row>
    <row r="240" spans="1:4" ht="15.75" customHeight="1" x14ac:dyDescent="0.25">
      <c r="A240" s="118">
        <v>605716</v>
      </c>
      <c r="B240" s="119" t="s">
        <v>15393</v>
      </c>
      <c r="C240" s="118" t="s">
        <v>15233</v>
      </c>
      <c r="D240" s="120">
        <v>11592.46</v>
      </c>
    </row>
    <row r="241" spans="1:4" ht="15.75" customHeight="1" x14ac:dyDescent="0.25">
      <c r="A241" s="118">
        <v>605628</v>
      </c>
      <c r="B241" s="119" t="s">
        <v>15394</v>
      </c>
      <c r="C241" s="118" t="s">
        <v>15233</v>
      </c>
      <c r="D241" s="120">
        <v>11517.8</v>
      </c>
    </row>
    <row r="242" spans="1:4" ht="15.75" customHeight="1" x14ac:dyDescent="0.25">
      <c r="A242" s="118">
        <v>605717</v>
      </c>
      <c r="B242" s="119" t="s">
        <v>15395</v>
      </c>
      <c r="C242" s="118" t="s">
        <v>15233</v>
      </c>
      <c r="D242" s="120">
        <v>12377.2</v>
      </c>
    </row>
    <row r="243" spans="1:4" ht="15.75" customHeight="1" x14ac:dyDescent="0.25">
      <c r="A243" s="118">
        <v>605629</v>
      </c>
      <c r="B243" s="119" t="s">
        <v>15396</v>
      </c>
      <c r="C243" s="118" t="s">
        <v>15233</v>
      </c>
      <c r="D243" s="120">
        <v>12300.52</v>
      </c>
    </row>
    <row r="244" spans="1:4" ht="15.75" customHeight="1" x14ac:dyDescent="0.25">
      <c r="A244" s="118">
        <v>605651</v>
      </c>
      <c r="B244" s="119" t="s">
        <v>15397</v>
      </c>
      <c r="C244" s="118" t="s">
        <v>15233</v>
      </c>
      <c r="D244" s="120">
        <v>1393.56</v>
      </c>
    </row>
    <row r="245" spans="1:4" ht="15.75" customHeight="1" x14ac:dyDescent="0.25">
      <c r="A245" s="118">
        <v>605460</v>
      </c>
      <c r="B245" s="119" t="s">
        <v>15398</v>
      </c>
      <c r="C245" s="118" t="s">
        <v>15233</v>
      </c>
      <c r="D245" s="120">
        <v>1372.03</v>
      </c>
    </row>
    <row r="246" spans="1:4" ht="15.75" customHeight="1" x14ac:dyDescent="0.25">
      <c r="A246" s="118">
        <v>605652</v>
      </c>
      <c r="B246" s="119" t="s">
        <v>15399</v>
      </c>
      <c r="C246" s="118" t="s">
        <v>15233</v>
      </c>
      <c r="D246" s="120">
        <v>1603.27</v>
      </c>
    </row>
    <row r="247" spans="1:4" ht="15.75" customHeight="1" x14ac:dyDescent="0.25">
      <c r="A247" s="118">
        <v>605461</v>
      </c>
      <c r="B247" s="119" t="s">
        <v>15400</v>
      </c>
      <c r="C247" s="118" t="s">
        <v>15233</v>
      </c>
      <c r="D247" s="120">
        <v>1580.4</v>
      </c>
    </row>
    <row r="248" spans="1:4" ht="15.75" customHeight="1" x14ac:dyDescent="0.25">
      <c r="A248" s="118">
        <v>605653</v>
      </c>
      <c r="B248" s="119" t="s">
        <v>15401</v>
      </c>
      <c r="C248" s="118" t="s">
        <v>15233</v>
      </c>
      <c r="D248" s="120">
        <v>1813.01</v>
      </c>
    </row>
    <row r="249" spans="1:4" ht="15.75" customHeight="1" x14ac:dyDescent="0.25">
      <c r="A249" s="118">
        <v>605462</v>
      </c>
      <c r="B249" s="119" t="s">
        <v>15402</v>
      </c>
      <c r="C249" s="118" t="s">
        <v>15233</v>
      </c>
      <c r="D249" s="120">
        <v>1788.8</v>
      </c>
    </row>
    <row r="250" spans="1:4" ht="15.75" customHeight="1" x14ac:dyDescent="0.25">
      <c r="A250" s="118">
        <v>605654</v>
      </c>
      <c r="B250" s="119" t="s">
        <v>15403</v>
      </c>
      <c r="C250" s="118" t="s">
        <v>15233</v>
      </c>
      <c r="D250" s="120">
        <v>1981.98</v>
      </c>
    </row>
    <row r="251" spans="1:4" ht="15.75" customHeight="1" x14ac:dyDescent="0.25">
      <c r="A251" s="118">
        <v>605463</v>
      </c>
      <c r="B251" s="119" t="s">
        <v>15404</v>
      </c>
      <c r="C251" s="118" t="s">
        <v>15233</v>
      </c>
      <c r="D251" s="120">
        <v>1956.42</v>
      </c>
    </row>
    <row r="252" spans="1:4" ht="15.75" customHeight="1" x14ac:dyDescent="0.25">
      <c r="A252" s="118">
        <v>605655</v>
      </c>
      <c r="B252" s="119" t="s">
        <v>15405</v>
      </c>
      <c r="C252" s="118" t="s">
        <v>15233</v>
      </c>
      <c r="D252" s="120">
        <v>2191.64</v>
      </c>
    </row>
    <row r="253" spans="1:4" ht="15.75" customHeight="1" x14ac:dyDescent="0.25">
      <c r="A253" s="118">
        <v>605464</v>
      </c>
      <c r="B253" s="119" t="s">
        <v>15406</v>
      </c>
      <c r="C253" s="118" t="s">
        <v>15233</v>
      </c>
      <c r="D253" s="120">
        <v>2164.7399999999998</v>
      </c>
    </row>
    <row r="254" spans="1:4" ht="15.75" customHeight="1" x14ac:dyDescent="0.25">
      <c r="A254" s="118">
        <v>605656</v>
      </c>
      <c r="B254" s="119" t="s">
        <v>15407</v>
      </c>
      <c r="C254" s="118" t="s">
        <v>15233</v>
      </c>
      <c r="D254" s="120">
        <v>2483.0300000000002</v>
      </c>
    </row>
    <row r="255" spans="1:4" ht="15.75" customHeight="1" x14ac:dyDescent="0.25">
      <c r="A255" s="118">
        <v>605465</v>
      </c>
      <c r="B255" s="119" t="s">
        <v>15408</v>
      </c>
      <c r="C255" s="118" t="s">
        <v>15233</v>
      </c>
      <c r="D255" s="120">
        <v>2454.7800000000002</v>
      </c>
    </row>
    <row r="256" spans="1:4" ht="15.75" customHeight="1" x14ac:dyDescent="0.25">
      <c r="A256" s="118">
        <v>605657</v>
      </c>
      <c r="B256" s="119" t="s">
        <v>15409</v>
      </c>
      <c r="C256" s="118" t="s">
        <v>15233</v>
      </c>
      <c r="D256" s="120">
        <v>2651.96</v>
      </c>
    </row>
    <row r="257" spans="1:4" ht="15.75" customHeight="1" x14ac:dyDescent="0.25">
      <c r="A257" s="118">
        <v>605466</v>
      </c>
      <c r="B257" s="119" t="s">
        <v>15410</v>
      </c>
      <c r="C257" s="118" t="s">
        <v>15233</v>
      </c>
      <c r="D257" s="120">
        <v>2622.37</v>
      </c>
    </row>
    <row r="258" spans="1:4" ht="15.75" customHeight="1" x14ac:dyDescent="0.25">
      <c r="A258" s="118">
        <v>605658</v>
      </c>
      <c r="B258" s="119" t="s">
        <v>15411</v>
      </c>
      <c r="C258" s="118" t="s">
        <v>15233</v>
      </c>
      <c r="D258" s="120">
        <v>2898.37</v>
      </c>
    </row>
    <row r="259" spans="1:4" ht="15.75" customHeight="1" x14ac:dyDescent="0.25">
      <c r="A259" s="118">
        <v>605467</v>
      </c>
      <c r="B259" s="119" t="s">
        <v>15412</v>
      </c>
      <c r="C259" s="118" t="s">
        <v>15233</v>
      </c>
      <c r="D259" s="120">
        <v>2851.96</v>
      </c>
    </row>
    <row r="260" spans="1:4" ht="15.75" customHeight="1" x14ac:dyDescent="0.25">
      <c r="A260" s="118">
        <v>605659</v>
      </c>
      <c r="B260" s="119" t="s">
        <v>15413</v>
      </c>
      <c r="C260" s="118" t="s">
        <v>15233</v>
      </c>
      <c r="D260" s="120">
        <v>3071.68</v>
      </c>
    </row>
    <row r="261" spans="1:4" ht="15.75" customHeight="1" x14ac:dyDescent="0.25">
      <c r="A261" s="118">
        <v>605468</v>
      </c>
      <c r="B261" s="119" t="s">
        <v>15414</v>
      </c>
      <c r="C261" s="118" t="s">
        <v>15233</v>
      </c>
      <c r="D261" s="120">
        <v>3023.25</v>
      </c>
    </row>
    <row r="262" spans="1:4" ht="15.75" customHeight="1" x14ac:dyDescent="0.25">
      <c r="A262" s="118">
        <v>605660</v>
      </c>
      <c r="B262" s="119" t="s">
        <v>15415</v>
      </c>
      <c r="C262" s="118" t="s">
        <v>15233</v>
      </c>
      <c r="D262" s="120">
        <v>3286.42</v>
      </c>
    </row>
    <row r="263" spans="1:4" ht="15.75" customHeight="1" x14ac:dyDescent="0.25">
      <c r="A263" s="118">
        <v>605469</v>
      </c>
      <c r="B263" s="119" t="s">
        <v>15416</v>
      </c>
      <c r="C263" s="118" t="s">
        <v>15233</v>
      </c>
      <c r="D263" s="120">
        <v>3235.97</v>
      </c>
    </row>
    <row r="264" spans="1:4" ht="15.75" customHeight="1" x14ac:dyDescent="0.25">
      <c r="A264" s="118">
        <v>605661</v>
      </c>
      <c r="B264" s="119" t="s">
        <v>15417</v>
      </c>
      <c r="C264" s="118" t="s">
        <v>15233</v>
      </c>
      <c r="D264" s="120">
        <v>3505.19</v>
      </c>
    </row>
    <row r="265" spans="1:4" ht="15.75" customHeight="1" x14ac:dyDescent="0.25">
      <c r="A265" s="118">
        <v>605470</v>
      </c>
      <c r="B265" s="119" t="s">
        <v>15418</v>
      </c>
      <c r="C265" s="118" t="s">
        <v>15233</v>
      </c>
      <c r="D265" s="120">
        <v>3452.72</v>
      </c>
    </row>
    <row r="266" spans="1:4" ht="15.75" customHeight="1" x14ac:dyDescent="0.25">
      <c r="A266" s="118">
        <v>605662</v>
      </c>
      <c r="B266" s="119" t="s">
        <v>15419</v>
      </c>
      <c r="C266" s="118" t="s">
        <v>15233</v>
      </c>
      <c r="D266" s="120">
        <v>3684.58</v>
      </c>
    </row>
    <row r="267" spans="1:4" ht="15.75" customHeight="1" x14ac:dyDescent="0.25">
      <c r="A267" s="118">
        <v>605471</v>
      </c>
      <c r="B267" s="119" t="s">
        <v>15420</v>
      </c>
      <c r="C267" s="118" t="s">
        <v>15233</v>
      </c>
      <c r="D267" s="120">
        <v>3630.1</v>
      </c>
    </row>
    <row r="268" spans="1:4" ht="15.75" customHeight="1" x14ac:dyDescent="0.25">
      <c r="A268" s="118">
        <v>605663</v>
      </c>
      <c r="B268" s="119" t="s">
        <v>15421</v>
      </c>
      <c r="C268" s="118" t="s">
        <v>15233</v>
      </c>
      <c r="D268" s="120">
        <v>4125.18</v>
      </c>
    </row>
    <row r="269" spans="1:4" ht="15.75" customHeight="1" x14ac:dyDescent="0.25">
      <c r="A269" s="118">
        <v>605472</v>
      </c>
      <c r="B269" s="119" t="s">
        <v>15422</v>
      </c>
      <c r="C269" s="118" t="s">
        <v>15233</v>
      </c>
      <c r="D269" s="120">
        <v>4068.68</v>
      </c>
    </row>
    <row r="270" spans="1:4" ht="15.75" customHeight="1" x14ac:dyDescent="0.25">
      <c r="A270" s="118">
        <v>605664</v>
      </c>
      <c r="B270" s="119" t="s">
        <v>15423</v>
      </c>
      <c r="C270" s="118" t="s">
        <v>15233</v>
      </c>
      <c r="D270" s="120">
        <v>4805.05</v>
      </c>
    </row>
    <row r="271" spans="1:4" ht="15.75" customHeight="1" x14ac:dyDescent="0.25">
      <c r="A271" s="118">
        <v>605473</v>
      </c>
      <c r="B271" s="119" t="s">
        <v>15424</v>
      </c>
      <c r="C271" s="118" t="s">
        <v>15233</v>
      </c>
      <c r="D271" s="120">
        <v>4746.53</v>
      </c>
    </row>
    <row r="272" spans="1:4" ht="15.75" customHeight="1" x14ac:dyDescent="0.25">
      <c r="A272" s="118">
        <v>605665</v>
      </c>
      <c r="B272" s="119" t="s">
        <v>15425</v>
      </c>
      <c r="C272" s="118" t="s">
        <v>15233</v>
      </c>
      <c r="D272" s="120">
        <v>5028.63</v>
      </c>
    </row>
    <row r="273" spans="1:4" ht="15.75" customHeight="1" x14ac:dyDescent="0.25">
      <c r="A273" s="118">
        <v>605474</v>
      </c>
      <c r="B273" s="119" t="s">
        <v>15426</v>
      </c>
      <c r="C273" s="118" t="s">
        <v>15233</v>
      </c>
      <c r="D273" s="120">
        <v>4968.1000000000004</v>
      </c>
    </row>
    <row r="274" spans="1:4" ht="15.75" customHeight="1" x14ac:dyDescent="0.25">
      <c r="A274" s="118">
        <v>605666</v>
      </c>
      <c r="B274" s="119" t="s">
        <v>15427</v>
      </c>
      <c r="C274" s="118" t="s">
        <v>15233</v>
      </c>
      <c r="D274" s="120">
        <v>5406.7</v>
      </c>
    </row>
    <row r="275" spans="1:4" ht="15.75" customHeight="1" x14ac:dyDescent="0.25">
      <c r="A275" s="118">
        <v>605475</v>
      </c>
      <c r="B275" s="119" t="s">
        <v>15428</v>
      </c>
      <c r="C275" s="118" t="s">
        <v>15233</v>
      </c>
      <c r="D275" s="120">
        <v>5344.15</v>
      </c>
    </row>
    <row r="276" spans="1:4" ht="15.75" customHeight="1" x14ac:dyDescent="0.25">
      <c r="A276" s="118">
        <v>605667</v>
      </c>
      <c r="B276" s="119" t="s">
        <v>15429</v>
      </c>
      <c r="C276" s="118" t="s">
        <v>15233</v>
      </c>
      <c r="D276" s="120">
        <v>5598.63</v>
      </c>
    </row>
    <row r="277" spans="1:4" ht="15.75" customHeight="1" x14ac:dyDescent="0.25">
      <c r="A277" s="118">
        <v>605476</v>
      </c>
      <c r="B277" s="119" t="s">
        <v>15430</v>
      </c>
      <c r="C277" s="118" t="s">
        <v>15233</v>
      </c>
      <c r="D277" s="120">
        <v>5534.06</v>
      </c>
    </row>
    <row r="278" spans="1:4" ht="15.75" customHeight="1" x14ac:dyDescent="0.25">
      <c r="A278" s="118">
        <v>605668</v>
      </c>
      <c r="B278" s="119" t="s">
        <v>15431</v>
      </c>
      <c r="C278" s="118" t="s">
        <v>15233</v>
      </c>
      <c r="D278" s="120">
        <v>5909.4</v>
      </c>
    </row>
    <row r="279" spans="1:4" ht="15.75" customHeight="1" x14ac:dyDescent="0.25">
      <c r="A279" s="118">
        <v>605477</v>
      </c>
      <c r="B279" s="119" t="s">
        <v>15432</v>
      </c>
      <c r="C279" s="118" t="s">
        <v>15233</v>
      </c>
      <c r="D279" s="120">
        <v>5842.81</v>
      </c>
    </row>
    <row r="280" spans="1:4" ht="15.75" customHeight="1" x14ac:dyDescent="0.25">
      <c r="A280" s="118">
        <v>605669</v>
      </c>
      <c r="B280" s="119" t="s">
        <v>15433</v>
      </c>
      <c r="C280" s="118" t="s">
        <v>15233</v>
      </c>
      <c r="D280" s="120">
        <v>7723.15</v>
      </c>
    </row>
    <row r="281" spans="1:4" ht="15.75" customHeight="1" x14ac:dyDescent="0.25">
      <c r="A281" s="118">
        <v>605478</v>
      </c>
      <c r="B281" s="119" t="s">
        <v>15434</v>
      </c>
      <c r="C281" s="118" t="s">
        <v>15233</v>
      </c>
      <c r="D281" s="120">
        <v>7654.55</v>
      </c>
    </row>
    <row r="282" spans="1:4" ht="15.75" customHeight="1" x14ac:dyDescent="0.25">
      <c r="A282" s="118">
        <v>605670</v>
      </c>
      <c r="B282" s="119" t="s">
        <v>15435</v>
      </c>
      <c r="C282" s="118" t="s">
        <v>15233</v>
      </c>
      <c r="D282" s="120">
        <v>9743.59</v>
      </c>
    </row>
    <row r="283" spans="1:4" ht="15.75" customHeight="1" x14ac:dyDescent="0.25">
      <c r="A283" s="118">
        <v>605479</v>
      </c>
      <c r="B283" s="119" t="s">
        <v>15436</v>
      </c>
      <c r="C283" s="118" t="s">
        <v>15233</v>
      </c>
      <c r="D283" s="120">
        <v>9672.9699999999993</v>
      </c>
    </row>
    <row r="284" spans="1:4" ht="15.75" customHeight="1" x14ac:dyDescent="0.25">
      <c r="A284" s="118">
        <v>605671</v>
      </c>
      <c r="B284" s="119" t="s">
        <v>15437</v>
      </c>
      <c r="C284" s="118" t="s">
        <v>15233</v>
      </c>
      <c r="D284" s="120">
        <v>10426.629999999999</v>
      </c>
    </row>
    <row r="285" spans="1:4" ht="15.75" customHeight="1" x14ac:dyDescent="0.25">
      <c r="A285" s="118">
        <v>605480</v>
      </c>
      <c r="B285" s="119" t="s">
        <v>15438</v>
      </c>
      <c r="C285" s="118" t="s">
        <v>15233</v>
      </c>
      <c r="D285" s="120">
        <v>10353.99</v>
      </c>
    </row>
    <row r="286" spans="1:4" ht="15.75" customHeight="1" x14ac:dyDescent="0.25">
      <c r="A286" s="118">
        <v>605672</v>
      </c>
      <c r="B286" s="119" t="s">
        <v>15439</v>
      </c>
      <c r="C286" s="118" t="s">
        <v>15233</v>
      </c>
      <c r="D286" s="120">
        <v>10855.01</v>
      </c>
    </row>
    <row r="287" spans="1:4" ht="15.75" customHeight="1" x14ac:dyDescent="0.25">
      <c r="A287" s="118">
        <v>605481</v>
      </c>
      <c r="B287" s="119" t="s">
        <v>15440</v>
      </c>
      <c r="C287" s="118" t="s">
        <v>15233</v>
      </c>
      <c r="D287" s="120">
        <v>10780.36</v>
      </c>
    </row>
    <row r="288" spans="1:4" ht="15.75" customHeight="1" x14ac:dyDescent="0.25">
      <c r="A288" s="118">
        <v>605673</v>
      </c>
      <c r="B288" s="119" t="s">
        <v>15441</v>
      </c>
      <c r="C288" s="118" t="s">
        <v>15233</v>
      </c>
      <c r="D288" s="120">
        <v>11603.58</v>
      </c>
    </row>
    <row r="289" spans="1:4" ht="15.75" customHeight="1" x14ac:dyDescent="0.25">
      <c r="A289" s="118">
        <v>605482</v>
      </c>
      <c r="B289" s="119" t="s">
        <v>15442</v>
      </c>
      <c r="C289" s="118" t="s">
        <v>15233</v>
      </c>
      <c r="D289" s="120">
        <v>11526.9</v>
      </c>
    </row>
    <row r="290" spans="1:4" ht="15.75" customHeight="1" x14ac:dyDescent="0.25">
      <c r="A290" s="118">
        <v>605718</v>
      </c>
      <c r="B290" s="119" t="s">
        <v>15443</v>
      </c>
      <c r="C290" s="118" t="s">
        <v>15233</v>
      </c>
      <c r="D290" s="120">
        <v>6880.98</v>
      </c>
    </row>
    <row r="291" spans="1:4" ht="15.75" customHeight="1" x14ac:dyDescent="0.25">
      <c r="A291" s="118">
        <v>605630</v>
      </c>
      <c r="B291" s="119" t="s">
        <v>15444</v>
      </c>
      <c r="C291" s="118" t="s">
        <v>15233</v>
      </c>
      <c r="D291" s="120">
        <v>6830.54</v>
      </c>
    </row>
    <row r="292" spans="1:4" ht="15.75" customHeight="1" x14ac:dyDescent="0.25">
      <c r="A292" s="118">
        <v>605719</v>
      </c>
      <c r="B292" s="119" t="s">
        <v>15445</v>
      </c>
      <c r="C292" s="118" t="s">
        <v>15233</v>
      </c>
      <c r="D292" s="120">
        <v>8551.23</v>
      </c>
    </row>
    <row r="293" spans="1:4" ht="15.75" customHeight="1" x14ac:dyDescent="0.25">
      <c r="A293" s="118">
        <v>605631</v>
      </c>
      <c r="B293" s="119" t="s">
        <v>15446</v>
      </c>
      <c r="C293" s="118" t="s">
        <v>15233</v>
      </c>
      <c r="D293" s="120">
        <v>8494.73</v>
      </c>
    </row>
    <row r="294" spans="1:4" ht="15.75" customHeight="1" x14ac:dyDescent="0.25">
      <c r="A294" s="118">
        <v>605720</v>
      </c>
      <c r="B294" s="119" t="s">
        <v>15447</v>
      </c>
      <c r="C294" s="118" t="s">
        <v>15233</v>
      </c>
      <c r="D294" s="120">
        <v>8823.83</v>
      </c>
    </row>
    <row r="295" spans="1:4" ht="15.75" customHeight="1" x14ac:dyDescent="0.25">
      <c r="A295" s="118">
        <v>605632</v>
      </c>
      <c r="B295" s="119" t="s">
        <v>15448</v>
      </c>
      <c r="C295" s="118" t="s">
        <v>15233</v>
      </c>
      <c r="D295" s="120">
        <v>8765.31</v>
      </c>
    </row>
    <row r="296" spans="1:4" ht="15.75" customHeight="1" x14ac:dyDescent="0.25">
      <c r="A296" s="118">
        <v>605721</v>
      </c>
      <c r="B296" s="119" t="s">
        <v>15449</v>
      </c>
      <c r="C296" s="118" t="s">
        <v>15233</v>
      </c>
      <c r="D296" s="120">
        <v>9994.85</v>
      </c>
    </row>
    <row r="297" spans="1:4" ht="15.75" customHeight="1" x14ac:dyDescent="0.25">
      <c r="A297" s="118">
        <v>605633</v>
      </c>
      <c r="B297" s="119" t="s">
        <v>15450</v>
      </c>
      <c r="C297" s="118" t="s">
        <v>15233</v>
      </c>
      <c r="D297" s="120">
        <v>9931.2900000000009</v>
      </c>
    </row>
    <row r="298" spans="1:4" ht="15.75" customHeight="1" x14ac:dyDescent="0.25">
      <c r="A298" s="118">
        <v>605722</v>
      </c>
      <c r="B298" s="119" t="s">
        <v>15451</v>
      </c>
      <c r="C298" s="118" t="s">
        <v>15233</v>
      </c>
      <c r="D298" s="120">
        <v>10595.09</v>
      </c>
    </row>
    <row r="299" spans="1:4" ht="15.75" customHeight="1" x14ac:dyDescent="0.25">
      <c r="A299" s="118">
        <v>605634</v>
      </c>
      <c r="B299" s="119" t="s">
        <v>15452</v>
      </c>
      <c r="C299" s="118" t="s">
        <v>15233</v>
      </c>
      <c r="D299" s="120">
        <v>10528.5</v>
      </c>
    </row>
    <row r="300" spans="1:4" ht="15.75" customHeight="1" x14ac:dyDescent="0.25">
      <c r="A300" s="118">
        <v>605723</v>
      </c>
      <c r="B300" s="119" t="s">
        <v>15453</v>
      </c>
      <c r="C300" s="118" t="s">
        <v>15233</v>
      </c>
      <c r="D300" s="120">
        <v>12400.25</v>
      </c>
    </row>
    <row r="301" spans="1:4" ht="15.75" customHeight="1" x14ac:dyDescent="0.25">
      <c r="A301" s="118">
        <v>605635</v>
      </c>
      <c r="B301" s="119" t="s">
        <v>15454</v>
      </c>
      <c r="C301" s="118" t="s">
        <v>15233</v>
      </c>
      <c r="D301" s="120">
        <v>12326.6</v>
      </c>
    </row>
    <row r="302" spans="1:4" ht="15.75" customHeight="1" x14ac:dyDescent="0.25">
      <c r="A302" s="118">
        <v>605724</v>
      </c>
      <c r="B302" s="119" t="s">
        <v>15455</v>
      </c>
      <c r="C302" s="118" t="s">
        <v>15233</v>
      </c>
      <c r="D302" s="120">
        <v>14154.12</v>
      </c>
    </row>
    <row r="303" spans="1:4" ht="15.75" customHeight="1" x14ac:dyDescent="0.25">
      <c r="A303" s="118">
        <v>605636</v>
      </c>
      <c r="B303" s="119" t="s">
        <v>15456</v>
      </c>
      <c r="C303" s="118" t="s">
        <v>15233</v>
      </c>
      <c r="D303" s="120">
        <v>14052.23</v>
      </c>
    </row>
    <row r="304" spans="1:4" ht="15.75" customHeight="1" x14ac:dyDescent="0.25">
      <c r="A304" s="118">
        <v>605725</v>
      </c>
      <c r="B304" s="119" t="s">
        <v>15457</v>
      </c>
      <c r="C304" s="118" t="s">
        <v>15233</v>
      </c>
      <c r="D304" s="120">
        <v>15025.88</v>
      </c>
    </row>
    <row r="305" spans="1:4" ht="15.75" customHeight="1" x14ac:dyDescent="0.25">
      <c r="A305" s="118">
        <v>605637</v>
      </c>
      <c r="B305" s="119" t="s">
        <v>15458</v>
      </c>
      <c r="C305" s="118" t="s">
        <v>15233</v>
      </c>
      <c r="D305" s="120">
        <v>14920.95</v>
      </c>
    </row>
    <row r="306" spans="1:4" ht="15.75" customHeight="1" x14ac:dyDescent="0.25">
      <c r="A306" s="118">
        <v>605726</v>
      </c>
      <c r="B306" s="119" t="s">
        <v>15459</v>
      </c>
      <c r="C306" s="118" t="s">
        <v>15233</v>
      </c>
      <c r="D306" s="120">
        <v>15904.26</v>
      </c>
    </row>
    <row r="307" spans="1:4" ht="15.75" customHeight="1" x14ac:dyDescent="0.25">
      <c r="A307" s="118">
        <v>605638</v>
      </c>
      <c r="B307" s="119" t="s">
        <v>15460</v>
      </c>
      <c r="C307" s="118" t="s">
        <v>15233</v>
      </c>
      <c r="D307" s="120">
        <v>15795.3</v>
      </c>
    </row>
    <row r="308" spans="1:4" ht="15.75" customHeight="1" x14ac:dyDescent="0.25">
      <c r="A308" s="118">
        <v>605727</v>
      </c>
      <c r="B308" s="119" t="s">
        <v>15461</v>
      </c>
      <c r="C308" s="118" t="s">
        <v>15233</v>
      </c>
      <c r="D308" s="120">
        <v>17045.05</v>
      </c>
    </row>
    <row r="309" spans="1:4" ht="15.75" customHeight="1" x14ac:dyDescent="0.25">
      <c r="A309" s="118">
        <v>605639</v>
      </c>
      <c r="B309" s="119" t="s">
        <v>15462</v>
      </c>
      <c r="C309" s="118" t="s">
        <v>15233</v>
      </c>
      <c r="D309" s="120">
        <v>16931.04</v>
      </c>
    </row>
    <row r="310" spans="1:4" ht="15.75" customHeight="1" x14ac:dyDescent="0.25">
      <c r="A310" s="118">
        <v>605728</v>
      </c>
      <c r="B310" s="119" t="s">
        <v>15463</v>
      </c>
      <c r="C310" s="118" t="s">
        <v>15233</v>
      </c>
      <c r="D310" s="120">
        <v>17687.48</v>
      </c>
    </row>
    <row r="311" spans="1:4" ht="15.75" customHeight="1" x14ac:dyDescent="0.25">
      <c r="A311" s="118">
        <v>605640</v>
      </c>
      <c r="B311" s="119" t="s">
        <v>15464</v>
      </c>
      <c r="C311" s="118" t="s">
        <v>15233</v>
      </c>
      <c r="D311" s="120">
        <v>17570.45</v>
      </c>
    </row>
    <row r="312" spans="1:4" ht="15.75" customHeight="1" x14ac:dyDescent="0.25">
      <c r="A312" s="118">
        <v>605729</v>
      </c>
      <c r="B312" s="119" t="s">
        <v>15465</v>
      </c>
      <c r="C312" s="118" t="s">
        <v>15233</v>
      </c>
      <c r="D312" s="120">
        <v>19419.849999999999</v>
      </c>
    </row>
    <row r="313" spans="1:4" ht="15.75" customHeight="1" x14ac:dyDescent="0.25">
      <c r="A313" s="118">
        <v>605641</v>
      </c>
      <c r="B313" s="119" t="s">
        <v>15466</v>
      </c>
      <c r="C313" s="118" t="s">
        <v>15233</v>
      </c>
      <c r="D313" s="120">
        <v>19294.740000000002</v>
      </c>
    </row>
    <row r="314" spans="1:4" ht="15.75" customHeight="1" x14ac:dyDescent="0.25">
      <c r="A314" s="118">
        <v>605730</v>
      </c>
      <c r="B314" s="119" t="s">
        <v>15467</v>
      </c>
      <c r="C314" s="118" t="s">
        <v>15233</v>
      </c>
      <c r="D314" s="120">
        <v>21218.79</v>
      </c>
    </row>
    <row r="315" spans="1:4" ht="15.75" customHeight="1" x14ac:dyDescent="0.25">
      <c r="A315" s="118">
        <v>605642</v>
      </c>
      <c r="B315" s="119" t="s">
        <v>15468</v>
      </c>
      <c r="C315" s="118" t="s">
        <v>15233</v>
      </c>
      <c r="D315" s="120">
        <v>21085.62</v>
      </c>
    </row>
    <row r="316" spans="1:4" ht="15.75" customHeight="1" x14ac:dyDescent="0.25">
      <c r="A316" s="118">
        <v>605731</v>
      </c>
      <c r="B316" s="119" t="s">
        <v>15469</v>
      </c>
      <c r="C316" s="118" t="s">
        <v>15233</v>
      </c>
      <c r="D316" s="120">
        <v>27071.33</v>
      </c>
    </row>
    <row r="317" spans="1:4" ht="15.75" customHeight="1" x14ac:dyDescent="0.25">
      <c r="A317" s="118">
        <v>605643</v>
      </c>
      <c r="B317" s="119" t="s">
        <v>15470</v>
      </c>
      <c r="C317" s="118" t="s">
        <v>15233</v>
      </c>
      <c r="D317" s="120">
        <v>26934.12</v>
      </c>
    </row>
    <row r="318" spans="1:4" ht="15.75" customHeight="1" x14ac:dyDescent="0.25">
      <c r="A318" s="118">
        <v>605732</v>
      </c>
      <c r="B318" s="119" t="s">
        <v>15471</v>
      </c>
      <c r="C318" s="118" t="s">
        <v>15233</v>
      </c>
      <c r="D318" s="120">
        <v>28009.41</v>
      </c>
    </row>
    <row r="319" spans="1:4" ht="15.75" customHeight="1" x14ac:dyDescent="0.25">
      <c r="A319" s="118">
        <v>605644</v>
      </c>
      <c r="B319" s="119" t="s">
        <v>15472</v>
      </c>
      <c r="C319" s="118" t="s">
        <v>15233</v>
      </c>
      <c r="D319" s="120">
        <v>27844.62</v>
      </c>
    </row>
    <row r="320" spans="1:4" ht="15.75" customHeight="1" x14ac:dyDescent="0.25">
      <c r="A320" s="118">
        <v>605733</v>
      </c>
      <c r="B320" s="119" t="s">
        <v>15473</v>
      </c>
      <c r="C320" s="118" t="s">
        <v>15233</v>
      </c>
      <c r="D320" s="120">
        <v>33752.800000000003</v>
      </c>
    </row>
    <row r="321" spans="1:4" ht="15.75" customHeight="1" x14ac:dyDescent="0.25">
      <c r="A321" s="118">
        <v>605645</v>
      </c>
      <c r="B321" s="119" t="s">
        <v>15474</v>
      </c>
      <c r="C321" s="118" t="s">
        <v>15233</v>
      </c>
      <c r="D321" s="120">
        <v>33579.769999999997</v>
      </c>
    </row>
    <row r="322" spans="1:4" ht="15.75" customHeight="1" x14ac:dyDescent="0.25">
      <c r="A322" s="118">
        <v>605734</v>
      </c>
      <c r="B322" s="119" t="s">
        <v>15475</v>
      </c>
      <c r="C322" s="118" t="s">
        <v>15233</v>
      </c>
      <c r="D322" s="120">
        <v>36277.730000000003</v>
      </c>
    </row>
    <row r="323" spans="1:4" ht="15.75" customHeight="1" x14ac:dyDescent="0.25">
      <c r="A323" s="118">
        <v>605646</v>
      </c>
      <c r="B323" s="119" t="s">
        <v>15476</v>
      </c>
      <c r="C323" s="118" t="s">
        <v>15233</v>
      </c>
      <c r="D323" s="120">
        <v>36096.47</v>
      </c>
    </row>
    <row r="324" spans="1:4" ht="15.75" customHeight="1" x14ac:dyDescent="0.25">
      <c r="A324" s="118">
        <v>605735</v>
      </c>
      <c r="B324" s="119" t="s">
        <v>15477</v>
      </c>
      <c r="C324" s="118" t="s">
        <v>15233</v>
      </c>
      <c r="D324" s="120">
        <v>44266.080000000002</v>
      </c>
    </row>
    <row r="325" spans="1:4" ht="15.75" customHeight="1" x14ac:dyDescent="0.25">
      <c r="A325" s="118">
        <v>605647</v>
      </c>
      <c r="B325" s="119" t="s">
        <v>15478</v>
      </c>
      <c r="C325" s="118" t="s">
        <v>15233</v>
      </c>
      <c r="D325" s="120">
        <v>44075.4</v>
      </c>
    </row>
    <row r="326" spans="1:4" ht="15.75" customHeight="1" x14ac:dyDescent="0.25">
      <c r="A326" s="118">
        <v>605736</v>
      </c>
      <c r="B326" s="119" t="s">
        <v>15479</v>
      </c>
      <c r="C326" s="118" t="s">
        <v>15233</v>
      </c>
      <c r="D326" s="120">
        <v>56642.82</v>
      </c>
    </row>
    <row r="327" spans="1:4" ht="15.75" customHeight="1" x14ac:dyDescent="0.25">
      <c r="A327" s="118">
        <v>605648</v>
      </c>
      <c r="B327" s="119" t="s">
        <v>15480</v>
      </c>
      <c r="C327" s="118" t="s">
        <v>15233</v>
      </c>
      <c r="D327" s="120">
        <v>56442.720000000001</v>
      </c>
    </row>
    <row r="328" spans="1:4" ht="15.75" customHeight="1" x14ac:dyDescent="0.25">
      <c r="A328" s="118">
        <v>605737</v>
      </c>
      <c r="B328" s="119" t="s">
        <v>15481</v>
      </c>
      <c r="C328" s="118" t="s">
        <v>15233</v>
      </c>
      <c r="D328" s="120">
        <v>57767.01</v>
      </c>
    </row>
    <row r="329" spans="1:4" ht="15.75" customHeight="1" x14ac:dyDescent="0.25">
      <c r="A329" s="118">
        <v>605649</v>
      </c>
      <c r="B329" s="119" t="s">
        <v>15482</v>
      </c>
      <c r="C329" s="118" t="s">
        <v>15233</v>
      </c>
      <c r="D329" s="120">
        <v>57558.67</v>
      </c>
    </row>
    <row r="330" spans="1:4" ht="15.75" customHeight="1" x14ac:dyDescent="0.25">
      <c r="A330" s="118">
        <v>605738</v>
      </c>
      <c r="B330" s="119" t="s">
        <v>15483</v>
      </c>
      <c r="C330" s="118" t="s">
        <v>15233</v>
      </c>
      <c r="D330" s="120">
        <v>63955.69</v>
      </c>
    </row>
    <row r="331" spans="1:4" ht="15.75" customHeight="1" x14ac:dyDescent="0.25">
      <c r="A331" s="118">
        <v>605650</v>
      </c>
      <c r="B331" s="119" t="s">
        <v>15484</v>
      </c>
      <c r="C331" s="118" t="s">
        <v>15233</v>
      </c>
      <c r="D331" s="120">
        <v>63737.94</v>
      </c>
    </row>
    <row r="332" spans="1:4" ht="15.75" customHeight="1" x14ac:dyDescent="0.25">
      <c r="A332" s="118">
        <v>605674</v>
      </c>
      <c r="B332" s="119" t="s">
        <v>15485</v>
      </c>
      <c r="C332" s="118" t="s">
        <v>15233</v>
      </c>
      <c r="D332" s="120">
        <v>6667.06</v>
      </c>
    </row>
    <row r="333" spans="1:4" ht="15.75" customHeight="1" x14ac:dyDescent="0.25">
      <c r="A333" s="118">
        <v>605483</v>
      </c>
      <c r="B333" s="119" t="s">
        <v>15486</v>
      </c>
      <c r="C333" s="118" t="s">
        <v>15233</v>
      </c>
      <c r="D333" s="120">
        <v>6616.62</v>
      </c>
    </row>
    <row r="334" spans="1:4" ht="15.75" customHeight="1" x14ac:dyDescent="0.25">
      <c r="A334" s="118">
        <v>605675</v>
      </c>
      <c r="B334" s="119" t="s">
        <v>15487</v>
      </c>
      <c r="C334" s="118" t="s">
        <v>15233</v>
      </c>
      <c r="D334" s="120">
        <v>8292.56</v>
      </c>
    </row>
    <row r="335" spans="1:4" ht="15.75" customHeight="1" x14ac:dyDescent="0.25">
      <c r="A335" s="118">
        <v>605484</v>
      </c>
      <c r="B335" s="119" t="s">
        <v>15488</v>
      </c>
      <c r="C335" s="118" t="s">
        <v>15233</v>
      </c>
      <c r="D335" s="120">
        <v>8236.07</v>
      </c>
    </row>
    <row r="336" spans="1:4" ht="15.75" customHeight="1" x14ac:dyDescent="0.25">
      <c r="A336" s="118">
        <v>605676</v>
      </c>
      <c r="B336" s="119" t="s">
        <v>15489</v>
      </c>
      <c r="C336" s="118" t="s">
        <v>15233</v>
      </c>
      <c r="D336" s="120">
        <v>8556.77</v>
      </c>
    </row>
    <row r="337" spans="1:4" ht="15.75" customHeight="1" x14ac:dyDescent="0.25">
      <c r="A337" s="118">
        <v>605485</v>
      </c>
      <c r="B337" s="119" t="s">
        <v>15490</v>
      </c>
      <c r="C337" s="118" t="s">
        <v>15233</v>
      </c>
      <c r="D337" s="120">
        <v>8498.26</v>
      </c>
    </row>
    <row r="338" spans="1:4" ht="15.75" customHeight="1" x14ac:dyDescent="0.25">
      <c r="A338" s="118">
        <v>605677</v>
      </c>
      <c r="B338" s="119" t="s">
        <v>15491</v>
      </c>
      <c r="C338" s="118" t="s">
        <v>15233</v>
      </c>
      <c r="D338" s="120">
        <v>9691.44</v>
      </c>
    </row>
    <row r="339" spans="1:4" ht="15.75" customHeight="1" x14ac:dyDescent="0.25">
      <c r="A339" s="118">
        <v>605486</v>
      </c>
      <c r="B339" s="119" t="s">
        <v>15492</v>
      </c>
      <c r="C339" s="118" t="s">
        <v>15233</v>
      </c>
      <c r="D339" s="120">
        <v>9627.8799999999992</v>
      </c>
    </row>
    <row r="340" spans="1:4" ht="15.75" customHeight="1" x14ac:dyDescent="0.25">
      <c r="A340" s="118">
        <v>605678</v>
      </c>
      <c r="B340" s="119" t="s">
        <v>15493</v>
      </c>
      <c r="C340" s="118" t="s">
        <v>15233</v>
      </c>
      <c r="D340" s="120">
        <v>10274.91</v>
      </c>
    </row>
    <row r="341" spans="1:4" ht="15.75" customHeight="1" x14ac:dyDescent="0.25">
      <c r="A341" s="118">
        <v>605487</v>
      </c>
      <c r="B341" s="119" t="s">
        <v>15494</v>
      </c>
      <c r="C341" s="118" t="s">
        <v>15233</v>
      </c>
      <c r="D341" s="120">
        <v>10208.32</v>
      </c>
    </row>
    <row r="342" spans="1:4" ht="15.75" customHeight="1" x14ac:dyDescent="0.25">
      <c r="A342" s="118">
        <v>605679</v>
      </c>
      <c r="B342" s="119" t="s">
        <v>15495</v>
      </c>
      <c r="C342" s="118" t="s">
        <v>15233</v>
      </c>
      <c r="D342" s="120">
        <v>12025.53</v>
      </c>
    </row>
    <row r="343" spans="1:4" ht="15.75" customHeight="1" x14ac:dyDescent="0.25">
      <c r="A343" s="118">
        <v>605488</v>
      </c>
      <c r="B343" s="119" t="s">
        <v>15496</v>
      </c>
      <c r="C343" s="118" t="s">
        <v>15233</v>
      </c>
      <c r="D343" s="120">
        <v>11951.88</v>
      </c>
    </row>
    <row r="344" spans="1:4" ht="15.75" customHeight="1" x14ac:dyDescent="0.25">
      <c r="A344" s="118">
        <v>605680</v>
      </c>
      <c r="B344" s="119" t="s">
        <v>15497</v>
      </c>
      <c r="C344" s="118" t="s">
        <v>15233</v>
      </c>
      <c r="D344" s="120">
        <v>13726.28</v>
      </c>
    </row>
    <row r="345" spans="1:4" ht="15.75" customHeight="1" x14ac:dyDescent="0.25">
      <c r="A345" s="118">
        <v>605489</v>
      </c>
      <c r="B345" s="119" t="s">
        <v>15498</v>
      </c>
      <c r="C345" s="118" t="s">
        <v>15233</v>
      </c>
      <c r="D345" s="120">
        <v>13624.38</v>
      </c>
    </row>
    <row r="346" spans="1:4" ht="15.75" customHeight="1" x14ac:dyDescent="0.25">
      <c r="A346" s="118">
        <v>605681</v>
      </c>
      <c r="B346" s="119" t="s">
        <v>15499</v>
      </c>
      <c r="C346" s="118" t="s">
        <v>15233</v>
      </c>
      <c r="D346" s="120">
        <v>14571.47</v>
      </c>
    </row>
    <row r="347" spans="1:4" ht="15.75" customHeight="1" x14ac:dyDescent="0.25">
      <c r="A347" s="118">
        <v>605490</v>
      </c>
      <c r="B347" s="119" t="s">
        <v>15500</v>
      </c>
      <c r="C347" s="118" t="s">
        <v>15233</v>
      </c>
      <c r="D347" s="120">
        <v>14466.55</v>
      </c>
    </row>
    <row r="348" spans="1:4" ht="15.75" customHeight="1" x14ac:dyDescent="0.25">
      <c r="A348" s="118">
        <v>605682</v>
      </c>
      <c r="B348" s="119" t="s">
        <v>15501</v>
      </c>
      <c r="C348" s="118" t="s">
        <v>15233</v>
      </c>
      <c r="D348" s="120">
        <v>15423.29</v>
      </c>
    </row>
    <row r="349" spans="1:4" ht="15.75" customHeight="1" x14ac:dyDescent="0.25">
      <c r="A349" s="118">
        <v>605491</v>
      </c>
      <c r="B349" s="119" t="s">
        <v>15502</v>
      </c>
      <c r="C349" s="118" t="s">
        <v>15233</v>
      </c>
      <c r="D349" s="120">
        <v>15314.32</v>
      </c>
    </row>
    <row r="350" spans="1:4" ht="15.75" customHeight="1" x14ac:dyDescent="0.25">
      <c r="A350" s="118">
        <v>605683</v>
      </c>
      <c r="B350" s="119" t="s">
        <v>15503</v>
      </c>
      <c r="C350" s="118" t="s">
        <v>15233</v>
      </c>
      <c r="D350" s="120">
        <v>16529.12</v>
      </c>
    </row>
    <row r="351" spans="1:4" ht="15.75" customHeight="1" x14ac:dyDescent="0.25">
      <c r="A351" s="118">
        <v>605492</v>
      </c>
      <c r="B351" s="119" t="s">
        <v>15504</v>
      </c>
      <c r="C351" s="118" t="s">
        <v>15233</v>
      </c>
      <c r="D351" s="120">
        <v>16415.11</v>
      </c>
    </row>
    <row r="352" spans="1:4" ht="15.75" customHeight="1" x14ac:dyDescent="0.25">
      <c r="A352" s="118">
        <v>605684</v>
      </c>
      <c r="B352" s="119" t="s">
        <v>15505</v>
      </c>
      <c r="C352" s="118" t="s">
        <v>15233</v>
      </c>
      <c r="D352" s="120">
        <v>17153.38</v>
      </c>
    </row>
    <row r="353" spans="1:4" ht="15.75" customHeight="1" x14ac:dyDescent="0.25">
      <c r="A353" s="118">
        <v>605493</v>
      </c>
      <c r="B353" s="119" t="s">
        <v>15506</v>
      </c>
      <c r="C353" s="118" t="s">
        <v>15233</v>
      </c>
      <c r="D353" s="120">
        <v>17036.349999999999</v>
      </c>
    </row>
    <row r="354" spans="1:4" ht="15.75" customHeight="1" x14ac:dyDescent="0.25">
      <c r="A354" s="118">
        <v>605685</v>
      </c>
      <c r="B354" s="119" t="s">
        <v>15507</v>
      </c>
      <c r="C354" s="118" t="s">
        <v>15233</v>
      </c>
      <c r="D354" s="120">
        <v>18831.21</v>
      </c>
    </row>
    <row r="355" spans="1:4" ht="15.75" customHeight="1" x14ac:dyDescent="0.25">
      <c r="A355" s="118">
        <v>605494</v>
      </c>
      <c r="B355" s="119" t="s">
        <v>15508</v>
      </c>
      <c r="C355" s="118" t="s">
        <v>15233</v>
      </c>
      <c r="D355" s="120">
        <v>18706.11</v>
      </c>
    </row>
    <row r="356" spans="1:4" ht="15.75" customHeight="1" x14ac:dyDescent="0.25">
      <c r="A356" s="118">
        <v>605686</v>
      </c>
      <c r="B356" s="119" t="s">
        <v>15509</v>
      </c>
      <c r="C356" s="118" t="s">
        <v>15233</v>
      </c>
      <c r="D356" s="120">
        <v>20577.03</v>
      </c>
    </row>
    <row r="357" spans="1:4" ht="15.75" customHeight="1" x14ac:dyDescent="0.25">
      <c r="A357" s="118">
        <v>605495</v>
      </c>
      <c r="B357" s="119" t="s">
        <v>15510</v>
      </c>
      <c r="C357" s="118" t="s">
        <v>15233</v>
      </c>
      <c r="D357" s="120">
        <v>20443.849999999999</v>
      </c>
    </row>
    <row r="358" spans="1:4" ht="15.75" customHeight="1" x14ac:dyDescent="0.25">
      <c r="A358" s="118">
        <v>605687</v>
      </c>
      <c r="B358" s="119" t="s">
        <v>15511</v>
      </c>
      <c r="C358" s="118" t="s">
        <v>15233</v>
      </c>
      <c r="D358" s="120">
        <v>23370.3</v>
      </c>
    </row>
    <row r="359" spans="1:4" ht="15.75" customHeight="1" x14ac:dyDescent="0.25">
      <c r="A359" s="118">
        <v>605496</v>
      </c>
      <c r="B359" s="119" t="s">
        <v>15512</v>
      </c>
      <c r="C359" s="118" t="s">
        <v>15233</v>
      </c>
      <c r="D359" s="120">
        <v>23233.09</v>
      </c>
    </row>
    <row r="360" spans="1:4" ht="15.75" customHeight="1" x14ac:dyDescent="0.25">
      <c r="A360" s="118">
        <v>605688</v>
      </c>
      <c r="B360" s="119" t="s">
        <v>15513</v>
      </c>
      <c r="C360" s="118" t="s">
        <v>15233</v>
      </c>
      <c r="D360" s="120">
        <v>24203.86</v>
      </c>
    </row>
    <row r="361" spans="1:4" ht="15.75" customHeight="1" x14ac:dyDescent="0.25">
      <c r="A361" s="118">
        <v>605497</v>
      </c>
      <c r="B361" s="119" t="s">
        <v>15514</v>
      </c>
      <c r="C361" s="118" t="s">
        <v>15233</v>
      </c>
      <c r="D361" s="120">
        <v>24039.08</v>
      </c>
    </row>
    <row r="362" spans="1:4" ht="15.75" customHeight="1" x14ac:dyDescent="0.25">
      <c r="A362" s="118">
        <v>605689</v>
      </c>
      <c r="B362" s="119" t="s">
        <v>15515</v>
      </c>
      <c r="C362" s="118" t="s">
        <v>15233</v>
      </c>
      <c r="D362" s="120">
        <v>30144.02</v>
      </c>
    </row>
    <row r="363" spans="1:4" ht="15.75" customHeight="1" x14ac:dyDescent="0.25">
      <c r="A363" s="118">
        <v>605498</v>
      </c>
      <c r="B363" s="119" t="s">
        <v>15516</v>
      </c>
      <c r="C363" s="118" t="s">
        <v>15233</v>
      </c>
      <c r="D363" s="120">
        <v>29971</v>
      </c>
    </row>
    <row r="364" spans="1:4" ht="15.75" customHeight="1" x14ac:dyDescent="0.25">
      <c r="A364" s="118">
        <v>605690</v>
      </c>
      <c r="B364" s="119" t="s">
        <v>15517</v>
      </c>
      <c r="C364" s="118" t="s">
        <v>15233</v>
      </c>
      <c r="D364" s="120">
        <v>32410.85</v>
      </c>
    </row>
    <row r="365" spans="1:4" ht="15.75" customHeight="1" x14ac:dyDescent="0.25">
      <c r="A365" s="118">
        <v>605499</v>
      </c>
      <c r="B365" s="119" t="s">
        <v>15518</v>
      </c>
      <c r="C365" s="118" t="s">
        <v>15233</v>
      </c>
      <c r="D365" s="120">
        <v>32229.58</v>
      </c>
    </row>
    <row r="366" spans="1:4" ht="15.75" customHeight="1" x14ac:dyDescent="0.25">
      <c r="A366" s="118">
        <v>605691</v>
      </c>
      <c r="B366" s="119" t="s">
        <v>15519</v>
      </c>
      <c r="C366" s="118" t="s">
        <v>15233</v>
      </c>
      <c r="D366" s="120">
        <v>39913.019999999997</v>
      </c>
    </row>
    <row r="367" spans="1:4" ht="15.75" customHeight="1" x14ac:dyDescent="0.25">
      <c r="A367" s="118">
        <v>605500</v>
      </c>
      <c r="B367" s="119" t="s">
        <v>15520</v>
      </c>
      <c r="C367" s="118" t="s">
        <v>15233</v>
      </c>
      <c r="D367" s="120">
        <v>39722.339999999997</v>
      </c>
    </row>
    <row r="368" spans="1:4" ht="15.75" customHeight="1" x14ac:dyDescent="0.25">
      <c r="A368" s="118">
        <v>605692</v>
      </c>
      <c r="B368" s="119" t="s">
        <v>15521</v>
      </c>
      <c r="C368" s="118" t="s">
        <v>15233</v>
      </c>
      <c r="D368" s="120">
        <v>47483.25</v>
      </c>
    </row>
    <row r="369" spans="1:4" ht="15.75" customHeight="1" x14ac:dyDescent="0.25">
      <c r="A369" s="118">
        <v>605501</v>
      </c>
      <c r="B369" s="119" t="s">
        <v>15522</v>
      </c>
      <c r="C369" s="118" t="s">
        <v>15233</v>
      </c>
      <c r="D369" s="120">
        <v>47283.15</v>
      </c>
    </row>
    <row r="370" spans="1:4" ht="15.75" customHeight="1" x14ac:dyDescent="0.25">
      <c r="A370" s="118">
        <v>605693</v>
      </c>
      <c r="B370" s="119" t="s">
        <v>15523</v>
      </c>
      <c r="C370" s="118" t="s">
        <v>15233</v>
      </c>
      <c r="D370" s="120">
        <v>50409.46</v>
      </c>
    </row>
    <row r="371" spans="1:4" ht="15.75" customHeight="1" x14ac:dyDescent="0.25">
      <c r="A371" s="118">
        <v>605502</v>
      </c>
      <c r="B371" s="119" t="s">
        <v>15524</v>
      </c>
      <c r="C371" s="118" t="s">
        <v>15233</v>
      </c>
      <c r="D371" s="120">
        <v>50201.120000000003</v>
      </c>
    </row>
    <row r="372" spans="1:4" ht="15.75" customHeight="1" x14ac:dyDescent="0.25">
      <c r="A372" s="118">
        <v>605694</v>
      </c>
      <c r="B372" s="119" t="s">
        <v>15525</v>
      </c>
      <c r="C372" s="118" t="s">
        <v>15233</v>
      </c>
      <c r="D372" s="120">
        <v>53722.78</v>
      </c>
    </row>
    <row r="373" spans="1:4" ht="15.75" customHeight="1" x14ac:dyDescent="0.25">
      <c r="A373" s="118">
        <v>605503</v>
      </c>
      <c r="B373" s="119" t="s">
        <v>15526</v>
      </c>
      <c r="C373" s="118" t="s">
        <v>15233</v>
      </c>
      <c r="D373" s="120">
        <v>53505.02</v>
      </c>
    </row>
    <row r="374" spans="1:4" ht="30" customHeight="1" x14ac:dyDescent="0.25">
      <c r="A374" s="118">
        <v>606433</v>
      </c>
      <c r="B374" s="119" t="s">
        <v>15527</v>
      </c>
      <c r="C374" s="118" t="s">
        <v>15233</v>
      </c>
      <c r="D374" s="120">
        <v>8037.81</v>
      </c>
    </row>
    <row r="375" spans="1:4" ht="30" customHeight="1" x14ac:dyDescent="0.25">
      <c r="A375" s="118">
        <v>606343</v>
      </c>
      <c r="B375" s="119" t="s">
        <v>15528</v>
      </c>
      <c r="C375" s="118" t="s">
        <v>15233</v>
      </c>
      <c r="D375" s="120">
        <v>7978.29</v>
      </c>
    </row>
    <row r="376" spans="1:4" ht="30" customHeight="1" x14ac:dyDescent="0.25">
      <c r="A376" s="118">
        <v>606434</v>
      </c>
      <c r="B376" s="119" t="s">
        <v>15529</v>
      </c>
      <c r="C376" s="118" t="s">
        <v>15233</v>
      </c>
      <c r="D376" s="120">
        <v>8888.92</v>
      </c>
    </row>
    <row r="377" spans="1:4" ht="30" customHeight="1" x14ac:dyDescent="0.25">
      <c r="A377" s="118">
        <v>606344</v>
      </c>
      <c r="B377" s="119" t="s">
        <v>15530</v>
      </c>
      <c r="C377" s="118" t="s">
        <v>15233</v>
      </c>
      <c r="D377" s="120">
        <v>8825.36</v>
      </c>
    </row>
    <row r="378" spans="1:4" ht="30" customHeight="1" x14ac:dyDescent="0.25">
      <c r="A378" s="118">
        <v>606435</v>
      </c>
      <c r="B378" s="119" t="s">
        <v>15531</v>
      </c>
      <c r="C378" s="118" t="s">
        <v>15233</v>
      </c>
      <c r="D378" s="120">
        <v>9748.08</v>
      </c>
    </row>
    <row r="379" spans="1:4" ht="30" customHeight="1" x14ac:dyDescent="0.25">
      <c r="A379" s="118">
        <v>606345</v>
      </c>
      <c r="B379" s="119" t="s">
        <v>15532</v>
      </c>
      <c r="C379" s="118" t="s">
        <v>15233</v>
      </c>
      <c r="D379" s="120">
        <v>9681.5</v>
      </c>
    </row>
    <row r="380" spans="1:4" ht="30" customHeight="1" x14ac:dyDescent="0.25">
      <c r="A380" s="118">
        <v>606436</v>
      </c>
      <c r="B380" s="119" t="s">
        <v>15533</v>
      </c>
      <c r="C380" s="118" t="s">
        <v>15233</v>
      </c>
      <c r="D380" s="120">
        <v>10367.209999999999</v>
      </c>
    </row>
    <row r="381" spans="1:4" ht="30" customHeight="1" x14ac:dyDescent="0.25">
      <c r="A381" s="118">
        <v>606346</v>
      </c>
      <c r="B381" s="119" t="s">
        <v>15534</v>
      </c>
      <c r="C381" s="118" t="s">
        <v>15233</v>
      </c>
      <c r="D381" s="120">
        <v>10295.58</v>
      </c>
    </row>
    <row r="382" spans="1:4" ht="30" customHeight="1" x14ac:dyDescent="0.25">
      <c r="A382" s="118">
        <v>606437</v>
      </c>
      <c r="B382" s="119" t="s">
        <v>15535</v>
      </c>
      <c r="C382" s="118" t="s">
        <v>15233</v>
      </c>
      <c r="D382" s="120">
        <v>11218.75</v>
      </c>
    </row>
    <row r="383" spans="1:4" ht="30" customHeight="1" x14ac:dyDescent="0.25">
      <c r="A383" s="118">
        <v>606347</v>
      </c>
      <c r="B383" s="119" t="s">
        <v>15536</v>
      </c>
      <c r="C383" s="118" t="s">
        <v>15233</v>
      </c>
      <c r="D383" s="120">
        <v>11144.1</v>
      </c>
    </row>
    <row r="384" spans="1:4" ht="30" customHeight="1" x14ac:dyDescent="0.25">
      <c r="A384" s="118">
        <v>606438</v>
      </c>
      <c r="B384" s="119" t="s">
        <v>15537</v>
      </c>
      <c r="C384" s="118" t="s">
        <v>15233</v>
      </c>
      <c r="D384" s="120">
        <v>11517.7</v>
      </c>
    </row>
    <row r="385" spans="1:4" ht="30" customHeight="1" x14ac:dyDescent="0.25">
      <c r="A385" s="118">
        <v>606348</v>
      </c>
      <c r="B385" s="119" t="s">
        <v>15538</v>
      </c>
      <c r="C385" s="118" t="s">
        <v>15233</v>
      </c>
      <c r="D385" s="120">
        <v>11442.03</v>
      </c>
    </row>
    <row r="386" spans="1:4" ht="30" customHeight="1" x14ac:dyDescent="0.25">
      <c r="A386" s="118">
        <v>606439</v>
      </c>
      <c r="B386" s="119" t="s">
        <v>15539</v>
      </c>
      <c r="C386" s="118" t="s">
        <v>15233</v>
      </c>
      <c r="D386" s="120">
        <v>12140.9</v>
      </c>
    </row>
    <row r="387" spans="1:4" ht="30" customHeight="1" x14ac:dyDescent="0.25">
      <c r="A387" s="118">
        <v>606349</v>
      </c>
      <c r="B387" s="119" t="s">
        <v>15540</v>
      </c>
      <c r="C387" s="118" t="s">
        <v>15233</v>
      </c>
      <c r="D387" s="120">
        <v>12040.01</v>
      </c>
    </row>
    <row r="388" spans="1:4" ht="30" customHeight="1" x14ac:dyDescent="0.25">
      <c r="A388" s="118">
        <v>606440</v>
      </c>
      <c r="B388" s="119" t="s">
        <v>15541</v>
      </c>
      <c r="C388" s="118" t="s">
        <v>15233</v>
      </c>
      <c r="D388" s="120">
        <v>12691.9</v>
      </c>
    </row>
    <row r="389" spans="1:4" ht="30" customHeight="1" x14ac:dyDescent="0.25">
      <c r="A389" s="118">
        <v>606350</v>
      </c>
      <c r="B389" s="119" t="s">
        <v>15542</v>
      </c>
      <c r="C389" s="118" t="s">
        <v>15233</v>
      </c>
      <c r="D389" s="120">
        <v>12586.97</v>
      </c>
    </row>
    <row r="390" spans="1:4" ht="30" customHeight="1" x14ac:dyDescent="0.25">
      <c r="A390" s="118">
        <v>606441</v>
      </c>
      <c r="B390" s="119" t="s">
        <v>15543</v>
      </c>
      <c r="C390" s="118" t="s">
        <v>15233</v>
      </c>
      <c r="D390" s="120">
        <v>13297.81</v>
      </c>
    </row>
    <row r="391" spans="1:4" ht="30" customHeight="1" x14ac:dyDescent="0.25">
      <c r="A391" s="118">
        <v>606351</v>
      </c>
      <c r="B391" s="119" t="s">
        <v>15544</v>
      </c>
      <c r="C391" s="118" t="s">
        <v>15233</v>
      </c>
      <c r="D391" s="120">
        <v>13189.86</v>
      </c>
    </row>
    <row r="392" spans="1:4" ht="30" customHeight="1" x14ac:dyDescent="0.25">
      <c r="A392" s="118">
        <v>606442</v>
      </c>
      <c r="B392" s="119" t="s">
        <v>15545</v>
      </c>
      <c r="C392" s="118" t="s">
        <v>15233</v>
      </c>
      <c r="D392" s="120">
        <v>13876.3</v>
      </c>
    </row>
    <row r="393" spans="1:4" ht="30" customHeight="1" x14ac:dyDescent="0.25">
      <c r="A393" s="118">
        <v>606352</v>
      </c>
      <c r="B393" s="119" t="s">
        <v>15546</v>
      </c>
      <c r="C393" s="118" t="s">
        <v>15233</v>
      </c>
      <c r="D393" s="120">
        <v>13764.31</v>
      </c>
    </row>
    <row r="394" spans="1:4" ht="30" customHeight="1" x14ac:dyDescent="0.25">
      <c r="A394" s="118">
        <v>606443</v>
      </c>
      <c r="B394" s="119" t="s">
        <v>15547</v>
      </c>
      <c r="C394" s="118" t="s">
        <v>15233</v>
      </c>
      <c r="D394" s="120">
        <v>14710.54</v>
      </c>
    </row>
    <row r="395" spans="1:4" ht="30" customHeight="1" x14ac:dyDescent="0.25">
      <c r="A395" s="118">
        <v>606353</v>
      </c>
      <c r="B395" s="119" t="s">
        <v>15548</v>
      </c>
      <c r="C395" s="118" t="s">
        <v>15233</v>
      </c>
      <c r="D395" s="120">
        <v>14595.52</v>
      </c>
    </row>
    <row r="396" spans="1:4" ht="30" customHeight="1" x14ac:dyDescent="0.25">
      <c r="A396" s="118">
        <v>606444</v>
      </c>
      <c r="B396" s="119" t="s">
        <v>15549</v>
      </c>
      <c r="C396" s="118" t="s">
        <v>15233</v>
      </c>
      <c r="D396" s="120">
        <v>15356.42</v>
      </c>
    </row>
    <row r="397" spans="1:4" ht="30" customHeight="1" x14ac:dyDescent="0.25">
      <c r="A397" s="118">
        <v>606354</v>
      </c>
      <c r="B397" s="119" t="s">
        <v>15550</v>
      </c>
      <c r="C397" s="118" t="s">
        <v>15233</v>
      </c>
      <c r="D397" s="120">
        <v>15237.37</v>
      </c>
    </row>
    <row r="398" spans="1:4" ht="30" customHeight="1" x14ac:dyDescent="0.25">
      <c r="A398" s="118">
        <v>606445</v>
      </c>
      <c r="B398" s="119" t="s">
        <v>15551</v>
      </c>
      <c r="C398" s="118" t="s">
        <v>15233</v>
      </c>
      <c r="D398" s="120">
        <v>15957.06</v>
      </c>
    </row>
    <row r="399" spans="1:4" ht="30" customHeight="1" x14ac:dyDescent="0.25">
      <c r="A399" s="118">
        <v>606355</v>
      </c>
      <c r="B399" s="119" t="s">
        <v>15552</v>
      </c>
      <c r="C399" s="118" t="s">
        <v>15233</v>
      </c>
      <c r="D399" s="120">
        <v>15835.99</v>
      </c>
    </row>
    <row r="400" spans="1:4" ht="30" customHeight="1" x14ac:dyDescent="0.25">
      <c r="A400" s="118">
        <v>606446</v>
      </c>
      <c r="B400" s="119" t="s">
        <v>15553</v>
      </c>
      <c r="C400" s="118" t="s">
        <v>15233</v>
      </c>
      <c r="D400" s="120">
        <v>16537.05</v>
      </c>
    </row>
    <row r="401" spans="1:4" ht="30" customHeight="1" x14ac:dyDescent="0.25">
      <c r="A401" s="118">
        <v>606356</v>
      </c>
      <c r="B401" s="119" t="s">
        <v>15554</v>
      </c>
      <c r="C401" s="118" t="s">
        <v>15233</v>
      </c>
      <c r="D401" s="120">
        <v>16412.95</v>
      </c>
    </row>
    <row r="402" spans="1:4" ht="30" customHeight="1" x14ac:dyDescent="0.25">
      <c r="A402" s="118">
        <v>606447</v>
      </c>
      <c r="B402" s="119" t="s">
        <v>15555</v>
      </c>
      <c r="C402" s="118" t="s">
        <v>15233</v>
      </c>
      <c r="D402" s="120">
        <v>17179.689999999999</v>
      </c>
    </row>
    <row r="403" spans="1:4" ht="30" customHeight="1" x14ac:dyDescent="0.25">
      <c r="A403" s="118">
        <v>606357</v>
      </c>
      <c r="B403" s="119" t="s">
        <v>15556</v>
      </c>
      <c r="C403" s="118" t="s">
        <v>15233</v>
      </c>
      <c r="D403" s="120">
        <v>17029.03</v>
      </c>
    </row>
    <row r="404" spans="1:4" ht="30" customHeight="1" x14ac:dyDescent="0.25">
      <c r="A404" s="118">
        <v>606448</v>
      </c>
      <c r="B404" s="119" t="s">
        <v>15557</v>
      </c>
      <c r="C404" s="118" t="s">
        <v>15233</v>
      </c>
      <c r="D404" s="120">
        <v>18079.810000000001</v>
      </c>
    </row>
    <row r="405" spans="1:4" ht="30" customHeight="1" x14ac:dyDescent="0.25">
      <c r="A405" s="118">
        <v>606358</v>
      </c>
      <c r="B405" s="119" t="s">
        <v>15558</v>
      </c>
      <c r="C405" s="118" t="s">
        <v>15233</v>
      </c>
      <c r="D405" s="120">
        <v>17924.439999999999</v>
      </c>
    </row>
    <row r="406" spans="1:4" ht="30" customHeight="1" x14ac:dyDescent="0.25">
      <c r="A406" s="118">
        <v>606449</v>
      </c>
      <c r="B406" s="119" t="s">
        <v>15559</v>
      </c>
      <c r="C406" s="118" t="s">
        <v>15233</v>
      </c>
      <c r="D406" s="120">
        <v>22115.09</v>
      </c>
    </row>
    <row r="407" spans="1:4" ht="30" customHeight="1" x14ac:dyDescent="0.25">
      <c r="A407" s="118">
        <v>606359</v>
      </c>
      <c r="B407" s="119" t="s">
        <v>15560</v>
      </c>
      <c r="C407" s="118" t="s">
        <v>15233</v>
      </c>
      <c r="D407" s="120">
        <v>21955.01</v>
      </c>
    </row>
    <row r="408" spans="1:4" ht="30" customHeight="1" x14ac:dyDescent="0.25">
      <c r="A408" s="118">
        <v>606450</v>
      </c>
      <c r="B408" s="119" t="s">
        <v>15561</v>
      </c>
      <c r="C408" s="118" t="s">
        <v>15233</v>
      </c>
      <c r="D408" s="120">
        <v>22969.01</v>
      </c>
    </row>
    <row r="409" spans="1:4" ht="30" customHeight="1" x14ac:dyDescent="0.25">
      <c r="A409" s="118">
        <v>606360</v>
      </c>
      <c r="B409" s="119" t="s">
        <v>15562</v>
      </c>
      <c r="C409" s="118" t="s">
        <v>15233</v>
      </c>
      <c r="D409" s="120">
        <v>22803.05</v>
      </c>
    </row>
    <row r="410" spans="1:4" ht="30" customHeight="1" x14ac:dyDescent="0.25">
      <c r="A410" s="118">
        <v>606451</v>
      </c>
      <c r="B410" s="119" t="s">
        <v>15563</v>
      </c>
      <c r="C410" s="118" t="s">
        <v>15233</v>
      </c>
      <c r="D410" s="120">
        <v>23711.38</v>
      </c>
    </row>
    <row r="411" spans="1:4" ht="30" customHeight="1" x14ac:dyDescent="0.25">
      <c r="A411" s="118">
        <v>606361</v>
      </c>
      <c r="B411" s="119" t="s">
        <v>15564</v>
      </c>
      <c r="C411" s="118" t="s">
        <v>15233</v>
      </c>
      <c r="D411" s="120">
        <v>23540.7</v>
      </c>
    </row>
    <row r="412" spans="1:4" ht="30" customHeight="1" x14ac:dyDescent="0.25">
      <c r="A412" s="118">
        <v>606452</v>
      </c>
      <c r="B412" s="119" t="s">
        <v>15565</v>
      </c>
      <c r="C412" s="118" t="s">
        <v>15233</v>
      </c>
      <c r="D412" s="120">
        <v>26842.880000000001</v>
      </c>
    </row>
    <row r="413" spans="1:4" ht="30" customHeight="1" x14ac:dyDescent="0.25">
      <c r="A413" s="118">
        <v>606362</v>
      </c>
      <c r="B413" s="119" t="s">
        <v>15566</v>
      </c>
      <c r="C413" s="118" t="s">
        <v>15233</v>
      </c>
      <c r="D413" s="120">
        <v>26667.5</v>
      </c>
    </row>
    <row r="414" spans="1:4" ht="30" customHeight="1" x14ac:dyDescent="0.25">
      <c r="A414" s="118">
        <v>606453</v>
      </c>
      <c r="B414" s="119" t="s">
        <v>15567</v>
      </c>
      <c r="C414" s="118" t="s">
        <v>15233</v>
      </c>
      <c r="D414" s="120">
        <v>27260.46</v>
      </c>
    </row>
    <row r="415" spans="1:4" ht="30" customHeight="1" x14ac:dyDescent="0.25">
      <c r="A415" s="118">
        <v>606363</v>
      </c>
      <c r="B415" s="119" t="s">
        <v>15568</v>
      </c>
      <c r="C415" s="118" t="s">
        <v>15233</v>
      </c>
      <c r="D415" s="120">
        <v>27081.54</v>
      </c>
    </row>
    <row r="416" spans="1:4" ht="30" customHeight="1" x14ac:dyDescent="0.25">
      <c r="A416" s="118">
        <v>606454</v>
      </c>
      <c r="B416" s="119" t="s">
        <v>15569</v>
      </c>
      <c r="C416" s="118" t="s">
        <v>15233</v>
      </c>
      <c r="D416" s="120">
        <v>32612.74</v>
      </c>
    </row>
    <row r="417" spans="1:4" ht="30" customHeight="1" x14ac:dyDescent="0.25">
      <c r="A417" s="118">
        <v>606364</v>
      </c>
      <c r="B417" s="119" t="s">
        <v>15570</v>
      </c>
      <c r="C417" s="118" t="s">
        <v>15233</v>
      </c>
      <c r="D417" s="120">
        <v>32429.119999999999</v>
      </c>
    </row>
    <row r="418" spans="1:4" ht="30" customHeight="1" x14ac:dyDescent="0.25">
      <c r="A418" s="118">
        <v>606455</v>
      </c>
      <c r="B418" s="119" t="s">
        <v>15571</v>
      </c>
      <c r="C418" s="118" t="s">
        <v>15233</v>
      </c>
      <c r="D418" s="120">
        <v>33150.61</v>
      </c>
    </row>
    <row r="419" spans="1:4" ht="30" customHeight="1" x14ac:dyDescent="0.25">
      <c r="A419" s="118">
        <v>606365</v>
      </c>
      <c r="B419" s="119" t="s">
        <v>15572</v>
      </c>
      <c r="C419" s="118" t="s">
        <v>15233</v>
      </c>
      <c r="D419" s="120">
        <v>32964.639999999999</v>
      </c>
    </row>
    <row r="420" spans="1:4" ht="30" customHeight="1" x14ac:dyDescent="0.25">
      <c r="A420" s="118">
        <v>606456</v>
      </c>
      <c r="B420" s="119" t="s">
        <v>15573</v>
      </c>
      <c r="C420" s="118" t="s">
        <v>15233</v>
      </c>
      <c r="D420" s="120">
        <v>34422.25</v>
      </c>
    </row>
    <row r="421" spans="1:4" ht="30" customHeight="1" x14ac:dyDescent="0.25">
      <c r="A421" s="118">
        <v>606366</v>
      </c>
      <c r="B421" s="119" t="s">
        <v>15574</v>
      </c>
      <c r="C421" s="118" t="s">
        <v>15233</v>
      </c>
      <c r="D421" s="120">
        <v>34231.57</v>
      </c>
    </row>
    <row r="422" spans="1:4" ht="30" customHeight="1" x14ac:dyDescent="0.25">
      <c r="A422" s="118">
        <v>606457</v>
      </c>
      <c r="B422" s="119" t="s">
        <v>15575</v>
      </c>
      <c r="C422" s="118" t="s">
        <v>15233</v>
      </c>
      <c r="D422" s="120">
        <v>34995.14</v>
      </c>
    </row>
    <row r="423" spans="1:4" ht="30" customHeight="1" x14ac:dyDescent="0.25">
      <c r="A423" s="118">
        <v>606367</v>
      </c>
      <c r="B423" s="119" t="s">
        <v>15576</v>
      </c>
      <c r="C423" s="118" t="s">
        <v>15233</v>
      </c>
      <c r="D423" s="120">
        <v>34800.92</v>
      </c>
    </row>
    <row r="424" spans="1:4" ht="30" customHeight="1" x14ac:dyDescent="0.25">
      <c r="A424" s="118">
        <v>606458</v>
      </c>
      <c r="B424" s="119" t="s">
        <v>15577</v>
      </c>
      <c r="C424" s="118" t="s">
        <v>15233</v>
      </c>
      <c r="D424" s="120">
        <v>47135.55</v>
      </c>
    </row>
    <row r="425" spans="1:4" ht="30" customHeight="1" x14ac:dyDescent="0.25">
      <c r="A425" s="118">
        <v>606368</v>
      </c>
      <c r="B425" s="119" t="s">
        <v>15578</v>
      </c>
      <c r="C425" s="118" t="s">
        <v>15233</v>
      </c>
      <c r="D425" s="120">
        <v>46937.8</v>
      </c>
    </row>
    <row r="426" spans="1:4" ht="30" customHeight="1" x14ac:dyDescent="0.25">
      <c r="A426" s="118">
        <v>606459</v>
      </c>
      <c r="B426" s="119" t="s">
        <v>15579</v>
      </c>
      <c r="C426" s="118" t="s">
        <v>15233</v>
      </c>
      <c r="D426" s="120">
        <v>49098</v>
      </c>
    </row>
    <row r="427" spans="1:4" ht="30" customHeight="1" x14ac:dyDescent="0.25">
      <c r="A427" s="118">
        <v>606369</v>
      </c>
      <c r="B427" s="119" t="s">
        <v>15580</v>
      </c>
      <c r="C427" s="118" t="s">
        <v>15233</v>
      </c>
      <c r="D427" s="120">
        <v>48895.55</v>
      </c>
    </row>
    <row r="428" spans="1:4" ht="30" customHeight="1" x14ac:dyDescent="0.25">
      <c r="A428" s="118">
        <v>606479</v>
      </c>
      <c r="B428" s="119" t="s">
        <v>15581</v>
      </c>
      <c r="C428" s="118" t="s">
        <v>15233</v>
      </c>
      <c r="D428" s="120">
        <v>11338.65</v>
      </c>
    </row>
    <row r="429" spans="1:4" ht="30" customHeight="1" x14ac:dyDescent="0.25">
      <c r="A429" s="118">
        <v>606460</v>
      </c>
      <c r="B429" s="119" t="s">
        <v>15582</v>
      </c>
      <c r="C429" s="118" t="s">
        <v>15233</v>
      </c>
      <c r="D429" s="120">
        <v>11263.32</v>
      </c>
    </row>
    <row r="430" spans="1:4" ht="30" customHeight="1" x14ac:dyDescent="0.25">
      <c r="A430" s="118">
        <v>606480</v>
      </c>
      <c r="B430" s="119" t="s">
        <v>15583</v>
      </c>
      <c r="C430" s="118" t="s">
        <v>15233</v>
      </c>
      <c r="D430" s="120">
        <v>14764.13</v>
      </c>
    </row>
    <row r="431" spans="1:4" ht="30" customHeight="1" x14ac:dyDescent="0.25">
      <c r="A431" s="118">
        <v>606461</v>
      </c>
      <c r="B431" s="119" t="s">
        <v>15584</v>
      </c>
      <c r="C431" s="118" t="s">
        <v>15233</v>
      </c>
      <c r="D431" s="120">
        <v>14672.32</v>
      </c>
    </row>
    <row r="432" spans="1:4" ht="30" customHeight="1" x14ac:dyDescent="0.25">
      <c r="A432" s="118">
        <v>606481</v>
      </c>
      <c r="B432" s="119" t="s">
        <v>15585</v>
      </c>
      <c r="C432" s="118" t="s">
        <v>15233</v>
      </c>
      <c r="D432" s="120">
        <v>17179.86</v>
      </c>
    </row>
    <row r="433" spans="1:4" ht="30" customHeight="1" x14ac:dyDescent="0.25">
      <c r="A433" s="118">
        <v>606462</v>
      </c>
      <c r="B433" s="119" t="s">
        <v>15586</v>
      </c>
      <c r="C433" s="118" t="s">
        <v>15233</v>
      </c>
      <c r="D433" s="120">
        <v>17045.669999999998</v>
      </c>
    </row>
    <row r="434" spans="1:4" ht="30" customHeight="1" x14ac:dyDescent="0.25">
      <c r="A434" s="118">
        <v>606482</v>
      </c>
      <c r="B434" s="119" t="s">
        <v>15587</v>
      </c>
      <c r="C434" s="118" t="s">
        <v>15233</v>
      </c>
      <c r="D434" s="120">
        <v>18075.830000000002</v>
      </c>
    </row>
    <row r="435" spans="1:4" ht="30" customHeight="1" x14ac:dyDescent="0.25">
      <c r="A435" s="118">
        <v>606463</v>
      </c>
      <c r="B435" s="119" t="s">
        <v>15588</v>
      </c>
      <c r="C435" s="118" t="s">
        <v>15233</v>
      </c>
      <c r="D435" s="120">
        <v>17936.939999999999</v>
      </c>
    </row>
    <row r="436" spans="1:4" ht="30" customHeight="1" x14ac:dyDescent="0.25">
      <c r="A436" s="118">
        <v>606483</v>
      </c>
      <c r="B436" s="119" t="s">
        <v>15589</v>
      </c>
      <c r="C436" s="118" t="s">
        <v>15233</v>
      </c>
      <c r="D436" s="120">
        <v>18507.54</v>
      </c>
    </row>
    <row r="437" spans="1:4" ht="30" customHeight="1" x14ac:dyDescent="0.25">
      <c r="A437" s="118">
        <v>606464</v>
      </c>
      <c r="B437" s="119" t="s">
        <v>15590</v>
      </c>
      <c r="C437" s="118" t="s">
        <v>15233</v>
      </c>
      <c r="D437" s="120">
        <v>18366.3</v>
      </c>
    </row>
    <row r="438" spans="1:4" ht="30" customHeight="1" x14ac:dyDescent="0.25">
      <c r="A438" s="118">
        <v>606484</v>
      </c>
      <c r="B438" s="119" t="s">
        <v>15591</v>
      </c>
      <c r="C438" s="118" t="s">
        <v>15233</v>
      </c>
      <c r="D438" s="120">
        <v>19152.240000000002</v>
      </c>
    </row>
    <row r="439" spans="1:4" ht="30" customHeight="1" x14ac:dyDescent="0.25">
      <c r="A439" s="118">
        <v>606465</v>
      </c>
      <c r="B439" s="119" t="s">
        <v>15592</v>
      </c>
      <c r="C439" s="118" t="s">
        <v>15233</v>
      </c>
      <c r="D439" s="120">
        <v>19006.29</v>
      </c>
    </row>
    <row r="440" spans="1:4" ht="30" customHeight="1" x14ac:dyDescent="0.25">
      <c r="A440" s="118">
        <v>606485</v>
      </c>
      <c r="B440" s="119" t="s">
        <v>15593</v>
      </c>
      <c r="C440" s="118" t="s">
        <v>15233</v>
      </c>
      <c r="D440" s="120">
        <v>19768.03</v>
      </c>
    </row>
    <row r="441" spans="1:4" ht="30" customHeight="1" x14ac:dyDescent="0.25">
      <c r="A441" s="118">
        <v>606466</v>
      </c>
      <c r="B441" s="119" t="s">
        <v>15594</v>
      </c>
      <c r="C441" s="118" t="s">
        <v>15233</v>
      </c>
      <c r="D441" s="120">
        <v>19620.900000000001</v>
      </c>
    </row>
    <row r="442" spans="1:4" ht="30" customHeight="1" x14ac:dyDescent="0.25">
      <c r="A442" s="118">
        <v>606486</v>
      </c>
      <c r="B442" s="119" t="s">
        <v>15595</v>
      </c>
      <c r="C442" s="118" t="s">
        <v>15233</v>
      </c>
      <c r="D442" s="120">
        <v>20631.52</v>
      </c>
    </row>
    <row r="443" spans="1:4" ht="30" customHeight="1" x14ac:dyDescent="0.25">
      <c r="A443" s="118">
        <v>606467</v>
      </c>
      <c r="B443" s="119" t="s">
        <v>15596</v>
      </c>
      <c r="C443" s="118" t="s">
        <v>15233</v>
      </c>
      <c r="D443" s="120">
        <v>20480.86</v>
      </c>
    </row>
    <row r="444" spans="1:4" ht="30" customHeight="1" x14ac:dyDescent="0.25">
      <c r="A444" s="118">
        <v>606487</v>
      </c>
      <c r="B444" s="119" t="s">
        <v>15597</v>
      </c>
      <c r="C444" s="118" t="s">
        <v>15233</v>
      </c>
      <c r="D444" s="120">
        <v>21232.11</v>
      </c>
    </row>
    <row r="445" spans="1:4" ht="30" customHeight="1" x14ac:dyDescent="0.25">
      <c r="A445" s="118">
        <v>606468</v>
      </c>
      <c r="B445" s="119" t="s">
        <v>15598</v>
      </c>
      <c r="C445" s="118" t="s">
        <v>15233</v>
      </c>
      <c r="D445" s="120">
        <v>21079.09</v>
      </c>
    </row>
    <row r="446" spans="1:4" ht="30" customHeight="1" x14ac:dyDescent="0.25">
      <c r="A446" s="118">
        <v>606488</v>
      </c>
      <c r="B446" s="119" t="s">
        <v>15599</v>
      </c>
      <c r="C446" s="118" t="s">
        <v>15233</v>
      </c>
      <c r="D446" s="120">
        <v>26066</v>
      </c>
    </row>
    <row r="447" spans="1:4" ht="30" customHeight="1" x14ac:dyDescent="0.25">
      <c r="A447" s="118">
        <v>606469</v>
      </c>
      <c r="B447" s="119" t="s">
        <v>15600</v>
      </c>
      <c r="C447" s="118" t="s">
        <v>15233</v>
      </c>
      <c r="D447" s="120">
        <v>25908.28</v>
      </c>
    </row>
    <row r="448" spans="1:4" ht="30" customHeight="1" x14ac:dyDescent="0.25">
      <c r="A448" s="118">
        <v>606489</v>
      </c>
      <c r="B448" s="119" t="s">
        <v>15601</v>
      </c>
      <c r="C448" s="118" t="s">
        <v>15233</v>
      </c>
      <c r="D448" s="120">
        <v>27518.54</v>
      </c>
    </row>
    <row r="449" spans="1:4" ht="30" customHeight="1" x14ac:dyDescent="0.25">
      <c r="A449" s="118">
        <v>606470</v>
      </c>
      <c r="B449" s="119" t="s">
        <v>15602</v>
      </c>
      <c r="C449" s="118" t="s">
        <v>15233</v>
      </c>
      <c r="D449" s="120">
        <v>27358.46</v>
      </c>
    </row>
    <row r="450" spans="1:4" ht="30" customHeight="1" x14ac:dyDescent="0.25">
      <c r="A450" s="118">
        <v>606490</v>
      </c>
      <c r="B450" s="119" t="s">
        <v>15603</v>
      </c>
      <c r="C450" s="118" t="s">
        <v>15233</v>
      </c>
      <c r="D450" s="120">
        <v>28336.9</v>
      </c>
    </row>
    <row r="451" spans="1:4" ht="30" customHeight="1" x14ac:dyDescent="0.25">
      <c r="A451" s="118">
        <v>606471</v>
      </c>
      <c r="B451" s="119" t="s">
        <v>15604</v>
      </c>
      <c r="C451" s="118" t="s">
        <v>15233</v>
      </c>
      <c r="D451" s="120">
        <v>28172.11</v>
      </c>
    </row>
    <row r="452" spans="1:4" ht="30" customHeight="1" x14ac:dyDescent="0.25">
      <c r="A452" s="118">
        <v>606491</v>
      </c>
      <c r="B452" s="119" t="s">
        <v>15605</v>
      </c>
      <c r="C452" s="118" t="s">
        <v>15233</v>
      </c>
      <c r="D452" s="120">
        <v>29137.77</v>
      </c>
    </row>
    <row r="453" spans="1:4" ht="30" customHeight="1" x14ac:dyDescent="0.25">
      <c r="A453" s="118">
        <v>606472</v>
      </c>
      <c r="B453" s="119" t="s">
        <v>15606</v>
      </c>
      <c r="C453" s="118" t="s">
        <v>15233</v>
      </c>
      <c r="D453" s="120">
        <v>28969.45</v>
      </c>
    </row>
    <row r="454" spans="1:4" ht="30" customHeight="1" x14ac:dyDescent="0.25">
      <c r="A454" s="118">
        <v>606492</v>
      </c>
      <c r="B454" s="119" t="s">
        <v>15607</v>
      </c>
      <c r="C454" s="118" t="s">
        <v>15233</v>
      </c>
      <c r="D454" s="120">
        <v>29778.62</v>
      </c>
    </row>
    <row r="455" spans="1:4" ht="30" customHeight="1" x14ac:dyDescent="0.25">
      <c r="A455" s="118">
        <v>606473</v>
      </c>
      <c r="B455" s="119" t="s">
        <v>15608</v>
      </c>
      <c r="C455" s="118" t="s">
        <v>15233</v>
      </c>
      <c r="D455" s="120">
        <v>29607.95</v>
      </c>
    </row>
    <row r="456" spans="1:4" ht="30" customHeight="1" x14ac:dyDescent="0.25">
      <c r="A456" s="118">
        <v>606493</v>
      </c>
      <c r="B456" s="119" t="s">
        <v>15609</v>
      </c>
      <c r="C456" s="118" t="s">
        <v>15233</v>
      </c>
      <c r="D456" s="120">
        <v>31422.41</v>
      </c>
    </row>
    <row r="457" spans="1:4" ht="30" customHeight="1" x14ac:dyDescent="0.25">
      <c r="A457" s="118">
        <v>606474</v>
      </c>
      <c r="B457" s="119" t="s">
        <v>15610</v>
      </c>
      <c r="C457" s="118" t="s">
        <v>15233</v>
      </c>
      <c r="D457" s="120">
        <v>31250.560000000001</v>
      </c>
    </row>
    <row r="458" spans="1:4" ht="30" customHeight="1" x14ac:dyDescent="0.25">
      <c r="A458" s="118">
        <v>606494</v>
      </c>
      <c r="B458" s="119" t="s">
        <v>15611</v>
      </c>
      <c r="C458" s="118" t="s">
        <v>15233</v>
      </c>
      <c r="D458" s="120">
        <v>36144.99</v>
      </c>
    </row>
    <row r="459" spans="1:4" ht="30" customHeight="1" x14ac:dyDescent="0.25">
      <c r="A459" s="118">
        <v>606475</v>
      </c>
      <c r="B459" s="119" t="s">
        <v>15612</v>
      </c>
      <c r="C459" s="118" t="s">
        <v>15233</v>
      </c>
      <c r="D459" s="120">
        <v>35964.9</v>
      </c>
    </row>
    <row r="460" spans="1:4" ht="30" customHeight="1" x14ac:dyDescent="0.25">
      <c r="A460" s="118">
        <v>606495</v>
      </c>
      <c r="B460" s="119" t="s">
        <v>15613</v>
      </c>
      <c r="C460" s="118" t="s">
        <v>15233</v>
      </c>
      <c r="D460" s="120">
        <v>42601.25</v>
      </c>
    </row>
    <row r="461" spans="1:4" ht="30" customHeight="1" x14ac:dyDescent="0.25">
      <c r="A461" s="118">
        <v>606476</v>
      </c>
      <c r="B461" s="119" t="s">
        <v>15614</v>
      </c>
      <c r="C461" s="118" t="s">
        <v>15233</v>
      </c>
      <c r="D461" s="120">
        <v>42416.46</v>
      </c>
    </row>
    <row r="462" spans="1:4" ht="30" customHeight="1" x14ac:dyDescent="0.25">
      <c r="A462" s="118">
        <v>606496</v>
      </c>
      <c r="B462" s="119" t="s">
        <v>15615</v>
      </c>
      <c r="C462" s="118" t="s">
        <v>15233</v>
      </c>
      <c r="D462" s="120">
        <v>43624.26</v>
      </c>
    </row>
    <row r="463" spans="1:4" ht="30" customHeight="1" x14ac:dyDescent="0.25">
      <c r="A463" s="118">
        <v>606477</v>
      </c>
      <c r="B463" s="119" t="s">
        <v>15616</v>
      </c>
      <c r="C463" s="118" t="s">
        <v>15233</v>
      </c>
      <c r="D463" s="120">
        <v>43435.93</v>
      </c>
    </row>
    <row r="464" spans="1:4" ht="30" customHeight="1" x14ac:dyDescent="0.25">
      <c r="A464" s="118">
        <v>606497</v>
      </c>
      <c r="B464" s="119" t="s">
        <v>15617</v>
      </c>
      <c r="C464" s="118" t="s">
        <v>15233</v>
      </c>
      <c r="D464" s="120">
        <v>44844.37</v>
      </c>
    </row>
    <row r="465" spans="1:4" ht="30" customHeight="1" x14ac:dyDescent="0.25">
      <c r="A465" s="118">
        <v>606478</v>
      </c>
      <c r="B465" s="119" t="s">
        <v>15618</v>
      </c>
      <c r="C465" s="118" t="s">
        <v>15233</v>
      </c>
      <c r="D465" s="120">
        <v>44650.16</v>
      </c>
    </row>
    <row r="466" spans="1:4" ht="30" customHeight="1" x14ac:dyDescent="0.25">
      <c r="A466" s="118">
        <v>605835</v>
      </c>
      <c r="B466" s="119" t="s">
        <v>15619</v>
      </c>
      <c r="C466" s="118" t="s">
        <v>15233</v>
      </c>
      <c r="D466" s="120">
        <v>5768.18</v>
      </c>
    </row>
    <row r="467" spans="1:4" ht="30" customHeight="1" x14ac:dyDescent="0.25">
      <c r="A467" s="118">
        <v>605571</v>
      </c>
      <c r="B467" s="119" t="s">
        <v>15620</v>
      </c>
      <c r="C467" s="118" t="s">
        <v>15233</v>
      </c>
      <c r="D467" s="120">
        <v>5212.34</v>
      </c>
    </row>
    <row r="468" spans="1:4" ht="30" customHeight="1" x14ac:dyDescent="0.25">
      <c r="A468" s="118">
        <v>605850</v>
      </c>
      <c r="B468" s="119" t="s">
        <v>15621</v>
      </c>
      <c r="C468" s="118" t="s">
        <v>15233</v>
      </c>
      <c r="D468" s="120">
        <v>6314.08</v>
      </c>
    </row>
    <row r="469" spans="1:4" ht="30" customHeight="1" x14ac:dyDescent="0.25">
      <c r="A469" s="118">
        <v>605582</v>
      </c>
      <c r="B469" s="119" t="s">
        <v>15622</v>
      </c>
      <c r="C469" s="118" t="s">
        <v>15233</v>
      </c>
      <c r="D469" s="120">
        <v>5758.25</v>
      </c>
    </row>
    <row r="470" spans="1:4" ht="30" customHeight="1" x14ac:dyDescent="0.25">
      <c r="A470" s="118">
        <v>605889</v>
      </c>
      <c r="B470" s="119" t="s">
        <v>15623</v>
      </c>
      <c r="C470" s="118" t="s">
        <v>15233</v>
      </c>
      <c r="D470" s="120">
        <v>7348.81</v>
      </c>
    </row>
    <row r="471" spans="1:4" ht="30" customHeight="1" x14ac:dyDescent="0.25">
      <c r="A471" s="118">
        <v>605593</v>
      </c>
      <c r="B471" s="119" t="s">
        <v>15624</v>
      </c>
      <c r="C471" s="118" t="s">
        <v>15233</v>
      </c>
      <c r="D471" s="120">
        <v>6792.97</v>
      </c>
    </row>
    <row r="472" spans="1:4" ht="30" customHeight="1" x14ac:dyDescent="0.25">
      <c r="A472" s="118">
        <v>605739</v>
      </c>
      <c r="B472" s="119" t="s">
        <v>15625</v>
      </c>
      <c r="C472" s="118" t="s">
        <v>15233</v>
      </c>
      <c r="D472" s="120">
        <v>5561.13</v>
      </c>
    </row>
    <row r="473" spans="1:4" ht="30" customHeight="1" x14ac:dyDescent="0.25">
      <c r="A473" s="118">
        <v>605504</v>
      </c>
      <c r="B473" s="119" t="s">
        <v>15626</v>
      </c>
      <c r="C473" s="118" t="s">
        <v>15233</v>
      </c>
      <c r="D473" s="120">
        <v>5064.95</v>
      </c>
    </row>
    <row r="474" spans="1:4" ht="30" customHeight="1" x14ac:dyDescent="0.25">
      <c r="A474" s="118">
        <v>605781</v>
      </c>
      <c r="B474" s="119" t="s">
        <v>15627</v>
      </c>
      <c r="C474" s="118" t="s">
        <v>15233</v>
      </c>
      <c r="D474" s="120">
        <v>6107.04</v>
      </c>
    </row>
    <row r="475" spans="1:4" ht="30" customHeight="1" x14ac:dyDescent="0.25">
      <c r="A475" s="118">
        <v>605524</v>
      </c>
      <c r="B475" s="119" t="s">
        <v>15628</v>
      </c>
      <c r="C475" s="118" t="s">
        <v>15233</v>
      </c>
      <c r="D475" s="120">
        <v>5610.86</v>
      </c>
    </row>
    <row r="476" spans="1:4" ht="30" customHeight="1" x14ac:dyDescent="0.25">
      <c r="A476" s="118">
        <v>605815</v>
      </c>
      <c r="B476" s="119" t="s">
        <v>15629</v>
      </c>
      <c r="C476" s="118" t="s">
        <v>15233</v>
      </c>
      <c r="D476" s="120">
        <v>7141.77</v>
      </c>
    </row>
    <row r="477" spans="1:4" ht="30" customHeight="1" x14ac:dyDescent="0.25">
      <c r="A477" s="118">
        <v>605544</v>
      </c>
      <c r="B477" s="119" t="s">
        <v>15630</v>
      </c>
      <c r="C477" s="118" t="s">
        <v>15233</v>
      </c>
      <c r="D477" s="120">
        <v>6645.59</v>
      </c>
    </row>
    <row r="478" spans="1:4" ht="30" customHeight="1" x14ac:dyDescent="0.25">
      <c r="A478" s="118">
        <v>605836</v>
      </c>
      <c r="B478" s="119" t="s">
        <v>15631</v>
      </c>
      <c r="C478" s="118" t="s">
        <v>15233</v>
      </c>
      <c r="D478" s="120">
        <v>6557.05</v>
      </c>
    </row>
    <row r="479" spans="1:4" ht="30" customHeight="1" x14ac:dyDescent="0.25">
      <c r="A479" s="118">
        <v>605572</v>
      </c>
      <c r="B479" s="119" t="s">
        <v>15632</v>
      </c>
      <c r="C479" s="118" t="s">
        <v>15233</v>
      </c>
      <c r="D479" s="120">
        <v>5957.97</v>
      </c>
    </row>
    <row r="480" spans="1:4" ht="30" customHeight="1" x14ac:dyDescent="0.25">
      <c r="A480" s="118">
        <v>605851</v>
      </c>
      <c r="B480" s="119" t="s">
        <v>15633</v>
      </c>
      <c r="C480" s="118" t="s">
        <v>15233</v>
      </c>
      <c r="D480" s="120">
        <v>7270.08</v>
      </c>
    </row>
    <row r="481" spans="1:4" ht="30" customHeight="1" x14ac:dyDescent="0.25">
      <c r="A481" s="118">
        <v>605583</v>
      </c>
      <c r="B481" s="119" t="s">
        <v>15634</v>
      </c>
      <c r="C481" s="118" t="s">
        <v>15233</v>
      </c>
      <c r="D481" s="120">
        <v>6670.99</v>
      </c>
    </row>
    <row r="482" spans="1:4" ht="30" customHeight="1" x14ac:dyDescent="0.25">
      <c r="A482" s="118">
        <v>605890</v>
      </c>
      <c r="B482" s="119" t="s">
        <v>15635</v>
      </c>
      <c r="C482" s="118" t="s">
        <v>15233</v>
      </c>
      <c r="D482" s="120">
        <v>8621.56</v>
      </c>
    </row>
    <row r="483" spans="1:4" ht="30" customHeight="1" x14ac:dyDescent="0.25">
      <c r="A483" s="118">
        <v>605594</v>
      </c>
      <c r="B483" s="119" t="s">
        <v>15636</v>
      </c>
      <c r="C483" s="118" t="s">
        <v>15233</v>
      </c>
      <c r="D483" s="120">
        <v>8022.48</v>
      </c>
    </row>
    <row r="484" spans="1:4" ht="30" customHeight="1" x14ac:dyDescent="0.25">
      <c r="A484" s="118">
        <v>605740</v>
      </c>
      <c r="B484" s="119" t="s">
        <v>15637</v>
      </c>
      <c r="C484" s="118" t="s">
        <v>15233</v>
      </c>
      <c r="D484" s="120">
        <v>6323.69</v>
      </c>
    </row>
    <row r="485" spans="1:4" ht="30" customHeight="1" x14ac:dyDescent="0.25">
      <c r="A485" s="118">
        <v>605505</v>
      </c>
      <c r="B485" s="119" t="s">
        <v>15638</v>
      </c>
      <c r="C485" s="118" t="s">
        <v>15233</v>
      </c>
      <c r="D485" s="120">
        <v>5790.63</v>
      </c>
    </row>
    <row r="486" spans="1:4" ht="30" customHeight="1" x14ac:dyDescent="0.25">
      <c r="A486" s="118">
        <v>605782</v>
      </c>
      <c r="B486" s="119" t="s">
        <v>15639</v>
      </c>
      <c r="C486" s="118" t="s">
        <v>15233</v>
      </c>
      <c r="D486" s="120">
        <v>7036.72</v>
      </c>
    </row>
    <row r="487" spans="1:4" ht="30" customHeight="1" x14ac:dyDescent="0.25">
      <c r="A487" s="118">
        <v>605525</v>
      </c>
      <c r="B487" s="119" t="s">
        <v>15640</v>
      </c>
      <c r="C487" s="118" t="s">
        <v>15233</v>
      </c>
      <c r="D487" s="120">
        <v>6503.65</v>
      </c>
    </row>
    <row r="488" spans="1:4" ht="30" customHeight="1" x14ac:dyDescent="0.25">
      <c r="A488" s="118">
        <v>605816</v>
      </c>
      <c r="B488" s="119" t="s">
        <v>15641</v>
      </c>
      <c r="C488" s="118" t="s">
        <v>15233</v>
      </c>
      <c r="D488" s="120">
        <v>8388.2000000000007</v>
      </c>
    </row>
    <row r="489" spans="1:4" ht="30" customHeight="1" x14ac:dyDescent="0.25">
      <c r="A489" s="118">
        <v>605545</v>
      </c>
      <c r="B489" s="119" t="s">
        <v>15642</v>
      </c>
      <c r="C489" s="118" t="s">
        <v>15233</v>
      </c>
      <c r="D489" s="120">
        <v>7855.14</v>
      </c>
    </row>
    <row r="490" spans="1:4" ht="30" customHeight="1" x14ac:dyDescent="0.25">
      <c r="A490" s="118">
        <v>605837</v>
      </c>
      <c r="B490" s="119" t="s">
        <v>15643</v>
      </c>
      <c r="C490" s="118" t="s">
        <v>15233</v>
      </c>
      <c r="D490" s="120">
        <v>7859.38</v>
      </c>
    </row>
    <row r="491" spans="1:4" ht="30" customHeight="1" x14ac:dyDescent="0.25">
      <c r="A491" s="118">
        <v>605573</v>
      </c>
      <c r="B491" s="119" t="s">
        <v>15644</v>
      </c>
      <c r="C491" s="118" t="s">
        <v>15233</v>
      </c>
      <c r="D491" s="120">
        <v>7228.96</v>
      </c>
    </row>
    <row r="492" spans="1:4" ht="30" customHeight="1" x14ac:dyDescent="0.25">
      <c r="A492" s="118">
        <v>605852</v>
      </c>
      <c r="B492" s="119" t="s">
        <v>15645</v>
      </c>
      <c r="C492" s="118" t="s">
        <v>15233</v>
      </c>
      <c r="D492" s="120">
        <v>8761.7999999999993</v>
      </c>
    </row>
    <row r="493" spans="1:4" ht="30" customHeight="1" x14ac:dyDescent="0.25">
      <c r="A493" s="118">
        <v>605584</v>
      </c>
      <c r="B493" s="119" t="s">
        <v>15646</v>
      </c>
      <c r="C493" s="118" t="s">
        <v>15233</v>
      </c>
      <c r="D493" s="120">
        <v>8131.38</v>
      </c>
    </row>
    <row r="494" spans="1:4" ht="30" customHeight="1" x14ac:dyDescent="0.25">
      <c r="A494" s="118">
        <v>605891</v>
      </c>
      <c r="B494" s="119" t="s">
        <v>15647</v>
      </c>
      <c r="C494" s="118" t="s">
        <v>15233</v>
      </c>
      <c r="D494" s="120">
        <v>10472.27</v>
      </c>
    </row>
    <row r="495" spans="1:4" ht="30" customHeight="1" x14ac:dyDescent="0.25">
      <c r="A495" s="118">
        <v>605595</v>
      </c>
      <c r="B495" s="119" t="s">
        <v>15648</v>
      </c>
      <c r="C495" s="118" t="s">
        <v>15233</v>
      </c>
      <c r="D495" s="120">
        <v>9841.85</v>
      </c>
    </row>
    <row r="496" spans="1:4" ht="30" customHeight="1" x14ac:dyDescent="0.25">
      <c r="A496" s="118">
        <v>605741</v>
      </c>
      <c r="B496" s="119" t="s">
        <v>15649</v>
      </c>
      <c r="C496" s="118" t="s">
        <v>15233</v>
      </c>
      <c r="D496" s="120">
        <v>7587.42</v>
      </c>
    </row>
    <row r="497" spans="1:4" ht="30" customHeight="1" x14ac:dyDescent="0.25">
      <c r="A497" s="118">
        <v>605506</v>
      </c>
      <c r="B497" s="119" t="s">
        <v>15650</v>
      </c>
      <c r="C497" s="118" t="s">
        <v>15233</v>
      </c>
      <c r="D497" s="120">
        <v>7030.92</v>
      </c>
    </row>
    <row r="498" spans="1:4" ht="30" customHeight="1" x14ac:dyDescent="0.25">
      <c r="A498" s="118">
        <v>605783</v>
      </c>
      <c r="B498" s="119" t="s">
        <v>15651</v>
      </c>
      <c r="C498" s="118" t="s">
        <v>15233</v>
      </c>
      <c r="D498" s="120">
        <v>8489.84</v>
      </c>
    </row>
    <row r="499" spans="1:4" ht="30" customHeight="1" x14ac:dyDescent="0.25">
      <c r="A499" s="118">
        <v>605526</v>
      </c>
      <c r="B499" s="119" t="s">
        <v>15652</v>
      </c>
      <c r="C499" s="118" t="s">
        <v>15233</v>
      </c>
      <c r="D499" s="120">
        <v>7933.33</v>
      </c>
    </row>
    <row r="500" spans="1:4" ht="30" customHeight="1" x14ac:dyDescent="0.25">
      <c r="A500" s="118">
        <v>605817</v>
      </c>
      <c r="B500" s="119" t="s">
        <v>15653</v>
      </c>
      <c r="C500" s="118" t="s">
        <v>15233</v>
      </c>
      <c r="D500" s="120">
        <v>10200.31</v>
      </c>
    </row>
    <row r="501" spans="1:4" ht="30" customHeight="1" x14ac:dyDescent="0.25">
      <c r="A501" s="118">
        <v>605546</v>
      </c>
      <c r="B501" s="119" t="s">
        <v>15654</v>
      </c>
      <c r="C501" s="118" t="s">
        <v>15233</v>
      </c>
      <c r="D501" s="120">
        <v>9643.7999999999993</v>
      </c>
    </row>
    <row r="502" spans="1:4" ht="30" customHeight="1" x14ac:dyDescent="0.25">
      <c r="A502" s="118">
        <v>605838</v>
      </c>
      <c r="B502" s="119" t="s">
        <v>15655</v>
      </c>
      <c r="C502" s="118" t="s">
        <v>15233</v>
      </c>
      <c r="D502" s="120">
        <v>8948.4</v>
      </c>
    </row>
    <row r="503" spans="1:4" ht="30" customHeight="1" x14ac:dyDescent="0.25">
      <c r="A503" s="118">
        <v>605574</v>
      </c>
      <c r="B503" s="119" t="s">
        <v>15656</v>
      </c>
      <c r="C503" s="118" t="s">
        <v>15233</v>
      </c>
      <c r="D503" s="120">
        <v>8236.1299999999992</v>
      </c>
    </row>
    <row r="504" spans="1:4" ht="30" customHeight="1" x14ac:dyDescent="0.25">
      <c r="A504" s="118">
        <v>605853</v>
      </c>
      <c r="B504" s="119" t="s">
        <v>15657</v>
      </c>
      <c r="C504" s="118" t="s">
        <v>15233</v>
      </c>
      <c r="D504" s="120">
        <v>10062.49</v>
      </c>
    </row>
    <row r="505" spans="1:4" ht="30" customHeight="1" x14ac:dyDescent="0.25">
      <c r="A505" s="118">
        <v>605585</v>
      </c>
      <c r="B505" s="119" t="s">
        <v>15658</v>
      </c>
      <c r="C505" s="118" t="s">
        <v>15233</v>
      </c>
      <c r="D505" s="120">
        <v>9350.23</v>
      </c>
    </row>
    <row r="506" spans="1:4" ht="30" customHeight="1" x14ac:dyDescent="0.25">
      <c r="A506" s="118">
        <v>605892</v>
      </c>
      <c r="B506" s="119" t="s">
        <v>15659</v>
      </c>
      <c r="C506" s="118" t="s">
        <v>15233</v>
      </c>
      <c r="D506" s="120">
        <v>12174.18</v>
      </c>
    </row>
    <row r="507" spans="1:4" ht="30" customHeight="1" x14ac:dyDescent="0.25">
      <c r="A507" s="118">
        <v>605596</v>
      </c>
      <c r="B507" s="119" t="s">
        <v>15660</v>
      </c>
      <c r="C507" s="118" t="s">
        <v>15233</v>
      </c>
      <c r="D507" s="120">
        <v>11461.92</v>
      </c>
    </row>
    <row r="508" spans="1:4" ht="30" customHeight="1" x14ac:dyDescent="0.25">
      <c r="A508" s="118">
        <v>605742</v>
      </c>
      <c r="B508" s="119" t="s">
        <v>15661</v>
      </c>
      <c r="C508" s="118" t="s">
        <v>15233</v>
      </c>
      <c r="D508" s="120">
        <v>8637.84</v>
      </c>
    </row>
    <row r="509" spans="1:4" ht="30" customHeight="1" x14ac:dyDescent="0.25">
      <c r="A509" s="118">
        <v>605507</v>
      </c>
      <c r="B509" s="119" t="s">
        <v>15662</v>
      </c>
      <c r="C509" s="118" t="s">
        <v>15233</v>
      </c>
      <c r="D509" s="120">
        <v>8010.45</v>
      </c>
    </row>
    <row r="510" spans="1:4" ht="30" customHeight="1" x14ac:dyDescent="0.25">
      <c r="A510" s="118">
        <v>605784</v>
      </c>
      <c r="B510" s="119" t="s">
        <v>15663</v>
      </c>
      <c r="C510" s="118" t="s">
        <v>15233</v>
      </c>
      <c r="D510" s="120">
        <v>9751.93</v>
      </c>
    </row>
    <row r="511" spans="1:4" ht="30" customHeight="1" x14ac:dyDescent="0.25">
      <c r="A511" s="118">
        <v>605527</v>
      </c>
      <c r="B511" s="119" t="s">
        <v>15664</v>
      </c>
      <c r="C511" s="118" t="s">
        <v>15233</v>
      </c>
      <c r="D511" s="120">
        <v>9124.5400000000009</v>
      </c>
    </row>
    <row r="512" spans="1:4" ht="30" customHeight="1" x14ac:dyDescent="0.25">
      <c r="A512" s="118">
        <v>605818</v>
      </c>
      <c r="B512" s="119" t="s">
        <v>15665</v>
      </c>
      <c r="C512" s="118" t="s">
        <v>15233</v>
      </c>
      <c r="D512" s="120">
        <v>11863.62</v>
      </c>
    </row>
    <row r="513" spans="1:4" ht="30" customHeight="1" x14ac:dyDescent="0.25">
      <c r="A513" s="118">
        <v>605547</v>
      </c>
      <c r="B513" s="119" t="s">
        <v>15666</v>
      </c>
      <c r="C513" s="118" t="s">
        <v>15233</v>
      </c>
      <c r="D513" s="120">
        <v>11236.23</v>
      </c>
    </row>
    <row r="514" spans="1:4" ht="30" customHeight="1" x14ac:dyDescent="0.25">
      <c r="A514" s="118">
        <v>605839</v>
      </c>
      <c r="B514" s="119" t="s">
        <v>15667</v>
      </c>
      <c r="C514" s="118" t="s">
        <v>15233</v>
      </c>
      <c r="D514" s="120">
        <v>10153.56</v>
      </c>
    </row>
    <row r="515" spans="1:4" ht="30" customHeight="1" x14ac:dyDescent="0.25">
      <c r="A515" s="118">
        <v>605575</v>
      </c>
      <c r="B515" s="119" t="s">
        <v>15668</v>
      </c>
      <c r="C515" s="118" t="s">
        <v>15233</v>
      </c>
      <c r="D515" s="120">
        <v>9370.58</v>
      </c>
    </row>
    <row r="516" spans="1:4" ht="30" customHeight="1" x14ac:dyDescent="0.25">
      <c r="A516" s="118">
        <v>605854</v>
      </c>
      <c r="B516" s="119" t="s">
        <v>15669</v>
      </c>
      <c r="C516" s="118" t="s">
        <v>15233</v>
      </c>
      <c r="D516" s="120">
        <v>11501.62</v>
      </c>
    </row>
    <row r="517" spans="1:4" ht="30" customHeight="1" x14ac:dyDescent="0.25">
      <c r="A517" s="118">
        <v>605586</v>
      </c>
      <c r="B517" s="119" t="s">
        <v>15670</v>
      </c>
      <c r="C517" s="118" t="s">
        <v>15233</v>
      </c>
      <c r="D517" s="120">
        <v>10718.63</v>
      </c>
    </row>
    <row r="518" spans="1:4" ht="30" customHeight="1" x14ac:dyDescent="0.25">
      <c r="A518" s="118">
        <v>605893</v>
      </c>
      <c r="B518" s="119" t="s">
        <v>15671</v>
      </c>
      <c r="C518" s="118" t="s">
        <v>15233</v>
      </c>
      <c r="D518" s="120">
        <v>14056.77</v>
      </c>
    </row>
    <row r="519" spans="1:4" ht="30" customHeight="1" x14ac:dyDescent="0.25">
      <c r="A519" s="118">
        <v>605597</v>
      </c>
      <c r="B519" s="119" t="s">
        <v>15672</v>
      </c>
      <c r="C519" s="118" t="s">
        <v>15233</v>
      </c>
      <c r="D519" s="120">
        <v>13273.78</v>
      </c>
    </row>
    <row r="520" spans="1:4" ht="30" customHeight="1" x14ac:dyDescent="0.25">
      <c r="A520" s="118">
        <v>605743</v>
      </c>
      <c r="B520" s="119" t="s">
        <v>15673</v>
      </c>
      <c r="C520" s="118" t="s">
        <v>15233</v>
      </c>
      <c r="D520" s="120">
        <v>9811.42</v>
      </c>
    </row>
    <row r="521" spans="1:4" ht="30" customHeight="1" x14ac:dyDescent="0.25">
      <c r="A521" s="118">
        <v>605508</v>
      </c>
      <c r="B521" s="119" t="s">
        <v>15674</v>
      </c>
      <c r="C521" s="118" t="s">
        <v>15233</v>
      </c>
      <c r="D521" s="120">
        <v>9121.8700000000008</v>
      </c>
    </row>
    <row r="522" spans="1:4" ht="30" customHeight="1" x14ac:dyDescent="0.25">
      <c r="A522" s="118">
        <v>605785</v>
      </c>
      <c r="B522" s="119" t="s">
        <v>15675</v>
      </c>
      <c r="C522" s="118" t="s">
        <v>15233</v>
      </c>
      <c r="D522" s="120">
        <v>11159.47</v>
      </c>
    </row>
    <row r="523" spans="1:4" ht="30" customHeight="1" x14ac:dyDescent="0.25">
      <c r="A523" s="118">
        <v>605528</v>
      </c>
      <c r="B523" s="119" t="s">
        <v>15676</v>
      </c>
      <c r="C523" s="118" t="s">
        <v>15233</v>
      </c>
      <c r="D523" s="120">
        <v>10469.92</v>
      </c>
    </row>
    <row r="524" spans="1:4" ht="30" customHeight="1" x14ac:dyDescent="0.25">
      <c r="A524" s="118">
        <v>605819</v>
      </c>
      <c r="B524" s="119" t="s">
        <v>15677</v>
      </c>
      <c r="C524" s="118" t="s">
        <v>15233</v>
      </c>
      <c r="D524" s="120">
        <v>13714.62</v>
      </c>
    </row>
    <row r="525" spans="1:4" ht="30" customHeight="1" x14ac:dyDescent="0.25">
      <c r="A525" s="118">
        <v>605548</v>
      </c>
      <c r="B525" s="119" t="s">
        <v>15678</v>
      </c>
      <c r="C525" s="118" t="s">
        <v>15233</v>
      </c>
      <c r="D525" s="120">
        <v>13025.07</v>
      </c>
    </row>
    <row r="526" spans="1:4" ht="30" customHeight="1" x14ac:dyDescent="0.25">
      <c r="A526" s="118">
        <v>605840</v>
      </c>
      <c r="B526" s="119" t="s">
        <v>15679</v>
      </c>
      <c r="C526" s="118" t="s">
        <v>15233</v>
      </c>
      <c r="D526" s="120">
        <v>12917.99</v>
      </c>
    </row>
    <row r="527" spans="1:4" ht="30" customHeight="1" x14ac:dyDescent="0.25">
      <c r="A527" s="118">
        <v>605576</v>
      </c>
      <c r="B527" s="119" t="s">
        <v>15680</v>
      </c>
      <c r="C527" s="118" t="s">
        <v>15233</v>
      </c>
      <c r="D527" s="120">
        <v>10643.57</v>
      </c>
    </row>
    <row r="528" spans="1:4" ht="30" customHeight="1" x14ac:dyDescent="0.25">
      <c r="A528" s="118">
        <v>605855</v>
      </c>
      <c r="B528" s="119" t="s">
        <v>15681</v>
      </c>
      <c r="C528" s="118" t="s">
        <v>15233</v>
      </c>
      <c r="D528" s="120">
        <v>14522.28</v>
      </c>
    </row>
    <row r="529" spans="1:4" ht="30" customHeight="1" x14ac:dyDescent="0.25">
      <c r="A529" s="118">
        <v>605587</v>
      </c>
      <c r="B529" s="119" t="s">
        <v>15682</v>
      </c>
      <c r="C529" s="118" t="s">
        <v>15233</v>
      </c>
      <c r="D529" s="120">
        <v>12247.87</v>
      </c>
    </row>
    <row r="530" spans="1:4" ht="30" customHeight="1" x14ac:dyDescent="0.25">
      <c r="A530" s="118">
        <v>605898</v>
      </c>
      <c r="B530" s="119" t="s">
        <v>15683</v>
      </c>
      <c r="C530" s="118" t="s">
        <v>15233</v>
      </c>
      <c r="D530" s="120">
        <v>17563.12</v>
      </c>
    </row>
    <row r="531" spans="1:4" ht="30" customHeight="1" x14ac:dyDescent="0.25">
      <c r="A531" s="118">
        <v>605598</v>
      </c>
      <c r="B531" s="119" t="s">
        <v>15684</v>
      </c>
      <c r="C531" s="118" t="s">
        <v>15233</v>
      </c>
      <c r="D531" s="120">
        <v>15288.7</v>
      </c>
    </row>
    <row r="532" spans="1:4" ht="30" customHeight="1" x14ac:dyDescent="0.25">
      <c r="A532" s="118">
        <v>605744</v>
      </c>
      <c r="B532" s="119" t="s">
        <v>15685</v>
      </c>
      <c r="C532" s="118" t="s">
        <v>15233</v>
      </c>
      <c r="D532" s="120">
        <v>12368.99</v>
      </c>
    </row>
    <row r="533" spans="1:4" ht="30" customHeight="1" x14ac:dyDescent="0.25">
      <c r="A533" s="118">
        <v>605509</v>
      </c>
      <c r="B533" s="119" t="s">
        <v>15686</v>
      </c>
      <c r="C533" s="118" t="s">
        <v>15233</v>
      </c>
      <c r="D533" s="120">
        <v>10368.76</v>
      </c>
    </row>
    <row r="534" spans="1:4" ht="30" customHeight="1" x14ac:dyDescent="0.25">
      <c r="A534" s="118">
        <v>605787</v>
      </c>
      <c r="B534" s="119" t="s">
        <v>15687</v>
      </c>
      <c r="C534" s="118" t="s">
        <v>15233</v>
      </c>
      <c r="D534" s="120">
        <v>13973.29</v>
      </c>
    </row>
    <row r="535" spans="1:4" ht="30" customHeight="1" x14ac:dyDescent="0.25">
      <c r="A535" s="118">
        <v>605529</v>
      </c>
      <c r="B535" s="119" t="s">
        <v>15688</v>
      </c>
      <c r="C535" s="118" t="s">
        <v>15233</v>
      </c>
      <c r="D535" s="120">
        <v>11973.06</v>
      </c>
    </row>
    <row r="536" spans="1:4" ht="30" customHeight="1" x14ac:dyDescent="0.25">
      <c r="A536" s="118">
        <v>605820</v>
      </c>
      <c r="B536" s="119" t="s">
        <v>15689</v>
      </c>
      <c r="C536" s="118" t="s">
        <v>15233</v>
      </c>
      <c r="D536" s="120">
        <v>17014.12</v>
      </c>
    </row>
    <row r="537" spans="1:4" ht="30" customHeight="1" x14ac:dyDescent="0.25">
      <c r="A537" s="118">
        <v>605549</v>
      </c>
      <c r="B537" s="119" t="s">
        <v>15690</v>
      </c>
      <c r="C537" s="118" t="s">
        <v>15233</v>
      </c>
      <c r="D537" s="120">
        <v>15013.89</v>
      </c>
    </row>
    <row r="538" spans="1:4" ht="30" customHeight="1" x14ac:dyDescent="0.25">
      <c r="A538" s="118">
        <v>605841</v>
      </c>
      <c r="B538" s="119" t="s">
        <v>15691</v>
      </c>
      <c r="C538" s="118" t="s">
        <v>15233</v>
      </c>
      <c r="D538" s="120">
        <v>14188.14</v>
      </c>
    </row>
    <row r="539" spans="1:4" ht="30" customHeight="1" x14ac:dyDescent="0.25">
      <c r="A539" s="118">
        <v>605577</v>
      </c>
      <c r="B539" s="119" t="s">
        <v>15692</v>
      </c>
      <c r="C539" s="118" t="s">
        <v>15233</v>
      </c>
      <c r="D539" s="120">
        <v>11700.22</v>
      </c>
    </row>
    <row r="540" spans="1:4" ht="30" customHeight="1" x14ac:dyDescent="0.25">
      <c r="A540" s="118">
        <v>605856</v>
      </c>
      <c r="B540" s="119" t="s">
        <v>15693</v>
      </c>
      <c r="C540" s="118" t="s">
        <v>15233</v>
      </c>
      <c r="D540" s="120">
        <v>16070.96</v>
      </c>
    </row>
    <row r="541" spans="1:4" ht="30" customHeight="1" x14ac:dyDescent="0.25">
      <c r="A541" s="118">
        <v>605588</v>
      </c>
      <c r="B541" s="119" t="s">
        <v>15694</v>
      </c>
      <c r="C541" s="118" t="s">
        <v>15233</v>
      </c>
      <c r="D541" s="120">
        <v>13583.04</v>
      </c>
    </row>
    <row r="542" spans="1:4" ht="30" customHeight="1" x14ac:dyDescent="0.25">
      <c r="A542" s="118">
        <v>605899</v>
      </c>
      <c r="B542" s="119" t="s">
        <v>15695</v>
      </c>
      <c r="C542" s="118" t="s">
        <v>15233</v>
      </c>
      <c r="D542" s="120">
        <v>19639.72</v>
      </c>
    </row>
    <row r="543" spans="1:4" ht="30" customHeight="1" x14ac:dyDescent="0.25">
      <c r="A543" s="118">
        <v>605599</v>
      </c>
      <c r="B543" s="119" t="s">
        <v>15696</v>
      </c>
      <c r="C543" s="118" t="s">
        <v>15233</v>
      </c>
      <c r="D543" s="120">
        <v>17151.8</v>
      </c>
    </row>
    <row r="544" spans="1:4" ht="30" customHeight="1" x14ac:dyDescent="0.25">
      <c r="A544" s="118">
        <v>605745</v>
      </c>
      <c r="B544" s="119" t="s">
        <v>15697</v>
      </c>
      <c r="C544" s="118" t="s">
        <v>15233</v>
      </c>
      <c r="D544" s="120">
        <v>13593.91</v>
      </c>
    </row>
    <row r="545" spans="1:4" ht="30" customHeight="1" x14ac:dyDescent="0.25">
      <c r="A545" s="118">
        <v>605510</v>
      </c>
      <c r="B545" s="119" t="s">
        <v>15698</v>
      </c>
      <c r="C545" s="118" t="s">
        <v>15233</v>
      </c>
      <c r="D545" s="120">
        <v>11403.91</v>
      </c>
    </row>
    <row r="546" spans="1:4" ht="30" customHeight="1" x14ac:dyDescent="0.25">
      <c r="A546" s="118">
        <v>605788</v>
      </c>
      <c r="B546" s="119" t="s">
        <v>15699</v>
      </c>
      <c r="C546" s="118" t="s">
        <v>15233</v>
      </c>
      <c r="D546" s="120">
        <v>15476.73</v>
      </c>
    </row>
    <row r="547" spans="1:4" ht="30" customHeight="1" x14ac:dyDescent="0.25">
      <c r="A547" s="118">
        <v>605530</v>
      </c>
      <c r="B547" s="119" t="s">
        <v>15700</v>
      </c>
      <c r="C547" s="118" t="s">
        <v>15233</v>
      </c>
      <c r="D547" s="120">
        <v>13286.73</v>
      </c>
    </row>
    <row r="548" spans="1:4" ht="30" customHeight="1" x14ac:dyDescent="0.25">
      <c r="A548" s="118">
        <v>605821</v>
      </c>
      <c r="B548" s="119" t="s">
        <v>15701</v>
      </c>
      <c r="C548" s="118" t="s">
        <v>15233</v>
      </c>
      <c r="D548" s="120">
        <v>19045.490000000002</v>
      </c>
    </row>
    <row r="549" spans="1:4" ht="30" customHeight="1" x14ac:dyDescent="0.25">
      <c r="A549" s="118">
        <v>605550</v>
      </c>
      <c r="B549" s="119" t="s">
        <v>15702</v>
      </c>
      <c r="C549" s="118" t="s">
        <v>15233</v>
      </c>
      <c r="D549" s="120">
        <v>16855.490000000002</v>
      </c>
    </row>
    <row r="550" spans="1:4" ht="30" customHeight="1" x14ac:dyDescent="0.25">
      <c r="A550" s="118">
        <v>605842</v>
      </c>
      <c r="B550" s="119" t="s">
        <v>15703</v>
      </c>
      <c r="C550" s="118" t="s">
        <v>15233</v>
      </c>
      <c r="D550" s="120">
        <v>15751.55</v>
      </c>
    </row>
    <row r="551" spans="1:4" ht="30" customHeight="1" x14ac:dyDescent="0.25">
      <c r="A551" s="118">
        <v>605578</v>
      </c>
      <c r="B551" s="119" t="s">
        <v>15704</v>
      </c>
      <c r="C551" s="118" t="s">
        <v>15233</v>
      </c>
      <c r="D551" s="120">
        <v>13026.5</v>
      </c>
    </row>
    <row r="552" spans="1:4" ht="30" customHeight="1" x14ac:dyDescent="0.25">
      <c r="A552" s="118">
        <v>605857</v>
      </c>
      <c r="B552" s="119" t="s">
        <v>15705</v>
      </c>
      <c r="C552" s="118" t="s">
        <v>15233</v>
      </c>
      <c r="D552" s="120">
        <v>17935.18</v>
      </c>
    </row>
    <row r="553" spans="1:4" ht="30" customHeight="1" x14ac:dyDescent="0.25">
      <c r="A553" s="118">
        <v>605589</v>
      </c>
      <c r="B553" s="119" t="s">
        <v>15706</v>
      </c>
      <c r="C553" s="118" t="s">
        <v>15233</v>
      </c>
      <c r="D553" s="120">
        <v>15210.13</v>
      </c>
    </row>
    <row r="554" spans="1:4" ht="30" customHeight="1" x14ac:dyDescent="0.25">
      <c r="A554" s="118">
        <v>605900</v>
      </c>
      <c r="B554" s="119" t="s">
        <v>15707</v>
      </c>
      <c r="C554" s="118" t="s">
        <v>15233</v>
      </c>
      <c r="D554" s="120">
        <v>22074.1</v>
      </c>
    </row>
    <row r="555" spans="1:4" ht="30" customHeight="1" x14ac:dyDescent="0.25">
      <c r="A555" s="118">
        <v>605600</v>
      </c>
      <c r="B555" s="119" t="s">
        <v>15708</v>
      </c>
      <c r="C555" s="118" t="s">
        <v>15233</v>
      </c>
      <c r="D555" s="120">
        <v>19349.04</v>
      </c>
    </row>
    <row r="556" spans="1:4" ht="30" customHeight="1" x14ac:dyDescent="0.25">
      <c r="A556" s="118">
        <v>605746</v>
      </c>
      <c r="B556" s="119" t="s">
        <v>15709</v>
      </c>
      <c r="C556" s="118" t="s">
        <v>15233</v>
      </c>
      <c r="D556" s="120">
        <v>15103.87</v>
      </c>
    </row>
    <row r="557" spans="1:4" ht="30" customHeight="1" x14ac:dyDescent="0.25">
      <c r="A557" s="118">
        <v>605511</v>
      </c>
      <c r="B557" s="119" t="s">
        <v>15710</v>
      </c>
      <c r="C557" s="118" t="s">
        <v>15233</v>
      </c>
      <c r="D557" s="120">
        <v>12704.1</v>
      </c>
    </row>
    <row r="558" spans="1:4" ht="30" customHeight="1" x14ac:dyDescent="0.25">
      <c r="A558" s="118">
        <v>605789</v>
      </c>
      <c r="B558" s="119" t="s">
        <v>15711</v>
      </c>
      <c r="C558" s="118" t="s">
        <v>15233</v>
      </c>
      <c r="D558" s="120">
        <v>17287.490000000002</v>
      </c>
    </row>
    <row r="559" spans="1:4" ht="30" customHeight="1" x14ac:dyDescent="0.25">
      <c r="A559" s="118">
        <v>605531</v>
      </c>
      <c r="B559" s="119" t="s">
        <v>15712</v>
      </c>
      <c r="C559" s="118" t="s">
        <v>15233</v>
      </c>
      <c r="D559" s="120">
        <v>14887.73</v>
      </c>
    </row>
    <row r="560" spans="1:4" ht="30" customHeight="1" x14ac:dyDescent="0.25">
      <c r="A560" s="118">
        <v>605822</v>
      </c>
      <c r="B560" s="119" t="s">
        <v>15713</v>
      </c>
      <c r="C560" s="118" t="s">
        <v>15233</v>
      </c>
      <c r="D560" s="120">
        <v>21426.41</v>
      </c>
    </row>
    <row r="561" spans="1:4" ht="30" customHeight="1" x14ac:dyDescent="0.25">
      <c r="A561" s="118">
        <v>605551</v>
      </c>
      <c r="B561" s="119" t="s">
        <v>15714</v>
      </c>
      <c r="C561" s="118" t="s">
        <v>15233</v>
      </c>
      <c r="D561" s="120">
        <v>19026.64</v>
      </c>
    </row>
    <row r="562" spans="1:4" ht="30" customHeight="1" x14ac:dyDescent="0.25">
      <c r="A562" s="118">
        <v>605843</v>
      </c>
      <c r="B562" s="119" t="s">
        <v>15715</v>
      </c>
      <c r="C562" s="118" t="s">
        <v>15233</v>
      </c>
      <c r="D562" s="120">
        <v>17000.740000000002</v>
      </c>
    </row>
    <row r="563" spans="1:4" ht="30" customHeight="1" x14ac:dyDescent="0.25">
      <c r="A563" s="118">
        <v>605579</v>
      </c>
      <c r="B563" s="119" t="s">
        <v>15716</v>
      </c>
      <c r="C563" s="118" t="s">
        <v>15233</v>
      </c>
      <c r="D563" s="120">
        <v>14096.49</v>
      </c>
    </row>
    <row r="564" spans="1:4" ht="30" customHeight="1" x14ac:dyDescent="0.25">
      <c r="A564" s="118">
        <v>605858</v>
      </c>
      <c r="B564" s="119" t="s">
        <v>15717</v>
      </c>
      <c r="C564" s="118" t="s">
        <v>15233</v>
      </c>
      <c r="D564" s="120">
        <v>19507.45</v>
      </c>
    </row>
    <row r="565" spans="1:4" ht="30" customHeight="1" x14ac:dyDescent="0.25">
      <c r="A565" s="118">
        <v>605590</v>
      </c>
      <c r="B565" s="119" t="s">
        <v>15718</v>
      </c>
      <c r="C565" s="118" t="s">
        <v>15233</v>
      </c>
      <c r="D565" s="120">
        <v>16603.2</v>
      </c>
    </row>
    <row r="566" spans="1:4" ht="30" customHeight="1" x14ac:dyDescent="0.25">
      <c r="A566" s="118">
        <v>605901</v>
      </c>
      <c r="B566" s="119" t="s">
        <v>15719</v>
      </c>
      <c r="C566" s="118" t="s">
        <v>15233</v>
      </c>
      <c r="D566" s="120">
        <v>24258.76</v>
      </c>
    </row>
    <row r="567" spans="1:4" ht="30" customHeight="1" x14ac:dyDescent="0.25">
      <c r="A567" s="118">
        <v>605601</v>
      </c>
      <c r="B567" s="119" t="s">
        <v>15720</v>
      </c>
      <c r="C567" s="118" t="s">
        <v>15233</v>
      </c>
      <c r="D567" s="120">
        <v>21354.51</v>
      </c>
    </row>
    <row r="568" spans="1:4" ht="30" customHeight="1" x14ac:dyDescent="0.25">
      <c r="A568" s="118">
        <v>605747</v>
      </c>
      <c r="B568" s="119" t="s">
        <v>15721</v>
      </c>
      <c r="C568" s="118" t="s">
        <v>15233</v>
      </c>
      <c r="D568" s="120">
        <v>16307.82</v>
      </c>
    </row>
    <row r="569" spans="1:4" ht="30" customHeight="1" x14ac:dyDescent="0.25">
      <c r="A569" s="118">
        <v>605512</v>
      </c>
      <c r="B569" s="119" t="s">
        <v>15722</v>
      </c>
      <c r="C569" s="118" t="s">
        <v>15233</v>
      </c>
      <c r="D569" s="120">
        <v>13751.06</v>
      </c>
    </row>
    <row r="570" spans="1:4" ht="30" customHeight="1" x14ac:dyDescent="0.25">
      <c r="A570" s="118">
        <v>605790</v>
      </c>
      <c r="B570" s="119" t="s">
        <v>15723</v>
      </c>
      <c r="C570" s="118" t="s">
        <v>15233</v>
      </c>
      <c r="D570" s="120">
        <v>18814.53</v>
      </c>
    </row>
    <row r="571" spans="1:4" ht="30" customHeight="1" x14ac:dyDescent="0.25">
      <c r="A571" s="118">
        <v>605532</v>
      </c>
      <c r="B571" s="119" t="s">
        <v>15724</v>
      </c>
      <c r="C571" s="118" t="s">
        <v>15233</v>
      </c>
      <c r="D571" s="120">
        <v>16257.77</v>
      </c>
    </row>
    <row r="572" spans="1:4" ht="30" customHeight="1" x14ac:dyDescent="0.25">
      <c r="A572" s="118">
        <v>605823</v>
      </c>
      <c r="B572" s="119" t="s">
        <v>15725</v>
      </c>
      <c r="C572" s="118" t="s">
        <v>15233</v>
      </c>
      <c r="D572" s="120">
        <v>23565.84</v>
      </c>
    </row>
    <row r="573" spans="1:4" ht="30" customHeight="1" x14ac:dyDescent="0.25">
      <c r="A573" s="118">
        <v>605552</v>
      </c>
      <c r="B573" s="119" t="s">
        <v>15726</v>
      </c>
      <c r="C573" s="118" t="s">
        <v>15233</v>
      </c>
      <c r="D573" s="120">
        <v>21009.07</v>
      </c>
    </row>
    <row r="574" spans="1:4" ht="30" customHeight="1" x14ac:dyDescent="0.25">
      <c r="A574" s="118">
        <v>605844</v>
      </c>
      <c r="B574" s="119" t="s">
        <v>15727</v>
      </c>
      <c r="C574" s="118" t="s">
        <v>15233</v>
      </c>
      <c r="D574" s="120">
        <v>18638.099999999999</v>
      </c>
    </row>
    <row r="575" spans="1:4" ht="30" customHeight="1" x14ac:dyDescent="0.25">
      <c r="A575" s="118">
        <v>605580</v>
      </c>
      <c r="B575" s="119" t="s">
        <v>15728</v>
      </c>
      <c r="C575" s="118" t="s">
        <v>15233</v>
      </c>
      <c r="D575" s="120">
        <v>15531.86</v>
      </c>
    </row>
    <row r="576" spans="1:4" ht="30" customHeight="1" x14ac:dyDescent="0.25">
      <c r="A576" s="118">
        <v>605887</v>
      </c>
      <c r="B576" s="119" t="s">
        <v>15729</v>
      </c>
      <c r="C576" s="118" t="s">
        <v>15233</v>
      </c>
      <c r="D576" s="120">
        <v>21490.18</v>
      </c>
    </row>
    <row r="577" spans="1:4" ht="30" customHeight="1" x14ac:dyDescent="0.25">
      <c r="A577" s="118">
        <v>605591</v>
      </c>
      <c r="B577" s="119" t="s">
        <v>15730</v>
      </c>
      <c r="C577" s="118" t="s">
        <v>15233</v>
      </c>
      <c r="D577" s="120">
        <v>18383.95</v>
      </c>
    </row>
    <row r="578" spans="1:4" ht="30" customHeight="1" x14ac:dyDescent="0.25">
      <c r="A578" s="118">
        <v>605902</v>
      </c>
      <c r="B578" s="119" t="s">
        <v>15731</v>
      </c>
      <c r="C578" s="118" t="s">
        <v>15233</v>
      </c>
      <c r="D578" s="120">
        <v>26896.12</v>
      </c>
    </row>
    <row r="579" spans="1:4" ht="30" customHeight="1" x14ac:dyDescent="0.25">
      <c r="A579" s="118">
        <v>605602</v>
      </c>
      <c r="B579" s="119" t="s">
        <v>15732</v>
      </c>
      <c r="C579" s="118" t="s">
        <v>15233</v>
      </c>
      <c r="D579" s="120">
        <v>23789.88</v>
      </c>
    </row>
    <row r="580" spans="1:4" ht="30" customHeight="1" x14ac:dyDescent="0.25">
      <c r="A580" s="118">
        <v>605748</v>
      </c>
      <c r="B580" s="119" t="s">
        <v>15733</v>
      </c>
      <c r="C580" s="118" t="s">
        <v>15233</v>
      </c>
      <c r="D580" s="120">
        <v>17891.71</v>
      </c>
    </row>
    <row r="581" spans="1:4" ht="30" customHeight="1" x14ac:dyDescent="0.25">
      <c r="A581" s="118">
        <v>605513</v>
      </c>
      <c r="B581" s="119" t="s">
        <v>15734</v>
      </c>
      <c r="C581" s="118" t="s">
        <v>15233</v>
      </c>
      <c r="D581" s="120">
        <v>15158.79</v>
      </c>
    </row>
    <row r="582" spans="1:4" ht="30" customHeight="1" x14ac:dyDescent="0.25">
      <c r="A582" s="118">
        <v>605804</v>
      </c>
      <c r="B582" s="119" t="s">
        <v>15735</v>
      </c>
      <c r="C582" s="118" t="s">
        <v>15233</v>
      </c>
      <c r="D582" s="120">
        <v>20743.8</v>
      </c>
    </row>
    <row r="583" spans="1:4" ht="30" customHeight="1" x14ac:dyDescent="0.25">
      <c r="A583" s="118">
        <v>605533</v>
      </c>
      <c r="B583" s="119" t="s">
        <v>15736</v>
      </c>
      <c r="C583" s="118" t="s">
        <v>15233</v>
      </c>
      <c r="D583" s="120">
        <v>18010.88</v>
      </c>
    </row>
    <row r="584" spans="1:4" ht="30" customHeight="1" x14ac:dyDescent="0.25">
      <c r="A584" s="118">
        <v>605824</v>
      </c>
      <c r="B584" s="119" t="s">
        <v>15737</v>
      </c>
      <c r="C584" s="118" t="s">
        <v>15233</v>
      </c>
      <c r="D584" s="120">
        <v>26149.73</v>
      </c>
    </row>
    <row r="585" spans="1:4" ht="30" customHeight="1" x14ac:dyDescent="0.25">
      <c r="A585" s="118">
        <v>605553</v>
      </c>
      <c r="B585" s="119" t="s">
        <v>15738</v>
      </c>
      <c r="C585" s="118" t="s">
        <v>15233</v>
      </c>
      <c r="D585" s="120">
        <v>23416.81</v>
      </c>
    </row>
    <row r="586" spans="1:4" ht="30" customHeight="1" x14ac:dyDescent="0.25">
      <c r="A586" s="118">
        <v>605845</v>
      </c>
      <c r="B586" s="119" t="s">
        <v>15739</v>
      </c>
      <c r="C586" s="118" t="s">
        <v>15233</v>
      </c>
      <c r="D586" s="120">
        <v>20352.02</v>
      </c>
    </row>
    <row r="587" spans="1:4" ht="30" customHeight="1" x14ac:dyDescent="0.25">
      <c r="A587" s="118">
        <v>605581</v>
      </c>
      <c r="B587" s="119" t="s">
        <v>15740</v>
      </c>
      <c r="C587" s="118" t="s">
        <v>15233</v>
      </c>
      <c r="D587" s="120">
        <v>18328.36</v>
      </c>
    </row>
    <row r="588" spans="1:4" ht="30" customHeight="1" x14ac:dyDescent="0.25">
      <c r="A588" s="118">
        <v>605888</v>
      </c>
      <c r="B588" s="119" t="s">
        <v>15741</v>
      </c>
      <c r="C588" s="118" t="s">
        <v>15233</v>
      </c>
      <c r="D588" s="120">
        <v>23571.75</v>
      </c>
    </row>
    <row r="589" spans="1:4" ht="30" customHeight="1" x14ac:dyDescent="0.25">
      <c r="A589" s="118">
        <v>605592</v>
      </c>
      <c r="B589" s="119" t="s">
        <v>15742</v>
      </c>
      <c r="C589" s="118" t="s">
        <v>15233</v>
      </c>
      <c r="D589" s="120">
        <v>21548.1</v>
      </c>
    </row>
    <row r="590" spans="1:4" ht="30" customHeight="1" x14ac:dyDescent="0.25">
      <c r="A590" s="118">
        <v>605903</v>
      </c>
      <c r="B590" s="119" t="s">
        <v>15743</v>
      </c>
      <c r="C590" s="118" t="s">
        <v>15233</v>
      </c>
      <c r="D590" s="120">
        <v>29674.54</v>
      </c>
    </row>
    <row r="591" spans="1:4" ht="30" customHeight="1" x14ac:dyDescent="0.25">
      <c r="A591" s="118">
        <v>605603</v>
      </c>
      <c r="B591" s="119" t="s">
        <v>15744</v>
      </c>
      <c r="C591" s="118" t="s">
        <v>15233</v>
      </c>
      <c r="D591" s="120">
        <v>27650.89</v>
      </c>
    </row>
    <row r="592" spans="1:4" ht="30" customHeight="1" x14ac:dyDescent="0.25">
      <c r="A592" s="118">
        <v>605771</v>
      </c>
      <c r="B592" s="119" t="s">
        <v>15745</v>
      </c>
      <c r="C592" s="118" t="s">
        <v>15233</v>
      </c>
      <c r="D592" s="120">
        <v>19560.400000000001</v>
      </c>
    </row>
    <row r="593" spans="1:4" ht="30" customHeight="1" x14ac:dyDescent="0.25">
      <c r="A593" s="118">
        <v>605514</v>
      </c>
      <c r="B593" s="119" t="s">
        <v>15746</v>
      </c>
      <c r="C593" s="118" t="s">
        <v>15233</v>
      </c>
      <c r="D593" s="120">
        <v>17782.689999999999</v>
      </c>
    </row>
    <row r="594" spans="1:4" ht="30" customHeight="1" x14ac:dyDescent="0.25">
      <c r="A594" s="118">
        <v>605805</v>
      </c>
      <c r="B594" s="119" t="s">
        <v>15747</v>
      </c>
      <c r="C594" s="118" t="s">
        <v>15233</v>
      </c>
      <c r="D594" s="120">
        <v>22780.14</v>
      </c>
    </row>
    <row r="595" spans="1:4" ht="30" customHeight="1" x14ac:dyDescent="0.25">
      <c r="A595" s="118">
        <v>605534</v>
      </c>
      <c r="B595" s="119" t="s">
        <v>15748</v>
      </c>
      <c r="C595" s="118" t="s">
        <v>15233</v>
      </c>
      <c r="D595" s="120">
        <v>21002.42</v>
      </c>
    </row>
    <row r="596" spans="1:4" ht="30" customHeight="1" x14ac:dyDescent="0.25">
      <c r="A596" s="118">
        <v>605825</v>
      </c>
      <c r="B596" s="119" t="s">
        <v>15749</v>
      </c>
      <c r="C596" s="118" t="s">
        <v>15233</v>
      </c>
      <c r="D596" s="120">
        <v>28882.92</v>
      </c>
    </row>
    <row r="597" spans="1:4" ht="30" customHeight="1" x14ac:dyDescent="0.25">
      <c r="A597" s="118">
        <v>605554</v>
      </c>
      <c r="B597" s="119" t="s">
        <v>15750</v>
      </c>
      <c r="C597" s="118" t="s">
        <v>15233</v>
      </c>
      <c r="D597" s="120">
        <v>27105.21</v>
      </c>
    </row>
    <row r="598" spans="1:4" ht="30" customHeight="1" x14ac:dyDescent="0.25">
      <c r="A598" s="118">
        <v>605772</v>
      </c>
      <c r="B598" s="119" t="s">
        <v>15751</v>
      </c>
      <c r="C598" s="118" t="s">
        <v>15233</v>
      </c>
      <c r="D598" s="120">
        <v>22565.759999999998</v>
      </c>
    </row>
    <row r="599" spans="1:4" ht="30" customHeight="1" x14ac:dyDescent="0.25">
      <c r="A599" s="118">
        <v>605515</v>
      </c>
      <c r="B599" s="119" t="s">
        <v>15752</v>
      </c>
      <c r="C599" s="118" t="s">
        <v>15233</v>
      </c>
      <c r="D599" s="120">
        <v>19421.900000000001</v>
      </c>
    </row>
    <row r="600" spans="1:4" ht="30" customHeight="1" x14ac:dyDescent="0.25">
      <c r="A600" s="118">
        <v>605806</v>
      </c>
      <c r="B600" s="119" t="s">
        <v>15753</v>
      </c>
      <c r="C600" s="118" t="s">
        <v>15233</v>
      </c>
      <c r="D600" s="120">
        <v>26175.43</v>
      </c>
    </row>
    <row r="601" spans="1:4" ht="30" customHeight="1" x14ac:dyDescent="0.25">
      <c r="A601" s="118">
        <v>605535</v>
      </c>
      <c r="B601" s="119" t="s">
        <v>15754</v>
      </c>
      <c r="C601" s="118" t="s">
        <v>15233</v>
      </c>
      <c r="D601" s="120">
        <v>23031.57</v>
      </c>
    </row>
    <row r="602" spans="1:4" ht="30" customHeight="1" x14ac:dyDescent="0.25">
      <c r="A602" s="118">
        <v>605826</v>
      </c>
      <c r="B602" s="119" t="s">
        <v>15755</v>
      </c>
      <c r="C602" s="118" t="s">
        <v>15233</v>
      </c>
      <c r="D602" s="120">
        <v>33017.31</v>
      </c>
    </row>
    <row r="603" spans="1:4" ht="30" customHeight="1" x14ac:dyDescent="0.25">
      <c r="A603" s="118">
        <v>605555</v>
      </c>
      <c r="B603" s="119" t="s">
        <v>15756</v>
      </c>
      <c r="C603" s="118" t="s">
        <v>15233</v>
      </c>
      <c r="D603" s="120">
        <v>29873.46</v>
      </c>
    </row>
    <row r="604" spans="1:4" ht="30" customHeight="1" x14ac:dyDescent="0.25">
      <c r="A604" s="118">
        <v>605773</v>
      </c>
      <c r="B604" s="119" t="s">
        <v>15757</v>
      </c>
      <c r="C604" s="118" t="s">
        <v>15233</v>
      </c>
      <c r="D604" s="120">
        <v>24006.93</v>
      </c>
    </row>
    <row r="605" spans="1:4" ht="30" customHeight="1" x14ac:dyDescent="0.25">
      <c r="A605" s="118">
        <v>605516</v>
      </c>
      <c r="B605" s="119" t="s">
        <v>15758</v>
      </c>
      <c r="C605" s="118" t="s">
        <v>15233</v>
      </c>
      <c r="D605" s="120">
        <v>20653.34</v>
      </c>
    </row>
    <row r="606" spans="1:4" ht="30" customHeight="1" x14ac:dyDescent="0.25">
      <c r="A606" s="118">
        <v>605807</v>
      </c>
      <c r="B606" s="119" t="s">
        <v>15759</v>
      </c>
      <c r="C606" s="118" t="s">
        <v>15233</v>
      </c>
      <c r="D606" s="120">
        <v>28028.81</v>
      </c>
    </row>
    <row r="607" spans="1:4" ht="30" customHeight="1" x14ac:dyDescent="0.25">
      <c r="A607" s="118">
        <v>605536</v>
      </c>
      <c r="B607" s="119" t="s">
        <v>15760</v>
      </c>
      <c r="C607" s="118" t="s">
        <v>15233</v>
      </c>
      <c r="D607" s="120">
        <v>24675.23</v>
      </c>
    </row>
    <row r="608" spans="1:4" ht="30" customHeight="1" x14ac:dyDescent="0.25">
      <c r="A608" s="118">
        <v>605827</v>
      </c>
      <c r="B608" s="119" t="s">
        <v>15761</v>
      </c>
      <c r="C608" s="118" t="s">
        <v>15233</v>
      </c>
      <c r="D608" s="120">
        <v>35652.019999999997</v>
      </c>
    </row>
    <row r="609" spans="1:4" ht="30" customHeight="1" x14ac:dyDescent="0.25">
      <c r="A609" s="118">
        <v>605556</v>
      </c>
      <c r="B609" s="119" t="s">
        <v>15762</v>
      </c>
      <c r="C609" s="118" t="s">
        <v>15233</v>
      </c>
      <c r="D609" s="120">
        <v>32298.44</v>
      </c>
    </row>
    <row r="610" spans="1:4" ht="30" customHeight="1" x14ac:dyDescent="0.25">
      <c r="A610" s="118">
        <v>605774</v>
      </c>
      <c r="B610" s="119" t="s">
        <v>15763</v>
      </c>
      <c r="C610" s="118" t="s">
        <v>15233</v>
      </c>
      <c r="D610" s="120">
        <v>25921.57</v>
      </c>
    </row>
    <row r="611" spans="1:4" ht="30" customHeight="1" x14ac:dyDescent="0.25">
      <c r="A611" s="118">
        <v>605517</v>
      </c>
      <c r="B611" s="119" t="s">
        <v>15764</v>
      </c>
      <c r="C611" s="118" t="s">
        <v>15233</v>
      </c>
      <c r="D611" s="120">
        <v>22310.11</v>
      </c>
    </row>
    <row r="612" spans="1:4" ht="30" customHeight="1" x14ac:dyDescent="0.25">
      <c r="A612" s="118">
        <v>605808</v>
      </c>
      <c r="B612" s="119" t="s">
        <v>15765</v>
      </c>
      <c r="C612" s="118" t="s">
        <v>15233</v>
      </c>
      <c r="D612" s="120">
        <v>30377.95</v>
      </c>
    </row>
    <row r="613" spans="1:4" ht="30" customHeight="1" x14ac:dyDescent="0.25">
      <c r="A613" s="118">
        <v>605537</v>
      </c>
      <c r="B613" s="119" t="s">
        <v>15766</v>
      </c>
      <c r="C613" s="118" t="s">
        <v>15233</v>
      </c>
      <c r="D613" s="120">
        <v>26766.5</v>
      </c>
    </row>
    <row r="614" spans="1:4" ht="30" customHeight="1" x14ac:dyDescent="0.25">
      <c r="A614" s="118">
        <v>605828</v>
      </c>
      <c r="B614" s="119" t="s">
        <v>15767</v>
      </c>
      <c r="C614" s="118" t="s">
        <v>15233</v>
      </c>
      <c r="D614" s="120">
        <v>38824.720000000001</v>
      </c>
    </row>
    <row r="615" spans="1:4" ht="30" customHeight="1" x14ac:dyDescent="0.25">
      <c r="A615" s="118">
        <v>605557</v>
      </c>
      <c r="B615" s="119" t="s">
        <v>15768</v>
      </c>
      <c r="C615" s="118" t="s">
        <v>15233</v>
      </c>
      <c r="D615" s="120">
        <v>35213.26</v>
      </c>
    </row>
    <row r="616" spans="1:4" ht="30" customHeight="1" x14ac:dyDescent="0.25">
      <c r="A616" s="118">
        <v>605775</v>
      </c>
      <c r="B616" s="119" t="s">
        <v>15769</v>
      </c>
      <c r="C616" s="118" t="s">
        <v>15233</v>
      </c>
      <c r="D616" s="120">
        <v>27373.1</v>
      </c>
    </row>
    <row r="617" spans="1:4" ht="30" customHeight="1" x14ac:dyDescent="0.25">
      <c r="A617" s="118">
        <v>605518</v>
      </c>
      <c r="B617" s="119" t="s">
        <v>15770</v>
      </c>
      <c r="C617" s="118" t="s">
        <v>15233</v>
      </c>
      <c r="D617" s="120">
        <v>23664.78</v>
      </c>
    </row>
    <row r="618" spans="1:4" ht="30" customHeight="1" x14ac:dyDescent="0.25">
      <c r="A618" s="118">
        <v>605809</v>
      </c>
      <c r="B618" s="119" t="s">
        <v>15771</v>
      </c>
      <c r="C618" s="118" t="s">
        <v>15233</v>
      </c>
      <c r="D618" s="120">
        <v>32286.26</v>
      </c>
    </row>
    <row r="619" spans="1:4" ht="30" customHeight="1" x14ac:dyDescent="0.25">
      <c r="A619" s="118">
        <v>605538</v>
      </c>
      <c r="B619" s="119" t="s">
        <v>15772</v>
      </c>
      <c r="C619" s="118" t="s">
        <v>15233</v>
      </c>
      <c r="D619" s="120">
        <v>28577.94</v>
      </c>
    </row>
    <row r="620" spans="1:4" ht="30" customHeight="1" x14ac:dyDescent="0.25">
      <c r="A620" s="118">
        <v>605829</v>
      </c>
      <c r="B620" s="119" t="s">
        <v>15773</v>
      </c>
      <c r="C620" s="118" t="s">
        <v>15233</v>
      </c>
      <c r="D620" s="120">
        <v>41598.82</v>
      </c>
    </row>
    <row r="621" spans="1:4" ht="30" customHeight="1" x14ac:dyDescent="0.25">
      <c r="A621" s="118">
        <v>605558</v>
      </c>
      <c r="B621" s="119" t="s">
        <v>15774</v>
      </c>
      <c r="C621" s="118" t="s">
        <v>15233</v>
      </c>
      <c r="D621" s="120">
        <v>37890.5</v>
      </c>
    </row>
    <row r="622" spans="1:4" ht="30" customHeight="1" x14ac:dyDescent="0.25">
      <c r="A622" s="118">
        <v>605776</v>
      </c>
      <c r="B622" s="119" t="s">
        <v>15775</v>
      </c>
      <c r="C622" s="118" t="s">
        <v>15233</v>
      </c>
      <c r="D622" s="120">
        <v>29296.19</v>
      </c>
    </row>
    <row r="623" spans="1:4" ht="30" customHeight="1" x14ac:dyDescent="0.25">
      <c r="A623" s="118">
        <v>605519</v>
      </c>
      <c r="B623" s="119" t="s">
        <v>15776</v>
      </c>
      <c r="C623" s="118" t="s">
        <v>15233</v>
      </c>
      <c r="D623" s="120">
        <v>27748.86</v>
      </c>
    </row>
    <row r="624" spans="1:4" ht="30" customHeight="1" x14ac:dyDescent="0.25">
      <c r="A624" s="118">
        <v>605810</v>
      </c>
      <c r="B624" s="119" t="s">
        <v>15777</v>
      </c>
      <c r="C624" s="118" t="s">
        <v>15233</v>
      </c>
      <c r="D624" s="120">
        <v>34688.410000000003</v>
      </c>
    </row>
    <row r="625" spans="1:4" ht="30" customHeight="1" x14ac:dyDescent="0.25">
      <c r="A625" s="118">
        <v>605539</v>
      </c>
      <c r="B625" s="119" t="s">
        <v>15778</v>
      </c>
      <c r="C625" s="118" t="s">
        <v>15233</v>
      </c>
      <c r="D625" s="120">
        <v>33141.089999999997</v>
      </c>
    </row>
    <row r="626" spans="1:4" ht="30" customHeight="1" x14ac:dyDescent="0.25">
      <c r="A626" s="118">
        <v>605830</v>
      </c>
      <c r="B626" s="119" t="s">
        <v>15779</v>
      </c>
      <c r="C626" s="118" t="s">
        <v>15233</v>
      </c>
      <c r="D626" s="120">
        <v>44909</v>
      </c>
    </row>
    <row r="627" spans="1:4" ht="30" customHeight="1" x14ac:dyDescent="0.25">
      <c r="A627" s="118">
        <v>605559</v>
      </c>
      <c r="B627" s="119" t="s">
        <v>15780</v>
      </c>
      <c r="C627" s="118" t="s">
        <v>15233</v>
      </c>
      <c r="D627" s="120">
        <v>43361.68</v>
      </c>
    </row>
    <row r="628" spans="1:4" ht="30" customHeight="1" x14ac:dyDescent="0.25">
      <c r="A628" s="118">
        <v>605777</v>
      </c>
      <c r="B628" s="119" t="s">
        <v>15781</v>
      </c>
      <c r="C628" s="118" t="s">
        <v>15233</v>
      </c>
      <c r="D628" s="120">
        <v>31436.83</v>
      </c>
    </row>
    <row r="629" spans="1:4" ht="30" customHeight="1" x14ac:dyDescent="0.25">
      <c r="A629" s="118">
        <v>605520</v>
      </c>
      <c r="B629" s="119" t="s">
        <v>15782</v>
      </c>
      <c r="C629" s="118" t="s">
        <v>15233</v>
      </c>
      <c r="D629" s="120">
        <v>29779.74</v>
      </c>
    </row>
    <row r="630" spans="1:4" ht="30" customHeight="1" x14ac:dyDescent="0.25">
      <c r="A630" s="118">
        <v>605811</v>
      </c>
      <c r="B630" s="119" t="s">
        <v>15783</v>
      </c>
      <c r="C630" s="118" t="s">
        <v>15233</v>
      </c>
      <c r="D630" s="120">
        <v>37330.400000000001</v>
      </c>
    </row>
    <row r="631" spans="1:4" ht="30" customHeight="1" x14ac:dyDescent="0.25">
      <c r="A631" s="118">
        <v>605540</v>
      </c>
      <c r="B631" s="119" t="s">
        <v>15784</v>
      </c>
      <c r="C631" s="118" t="s">
        <v>15233</v>
      </c>
      <c r="D631" s="120">
        <v>35673.31</v>
      </c>
    </row>
    <row r="632" spans="1:4" ht="30" customHeight="1" x14ac:dyDescent="0.25">
      <c r="A632" s="118">
        <v>605831</v>
      </c>
      <c r="B632" s="119" t="s">
        <v>15785</v>
      </c>
      <c r="C632" s="118" t="s">
        <v>15233</v>
      </c>
      <c r="D632" s="120">
        <v>48501.25</v>
      </c>
    </row>
    <row r="633" spans="1:4" ht="30" customHeight="1" x14ac:dyDescent="0.25">
      <c r="A633" s="118">
        <v>605560</v>
      </c>
      <c r="B633" s="119" t="s">
        <v>15786</v>
      </c>
      <c r="C633" s="118" t="s">
        <v>15233</v>
      </c>
      <c r="D633" s="120">
        <v>46844.160000000003</v>
      </c>
    </row>
    <row r="634" spans="1:4" ht="30" customHeight="1" x14ac:dyDescent="0.25">
      <c r="A634" s="118">
        <v>605778</v>
      </c>
      <c r="B634" s="119" t="s">
        <v>15787</v>
      </c>
      <c r="C634" s="118" t="s">
        <v>15233</v>
      </c>
      <c r="D634" s="120">
        <v>33452.160000000003</v>
      </c>
    </row>
    <row r="635" spans="1:4" ht="30" customHeight="1" x14ac:dyDescent="0.25">
      <c r="A635" s="118">
        <v>605521</v>
      </c>
      <c r="B635" s="119" t="s">
        <v>15788</v>
      </c>
      <c r="C635" s="118" t="s">
        <v>15233</v>
      </c>
      <c r="D635" s="120">
        <v>31773.78</v>
      </c>
    </row>
    <row r="636" spans="1:4" ht="30" customHeight="1" x14ac:dyDescent="0.25">
      <c r="A636" s="118">
        <v>605812</v>
      </c>
      <c r="B636" s="119" t="s">
        <v>15789</v>
      </c>
      <c r="C636" s="118" t="s">
        <v>15233</v>
      </c>
      <c r="D636" s="120">
        <v>39869.35</v>
      </c>
    </row>
    <row r="637" spans="1:4" ht="30" customHeight="1" x14ac:dyDescent="0.25">
      <c r="A637" s="118">
        <v>605541</v>
      </c>
      <c r="B637" s="119" t="s">
        <v>15790</v>
      </c>
      <c r="C637" s="118" t="s">
        <v>15233</v>
      </c>
      <c r="D637" s="120">
        <v>38190.97</v>
      </c>
    </row>
    <row r="638" spans="1:4" ht="30" customHeight="1" x14ac:dyDescent="0.25">
      <c r="A638" s="118">
        <v>605832</v>
      </c>
      <c r="B638" s="119" t="s">
        <v>15791</v>
      </c>
      <c r="C638" s="118" t="s">
        <v>15233</v>
      </c>
      <c r="D638" s="120">
        <v>52032.69</v>
      </c>
    </row>
    <row r="639" spans="1:4" ht="30" customHeight="1" x14ac:dyDescent="0.25">
      <c r="A639" s="118">
        <v>605561</v>
      </c>
      <c r="B639" s="119" t="s">
        <v>15792</v>
      </c>
      <c r="C639" s="118" t="s">
        <v>15233</v>
      </c>
      <c r="D639" s="120">
        <v>50354.32</v>
      </c>
    </row>
    <row r="640" spans="1:4" ht="30" customHeight="1" x14ac:dyDescent="0.25">
      <c r="A640" s="118">
        <v>605779</v>
      </c>
      <c r="B640" s="119" t="s">
        <v>15793</v>
      </c>
      <c r="C640" s="118" t="s">
        <v>15233</v>
      </c>
      <c r="D640" s="120">
        <v>36877.29</v>
      </c>
    </row>
    <row r="641" spans="1:4" ht="30" customHeight="1" x14ac:dyDescent="0.25">
      <c r="A641" s="118">
        <v>605522</v>
      </c>
      <c r="B641" s="119" t="s">
        <v>15794</v>
      </c>
      <c r="C641" s="118" t="s">
        <v>15233</v>
      </c>
      <c r="D641" s="120">
        <v>35138.01</v>
      </c>
    </row>
    <row r="642" spans="1:4" ht="30" customHeight="1" x14ac:dyDescent="0.25">
      <c r="A642" s="118">
        <v>605813</v>
      </c>
      <c r="B642" s="119" t="s">
        <v>15795</v>
      </c>
      <c r="C642" s="118" t="s">
        <v>15233</v>
      </c>
      <c r="D642" s="120">
        <v>43840.38</v>
      </c>
    </row>
    <row r="643" spans="1:4" ht="30" customHeight="1" x14ac:dyDescent="0.25">
      <c r="A643" s="118">
        <v>605542</v>
      </c>
      <c r="B643" s="119" t="s">
        <v>15796</v>
      </c>
      <c r="C643" s="118" t="s">
        <v>15233</v>
      </c>
      <c r="D643" s="120">
        <v>42101.11</v>
      </c>
    </row>
    <row r="644" spans="1:4" ht="30" customHeight="1" x14ac:dyDescent="0.25">
      <c r="A644" s="118">
        <v>605833</v>
      </c>
      <c r="B644" s="119" t="s">
        <v>15797</v>
      </c>
      <c r="C644" s="118" t="s">
        <v>15233</v>
      </c>
      <c r="D644" s="120">
        <v>57038.46</v>
      </c>
    </row>
    <row r="645" spans="1:4" ht="30" customHeight="1" x14ac:dyDescent="0.25">
      <c r="A645" s="118">
        <v>605562</v>
      </c>
      <c r="B645" s="119" t="s">
        <v>15798</v>
      </c>
      <c r="C645" s="118" t="s">
        <v>15233</v>
      </c>
      <c r="D645" s="120">
        <v>55299.18</v>
      </c>
    </row>
    <row r="646" spans="1:4" ht="30" customHeight="1" x14ac:dyDescent="0.25">
      <c r="A646" s="118">
        <v>605780</v>
      </c>
      <c r="B646" s="119" t="s">
        <v>15799</v>
      </c>
      <c r="C646" s="118" t="s">
        <v>15233</v>
      </c>
      <c r="D646" s="120">
        <v>39151.71</v>
      </c>
    </row>
    <row r="647" spans="1:4" ht="30" customHeight="1" x14ac:dyDescent="0.25">
      <c r="A647" s="118">
        <v>605523</v>
      </c>
      <c r="B647" s="119" t="s">
        <v>15800</v>
      </c>
      <c r="C647" s="118" t="s">
        <v>15233</v>
      </c>
      <c r="D647" s="120">
        <v>37311.46</v>
      </c>
    </row>
    <row r="648" spans="1:4" ht="30" customHeight="1" x14ac:dyDescent="0.25">
      <c r="A648" s="118">
        <v>605814</v>
      </c>
      <c r="B648" s="119" t="s">
        <v>15801</v>
      </c>
      <c r="C648" s="118" t="s">
        <v>15233</v>
      </c>
      <c r="D648" s="120">
        <v>46683</v>
      </c>
    </row>
    <row r="649" spans="1:4" ht="30" customHeight="1" x14ac:dyDescent="0.25">
      <c r="A649" s="118">
        <v>605543</v>
      </c>
      <c r="B649" s="119" t="s">
        <v>15802</v>
      </c>
      <c r="C649" s="118" t="s">
        <v>15233</v>
      </c>
      <c r="D649" s="120">
        <v>44842.75</v>
      </c>
    </row>
    <row r="650" spans="1:4" ht="30" customHeight="1" x14ac:dyDescent="0.25">
      <c r="A650" s="118">
        <v>605834</v>
      </c>
      <c r="B650" s="119" t="s">
        <v>15803</v>
      </c>
      <c r="C650" s="118" t="s">
        <v>15233</v>
      </c>
      <c r="D650" s="120">
        <v>60958.04</v>
      </c>
    </row>
    <row r="651" spans="1:4" ht="30" customHeight="1" x14ac:dyDescent="0.25">
      <c r="A651" s="118">
        <v>605563</v>
      </c>
      <c r="B651" s="119" t="s">
        <v>15804</v>
      </c>
      <c r="C651" s="118" t="s">
        <v>15233</v>
      </c>
      <c r="D651" s="120">
        <v>59117.79</v>
      </c>
    </row>
    <row r="652" spans="1:4" ht="15.75" customHeight="1" x14ac:dyDescent="0.25">
      <c r="A652" s="118">
        <v>605606</v>
      </c>
      <c r="B652" s="119" t="s">
        <v>15805</v>
      </c>
      <c r="C652" s="118" t="s">
        <v>15350</v>
      </c>
      <c r="D652" s="120">
        <v>16.13</v>
      </c>
    </row>
    <row r="653" spans="1:4" ht="15.75" customHeight="1" x14ac:dyDescent="0.25">
      <c r="A653" s="118">
        <v>705314</v>
      </c>
      <c r="B653" s="119" t="s">
        <v>15806</v>
      </c>
      <c r="C653" s="118" t="s">
        <v>15154</v>
      </c>
      <c r="D653" s="120">
        <v>14069.66</v>
      </c>
    </row>
    <row r="654" spans="1:4" ht="15.75" customHeight="1" x14ac:dyDescent="0.25">
      <c r="A654" s="118">
        <v>705312</v>
      </c>
      <c r="B654" s="119" t="s">
        <v>15807</v>
      </c>
      <c r="C654" s="118" t="s">
        <v>15154</v>
      </c>
      <c r="D654" s="120">
        <v>13037.83</v>
      </c>
    </row>
    <row r="655" spans="1:4" ht="15.75" customHeight="1" x14ac:dyDescent="0.25">
      <c r="A655" s="118">
        <v>705316</v>
      </c>
      <c r="B655" s="119" t="s">
        <v>15808</v>
      </c>
      <c r="C655" s="118" t="s">
        <v>15154</v>
      </c>
      <c r="D655" s="120">
        <v>15420.26</v>
      </c>
    </row>
    <row r="656" spans="1:4" ht="15.75" customHeight="1" x14ac:dyDescent="0.25">
      <c r="A656" s="118">
        <v>705315</v>
      </c>
      <c r="B656" s="119" t="s">
        <v>15809</v>
      </c>
      <c r="C656" s="118" t="s">
        <v>15154</v>
      </c>
      <c r="D656" s="120">
        <v>14306.45</v>
      </c>
    </row>
    <row r="657" spans="1:4" ht="15.75" customHeight="1" x14ac:dyDescent="0.25">
      <c r="A657" s="118">
        <v>705318</v>
      </c>
      <c r="B657" s="119" t="s">
        <v>15810</v>
      </c>
      <c r="C657" s="118" t="s">
        <v>15154</v>
      </c>
      <c r="D657" s="120">
        <v>16473.919999999998</v>
      </c>
    </row>
    <row r="658" spans="1:4" ht="15.75" customHeight="1" x14ac:dyDescent="0.25">
      <c r="A658" s="118">
        <v>705317</v>
      </c>
      <c r="B658" s="119" t="s">
        <v>15811</v>
      </c>
      <c r="C658" s="118" t="s">
        <v>15154</v>
      </c>
      <c r="D658" s="120">
        <v>15218.51</v>
      </c>
    </row>
    <row r="659" spans="1:4" ht="15.75" customHeight="1" x14ac:dyDescent="0.25">
      <c r="A659" s="118">
        <v>705320</v>
      </c>
      <c r="B659" s="119" t="s">
        <v>15812</v>
      </c>
      <c r="C659" s="118" t="s">
        <v>15154</v>
      </c>
      <c r="D659" s="120">
        <v>20653.740000000002</v>
      </c>
    </row>
    <row r="660" spans="1:4" ht="15.75" customHeight="1" x14ac:dyDescent="0.25">
      <c r="A660" s="118">
        <v>705319</v>
      </c>
      <c r="B660" s="119" t="s">
        <v>15813</v>
      </c>
      <c r="C660" s="118" t="s">
        <v>15154</v>
      </c>
      <c r="D660" s="120">
        <v>19117.36</v>
      </c>
    </row>
    <row r="661" spans="1:4" ht="15.75" customHeight="1" x14ac:dyDescent="0.25">
      <c r="A661" s="118">
        <v>705322</v>
      </c>
      <c r="B661" s="119" t="s">
        <v>15814</v>
      </c>
      <c r="C661" s="118" t="s">
        <v>15154</v>
      </c>
      <c r="D661" s="120">
        <v>21703.56</v>
      </c>
    </row>
    <row r="662" spans="1:4" ht="15.75" customHeight="1" x14ac:dyDescent="0.25">
      <c r="A662" s="118">
        <v>705321</v>
      </c>
      <c r="B662" s="119" t="s">
        <v>15815</v>
      </c>
      <c r="C662" s="118" t="s">
        <v>15154</v>
      </c>
      <c r="D662" s="120">
        <v>19968.990000000002</v>
      </c>
    </row>
    <row r="663" spans="1:4" ht="15.75" customHeight="1" x14ac:dyDescent="0.25">
      <c r="A663" s="118">
        <v>705324</v>
      </c>
      <c r="B663" s="119" t="s">
        <v>15816</v>
      </c>
      <c r="C663" s="118" t="s">
        <v>15154</v>
      </c>
      <c r="D663" s="120">
        <v>23824.15</v>
      </c>
    </row>
    <row r="664" spans="1:4" ht="15.75" customHeight="1" x14ac:dyDescent="0.25">
      <c r="A664" s="118">
        <v>705323</v>
      </c>
      <c r="B664" s="119" t="s">
        <v>15817</v>
      </c>
      <c r="C664" s="118" t="s">
        <v>15154</v>
      </c>
      <c r="D664" s="120">
        <v>21964.39</v>
      </c>
    </row>
    <row r="665" spans="1:4" ht="15.75" customHeight="1" x14ac:dyDescent="0.25">
      <c r="A665" s="118">
        <v>705326</v>
      </c>
      <c r="B665" s="119" t="s">
        <v>15818</v>
      </c>
      <c r="C665" s="118" t="s">
        <v>15154</v>
      </c>
      <c r="D665" s="120">
        <v>25607.09</v>
      </c>
    </row>
    <row r="666" spans="1:4" ht="15.75" customHeight="1" x14ac:dyDescent="0.25">
      <c r="A666" s="118">
        <v>705325</v>
      </c>
      <c r="B666" s="119" t="s">
        <v>15819</v>
      </c>
      <c r="C666" s="118" t="s">
        <v>15154</v>
      </c>
      <c r="D666" s="120">
        <v>23571.32</v>
      </c>
    </row>
    <row r="667" spans="1:4" ht="15.75" customHeight="1" x14ac:dyDescent="0.25">
      <c r="A667" s="118">
        <v>705328</v>
      </c>
      <c r="B667" s="119" t="s">
        <v>15820</v>
      </c>
      <c r="C667" s="118" t="s">
        <v>15154</v>
      </c>
      <c r="D667" s="120">
        <v>32488.62</v>
      </c>
    </row>
    <row r="668" spans="1:4" ht="15.75" customHeight="1" x14ac:dyDescent="0.25">
      <c r="A668" s="118">
        <v>705327</v>
      </c>
      <c r="B668" s="119" t="s">
        <v>15821</v>
      </c>
      <c r="C668" s="118" t="s">
        <v>15154</v>
      </c>
      <c r="D668" s="120">
        <v>29963.02</v>
      </c>
    </row>
    <row r="669" spans="1:4" ht="15.75" customHeight="1" x14ac:dyDescent="0.25">
      <c r="A669" s="118">
        <v>705330</v>
      </c>
      <c r="B669" s="119" t="s">
        <v>15822</v>
      </c>
      <c r="C669" s="118" t="s">
        <v>15154</v>
      </c>
      <c r="D669" s="120">
        <v>30297.01</v>
      </c>
    </row>
    <row r="670" spans="1:4" ht="15.75" customHeight="1" x14ac:dyDescent="0.25">
      <c r="A670" s="118">
        <v>705329</v>
      </c>
      <c r="B670" s="119" t="s">
        <v>15823</v>
      </c>
      <c r="C670" s="118" t="s">
        <v>15154</v>
      </c>
      <c r="D670" s="120">
        <v>27773.9</v>
      </c>
    </row>
    <row r="671" spans="1:4" ht="15.75" customHeight="1" x14ac:dyDescent="0.25">
      <c r="A671" s="118">
        <v>705332</v>
      </c>
      <c r="B671" s="119" t="s">
        <v>15824</v>
      </c>
      <c r="C671" s="118" t="s">
        <v>15154</v>
      </c>
      <c r="D671" s="120">
        <v>32776.11</v>
      </c>
    </row>
    <row r="672" spans="1:4" ht="15.75" customHeight="1" x14ac:dyDescent="0.25">
      <c r="A672" s="118">
        <v>705331</v>
      </c>
      <c r="B672" s="119" t="s">
        <v>15825</v>
      </c>
      <c r="C672" s="118" t="s">
        <v>15154</v>
      </c>
      <c r="D672" s="120">
        <v>30200.85</v>
      </c>
    </row>
    <row r="673" spans="1:4" ht="15.75" customHeight="1" x14ac:dyDescent="0.25">
      <c r="A673" s="118">
        <v>705334</v>
      </c>
      <c r="B673" s="119" t="s">
        <v>15826</v>
      </c>
      <c r="C673" s="118" t="s">
        <v>15154</v>
      </c>
      <c r="D673" s="120">
        <v>34802.230000000003</v>
      </c>
    </row>
    <row r="674" spans="1:4" ht="15.75" customHeight="1" x14ac:dyDescent="0.25">
      <c r="A674" s="118">
        <v>705333</v>
      </c>
      <c r="B674" s="119" t="s">
        <v>15827</v>
      </c>
      <c r="C674" s="118" t="s">
        <v>15154</v>
      </c>
      <c r="D674" s="120">
        <v>32250.76</v>
      </c>
    </row>
    <row r="675" spans="1:4" ht="15.75" customHeight="1" x14ac:dyDescent="0.25">
      <c r="A675" s="118">
        <v>705336</v>
      </c>
      <c r="B675" s="119" t="s">
        <v>15828</v>
      </c>
      <c r="C675" s="118" t="s">
        <v>15154</v>
      </c>
      <c r="D675" s="120">
        <v>46892.44</v>
      </c>
    </row>
    <row r="676" spans="1:4" ht="15.75" customHeight="1" x14ac:dyDescent="0.25">
      <c r="A676" s="118">
        <v>705335</v>
      </c>
      <c r="B676" s="119" t="s">
        <v>15829</v>
      </c>
      <c r="C676" s="118" t="s">
        <v>15154</v>
      </c>
      <c r="D676" s="120">
        <v>43336.49</v>
      </c>
    </row>
    <row r="677" spans="1:4" ht="15.75" customHeight="1" x14ac:dyDescent="0.25">
      <c r="A677" s="118">
        <v>705338</v>
      </c>
      <c r="B677" s="119" t="s">
        <v>15830</v>
      </c>
      <c r="C677" s="118" t="s">
        <v>15154</v>
      </c>
      <c r="D677" s="120">
        <v>43666.44</v>
      </c>
    </row>
    <row r="678" spans="1:4" ht="15.75" customHeight="1" x14ac:dyDescent="0.25">
      <c r="A678" s="118">
        <v>705337</v>
      </c>
      <c r="B678" s="119" t="s">
        <v>15831</v>
      </c>
      <c r="C678" s="118" t="s">
        <v>15154</v>
      </c>
      <c r="D678" s="120">
        <v>39989.67</v>
      </c>
    </row>
    <row r="679" spans="1:4" ht="15.75" customHeight="1" x14ac:dyDescent="0.25">
      <c r="A679" s="118">
        <v>705340</v>
      </c>
      <c r="B679" s="119" t="s">
        <v>15832</v>
      </c>
      <c r="C679" s="118" t="s">
        <v>15154</v>
      </c>
      <c r="D679" s="120">
        <v>47084.54</v>
      </c>
    </row>
    <row r="680" spans="1:4" ht="15.75" customHeight="1" x14ac:dyDescent="0.25">
      <c r="A680" s="118">
        <v>705339</v>
      </c>
      <c r="B680" s="119" t="s">
        <v>15833</v>
      </c>
      <c r="C680" s="118" t="s">
        <v>15154</v>
      </c>
      <c r="D680" s="120">
        <v>43366.28</v>
      </c>
    </row>
    <row r="681" spans="1:4" ht="15.75" customHeight="1" x14ac:dyDescent="0.25">
      <c r="A681" s="118">
        <v>705342</v>
      </c>
      <c r="B681" s="119" t="s">
        <v>15834</v>
      </c>
      <c r="C681" s="118" t="s">
        <v>15154</v>
      </c>
      <c r="D681" s="120">
        <v>53416.84</v>
      </c>
    </row>
    <row r="682" spans="1:4" ht="15.75" customHeight="1" x14ac:dyDescent="0.25">
      <c r="A682" s="118">
        <v>705341</v>
      </c>
      <c r="B682" s="119" t="s">
        <v>15835</v>
      </c>
      <c r="C682" s="118" t="s">
        <v>15154</v>
      </c>
      <c r="D682" s="120">
        <v>49281.4</v>
      </c>
    </row>
    <row r="683" spans="1:4" ht="15.75" customHeight="1" x14ac:dyDescent="0.25">
      <c r="A683" s="118">
        <v>705344</v>
      </c>
      <c r="B683" s="119" t="s">
        <v>15836</v>
      </c>
      <c r="C683" s="118" t="s">
        <v>15154</v>
      </c>
      <c r="D683" s="120">
        <v>67662.720000000001</v>
      </c>
    </row>
    <row r="684" spans="1:4" ht="15.75" customHeight="1" x14ac:dyDescent="0.25">
      <c r="A684" s="118">
        <v>705343</v>
      </c>
      <c r="B684" s="119" t="s">
        <v>15837</v>
      </c>
      <c r="C684" s="118" t="s">
        <v>15154</v>
      </c>
      <c r="D684" s="120">
        <v>62596.82</v>
      </c>
    </row>
    <row r="685" spans="1:4" ht="15.75" customHeight="1" x14ac:dyDescent="0.25">
      <c r="A685" s="118">
        <v>705225</v>
      </c>
      <c r="B685" s="119" t="s">
        <v>15838</v>
      </c>
      <c r="C685" s="118" t="s">
        <v>15154</v>
      </c>
      <c r="D685" s="120">
        <v>12067.64</v>
      </c>
    </row>
    <row r="686" spans="1:4" ht="15.75" customHeight="1" x14ac:dyDescent="0.25">
      <c r="A686" s="118">
        <v>705224</v>
      </c>
      <c r="B686" s="119" t="s">
        <v>15839</v>
      </c>
      <c r="C686" s="118" t="s">
        <v>15154</v>
      </c>
      <c r="D686" s="120">
        <v>11117.47</v>
      </c>
    </row>
    <row r="687" spans="1:4" ht="15.75" customHeight="1" x14ac:dyDescent="0.25">
      <c r="A687" s="118">
        <v>705227</v>
      </c>
      <c r="B687" s="119" t="s">
        <v>15840</v>
      </c>
      <c r="C687" s="118" t="s">
        <v>15154</v>
      </c>
      <c r="D687" s="120">
        <v>12479.05</v>
      </c>
    </row>
    <row r="688" spans="1:4" ht="15.75" customHeight="1" x14ac:dyDescent="0.25">
      <c r="A688" s="118">
        <v>705226</v>
      </c>
      <c r="B688" s="119" t="s">
        <v>15841</v>
      </c>
      <c r="C688" s="118" t="s">
        <v>15154</v>
      </c>
      <c r="D688" s="120">
        <v>11607.1</v>
      </c>
    </row>
    <row r="689" spans="1:4" ht="15.75" customHeight="1" x14ac:dyDescent="0.25">
      <c r="A689" s="118">
        <v>705229</v>
      </c>
      <c r="B689" s="119" t="s">
        <v>15842</v>
      </c>
      <c r="C689" s="118" t="s">
        <v>15154</v>
      </c>
      <c r="D689" s="120">
        <v>13441.35</v>
      </c>
    </row>
    <row r="690" spans="1:4" ht="15.75" customHeight="1" x14ac:dyDescent="0.25">
      <c r="A690" s="118">
        <v>705228</v>
      </c>
      <c r="B690" s="119" t="s">
        <v>15843</v>
      </c>
      <c r="C690" s="118" t="s">
        <v>15154</v>
      </c>
      <c r="D690" s="120">
        <v>12434.74</v>
      </c>
    </row>
    <row r="691" spans="1:4" ht="15.75" customHeight="1" x14ac:dyDescent="0.25">
      <c r="A691" s="118">
        <v>705231</v>
      </c>
      <c r="B691" s="119" t="s">
        <v>15844</v>
      </c>
      <c r="C691" s="118" t="s">
        <v>15154</v>
      </c>
      <c r="D691" s="120">
        <v>16735.97</v>
      </c>
    </row>
    <row r="692" spans="1:4" ht="15.75" customHeight="1" x14ac:dyDescent="0.25">
      <c r="A692" s="118">
        <v>705230</v>
      </c>
      <c r="B692" s="119" t="s">
        <v>15845</v>
      </c>
      <c r="C692" s="118" t="s">
        <v>15154</v>
      </c>
      <c r="D692" s="120">
        <v>15557.55</v>
      </c>
    </row>
    <row r="693" spans="1:4" ht="15.75" customHeight="1" x14ac:dyDescent="0.25">
      <c r="A693" s="118">
        <v>705233</v>
      </c>
      <c r="B693" s="119" t="s">
        <v>15846</v>
      </c>
      <c r="C693" s="118" t="s">
        <v>15154</v>
      </c>
      <c r="D693" s="120">
        <v>18735.07</v>
      </c>
    </row>
    <row r="694" spans="1:4" ht="15.75" customHeight="1" x14ac:dyDescent="0.25">
      <c r="A694" s="118">
        <v>705232</v>
      </c>
      <c r="B694" s="119" t="s">
        <v>15847</v>
      </c>
      <c r="C694" s="118" t="s">
        <v>15154</v>
      </c>
      <c r="D694" s="120">
        <v>17222.86</v>
      </c>
    </row>
    <row r="695" spans="1:4" ht="15.75" customHeight="1" x14ac:dyDescent="0.25">
      <c r="A695" s="118">
        <v>705235</v>
      </c>
      <c r="B695" s="119" t="s">
        <v>15848</v>
      </c>
      <c r="C695" s="118" t="s">
        <v>15154</v>
      </c>
      <c r="D695" s="120">
        <v>19227.86</v>
      </c>
    </row>
    <row r="696" spans="1:4" ht="15.75" customHeight="1" x14ac:dyDescent="0.25">
      <c r="A696" s="118">
        <v>705234</v>
      </c>
      <c r="B696" s="119" t="s">
        <v>15849</v>
      </c>
      <c r="C696" s="118" t="s">
        <v>15154</v>
      </c>
      <c r="D696" s="120">
        <v>17815.96</v>
      </c>
    </row>
    <row r="697" spans="1:4" ht="15.75" customHeight="1" x14ac:dyDescent="0.25">
      <c r="A697" s="118">
        <v>705237</v>
      </c>
      <c r="B697" s="119" t="s">
        <v>15850</v>
      </c>
      <c r="C697" s="118" t="s">
        <v>15154</v>
      </c>
      <c r="D697" s="120">
        <v>20826.740000000002</v>
      </c>
    </row>
    <row r="698" spans="1:4" ht="15.75" customHeight="1" x14ac:dyDescent="0.25">
      <c r="A698" s="118">
        <v>705236</v>
      </c>
      <c r="B698" s="119" t="s">
        <v>15851</v>
      </c>
      <c r="C698" s="118" t="s">
        <v>15154</v>
      </c>
      <c r="D698" s="120">
        <v>19242.16</v>
      </c>
    </row>
    <row r="699" spans="1:4" ht="15.75" customHeight="1" x14ac:dyDescent="0.25">
      <c r="A699" s="118">
        <v>705239</v>
      </c>
      <c r="B699" s="119" t="s">
        <v>15852</v>
      </c>
      <c r="C699" s="118" t="s">
        <v>15154</v>
      </c>
      <c r="D699" s="120">
        <v>26574.86</v>
      </c>
    </row>
    <row r="700" spans="1:4" ht="15.75" customHeight="1" x14ac:dyDescent="0.25">
      <c r="A700" s="118">
        <v>705238</v>
      </c>
      <c r="B700" s="119" t="s">
        <v>15853</v>
      </c>
      <c r="C700" s="118" t="s">
        <v>15154</v>
      </c>
      <c r="D700" s="120">
        <v>24593.7</v>
      </c>
    </row>
    <row r="701" spans="1:4" ht="15.75" customHeight="1" x14ac:dyDescent="0.25">
      <c r="A701" s="118">
        <v>705241</v>
      </c>
      <c r="B701" s="119" t="s">
        <v>15854</v>
      </c>
      <c r="C701" s="118" t="s">
        <v>15154</v>
      </c>
      <c r="D701" s="120">
        <v>25293.31</v>
      </c>
    </row>
    <row r="702" spans="1:4" ht="15.75" customHeight="1" x14ac:dyDescent="0.25">
      <c r="A702" s="118">
        <v>705240</v>
      </c>
      <c r="B702" s="119" t="s">
        <v>15855</v>
      </c>
      <c r="C702" s="118" t="s">
        <v>15154</v>
      </c>
      <c r="D702" s="120">
        <v>23215.75</v>
      </c>
    </row>
    <row r="703" spans="1:4" ht="15.75" customHeight="1" x14ac:dyDescent="0.25">
      <c r="A703" s="118">
        <v>705243</v>
      </c>
      <c r="B703" s="119" t="s">
        <v>15856</v>
      </c>
      <c r="C703" s="118" t="s">
        <v>15154</v>
      </c>
      <c r="D703" s="120">
        <v>26775.88</v>
      </c>
    </row>
    <row r="704" spans="1:4" ht="15.75" customHeight="1" x14ac:dyDescent="0.25">
      <c r="A704" s="118">
        <v>705242</v>
      </c>
      <c r="B704" s="119" t="s">
        <v>15857</v>
      </c>
      <c r="C704" s="118" t="s">
        <v>15154</v>
      </c>
      <c r="D704" s="120">
        <v>24691.93</v>
      </c>
    </row>
    <row r="705" spans="1:4" ht="15.75" customHeight="1" x14ac:dyDescent="0.25">
      <c r="A705" s="118">
        <v>705245</v>
      </c>
      <c r="B705" s="119" t="s">
        <v>15858</v>
      </c>
      <c r="C705" s="118" t="s">
        <v>15154</v>
      </c>
      <c r="D705" s="120">
        <v>29685.74</v>
      </c>
    </row>
    <row r="706" spans="1:4" ht="15.75" customHeight="1" x14ac:dyDescent="0.25">
      <c r="A706" s="118">
        <v>705244</v>
      </c>
      <c r="B706" s="119" t="s">
        <v>15859</v>
      </c>
      <c r="C706" s="118" t="s">
        <v>15154</v>
      </c>
      <c r="D706" s="120">
        <v>27462.58</v>
      </c>
    </row>
    <row r="707" spans="1:4" ht="15.75" customHeight="1" x14ac:dyDescent="0.25">
      <c r="A707" s="118">
        <v>705247</v>
      </c>
      <c r="B707" s="119" t="s">
        <v>15860</v>
      </c>
      <c r="C707" s="118" t="s">
        <v>15154</v>
      </c>
      <c r="D707" s="120">
        <v>37551.53</v>
      </c>
    </row>
    <row r="708" spans="1:4" ht="15.75" customHeight="1" x14ac:dyDescent="0.25">
      <c r="A708" s="118">
        <v>705246</v>
      </c>
      <c r="B708" s="119" t="s">
        <v>15861</v>
      </c>
      <c r="C708" s="118" t="s">
        <v>15154</v>
      </c>
      <c r="D708" s="120">
        <v>34827.879999999997</v>
      </c>
    </row>
    <row r="709" spans="1:4" ht="15.75" customHeight="1" x14ac:dyDescent="0.25">
      <c r="A709" s="118">
        <v>705249</v>
      </c>
      <c r="B709" s="119" t="s">
        <v>15862</v>
      </c>
      <c r="C709" s="118" t="s">
        <v>15154</v>
      </c>
      <c r="D709" s="120">
        <v>35843.370000000003</v>
      </c>
    </row>
    <row r="710" spans="1:4" ht="15.75" customHeight="1" x14ac:dyDescent="0.25">
      <c r="A710" s="118">
        <v>705248</v>
      </c>
      <c r="B710" s="119" t="s">
        <v>15863</v>
      </c>
      <c r="C710" s="118" t="s">
        <v>15154</v>
      </c>
      <c r="D710" s="120">
        <v>32829.42</v>
      </c>
    </row>
    <row r="711" spans="1:4" ht="15.75" customHeight="1" x14ac:dyDescent="0.25">
      <c r="A711" s="118">
        <v>705251</v>
      </c>
      <c r="B711" s="119" t="s">
        <v>15864</v>
      </c>
      <c r="C711" s="118" t="s">
        <v>15154</v>
      </c>
      <c r="D711" s="120">
        <v>37896.410000000003</v>
      </c>
    </row>
    <row r="712" spans="1:4" ht="15.75" customHeight="1" x14ac:dyDescent="0.25">
      <c r="A712" s="118">
        <v>705250</v>
      </c>
      <c r="B712" s="119" t="s">
        <v>15865</v>
      </c>
      <c r="C712" s="118" t="s">
        <v>15154</v>
      </c>
      <c r="D712" s="120">
        <v>34873.07</v>
      </c>
    </row>
    <row r="713" spans="1:4" ht="15.75" customHeight="1" x14ac:dyDescent="0.25">
      <c r="A713" s="118">
        <v>705253</v>
      </c>
      <c r="B713" s="119" t="s">
        <v>15866</v>
      </c>
      <c r="C713" s="118" t="s">
        <v>15154</v>
      </c>
      <c r="D713" s="120">
        <v>41470.06</v>
      </c>
    </row>
    <row r="714" spans="1:4" ht="15.75" customHeight="1" x14ac:dyDescent="0.25">
      <c r="A714" s="118">
        <v>705252</v>
      </c>
      <c r="B714" s="119" t="s">
        <v>15867</v>
      </c>
      <c r="C714" s="118" t="s">
        <v>15154</v>
      </c>
      <c r="D714" s="120">
        <v>38181.919999999998</v>
      </c>
    </row>
    <row r="715" spans="1:4" ht="15.75" customHeight="1" x14ac:dyDescent="0.25">
      <c r="A715" s="118">
        <v>705255</v>
      </c>
      <c r="B715" s="119" t="s">
        <v>15868</v>
      </c>
      <c r="C715" s="118" t="s">
        <v>15154</v>
      </c>
      <c r="D715" s="120">
        <v>52401.77</v>
      </c>
    </row>
    <row r="716" spans="1:4" ht="15.75" customHeight="1" x14ac:dyDescent="0.25">
      <c r="A716" s="118">
        <v>705254</v>
      </c>
      <c r="B716" s="119" t="s">
        <v>15869</v>
      </c>
      <c r="C716" s="118" t="s">
        <v>15154</v>
      </c>
      <c r="D716" s="120">
        <v>48425.9</v>
      </c>
    </row>
    <row r="717" spans="1:4" ht="15.75" customHeight="1" x14ac:dyDescent="0.25">
      <c r="A717" s="118">
        <v>705403</v>
      </c>
      <c r="B717" s="119" t="s">
        <v>15870</v>
      </c>
      <c r="C717" s="118" t="s">
        <v>15154</v>
      </c>
      <c r="D717" s="120">
        <v>17565.23</v>
      </c>
    </row>
    <row r="718" spans="1:4" ht="15.75" customHeight="1" x14ac:dyDescent="0.25">
      <c r="A718" s="118">
        <v>705402</v>
      </c>
      <c r="B718" s="119" t="s">
        <v>15871</v>
      </c>
      <c r="C718" s="118" t="s">
        <v>15154</v>
      </c>
      <c r="D718" s="120">
        <v>16183.32</v>
      </c>
    </row>
    <row r="719" spans="1:4" ht="15.75" customHeight="1" x14ac:dyDescent="0.25">
      <c r="A719" s="118">
        <v>705405</v>
      </c>
      <c r="B719" s="119" t="s">
        <v>15872</v>
      </c>
      <c r="C719" s="118" t="s">
        <v>15154</v>
      </c>
      <c r="D719" s="120">
        <v>18998.2</v>
      </c>
    </row>
    <row r="720" spans="1:4" ht="15.75" customHeight="1" x14ac:dyDescent="0.25">
      <c r="A720" s="118">
        <v>705404</v>
      </c>
      <c r="B720" s="119" t="s">
        <v>15873</v>
      </c>
      <c r="C720" s="118" t="s">
        <v>15154</v>
      </c>
      <c r="D720" s="120">
        <v>17598.59</v>
      </c>
    </row>
    <row r="721" spans="1:4" ht="15.75" customHeight="1" x14ac:dyDescent="0.25">
      <c r="A721" s="118">
        <v>705407</v>
      </c>
      <c r="B721" s="119" t="s">
        <v>15874</v>
      </c>
      <c r="C721" s="118" t="s">
        <v>15154</v>
      </c>
      <c r="D721" s="120">
        <v>19930.52</v>
      </c>
    </row>
    <row r="722" spans="1:4" ht="15.75" customHeight="1" x14ac:dyDescent="0.25">
      <c r="A722" s="118">
        <v>705406</v>
      </c>
      <c r="B722" s="119" t="s">
        <v>15875</v>
      </c>
      <c r="C722" s="118" t="s">
        <v>15154</v>
      </c>
      <c r="D722" s="120">
        <v>18371.59</v>
      </c>
    </row>
    <row r="723" spans="1:4" ht="15.75" customHeight="1" x14ac:dyDescent="0.25">
      <c r="A723" s="118">
        <v>705409</v>
      </c>
      <c r="B723" s="119" t="s">
        <v>15876</v>
      </c>
      <c r="C723" s="118" t="s">
        <v>15154</v>
      </c>
      <c r="D723" s="120">
        <v>25086.57</v>
      </c>
    </row>
    <row r="724" spans="1:4" ht="15.75" customHeight="1" x14ac:dyDescent="0.25">
      <c r="A724" s="118">
        <v>705408</v>
      </c>
      <c r="B724" s="119" t="s">
        <v>15877</v>
      </c>
      <c r="C724" s="118" t="s">
        <v>15154</v>
      </c>
      <c r="D724" s="120">
        <v>23166.16</v>
      </c>
    </row>
    <row r="725" spans="1:4" ht="15.75" customHeight="1" x14ac:dyDescent="0.25">
      <c r="A725" s="118">
        <v>705411</v>
      </c>
      <c r="B725" s="119" t="s">
        <v>15878</v>
      </c>
      <c r="C725" s="118" t="s">
        <v>15154</v>
      </c>
      <c r="D725" s="120">
        <v>26574.959999999999</v>
      </c>
    </row>
    <row r="726" spans="1:4" ht="15.75" customHeight="1" x14ac:dyDescent="0.25">
      <c r="A726" s="118">
        <v>705410</v>
      </c>
      <c r="B726" s="119" t="s">
        <v>15879</v>
      </c>
      <c r="C726" s="118" t="s">
        <v>15154</v>
      </c>
      <c r="D726" s="120">
        <v>24347.19</v>
      </c>
    </row>
    <row r="727" spans="1:4" ht="15.75" customHeight="1" x14ac:dyDescent="0.25">
      <c r="A727" s="118">
        <v>705413</v>
      </c>
      <c r="B727" s="119" t="s">
        <v>15880</v>
      </c>
      <c r="C727" s="118" t="s">
        <v>15154</v>
      </c>
      <c r="D727" s="120">
        <v>28618.89</v>
      </c>
    </row>
    <row r="728" spans="1:4" ht="15.75" customHeight="1" x14ac:dyDescent="0.25">
      <c r="A728" s="118">
        <v>705412</v>
      </c>
      <c r="B728" s="119" t="s">
        <v>15881</v>
      </c>
      <c r="C728" s="118" t="s">
        <v>15154</v>
      </c>
      <c r="D728" s="120">
        <v>26385.56</v>
      </c>
    </row>
    <row r="729" spans="1:4" ht="15.75" customHeight="1" x14ac:dyDescent="0.25">
      <c r="A729" s="118">
        <v>705415</v>
      </c>
      <c r="B729" s="119" t="s">
        <v>15882</v>
      </c>
      <c r="C729" s="118" t="s">
        <v>15154</v>
      </c>
      <c r="D729" s="120">
        <v>31526.74</v>
      </c>
    </row>
    <row r="730" spans="1:4" ht="15.75" customHeight="1" x14ac:dyDescent="0.25">
      <c r="A730" s="118">
        <v>705414</v>
      </c>
      <c r="B730" s="119" t="s">
        <v>15883</v>
      </c>
      <c r="C730" s="118" t="s">
        <v>15154</v>
      </c>
      <c r="D730" s="120">
        <v>29010.21</v>
      </c>
    </row>
    <row r="731" spans="1:4" ht="15.75" customHeight="1" x14ac:dyDescent="0.25">
      <c r="A731" s="118">
        <v>705417</v>
      </c>
      <c r="B731" s="119" t="s">
        <v>15884</v>
      </c>
      <c r="C731" s="118" t="s">
        <v>15154</v>
      </c>
      <c r="D731" s="120">
        <v>39908.71</v>
      </c>
    </row>
    <row r="732" spans="1:4" ht="15.75" customHeight="1" x14ac:dyDescent="0.25">
      <c r="A732" s="118">
        <v>705416</v>
      </c>
      <c r="B732" s="119" t="s">
        <v>15885</v>
      </c>
      <c r="C732" s="118" t="s">
        <v>15154</v>
      </c>
      <c r="D732" s="120">
        <v>36811.21</v>
      </c>
    </row>
    <row r="733" spans="1:4" ht="15.75" customHeight="1" x14ac:dyDescent="0.25">
      <c r="A733" s="118">
        <v>705419</v>
      </c>
      <c r="B733" s="119" t="s">
        <v>15886</v>
      </c>
      <c r="C733" s="118" t="s">
        <v>15154</v>
      </c>
      <c r="D733" s="120">
        <v>37557.949999999997</v>
      </c>
    </row>
    <row r="734" spans="1:4" ht="15.75" customHeight="1" x14ac:dyDescent="0.25">
      <c r="A734" s="118">
        <v>705418</v>
      </c>
      <c r="B734" s="119" t="s">
        <v>15887</v>
      </c>
      <c r="C734" s="118" t="s">
        <v>15154</v>
      </c>
      <c r="D734" s="120">
        <v>34445.14</v>
      </c>
    </row>
    <row r="735" spans="1:4" ht="15.75" customHeight="1" x14ac:dyDescent="0.25">
      <c r="A735" s="118">
        <v>705421</v>
      </c>
      <c r="B735" s="119" t="s">
        <v>15888</v>
      </c>
      <c r="C735" s="118" t="s">
        <v>15154</v>
      </c>
      <c r="D735" s="120">
        <v>40443.629999999997</v>
      </c>
    </row>
    <row r="736" spans="1:4" ht="15.75" customHeight="1" x14ac:dyDescent="0.25">
      <c r="A736" s="118">
        <v>705420</v>
      </c>
      <c r="B736" s="119" t="s">
        <v>15889</v>
      </c>
      <c r="C736" s="118" t="s">
        <v>15154</v>
      </c>
      <c r="D736" s="120">
        <v>37311.21</v>
      </c>
    </row>
    <row r="737" spans="1:4" ht="15.75" customHeight="1" x14ac:dyDescent="0.25">
      <c r="A737" s="118">
        <v>705423</v>
      </c>
      <c r="B737" s="119" t="s">
        <v>15890</v>
      </c>
      <c r="C737" s="118" t="s">
        <v>15154</v>
      </c>
      <c r="D737" s="120">
        <v>46011.07</v>
      </c>
    </row>
    <row r="738" spans="1:4" ht="15.75" customHeight="1" x14ac:dyDescent="0.25">
      <c r="A738" s="118">
        <v>705422</v>
      </c>
      <c r="B738" s="119" t="s">
        <v>15891</v>
      </c>
      <c r="C738" s="118" t="s">
        <v>15154</v>
      </c>
      <c r="D738" s="120">
        <v>42506.19</v>
      </c>
    </row>
    <row r="739" spans="1:4" ht="15.75" customHeight="1" x14ac:dyDescent="0.25">
      <c r="A739" s="118">
        <v>705425</v>
      </c>
      <c r="B739" s="119" t="s">
        <v>15892</v>
      </c>
      <c r="C739" s="118" t="s">
        <v>15154</v>
      </c>
      <c r="D739" s="120">
        <v>58223.31</v>
      </c>
    </row>
    <row r="740" spans="1:4" ht="15.75" customHeight="1" x14ac:dyDescent="0.25">
      <c r="A740" s="118">
        <v>705424</v>
      </c>
      <c r="B740" s="119" t="s">
        <v>15893</v>
      </c>
      <c r="C740" s="118" t="s">
        <v>15154</v>
      </c>
      <c r="D740" s="120">
        <v>53922.66</v>
      </c>
    </row>
    <row r="741" spans="1:4" ht="15.75" customHeight="1" x14ac:dyDescent="0.25">
      <c r="A741" s="118">
        <v>705427</v>
      </c>
      <c r="B741" s="119" t="s">
        <v>15894</v>
      </c>
      <c r="C741" s="118" t="s">
        <v>15154</v>
      </c>
      <c r="D741" s="120">
        <v>52974.49</v>
      </c>
    </row>
    <row r="742" spans="1:4" ht="15.75" customHeight="1" x14ac:dyDescent="0.25">
      <c r="A742" s="118">
        <v>705426</v>
      </c>
      <c r="B742" s="119" t="s">
        <v>15895</v>
      </c>
      <c r="C742" s="118" t="s">
        <v>15154</v>
      </c>
      <c r="D742" s="120">
        <v>48471.83</v>
      </c>
    </row>
    <row r="743" spans="1:4" ht="15.75" customHeight="1" x14ac:dyDescent="0.25">
      <c r="A743" s="118">
        <v>705429</v>
      </c>
      <c r="B743" s="119" t="s">
        <v>15896</v>
      </c>
      <c r="C743" s="118" t="s">
        <v>15154</v>
      </c>
      <c r="D743" s="120">
        <v>54884.56</v>
      </c>
    </row>
    <row r="744" spans="1:4" ht="15.75" customHeight="1" x14ac:dyDescent="0.25">
      <c r="A744" s="118">
        <v>705428</v>
      </c>
      <c r="B744" s="119" t="s">
        <v>15897</v>
      </c>
      <c r="C744" s="118" t="s">
        <v>15154</v>
      </c>
      <c r="D744" s="120">
        <v>50448.160000000003</v>
      </c>
    </row>
    <row r="745" spans="1:4" ht="15.75" customHeight="1" x14ac:dyDescent="0.25">
      <c r="A745" s="118">
        <v>705431</v>
      </c>
      <c r="B745" s="119" t="s">
        <v>15898</v>
      </c>
      <c r="C745" s="118" t="s">
        <v>15154</v>
      </c>
      <c r="D745" s="120">
        <v>65971.17</v>
      </c>
    </row>
    <row r="746" spans="1:4" ht="15.75" customHeight="1" x14ac:dyDescent="0.25">
      <c r="A746" s="118">
        <v>705430</v>
      </c>
      <c r="B746" s="119" t="s">
        <v>15899</v>
      </c>
      <c r="C746" s="118" t="s">
        <v>15154</v>
      </c>
      <c r="D746" s="120">
        <v>61020.29</v>
      </c>
    </row>
    <row r="747" spans="1:4" ht="15.75" customHeight="1" x14ac:dyDescent="0.25">
      <c r="A747" s="118">
        <v>705433</v>
      </c>
      <c r="B747" s="119" t="s">
        <v>15900</v>
      </c>
      <c r="C747" s="118" t="s">
        <v>15154</v>
      </c>
      <c r="D747" s="120">
        <v>83617.210000000006</v>
      </c>
    </row>
    <row r="748" spans="1:4" ht="15.75" customHeight="1" x14ac:dyDescent="0.25">
      <c r="A748" s="118">
        <v>705432</v>
      </c>
      <c r="B748" s="119" t="s">
        <v>15901</v>
      </c>
      <c r="C748" s="118" t="s">
        <v>15154</v>
      </c>
      <c r="D748" s="120">
        <v>77485.05</v>
      </c>
    </row>
    <row r="749" spans="1:4" ht="15.75" customHeight="1" x14ac:dyDescent="0.25">
      <c r="A749" s="118">
        <v>705257</v>
      </c>
      <c r="B749" s="119" t="s">
        <v>15902</v>
      </c>
      <c r="C749" s="118" t="s">
        <v>15233</v>
      </c>
      <c r="D749" s="120">
        <v>4180.5600000000004</v>
      </c>
    </row>
    <row r="750" spans="1:4" ht="15.75" customHeight="1" x14ac:dyDescent="0.25">
      <c r="A750" s="118">
        <v>705256</v>
      </c>
      <c r="B750" s="119" t="s">
        <v>15903</v>
      </c>
      <c r="C750" s="118" t="s">
        <v>15233</v>
      </c>
      <c r="D750" s="120">
        <v>3899.33</v>
      </c>
    </row>
    <row r="751" spans="1:4" ht="15.75" customHeight="1" x14ac:dyDescent="0.25">
      <c r="A751" s="118">
        <v>705259</v>
      </c>
      <c r="B751" s="119" t="s">
        <v>15904</v>
      </c>
      <c r="C751" s="118" t="s">
        <v>15233</v>
      </c>
      <c r="D751" s="120">
        <v>3661.91</v>
      </c>
    </row>
    <row r="752" spans="1:4" ht="15.75" customHeight="1" x14ac:dyDescent="0.25">
      <c r="A752" s="118">
        <v>705258</v>
      </c>
      <c r="B752" s="119" t="s">
        <v>15905</v>
      </c>
      <c r="C752" s="118" t="s">
        <v>15233</v>
      </c>
      <c r="D752" s="120">
        <v>3380.68</v>
      </c>
    </row>
    <row r="753" spans="1:4" ht="15.75" customHeight="1" x14ac:dyDescent="0.25">
      <c r="A753" s="118">
        <v>705267</v>
      </c>
      <c r="B753" s="119" t="s">
        <v>15906</v>
      </c>
      <c r="C753" s="118" t="s">
        <v>15233</v>
      </c>
      <c r="D753" s="120">
        <v>5219.3500000000004</v>
      </c>
    </row>
    <row r="754" spans="1:4" ht="15.75" customHeight="1" x14ac:dyDescent="0.25">
      <c r="A754" s="118">
        <v>705266</v>
      </c>
      <c r="B754" s="119" t="s">
        <v>15907</v>
      </c>
      <c r="C754" s="118" t="s">
        <v>15233</v>
      </c>
      <c r="D754" s="120">
        <v>4847.26</v>
      </c>
    </row>
    <row r="755" spans="1:4" ht="15.75" customHeight="1" x14ac:dyDescent="0.25">
      <c r="A755" s="118">
        <v>705269</v>
      </c>
      <c r="B755" s="119" t="s">
        <v>15908</v>
      </c>
      <c r="C755" s="118" t="s">
        <v>15233</v>
      </c>
      <c r="D755" s="120">
        <v>5472.84</v>
      </c>
    </row>
    <row r="756" spans="1:4" ht="15.75" customHeight="1" x14ac:dyDescent="0.25">
      <c r="A756" s="118">
        <v>705268</v>
      </c>
      <c r="B756" s="119" t="s">
        <v>15909</v>
      </c>
      <c r="C756" s="118" t="s">
        <v>15233</v>
      </c>
      <c r="D756" s="120">
        <v>5100.75</v>
      </c>
    </row>
    <row r="757" spans="1:4" ht="15.75" customHeight="1" x14ac:dyDescent="0.25">
      <c r="A757" s="118">
        <v>705261</v>
      </c>
      <c r="B757" s="119" t="s">
        <v>15910</v>
      </c>
      <c r="C757" s="118" t="s">
        <v>15233</v>
      </c>
      <c r="D757" s="120">
        <v>3903.11</v>
      </c>
    </row>
    <row r="758" spans="1:4" ht="15.75" customHeight="1" x14ac:dyDescent="0.25">
      <c r="A758" s="118">
        <v>705260</v>
      </c>
      <c r="B758" s="119" t="s">
        <v>15911</v>
      </c>
      <c r="C758" s="118" t="s">
        <v>15233</v>
      </c>
      <c r="D758" s="120">
        <v>3621.88</v>
      </c>
    </row>
    <row r="759" spans="1:4" ht="15.75" customHeight="1" x14ac:dyDescent="0.25">
      <c r="A759" s="118">
        <v>705263</v>
      </c>
      <c r="B759" s="119" t="s">
        <v>15912</v>
      </c>
      <c r="C759" s="118" t="s">
        <v>15233</v>
      </c>
      <c r="D759" s="120">
        <v>4379.83</v>
      </c>
    </row>
    <row r="760" spans="1:4" ht="15.75" customHeight="1" x14ac:dyDescent="0.25">
      <c r="A760" s="118">
        <v>705262</v>
      </c>
      <c r="B760" s="119" t="s">
        <v>15913</v>
      </c>
      <c r="C760" s="118" t="s">
        <v>15233</v>
      </c>
      <c r="D760" s="120">
        <v>4098.6000000000004</v>
      </c>
    </row>
    <row r="761" spans="1:4" ht="15.75" customHeight="1" x14ac:dyDescent="0.25">
      <c r="A761" s="118">
        <v>705265</v>
      </c>
      <c r="B761" s="119" t="s">
        <v>15914</v>
      </c>
      <c r="C761" s="118" t="s">
        <v>15233</v>
      </c>
      <c r="D761" s="120">
        <v>4789.58</v>
      </c>
    </row>
    <row r="762" spans="1:4" ht="15.75" customHeight="1" x14ac:dyDescent="0.25">
      <c r="A762" s="118">
        <v>705264</v>
      </c>
      <c r="B762" s="119" t="s">
        <v>15915</v>
      </c>
      <c r="C762" s="118" t="s">
        <v>15233</v>
      </c>
      <c r="D762" s="120">
        <v>4508.34</v>
      </c>
    </row>
    <row r="763" spans="1:4" ht="15.75" customHeight="1" x14ac:dyDescent="0.25">
      <c r="A763" s="118">
        <v>705271</v>
      </c>
      <c r="B763" s="119" t="s">
        <v>15916</v>
      </c>
      <c r="C763" s="118" t="s">
        <v>15233</v>
      </c>
      <c r="D763" s="120">
        <v>6006.15</v>
      </c>
    </row>
    <row r="764" spans="1:4" ht="15.75" customHeight="1" x14ac:dyDescent="0.25">
      <c r="A764" s="118">
        <v>705270</v>
      </c>
      <c r="B764" s="119" t="s">
        <v>15917</v>
      </c>
      <c r="C764" s="118" t="s">
        <v>15233</v>
      </c>
      <c r="D764" s="120">
        <v>5642.45</v>
      </c>
    </row>
    <row r="765" spans="1:4" ht="15.75" customHeight="1" x14ac:dyDescent="0.25">
      <c r="A765" s="118">
        <v>705273</v>
      </c>
      <c r="B765" s="119" t="s">
        <v>15918</v>
      </c>
      <c r="C765" s="118" t="s">
        <v>15233</v>
      </c>
      <c r="D765" s="120">
        <v>5371.22</v>
      </c>
    </row>
    <row r="766" spans="1:4" ht="15.75" customHeight="1" x14ac:dyDescent="0.25">
      <c r="A766" s="118">
        <v>705272</v>
      </c>
      <c r="B766" s="119" t="s">
        <v>15919</v>
      </c>
      <c r="C766" s="118" t="s">
        <v>15233</v>
      </c>
      <c r="D766" s="120">
        <v>5007.5200000000004</v>
      </c>
    </row>
    <row r="767" spans="1:4" ht="15.75" customHeight="1" x14ac:dyDescent="0.25">
      <c r="A767" s="118">
        <v>705281</v>
      </c>
      <c r="B767" s="119" t="s">
        <v>15920</v>
      </c>
      <c r="C767" s="118" t="s">
        <v>15233</v>
      </c>
      <c r="D767" s="120">
        <v>8174.95</v>
      </c>
    </row>
    <row r="768" spans="1:4" ht="15.75" customHeight="1" x14ac:dyDescent="0.25">
      <c r="A768" s="118">
        <v>705280</v>
      </c>
      <c r="B768" s="119" t="s">
        <v>15921</v>
      </c>
      <c r="C768" s="118" t="s">
        <v>15233</v>
      </c>
      <c r="D768" s="120">
        <v>7589.05</v>
      </c>
    </row>
    <row r="769" spans="1:4" ht="15.75" customHeight="1" x14ac:dyDescent="0.25">
      <c r="A769" s="118">
        <v>705283</v>
      </c>
      <c r="B769" s="119" t="s">
        <v>15922</v>
      </c>
      <c r="C769" s="118" t="s">
        <v>15233</v>
      </c>
      <c r="D769" s="120">
        <v>8373.6200000000008</v>
      </c>
    </row>
    <row r="770" spans="1:4" ht="15.75" customHeight="1" x14ac:dyDescent="0.25">
      <c r="A770" s="118">
        <v>705282</v>
      </c>
      <c r="B770" s="119" t="s">
        <v>15923</v>
      </c>
      <c r="C770" s="118" t="s">
        <v>15233</v>
      </c>
      <c r="D770" s="120">
        <v>7787.72</v>
      </c>
    </row>
    <row r="771" spans="1:4" ht="15.75" customHeight="1" x14ac:dyDescent="0.25">
      <c r="A771" s="118">
        <v>705275</v>
      </c>
      <c r="B771" s="119" t="s">
        <v>15924</v>
      </c>
      <c r="C771" s="118" t="s">
        <v>15233</v>
      </c>
      <c r="D771" s="120">
        <v>5995.51</v>
      </c>
    </row>
    <row r="772" spans="1:4" ht="15.75" customHeight="1" x14ac:dyDescent="0.25">
      <c r="A772" s="118">
        <v>705274</v>
      </c>
      <c r="B772" s="119" t="s">
        <v>15925</v>
      </c>
      <c r="C772" s="118" t="s">
        <v>15233</v>
      </c>
      <c r="D772" s="120">
        <v>5631.81</v>
      </c>
    </row>
    <row r="773" spans="1:4" ht="15.75" customHeight="1" x14ac:dyDescent="0.25">
      <c r="A773" s="118">
        <v>705277</v>
      </c>
      <c r="B773" s="119" t="s">
        <v>15926</v>
      </c>
      <c r="C773" s="118" t="s">
        <v>15233</v>
      </c>
      <c r="D773" s="120">
        <v>6718.55</v>
      </c>
    </row>
    <row r="774" spans="1:4" ht="15.75" customHeight="1" x14ac:dyDescent="0.25">
      <c r="A774" s="118">
        <v>705276</v>
      </c>
      <c r="B774" s="119" t="s">
        <v>15927</v>
      </c>
      <c r="C774" s="118" t="s">
        <v>15233</v>
      </c>
      <c r="D774" s="120">
        <v>6243.1</v>
      </c>
    </row>
    <row r="775" spans="1:4" ht="15.75" customHeight="1" x14ac:dyDescent="0.25">
      <c r="A775" s="118">
        <v>705279</v>
      </c>
      <c r="B775" s="119" t="s">
        <v>15928</v>
      </c>
      <c r="C775" s="118" t="s">
        <v>15233</v>
      </c>
      <c r="D775" s="120">
        <v>7592.5</v>
      </c>
    </row>
    <row r="776" spans="1:4" ht="15.75" customHeight="1" x14ac:dyDescent="0.25">
      <c r="A776" s="118">
        <v>705278</v>
      </c>
      <c r="B776" s="119" t="s">
        <v>15929</v>
      </c>
      <c r="C776" s="118" t="s">
        <v>15233</v>
      </c>
      <c r="D776" s="120">
        <v>7117.05</v>
      </c>
    </row>
    <row r="777" spans="1:4" ht="15.75" customHeight="1" x14ac:dyDescent="0.25">
      <c r="A777" s="118">
        <v>705285</v>
      </c>
      <c r="B777" s="119" t="s">
        <v>15930</v>
      </c>
      <c r="C777" s="118" t="s">
        <v>15233</v>
      </c>
      <c r="D777" s="120">
        <v>7731.63</v>
      </c>
    </row>
    <row r="778" spans="1:4" ht="15.75" customHeight="1" x14ac:dyDescent="0.25">
      <c r="A778" s="118">
        <v>705284</v>
      </c>
      <c r="B778" s="119" t="s">
        <v>15931</v>
      </c>
      <c r="C778" s="118" t="s">
        <v>15233</v>
      </c>
      <c r="D778" s="120">
        <v>7274.4</v>
      </c>
    </row>
    <row r="779" spans="1:4" ht="15.75" customHeight="1" x14ac:dyDescent="0.25">
      <c r="A779" s="118">
        <v>705287</v>
      </c>
      <c r="B779" s="119" t="s">
        <v>15932</v>
      </c>
      <c r="C779" s="118" t="s">
        <v>15233</v>
      </c>
      <c r="D779" s="120">
        <v>7103.94</v>
      </c>
    </row>
    <row r="780" spans="1:4" ht="15.75" customHeight="1" x14ac:dyDescent="0.25">
      <c r="A780" s="118">
        <v>705286</v>
      </c>
      <c r="B780" s="119" t="s">
        <v>15933</v>
      </c>
      <c r="C780" s="118" t="s">
        <v>15233</v>
      </c>
      <c r="D780" s="120">
        <v>6646.72</v>
      </c>
    </row>
    <row r="781" spans="1:4" ht="15.75" customHeight="1" x14ac:dyDescent="0.25">
      <c r="A781" s="118">
        <v>705295</v>
      </c>
      <c r="B781" s="119" t="s">
        <v>15934</v>
      </c>
      <c r="C781" s="118" t="s">
        <v>15233</v>
      </c>
      <c r="D781" s="120">
        <v>10712.05</v>
      </c>
    </row>
    <row r="782" spans="1:4" ht="15.75" customHeight="1" x14ac:dyDescent="0.25">
      <c r="A782" s="118">
        <v>705294</v>
      </c>
      <c r="B782" s="119" t="s">
        <v>15935</v>
      </c>
      <c r="C782" s="118" t="s">
        <v>15233</v>
      </c>
      <c r="D782" s="120">
        <v>10006.82</v>
      </c>
    </row>
    <row r="783" spans="1:4" ht="15.75" customHeight="1" x14ac:dyDescent="0.25">
      <c r="A783" s="118">
        <v>705297</v>
      </c>
      <c r="B783" s="119" t="s">
        <v>15936</v>
      </c>
      <c r="C783" s="118" t="s">
        <v>15233</v>
      </c>
      <c r="D783" s="120">
        <v>11534.15</v>
      </c>
    </row>
    <row r="784" spans="1:4" ht="15.75" customHeight="1" x14ac:dyDescent="0.25">
      <c r="A784" s="118">
        <v>705296</v>
      </c>
      <c r="B784" s="119" t="s">
        <v>15937</v>
      </c>
      <c r="C784" s="118" t="s">
        <v>15233</v>
      </c>
      <c r="D784" s="120">
        <v>10828.93</v>
      </c>
    </row>
    <row r="785" spans="1:4" ht="15.75" customHeight="1" x14ac:dyDescent="0.25">
      <c r="A785" s="118">
        <v>705289</v>
      </c>
      <c r="B785" s="119" t="s">
        <v>15938</v>
      </c>
      <c r="C785" s="118" t="s">
        <v>15233</v>
      </c>
      <c r="D785" s="120">
        <v>7992.29</v>
      </c>
    </row>
    <row r="786" spans="1:4" ht="15.75" customHeight="1" x14ac:dyDescent="0.25">
      <c r="A786" s="118">
        <v>705288</v>
      </c>
      <c r="B786" s="119" t="s">
        <v>15939</v>
      </c>
      <c r="C786" s="118" t="s">
        <v>15233</v>
      </c>
      <c r="D786" s="120">
        <v>7413.49</v>
      </c>
    </row>
    <row r="787" spans="1:4" ht="15.75" customHeight="1" x14ac:dyDescent="0.25">
      <c r="A787" s="118">
        <v>705291</v>
      </c>
      <c r="B787" s="119" t="s">
        <v>15940</v>
      </c>
      <c r="C787" s="118" t="s">
        <v>15233</v>
      </c>
      <c r="D787" s="120">
        <v>9044.27</v>
      </c>
    </row>
    <row r="788" spans="1:4" ht="15.75" customHeight="1" x14ac:dyDescent="0.25">
      <c r="A788" s="118">
        <v>705290</v>
      </c>
      <c r="B788" s="119" t="s">
        <v>15941</v>
      </c>
      <c r="C788" s="118" t="s">
        <v>15233</v>
      </c>
      <c r="D788" s="120">
        <v>8465.4699999999993</v>
      </c>
    </row>
    <row r="789" spans="1:4" ht="15.75" customHeight="1" x14ac:dyDescent="0.25">
      <c r="A789" s="118">
        <v>705293</v>
      </c>
      <c r="B789" s="119" t="s">
        <v>15942</v>
      </c>
      <c r="C789" s="118" t="s">
        <v>15233</v>
      </c>
      <c r="D789" s="120">
        <v>9745.24</v>
      </c>
    </row>
    <row r="790" spans="1:4" ht="15.75" customHeight="1" x14ac:dyDescent="0.25">
      <c r="A790" s="118">
        <v>705292</v>
      </c>
      <c r="B790" s="119" t="s">
        <v>15943</v>
      </c>
      <c r="C790" s="118" t="s">
        <v>15233</v>
      </c>
      <c r="D790" s="120">
        <v>9040.01</v>
      </c>
    </row>
    <row r="791" spans="1:4" ht="15.75" customHeight="1" x14ac:dyDescent="0.25">
      <c r="A791" s="118">
        <v>705299</v>
      </c>
      <c r="B791" s="119" t="s">
        <v>15944</v>
      </c>
      <c r="C791" s="118" t="s">
        <v>15233</v>
      </c>
      <c r="D791" s="120">
        <v>9955.4500000000007</v>
      </c>
    </row>
    <row r="792" spans="1:4" ht="15.75" customHeight="1" x14ac:dyDescent="0.25">
      <c r="A792" s="118">
        <v>705298</v>
      </c>
      <c r="B792" s="119" t="s">
        <v>15945</v>
      </c>
      <c r="C792" s="118" t="s">
        <v>15233</v>
      </c>
      <c r="D792" s="120">
        <v>9273.2999999999993</v>
      </c>
    </row>
    <row r="793" spans="1:4" ht="15.75" customHeight="1" x14ac:dyDescent="0.25">
      <c r="A793" s="118">
        <v>705301</v>
      </c>
      <c r="B793" s="119" t="s">
        <v>15946</v>
      </c>
      <c r="C793" s="118" t="s">
        <v>15233</v>
      </c>
      <c r="D793" s="120">
        <v>9357.5</v>
      </c>
    </row>
    <row r="794" spans="1:4" ht="15.75" customHeight="1" x14ac:dyDescent="0.25">
      <c r="A794" s="118">
        <v>705300</v>
      </c>
      <c r="B794" s="119" t="s">
        <v>15947</v>
      </c>
      <c r="C794" s="118" t="s">
        <v>15233</v>
      </c>
      <c r="D794" s="120">
        <v>8675.35</v>
      </c>
    </row>
    <row r="795" spans="1:4" ht="15.75" customHeight="1" x14ac:dyDescent="0.25">
      <c r="A795" s="118">
        <v>705309</v>
      </c>
      <c r="B795" s="119" t="s">
        <v>15948</v>
      </c>
      <c r="C795" s="118" t="s">
        <v>15233</v>
      </c>
      <c r="D795" s="120">
        <v>14838.5</v>
      </c>
    </row>
    <row r="796" spans="1:4" ht="15.75" customHeight="1" x14ac:dyDescent="0.25">
      <c r="A796" s="118">
        <v>705308</v>
      </c>
      <c r="B796" s="119" t="s">
        <v>15949</v>
      </c>
      <c r="C796" s="118" t="s">
        <v>15233</v>
      </c>
      <c r="D796" s="120">
        <v>13818.64</v>
      </c>
    </row>
    <row r="797" spans="1:4" ht="15.75" customHeight="1" x14ac:dyDescent="0.25">
      <c r="A797" s="118">
        <v>705311</v>
      </c>
      <c r="B797" s="119" t="s">
        <v>15950</v>
      </c>
      <c r="C797" s="118" t="s">
        <v>15233</v>
      </c>
      <c r="D797" s="120">
        <v>14744.56</v>
      </c>
    </row>
    <row r="798" spans="1:4" ht="15.75" customHeight="1" x14ac:dyDescent="0.25">
      <c r="A798" s="118">
        <v>705310</v>
      </c>
      <c r="B798" s="119" t="s">
        <v>15951</v>
      </c>
      <c r="C798" s="118" t="s">
        <v>15233</v>
      </c>
      <c r="D798" s="120">
        <v>13724.69</v>
      </c>
    </row>
    <row r="799" spans="1:4" ht="15.75" customHeight="1" x14ac:dyDescent="0.25">
      <c r="A799" s="118">
        <v>705303</v>
      </c>
      <c r="B799" s="119" t="s">
        <v>15952</v>
      </c>
      <c r="C799" s="118" t="s">
        <v>15233</v>
      </c>
      <c r="D799" s="120">
        <v>10050.83</v>
      </c>
    </row>
    <row r="800" spans="1:4" ht="15.75" customHeight="1" x14ac:dyDescent="0.25">
      <c r="A800" s="118">
        <v>705302</v>
      </c>
      <c r="B800" s="119" t="s">
        <v>15953</v>
      </c>
      <c r="C800" s="118" t="s">
        <v>15233</v>
      </c>
      <c r="D800" s="120">
        <v>9220.1299999999992</v>
      </c>
    </row>
    <row r="801" spans="1:4" ht="15.75" customHeight="1" x14ac:dyDescent="0.25">
      <c r="A801" s="118">
        <v>705305</v>
      </c>
      <c r="B801" s="119" t="s">
        <v>15954</v>
      </c>
      <c r="C801" s="118" t="s">
        <v>15233</v>
      </c>
      <c r="D801" s="120">
        <v>12124.36</v>
      </c>
    </row>
    <row r="802" spans="1:4" ht="15.75" customHeight="1" x14ac:dyDescent="0.25">
      <c r="A802" s="118">
        <v>705304</v>
      </c>
      <c r="B802" s="119" t="s">
        <v>15955</v>
      </c>
      <c r="C802" s="118" t="s">
        <v>15233</v>
      </c>
      <c r="D802" s="120">
        <v>11293.66</v>
      </c>
    </row>
    <row r="803" spans="1:4" ht="15.75" customHeight="1" x14ac:dyDescent="0.25">
      <c r="A803" s="118">
        <v>705307</v>
      </c>
      <c r="B803" s="119" t="s">
        <v>15956</v>
      </c>
      <c r="C803" s="118" t="s">
        <v>15233</v>
      </c>
      <c r="D803" s="120">
        <v>13344.9</v>
      </c>
    </row>
    <row r="804" spans="1:4" ht="15.75" customHeight="1" x14ac:dyDescent="0.25">
      <c r="A804" s="118">
        <v>705306</v>
      </c>
      <c r="B804" s="119" t="s">
        <v>15957</v>
      </c>
      <c r="C804" s="118" t="s">
        <v>15233</v>
      </c>
      <c r="D804" s="120">
        <v>12325.04</v>
      </c>
    </row>
    <row r="805" spans="1:4" ht="15.75" customHeight="1" x14ac:dyDescent="0.25">
      <c r="A805" s="118">
        <v>705169</v>
      </c>
      <c r="B805" s="119" t="s">
        <v>15958</v>
      </c>
      <c r="C805" s="118" t="s">
        <v>15233</v>
      </c>
      <c r="D805" s="120">
        <v>2507.7800000000002</v>
      </c>
    </row>
    <row r="806" spans="1:4" ht="15.75" customHeight="1" x14ac:dyDescent="0.25">
      <c r="A806" s="118">
        <v>705168</v>
      </c>
      <c r="B806" s="119" t="s">
        <v>15959</v>
      </c>
      <c r="C806" s="118" t="s">
        <v>15233</v>
      </c>
      <c r="D806" s="120">
        <v>2350.14</v>
      </c>
    </row>
    <row r="807" spans="1:4" ht="15.75" customHeight="1" x14ac:dyDescent="0.25">
      <c r="A807" s="118">
        <v>705171</v>
      </c>
      <c r="B807" s="119" t="s">
        <v>15960</v>
      </c>
      <c r="C807" s="118" t="s">
        <v>15233</v>
      </c>
      <c r="D807" s="120">
        <v>2232.1999999999998</v>
      </c>
    </row>
    <row r="808" spans="1:4" ht="15.75" customHeight="1" x14ac:dyDescent="0.25">
      <c r="A808" s="118">
        <v>705170</v>
      </c>
      <c r="B808" s="119" t="s">
        <v>15961</v>
      </c>
      <c r="C808" s="118" t="s">
        <v>15233</v>
      </c>
      <c r="D808" s="120">
        <v>2074.56</v>
      </c>
    </row>
    <row r="809" spans="1:4" ht="15.75" customHeight="1" x14ac:dyDescent="0.25">
      <c r="A809" s="118">
        <v>705179</v>
      </c>
      <c r="B809" s="119" t="s">
        <v>15962</v>
      </c>
      <c r="C809" s="118" t="s">
        <v>15233</v>
      </c>
      <c r="D809" s="120">
        <v>3131.71</v>
      </c>
    </row>
    <row r="810" spans="1:4" ht="15.75" customHeight="1" x14ac:dyDescent="0.25">
      <c r="A810" s="118">
        <v>705178</v>
      </c>
      <c r="B810" s="119" t="s">
        <v>15963</v>
      </c>
      <c r="C810" s="118" t="s">
        <v>15233</v>
      </c>
      <c r="D810" s="120">
        <v>2923.76</v>
      </c>
    </row>
    <row r="811" spans="1:4" ht="15.75" customHeight="1" x14ac:dyDescent="0.25">
      <c r="A811" s="118">
        <v>705181</v>
      </c>
      <c r="B811" s="119" t="s">
        <v>15964</v>
      </c>
      <c r="C811" s="118" t="s">
        <v>15233</v>
      </c>
      <c r="D811" s="120">
        <v>3266.98</v>
      </c>
    </row>
    <row r="812" spans="1:4" ht="15.75" customHeight="1" x14ac:dyDescent="0.25">
      <c r="A812" s="118">
        <v>705180</v>
      </c>
      <c r="B812" s="119" t="s">
        <v>15965</v>
      </c>
      <c r="C812" s="118" t="s">
        <v>15233</v>
      </c>
      <c r="D812" s="120">
        <v>3059.02</v>
      </c>
    </row>
    <row r="813" spans="1:4" ht="15.75" customHeight="1" x14ac:dyDescent="0.25">
      <c r="A813" s="118">
        <v>705173</v>
      </c>
      <c r="B813" s="119" t="s">
        <v>15966</v>
      </c>
      <c r="C813" s="118" t="s">
        <v>15233</v>
      </c>
      <c r="D813" s="120">
        <v>2424.4</v>
      </c>
    </row>
    <row r="814" spans="1:4" ht="15.75" customHeight="1" x14ac:dyDescent="0.25">
      <c r="A814" s="118">
        <v>705172</v>
      </c>
      <c r="B814" s="119" t="s">
        <v>15967</v>
      </c>
      <c r="C814" s="118" t="s">
        <v>15233</v>
      </c>
      <c r="D814" s="120">
        <v>2266.7600000000002</v>
      </c>
    </row>
    <row r="815" spans="1:4" ht="15.75" customHeight="1" x14ac:dyDescent="0.25">
      <c r="A815" s="118">
        <v>705175</v>
      </c>
      <c r="B815" s="119" t="s">
        <v>15968</v>
      </c>
      <c r="C815" s="118" t="s">
        <v>15233</v>
      </c>
      <c r="D815" s="120">
        <v>2689.16</v>
      </c>
    </row>
    <row r="816" spans="1:4" ht="15.75" customHeight="1" x14ac:dyDescent="0.25">
      <c r="A816" s="118">
        <v>705174</v>
      </c>
      <c r="B816" s="119" t="s">
        <v>15969</v>
      </c>
      <c r="C816" s="118" t="s">
        <v>15233</v>
      </c>
      <c r="D816" s="120">
        <v>2531.52</v>
      </c>
    </row>
    <row r="817" spans="1:4" ht="15.75" customHeight="1" x14ac:dyDescent="0.25">
      <c r="A817" s="118">
        <v>705177</v>
      </c>
      <c r="B817" s="119" t="s">
        <v>15970</v>
      </c>
      <c r="C817" s="118" t="s">
        <v>15233</v>
      </c>
      <c r="D817" s="120">
        <v>3019.56</v>
      </c>
    </row>
    <row r="818" spans="1:4" ht="15.75" customHeight="1" x14ac:dyDescent="0.25">
      <c r="A818" s="118">
        <v>705176</v>
      </c>
      <c r="B818" s="119" t="s">
        <v>15971</v>
      </c>
      <c r="C818" s="118" t="s">
        <v>15233</v>
      </c>
      <c r="D818" s="120">
        <v>2811.61</v>
      </c>
    </row>
    <row r="819" spans="1:4" ht="15.75" customHeight="1" x14ac:dyDescent="0.25">
      <c r="A819" s="118">
        <v>705183</v>
      </c>
      <c r="B819" s="119" t="s">
        <v>15972</v>
      </c>
      <c r="C819" s="118" t="s">
        <v>15233</v>
      </c>
      <c r="D819" s="120">
        <v>3501.57</v>
      </c>
    </row>
    <row r="820" spans="1:4" ht="15.75" customHeight="1" x14ac:dyDescent="0.25">
      <c r="A820" s="118">
        <v>705182</v>
      </c>
      <c r="B820" s="119" t="s">
        <v>15973</v>
      </c>
      <c r="C820" s="118" t="s">
        <v>15233</v>
      </c>
      <c r="D820" s="120">
        <v>3298.97</v>
      </c>
    </row>
    <row r="821" spans="1:4" ht="15.75" customHeight="1" x14ac:dyDescent="0.25">
      <c r="A821" s="118">
        <v>705185</v>
      </c>
      <c r="B821" s="119" t="s">
        <v>15974</v>
      </c>
      <c r="C821" s="118" t="s">
        <v>15233</v>
      </c>
      <c r="D821" s="120">
        <v>3182.15</v>
      </c>
    </row>
    <row r="822" spans="1:4" ht="15.75" customHeight="1" x14ac:dyDescent="0.25">
      <c r="A822" s="118">
        <v>705184</v>
      </c>
      <c r="B822" s="119" t="s">
        <v>15975</v>
      </c>
      <c r="C822" s="118" t="s">
        <v>15233</v>
      </c>
      <c r="D822" s="120">
        <v>2979.55</v>
      </c>
    </row>
    <row r="823" spans="1:4" ht="15.75" customHeight="1" x14ac:dyDescent="0.25">
      <c r="A823" s="118">
        <v>705193</v>
      </c>
      <c r="B823" s="119" t="s">
        <v>15976</v>
      </c>
      <c r="C823" s="118" t="s">
        <v>15233</v>
      </c>
      <c r="D823" s="120">
        <v>4763.63</v>
      </c>
    </row>
    <row r="824" spans="1:4" ht="15.75" customHeight="1" x14ac:dyDescent="0.25">
      <c r="A824" s="118">
        <v>705192</v>
      </c>
      <c r="B824" s="119" t="s">
        <v>15977</v>
      </c>
      <c r="C824" s="118" t="s">
        <v>15233</v>
      </c>
      <c r="D824" s="120">
        <v>4437.07</v>
      </c>
    </row>
    <row r="825" spans="1:4" ht="15.75" customHeight="1" x14ac:dyDescent="0.25">
      <c r="A825" s="118">
        <v>705195</v>
      </c>
      <c r="B825" s="119" t="s">
        <v>15978</v>
      </c>
      <c r="C825" s="118" t="s">
        <v>15233</v>
      </c>
      <c r="D825" s="120">
        <v>5087.87</v>
      </c>
    </row>
    <row r="826" spans="1:4" ht="15.75" customHeight="1" x14ac:dyDescent="0.25">
      <c r="A826" s="118">
        <v>705194</v>
      </c>
      <c r="B826" s="119" t="s">
        <v>15979</v>
      </c>
      <c r="C826" s="118" t="s">
        <v>15233</v>
      </c>
      <c r="D826" s="120">
        <v>4761.3100000000004</v>
      </c>
    </row>
    <row r="827" spans="1:4" ht="15.75" customHeight="1" x14ac:dyDescent="0.25">
      <c r="A827" s="118">
        <v>705187</v>
      </c>
      <c r="B827" s="119" t="s">
        <v>15980</v>
      </c>
      <c r="C827" s="118" t="s">
        <v>15233</v>
      </c>
      <c r="D827" s="120">
        <v>3598.76</v>
      </c>
    </row>
    <row r="828" spans="1:4" ht="15.75" customHeight="1" x14ac:dyDescent="0.25">
      <c r="A828" s="118">
        <v>705186</v>
      </c>
      <c r="B828" s="119" t="s">
        <v>15981</v>
      </c>
      <c r="C828" s="118" t="s">
        <v>15233</v>
      </c>
      <c r="D828" s="120">
        <v>3333.56</v>
      </c>
    </row>
    <row r="829" spans="1:4" ht="15.75" customHeight="1" x14ac:dyDescent="0.25">
      <c r="A829" s="118">
        <v>705189</v>
      </c>
      <c r="B829" s="119" t="s">
        <v>15982</v>
      </c>
      <c r="C829" s="118" t="s">
        <v>15233</v>
      </c>
      <c r="D829" s="120">
        <v>4020.03</v>
      </c>
    </row>
    <row r="830" spans="1:4" ht="15.75" customHeight="1" x14ac:dyDescent="0.25">
      <c r="A830" s="118">
        <v>705188</v>
      </c>
      <c r="B830" s="119" t="s">
        <v>15983</v>
      </c>
      <c r="C830" s="118" t="s">
        <v>15233</v>
      </c>
      <c r="D830" s="120">
        <v>3754.83</v>
      </c>
    </row>
    <row r="831" spans="1:4" ht="15.75" customHeight="1" x14ac:dyDescent="0.25">
      <c r="A831" s="118">
        <v>705191</v>
      </c>
      <c r="B831" s="119" t="s">
        <v>15984</v>
      </c>
      <c r="C831" s="118" t="s">
        <v>15233</v>
      </c>
      <c r="D831" s="120">
        <v>4396.03</v>
      </c>
    </row>
    <row r="832" spans="1:4" ht="15.75" customHeight="1" x14ac:dyDescent="0.25">
      <c r="A832" s="118">
        <v>705190</v>
      </c>
      <c r="B832" s="119" t="s">
        <v>15985</v>
      </c>
      <c r="C832" s="118" t="s">
        <v>15233</v>
      </c>
      <c r="D832" s="120">
        <v>4069.46</v>
      </c>
    </row>
    <row r="833" spans="1:4" ht="15.75" customHeight="1" x14ac:dyDescent="0.25">
      <c r="A833" s="118">
        <v>705197</v>
      </c>
      <c r="B833" s="119" t="s">
        <v>15986</v>
      </c>
      <c r="C833" s="118" t="s">
        <v>15233</v>
      </c>
      <c r="D833" s="120">
        <v>4776.87</v>
      </c>
    </row>
    <row r="834" spans="1:4" ht="15.75" customHeight="1" x14ac:dyDescent="0.25">
      <c r="A834" s="118">
        <v>705196</v>
      </c>
      <c r="B834" s="119" t="s">
        <v>15987</v>
      </c>
      <c r="C834" s="118" t="s">
        <v>15233</v>
      </c>
      <c r="D834" s="120">
        <v>4453.2700000000004</v>
      </c>
    </row>
    <row r="835" spans="1:4" ht="15.75" customHeight="1" x14ac:dyDescent="0.25">
      <c r="A835" s="118">
        <v>705199</v>
      </c>
      <c r="B835" s="119" t="s">
        <v>15988</v>
      </c>
      <c r="C835" s="118" t="s">
        <v>15233</v>
      </c>
      <c r="D835" s="120">
        <v>4535.2299999999996</v>
      </c>
    </row>
    <row r="836" spans="1:4" ht="15.75" customHeight="1" x14ac:dyDescent="0.25">
      <c r="A836" s="118">
        <v>705198</v>
      </c>
      <c r="B836" s="119" t="s">
        <v>15989</v>
      </c>
      <c r="C836" s="118" t="s">
        <v>15233</v>
      </c>
      <c r="D836" s="120">
        <v>4211.63</v>
      </c>
    </row>
    <row r="837" spans="1:4" ht="15.75" customHeight="1" x14ac:dyDescent="0.25">
      <c r="A837" s="118">
        <v>705207</v>
      </c>
      <c r="B837" s="119" t="s">
        <v>15990</v>
      </c>
      <c r="C837" s="118" t="s">
        <v>15233</v>
      </c>
      <c r="D837" s="120">
        <v>6730.08</v>
      </c>
    </row>
    <row r="838" spans="1:4" ht="15.75" customHeight="1" x14ac:dyDescent="0.25">
      <c r="A838" s="118">
        <v>705206</v>
      </c>
      <c r="B838" s="119" t="s">
        <v>15991</v>
      </c>
      <c r="C838" s="118" t="s">
        <v>15233</v>
      </c>
      <c r="D838" s="120">
        <v>6248.11</v>
      </c>
    </row>
    <row r="839" spans="1:4" ht="15.75" customHeight="1" x14ac:dyDescent="0.25">
      <c r="A839" s="118">
        <v>705209</v>
      </c>
      <c r="B839" s="119" t="s">
        <v>15992</v>
      </c>
      <c r="C839" s="118" t="s">
        <v>15233</v>
      </c>
      <c r="D839" s="120">
        <v>7613.09</v>
      </c>
    </row>
    <row r="840" spans="1:4" ht="15.75" customHeight="1" x14ac:dyDescent="0.25">
      <c r="A840" s="118">
        <v>705208</v>
      </c>
      <c r="B840" s="119" t="s">
        <v>15993</v>
      </c>
      <c r="C840" s="118" t="s">
        <v>15233</v>
      </c>
      <c r="D840" s="120">
        <v>7051.32</v>
      </c>
    </row>
    <row r="841" spans="1:4" ht="15.75" customHeight="1" x14ac:dyDescent="0.25">
      <c r="A841" s="118">
        <v>705201</v>
      </c>
      <c r="B841" s="119" t="s">
        <v>15994</v>
      </c>
      <c r="C841" s="118" t="s">
        <v>15233</v>
      </c>
      <c r="D841" s="120">
        <v>5170.33</v>
      </c>
    </row>
    <row r="842" spans="1:4" ht="15.75" customHeight="1" x14ac:dyDescent="0.25">
      <c r="A842" s="118">
        <v>705200</v>
      </c>
      <c r="B842" s="119" t="s">
        <v>15995</v>
      </c>
      <c r="C842" s="118" t="s">
        <v>15233</v>
      </c>
      <c r="D842" s="120">
        <v>4846.74</v>
      </c>
    </row>
    <row r="843" spans="1:4" ht="15.75" customHeight="1" x14ac:dyDescent="0.25">
      <c r="A843" s="118">
        <v>705203</v>
      </c>
      <c r="B843" s="119" t="s">
        <v>15996</v>
      </c>
      <c r="C843" s="118" t="s">
        <v>15233</v>
      </c>
      <c r="D843" s="120">
        <v>5669.87</v>
      </c>
    </row>
    <row r="844" spans="1:4" ht="15.75" customHeight="1" x14ac:dyDescent="0.25">
      <c r="A844" s="118">
        <v>705202</v>
      </c>
      <c r="B844" s="119" t="s">
        <v>15997</v>
      </c>
      <c r="C844" s="118" t="s">
        <v>15233</v>
      </c>
      <c r="D844" s="120">
        <v>5272.62</v>
      </c>
    </row>
    <row r="845" spans="1:4" ht="15.75" customHeight="1" x14ac:dyDescent="0.25">
      <c r="A845" s="118">
        <v>705205</v>
      </c>
      <c r="B845" s="119" t="s">
        <v>15998</v>
      </c>
      <c r="C845" s="118" t="s">
        <v>15233</v>
      </c>
      <c r="D845" s="120">
        <v>6178.86</v>
      </c>
    </row>
    <row r="846" spans="1:4" ht="15.75" customHeight="1" x14ac:dyDescent="0.25">
      <c r="A846" s="118">
        <v>705204</v>
      </c>
      <c r="B846" s="119" t="s">
        <v>15999</v>
      </c>
      <c r="C846" s="118" t="s">
        <v>15233</v>
      </c>
      <c r="D846" s="120">
        <v>5781.61</v>
      </c>
    </row>
    <row r="847" spans="1:4" ht="15.75" customHeight="1" x14ac:dyDescent="0.25">
      <c r="A847" s="118">
        <v>705211</v>
      </c>
      <c r="B847" s="119" t="s">
        <v>16000</v>
      </c>
      <c r="C847" s="118" t="s">
        <v>15233</v>
      </c>
      <c r="D847" s="120">
        <v>6106.62</v>
      </c>
    </row>
    <row r="848" spans="1:4" ht="15.75" customHeight="1" x14ac:dyDescent="0.25">
      <c r="A848" s="118">
        <v>705210</v>
      </c>
      <c r="B848" s="119" t="s">
        <v>16001</v>
      </c>
      <c r="C848" s="118" t="s">
        <v>15233</v>
      </c>
      <c r="D848" s="120">
        <v>5639.84</v>
      </c>
    </row>
    <row r="849" spans="1:4" ht="15.75" customHeight="1" x14ac:dyDescent="0.25">
      <c r="A849" s="118">
        <v>705213</v>
      </c>
      <c r="B849" s="119" t="s">
        <v>16002</v>
      </c>
      <c r="C849" s="118" t="s">
        <v>15233</v>
      </c>
      <c r="D849" s="120">
        <v>6033.93</v>
      </c>
    </row>
    <row r="850" spans="1:4" ht="15.75" customHeight="1" x14ac:dyDescent="0.25">
      <c r="A850" s="118">
        <v>705212</v>
      </c>
      <c r="B850" s="119" t="s">
        <v>16003</v>
      </c>
      <c r="C850" s="118" t="s">
        <v>15233</v>
      </c>
      <c r="D850" s="120">
        <v>5567.15</v>
      </c>
    </row>
    <row r="851" spans="1:4" ht="15.75" customHeight="1" x14ac:dyDescent="0.25">
      <c r="A851" s="118">
        <v>705221</v>
      </c>
      <c r="B851" s="119" t="s">
        <v>16004</v>
      </c>
      <c r="C851" s="118" t="s">
        <v>15233</v>
      </c>
      <c r="D851" s="120">
        <v>9228.52</v>
      </c>
    </row>
    <row r="852" spans="1:4" ht="15.75" customHeight="1" x14ac:dyDescent="0.25">
      <c r="A852" s="118">
        <v>705220</v>
      </c>
      <c r="B852" s="119" t="s">
        <v>16005</v>
      </c>
      <c r="C852" s="118" t="s">
        <v>15233</v>
      </c>
      <c r="D852" s="120">
        <v>8572.64</v>
      </c>
    </row>
    <row r="853" spans="1:4" ht="15.75" customHeight="1" x14ac:dyDescent="0.25">
      <c r="A853" s="118">
        <v>705223</v>
      </c>
      <c r="B853" s="119" t="s">
        <v>16006</v>
      </c>
      <c r="C853" s="118" t="s">
        <v>15233</v>
      </c>
      <c r="D853" s="120">
        <v>9964.7900000000009</v>
      </c>
    </row>
    <row r="854" spans="1:4" ht="15.75" customHeight="1" x14ac:dyDescent="0.25">
      <c r="A854" s="118">
        <v>705222</v>
      </c>
      <c r="B854" s="119" t="s">
        <v>16007</v>
      </c>
      <c r="C854" s="118" t="s">
        <v>15233</v>
      </c>
      <c r="D854" s="120">
        <v>9209.4500000000007</v>
      </c>
    </row>
    <row r="855" spans="1:4" ht="15.75" customHeight="1" x14ac:dyDescent="0.25">
      <c r="A855" s="118">
        <v>705215</v>
      </c>
      <c r="B855" s="119" t="s">
        <v>16008</v>
      </c>
      <c r="C855" s="118" t="s">
        <v>15233</v>
      </c>
      <c r="D855" s="120">
        <v>7104.38</v>
      </c>
    </row>
    <row r="856" spans="1:4" ht="15.75" customHeight="1" x14ac:dyDescent="0.25">
      <c r="A856" s="118">
        <v>705214</v>
      </c>
      <c r="B856" s="119" t="s">
        <v>16009</v>
      </c>
      <c r="C856" s="118" t="s">
        <v>15233</v>
      </c>
      <c r="D856" s="120">
        <v>6539.36</v>
      </c>
    </row>
    <row r="857" spans="1:4" ht="15.75" customHeight="1" x14ac:dyDescent="0.25">
      <c r="A857" s="118">
        <v>705217</v>
      </c>
      <c r="B857" s="119" t="s">
        <v>16010</v>
      </c>
      <c r="C857" s="118" t="s">
        <v>15233</v>
      </c>
      <c r="D857" s="120">
        <v>7855.83</v>
      </c>
    </row>
    <row r="858" spans="1:4" ht="15.75" customHeight="1" x14ac:dyDescent="0.25">
      <c r="A858" s="118">
        <v>705216</v>
      </c>
      <c r="B858" s="119" t="s">
        <v>16011</v>
      </c>
      <c r="C858" s="118" t="s">
        <v>15233</v>
      </c>
      <c r="D858" s="120">
        <v>7290.81</v>
      </c>
    </row>
    <row r="859" spans="1:4" ht="15.75" customHeight="1" x14ac:dyDescent="0.25">
      <c r="A859" s="118">
        <v>705219</v>
      </c>
      <c r="B859" s="119" t="s">
        <v>16012</v>
      </c>
      <c r="C859" s="118" t="s">
        <v>15233</v>
      </c>
      <c r="D859" s="120">
        <v>8538.65</v>
      </c>
    </row>
    <row r="860" spans="1:4" ht="15.75" customHeight="1" x14ac:dyDescent="0.25">
      <c r="A860" s="118">
        <v>705218</v>
      </c>
      <c r="B860" s="119" t="s">
        <v>16013</v>
      </c>
      <c r="C860" s="118" t="s">
        <v>15233</v>
      </c>
      <c r="D860" s="120">
        <v>7882.78</v>
      </c>
    </row>
    <row r="861" spans="1:4" ht="15.75" customHeight="1" x14ac:dyDescent="0.25">
      <c r="A861" s="118">
        <v>705346</v>
      </c>
      <c r="B861" s="119" t="s">
        <v>16014</v>
      </c>
      <c r="C861" s="118" t="s">
        <v>15233</v>
      </c>
      <c r="D861" s="120">
        <v>5753.2</v>
      </c>
    </row>
    <row r="862" spans="1:4" ht="15.75" customHeight="1" x14ac:dyDescent="0.25">
      <c r="A862" s="118">
        <v>705345</v>
      </c>
      <c r="B862" s="119" t="s">
        <v>16015</v>
      </c>
      <c r="C862" s="118" t="s">
        <v>15233</v>
      </c>
      <c r="D862" s="120">
        <v>5348.38</v>
      </c>
    </row>
    <row r="863" spans="1:4" ht="15.75" customHeight="1" x14ac:dyDescent="0.25">
      <c r="A863" s="118">
        <v>705348</v>
      </c>
      <c r="B863" s="119" t="s">
        <v>16016</v>
      </c>
      <c r="C863" s="118" t="s">
        <v>15233</v>
      </c>
      <c r="D863" s="120">
        <v>5194.6000000000004</v>
      </c>
    </row>
    <row r="864" spans="1:4" ht="15.75" customHeight="1" x14ac:dyDescent="0.25">
      <c r="A864" s="118">
        <v>705347</v>
      </c>
      <c r="B864" s="119" t="s">
        <v>16017</v>
      </c>
      <c r="C864" s="118" t="s">
        <v>15233</v>
      </c>
      <c r="D864" s="120">
        <v>4789.78</v>
      </c>
    </row>
    <row r="865" spans="1:4" ht="15.75" customHeight="1" x14ac:dyDescent="0.25">
      <c r="A865" s="118">
        <v>705356</v>
      </c>
      <c r="B865" s="119" t="s">
        <v>16018</v>
      </c>
      <c r="C865" s="118" t="s">
        <v>15233</v>
      </c>
      <c r="D865" s="120">
        <v>7590.07</v>
      </c>
    </row>
    <row r="866" spans="1:4" ht="15.75" customHeight="1" x14ac:dyDescent="0.25">
      <c r="A866" s="118">
        <v>705355</v>
      </c>
      <c r="B866" s="119" t="s">
        <v>16019</v>
      </c>
      <c r="C866" s="118" t="s">
        <v>15233</v>
      </c>
      <c r="D866" s="120">
        <v>7051.45</v>
      </c>
    </row>
    <row r="867" spans="1:4" ht="15.75" customHeight="1" x14ac:dyDescent="0.25">
      <c r="A867" s="118">
        <v>705358</v>
      </c>
      <c r="B867" s="119" t="s">
        <v>16020</v>
      </c>
      <c r="C867" s="118" t="s">
        <v>15233</v>
      </c>
      <c r="D867" s="120">
        <v>7703.31</v>
      </c>
    </row>
    <row r="868" spans="1:4" ht="15.75" customHeight="1" x14ac:dyDescent="0.25">
      <c r="A868" s="118">
        <v>705357</v>
      </c>
      <c r="B868" s="119" t="s">
        <v>16021</v>
      </c>
      <c r="C868" s="118" t="s">
        <v>15233</v>
      </c>
      <c r="D868" s="120">
        <v>7164.69</v>
      </c>
    </row>
    <row r="869" spans="1:4" ht="15.75" customHeight="1" x14ac:dyDescent="0.25">
      <c r="A869" s="118">
        <v>705350</v>
      </c>
      <c r="B869" s="119" t="s">
        <v>16022</v>
      </c>
      <c r="C869" s="118" t="s">
        <v>15233</v>
      </c>
      <c r="D869" s="120">
        <v>5651.16</v>
      </c>
    </row>
    <row r="870" spans="1:4" ht="15.75" customHeight="1" x14ac:dyDescent="0.25">
      <c r="A870" s="118">
        <v>705349</v>
      </c>
      <c r="B870" s="119" t="s">
        <v>16023</v>
      </c>
      <c r="C870" s="118" t="s">
        <v>15233</v>
      </c>
      <c r="D870" s="120">
        <v>5246.34</v>
      </c>
    </row>
    <row r="871" spans="1:4" ht="15.75" customHeight="1" x14ac:dyDescent="0.25">
      <c r="A871" s="118">
        <v>705352</v>
      </c>
      <c r="B871" s="119" t="s">
        <v>16024</v>
      </c>
      <c r="C871" s="118" t="s">
        <v>15233</v>
      </c>
      <c r="D871" s="120">
        <v>6041.11</v>
      </c>
    </row>
    <row r="872" spans="1:4" ht="15.75" customHeight="1" x14ac:dyDescent="0.25">
      <c r="A872" s="118">
        <v>705351</v>
      </c>
      <c r="B872" s="119" t="s">
        <v>16025</v>
      </c>
      <c r="C872" s="118" t="s">
        <v>15233</v>
      </c>
      <c r="D872" s="120">
        <v>5636.29</v>
      </c>
    </row>
    <row r="873" spans="1:4" ht="15.75" customHeight="1" x14ac:dyDescent="0.25">
      <c r="A873" s="118">
        <v>705354</v>
      </c>
      <c r="B873" s="119" t="s">
        <v>16026</v>
      </c>
      <c r="C873" s="118" t="s">
        <v>15233</v>
      </c>
      <c r="D873" s="120">
        <v>6630.58</v>
      </c>
    </row>
    <row r="874" spans="1:4" ht="15.75" customHeight="1" x14ac:dyDescent="0.25">
      <c r="A874" s="118">
        <v>705353</v>
      </c>
      <c r="B874" s="119" t="s">
        <v>16027</v>
      </c>
      <c r="C874" s="118" t="s">
        <v>15233</v>
      </c>
      <c r="D874" s="120">
        <v>6225.76</v>
      </c>
    </row>
    <row r="875" spans="1:4" ht="15.75" customHeight="1" x14ac:dyDescent="0.25">
      <c r="A875" s="118">
        <v>705360</v>
      </c>
      <c r="B875" s="119" t="s">
        <v>16028</v>
      </c>
      <c r="C875" s="118" t="s">
        <v>15233</v>
      </c>
      <c r="D875" s="120">
        <v>8268.92</v>
      </c>
    </row>
    <row r="876" spans="1:4" ht="15.75" customHeight="1" x14ac:dyDescent="0.25">
      <c r="A876" s="118">
        <v>705359</v>
      </c>
      <c r="B876" s="119" t="s">
        <v>16029</v>
      </c>
      <c r="C876" s="118" t="s">
        <v>15233</v>
      </c>
      <c r="D876" s="120">
        <v>7746.51</v>
      </c>
    </row>
    <row r="877" spans="1:4" ht="15.75" customHeight="1" x14ac:dyDescent="0.25">
      <c r="A877" s="118">
        <v>705362</v>
      </c>
      <c r="B877" s="119" t="s">
        <v>16030</v>
      </c>
      <c r="C877" s="118" t="s">
        <v>15233</v>
      </c>
      <c r="D877" s="120">
        <v>7548.09</v>
      </c>
    </row>
    <row r="878" spans="1:4" ht="15.75" customHeight="1" x14ac:dyDescent="0.25">
      <c r="A878" s="118">
        <v>705361</v>
      </c>
      <c r="B878" s="119" t="s">
        <v>16031</v>
      </c>
      <c r="C878" s="118" t="s">
        <v>15233</v>
      </c>
      <c r="D878" s="120">
        <v>7025.68</v>
      </c>
    </row>
    <row r="879" spans="1:4" ht="15.75" customHeight="1" x14ac:dyDescent="0.25">
      <c r="A879" s="118">
        <v>705370</v>
      </c>
      <c r="B879" s="119" t="s">
        <v>16032</v>
      </c>
      <c r="C879" s="118" t="s">
        <v>15233</v>
      </c>
      <c r="D879" s="120">
        <v>11143.1</v>
      </c>
    </row>
    <row r="880" spans="1:4" ht="15.75" customHeight="1" x14ac:dyDescent="0.25">
      <c r="A880" s="118">
        <v>705369</v>
      </c>
      <c r="B880" s="119" t="s">
        <v>16033</v>
      </c>
      <c r="C880" s="118" t="s">
        <v>15233</v>
      </c>
      <c r="D880" s="120">
        <v>10308.85</v>
      </c>
    </row>
    <row r="881" spans="1:4" ht="15.75" customHeight="1" x14ac:dyDescent="0.25">
      <c r="A881" s="118">
        <v>705372</v>
      </c>
      <c r="B881" s="119" t="s">
        <v>16034</v>
      </c>
      <c r="C881" s="118" t="s">
        <v>15233</v>
      </c>
      <c r="D881" s="120">
        <v>11848.98</v>
      </c>
    </row>
    <row r="882" spans="1:4" ht="15.75" customHeight="1" x14ac:dyDescent="0.25">
      <c r="A882" s="118">
        <v>705371</v>
      </c>
      <c r="B882" s="119" t="s">
        <v>16035</v>
      </c>
      <c r="C882" s="118" t="s">
        <v>15233</v>
      </c>
      <c r="D882" s="120">
        <v>11014.74</v>
      </c>
    </row>
    <row r="883" spans="1:4" ht="15.75" customHeight="1" x14ac:dyDescent="0.25">
      <c r="A883" s="118">
        <v>705364</v>
      </c>
      <c r="B883" s="119" t="s">
        <v>16036</v>
      </c>
      <c r="C883" s="118" t="s">
        <v>15233</v>
      </c>
      <c r="D883" s="120">
        <v>8512.23</v>
      </c>
    </row>
    <row r="884" spans="1:4" ht="15.75" customHeight="1" x14ac:dyDescent="0.25">
      <c r="A884" s="118">
        <v>705363</v>
      </c>
      <c r="B884" s="119" t="s">
        <v>16037</v>
      </c>
      <c r="C884" s="118" t="s">
        <v>15233</v>
      </c>
      <c r="D884" s="120">
        <v>7989.82</v>
      </c>
    </row>
    <row r="885" spans="1:4" ht="15.75" customHeight="1" x14ac:dyDescent="0.25">
      <c r="A885" s="118">
        <v>705366</v>
      </c>
      <c r="B885" s="119" t="s">
        <v>16038</v>
      </c>
      <c r="C885" s="118" t="s">
        <v>15233</v>
      </c>
      <c r="D885" s="120">
        <v>9280.6200000000008</v>
      </c>
    </row>
    <row r="886" spans="1:4" ht="15.75" customHeight="1" x14ac:dyDescent="0.25">
      <c r="A886" s="118">
        <v>705365</v>
      </c>
      <c r="B886" s="119" t="s">
        <v>16039</v>
      </c>
      <c r="C886" s="118" t="s">
        <v>15233</v>
      </c>
      <c r="D886" s="120">
        <v>8593.68</v>
      </c>
    </row>
    <row r="887" spans="1:4" ht="15.75" customHeight="1" x14ac:dyDescent="0.25">
      <c r="A887" s="118">
        <v>705368</v>
      </c>
      <c r="B887" s="119" t="s">
        <v>16040</v>
      </c>
      <c r="C887" s="118" t="s">
        <v>15233</v>
      </c>
      <c r="D887" s="120">
        <v>10371.09</v>
      </c>
    </row>
    <row r="888" spans="1:4" ht="15.75" customHeight="1" x14ac:dyDescent="0.25">
      <c r="A888" s="118">
        <v>705367</v>
      </c>
      <c r="B888" s="119" t="s">
        <v>16041</v>
      </c>
      <c r="C888" s="118" t="s">
        <v>15233</v>
      </c>
      <c r="D888" s="120">
        <v>9684.16</v>
      </c>
    </row>
    <row r="889" spans="1:4" ht="15.75" customHeight="1" x14ac:dyDescent="0.25">
      <c r="A889" s="118">
        <v>705374</v>
      </c>
      <c r="B889" s="119" t="s">
        <v>16042</v>
      </c>
      <c r="C889" s="118" t="s">
        <v>15233</v>
      </c>
      <c r="D889" s="120">
        <v>10931.73</v>
      </c>
    </row>
    <row r="890" spans="1:4" ht="15.75" customHeight="1" x14ac:dyDescent="0.25">
      <c r="A890" s="118">
        <v>705373</v>
      </c>
      <c r="B890" s="119" t="s">
        <v>16043</v>
      </c>
      <c r="C890" s="118" t="s">
        <v>15233</v>
      </c>
      <c r="D890" s="120">
        <v>10268.459999999999</v>
      </c>
    </row>
    <row r="891" spans="1:4" ht="15.75" customHeight="1" x14ac:dyDescent="0.25">
      <c r="A891" s="118">
        <v>705376</v>
      </c>
      <c r="B891" s="119" t="s">
        <v>16044</v>
      </c>
      <c r="C891" s="118" t="s">
        <v>15233</v>
      </c>
      <c r="D891" s="120">
        <v>9836.86</v>
      </c>
    </row>
    <row r="892" spans="1:4" ht="15.75" customHeight="1" x14ac:dyDescent="0.25">
      <c r="A892" s="118">
        <v>705375</v>
      </c>
      <c r="B892" s="119" t="s">
        <v>16045</v>
      </c>
      <c r="C892" s="118" t="s">
        <v>15233</v>
      </c>
      <c r="D892" s="120">
        <v>9173.58</v>
      </c>
    </row>
    <row r="893" spans="1:4" ht="15.75" customHeight="1" x14ac:dyDescent="0.25">
      <c r="A893" s="118">
        <v>705384</v>
      </c>
      <c r="B893" s="119" t="s">
        <v>16046</v>
      </c>
      <c r="C893" s="118" t="s">
        <v>15233</v>
      </c>
      <c r="D893" s="120">
        <v>14755.82</v>
      </c>
    </row>
    <row r="894" spans="1:4" ht="15.75" customHeight="1" x14ac:dyDescent="0.25">
      <c r="A894" s="118">
        <v>705383</v>
      </c>
      <c r="B894" s="119" t="s">
        <v>16047</v>
      </c>
      <c r="C894" s="118" t="s">
        <v>15233</v>
      </c>
      <c r="D894" s="120">
        <v>13741.39</v>
      </c>
    </row>
    <row r="895" spans="1:4" ht="15.75" customHeight="1" x14ac:dyDescent="0.25">
      <c r="A895" s="118">
        <v>705386</v>
      </c>
      <c r="B895" s="119" t="s">
        <v>16048</v>
      </c>
      <c r="C895" s="118" t="s">
        <v>15233</v>
      </c>
      <c r="D895" s="120">
        <v>15876.58</v>
      </c>
    </row>
    <row r="896" spans="1:4" ht="15.75" customHeight="1" x14ac:dyDescent="0.25">
      <c r="A896" s="118">
        <v>705385</v>
      </c>
      <c r="B896" s="119" t="s">
        <v>16049</v>
      </c>
      <c r="C896" s="118" t="s">
        <v>15233</v>
      </c>
      <c r="D896" s="120">
        <v>14862.15</v>
      </c>
    </row>
    <row r="897" spans="1:4" ht="15.75" customHeight="1" x14ac:dyDescent="0.25">
      <c r="A897" s="118">
        <v>705378</v>
      </c>
      <c r="B897" s="119" t="s">
        <v>16050</v>
      </c>
      <c r="C897" s="118" t="s">
        <v>15233</v>
      </c>
      <c r="D897" s="120">
        <v>11134.3</v>
      </c>
    </row>
    <row r="898" spans="1:4" ht="15.75" customHeight="1" x14ac:dyDescent="0.25">
      <c r="A898" s="118">
        <v>705377</v>
      </c>
      <c r="B898" s="119" t="s">
        <v>16051</v>
      </c>
      <c r="C898" s="118" t="s">
        <v>15233</v>
      </c>
      <c r="D898" s="120">
        <v>10297.91</v>
      </c>
    </row>
    <row r="899" spans="1:4" ht="15.75" customHeight="1" x14ac:dyDescent="0.25">
      <c r="A899" s="118">
        <v>705380</v>
      </c>
      <c r="B899" s="119" t="s">
        <v>16052</v>
      </c>
      <c r="C899" s="118" t="s">
        <v>15233</v>
      </c>
      <c r="D899" s="120">
        <v>12579.98</v>
      </c>
    </row>
    <row r="900" spans="1:4" ht="15.75" customHeight="1" x14ac:dyDescent="0.25">
      <c r="A900" s="118">
        <v>705379</v>
      </c>
      <c r="B900" s="119" t="s">
        <v>16053</v>
      </c>
      <c r="C900" s="118" t="s">
        <v>15233</v>
      </c>
      <c r="D900" s="120">
        <v>11743.58</v>
      </c>
    </row>
    <row r="901" spans="1:4" ht="15.75" customHeight="1" x14ac:dyDescent="0.25">
      <c r="A901" s="118">
        <v>705382</v>
      </c>
      <c r="B901" s="119" t="s">
        <v>16054</v>
      </c>
      <c r="C901" s="118" t="s">
        <v>15233</v>
      </c>
      <c r="D901" s="120">
        <v>13826.17</v>
      </c>
    </row>
    <row r="902" spans="1:4" ht="15.75" customHeight="1" x14ac:dyDescent="0.25">
      <c r="A902" s="118">
        <v>705381</v>
      </c>
      <c r="B902" s="119" t="s">
        <v>16055</v>
      </c>
      <c r="C902" s="118" t="s">
        <v>15233</v>
      </c>
      <c r="D902" s="120">
        <v>12811.74</v>
      </c>
    </row>
    <row r="903" spans="1:4" ht="15.75" customHeight="1" x14ac:dyDescent="0.25">
      <c r="A903" s="118">
        <v>705388</v>
      </c>
      <c r="B903" s="119" t="s">
        <v>16056</v>
      </c>
      <c r="C903" s="118" t="s">
        <v>15233</v>
      </c>
      <c r="D903" s="120">
        <v>13763.88</v>
      </c>
    </row>
    <row r="904" spans="1:4" ht="15.75" customHeight="1" x14ac:dyDescent="0.25">
      <c r="A904" s="118">
        <v>705387</v>
      </c>
      <c r="B904" s="119" t="s">
        <v>16057</v>
      </c>
      <c r="C904" s="118" t="s">
        <v>15233</v>
      </c>
      <c r="D904" s="120">
        <v>12779.18</v>
      </c>
    </row>
    <row r="905" spans="1:4" ht="15.75" customHeight="1" x14ac:dyDescent="0.25">
      <c r="A905" s="118">
        <v>705390</v>
      </c>
      <c r="B905" s="119" t="s">
        <v>16058</v>
      </c>
      <c r="C905" s="118" t="s">
        <v>15233</v>
      </c>
      <c r="D905" s="120">
        <v>12989.35</v>
      </c>
    </row>
    <row r="906" spans="1:4" ht="15.75" customHeight="1" x14ac:dyDescent="0.25">
      <c r="A906" s="118">
        <v>705389</v>
      </c>
      <c r="B906" s="119" t="s">
        <v>16059</v>
      </c>
      <c r="C906" s="118" t="s">
        <v>15233</v>
      </c>
      <c r="D906" s="120">
        <v>12004.64</v>
      </c>
    </row>
    <row r="907" spans="1:4" ht="15.75" customHeight="1" x14ac:dyDescent="0.25">
      <c r="A907" s="118">
        <v>705399</v>
      </c>
      <c r="B907" s="119" t="s">
        <v>16060</v>
      </c>
      <c r="C907" s="118" t="s">
        <v>15233</v>
      </c>
      <c r="D907" s="120">
        <v>19779.18</v>
      </c>
    </row>
    <row r="908" spans="1:4" ht="15.75" customHeight="1" x14ac:dyDescent="0.25">
      <c r="A908" s="118">
        <v>705398</v>
      </c>
      <c r="B908" s="119" t="s">
        <v>16061</v>
      </c>
      <c r="C908" s="118" t="s">
        <v>15233</v>
      </c>
      <c r="D908" s="120">
        <v>18303.240000000002</v>
      </c>
    </row>
    <row r="909" spans="1:4" ht="15.75" customHeight="1" x14ac:dyDescent="0.25">
      <c r="A909" s="118">
        <v>705401</v>
      </c>
      <c r="B909" s="119" t="s">
        <v>16062</v>
      </c>
      <c r="C909" s="118" t="s">
        <v>15233</v>
      </c>
      <c r="D909" s="120">
        <v>21297.01</v>
      </c>
    </row>
    <row r="910" spans="1:4" ht="15.75" customHeight="1" x14ac:dyDescent="0.25">
      <c r="A910" s="118">
        <v>705400</v>
      </c>
      <c r="B910" s="119" t="s">
        <v>16063</v>
      </c>
      <c r="C910" s="118" t="s">
        <v>15233</v>
      </c>
      <c r="D910" s="120">
        <v>19821.07</v>
      </c>
    </row>
    <row r="911" spans="1:4" ht="15.75" customHeight="1" x14ac:dyDescent="0.25">
      <c r="A911" s="118">
        <v>705392</v>
      </c>
      <c r="B911" s="119" t="s">
        <v>16064</v>
      </c>
      <c r="C911" s="118" t="s">
        <v>15233</v>
      </c>
      <c r="D911" s="120">
        <v>14752.8</v>
      </c>
    </row>
    <row r="912" spans="1:4" ht="15.75" customHeight="1" x14ac:dyDescent="0.25">
      <c r="A912" s="118">
        <v>705391</v>
      </c>
      <c r="B912" s="119" t="s">
        <v>16065</v>
      </c>
      <c r="C912" s="118" t="s">
        <v>15233</v>
      </c>
      <c r="D912" s="120">
        <v>13559.35</v>
      </c>
    </row>
    <row r="913" spans="1:4" ht="15.75" customHeight="1" x14ac:dyDescent="0.25">
      <c r="A913" s="118">
        <v>705395</v>
      </c>
      <c r="B913" s="119" t="s">
        <v>16066</v>
      </c>
      <c r="C913" s="118" t="s">
        <v>15233</v>
      </c>
      <c r="D913" s="120">
        <v>16766.349999999999</v>
      </c>
    </row>
    <row r="914" spans="1:4" ht="15.75" customHeight="1" x14ac:dyDescent="0.25">
      <c r="A914" s="118">
        <v>705394</v>
      </c>
      <c r="B914" s="119" t="s">
        <v>16067</v>
      </c>
      <c r="C914" s="118" t="s">
        <v>15233</v>
      </c>
      <c r="D914" s="120">
        <v>15572.89</v>
      </c>
    </row>
    <row r="915" spans="1:4" ht="15.75" customHeight="1" x14ac:dyDescent="0.25">
      <c r="A915" s="118">
        <v>705397</v>
      </c>
      <c r="B915" s="119" t="s">
        <v>16068</v>
      </c>
      <c r="C915" s="118" t="s">
        <v>15233</v>
      </c>
      <c r="D915" s="120">
        <v>18330.150000000001</v>
      </c>
    </row>
    <row r="916" spans="1:4" ht="15.75" customHeight="1" x14ac:dyDescent="0.25">
      <c r="A916" s="118">
        <v>705396</v>
      </c>
      <c r="B916" s="119" t="s">
        <v>16069</v>
      </c>
      <c r="C916" s="118" t="s">
        <v>15233</v>
      </c>
      <c r="D916" s="120">
        <v>16854.21</v>
      </c>
    </row>
    <row r="917" spans="1:4" ht="15.75" customHeight="1" x14ac:dyDescent="0.25">
      <c r="A917" s="118">
        <v>804213</v>
      </c>
      <c r="B917" s="119" t="s">
        <v>16070</v>
      </c>
      <c r="C917" s="118" t="s">
        <v>15154</v>
      </c>
      <c r="D917" s="120">
        <v>1622.76</v>
      </c>
    </row>
    <row r="918" spans="1:4" ht="15.75" customHeight="1" x14ac:dyDescent="0.25">
      <c r="A918" s="118">
        <v>804212</v>
      </c>
      <c r="B918" s="119" t="s">
        <v>16071</v>
      </c>
      <c r="C918" s="118" t="s">
        <v>15154</v>
      </c>
      <c r="D918" s="120">
        <v>1382.28</v>
      </c>
    </row>
    <row r="919" spans="1:4" ht="15.75" customHeight="1" x14ac:dyDescent="0.25">
      <c r="A919" s="118">
        <v>804217</v>
      </c>
      <c r="B919" s="119" t="s">
        <v>16072</v>
      </c>
      <c r="C919" s="118" t="s">
        <v>15154</v>
      </c>
      <c r="D919" s="120">
        <v>1632.32</v>
      </c>
    </row>
    <row r="920" spans="1:4" ht="15.75" customHeight="1" x14ac:dyDescent="0.25">
      <c r="A920" s="118">
        <v>804216</v>
      </c>
      <c r="B920" s="119" t="s">
        <v>16073</v>
      </c>
      <c r="C920" s="118" t="s">
        <v>15154</v>
      </c>
      <c r="D920" s="120">
        <v>1391.36</v>
      </c>
    </row>
    <row r="921" spans="1:4" ht="15.75" customHeight="1" x14ac:dyDescent="0.25">
      <c r="A921" s="118">
        <v>804219</v>
      </c>
      <c r="B921" s="119" t="s">
        <v>16074</v>
      </c>
      <c r="C921" s="118" t="s">
        <v>15154</v>
      </c>
      <c r="D921" s="120">
        <v>1644.45</v>
      </c>
    </row>
    <row r="922" spans="1:4" ht="15.75" customHeight="1" x14ac:dyDescent="0.25">
      <c r="A922" s="118">
        <v>804218</v>
      </c>
      <c r="B922" s="119" t="s">
        <v>16075</v>
      </c>
      <c r="C922" s="118" t="s">
        <v>15154</v>
      </c>
      <c r="D922" s="120">
        <v>1402.99</v>
      </c>
    </row>
    <row r="923" spans="1:4" ht="15.75" customHeight="1" x14ac:dyDescent="0.25">
      <c r="A923" s="118">
        <v>804221</v>
      </c>
      <c r="B923" s="119" t="s">
        <v>16076</v>
      </c>
      <c r="C923" s="118" t="s">
        <v>15154</v>
      </c>
      <c r="D923" s="120">
        <v>1663.97</v>
      </c>
    </row>
    <row r="924" spans="1:4" ht="15.75" customHeight="1" x14ac:dyDescent="0.25">
      <c r="A924" s="118">
        <v>804220</v>
      </c>
      <c r="B924" s="119" t="s">
        <v>16077</v>
      </c>
      <c r="C924" s="118" t="s">
        <v>15154</v>
      </c>
      <c r="D924" s="120">
        <v>1421.65</v>
      </c>
    </row>
    <row r="925" spans="1:4" ht="15.75" customHeight="1" x14ac:dyDescent="0.25">
      <c r="A925" s="118">
        <v>804223</v>
      </c>
      <c r="B925" s="119" t="s">
        <v>16078</v>
      </c>
      <c r="C925" s="118" t="s">
        <v>15154</v>
      </c>
      <c r="D925" s="120">
        <v>1689.55</v>
      </c>
    </row>
    <row r="926" spans="1:4" ht="15.75" customHeight="1" x14ac:dyDescent="0.25">
      <c r="A926" s="118">
        <v>804222</v>
      </c>
      <c r="B926" s="119" t="s">
        <v>16079</v>
      </c>
      <c r="C926" s="118" t="s">
        <v>15154</v>
      </c>
      <c r="D926" s="120">
        <v>1446.13</v>
      </c>
    </row>
    <row r="927" spans="1:4" ht="15.75" customHeight="1" x14ac:dyDescent="0.25">
      <c r="A927" s="118">
        <v>804225</v>
      </c>
      <c r="B927" s="119" t="s">
        <v>16080</v>
      </c>
      <c r="C927" s="118" t="s">
        <v>15154</v>
      </c>
      <c r="D927" s="120">
        <v>1723.3</v>
      </c>
    </row>
    <row r="928" spans="1:4" ht="15.75" customHeight="1" x14ac:dyDescent="0.25">
      <c r="A928" s="118">
        <v>804224</v>
      </c>
      <c r="B928" s="119" t="s">
        <v>16081</v>
      </c>
      <c r="C928" s="118" t="s">
        <v>15154</v>
      </c>
      <c r="D928" s="120">
        <v>1478.64</v>
      </c>
    </row>
    <row r="929" spans="1:4" ht="15.75" customHeight="1" x14ac:dyDescent="0.25">
      <c r="A929" s="118">
        <v>804227</v>
      </c>
      <c r="B929" s="119" t="s">
        <v>16082</v>
      </c>
      <c r="C929" s="118" t="s">
        <v>15154</v>
      </c>
      <c r="D929" s="120">
        <v>1769.09</v>
      </c>
    </row>
    <row r="930" spans="1:4" ht="15.75" customHeight="1" x14ac:dyDescent="0.25">
      <c r="A930" s="118">
        <v>804226</v>
      </c>
      <c r="B930" s="119" t="s">
        <v>16083</v>
      </c>
      <c r="C930" s="118" t="s">
        <v>15154</v>
      </c>
      <c r="D930" s="120">
        <v>1522.96</v>
      </c>
    </row>
    <row r="931" spans="1:4" ht="15.75" customHeight="1" x14ac:dyDescent="0.25">
      <c r="A931" s="118">
        <v>804229</v>
      </c>
      <c r="B931" s="119" t="s">
        <v>16084</v>
      </c>
      <c r="C931" s="118" t="s">
        <v>15154</v>
      </c>
      <c r="D931" s="120">
        <v>1829.02</v>
      </c>
    </row>
    <row r="932" spans="1:4" ht="15.75" customHeight="1" x14ac:dyDescent="0.25">
      <c r="A932" s="118">
        <v>804228</v>
      </c>
      <c r="B932" s="119" t="s">
        <v>16085</v>
      </c>
      <c r="C932" s="118" t="s">
        <v>15154</v>
      </c>
      <c r="D932" s="120">
        <v>1581.29</v>
      </c>
    </row>
    <row r="933" spans="1:4" ht="15.75" customHeight="1" x14ac:dyDescent="0.25">
      <c r="A933" s="118">
        <v>804231</v>
      </c>
      <c r="B933" s="119" t="s">
        <v>16086</v>
      </c>
      <c r="C933" s="118" t="s">
        <v>15154</v>
      </c>
      <c r="D933" s="120">
        <v>1911.25</v>
      </c>
    </row>
    <row r="934" spans="1:4" ht="15.75" customHeight="1" x14ac:dyDescent="0.25">
      <c r="A934" s="118">
        <v>804230</v>
      </c>
      <c r="B934" s="119" t="s">
        <v>16087</v>
      </c>
      <c r="C934" s="118" t="s">
        <v>15154</v>
      </c>
      <c r="D934" s="120">
        <v>1661.68</v>
      </c>
    </row>
    <row r="935" spans="1:4" ht="15.75" customHeight="1" x14ac:dyDescent="0.25">
      <c r="A935" s="118">
        <v>804215</v>
      </c>
      <c r="B935" s="119" t="s">
        <v>16088</v>
      </c>
      <c r="C935" s="118" t="s">
        <v>15154</v>
      </c>
      <c r="D935" s="120">
        <v>1624.93</v>
      </c>
    </row>
    <row r="936" spans="1:4" ht="15.75" customHeight="1" x14ac:dyDescent="0.25">
      <c r="A936" s="118">
        <v>804214</v>
      </c>
      <c r="B936" s="119" t="s">
        <v>16089</v>
      </c>
      <c r="C936" s="118" t="s">
        <v>15154</v>
      </c>
      <c r="D936" s="120">
        <v>1384.34</v>
      </c>
    </row>
    <row r="937" spans="1:4" ht="15.75" customHeight="1" x14ac:dyDescent="0.25">
      <c r="A937" s="118">
        <v>804417</v>
      </c>
      <c r="B937" s="119" t="s">
        <v>16090</v>
      </c>
      <c r="C937" s="118" t="s">
        <v>15154</v>
      </c>
      <c r="D937" s="120">
        <v>4195.8999999999996</v>
      </c>
    </row>
    <row r="938" spans="1:4" ht="15.75" customHeight="1" x14ac:dyDescent="0.25">
      <c r="A938" s="118">
        <v>804233</v>
      </c>
      <c r="B938" s="119" t="s">
        <v>16091</v>
      </c>
      <c r="C938" s="118" t="s">
        <v>15154</v>
      </c>
      <c r="D938" s="120">
        <v>2407.8200000000002</v>
      </c>
    </row>
    <row r="939" spans="1:4" ht="15.75" customHeight="1" x14ac:dyDescent="0.25">
      <c r="A939" s="118">
        <v>804416</v>
      </c>
      <c r="B939" s="119" t="s">
        <v>16092</v>
      </c>
      <c r="C939" s="118" t="s">
        <v>15154</v>
      </c>
      <c r="D939" s="120">
        <v>3568.47</v>
      </c>
    </row>
    <row r="940" spans="1:4" ht="15.75" customHeight="1" x14ac:dyDescent="0.25">
      <c r="A940" s="118">
        <v>804232</v>
      </c>
      <c r="B940" s="119" t="s">
        <v>16093</v>
      </c>
      <c r="C940" s="118" t="s">
        <v>15154</v>
      </c>
      <c r="D940" s="120">
        <v>2034.64</v>
      </c>
    </row>
    <row r="941" spans="1:4" ht="15.75" customHeight="1" x14ac:dyDescent="0.25">
      <c r="A941" s="118">
        <v>804237</v>
      </c>
      <c r="B941" s="119" t="s">
        <v>16094</v>
      </c>
      <c r="C941" s="118" t="s">
        <v>15154</v>
      </c>
      <c r="D941" s="120">
        <v>2422.21</v>
      </c>
    </row>
    <row r="942" spans="1:4" ht="15.75" customHeight="1" x14ac:dyDescent="0.25">
      <c r="A942" s="118">
        <v>804236</v>
      </c>
      <c r="B942" s="119" t="s">
        <v>16095</v>
      </c>
      <c r="C942" s="118" t="s">
        <v>15154</v>
      </c>
      <c r="D942" s="120">
        <v>2048.17</v>
      </c>
    </row>
    <row r="943" spans="1:4" ht="15.75" customHeight="1" x14ac:dyDescent="0.25">
      <c r="A943" s="118">
        <v>804419</v>
      </c>
      <c r="B943" s="119" t="s">
        <v>16096</v>
      </c>
      <c r="C943" s="118" t="s">
        <v>15154</v>
      </c>
      <c r="D943" s="120">
        <v>4388.9399999999996</v>
      </c>
    </row>
    <row r="944" spans="1:4" ht="15.75" customHeight="1" x14ac:dyDescent="0.25">
      <c r="A944" s="118">
        <v>804239</v>
      </c>
      <c r="B944" s="119" t="s">
        <v>16097</v>
      </c>
      <c r="C944" s="118" t="s">
        <v>15154</v>
      </c>
      <c r="D944" s="120">
        <v>2440.96</v>
      </c>
    </row>
    <row r="945" spans="1:4" ht="15.75" customHeight="1" x14ac:dyDescent="0.25">
      <c r="A945" s="118">
        <v>804418</v>
      </c>
      <c r="B945" s="119" t="s">
        <v>16098</v>
      </c>
      <c r="C945" s="118" t="s">
        <v>15154</v>
      </c>
      <c r="D945" s="120">
        <v>3731.54</v>
      </c>
    </row>
    <row r="946" spans="1:4" ht="15.75" customHeight="1" x14ac:dyDescent="0.25">
      <c r="A946" s="118">
        <v>804238</v>
      </c>
      <c r="B946" s="119" t="s">
        <v>16099</v>
      </c>
      <c r="C946" s="118" t="s">
        <v>15154</v>
      </c>
      <c r="D946" s="120">
        <v>2065.81</v>
      </c>
    </row>
    <row r="947" spans="1:4" ht="15.75" customHeight="1" x14ac:dyDescent="0.25">
      <c r="A947" s="118">
        <v>804241</v>
      </c>
      <c r="B947" s="119" t="s">
        <v>16100</v>
      </c>
      <c r="C947" s="118" t="s">
        <v>15154</v>
      </c>
      <c r="D947" s="120">
        <v>2467.9499999999998</v>
      </c>
    </row>
    <row r="948" spans="1:4" ht="15.75" customHeight="1" x14ac:dyDescent="0.25">
      <c r="A948" s="118">
        <v>804240</v>
      </c>
      <c r="B948" s="119" t="s">
        <v>16101</v>
      </c>
      <c r="C948" s="118" t="s">
        <v>15154</v>
      </c>
      <c r="D948" s="120">
        <v>2091.3200000000002</v>
      </c>
    </row>
    <row r="949" spans="1:4" ht="15.75" customHeight="1" x14ac:dyDescent="0.25">
      <c r="A949" s="118">
        <v>804243</v>
      </c>
      <c r="B949" s="119" t="s">
        <v>16102</v>
      </c>
      <c r="C949" s="118" t="s">
        <v>15154</v>
      </c>
      <c r="D949" s="120">
        <v>2504.89</v>
      </c>
    </row>
    <row r="950" spans="1:4" ht="15.75" customHeight="1" x14ac:dyDescent="0.25">
      <c r="A950" s="118">
        <v>804242</v>
      </c>
      <c r="B950" s="119" t="s">
        <v>16103</v>
      </c>
      <c r="C950" s="118" t="s">
        <v>15154</v>
      </c>
      <c r="D950" s="120">
        <v>2126.42</v>
      </c>
    </row>
    <row r="951" spans="1:4" ht="15.75" customHeight="1" x14ac:dyDescent="0.25">
      <c r="A951" s="118">
        <v>804421</v>
      </c>
      <c r="B951" s="119" t="s">
        <v>16104</v>
      </c>
      <c r="C951" s="118" t="s">
        <v>15154</v>
      </c>
      <c r="D951" s="120">
        <v>4897.04</v>
      </c>
    </row>
    <row r="952" spans="1:4" ht="15.75" customHeight="1" x14ac:dyDescent="0.25">
      <c r="A952" s="118">
        <v>804245</v>
      </c>
      <c r="B952" s="119" t="s">
        <v>16105</v>
      </c>
      <c r="C952" s="118" t="s">
        <v>15154</v>
      </c>
      <c r="D952" s="120">
        <v>2554.8200000000002</v>
      </c>
    </row>
    <row r="953" spans="1:4" ht="15.75" customHeight="1" x14ac:dyDescent="0.25">
      <c r="A953" s="118">
        <v>804420</v>
      </c>
      <c r="B953" s="119" t="s">
        <v>16106</v>
      </c>
      <c r="C953" s="118" t="s">
        <v>15154</v>
      </c>
      <c r="D953" s="120">
        <v>4161.3500000000004</v>
      </c>
    </row>
    <row r="954" spans="1:4" ht="15.75" customHeight="1" x14ac:dyDescent="0.25">
      <c r="A954" s="118">
        <v>804244</v>
      </c>
      <c r="B954" s="119" t="s">
        <v>16107</v>
      </c>
      <c r="C954" s="118" t="s">
        <v>15154</v>
      </c>
      <c r="D954" s="120">
        <v>2174.0100000000002</v>
      </c>
    </row>
    <row r="955" spans="1:4" ht="15.75" customHeight="1" x14ac:dyDescent="0.25">
      <c r="A955" s="118">
        <v>804247</v>
      </c>
      <c r="B955" s="119" t="s">
        <v>16108</v>
      </c>
      <c r="C955" s="118" t="s">
        <v>15154</v>
      </c>
      <c r="D955" s="120">
        <v>2620.21</v>
      </c>
    </row>
    <row r="956" spans="1:4" ht="15.75" customHeight="1" x14ac:dyDescent="0.25">
      <c r="A956" s="118">
        <v>804246</v>
      </c>
      <c r="B956" s="119" t="s">
        <v>16109</v>
      </c>
      <c r="C956" s="118" t="s">
        <v>15154</v>
      </c>
      <c r="D956" s="120">
        <v>2236.83</v>
      </c>
    </row>
    <row r="957" spans="1:4" ht="15.75" customHeight="1" x14ac:dyDescent="0.25">
      <c r="A957" s="118">
        <v>804249</v>
      </c>
      <c r="B957" s="119" t="s">
        <v>16110</v>
      </c>
      <c r="C957" s="118" t="s">
        <v>15154</v>
      </c>
      <c r="D957" s="120">
        <v>2707.99</v>
      </c>
    </row>
    <row r="958" spans="1:4" ht="15.75" customHeight="1" x14ac:dyDescent="0.25">
      <c r="A958" s="118">
        <v>804248</v>
      </c>
      <c r="B958" s="119" t="s">
        <v>16111</v>
      </c>
      <c r="C958" s="118" t="s">
        <v>15154</v>
      </c>
      <c r="D958" s="120">
        <v>2321.5300000000002</v>
      </c>
    </row>
    <row r="959" spans="1:4" ht="15.75" customHeight="1" x14ac:dyDescent="0.25">
      <c r="A959" s="118">
        <v>804423</v>
      </c>
      <c r="B959" s="119" t="s">
        <v>16112</v>
      </c>
      <c r="C959" s="118" t="s">
        <v>15154</v>
      </c>
      <c r="D959" s="120">
        <v>6061.65</v>
      </c>
    </row>
    <row r="960" spans="1:4" ht="15.75" customHeight="1" x14ac:dyDescent="0.25">
      <c r="A960" s="118">
        <v>804251</v>
      </c>
      <c r="B960" s="119" t="s">
        <v>16113</v>
      </c>
      <c r="C960" s="118" t="s">
        <v>15154</v>
      </c>
      <c r="D960" s="120">
        <v>2825.28</v>
      </c>
    </row>
    <row r="961" spans="1:4" ht="15.75" customHeight="1" x14ac:dyDescent="0.25">
      <c r="A961" s="118">
        <v>804422</v>
      </c>
      <c r="B961" s="119" t="s">
        <v>16114</v>
      </c>
      <c r="C961" s="118" t="s">
        <v>15154</v>
      </c>
      <c r="D961" s="120">
        <v>5143.74</v>
      </c>
    </row>
    <row r="962" spans="1:4" ht="15.75" customHeight="1" x14ac:dyDescent="0.25">
      <c r="A962" s="118">
        <v>804250</v>
      </c>
      <c r="B962" s="119" t="s">
        <v>16115</v>
      </c>
      <c r="C962" s="118" t="s">
        <v>15154</v>
      </c>
      <c r="D962" s="120">
        <v>2435.63</v>
      </c>
    </row>
    <row r="963" spans="1:4" ht="15.75" customHeight="1" x14ac:dyDescent="0.25">
      <c r="A963" s="118">
        <v>804235</v>
      </c>
      <c r="B963" s="119" t="s">
        <v>16116</v>
      </c>
      <c r="C963" s="118" t="s">
        <v>15154</v>
      </c>
      <c r="D963" s="120">
        <v>2411.3200000000002</v>
      </c>
    </row>
    <row r="964" spans="1:4" ht="15.75" customHeight="1" x14ac:dyDescent="0.25">
      <c r="A964" s="118">
        <v>804234</v>
      </c>
      <c r="B964" s="119" t="s">
        <v>16117</v>
      </c>
      <c r="C964" s="118" t="s">
        <v>15154</v>
      </c>
      <c r="D964" s="120">
        <v>2037.89</v>
      </c>
    </row>
    <row r="965" spans="1:4" ht="15.75" customHeight="1" x14ac:dyDescent="0.25">
      <c r="A965" s="118">
        <v>804425</v>
      </c>
      <c r="B965" s="119" t="s">
        <v>16118</v>
      </c>
      <c r="C965" s="118" t="s">
        <v>15154</v>
      </c>
      <c r="D965" s="120">
        <v>6071.02</v>
      </c>
    </row>
    <row r="966" spans="1:4" ht="15.75" customHeight="1" x14ac:dyDescent="0.25">
      <c r="A966" s="118">
        <v>804253</v>
      </c>
      <c r="B966" s="119" t="s">
        <v>16119</v>
      </c>
      <c r="C966" s="118" t="s">
        <v>15154</v>
      </c>
      <c r="D966" s="120">
        <v>3342.18</v>
      </c>
    </row>
    <row r="967" spans="1:4" ht="15.75" customHeight="1" x14ac:dyDescent="0.25">
      <c r="A967" s="118">
        <v>804424</v>
      </c>
      <c r="B967" s="119" t="s">
        <v>16120</v>
      </c>
      <c r="C967" s="118" t="s">
        <v>15154</v>
      </c>
      <c r="D967" s="120">
        <v>5101.62</v>
      </c>
    </row>
    <row r="968" spans="1:4" ht="15.75" customHeight="1" x14ac:dyDescent="0.25">
      <c r="A968" s="118">
        <v>804252</v>
      </c>
      <c r="B968" s="119" t="s">
        <v>16121</v>
      </c>
      <c r="C968" s="118" t="s">
        <v>15154</v>
      </c>
      <c r="D968" s="120">
        <v>2800.52</v>
      </c>
    </row>
    <row r="969" spans="1:4" ht="15.75" customHeight="1" x14ac:dyDescent="0.25">
      <c r="A969" s="118">
        <v>804257</v>
      </c>
      <c r="B969" s="119" t="s">
        <v>16122</v>
      </c>
      <c r="C969" s="118" t="s">
        <v>15154</v>
      </c>
      <c r="D969" s="120">
        <v>3363.27</v>
      </c>
    </row>
    <row r="970" spans="1:4" ht="15.75" customHeight="1" x14ac:dyDescent="0.25">
      <c r="A970" s="118">
        <v>804256</v>
      </c>
      <c r="B970" s="119" t="s">
        <v>16123</v>
      </c>
      <c r="C970" s="118" t="s">
        <v>15154</v>
      </c>
      <c r="D970" s="120">
        <v>2819.89</v>
      </c>
    </row>
    <row r="971" spans="1:4" ht="15.75" customHeight="1" x14ac:dyDescent="0.25">
      <c r="A971" s="118">
        <v>804427</v>
      </c>
      <c r="B971" s="119" t="s">
        <v>16124</v>
      </c>
      <c r="C971" s="118" t="s">
        <v>15154</v>
      </c>
      <c r="D971" s="120">
        <v>6364.57</v>
      </c>
    </row>
    <row r="972" spans="1:4" ht="15.75" customHeight="1" x14ac:dyDescent="0.25">
      <c r="A972" s="118">
        <v>804259</v>
      </c>
      <c r="B972" s="119" t="s">
        <v>16125</v>
      </c>
      <c r="C972" s="118" t="s">
        <v>15154</v>
      </c>
      <c r="D972" s="120">
        <v>3390.04</v>
      </c>
    </row>
    <row r="973" spans="1:4" ht="15.75" customHeight="1" x14ac:dyDescent="0.25">
      <c r="A973" s="118">
        <v>804426</v>
      </c>
      <c r="B973" s="119" t="s">
        <v>16126</v>
      </c>
      <c r="C973" s="118" t="s">
        <v>15154</v>
      </c>
      <c r="D973" s="120">
        <v>5346.02</v>
      </c>
    </row>
    <row r="974" spans="1:4" ht="15.75" customHeight="1" x14ac:dyDescent="0.25">
      <c r="A974" s="118">
        <v>804258</v>
      </c>
      <c r="B974" s="119" t="s">
        <v>16127</v>
      </c>
      <c r="C974" s="118" t="s">
        <v>15154</v>
      </c>
      <c r="D974" s="120">
        <v>2844.58</v>
      </c>
    </row>
    <row r="975" spans="1:4" ht="15.75" customHeight="1" x14ac:dyDescent="0.25">
      <c r="A975" s="118">
        <v>804261</v>
      </c>
      <c r="B975" s="119" t="s">
        <v>16128</v>
      </c>
      <c r="C975" s="118" t="s">
        <v>15154</v>
      </c>
      <c r="D975" s="120">
        <v>3429.5</v>
      </c>
    </row>
    <row r="976" spans="1:4" ht="15.75" customHeight="1" x14ac:dyDescent="0.25">
      <c r="A976" s="118">
        <v>804260</v>
      </c>
      <c r="B976" s="119" t="s">
        <v>16129</v>
      </c>
      <c r="C976" s="118" t="s">
        <v>15154</v>
      </c>
      <c r="D976" s="120">
        <v>2881.08</v>
      </c>
    </row>
    <row r="977" spans="1:4" ht="15.75" customHeight="1" x14ac:dyDescent="0.25">
      <c r="A977" s="118">
        <v>804263</v>
      </c>
      <c r="B977" s="119" t="s">
        <v>16130</v>
      </c>
      <c r="C977" s="118" t="s">
        <v>15154</v>
      </c>
      <c r="D977" s="120">
        <v>3483.34</v>
      </c>
    </row>
    <row r="978" spans="1:4" ht="15.75" customHeight="1" x14ac:dyDescent="0.25">
      <c r="A978" s="118">
        <v>804262</v>
      </c>
      <c r="B978" s="119" t="s">
        <v>16131</v>
      </c>
      <c r="C978" s="118" t="s">
        <v>15154</v>
      </c>
      <c r="D978" s="120">
        <v>2931.12</v>
      </c>
    </row>
    <row r="979" spans="1:4" ht="15.75" customHeight="1" x14ac:dyDescent="0.25">
      <c r="A979" s="118">
        <v>804429</v>
      </c>
      <c r="B979" s="119" t="s">
        <v>16132</v>
      </c>
      <c r="C979" s="118" t="s">
        <v>15154</v>
      </c>
      <c r="D979" s="120">
        <v>7103.41</v>
      </c>
    </row>
    <row r="980" spans="1:4" ht="15.75" customHeight="1" x14ac:dyDescent="0.25">
      <c r="A980" s="118">
        <v>804265</v>
      </c>
      <c r="B980" s="119" t="s">
        <v>16133</v>
      </c>
      <c r="C980" s="118" t="s">
        <v>15154</v>
      </c>
      <c r="D980" s="120">
        <v>3555.38</v>
      </c>
    </row>
    <row r="981" spans="1:4" ht="15.75" customHeight="1" x14ac:dyDescent="0.25">
      <c r="A981" s="118">
        <v>804428</v>
      </c>
      <c r="B981" s="119" t="s">
        <v>16134</v>
      </c>
      <c r="C981" s="118" t="s">
        <v>15154</v>
      </c>
      <c r="D981" s="120">
        <v>5962.47</v>
      </c>
    </row>
    <row r="982" spans="1:4" ht="15.75" customHeight="1" x14ac:dyDescent="0.25">
      <c r="A982" s="118">
        <v>804264</v>
      </c>
      <c r="B982" s="119" t="s">
        <v>16135</v>
      </c>
      <c r="C982" s="118" t="s">
        <v>15154</v>
      </c>
      <c r="D982" s="120">
        <v>2998.61</v>
      </c>
    </row>
    <row r="983" spans="1:4" ht="15.75" customHeight="1" x14ac:dyDescent="0.25">
      <c r="A983" s="118">
        <v>804267</v>
      </c>
      <c r="B983" s="119" t="s">
        <v>16136</v>
      </c>
      <c r="C983" s="118" t="s">
        <v>15154</v>
      </c>
      <c r="D983" s="120">
        <v>3647.71</v>
      </c>
    </row>
    <row r="984" spans="1:4" ht="15.75" customHeight="1" x14ac:dyDescent="0.25">
      <c r="A984" s="118">
        <v>804266</v>
      </c>
      <c r="B984" s="119" t="s">
        <v>16137</v>
      </c>
      <c r="C984" s="118" t="s">
        <v>15154</v>
      </c>
      <c r="D984" s="120">
        <v>3085.78</v>
      </c>
    </row>
    <row r="985" spans="1:4" ht="15.75" customHeight="1" x14ac:dyDescent="0.25">
      <c r="A985" s="118">
        <v>804269</v>
      </c>
      <c r="B985" s="119" t="s">
        <v>16138</v>
      </c>
      <c r="C985" s="118" t="s">
        <v>15154</v>
      </c>
      <c r="D985" s="120">
        <v>3770.67</v>
      </c>
    </row>
    <row r="986" spans="1:4" ht="15.75" customHeight="1" x14ac:dyDescent="0.25">
      <c r="A986" s="118">
        <v>804268</v>
      </c>
      <c r="B986" s="119" t="s">
        <v>16139</v>
      </c>
      <c r="C986" s="118" t="s">
        <v>15154</v>
      </c>
      <c r="D986" s="120">
        <v>3202.72</v>
      </c>
    </row>
    <row r="987" spans="1:4" ht="15.75" customHeight="1" x14ac:dyDescent="0.25">
      <c r="A987" s="118">
        <v>804431</v>
      </c>
      <c r="B987" s="119" t="s">
        <v>16140</v>
      </c>
      <c r="C987" s="118" t="s">
        <v>15154</v>
      </c>
      <c r="D987" s="120">
        <v>8805.91</v>
      </c>
    </row>
    <row r="988" spans="1:4" ht="15.75" customHeight="1" x14ac:dyDescent="0.25">
      <c r="A988" s="118">
        <v>804271</v>
      </c>
      <c r="B988" s="119" t="s">
        <v>16141</v>
      </c>
      <c r="C988" s="118" t="s">
        <v>15154</v>
      </c>
      <c r="D988" s="120">
        <v>3935.28</v>
      </c>
    </row>
    <row r="989" spans="1:4" ht="15.75" customHeight="1" x14ac:dyDescent="0.25">
      <c r="A989" s="118">
        <v>804430</v>
      </c>
      <c r="B989" s="119" t="s">
        <v>16142</v>
      </c>
      <c r="C989" s="118" t="s">
        <v>15154</v>
      </c>
      <c r="D989" s="120">
        <v>7379.64</v>
      </c>
    </row>
    <row r="990" spans="1:4" ht="15.75" customHeight="1" x14ac:dyDescent="0.25">
      <c r="A990" s="118">
        <v>804270</v>
      </c>
      <c r="B990" s="119" t="s">
        <v>16143</v>
      </c>
      <c r="C990" s="118" t="s">
        <v>15154</v>
      </c>
      <c r="D990" s="120">
        <v>3360.69</v>
      </c>
    </row>
    <row r="991" spans="1:4" ht="15.75" customHeight="1" x14ac:dyDescent="0.25">
      <c r="A991" s="118">
        <v>804255</v>
      </c>
      <c r="B991" s="119" t="s">
        <v>16144</v>
      </c>
      <c r="C991" s="118" t="s">
        <v>15154</v>
      </c>
      <c r="D991" s="120">
        <v>3347.47</v>
      </c>
    </row>
    <row r="992" spans="1:4" ht="15.75" customHeight="1" x14ac:dyDescent="0.25">
      <c r="A992" s="118">
        <v>804254</v>
      </c>
      <c r="B992" s="119" t="s">
        <v>16145</v>
      </c>
      <c r="C992" s="118" t="s">
        <v>15154</v>
      </c>
      <c r="D992" s="120">
        <v>2805.33</v>
      </c>
    </row>
    <row r="993" spans="1:4" ht="15.75" customHeight="1" x14ac:dyDescent="0.25">
      <c r="A993" s="118">
        <v>804433</v>
      </c>
      <c r="B993" s="119" t="s">
        <v>16146</v>
      </c>
      <c r="C993" s="118" t="s">
        <v>15154</v>
      </c>
      <c r="D993" s="120">
        <v>10700.28</v>
      </c>
    </row>
    <row r="994" spans="1:4" ht="15.75" customHeight="1" x14ac:dyDescent="0.25">
      <c r="A994" s="118">
        <v>804273</v>
      </c>
      <c r="B994" s="119" t="s">
        <v>16147</v>
      </c>
      <c r="C994" s="118" t="s">
        <v>15154</v>
      </c>
      <c r="D994" s="120">
        <v>5728.2</v>
      </c>
    </row>
    <row r="995" spans="1:4" ht="15.75" customHeight="1" x14ac:dyDescent="0.25">
      <c r="A995" s="118">
        <v>804432</v>
      </c>
      <c r="B995" s="119" t="s">
        <v>16148</v>
      </c>
      <c r="C995" s="118" t="s">
        <v>15154</v>
      </c>
      <c r="D995" s="120">
        <v>8840.1200000000008</v>
      </c>
    </row>
    <row r="996" spans="1:4" ht="15.75" customHeight="1" x14ac:dyDescent="0.25">
      <c r="A996" s="118">
        <v>804272</v>
      </c>
      <c r="B996" s="119" t="s">
        <v>16149</v>
      </c>
      <c r="C996" s="118" t="s">
        <v>15154</v>
      </c>
      <c r="D996" s="120">
        <v>4759.29</v>
      </c>
    </row>
    <row r="997" spans="1:4" ht="15.75" customHeight="1" x14ac:dyDescent="0.25">
      <c r="A997" s="118">
        <v>804277</v>
      </c>
      <c r="B997" s="119" t="s">
        <v>16150</v>
      </c>
      <c r="C997" s="118" t="s">
        <v>15154</v>
      </c>
      <c r="D997" s="120">
        <v>5759.96</v>
      </c>
    </row>
    <row r="998" spans="1:4" ht="15.75" customHeight="1" x14ac:dyDescent="0.25">
      <c r="A998" s="118">
        <v>804276</v>
      </c>
      <c r="B998" s="119" t="s">
        <v>16151</v>
      </c>
      <c r="C998" s="118" t="s">
        <v>15154</v>
      </c>
      <c r="D998" s="120">
        <v>4788.1000000000004</v>
      </c>
    </row>
    <row r="999" spans="1:4" ht="15.75" customHeight="1" x14ac:dyDescent="0.25">
      <c r="A999" s="118">
        <v>804435</v>
      </c>
      <c r="B999" s="119" t="s">
        <v>16152</v>
      </c>
      <c r="C999" s="118" t="s">
        <v>15154</v>
      </c>
      <c r="D999" s="120">
        <v>11229.9</v>
      </c>
    </row>
    <row r="1000" spans="1:4" ht="15.75" customHeight="1" x14ac:dyDescent="0.25">
      <c r="A1000" s="118">
        <v>804279</v>
      </c>
      <c r="B1000" s="119" t="s">
        <v>16153</v>
      </c>
      <c r="C1000" s="118" t="s">
        <v>15154</v>
      </c>
      <c r="D1000" s="120">
        <v>5799.67</v>
      </c>
    </row>
    <row r="1001" spans="1:4" ht="15.75" customHeight="1" x14ac:dyDescent="0.25">
      <c r="A1001" s="118">
        <v>804434</v>
      </c>
      <c r="B1001" s="119" t="s">
        <v>16154</v>
      </c>
      <c r="C1001" s="118" t="s">
        <v>15154</v>
      </c>
      <c r="D1001" s="120">
        <v>9274.6299999999992</v>
      </c>
    </row>
    <row r="1002" spans="1:4" ht="15.75" customHeight="1" x14ac:dyDescent="0.25">
      <c r="A1002" s="118">
        <v>804278</v>
      </c>
      <c r="B1002" s="119" t="s">
        <v>16155</v>
      </c>
      <c r="C1002" s="118" t="s">
        <v>15154</v>
      </c>
      <c r="D1002" s="120">
        <v>4824.12</v>
      </c>
    </row>
    <row r="1003" spans="1:4" ht="15.75" customHeight="1" x14ac:dyDescent="0.25">
      <c r="A1003" s="118">
        <v>804281</v>
      </c>
      <c r="B1003" s="119" t="s">
        <v>16156</v>
      </c>
      <c r="C1003" s="118" t="s">
        <v>15154</v>
      </c>
      <c r="D1003" s="120">
        <v>5858.2</v>
      </c>
    </row>
    <row r="1004" spans="1:4" ht="15.75" customHeight="1" x14ac:dyDescent="0.25">
      <c r="A1004" s="118">
        <v>804280</v>
      </c>
      <c r="B1004" s="119" t="s">
        <v>16157</v>
      </c>
      <c r="C1004" s="118" t="s">
        <v>15154</v>
      </c>
      <c r="D1004" s="120">
        <v>4877.62</v>
      </c>
    </row>
    <row r="1005" spans="1:4" ht="15.75" customHeight="1" x14ac:dyDescent="0.25">
      <c r="A1005" s="118">
        <v>804283</v>
      </c>
      <c r="B1005" s="119" t="s">
        <v>16158</v>
      </c>
      <c r="C1005" s="118" t="s">
        <v>15154</v>
      </c>
      <c r="D1005" s="120">
        <v>5938.13</v>
      </c>
    </row>
    <row r="1006" spans="1:4" ht="15.75" customHeight="1" x14ac:dyDescent="0.25">
      <c r="A1006" s="118">
        <v>804282</v>
      </c>
      <c r="B1006" s="119" t="s">
        <v>16159</v>
      </c>
      <c r="C1006" s="118" t="s">
        <v>15154</v>
      </c>
      <c r="D1006" s="120">
        <v>4951.16</v>
      </c>
    </row>
    <row r="1007" spans="1:4" ht="15.75" customHeight="1" x14ac:dyDescent="0.25">
      <c r="A1007" s="118">
        <v>804437</v>
      </c>
      <c r="B1007" s="119" t="s">
        <v>16160</v>
      </c>
      <c r="C1007" s="118" t="s">
        <v>15154</v>
      </c>
      <c r="D1007" s="120">
        <v>12575.66</v>
      </c>
    </row>
    <row r="1008" spans="1:4" ht="15.75" customHeight="1" x14ac:dyDescent="0.25">
      <c r="A1008" s="118">
        <v>804285</v>
      </c>
      <c r="B1008" s="119" t="s">
        <v>16161</v>
      </c>
      <c r="C1008" s="118" t="s">
        <v>15154</v>
      </c>
      <c r="D1008" s="120">
        <v>6043.34</v>
      </c>
    </row>
    <row r="1009" spans="1:4" ht="15.75" customHeight="1" x14ac:dyDescent="0.25">
      <c r="A1009" s="118">
        <v>804436</v>
      </c>
      <c r="B1009" s="119" t="s">
        <v>16162</v>
      </c>
      <c r="C1009" s="118" t="s">
        <v>15154</v>
      </c>
      <c r="D1009" s="120">
        <v>10379.06</v>
      </c>
    </row>
    <row r="1010" spans="1:4" ht="15.75" customHeight="1" x14ac:dyDescent="0.25">
      <c r="A1010" s="118">
        <v>804284</v>
      </c>
      <c r="B1010" s="119" t="s">
        <v>16163</v>
      </c>
      <c r="C1010" s="118" t="s">
        <v>15154</v>
      </c>
      <c r="D1010" s="120">
        <v>5048.51</v>
      </c>
    </row>
    <row r="1011" spans="1:4" ht="15.75" customHeight="1" x14ac:dyDescent="0.25">
      <c r="A1011" s="118">
        <v>804287</v>
      </c>
      <c r="B1011" s="119" t="s">
        <v>16164</v>
      </c>
      <c r="C1011" s="118" t="s">
        <v>15154</v>
      </c>
      <c r="D1011" s="120">
        <v>6180.12</v>
      </c>
    </row>
    <row r="1012" spans="1:4" ht="15.75" customHeight="1" x14ac:dyDescent="0.25">
      <c r="A1012" s="118">
        <v>804286</v>
      </c>
      <c r="B1012" s="119" t="s">
        <v>16165</v>
      </c>
      <c r="C1012" s="118" t="s">
        <v>15154</v>
      </c>
      <c r="D1012" s="120">
        <v>5176.3100000000004</v>
      </c>
    </row>
    <row r="1013" spans="1:4" ht="15.75" customHeight="1" x14ac:dyDescent="0.25">
      <c r="A1013" s="118">
        <v>804289</v>
      </c>
      <c r="B1013" s="119" t="s">
        <v>16166</v>
      </c>
      <c r="C1013" s="118" t="s">
        <v>15154</v>
      </c>
      <c r="D1013" s="120">
        <v>6359.65</v>
      </c>
    </row>
    <row r="1014" spans="1:4" ht="15.75" customHeight="1" x14ac:dyDescent="0.25">
      <c r="A1014" s="118">
        <v>804288</v>
      </c>
      <c r="B1014" s="119" t="s">
        <v>16167</v>
      </c>
      <c r="C1014" s="118" t="s">
        <v>15154</v>
      </c>
      <c r="D1014" s="120">
        <v>5345.52</v>
      </c>
    </row>
    <row r="1015" spans="1:4" ht="15.75" customHeight="1" x14ac:dyDescent="0.25">
      <c r="A1015" s="118">
        <v>804439</v>
      </c>
      <c r="B1015" s="119" t="s">
        <v>16168</v>
      </c>
      <c r="C1015" s="118" t="s">
        <v>15154</v>
      </c>
      <c r="D1015" s="120">
        <v>15657.85</v>
      </c>
    </row>
    <row r="1016" spans="1:4" ht="15.75" customHeight="1" x14ac:dyDescent="0.25">
      <c r="A1016" s="118">
        <v>804291</v>
      </c>
      <c r="B1016" s="119" t="s">
        <v>16169</v>
      </c>
      <c r="C1016" s="118" t="s">
        <v>15154</v>
      </c>
      <c r="D1016" s="120">
        <v>6597.62</v>
      </c>
    </row>
    <row r="1017" spans="1:4" ht="15.75" customHeight="1" x14ac:dyDescent="0.25">
      <c r="A1017" s="118">
        <v>804438</v>
      </c>
      <c r="B1017" s="119" t="s">
        <v>16170</v>
      </c>
      <c r="C1017" s="118" t="s">
        <v>15154</v>
      </c>
      <c r="D1017" s="120">
        <v>12902.64</v>
      </c>
    </row>
    <row r="1018" spans="1:4" ht="15.75" customHeight="1" x14ac:dyDescent="0.25">
      <c r="A1018" s="118">
        <v>804290</v>
      </c>
      <c r="B1018" s="119" t="s">
        <v>16171</v>
      </c>
      <c r="C1018" s="118" t="s">
        <v>15154</v>
      </c>
      <c r="D1018" s="120">
        <v>5572.19</v>
      </c>
    </row>
    <row r="1019" spans="1:4" ht="15.75" customHeight="1" x14ac:dyDescent="0.25">
      <c r="A1019" s="118">
        <v>804275</v>
      </c>
      <c r="B1019" s="119" t="s">
        <v>16172</v>
      </c>
      <c r="C1019" s="118" t="s">
        <v>15154</v>
      </c>
      <c r="D1019" s="120">
        <v>5736.14</v>
      </c>
    </row>
    <row r="1020" spans="1:4" ht="15.75" customHeight="1" x14ac:dyDescent="0.25">
      <c r="A1020" s="118">
        <v>804274</v>
      </c>
      <c r="B1020" s="119" t="s">
        <v>16173</v>
      </c>
      <c r="C1020" s="118" t="s">
        <v>15154</v>
      </c>
      <c r="D1020" s="120">
        <v>4766.49</v>
      </c>
    </row>
    <row r="1021" spans="1:4" ht="15.75" customHeight="1" x14ac:dyDescent="0.25">
      <c r="A1021" s="118">
        <v>804061</v>
      </c>
      <c r="B1021" s="119" t="s">
        <v>16174</v>
      </c>
      <c r="C1021" s="118" t="s">
        <v>15154</v>
      </c>
      <c r="D1021" s="120">
        <v>394.06</v>
      </c>
    </row>
    <row r="1022" spans="1:4" ht="15.75" customHeight="1" x14ac:dyDescent="0.25">
      <c r="A1022" s="118">
        <v>804060</v>
      </c>
      <c r="B1022" s="119" t="s">
        <v>16175</v>
      </c>
      <c r="C1022" s="118" t="s">
        <v>15154</v>
      </c>
      <c r="D1022" s="120">
        <v>342.08</v>
      </c>
    </row>
    <row r="1023" spans="1:4" ht="15.75" customHeight="1" x14ac:dyDescent="0.25">
      <c r="A1023" s="118">
        <v>804065</v>
      </c>
      <c r="B1023" s="119" t="s">
        <v>16176</v>
      </c>
      <c r="C1023" s="118" t="s">
        <v>15154</v>
      </c>
      <c r="D1023" s="120">
        <v>395.77</v>
      </c>
    </row>
    <row r="1024" spans="1:4" ht="15.75" customHeight="1" x14ac:dyDescent="0.25">
      <c r="A1024" s="118">
        <v>804064</v>
      </c>
      <c r="B1024" s="119" t="s">
        <v>16177</v>
      </c>
      <c r="C1024" s="118" t="s">
        <v>15154</v>
      </c>
      <c r="D1024" s="120">
        <v>343.79</v>
      </c>
    </row>
    <row r="1025" spans="1:4" ht="15.75" customHeight="1" x14ac:dyDescent="0.25">
      <c r="A1025" s="118">
        <v>804067</v>
      </c>
      <c r="B1025" s="119" t="s">
        <v>16178</v>
      </c>
      <c r="C1025" s="118" t="s">
        <v>15154</v>
      </c>
      <c r="D1025" s="120">
        <v>397.48</v>
      </c>
    </row>
    <row r="1026" spans="1:4" ht="15.75" customHeight="1" x14ac:dyDescent="0.25">
      <c r="A1026" s="118">
        <v>804066</v>
      </c>
      <c r="B1026" s="119" t="s">
        <v>16179</v>
      </c>
      <c r="C1026" s="118" t="s">
        <v>15154</v>
      </c>
      <c r="D1026" s="120">
        <v>345.5</v>
      </c>
    </row>
    <row r="1027" spans="1:4" ht="15.75" customHeight="1" x14ac:dyDescent="0.25">
      <c r="A1027" s="118">
        <v>804069</v>
      </c>
      <c r="B1027" s="119" t="s">
        <v>16180</v>
      </c>
      <c r="C1027" s="118" t="s">
        <v>15154</v>
      </c>
      <c r="D1027" s="120">
        <v>400.51</v>
      </c>
    </row>
    <row r="1028" spans="1:4" ht="15.75" customHeight="1" x14ac:dyDescent="0.25">
      <c r="A1028" s="118">
        <v>804068</v>
      </c>
      <c r="B1028" s="119" t="s">
        <v>16181</v>
      </c>
      <c r="C1028" s="118" t="s">
        <v>15154</v>
      </c>
      <c r="D1028" s="120">
        <v>348.41</v>
      </c>
    </row>
    <row r="1029" spans="1:4" ht="15.75" customHeight="1" x14ac:dyDescent="0.25">
      <c r="A1029" s="118">
        <v>804071</v>
      </c>
      <c r="B1029" s="119" t="s">
        <v>16182</v>
      </c>
      <c r="C1029" s="118" t="s">
        <v>15154</v>
      </c>
      <c r="D1029" s="120">
        <v>404.78</v>
      </c>
    </row>
    <row r="1030" spans="1:4" ht="15.75" customHeight="1" x14ac:dyDescent="0.25">
      <c r="A1030" s="118">
        <v>804070</v>
      </c>
      <c r="B1030" s="119" t="s">
        <v>16183</v>
      </c>
      <c r="C1030" s="118" t="s">
        <v>15154</v>
      </c>
      <c r="D1030" s="120">
        <v>352.68</v>
      </c>
    </row>
    <row r="1031" spans="1:4" ht="15.75" customHeight="1" x14ac:dyDescent="0.25">
      <c r="A1031" s="118">
        <v>804073</v>
      </c>
      <c r="B1031" s="119" t="s">
        <v>16184</v>
      </c>
      <c r="C1031" s="118" t="s">
        <v>15154</v>
      </c>
      <c r="D1031" s="120">
        <v>410.38</v>
      </c>
    </row>
    <row r="1032" spans="1:4" ht="15.75" customHeight="1" x14ac:dyDescent="0.25">
      <c r="A1032" s="118">
        <v>804072</v>
      </c>
      <c r="B1032" s="119" t="s">
        <v>16185</v>
      </c>
      <c r="C1032" s="118" t="s">
        <v>15154</v>
      </c>
      <c r="D1032" s="120">
        <v>358.15</v>
      </c>
    </row>
    <row r="1033" spans="1:4" ht="15.75" customHeight="1" x14ac:dyDescent="0.25">
      <c r="A1033" s="118">
        <v>804075</v>
      </c>
      <c r="B1033" s="119" t="s">
        <v>16186</v>
      </c>
      <c r="C1033" s="118" t="s">
        <v>15154</v>
      </c>
      <c r="D1033" s="120">
        <v>418.07</v>
      </c>
    </row>
    <row r="1034" spans="1:4" ht="15.75" customHeight="1" x14ac:dyDescent="0.25">
      <c r="A1034" s="118">
        <v>804074</v>
      </c>
      <c r="B1034" s="119" t="s">
        <v>16187</v>
      </c>
      <c r="C1034" s="118" t="s">
        <v>15154</v>
      </c>
      <c r="D1034" s="120">
        <v>365.84</v>
      </c>
    </row>
    <row r="1035" spans="1:4" ht="15.75" customHeight="1" x14ac:dyDescent="0.25">
      <c r="A1035" s="118">
        <v>804077</v>
      </c>
      <c r="B1035" s="119" t="s">
        <v>16188</v>
      </c>
      <c r="C1035" s="118" t="s">
        <v>15154</v>
      </c>
      <c r="D1035" s="120">
        <v>427.94</v>
      </c>
    </row>
    <row r="1036" spans="1:4" ht="15.75" customHeight="1" x14ac:dyDescent="0.25">
      <c r="A1036" s="118">
        <v>804076</v>
      </c>
      <c r="B1036" s="119" t="s">
        <v>16189</v>
      </c>
      <c r="C1036" s="118" t="s">
        <v>15154</v>
      </c>
      <c r="D1036" s="120">
        <v>375.59</v>
      </c>
    </row>
    <row r="1037" spans="1:4" ht="15.75" customHeight="1" x14ac:dyDescent="0.25">
      <c r="A1037" s="118">
        <v>804079</v>
      </c>
      <c r="B1037" s="119" t="s">
        <v>16190</v>
      </c>
      <c r="C1037" s="118" t="s">
        <v>15154</v>
      </c>
      <c r="D1037" s="120">
        <v>442.93</v>
      </c>
    </row>
    <row r="1038" spans="1:4" ht="15.75" customHeight="1" x14ac:dyDescent="0.25">
      <c r="A1038" s="118">
        <v>804078</v>
      </c>
      <c r="B1038" s="119" t="s">
        <v>16191</v>
      </c>
      <c r="C1038" s="118" t="s">
        <v>15154</v>
      </c>
      <c r="D1038" s="120">
        <v>390.46</v>
      </c>
    </row>
    <row r="1039" spans="1:4" ht="15.75" customHeight="1" x14ac:dyDescent="0.25">
      <c r="A1039" s="118">
        <v>804063</v>
      </c>
      <c r="B1039" s="119" t="s">
        <v>16192</v>
      </c>
      <c r="C1039" s="118" t="s">
        <v>15154</v>
      </c>
      <c r="D1039" s="120">
        <v>394.91</v>
      </c>
    </row>
    <row r="1040" spans="1:4" ht="15.75" customHeight="1" x14ac:dyDescent="0.25">
      <c r="A1040" s="118">
        <v>804062</v>
      </c>
      <c r="B1040" s="119" t="s">
        <v>16193</v>
      </c>
      <c r="C1040" s="118" t="s">
        <v>15154</v>
      </c>
      <c r="D1040" s="120">
        <v>342.94</v>
      </c>
    </row>
    <row r="1041" spans="1:4" ht="15.75" customHeight="1" x14ac:dyDescent="0.25">
      <c r="A1041" s="118">
        <v>804377</v>
      </c>
      <c r="B1041" s="119" t="s">
        <v>16194</v>
      </c>
      <c r="C1041" s="118" t="s">
        <v>15154</v>
      </c>
      <c r="D1041" s="120">
        <v>1177.3399999999999</v>
      </c>
    </row>
    <row r="1042" spans="1:4" ht="15.75" customHeight="1" x14ac:dyDescent="0.25">
      <c r="A1042" s="118">
        <v>804081</v>
      </c>
      <c r="B1042" s="119" t="s">
        <v>16195</v>
      </c>
      <c r="C1042" s="118" t="s">
        <v>15154</v>
      </c>
      <c r="D1042" s="120">
        <v>793.42</v>
      </c>
    </row>
    <row r="1043" spans="1:4" ht="15.75" customHeight="1" x14ac:dyDescent="0.25">
      <c r="A1043" s="118">
        <v>804376</v>
      </c>
      <c r="B1043" s="119" t="s">
        <v>16196</v>
      </c>
      <c r="C1043" s="118" t="s">
        <v>15154</v>
      </c>
      <c r="D1043" s="120">
        <v>1035.6600000000001</v>
      </c>
    </row>
    <row r="1044" spans="1:4" ht="15.75" customHeight="1" x14ac:dyDescent="0.25">
      <c r="A1044" s="118">
        <v>804080</v>
      </c>
      <c r="B1044" s="119" t="s">
        <v>16197</v>
      </c>
      <c r="C1044" s="118" t="s">
        <v>15154</v>
      </c>
      <c r="D1044" s="120">
        <v>678.89</v>
      </c>
    </row>
    <row r="1045" spans="1:4" ht="15.75" customHeight="1" x14ac:dyDescent="0.25">
      <c r="A1045" s="118">
        <v>804085</v>
      </c>
      <c r="B1045" s="119" t="s">
        <v>16198</v>
      </c>
      <c r="C1045" s="118" t="s">
        <v>15154</v>
      </c>
      <c r="D1045" s="120">
        <v>796.45</v>
      </c>
    </row>
    <row r="1046" spans="1:4" ht="15.75" customHeight="1" x14ac:dyDescent="0.25">
      <c r="A1046" s="118">
        <v>804084</v>
      </c>
      <c r="B1046" s="119" t="s">
        <v>16199</v>
      </c>
      <c r="C1046" s="118" t="s">
        <v>15154</v>
      </c>
      <c r="D1046" s="120">
        <v>681.8</v>
      </c>
    </row>
    <row r="1047" spans="1:4" ht="15.75" customHeight="1" x14ac:dyDescent="0.25">
      <c r="A1047" s="118">
        <v>804379</v>
      </c>
      <c r="B1047" s="119" t="s">
        <v>16200</v>
      </c>
      <c r="C1047" s="118" t="s">
        <v>15154</v>
      </c>
      <c r="D1047" s="120">
        <v>983.09</v>
      </c>
    </row>
    <row r="1048" spans="1:4" ht="15.75" customHeight="1" x14ac:dyDescent="0.25">
      <c r="A1048" s="118">
        <v>804087</v>
      </c>
      <c r="B1048" s="119" t="s">
        <v>16201</v>
      </c>
      <c r="C1048" s="118" t="s">
        <v>15154</v>
      </c>
      <c r="D1048" s="120">
        <v>799.87</v>
      </c>
    </row>
    <row r="1049" spans="1:4" ht="15.75" customHeight="1" x14ac:dyDescent="0.25">
      <c r="A1049" s="118">
        <v>804378</v>
      </c>
      <c r="B1049" s="119" t="s">
        <v>16202</v>
      </c>
      <c r="C1049" s="118" t="s">
        <v>15154</v>
      </c>
      <c r="D1049" s="120">
        <v>833.42</v>
      </c>
    </row>
    <row r="1050" spans="1:4" ht="15.75" customHeight="1" x14ac:dyDescent="0.25">
      <c r="A1050" s="118">
        <v>804086</v>
      </c>
      <c r="B1050" s="119" t="s">
        <v>16203</v>
      </c>
      <c r="C1050" s="118" t="s">
        <v>15154</v>
      </c>
      <c r="D1050" s="120">
        <v>685.22</v>
      </c>
    </row>
    <row r="1051" spans="1:4" ht="15.75" customHeight="1" x14ac:dyDescent="0.25">
      <c r="A1051" s="118">
        <v>804089</v>
      </c>
      <c r="B1051" s="119" t="s">
        <v>16204</v>
      </c>
      <c r="C1051" s="118" t="s">
        <v>15154</v>
      </c>
      <c r="D1051" s="120">
        <v>805.46</v>
      </c>
    </row>
    <row r="1052" spans="1:4" ht="15.75" customHeight="1" x14ac:dyDescent="0.25">
      <c r="A1052" s="118">
        <v>804088</v>
      </c>
      <c r="B1052" s="119" t="s">
        <v>16205</v>
      </c>
      <c r="C1052" s="118" t="s">
        <v>15154</v>
      </c>
      <c r="D1052" s="120">
        <v>690.69</v>
      </c>
    </row>
    <row r="1053" spans="1:4" ht="15.75" customHeight="1" x14ac:dyDescent="0.25">
      <c r="A1053" s="118">
        <v>804091</v>
      </c>
      <c r="B1053" s="119" t="s">
        <v>16206</v>
      </c>
      <c r="C1053" s="118" t="s">
        <v>15154</v>
      </c>
      <c r="D1053" s="120">
        <v>812.77</v>
      </c>
    </row>
    <row r="1054" spans="1:4" ht="15.75" customHeight="1" x14ac:dyDescent="0.25">
      <c r="A1054" s="118">
        <v>804090</v>
      </c>
      <c r="B1054" s="119" t="s">
        <v>16207</v>
      </c>
      <c r="C1054" s="118" t="s">
        <v>15154</v>
      </c>
      <c r="D1054" s="120">
        <v>697.87</v>
      </c>
    </row>
    <row r="1055" spans="1:4" ht="15.75" customHeight="1" x14ac:dyDescent="0.25">
      <c r="A1055" s="118">
        <v>804381</v>
      </c>
      <c r="B1055" s="119" t="s">
        <v>16208</v>
      </c>
      <c r="C1055" s="118" t="s">
        <v>15154</v>
      </c>
      <c r="D1055" s="120">
        <v>1391.46</v>
      </c>
    </row>
    <row r="1056" spans="1:4" ht="15.75" customHeight="1" x14ac:dyDescent="0.25">
      <c r="A1056" s="118">
        <v>804093</v>
      </c>
      <c r="B1056" s="119" t="s">
        <v>16209</v>
      </c>
      <c r="C1056" s="118" t="s">
        <v>15154</v>
      </c>
      <c r="D1056" s="120">
        <v>823.1</v>
      </c>
    </row>
    <row r="1057" spans="1:4" ht="15.75" customHeight="1" x14ac:dyDescent="0.25">
      <c r="A1057" s="118">
        <v>804380</v>
      </c>
      <c r="B1057" s="119" t="s">
        <v>16210</v>
      </c>
      <c r="C1057" s="118" t="s">
        <v>15154</v>
      </c>
      <c r="D1057" s="120">
        <v>1221.8900000000001</v>
      </c>
    </row>
    <row r="1058" spans="1:4" ht="15.75" customHeight="1" x14ac:dyDescent="0.25">
      <c r="A1058" s="118">
        <v>804092</v>
      </c>
      <c r="B1058" s="119" t="s">
        <v>16211</v>
      </c>
      <c r="C1058" s="118" t="s">
        <v>15154</v>
      </c>
      <c r="D1058" s="120">
        <v>707.97</v>
      </c>
    </row>
    <row r="1059" spans="1:4" ht="15.75" customHeight="1" x14ac:dyDescent="0.25">
      <c r="A1059" s="118">
        <v>804095</v>
      </c>
      <c r="B1059" s="119" t="s">
        <v>16212</v>
      </c>
      <c r="C1059" s="118" t="s">
        <v>15154</v>
      </c>
      <c r="D1059" s="120">
        <v>837.25</v>
      </c>
    </row>
    <row r="1060" spans="1:4" ht="15.75" customHeight="1" x14ac:dyDescent="0.25">
      <c r="A1060" s="118">
        <v>804094</v>
      </c>
      <c r="B1060" s="119" t="s">
        <v>16213</v>
      </c>
      <c r="C1060" s="118" t="s">
        <v>15154</v>
      </c>
      <c r="D1060" s="120">
        <v>721.98</v>
      </c>
    </row>
    <row r="1061" spans="1:4" ht="15.75" customHeight="1" x14ac:dyDescent="0.25">
      <c r="A1061" s="118">
        <v>804097</v>
      </c>
      <c r="B1061" s="119" t="s">
        <v>16214</v>
      </c>
      <c r="C1061" s="118" t="s">
        <v>15154</v>
      </c>
      <c r="D1061" s="120">
        <v>855.27</v>
      </c>
    </row>
    <row r="1062" spans="1:4" ht="15.75" customHeight="1" x14ac:dyDescent="0.25">
      <c r="A1062" s="118">
        <v>804096</v>
      </c>
      <c r="B1062" s="119" t="s">
        <v>16215</v>
      </c>
      <c r="C1062" s="118" t="s">
        <v>15154</v>
      </c>
      <c r="D1062" s="120">
        <v>739.77</v>
      </c>
    </row>
    <row r="1063" spans="1:4" ht="15.75" customHeight="1" x14ac:dyDescent="0.25">
      <c r="A1063" s="118">
        <v>804383</v>
      </c>
      <c r="B1063" s="119" t="s">
        <v>16216</v>
      </c>
      <c r="C1063" s="118" t="s">
        <v>15154</v>
      </c>
      <c r="D1063" s="120">
        <v>1720.19</v>
      </c>
    </row>
    <row r="1064" spans="1:4" ht="15.75" customHeight="1" x14ac:dyDescent="0.25">
      <c r="A1064" s="118">
        <v>804099</v>
      </c>
      <c r="B1064" s="119" t="s">
        <v>16217</v>
      </c>
      <c r="C1064" s="118" t="s">
        <v>15154</v>
      </c>
      <c r="D1064" s="120">
        <v>880.99</v>
      </c>
    </row>
    <row r="1065" spans="1:4" ht="15.75" customHeight="1" x14ac:dyDescent="0.25">
      <c r="A1065" s="118">
        <v>804382</v>
      </c>
      <c r="B1065" s="119" t="s">
        <v>16218</v>
      </c>
      <c r="C1065" s="118" t="s">
        <v>15154</v>
      </c>
      <c r="D1065" s="120">
        <v>1508.59</v>
      </c>
    </row>
    <row r="1066" spans="1:4" ht="15.75" customHeight="1" x14ac:dyDescent="0.25">
      <c r="A1066" s="118">
        <v>804098</v>
      </c>
      <c r="B1066" s="119" t="s">
        <v>16219</v>
      </c>
      <c r="C1066" s="118" t="s">
        <v>15154</v>
      </c>
      <c r="D1066" s="120">
        <v>765.24</v>
      </c>
    </row>
    <row r="1067" spans="1:4" ht="15.75" customHeight="1" x14ac:dyDescent="0.25">
      <c r="A1067" s="118">
        <v>804083</v>
      </c>
      <c r="B1067" s="119" t="s">
        <v>16220</v>
      </c>
      <c r="C1067" s="118" t="s">
        <v>15154</v>
      </c>
      <c r="D1067" s="120">
        <v>794.27</v>
      </c>
    </row>
    <row r="1068" spans="1:4" ht="15.75" customHeight="1" x14ac:dyDescent="0.25">
      <c r="A1068" s="118">
        <v>804082</v>
      </c>
      <c r="B1068" s="119" t="s">
        <v>16221</v>
      </c>
      <c r="C1068" s="118" t="s">
        <v>15154</v>
      </c>
      <c r="D1068" s="120">
        <v>679.75</v>
      </c>
    </row>
    <row r="1069" spans="1:4" ht="15.75" customHeight="1" x14ac:dyDescent="0.25">
      <c r="A1069" s="118">
        <v>804385</v>
      </c>
      <c r="B1069" s="119" t="s">
        <v>16222</v>
      </c>
      <c r="C1069" s="118" t="s">
        <v>15154</v>
      </c>
      <c r="D1069" s="120">
        <v>1958.09</v>
      </c>
    </row>
    <row r="1070" spans="1:4" ht="15.75" customHeight="1" x14ac:dyDescent="0.25">
      <c r="A1070" s="118">
        <v>804101</v>
      </c>
      <c r="B1070" s="119" t="s">
        <v>16223</v>
      </c>
      <c r="C1070" s="118" t="s">
        <v>15154</v>
      </c>
      <c r="D1070" s="120">
        <v>1342.9</v>
      </c>
    </row>
    <row r="1071" spans="1:4" ht="15.75" customHeight="1" x14ac:dyDescent="0.25">
      <c r="A1071" s="118">
        <v>804384</v>
      </c>
      <c r="B1071" s="119" t="s">
        <v>16224</v>
      </c>
      <c r="C1071" s="118" t="s">
        <v>15154</v>
      </c>
      <c r="D1071" s="120">
        <v>1695.13</v>
      </c>
    </row>
    <row r="1072" spans="1:4" ht="15.75" customHeight="1" x14ac:dyDescent="0.25">
      <c r="A1072" s="118">
        <v>804100</v>
      </c>
      <c r="B1072" s="119" t="s">
        <v>16225</v>
      </c>
      <c r="C1072" s="118" t="s">
        <v>15154</v>
      </c>
      <c r="D1072" s="120">
        <v>1143.96</v>
      </c>
    </row>
    <row r="1073" spans="1:4" ht="15.75" customHeight="1" x14ac:dyDescent="0.25">
      <c r="A1073" s="118">
        <v>804105</v>
      </c>
      <c r="B1073" s="119" t="s">
        <v>16226</v>
      </c>
      <c r="C1073" s="118" t="s">
        <v>15154</v>
      </c>
      <c r="D1073" s="120">
        <v>1347.64</v>
      </c>
    </row>
    <row r="1074" spans="1:4" ht="15.75" customHeight="1" x14ac:dyDescent="0.25">
      <c r="A1074" s="118">
        <v>804104</v>
      </c>
      <c r="B1074" s="119" t="s">
        <v>16227</v>
      </c>
      <c r="C1074" s="118" t="s">
        <v>15154</v>
      </c>
      <c r="D1074" s="120">
        <v>1148.58</v>
      </c>
    </row>
    <row r="1075" spans="1:4" ht="15.75" customHeight="1" x14ac:dyDescent="0.25">
      <c r="A1075" s="118">
        <v>804387</v>
      </c>
      <c r="B1075" s="119" t="s">
        <v>16228</v>
      </c>
      <c r="C1075" s="118" t="s">
        <v>15154</v>
      </c>
      <c r="D1075" s="120">
        <v>2063.16</v>
      </c>
    </row>
    <row r="1076" spans="1:4" ht="15.75" customHeight="1" x14ac:dyDescent="0.25">
      <c r="A1076" s="118">
        <v>804107</v>
      </c>
      <c r="B1076" s="119" t="s">
        <v>16229</v>
      </c>
      <c r="C1076" s="118" t="s">
        <v>15154</v>
      </c>
      <c r="D1076" s="120">
        <v>1354.09</v>
      </c>
    </row>
    <row r="1077" spans="1:4" ht="15.75" customHeight="1" x14ac:dyDescent="0.25">
      <c r="A1077" s="118">
        <v>804386</v>
      </c>
      <c r="B1077" s="119" t="s">
        <v>16230</v>
      </c>
      <c r="C1077" s="118" t="s">
        <v>15154</v>
      </c>
      <c r="D1077" s="120">
        <v>1785.21</v>
      </c>
    </row>
    <row r="1078" spans="1:4" ht="15.75" customHeight="1" x14ac:dyDescent="0.25">
      <c r="A1078" s="118">
        <v>804106</v>
      </c>
      <c r="B1078" s="119" t="s">
        <v>16231</v>
      </c>
      <c r="C1078" s="118" t="s">
        <v>15154</v>
      </c>
      <c r="D1078" s="120">
        <v>1154.9100000000001</v>
      </c>
    </row>
    <row r="1079" spans="1:4" ht="15.75" customHeight="1" x14ac:dyDescent="0.25">
      <c r="A1079" s="118">
        <v>804109</v>
      </c>
      <c r="B1079" s="119" t="s">
        <v>16232</v>
      </c>
      <c r="C1079" s="118" t="s">
        <v>15154</v>
      </c>
      <c r="D1079" s="120">
        <v>1363.96</v>
      </c>
    </row>
    <row r="1080" spans="1:4" ht="15.75" customHeight="1" x14ac:dyDescent="0.25">
      <c r="A1080" s="118">
        <v>804108</v>
      </c>
      <c r="B1080" s="119" t="s">
        <v>16233</v>
      </c>
      <c r="C1080" s="118" t="s">
        <v>15154</v>
      </c>
      <c r="D1080" s="120">
        <v>1164.6500000000001</v>
      </c>
    </row>
    <row r="1081" spans="1:4" ht="15.75" customHeight="1" x14ac:dyDescent="0.25">
      <c r="A1081" s="118">
        <v>804111</v>
      </c>
      <c r="B1081" s="119" t="s">
        <v>16234</v>
      </c>
      <c r="C1081" s="118" t="s">
        <v>15154</v>
      </c>
      <c r="D1081" s="120">
        <v>1376.86</v>
      </c>
    </row>
    <row r="1082" spans="1:4" ht="15.75" customHeight="1" x14ac:dyDescent="0.25">
      <c r="A1082" s="118">
        <v>804110</v>
      </c>
      <c r="B1082" s="119" t="s">
        <v>16235</v>
      </c>
      <c r="C1082" s="118" t="s">
        <v>15154</v>
      </c>
      <c r="D1082" s="120">
        <v>1177.31</v>
      </c>
    </row>
    <row r="1083" spans="1:4" ht="15.75" customHeight="1" x14ac:dyDescent="0.25">
      <c r="A1083" s="118">
        <v>804389</v>
      </c>
      <c r="B1083" s="119" t="s">
        <v>16236</v>
      </c>
      <c r="C1083" s="118" t="s">
        <v>15154</v>
      </c>
      <c r="D1083" s="120">
        <v>2304.15</v>
      </c>
    </row>
    <row r="1084" spans="1:4" ht="15.75" customHeight="1" x14ac:dyDescent="0.25">
      <c r="A1084" s="118">
        <v>804113</v>
      </c>
      <c r="B1084" s="119" t="s">
        <v>16237</v>
      </c>
      <c r="C1084" s="118" t="s">
        <v>15154</v>
      </c>
      <c r="D1084" s="120">
        <v>1394.51</v>
      </c>
    </row>
    <row r="1085" spans="1:4" ht="15.75" customHeight="1" x14ac:dyDescent="0.25">
      <c r="A1085" s="118">
        <v>804388</v>
      </c>
      <c r="B1085" s="119" t="s">
        <v>16238</v>
      </c>
      <c r="C1085" s="118" t="s">
        <v>15154</v>
      </c>
      <c r="D1085" s="120">
        <v>1992.16</v>
      </c>
    </row>
    <row r="1086" spans="1:4" ht="15.75" customHeight="1" x14ac:dyDescent="0.25">
      <c r="A1086" s="118">
        <v>804112</v>
      </c>
      <c r="B1086" s="119" t="s">
        <v>16239</v>
      </c>
      <c r="C1086" s="118" t="s">
        <v>15154</v>
      </c>
      <c r="D1086" s="120">
        <v>1194.58</v>
      </c>
    </row>
    <row r="1087" spans="1:4" ht="15.75" customHeight="1" x14ac:dyDescent="0.25">
      <c r="A1087" s="118">
        <v>804115</v>
      </c>
      <c r="B1087" s="119" t="s">
        <v>16240</v>
      </c>
      <c r="C1087" s="118" t="s">
        <v>15154</v>
      </c>
      <c r="D1087" s="120">
        <v>1418.98</v>
      </c>
    </row>
    <row r="1088" spans="1:4" ht="15.75" customHeight="1" x14ac:dyDescent="0.25">
      <c r="A1088" s="118">
        <v>804114</v>
      </c>
      <c r="B1088" s="119" t="s">
        <v>16241</v>
      </c>
      <c r="C1088" s="118" t="s">
        <v>15154</v>
      </c>
      <c r="D1088" s="120">
        <v>1218.69</v>
      </c>
    </row>
    <row r="1089" spans="1:4" ht="15.75" customHeight="1" x14ac:dyDescent="0.25">
      <c r="A1089" s="118">
        <v>804117</v>
      </c>
      <c r="B1089" s="119" t="s">
        <v>16242</v>
      </c>
      <c r="C1089" s="118" t="s">
        <v>15154</v>
      </c>
      <c r="D1089" s="120">
        <v>1451.15</v>
      </c>
    </row>
    <row r="1090" spans="1:4" ht="15.75" customHeight="1" x14ac:dyDescent="0.25">
      <c r="A1090" s="118">
        <v>804116</v>
      </c>
      <c r="B1090" s="119" t="s">
        <v>16243</v>
      </c>
      <c r="C1090" s="118" t="s">
        <v>15154</v>
      </c>
      <c r="D1090" s="120">
        <v>1250.49</v>
      </c>
    </row>
    <row r="1091" spans="1:4" ht="15.75" customHeight="1" x14ac:dyDescent="0.25">
      <c r="A1091" s="118">
        <v>804391</v>
      </c>
      <c r="B1091" s="119" t="s">
        <v>16244</v>
      </c>
      <c r="C1091" s="118" t="s">
        <v>15154</v>
      </c>
      <c r="D1091" s="120">
        <v>2859.74</v>
      </c>
    </row>
    <row r="1092" spans="1:4" ht="15.75" customHeight="1" x14ac:dyDescent="0.25">
      <c r="A1092" s="118">
        <v>804119</v>
      </c>
      <c r="B1092" s="119" t="s">
        <v>16245</v>
      </c>
      <c r="C1092" s="118" t="s">
        <v>15154</v>
      </c>
      <c r="D1092" s="120">
        <v>1495.29</v>
      </c>
    </row>
    <row r="1093" spans="1:4" ht="15.75" customHeight="1" x14ac:dyDescent="0.25">
      <c r="A1093" s="118">
        <v>804390</v>
      </c>
      <c r="B1093" s="119" t="s">
        <v>16246</v>
      </c>
      <c r="C1093" s="118" t="s">
        <v>15154</v>
      </c>
      <c r="D1093" s="120">
        <v>2468</v>
      </c>
    </row>
    <row r="1094" spans="1:4" ht="15.75" customHeight="1" x14ac:dyDescent="0.25">
      <c r="A1094" s="118">
        <v>804118</v>
      </c>
      <c r="B1094" s="119" t="s">
        <v>16247</v>
      </c>
      <c r="C1094" s="118" t="s">
        <v>15154</v>
      </c>
      <c r="D1094" s="120">
        <v>1294.25</v>
      </c>
    </row>
    <row r="1095" spans="1:4" ht="15.75" customHeight="1" x14ac:dyDescent="0.25">
      <c r="A1095" s="118">
        <v>804103</v>
      </c>
      <c r="B1095" s="119" t="s">
        <v>16248</v>
      </c>
      <c r="C1095" s="118" t="s">
        <v>15154</v>
      </c>
      <c r="D1095" s="120">
        <v>1344.61</v>
      </c>
    </row>
    <row r="1096" spans="1:4" ht="15.75" customHeight="1" x14ac:dyDescent="0.25">
      <c r="A1096" s="118">
        <v>804102</v>
      </c>
      <c r="B1096" s="119" t="s">
        <v>16249</v>
      </c>
      <c r="C1096" s="118" t="s">
        <v>15154</v>
      </c>
      <c r="D1096" s="120">
        <v>1145.67</v>
      </c>
    </row>
    <row r="1097" spans="1:4" ht="15.75" customHeight="1" x14ac:dyDescent="0.25">
      <c r="A1097" s="118">
        <v>804393</v>
      </c>
      <c r="B1097" s="119" t="s">
        <v>16250</v>
      </c>
      <c r="C1097" s="118" t="s">
        <v>15154</v>
      </c>
      <c r="D1097" s="120">
        <v>3012.71</v>
      </c>
    </row>
    <row r="1098" spans="1:4" ht="15.75" customHeight="1" x14ac:dyDescent="0.25">
      <c r="A1098" s="118">
        <v>804121</v>
      </c>
      <c r="B1098" s="119" t="s">
        <v>16251</v>
      </c>
      <c r="C1098" s="118" t="s">
        <v>15154</v>
      </c>
      <c r="D1098" s="120">
        <v>2006.17</v>
      </c>
    </row>
    <row r="1099" spans="1:4" ht="15.75" customHeight="1" x14ac:dyDescent="0.25">
      <c r="A1099" s="118">
        <v>804392</v>
      </c>
      <c r="B1099" s="119" t="s">
        <v>16252</v>
      </c>
      <c r="C1099" s="118" t="s">
        <v>15154</v>
      </c>
      <c r="D1099" s="120">
        <v>2574.39</v>
      </c>
    </row>
    <row r="1100" spans="1:4" ht="15.75" customHeight="1" x14ac:dyDescent="0.25">
      <c r="A1100" s="118">
        <v>804120</v>
      </c>
      <c r="B1100" s="119" t="s">
        <v>16253</v>
      </c>
      <c r="C1100" s="118" t="s">
        <v>15154</v>
      </c>
      <c r="D1100" s="120">
        <v>1697.25</v>
      </c>
    </row>
    <row r="1101" spans="1:4" ht="15.75" customHeight="1" x14ac:dyDescent="0.25">
      <c r="A1101" s="118">
        <v>804125</v>
      </c>
      <c r="B1101" s="119" t="s">
        <v>16254</v>
      </c>
      <c r="C1101" s="118" t="s">
        <v>15154</v>
      </c>
      <c r="D1101" s="120">
        <v>2012.62</v>
      </c>
    </row>
    <row r="1102" spans="1:4" ht="15.75" customHeight="1" x14ac:dyDescent="0.25">
      <c r="A1102" s="118">
        <v>804124</v>
      </c>
      <c r="B1102" s="119" t="s">
        <v>16255</v>
      </c>
      <c r="C1102" s="118" t="s">
        <v>15154</v>
      </c>
      <c r="D1102" s="120">
        <v>1703.58</v>
      </c>
    </row>
    <row r="1103" spans="1:4" ht="15.75" customHeight="1" x14ac:dyDescent="0.25">
      <c r="A1103" s="118">
        <v>804395</v>
      </c>
      <c r="B1103" s="119" t="s">
        <v>16256</v>
      </c>
      <c r="C1103" s="118" t="s">
        <v>15154</v>
      </c>
      <c r="D1103" s="120">
        <v>3164.19</v>
      </c>
    </row>
    <row r="1104" spans="1:4" ht="15.75" customHeight="1" x14ac:dyDescent="0.25">
      <c r="A1104" s="118">
        <v>804127</v>
      </c>
      <c r="B1104" s="119" t="s">
        <v>16257</v>
      </c>
      <c r="C1104" s="118" t="s">
        <v>15154</v>
      </c>
      <c r="D1104" s="120">
        <v>2022.11</v>
      </c>
    </row>
    <row r="1105" spans="1:4" ht="15.75" customHeight="1" x14ac:dyDescent="0.25">
      <c r="A1105" s="118">
        <v>804394</v>
      </c>
      <c r="B1105" s="119" t="s">
        <v>16258</v>
      </c>
      <c r="C1105" s="118" t="s">
        <v>15154</v>
      </c>
      <c r="D1105" s="120">
        <v>2702.53</v>
      </c>
    </row>
    <row r="1106" spans="1:4" ht="15.75" customHeight="1" x14ac:dyDescent="0.25">
      <c r="A1106" s="118">
        <v>804126</v>
      </c>
      <c r="B1106" s="119" t="s">
        <v>16259</v>
      </c>
      <c r="C1106" s="118" t="s">
        <v>15154</v>
      </c>
      <c r="D1106" s="120">
        <v>1712.82</v>
      </c>
    </row>
    <row r="1107" spans="1:4" ht="15.75" customHeight="1" x14ac:dyDescent="0.25">
      <c r="A1107" s="118">
        <v>804129</v>
      </c>
      <c r="B1107" s="119" t="s">
        <v>16260</v>
      </c>
      <c r="C1107" s="118" t="s">
        <v>15154</v>
      </c>
      <c r="D1107" s="120">
        <v>2035.48</v>
      </c>
    </row>
    <row r="1108" spans="1:4" ht="15.75" customHeight="1" x14ac:dyDescent="0.25">
      <c r="A1108" s="118">
        <v>804128</v>
      </c>
      <c r="B1108" s="119" t="s">
        <v>16261</v>
      </c>
      <c r="C1108" s="118" t="s">
        <v>15154</v>
      </c>
      <c r="D1108" s="120">
        <v>1725.82</v>
      </c>
    </row>
    <row r="1109" spans="1:4" ht="15.75" customHeight="1" x14ac:dyDescent="0.25">
      <c r="A1109" s="118">
        <v>804131</v>
      </c>
      <c r="B1109" s="119" t="s">
        <v>16262</v>
      </c>
      <c r="C1109" s="118" t="s">
        <v>15154</v>
      </c>
      <c r="D1109" s="120">
        <v>2053.9699999999998</v>
      </c>
    </row>
    <row r="1110" spans="1:4" ht="15.75" customHeight="1" x14ac:dyDescent="0.25">
      <c r="A1110" s="118">
        <v>804130</v>
      </c>
      <c r="B1110" s="119" t="s">
        <v>16263</v>
      </c>
      <c r="C1110" s="118" t="s">
        <v>15154</v>
      </c>
      <c r="D1110" s="120">
        <v>1743.95</v>
      </c>
    </row>
    <row r="1111" spans="1:4" ht="15.75" customHeight="1" x14ac:dyDescent="0.25">
      <c r="A1111" s="118">
        <v>804397</v>
      </c>
      <c r="B1111" s="119" t="s">
        <v>16264</v>
      </c>
      <c r="C1111" s="118" t="s">
        <v>15154</v>
      </c>
      <c r="D1111" s="120">
        <v>3526.4</v>
      </c>
    </row>
    <row r="1112" spans="1:4" ht="15.75" customHeight="1" x14ac:dyDescent="0.25">
      <c r="A1112" s="118">
        <v>804133</v>
      </c>
      <c r="B1112" s="119" t="s">
        <v>16265</v>
      </c>
      <c r="C1112" s="118" t="s">
        <v>15154</v>
      </c>
      <c r="D1112" s="120">
        <v>2079.77</v>
      </c>
    </row>
    <row r="1113" spans="1:4" ht="15.75" customHeight="1" x14ac:dyDescent="0.25">
      <c r="A1113" s="118">
        <v>804396</v>
      </c>
      <c r="B1113" s="119" t="s">
        <v>16266</v>
      </c>
      <c r="C1113" s="118" t="s">
        <v>15154</v>
      </c>
      <c r="D1113" s="120">
        <v>3009.69</v>
      </c>
    </row>
    <row r="1114" spans="1:4" ht="15.75" customHeight="1" x14ac:dyDescent="0.25">
      <c r="A1114" s="118">
        <v>804132</v>
      </c>
      <c r="B1114" s="119" t="s">
        <v>16267</v>
      </c>
      <c r="C1114" s="118" t="s">
        <v>15154</v>
      </c>
      <c r="D1114" s="120">
        <v>1769.26</v>
      </c>
    </row>
    <row r="1115" spans="1:4" ht="15.75" customHeight="1" x14ac:dyDescent="0.25">
      <c r="A1115" s="118">
        <v>804135</v>
      </c>
      <c r="B1115" s="119" t="s">
        <v>16268</v>
      </c>
      <c r="C1115" s="118" t="s">
        <v>15154</v>
      </c>
      <c r="D1115" s="120">
        <v>2113.27</v>
      </c>
    </row>
    <row r="1116" spans="1:4" ht="15.75" customHeight="1" x14ac:dyDescent="0.25">
      <c r="A1116" s="118">
        <v>804134</v>
      </c>
      <c r="B1116" s="119" t="s">
        <v>16269</v>
      </c>
      <c r="C1116" s="118" t="s">
        <v>15154</v>
      </c>
      <c r="D1116" s="120">
        <v>1802.26</v>
      </c>
    </row>
    <row r="1117" spans="1:4" ht="15.75" customHeight="1" x14ac:dyDescent="0.25">
      <c r="A1117" s="118">
        <v>804137</v>
      </c>
      <c r="B1117" s="119" t="s">
        <v>16270</v>
      </c>
      <c r="C1117" s="118" t="s">
        <v>15154</v>
      </c>
      <c r="D1117" s="120">
        <v>2074.6</v>
      </c>
    </row>
    <row r="1118" spans="1:4" ht="15.75" customHeight="1" x14ac:dyDescent="0.25">
      <c r="A1118" s="118">
        <v>804136</v>
      </c>
      <c r="B1118" s="119" t="s">
        <v>16271</v>
      </c>
      <c r="C1118" s="118" t="s">
        <v>15154</v>
      </c>
      <c r="D1118" s="120">
        <v>1762.97</v>
      </c>
    </row>
    <row r="1119" spans="1:4" ht="15.75" customHeight="1" x14ac:dyDescent="0.25">
      <c r="A1119" s="118">
        <v>804399</v>
      </c>
      <c r="B1119" s="119" t="s">
        <v>16272</v>
      </c>
      <c r="C1119" s="118" t="s">
        <v>15154</v>
      </c>
      <c r="D1119" s="120">
        <v>4387.8500000000004</v>
      </c>
    </row>
    <row r="1120" spans="1:4" ht="15.75" customHeight="1" x14ac:dyDescent="0.25">
      <c r="A1120" s="118">
        <v>804139</v>
      </c>
      <c r="B1120" s="119" t="s">
        <v>16273</v>
      </c>
      <c r="C1120" s="118" t="s">
        <v>15154</v>
      </c>
      <c r="D1120" s="120">
        <v>2223.5300000000002</v>
      </c>
    </row>
    <row r="1121" spans="1:4" ht="15.75" customHeight="1" x14ac:dyDescent="0.25">
      <c r="A1121" s="118">
        <v>804398</v>
      </c>
      <c r="B1121" s="119" t="s">
        <v>16274</v>
      </c>
      <c r="C1121" s="118" t="s">
        <v>15154</v>
      </c>
      <c r="D1121" s="120">
        <v>3737.44</v>
      </c>
    </row>
    <row r="1122" spans="1:4" ht="15.75" customHeight="1" x14ac:dyDescent="0.25">
      <c r="A1122" s="118">
        <v>804138</v>
      </c>
      <c r="B1122" s="119" t="s">
        <v>16275</v>
      </c>
      <c r="C1122" s="118" t="s">
        <v>15154</v>
      </c>
      <c r="D1122" s="120">
        <v>1911.17</v>
      </c>
    </row>
    <row r="1123" spans="1:4" ht="15.75" customHeight="1" x14ac:dyDescent="0.25">
      <c r="A1123" s="118">
        <v>804123</v>
      </c>
      <c r="B1123" s="119" t="s">
        <v>16276</v>
      </c>
      <c r="C1123" s="118" t="s">
        <v>15154</v>
      </c>
      <c r="D1123" s="120">
        <v>2007.03</v>
      </c>
    </row>
    <row r="1124" spans="1:4" ht="15.75" customHeight="1" x14ac:dyDescent="0.25">
      <c r="A1124" s="118">
        <v>804122</v>
      </c>
      <c r="B1124" s="119" t="s">
        <v>16277</v>
      </c>
      <c r="C1124" s="118" t="s">
        <v>15154</v>
      </c>
      <c r="D1124" s="120">
        <v>1698.11</v>
      </c>
    </row>
    <row r="1125" spans="1:4" ht="15.75" customHeight="1" x14ac:dyDescent="0.25">
      <c r="A1125" s="118">
        <v>804401</v>
      </c>
      <c r="B1125" s="119" t="s">
        <v>16278</v>
      </c>
      <c r="C1125" s="118" t="s">
        <v>15154</v>
      </c>
      <c r="D1125" s="120">
        <v>4346.75</v>
      </c>
    </row>
    <row r="1126" spans="1:4" ht="15.75" customHeight="1" x14ac:dyDescent="0.25">
      <c r="A1126" s="118">
        <v>804141</v>
      </c>
      <c r="B1126" s="119" t="s">
        <v>16279</v>
      </c>
      <c r="C1126" s="118" t="s">
        <v>15154</v>
      </c>
      <c r="D1126" s="120">
        <v>2783.67</v>
      </c>
    </row>
    <row r="1127" spans="1:4" ht="15.75" customHeight="1" x14ac:dyDescent="0.25">
      <c r="A1127" s="118">
        <v>804400</v>
      </c>
      <c r="B1127" s="119" t="s">
        <v>16280</v>
      </c>
      <c r="C1127" s="118" t="s">
        <v>15154</v>
      </c>
      <c r="D1127" s="120">
        <v>3670.17</v>
      </c>
    </row>
    <row r="1128" spans="1:4" ht="15.75" customHeight="1" x14ac:dyDescent="0.25">
      <c r="A1128" s="118">
        <v>804140</v>
      </c>
      <c r="B1128" s="119" t="s">
        <v>16281</v>
      </c>
      <c r="C1128" s="118" t="s">
        <v>15154</v>
      </c>
      <c r="D1128" s="120">
        <v>2336.64</v>
      </c>
    </row>
    <row r="1129" spans="1:4" ht="15.75" customHeight="1" x14ac:dyDescent="0.25">
      <c r="A1129" s="118">
        <v>804145</v>
      </c>
      <c r="B1129" s="119" t="s">
        <v>16282</v>
      </c>
      <c r="C1129" s="118" t="s">
        <v>15154</v>
      </c>
      <c r="D1129" s="120">
        <v>2794.09</v>
      </c>
    </row>
    <row r="1130" spans="1:4" ht="15.75" customHeight="1" x14ac:dyDescent="0.25">
      <c r="A1130" s="118">
        <v>804144</v>
      </c>
      <c r="B1130" s="119" t="s">
        <v>16283</v>
      </c>
      <c r="C1130" s="118" t="s">
        <v>15154</v>
      </c>
      <c r="D1130" s="120">
        <v>2346.5700000000002</v>
      </c>
    </row>
    <row r="1131" spans="1:4" ht="15.75" customHeight="1" x14ac:dyDescent="0.25">
      <c r="A1131" s="118">
        <v>804403</v>
      </c>
      <c r="B1131" s="119" t="s">
        <v>16284</v>
      </c>
      <c r="C1131" s="118" t="s">
        <v>15154</v>
      </c>
      <c r="D1131" s="120">
        <v>4577.28</v>
      </c>
    </row>
    <row r="1132" spans="1:4" ht="15.75" customHeight="1" x14ac:dyDescent="0.25">
      <c r="A1132" s="118">
        <v>804147</v>
      </c>
      <c r="B1132" s="119" t="s">
        <v>16285</v>
      </c>
      <c r="C1132" s="118" t="s">
        <v>15154</v>
      </c>
      <c r="D1132" s="120">
        <v>2807.08</v>
      </c>
    </row>
    <row r="1133" spans="1:4" ht="15.75" customHeight="1" x14ac:dyDescent="0.25">
      <c r="A1133" s="118">
        <v>804402</v>
      </c>
      <c r="B1133" s="119" t="s">
        <v>16286</v>
      </c>
      <c r="C1133" s="118" t="s">
        <v>15154</v>
      </c>
      <c r="D1133" s="120">
        <v>3862.24</v>
      </c>
    </row>
    <row r="1134" spans="1:4" ht="15.75" customHeight="1" x14ac:dyDescent="0.25">
      <c r="A1134" s="118">
        <v>804146</v>
      </c>
      <c r="B1134" s="119" t="s">
        <v>16287</v>
      </c>
      <c r="C1134" s="118" t="s">
        <v>15154</v>
      </c>
      <c r="D1134" s="120">
        <v>2359.06</v>
      </c>
    </row>
    <row r="1135" spans="1:4" ht="15.75" customHeight="1" x14ac:dyDescent="0.25">
      <c r="A1135" s="118">
        <v>804149</v>
      </c>
      <c r="B1135" s="119" t="s">
        <v>16288</v>
      </c>
      <c r="C1135" s="118" t="s">
        <v>15154</v>
      </c>
      <c r="D1135" s="120">
        <v>2826.6</v>
      </c>
    </row>
    <row r="1136" spans="1:4" ht="15.75" customHeight="1" x14ac:dyDescent="0.25">
      <c r="A1136" s="118">
        <v>804148</v>
      </c>
      <c r="B1136" s="119" t="s">
        <v>16289</v>
      </c>
      <c r="C1136" s="118" t="s">
        <v>15154</v>
      </c>
      <c r="D1136" s="120">
        <v>2377.7199999999998</v>
      </c>
    </row>
    <row r="1137" spans="1:4" ht="15.75" customHeight="1" x14ac:dyDescent="0.25">
      <c r="A1137" s="118">
        <v>804151</v>
      </c>
      <c r="B1137" s="119" t="s">
        <v>16290</v>
      </c>
      <c r="C1137" s="118" t="s">
        <v>15154</v>
      </c>
      <c r="D1137" s="120">
        <v>2853.42</v>
      </c>
    </row>
    <row r="1138" spans="1:4" ht="15.75" customHeight="1" x14ac:dyDescent="0.25">
      <c r="A1138" s="118">
        <v>804150</v>
      </c>
      <c r="B1138" s="119" t="s">
        <v>16291</v>
      </c>
      <c r="C1138" s="118" t="s">
        <v>15154</v>
      </c>
      <c r="D1138" s="120">
        <v>2403.56</v>
      </c>
    </row>
    <row r="1139" spans="1:4" ht="15.75" customHeight="1" x14ac:dyDescent="0.25">
      <c r="A1139" s="118">
        <v>804405</v>
      </c>
      <c r="B1139" s="119" t="s">
        <v>16292</v>
      </c>
      <c r="C1139" s="118" t="s">
        <v>15154</v>
      </c>
      <c r="D1139" s="120">
        <v>5116.05</v>
      </c>
    </row>
    <row r="1140" spans="1:4" ht="15.75" customHeight="1" x14ac:dyDescent="0.25">
      <c r="A1140" s="118">
        <v>804153</v>
      </c>
      <c r="B1140" s="119" t="s">
        <v>16293</v>
      </c>
      <c r="C1140" s="118" t="s">
        <v>15154</v>
      </c>
      <c r="D1140" s="120">
        <v>2889.73</v>
      </c>
    </row>
    <row r="1141" spans="1:4" ht="15.75" customHeight="1" x14ac:dyDescent="0.25">
      <c r="A1141" s="118">
        <v>804404</v>
      </c>
      <c r="B1141" s="119" t="s">
        <v>16294</v>
      </c>
      <c r="C1141" s="118" t="s">
        <v>15154</v>
      </c>
      <c r="D1141" s="120">
        <v>4312.91</v>
      </c>
    </row>
    <row r="1142" spans="1:4" ht="15.75" customHeight="1" x14ac:dyDescent="0.25">
      <c r="A1142" s="118">
        <v>804152</v>
      </c>
      <c r="B1142" s="119" t="s">
        <v>16295</v>
      </c>
      <c r="C1142" s="118" t="s">
        <v>15154</v>
      </c>
      <c r="D1142" s="120">
        <v>2438.63</v>
      </c>
    </row>
    <row r="1143" spans="1:4" ht="15.75" customHeight="1" x14ac:dyDescent="0.25">
      <c r="A1143" s="118">
        <v>804155</v>
      </c>
      <c r="B1143" s="119" t="s">
        <v>16296</v>
      </c>
      <c r="C1143" s="118" t="s">
        <v>15154</v>
      </c>
      <c r="D1143" s="120">
        <v>2936.76</v>
      </c>
    </row>
    <row r="1144" spans="1:4" ht="15.75" customHeight="1" x14ac:dyDescent="0.25">
      <c r="A1144" s="118">
        <v>804154</v>
      </c>
      <c r="B1144" s="119" t="s">
        <v>16297</v>
      </c>
      <c r="C1144" s="118" t="s">
        <v>15154</v>
      </c>
      <c r="D1144" s="120">
        <v>2484.31</v>
      </c>
    </row>
    <row r="1145" spans="1:4" ht="15.75" customHeight="1" x14ac:dyDescent="0.25">
      <c r="A1145" s="118">
        <v>804157</v>
      </c>
      <c r="B1145" s="119" t="s">
        <v>16298</v>
      </c>
      <c r="C1145" s="118" t="s">
        <v>15154</v>
      </c>
      <c r="D1145" s="120">
        <v>3001.81</v>
      </c>
    </row>
    <row r="1146" spans="1:4" ht="15.75" customHeight="1" x14ac:dyDescent="0.25">
      <c r="A1146" s="118">
        <v>804156</v>
      </c>
      <c r="B1146" s="119" t="s">
        <v>16299</v>
      </c>
      <c r="C1146" s="118" t="s">
        <v>15154</v>
      </c>
      <c r="D1146" s="120">
        <v>2547.77</v>
      </c>
    </row>
    <row r="1147" spans="1:4" ht="15.75" customHeight="1" x14ac:dyDescent="0.25">
      <c r="A1147" s="118">
        <v>804407</v>
      </c>
      <c r="B1147" s="119" t="s">
        <v>16300</v>
      </c>
      <c r="C1147" s="118" t="s">
        <v>15154</v>
      </c>
      <c r="D1147" s="120">
        <v>6372.91</v>
      </c>
    </row>
    <row r="1148" spans="1:4" ht="15.75" customHeight="1" x14ac:dyDescent="0.25">
      <c r="A1148" s="118">
        <v>804159</v>
      </c>
      <c r="B1148" s="119" t="s">
        <v>16301</v>
      </c>
      <c r="C1148" s="118" t="s">
        <v>15154</v>
      </c>
      <c r="D1148" s="120">
        <v>3088.7</v>
      </c>
    </row>
    <row r="1149" spans="1:4" ht="15.75" customHeight="1" x14ac:dyDescent="0.25">
      <c r="A1149" s="118">
        <v>804406</v>
      </c>
      <c r="B1149" s="119" t="s">
        <v>16302</v>
      </c>
      <c r="C1149" s="118" t="s">
        <v>15154</v>
      </c>
      <c r="D1149" s="120">
        <v>5360.01</v>
      </c>
    </row>
    <row r="1150" spans="1:4" ht="15.75" customHeight="1" x14ac:dyDescent="0.25">
      <c r="A1150" s="118">
        <v>804158</v>
      </c>
      <c r="B1150" s="119" t="s">
        <v>16303</v>
      </c>
      <c r="C1150" s="118" t="s">
        <v>15154</v>
      </c>
      <c r="D1150" s="120">
        <v>2632.94</v>
      </c>
    </row>
    <row r="1151" spans="1:4" ht="15.75" customHeight="1" x14ac:dyDescent="0.25">
      <c r="A1151" s="118">
        <v>804143</v>
      </c>
      <c r="B1151" s="119" t="s">
        <v>16304</v>
      </c>
      <c r="C1151" s="118" t="s">
        <v>15154</v>
      </c>
      <c r="D1151" s="120">
        <v>2786.71</v>
      </c>
    </row>
    <row r="1152" spans="1:4" ht="15.75" customHeight="1" x14ac:dyDescent="0.25">
      <c r="A1152" s="118">
        <v>804142</v>
      </c>
      <c r="B1152" s="119" t="s">
        <v>16305</v>
      </c>
      <c r="C1152" s="118" t="s">
        <v>15154</v>
      </c>
      <c r="D1152" s="120">
        <v>2339.5500000000002</v>
      </c>
    </row>
    <row r="1153" spans="1:4" ht="15.75" customHeight="1" x14ac:dyDescent="0.25">
      <c r="A1153" s="118">
        <v>804409</v>
      </c>
      <c r="B1153" s="119" t="s">
        <v>16306</v>
      </c>
      <c r="C1153" s="118" t="s">
        <v>15154</v>
      </c>
      <c r="D1153" s="120">
        <v>7850.22</v>
      </c>
    </row>
    <row r="1154" spans="1:4" ht="15.75" customHeight="1" x14ac:dyDescent="0.25">
      <c r="A1154" s="118">
        <v>804161</v>
      </c>
      <c r="B1154" s="119" t="s">
        <v>16307</v>
      </c>
      <c r="C1154" s="118" t="s">
        <v>15154</v>
      </c>
      <c r="D1154" s="120">
        <v>4784.6000000000004</v>
      </c>
    </row>
    <row r="1155" spans="1:4" ht="15.75" customHeight="1" x14ac:dyDescent="0.25">
      <c r="A1155" s="118">
        <v>804408</v>
      </c>
      <c r="B1155" s="119" t="s">
        <v>16308</v>
      </c>
      <c r="C1155" s="118" t="s">
        <v>15154</v>
      </c>
      <c r="D1155" s="120">
        <v>6521.88</v>
      </c>
    </row>
    <row r="1156" spans="1:4" ht="15.75" customHeight="1" x14ac:dyDescent="0.25">
      <c r="A1156" s="118">
        <v>804160</v>
      </c>
      <c r="B1156" s="119" t="s">
        <v>16309</v>
      </c>
      <c r="C1156" s="118" t="s">
        <v>15154</v>
      </c>
      <c r="D1156" s="120">
        <v>3987.48</v>
      </c>
    </row>
    <row r="1157" spans="1:4" ht="15.75" customHeight="1" x14ac:dyDescent="0.25">
      <c r="A1157" s="118">
        <v>804165</v>
      </c>
      <c r="B1157" s="119" t="s">
        <v>16310</v>
      </c>
      <c r="C1157" s="118" t="s">
        <v>15154</v>
      </c>
      <c r="D1157" s="120">
        <v>4798.91</v>
      </c>
    </row>
    <row r="1158" spans="1:4" ht="15.75" customHeight="1" x14ac:dyDescent="0.25">
      <c r="A1158" s="118">
        <v>804164</v>
      </c>
      <c r="B1158" s="119" t="s">
        <v>16311</v>
      </c>
      <c r="C1158" s="118" t="s">
        <v>15154</v>
      </c>
      <c r="D1158" s="120">
        <v>4001.17</v>
      </c>
    </row>
    <row r="1159" spans="1:4" ht="15.75" customHeight="1" x14ac:dyDescent="0.25">
      <c r="A1159" s="118">
        <v>804411</v>
      </c>
      <c r="B1159" s="119" t="s">
        <v>16312</v>
      </c>
      <c r="C1159" s="118" t="s">
        <v>15154</v>
      </c>
      <c r="D1159" s="120">
        <v>8279.0300000000007</v>
      </c>
    </row>
    <row r="1160" spans="1:4" ht="15.75" customHeight="1" x14ac:dyDescent="0.25">
      <c r="A1160" s="118">
        <v>804167</v>
      </c>
      <c r="B1160" s="119" t="s">
        <v>16313</v>
      </c>
      <c r="C1160" s="118" t="s">
        <v>15154</v>
      </c>
      <c r="D1160" s="120">
        <v>4817.57</v>
      </c>
    </row>
    <row r="1161" spans="1:4" ht="15.75" customHeight="1" x14ac:dyDescent="0.25">
      <c r="A1161" s="118">
        <v>804410</v>
      </c>
      <c r="B1161" s="119" t="s">
        <v>16314</v>
      </c>
      <c r="C1161" s="118" t="s">
        <v>15154</v>
      </c>
      <c r="D1161" s="120">
        <v>6874.39</v>
      </c>
    </row>
    <row r="1162" spans="1:4" ht="15.75" customHeight="1" x14ac:dyDescent="0.25">
      <c r="A1162" s="118">
        <v>804166</v>
      </c>
      <c r="B1162" s="119" t="s">
        <v>16315</v>
      </c>
      <c r="C1162" s="118" t="s">
        <v>15154</v>
      </c>
      <c r="D1162" s="120">
        <v>4018.97</v>
      </c>
    </row>
    <row r="1163" spans="1:4" ht="15.75" customHeight="1" x14ac:dyDescent="0.25">
      <c r="A1163" s="118">
        <v>804169</v>
      </c>
      <c r="B1163" s="119" t="s">
        <v>16316</v>
      </c>
      <c r="C1163" s="118" t="s">
        <v>15154</v>
      </c>
      <c r="D1163" s="120">
        <v>4844.8599999999997</v>
      </c>
    </row>
    <row r="1164" spans="1:4" ht="15.75" customHeight="1" x14ac:dyDescent="0.25">
      <c r="A1164" s="118">
        <v>804168</v>
      </c>
      <c r="B1164" s="119" t="s">
        <v>16317</v>
      </c>
      <c r="C1164" s="118" t="s">
        <v>15154</v>
      </c>
      <c r="D1164" s="120">
        <v>4045.16</v>
      </c>
    </row>
    <row r="1165" spans="1:4" ht="15.75" customHeight="1" x14ac:dyDescent="0.25">
      <c r="A1165" s="118">
        <v>804171</v>
      </c>
      <c r="B1165" s="119" t="s">
        <v>16318</v>
      </c>
      <c r="C1165" s="118" t="s">
        <v>15154</v>
      </c>
      <c r="D1165" s="120">
        <v>4882.1099999999997</v>
      </c>
    </row>
    <row r="1166" spans="1:4" ht="15.75" customHeight="1" x14ac:dyDescent="0.25">
      <c r="A1166" s="118">
        <v>804170</v>
      </c>
      <c r="B1166" s="119" t="s">
        <v>16319</v>
      </c>
      <c r="C1166" s="118" t="s">
        <v>15154</v>
      </c>
      <c r="D1166" s="120">
        <v>4080.93</v>
      </c>
    </row>
    <row r="1167" spans="1:4" ht="15.75" customHeight="1" x14ac:dyDescent="0.25">
      <c r="A1167" s="118">
        <v>804413</v>
      </c>
      <c r="B1167" s="119" t="s">
        <v>16320</v>
      </c>
      <c r="C1167" s="118" t="s">
        <v>15154</v>
      </c>
      <c r="D1167" s="120">
        <v>9277.66</v>
      </c>
    </row>
    <row r="1168" spans="1:4" ht="15.75" customHeight="1" x14ac:dyDescent="0.25">
      <c r="A1168" s="118">
        <v>804173</v>
      </c>
      <c r="B1168" s="119" t="s">
        <v>16321</v>
      </c>
      <c r="C1168" s="118" t="s">
        <v>15154</v>
      </c>
      <c r="D1168" s="120">
        <v>4932.25</v>
      </c>
    </row>
    <row r="1169" spans="1:4" ht="15.75" customHeight="1" x14ac:dyDescent="0.25">
      <c r="A1169" s="118">
        <v>804412</v>
      </c>
      <c r="B1169" s="119" t="s">
        <v>16322</v>
      </c>
      <c r="C1169" s="118" t="s">
        <v>15154</v>
      </c>
      <c r="D1169" s="120">
        <v>7696.44</v>
      </c>
    </row>
    <row r="1170" spans="1:4" ht="15.75" customHeight="1" x14ac:dyDescent="0.25">
      <c r="A1170" s="118">
        <v>804172</v>
      </c>
      <c r="B1170" s="119" t="s">
        <v>16323</v>
      </c>
      <c r="C1170" s="118" t="s">
        <v>15154</v>
      </c>
      <c r="D1170" s="120">
        <v>4129.3500000000004</v>
      </c>
    </row>
    <row r="1171" spans="1:4" ht="15.75" customHeight="1" x14ac:dyDescent="0.25">
      <c r="A1171" s="118">
        <v>804175</v>
      </c>
      <c r="B1171" s="119" t="s">
        <v>16324</v>
      </c>
      <c r="C1171" s="118" t="s">
        <v>15154</v>
      </c>
      <c r="D1171" s="120">
        <v>4999.57</v>
      </c>
    </row>
    <row r="1172" spans="1:4" ht="15.75" customHeight="1" x14ac:dyDescent="0.25">
      <c r="A1172" s="118">
        <v>804174</v>
      </c>
      <c r="B1172" s="119" t="s">
        <v>16325</v>
      </c>
      <c r="C1172" s="118" t="s">
        <v>15154</v>
      </c>
      <c r="D1172" s="120">
        <v>4194.71</v>
      </c>
    </row>
    <row r="1173" spans="1:4" ht="15.75" customHeight="1" x14ac:dyDescent="0.25">
      <c r="A1173" s="118">
        <v>804177</v>
      </c>
      <c r="B1173" s="119" t="s">
        <v>16326</v>
      </c>
      <c r="C1173" s="118" t="s">
        <v>15154</v>
      </c>
      <c r="D1173" s="120">
        <v>5089.66</v>
      </c>
    </row>
    <row r="1174" spans="1:4" ht="15.75" customHeight="1" x14ac:dyDescent="0.25">
      <c r="A1174" s="118">
        <v>804176</v>
      </c>
      <c r="B1174" s="119" t="s">
        <v>16327</v>
      </c>
      <c r="C1174" s="118" t="s">
        <v>15154</v>
      </c>
      <c r="D1174" s="120">
        <v>4282.46</v>
      </c>
    </row>
    <row r="1175" spans="1:4" ht="15.75" customHeight="1" x14ac:dyDescent="0.25">
      <c r="A1175" s="118">
        <v>804415</v>
      </c>
      <c r="B1175" s="119" t="s">
        <v>16328</v>
      </c>
      <c r="C1175" s="118" t="s">
        <v>15154</v>
      </c>
      <c r="D1175" s="120">
        <v>11627.75</v>
      </c>
    </row>
    <row r="1176" spans="1:4" ht="15.75" customHeight="1" x14ac:dyDescent="0.25">
      <c r="A1176" s="118">
        <v>804179</v>
      </c>
      <c r="B1176" s="119" t="s">
        <v>16329</v>
      </c>
      <c r="C1176" s="118" t="s">
        <v>15154</v>
      </c>
      <c r="D1176" s="120">
        <v>5213.16</v>
      </c>
    </row>
    <row r="1177" spans="1:4" ht="15.75" customHeight="1" x14ac:dyDescent="0.25">
      <c r="A1177" s="118">
        <v>804414</v>
      </c>
      <c r="B1177" s="119" t="s">
        <v>16330</v>
      </c>
      <c r="C1177" s="118" t="s">
        <v>15154</v>
      </c>
      <c r="D1177" s="120">
        <v>9624.44</v>
      </c>
    </row>
    <row r="1178" spans="1:4" ht="15.75" customHeight="1" x14ac:dyDescent="0.25">
      <c r="A1178" s="118">
        <v>804178</v>
      </c>
      <c r="B1178" s="119" t="s">
        <v>16331</v>
      </c>
      <c r="C1178" s="118" t="s">
        <v>15154</v>
      </c>
      <c r="D1178" s="120">
        <v>4403.38</v>
      </c>
    </row>
    <row r="1179" spans="1:4" ht="15.75" customHeight="1" x14ac:dyDescent="0.25">
      <c r="A1179" s="118">
        <v>804163</v>
      </c>
      <c r="B1179" s="119" t="s">
        <v>16332</v>
      </c>
      <c r="C1179" s="118" t="s">
        <v>15154</v>
      </c>
      <c r="D1179" s="120">
        <v>4788.49</v>
      </c>
    </row>
    <row r="1180" spans="1:4" ht="15.75" customHeight="1" x14ac:dyDescent="0.25">
      <c r="A1180" s="118">
        <v>804162</v>
      </c>
      <c r="B1180" s="119" t="s">
        <v>16333</v>
      </c>
      <c r="C1180" s="118" t="s">
        <v>15154</v>
      </c>
      <c r="D1180" s="120">
        <v>3991.24</v>
      </c>
    </row>
    <row r="1181" spans="1:4" ht="15.75" customHeight="1" x14ac:dyDescent="0.25">
      <c r="A1181" s="118">
        <v>804441</v>
      </c>
      <c r="B1181" s="119" t="s">
        <v>16334</v>
      </c>
      <c r="C1181" s="118" t="s">
        <v>15154</v>
      </c>
      <c r="D1181" s="120">
        <v>5379.09</v>
      </c>
    </row>
    <row r="1182" spans="1:4" ht="15.75" customHeight="1" x14ac:dyDescent="0.25">
      <c r="A1182" s="118">
        <v>804317</v>
      </c>
      <c r="B1182" s="119" t="s">
        <v>16335</v>
      </c>
      <c r="C1182" s="118" t="s">
        <v>15154</v>
      </c>
      <c r="D1182" s="120">
        <v>2927.19</v>
      </c>
    </row>
    <row r="1183" spans="1:4" ht="15.75" customHeight="1" x14ac:dyDescent="0.25">
      <c r="A1183" s="118">
        <v>804440</v>
      </c>
      <c r="B1183" s="119" t="s">
        <v>16336</v>
      </c>
      <c r="C1183" s="118" t="s">
        <v>15154</v>
      </c>
      <c r="D1183" s="120">
        <v>4562.55</v>
      </c>
    </row>
    <row r="1184" spans="1:4" ht="15.75" customHeight="1" x14ac:dyDescent="0.25">
      <c r="A1184" s="118">
        <v>804316</v>
      </c>
      <c r="B1184" s="119" t="s">
        <v>16337</v>
      </c>
      <c r="C1184" s="118" t="s">
        <v>15154</v>
      </c>
      <c r="D1184" s="120">
        <v>2458.89</v>
      </c>
    </row>
    <row r="1185" spans="1:4" ht="15.75" customHeight="1" x14ac:dyDescent="0.25">
      <c r="A1185" s="118">
        <v>804321</v>
      </c>
      <c r="B1185" s="119" t="s">
        <v>16338</v>
      </c>
      <c r="C1185" s="118" t="s">
        <v>15154</v>
      </c>
      <c r="D1185" s="120">
        <v>2948.19</v>
      </c>
    </row>
    <row r="1186" spans="1:4" ht="15.75" customHeight="1" x14ac:dyDescent="0.25">
      <c r="A1186" s="118">
        <v>804320</v>
      </c>
      <c r="B1186" s="119" t="s">
        <v>16339</v>
      </c>
      <c r="C1186" s="118" t="s">
        <v>15154</v>
      </c>
      <c r="D1186" s="120">
        <v>2478.42</v>
      </c>
    </row>
    <row r="1187" spans="1:4" ht="15.75" customHeight="1" x14ac:dyDescent="0.25">
      <c r="A1187" s="118">
        <v>804443</v>
      </c>
      <c r="B1187" s="119" t="s">
        <v>16340</v>
      </c>
      <c r="C1187" s="118" t="s">
        <v>15154</v>
      </c>
      <c r="D1187" s="120">
        <v>5613.22</v>
      </c>
    </row>
    <row r="1188" spans="1:4" ht="15.75" customHeight="1" x14ac:dyDescent="0.25">
      <c r="A1188" s="118">
        <v>804323</v>
      </c>
      <c r="B1188" s="119" t="s">
        <v>16341</v>
      </c>
      <c r="C1188" s="118" t="s">
        <v>15154</v>
      </c>
      <c r="D1188" s="120">
        <v>2976.21</v>
      </c>
    </row>
    <row r="1189" spans="1:4" ht="15.75" customHeight="1" x14ac:dyDescent="0.25">
      <c r="A1189" s="118">
        <v>804442</v>
      </c>
      <c r="B1189" s="119" t="s">
        <v>16342</v>
      </c>
      <c r="C1189" s="118" t="s">
        <v>15154</v>
      </c>
      <c r="D1189" s="120">
        <v>4760.1899999999996</v>
      </c>
    </row>
    <row r="1190" spans="1:4" ht="15.75" customHeight="1" x14ac:dyDescent="0.25">
      <c r="A1190" s="118">
        <v>804322</v>
      </c>
      <c r="B1190" s="119" t="s">
        <v>16343</v>
      </c>
      <c r="C1190" s="118" t="s">
        <v>15154</v>
      </c>
      <c r="D1190" s="120">
        <v>2504.4699999999998</v>
      </c>
    </row>
    <row r="1191" spans="1:4" ht="15.75" customHeight="1" x14ac:dyDescent="0.25">
      <c r="A1191" s="118">
        <v>804325</v>
      </c>
      <c r="B1191" s="119" t="s">
        <v>16344</v>
      </c>
      <c r="C1191" s="118" t="s">
        <v>15154</v>
      </c>
      <c r="D1191" s="120">
        <v>3016.82</v>
      </c>
    </row>
    <row r="1192" spans="1:4" ht="15.75" customHeight="1" x14ac:dyDescent="0.25">
      <c r="A1192" s="118">
        <v>804324</v>
      </c>
      <c r="B1192" s="119" t="s">
        <v>16345</v>
      </c>
      <c r="C1192" s="118" t="s">
        <v>15154</v>
      </c>
      <c r="D1192" s="120">
        <v>2542.5</v>
      </c>
    </row>
    <row r="1193" spans="1:4" ht="15.75" customHeight="1" x14ac:dyDescent="0.25">
      <c r="A1193" s="118">
        <v>804327</v>
      </c>
      <c r="B1193" s="119" t="s">
        <v>16346</v>
      </c>
      <c r="C1193" s="118" t="s">
        <v>15154</v>
      </c>
      <c r="D1193" s="120">
        <v>3072.67</v>
      </c>
    </row>
    <row r="1194" spans="1:4" ht="15.75" customHeight="1" x14ac:dyDescent="0.25">
      <c r="A1194" s="118">
        <v>804326</v>
      </c>
      <c r="B1194" s="119" t="s">
        <v>16347</v>
      </c>
      <c r="C1194" s="118" t="s">
        <v>15154</v>
      </c>
      <c r="D1194" s="120">
        <v>2594.92</v>
      </c>
    </row>
    <row r="1195" spans="1:4" ht="15.75" customHeight="1" x14ac:dyDescent="0.25">
      <c r="A1195" s="118">
        <v>804445</v>
      </c>
      <c r="B1195" s="119" t="s">
        <v>16348</v>
      </c>
      <c r="C1195" s="118" t="s">
        <v>15154</v>
      </c>
      <c r="D1195" s="120">
        <v>6263.7</v>
      </c>
    </row>
    <row r="1196" spans="1:4" ht="15.75" customHeight="1" x14ac:dyDescent="0.25">
      <c r="A1196" s="118">
        <v>804329</v>
      </c>
      <c r="B1196" s="119" t="s">
        <v>16349</v>
      </c>
      <c r="C1196" s="118" t="s">
        <v>15154</v>
      </c>
      <c r="D1196" s="120">
        <v>3147.11</v>
      </c>
    </row>
    <row r="1197" spans="1:4" ht="15.75" customHeight="1" x14ac:dyDescent="0.25">
      <c r="A1197" s="118">
        <v>804444</v>
      </c>
      <c r="B1197" s="119" t="s">
        <v>16350</v>
      </c>
      <c r="C1197" s="118" t="s">
        <v>15154</v>
      </c>
      <c r="D1197" s="120">
        <v>5309.42</v>
      </c>
    </row>
    <row r="1198" spans="1:4" ht="15.75" customHeight="1" x14ac:dyDescent="0.25">
      <c r="A1198" s="118">
        <v>804328</v>
      </c>
      <c r="B1198" s="119" t="s">
        <v>16351</v>
      </c>
      <c r="C1198" s="118" t="s">
        <v>15154</v>
      </c>
      <c r="D1198" s="120">
        <v>2665.3</v>
      </c>
    </row>
    <row r="1199" spans="1:4" ht="15.75" customHeight="1" x14ac:dyDescent="0.25">
      <c r="A1199" s="118">
        <v>804331</v>
      </c>
      <c r="B1199" s="119" t="s">
        <v>16352</v>
      </c>
      <c r="C1199" s="118" t="s">
        <v>15154</v>
      </c>
      <c r="D1199" s="120">
        <v>3243.55</v>
      </c>
    </row>
    <row r="1200" spans="1:4" ht="15.75" customHeight="1" x14ac:dyDescent="0.25">
      <c r="A1200" s="118">
        <v>804330</v>
      </c>
      <c r="B1200" s="119" t="s">
        <v>16353</v>
      </c>
      <c r="C1200" s="118" t="s">
        <v>15154</v>
      </c>
      <c r="D1200" s="120">
        <v>2757.06</v>
      </c>
    </row>
    <row r="1201" spans="1:4" ht="15.75" customHeight="1" x14ac:dyDescent="0.25">
      <c r="A1201" s="118">
        <v>804333</v>
      </c>
      <c r="B1201" s="119" t="s">
        <v>16354</v>
      </c>
      <c r="C1201" s="118" t="s">
        <v>15154</v>
      </c>
      <c r="D1201" s="120">
        <v>3372.7</v>
      </c>
    </row>
    <row r="1202" spans="1:4" ht="15.75" customHeight="1" x14ac:dyDescent="0.25">
      <c r="A1202" s="118">
        <v>804332</v>
      </c>
      <c r="B1202" s="119" t="s">
        <v>16355</v>
      </c>
      <c r="C1202" s="118" t="s">
        <v>15154</v>
      </c>
      <c r="D1202" s="120">
        <v>2880.81</v>
      </c>
    </row>
    <row r="1203" spans="1:4" ht="15.75" customHeight="1" x14ac:dyDescent="0.25">
      <c r="A1203" s="118">
        <v>804447</v>
      </c>
      <c r="B1203" s="119" t="s">
        <v>16356</v>
      </c>
      <c r="C1203" s="118" t="s">
        <v>15154</v>
      </c>
      <c r="D1203" s="120">
        <v>7747.67</v>
      </c>
    </row>
    <row r="1204" spans="1:4" ht="15.75" customHeight="1" x14ac:dyDescent="0.25">
      <c r="A1204" s="118">
        <v>804335</v>
      </c>
      <c r="B1204" s="119" t="s">
        <v>16357</v>
      </c>
      <c r="C1204" s="118" t="s">
        <v>15154</v>
      </c>
      <c r="D1204" s="120">
        <v>3543.9</v>
      </c>
    </row>
    <row r="1205" spans="1:4" ht="15.75" customHeight="1" x14ac:dyDescent="0.25">
      <c r="A1205" s="118">
        <v>804446</v>
      </c>
      <c r="B1205" s="119" t="s">
        <v>16358</v>
      </c>
      <c r="C1205" s="118" t="s">
        <v>15154</v>
      </c>
      <c r="D1205" s="120">
        <v>6561.51</v>
      </c>
    </row>
    <row r="1206" spans="1:4" ht="15.75" customHeight="1" x14ac:dyDescent="0.25">
      <c r="A1206" s="118">
        <v>804334</v>
      </c>
      <c r="B1206" s="119" t="s">
        <v>16359</v>
      </c>
      <c r="C1206" s="118" t="s">
        <v>15154</v>
      </c>
      <c r="D1206" s="120">
        <v>3046.11</v>
      </c>
    </row>
    <row r="1207" spans="1:4" ht="15.75" customHeight="1" x14ac:dyDescent="0.25">
      <c r="A1207" s="118">
        <v>804319</v>
      </c>
      <c r="B1207" s="119" t="s">
        <v>16360</v>
      </c>
      <c r="C1207" s="118" t="s">
        <v>15154</v>
      </c>
      <c r="D1207" s="120">
        <v>2932.01</v>
      </c>
    </row>
    <row r="1208" spans="1:4" ht="15.75" customHeight="1" x14ac:dyDescent="0.25">
      <c r="A1208" s="118">
        <v>804318</v>
      </c>
      <c r="B1208" s="119" t="s">
        <v>16361</v>
      </c>
      <c r="C1208" s="118" t="s">
        <v>15154</v>
      </c>
      <c r="D1208" s="120">
        <v>2463.35</v>
      </c>
    </row>
    <row r="1209" spans="1:4" ht="15.75" customHeight="1" x14ac:dyDescent="0.25">
      <c r="A1209" s="118">
        <v>804449</v>
      </c>
      <c r="B1209" s="119" t="s">
        <v>16362</v>
      </c>
      <c r="C1209" s="118" t="s">
        <v>15154</v>
      </c>
      <c r="D1209" s="120">
        <v>7794.44</v>
      </c>
    </row>
    <row r="1210" spans="1:4" ht="15.75" customHeight="1" x14ac:dyDescent="0.25">
      <c r="A1210" s="118">
        <v>804337</v>
      </c>
      <c r="B1210" s="119" t="s">
        <v>16363</v>
      </c>
      <c r="C1210" s="118" t="s">
        <v>15154</v>
      </c>
      <c r="D1210" s="120">
        <v>4001.58</v>
      </c>
    </row>
    <row r="1211" spans="1:4" ht="15.75" customHeight="1" x14ac:dyDescent="0.25">
      <c r="A1211" s="118">
        <v>804448</v>
      </c>
      <c r="B1211" s="119" t="s">
        <v>16364</v>
      </c>
      <c r="C1211" s="118" t="s">
        <v>15154</v>
      </c>
      <c r="D1211" s="120">
        <v>6532.22</v>
      </c>
    </row>
    <row r="1212" spans="1:4" ht="15.75" customHeight="1" x14ac:dyDescent="0.25">
      <c r="A1212" s="118">
        <v>804336</v>
      </c>
      <c r="B1212" s="119" t="s">
        <v>16365</v>
      </c>
      <c r="C1212" s="118" t="s">
        <v>15154</v>
      </c>
      <c r="D1212" s="120">
        <v>3326.11</v>
      </c>
    </row>
    <row r="1213" spans="1:4" ht="15.75" customHeight="1" x14ac:dyDescent="0.25">
      <c r="A1213" s="118">
        <v>804341</v>
      </c>
      <c r="B1213" s="119" t="s">
        <v>16366</v>
      </c>
      <c r="C1213" s="118" t="s">
        <v>15154</v>
      </c>
      <c r="D1213" s="120">
        <v>4033.34</v>
      </c>
    </row>
    <row r="1214" spans="1:4" ht="15.75" customHeight="1" x14ac:dyDescent="0.25">
      <c r="A1214" s="118">
        <v>804340</v>
      </c>
      <c r="B1214" s="119" t="s">
        <v>16367</v>
      </c>
      <c r="C1214" s="118" t="s">
        <v>15154</v>
      </c>
      <c r="D1214" s="120">
        <v>3354.92</v>
      </c>
    </row>
    <row r="1215" spans="1:4" ht="15.75" customHeight="1" x14ac:dyDescent="0.25">
      <c r="A1215" s="118">
        <v>804451</v>
      </c>
      <c r="B1215" s="119" t="s">
        <v>16368</v>
      </c>
      <c r="C1215" s="118" t="s">
        <v>15154</v>
      </c>
      <c r="D1215" s="120">
        <v>8151.86</v>
      </c>
    </row>
    <row r="1216" spans="1:4" ht="15.75" customHeight="1" x14ac:dyDescent="0.25">
      <c r="A1216" s="118">
        <v>804343</v>
      </c>
      <c r="B1216" s="119" t="s">
        <v>16369</v>
      </c>
      <c r="C1216" s="118" t="s">
        <v>15154</v>
      </c>
      <c r="D1216" s="120">
        <v>4073.9</v>
      </c>
    </row>
    <row r="1217" spans="1:4" ht="15.75" customHeight="1" x14ac:dyDescent="0.25">
      <c r="A1217" s="118">
        <v>804450</v>
      </c>
      <c r="B1217" s="119" t="s">
        <v>16370</v>
      </c>
      <c r="C1217" s="118" t="s">
        <v>15154</v>
      </c>
      <c r="D1217" s="120">
        <v>6829.8</v>
      </c>
    </row>
    <row r="1218" spans="1:4" ht="15.75" customHeight="1" x14ac:dyDescent="0.25">
      <c r="A1218" s="118">
        <v>804342</v>
      </c>
      <c r="B1218" s="119" t="s">
        <v>16371</v>
      </c>
      <c r="C1218" s="118" t="s">
        <v>15154</v>
      </c>
      <c r="D1218" s="120">
        <v>3391.8</v>
      </c>
    </row>
    <row r="1219" spans="1:4" ht="15.75" customHeight="1" x14ac:dyDescent="0.25">
      <c r="A1219" s="118">
        <v>804345</v>
      </c>
      <c r="B1219" s="119" t="s">
        <v>16372</v>
      </c>
      <c r="C1219" s="118" t="s">
        <v>15154</v>
      </c>
      <c r="D1219" s="120">
        <v>4133.29</v>
      </c>
    </row>
    <row r="1220" spans="1:4" ht="15.75" customHeight="1" x14ac:dyDescent="0.25">
      <c r="A1220" s="118">
        <v>804344</v>
      </c>
      <c r="B1220" s="119" t="s">
        <v>16373</v>
      </c>
      <c r="C1220" s="118" t="s">
        <v>15154</v>
      </c>
      <c r="D1220" s="120">
        <v>3446.15</v>
      </c>
    </row>
    <row r="1221" spans="1:4" ht="15.75" customHeight="1" x14ac:dyDescent="0.25">
      <c r="A1221" s="118">
        <v>804347</v>
      </c>
      <c r="B1221" s="119" t="s">
        <v>16374</v>
      </c>
      <c r="C1221" s="118" t="s">
        <v>15154</v>
      </c>
      <c r="D1221" s="120">
        <v>4214.55</v>
      </c>
    </row>
    <row r="1222" spans="1:4" ht="15.75" customHeight="1" x14ac:dyDescent="0.25">
      <c r="A1222" s="118">
        <v>804346</v>
      </c>
      <c r="B1222" s="119" t="s">
        <v>16375</v>
      </c>
      <c r="C1222" s="118" t="s">
        <v>15154</v>
      </c>
      <c r="D1222" s="120">
        <v>3520.89</v>
      </c>
    </row>
    <row r="1223" spans="1:4" ht="15.75" customHeight="1" x14ac:dyDescent="0.25">
      <c r="A1223" s="118">
        <v>804453</v>
      </c>
      <c r="B1223" s="119" t="s">
        <v>16376</v>
      </c>
      <c r="C1223" s="118" t="s">
        <v>15154</v>
      </c>
      <c r="D1223" s="120">
        <v>9087.1200000000008</v>
      </c>
    </row>
    <row r="1224" spans="1:4" ht="15.75" customHeight="1" x14ac:dyDescent="0.25">
      <c r="A1224" s="118">
        <v>804349</v>
      </c>
      <c r="B1224" s="119" t="s">
        <v>16377</v>
      </c>
      <c r="C1224" s="118" t="s">
        <v>15154</v>
      </c>
      <c r="D1224" s="120">
        <v>4321.46</v>
      </c>
    </row>
    <row r="1225" spans="1:4" ht="15.75" customHeight="1" x14ac:dyDescent="0.25">
      <c r="A1225" s="118">
        <v>804452</v>
      </c>
      <c r="B1225" s="119" t="s">
        <v>16378</v>
      </c>
      <c r="C1225" s="118" t="s">
        <v>15154</v>
      </c>
      <c r="D1225" s="120">
        <v>7607.77</v>
      </c>
    </row>
    <row r="1226" spans="1:4" ht="15.75" customHeight="1" x14ac:dyDescent="0.25">
      <c r="A1226" s="118">
        <v>804348</v>
      </c>
      <c r="B1226" s="119" t="s">
        <v>16379</v>
      </c>
      <c r="C1226" s="118" t="s">
        <v>15154</v>
      </c>
      <c r="D1226" s="120">
        <v>3619.94</v>
      </c>
    </row>
    <row r="1227" spans="1:4" ht="15.75" customHeight="1" x14ac:dyDescent="0.25">
      <c r="A1227" s="118">
        <v>804351</v>
      </c>
      <c r="B1227" s="119" t="s">
        <v>16380</v>
      </c>
      <c r="C1227" s="118" t="s">
        <v>15154</v>
      </c>
      <c r="D1227" s="120">
        <v>4459.5600000000004</v>
      </c>
    </row>
    <row r="1228" spans="1:4" ht="15.75" customHeight="1" x14ac:dyDescent="0.25">
      <c r="A1228" s="118">
        <v>804350</v>
      </c>
      <c r="B1228" s="119" t="s">
        <v>16381</v>
      </c>
      <c r="C1228" s="118" t="s">
        <v>15154</v>
      </c>
      <c r="D1228" s="120">
        <v>3748.95</v>
      </c>
    </row>
    <row r="1229" spans="1:4" ht="15.75" customHeight="1" x14ac:dyDescent="0.25">
      <c r="A1229" s="118">
        <v>804353</v>
      </c>
      <c r="B1229" s="119" t="s">
        <v>16382</v>
      </c>
      <c r="C1229" s="118" t="s">
        <v>15154</v>
      </c>
      <c r="D1229" s="120">
        <v>4641.66</v>
      </c>
    </row>
    <row r="1230" spans="1:4" ht="15.75" customHeight="1" x14ac:dyDescent="0.25">
      <c r="A1230" s="118">
        <v>804352</v>
      </c>
      <c r="B1230" s="119" t="s">
        <v>16383</v>
      </c>
      <c r="C1230" s="118" t="s">
        <v>15154</v>
      </c>
      <c r="D1230" s="120">
        <v>3920.72</v>
      </c>
    </row>
    <row r="1231" spans="1:4" ht="15.75" customHeight="1" x14ac:dyDescent="0.25">
      <c r="A1231" s="118">
        <v>804455</v>
      </c>
      <c r="B1231" s="119" t="s">
        <v>16384</v>
      </c>
      <c r="C1231" s="118" t="s">
        <v>15154</v>
      </c>
      <c r="D1231" s="120">
        <v>11247.1</v>
      </c>
    </row>
    <row r="1232" spans="1:4" ht="15.75" customHeight="1" x14ac:dyDescent="0.25">
      <c r="A1232" s="118">
        <v>804355</v>
      </c>
      <c r="B1232" s="119" t="s">
        <v>16385</v>
      </c>
      <c r="C1232" s="118" t="s">
        <v>15154</v>
      </c>
      <c r="D1232" s="120">
        <v>4882.28</v>
      </c>
    </row>
    <row r="1233" spans="1:4" ht="15.75" customHeight="1" x14ac:dyDescent="0.25">
      <c r="A1233" s="118">
        <v>804454</v>
      </c>
      <c r="B1233" s="119" t="s">
        <v>16386</v>
      </c>
      <c r="C1233" s="118" t="s">
        <v>15154</v>
      </c>
      <c r="D1233" s="120">
        <v>9405.99</v>
      </c>
    </row>
    <row r="1234" spans="1:4" ht="15.75" customHeight="1" x14ac:dyDescent="0.25">
      <c r="A1234" s="118">
        <v>804354</v>
      </c>
      <c r="B1234" s="119" t="s">
        <v>16387</v>
      </c>
      <c r="C1234" s="118" t="s">
        <v>15154</v>
      </c>
      <c r="D1234" s="120">
        <v>4149.79</v>
      </c>
    </row>
    <row r="1235" spans="1:4" ht="15.75" customHeight="1" x14ac:dyDescent="0.25">
      <c r="A1235" s="118">
        <v>804339</v>
      </c>
      <c r="B1235" s="119" t="s">
        <v>16388</v>
      </c>
      <c r="C1235" s="118" t="s">
        <v>15154</v>
      </c>
      <c r="D1235" s="120">
        <v>4009.52</v>
      </c>
    </row>
    <row r="1236" spans="1:4" ht="15.75" customHeight="1" x14ac:dyDescent="0.25">
      <c r="A1236" s="118">
        <v>804338</v>
      </c>
      <c r="B1236" s="119" t="s">
        <v>16389</v>
      </c>
      <c r="C1236" s="118" t="s">
        <v>15154</v>
      </c>
      <c r="D1236" s="120">
        <v>3333.31</v>
      </c>
    </row>
    <row r="1237" spans="1:4" ht="15.75" customHeight="1" x14ac:dyDescent="0.25">
      <c r="A1237" s="118">
        <v>804457</v>
      </c>
      <c r="B1237" s="119" t="s">
        <v>16390</v>
      </c>
      <c r="C1237" s="118" t="s">
        <v>15154</v>
      </c>
      <c r="D1237" s="120">
        <v>13602</v>
      </c>
    </row>
    <row r="1238" spans="1:4" ht="15.75" customHeight="1" x14ac:dyDescent="0.25">
      <c r="A1238" s="118">
        <v>804357</v>
      </c>
      <c r="B1238" s="119" t="s">
        <v>16391</v>
      </c>
      <c r="C1238" s="118" t="s">
        <v>15154</v>
      </c>
      <c r="D1238" s="120">
        <v>6738.43</v>
      </c>
    </row>
    <row r="1239" spans="1:4" ht="15.75" customHeight="1" x14ac:dyDescent="0.25">
      <c r="A1239" s="118">
        <v>804456</v>
      </c>
      <c r="B1239" s="119" t="s">
        <v>16392</v>
      </c>
      <c r="C1239" s="118" t="s">
        <v>15154</v>
      </c>
      <c r="D1239" s="120">
        <v>11203.87</v>
      </c>
    </row>
    <row r="1240" spans="1:4" ht="15.75" customHeight="1" x14ac:dyDescent="0.25">
      <c r="A1240" s="118">
        <v>804356</v>
      </c>
      <c r="B1240" s="119" t="s">
        <v>16393</v>
      </c>
      <c r="C1240" s="118" t="s">
        <v>15154</v>
      </c>
      <c r="D1240" s="120">
        <v>5542.44</v>
      </c>
    </row>
    <row r="1241" spans="1:4" ht="15.75" customHeight="1" x14ac:dyDescent="0.25">
      <c r="A1241" s="118">
        <v>804361</v>
      </c>
      <c r="B1241" s="119" t="s">
        <v>16394</v>
      </c>
      <c r="C1241" s="118" t="s">
        <v>15154</v>
      </c>
      <c r="D1241" s="120">
        <v>6787.18</v>
      </c>
    </row>
    <row r="1242" spans="1:4" ht="15.75" customHeight="1" x14ac:dyDescent="0.25">
      <c r="A1242" s="118">
        <v>804360</v>
      </c>
      <c r="B1242" s="119" t="s">
        <v>16395</v>
      </c>
      <c r="C1242" s="118" t="s">
        <v>15154</v>
      </c>
      <c r="D1242" s="120">
        <v>5586.03</v>
      </c>
    </row>
    <row r="1243" spans="1:4" ht="15.75" customHeight="1" x14ac:dyDescent="0.25">
      <c r="A1243" s="118">
        <v>804459</v>
      </c>
      <c r="B1243" s="119" t="s">
        <v>16396</v>
      </c>
      <c r="C1243" s="118" t="s">
        <v>15154</v>
      </c>
      <c r="D1243" s="120">
        <v>14234.68</v>
      </c>
    </row>
    <row r="1244" spans="1:4" ht="15.75" customHeight="1" x14ac:dyDescent="0.25">
      <c r="A1244" s="118">
        <v>804363</v>
      </c>
      <c r="B1244" s="119" t="s">
        <v>16397</v>
      </c>
      <c r="C1244" s="118" t="s">
        <v>15154</v>
      </c>
      <c r="D1244" s="120">
        <v>6849.63</v>
      </c>
    </row>
    <row r="1245" spans="1:4" ht="15.75" customHeight="1" x14ac:dyDescent="0.25">
      <c r="A1245" s="118">
        <v>804458</v>
      </c>
      <c r="B1245" s="119" t="s">
        <v>16398</v>
      </c>
      <c r="C1245" s="118" t="s">
        <v>15154</v>
      </c>
      <c r="D1245" s="120">
        <v>11722.28</v>
      </c>
    </row>
    <row r="1246" spans="1:4" ht="15.75" customHeight="1" x14ac:dyDescent="0.25">
      <c r="A1246" s="118">
        <v>804362</v>
      </c>
      <c r="B1246" s="119" t="s">
        <v>16399</v>
      </c>
      <c r="C1246" s="118" t="s">
        <v>15154</v>
      </c>
      <c r="D1246" s="120">
        <v>5641.97</v>
      </c>
    </row>
    <row r="1247" spans="1:4" ht="15.75" customHeight="1" x14ac:dyDescent="0.25">
      <c r="A1247" s="118">
        <v>804365</v>
      </c>
      <c r="B1247" s="119" t="s">
        <v>16400</v>
      </c>
      <c r="C1247" s="118" t="s">
        <v>15154</v>
      </c>
      <c r="D1247" s="120">
        <v>6939.88</v>
      </c>
    </row>
    <row r="1248" spans="1:4" ht="15.75" customHeight="1" x14ac:dyDescent="0.25">
      <c r="A1248" s="118">
        <v>804364</v>
      </c>
      <c r="B1248" s="119" t="s">
        <v>16401</v>
      </c>
      <c r="C1248" s="118" t="s">
        <v>15154</v>
      </c>
      <c r="D1248" s="120">
        <v>5723.12</v>
      </c>
    </row>
    <row r="1249" spans="1:4" ht="15.75" customHeight="1" x14ac:dyDescent="0.25">
      <c r="A1249" s="118">
        <v>804367</v>
      </c>
      <c r="B1249" s="119" t="s">
        <v>16402</v>
      </c>
      <c r="C1249" s="118" t="s">
        <v>15154</v>
      </c>
      <c r="D1249" s="120">
        <v>7062.58</v>
      </c>
    </row>
    <row r="1250" spans="1:4" ht="15.75" customHeight="1" x14ac:dyDescent="0.25">
      <c r="A1250" s="118">
        <v>804366</v>
      </c>
      <c r="B1250" s="119" t="s">
        <v>16403</v>
      </c>
      <c r="C1250" s="118" t="s">
        <v>15154</v>
      </c>
      <c r="D1250" s="120">
        <v>5834.27</v>
      </c>
    </row>
    <row r="1251" spans="1:4" ht="15.75" customHeight="1" x14ac:dyDescent="0.25">
      <c r="A1251" s="118">
        <v>804461</v>
      </c>
      <c r="B1251" s="119" t="s">
        <v>16404</v>
      </c>
      <c r="C1251" s="118" t="s">
        <v>15154</v>
      </c>
      <c r="D1251" s="120">
        <v>15914.69</v>
      </c>
    </row>
    <row r="1252" spans="1:4" ht="15.75" customHeight="1" x14ac:dyDescent="0.25">
      <c r="A1252" s="118">
        <v>804369</v>
      </c>
      <c r="B1252" s="119" t="s">
        <v>16405</v>
      </c>
      <c r="C1252" s="118" t="s">
        <v>15154</v>
      </c>
      <c r="D1252" s="120">
        <v>7222.86</v>
      </c>
    </row>
    <row r="1253" spans="1:4" ht="15.75" customHeight="1" x14ac:dyDescent="0.25">
      <c r="A1253" s="118">
        <v>804460</v>
      </c>
      <c r="B1253" s="119" t="s">
        <v>16406</v>
      </c>
      <c r="C1253" s="118" t="s">
        <v>15154</v>
      </c>
      <c r="D1253" s="120">
        <v>13098.9</v>
      </c>
    </row>
    <row r="1254" spans="1:4" ht="15.75" customHeight="1" x14ac:dyDescent="0.25">
      <c r="A1254" s="118">
        <v>804371</v>
      </c>
      <c r="B1254" s="119" t="s">
        <v>16407</v>
      </c>
      <c r="C1254" s="118" t="s">
        <v>15154</v>
      </c>
      <c r="D1254" s="120">
        <v>7430.03</v>
      </c>
    </row>
    <row r="1255" spans="1:4" ht="15.75" customHeight="1" x14ac:dyDescent="0.25">
      <c r="A1255" s="118">
        <v>804370</v>
      </c>
      <c r="B1255" s="119" t="s">
        <v>16408</v>
      </c>
      <c r="C1255" s="118" t="s">
        <v>15154</v>
      </c>
      <c r="D1255" s="120">
        <v>6171.49</v>
      </c>
    </row>
    <row r="1256" spans="1:4" ht="15.75" customHeight="1" x14ac:dyDescent="0.25">
      <c r="A1256" s="118">
        <v>804373</v>
      </c>
      <c r="B1256" s="119" t="s">
        <v>16409</v>
      </c>
      <c r="C1256" s="118" t="s">
        <v>15154</v>
      </c>
      <c r="D1256" s="120">
        <v>7698.15</v>
      </c>
    </row>
    <row r="1257" spans="1:4" ht="15.75" customHeight="1" x14ac:dyDescent="0.25">
      <c r="A1257" s="118">
        <v>804372</v>
      </c>
      <c r="B1257" s="119" t="s">
        <v>16410</v>
      </c>
      <c r="C1257" s="118" t="s">
        <v>15154</v>
      </c>
      <c r="D1257" s="120">
        <v>6421.3</v>
      </c>
    </row>
    <row r="1258" spans="1:4" ht="15.75" customHeight="1" x14ac:dyDescent="0.25">
      <c r="A1258" s="118">
        <v>804463</v>
      </c>
      <c r="B1258" s="119" t="s">
        <v>16411</v>
      </c>
      <c r="C1258" s="118" t="s">
        <v>15154</v>
      </c>
      <c r="D1258" s="120">
        <v>19762.43</v>
      </c>
    </row>
    <row r="1259" spans="1:4" ht="15.75" customHeight="1" x14ac:dyDescent="0.25">
      <c r="A1259" s="118">
        <v>804375</v>
      </c>
      <c r="B1259" s="119" t="s">
        <v>16412</v>
      </c>
      <c r="C1259" s="118" t="s">
        <v>15154</v>
      </c>
      <c r="D1259" s="120">
        <v>8052</v>
      </c>
    </row>
    <row r="1260" spans="1:4" ht="15.75" customHeight="1" x14ac:dyDescent="0.25">
      <c r="A1260" s="118">
        <v>804462</v>
      </c>
      <c r="B1260" s="119" t="s">
        <v>16413</v>
      </c>
      <c r="C1260" s="118" t="s">
        <v>15154</v>
      </c>
      <c r="D1260" s="120">
        <v>16246.1</v>
      </c>
    </row>
    <row r="1261" spans="1:4" ht="15.75" customHeight="1" x14ac:dyDescent="0.25">
      <c r="A1261" s="118">
        <v>804374</v>
      </c>
      <c r="B1261" s="119" t="s">
        <v>16414</v>
      </c>
      <c r="C1261" s="118" t="s">
        <v>15154</v>
      </c>
      <c r="D1261" s="120">
        <v>6754.76</v>
      </c>
    </row>
    <row r="1262" spans="1:4" ht="15.75" customHeight="1" x14ac:dyDescent="0.25">
      <c r="A1262" s="118">
        <v>804359</v>
      </c>
      <c r="B1262" s="119" t="s">
        <v>16415</v>
      </c>
      <c r="C1262" s="118" t="s">
        <v>15154</v>
      </c>
      <c r="D1262" s="120">
        <v>6750.81</v>
      </c>
    </row>
    <row r="1263" spans="1:4" ht="15.75" customHeight="1" x14ac:dyDescent="0.25">
      <c r="A1263" s="118">
        <v>804358</v>
      </c>
      <c r="B1263" s="119" t="s">
        <v>16416</v>
      </c>
      <c r="C1263" s="118" t="s">
        <v>15154</v>
      </c>
      <c r="D1263" s="120">
        <v>5553.59</v>
      </c>
    </row>
    <row r="1264" spans="1:4" ht="15.75" customHeight="1" x14ac:dyDescent="0.25">
      <c r="A1264" s="118">
        <v>804368</v>
      </c>
      <c r="B1264" s="119" t="s">
        <v>16417</v>
      </c>
      <c r="C1264" s="118" t="s">
        <v>15154</v>
      </c>
      <c r="D1264" s="120">
        <v>5980.54</v>
      </c>
    </row>
    <row r="1265" spans="1:4" ht="15.75" customHeight="1" x14ac:dyDescent="0.25">
      <c r="A1265" s="118">
        <v>804465</v>
      </c>
      <c r="B1265" s="119" t="s">
        <v>16418</v>
      </c>
      <c r="C1265" s="118" t="s">
        <v>15233</v>
      </c>
      <c r="D1265" s="120">
        <v>131.59</v>
      </c>
    </row>
    <row r="1266" spans="1:4" ht="15.75" customHeight="1" x14ac:dyDescent="0.25">
      <c r="A1266" s="118">
        <v>804464</v>
      </c>
      <c r="B1266" s="119" t="s">
        <v>16419</v>
      </c>
      <c r="C1266" s="118" t="s">
        <v>15233</v>
      </c>
      <c r="D1266" s="120">
        <v>115.01</v>
      </c>
    </row>
    <row r="1267" spans="1:4" ht="15.75" customHeight="1" x14ac:dyDescent="0.25">
      <c r="A1267" s="118">
        <v>804475</v>
      </c>
      <c r="B1267" s="119" t="s">
        <v>16420</v>
      </c>
      <c r="C1267" s="118" t="s">
        <v>15233</v>
      </c>
      <c r="D1267" s="120">
        <v>145.16</v>
      </c>
    </row>
    <row r="1268" spans="1:4" ht="15.75" customHeight="1" x14ac:dyDescent="0.25">
      <c r="A1268" s="118">
        <v>804474</v>
      </c>
      <c r="B1268" s="119" t="s">
        <v>16421</v>
      </c>
      <c r="C1268" s="118" t="s">
        <v>15233</v>
      </c>
      <c r="D1268" s="120">
        <v>128.59</v>
      </c>
    </row>
    <row r="1269" spans="1:4" ht="15.75" customHeight="1" x14ac:dyDescent="0.25">
      <c r="A1269" s="118">
        <v>804485</v>
      </c>
      <c r="B1269" s="119" t="s">
        <v>16422</v>
      </c>
      <c r="C1269" s="118" t="s">
        <v>15233</v>
      </c>
      <c r="D1269" s="120">
        <v>212.96</v>
      </c>
    </row>
    <row r="1270" spans="1:4" ht="15.75" customHeight="1" x14ac:dyDescent="0.25">
      <c r="A1270" s="118">
        <v>804484</v>
      </c>
      <c r="B1270" s="119" t="s">
        <v>16423</v>
      </c>
      <c r="C1270" s="118" t="s">
        <v>15233</v>
      </c>
      <c r="D1270" s="120">
        <v>196.47</v>
      </c>
    </row>
    <row r="1271" spans="1:4" ht="15.75" customHeight="1" x14ac:dyDescent="0.25">
      <c r="A1271" s="118">
        <v>804495</v>
      </c>
      <c r="B1271" s="119" t="s">
        <v>16424</v>
      </c>
      <c r="C1271" s="118" t="s">
        <v>15233</v>
      </c>
      <c r="D1271" s="120">
        <v>265.48</v>
      </c>
    </row>
    <row r="1272" spans="1:4" ht="15.75" customHeight="1" x14ac:dyDescent="0.25">
      <c r="A1272" s="118">
        <v>804494</v>
      </c>
      <c r="B1272" s="119" t="s">
        <v>16425</v>
      </c>
      <c r="C1272" s="118" t="s">
        <v>15233</v>
      </c>
      <c r="D1272" s="120">
        <v>245.94</v>
      </c>
    </row>
    <row r="1273" spans="1:4" ht="15.75" customHeight="1" x14ac:dyDescent="0.25">
      <c r="A1273" s="118">
        <v>804467</v>
      </c>
      <c r="B1273" s="119" t="s">
        <v>16426</v>
      </c>
      <c r="C1273" s="118" t="s">
        <v>15233</v>
      </c>
      <c r="D1273" s="120">
        <v>200.02</v>
      </c>
    </row>
    <row r="1274" spans="1:4" ht="15.75" customHeight="1" x14ac:dyDescent="0.25">
      <c r="A1274" s="118">
        <v>804466</v>
      </c>
      <c r="B1274" s="119" t="s">
        <v>16427</v>
      </c>
      <c r="C1274" s="118" t="s">
        <v>15233</v>
      </c>
      <c r="D1274" s="120">
        <v>173.62</v>
      </c>
    </row>
    <row r="1275" spans="1:4" ht="15.75" customHeight="1" x14ac:dyDescent="0.25">
      <c r="A1275" s="118">
        <v>804477</v>
      </c>
      <c r="B1275" s="119" t="s">
        <v>16428</v>
      </c>
      <c r="C1275" s="118" t="s">
        <v>15233</v>
      </c>
      <c r="D1275" s="120">
        <v>254.26</v>
      </c>
    </row>
    <row r="1276" spans="1:4" ht="15.75" customHeight="1" x14ac:dyDescent="0.25">
      <c r="A1276" s="118">
        <v>804476</v>
      </c>
      <c r="B1276" s="119" t="s">
        <v>16429</v>
      </c>
      <c r="C1276" s="118" t="s">
        <v>15233</v>
      </c>
      <c r="D1276" s="120">
        <v>227.92</v>
      </c>
    </row>
    <row r="1277" spans="1:4" ht="15.75" customHeight="1" x14ac:dyDescent="0.25">
      <c r="A1277" s="118">
        <v>804487</v>
      </c>
      <c r="B1277" s="119" t="s">
        <v>16430</v>
      </c>
      <c r="C1277" s="118" t="s">
        <v>15233</v>
      </c>
      <c r="D1277" s="120">
        <v>361.59</v>
      </c>
    </row>
    <row r="1278" spans="1:4" ht="15.75" customHeight="1" x14ac:dyDescent="0.25">
      <c r="A1278" s="118">
        <v>804486</v>
      </c>
      <c r="B1278" s="119" t="s">
        <v>16431</v>
      </c>
      <c r="C1278" s="118" t="s">
        <v>15233</v>
      </c>
      <c r="D1278" s="120">
        <v>332.11</v>
      </c>
    </row>
    <row r="1279" spans="1:4" ht="15.75" customHeight="1" x14ac:dyDescent="0.25">
      <c r="A1279" s="118">
        <v>804497</v>
      </c>
      <c r="B1279" s="119" t="s">
        <v>16432</v>
      </c>
      <c r="C1279" s="118" t="s">
        <v>15233</v>
      </c>
      <c r="D1279" s="120">
        <v>426.16</v>
      </c>
    </row>
    <row r="1280" spans="1:4" ht="15.75" customHeight="1" x14ac:dyDescent="0.25">
      <c r="A1280" s="118">
        <v>804496</v>
      </c>
      <c r="B1280" s="119" t="s">
        <v>16433</v>
      </c>
      <c r="C1280" s="118" t="s">
        <v>15233</v>
      </c>
      <c r="D1280" s="120">
        <v>390.47</v>
      </c>
    </row>
    <row r="1281" spans="1:4" ht="15.75" customHeight="1" x14ac:dyDescent="0.25">
      <c r="A1281" s="118">
        <v>804469</v>
      </c>
      <c r="B1281" s="119" t="s">
        <v>16434</v>
      </c>
      <c r="C1281" s="118" t="s">
        <v>15233</v>
      </c>
      <c r="D1281" s="120">
        <v>350.97</v>
      </c>
    </row>
    <row r="1282" spans="1:4" ht="15.75" customHeight="1" x14ac:dyDescent="0.25">
      <c r="A1282" s="118">
        <v>804468</v>
      </c>
      <c r="B1282" s="119" t="s">
        <v>16435</v>
      </c>
      <c r="C1282" s="118" t="s">
        <v>15233</v>
      </c>
      <c r="D1282" s="120">
        <v>314.77</v>
      </c>
    </row>
    <row r="1283" spans="1:4" ht="15.75" customHeight="1" x14ac:dyDescent="0.25">
      <c r="A1283" s="118">
        <v>804479</v>
      </c>
      <c r="B1283" s="119" t="s">
        <v>16436</v>
      </c>
      <c r="C1283" s="118" t="s">
        <v>15233</v>
      </c>
      <c r="D1283" s="120">
        <v>405.21</v>
      </c>
    </row>
    <row r="1284" spans="1:4" ht="15.75" customHeight="1" x14ac:dyDescent="0.25">
      <c r="A1284" s="118">
        <v>804478</v>
      </c>
      <c r="B1284" s="119" t="s">
        <v>16437</v>
      </c>
      <c r="C1284" s="118" t="s">
        <v>15233</v>
      </c>
      <c r="D1284" s="120">
        <v>369.07</v>
      </c>
    </row>
    <row r="1285" spans="1:4" ht="15.75" customHeight="1" x14ac:dyDescent="0.25">
      <c r="A1285" s="118">
        <v>804489</v>
      </c>
      <c r="B1285" s="119" t="s">
        <v>16438</v>
      </c>
      <c r="C1285" s="118" t="s">
        <v>15233</v>
      </c>
      <c r="D1285" s="120">
        <v>511.41</v>
      </c>
    </row>
    <row r="1286" spans="1:4" ht="15.75" customHeight="1" x14ac:dyDescent="0.25">
      <c r="A1286" s="118">
        <v>804488</v>
      </c>
      <c r="B1286" s="119" t="s">
        <v>16439</v>
      </c>
      <c r="C1286" s="118" t="s">
        <v>15233</v>
      </c>
      <c r="D1286" s="120">
        <v>465.29</v>
      </c>
    </row>
    <row r="1287" spans="1:4" ht="15.75" customHeight="1" x14ac:dyDescent="0.25">
      <c r="A1287" s="118">
        <v>804499</v>
      </c>
      <c r="B1287" s="119" t="s">
        <v>16440</v>
      </c>
      <c r="C1287" s="118" t="s">
        <v>15233</v>
      </c>
      <c r="D1287" s="120">
        <v>649.66</v>
      </c>
    </row>
    <row r="1288" spans="1:4" ht="15.75" customHeight="1" x14ac:dyDescent="0.25">
      <c r="A1288" s="118">
        <v>804498</v>
      </c>
      <c r="B1288" s="119" t="s">
        <v>16441</v>
      </c>
      <c r="C1288" s="118" t="s">
        <v>15233</v>
      </c>
      <c r="D1288" s="120">
        <v>595.86</v>
      </c>
    </row>
    <row r="1289" spans="1:4" ht="15.75" customHeight="1" x14ac:dyDescent="0.25">
      <c r="A1289" s="118">
        <v>804471</v>
      </c>
      <c r="B1289" s="119" t="s">
        <v>16442</v>
      </c>
      <c r="C1289" s="118" t="s">
        <v>15233</v>
      </c>
      <c r="D1289" s="120">
        <v>477.63</v>
      </c>
    </row>
    <row r="1290" spans="1:4" ht="15.75" customHeight="1" x14ac:dyDescent="0.25">
      <c r="A1290" s="118">
        <v>804470</v>
      </c>
      <c r="B1290" s="119" t="s">
        <v>16443</v>
      </c>
      <c r="C1290" s="118" t="s">
        <v>15233</v>
      </c>
      <c r="D1290" s="120">
        <v>424.92</v>
      </c>
    </row>
    <row r="1291" spans="1:4" ht="15.75" customHeight="1" x14ac:dyDescent="0.25">
      <c r="A1291" s="118">
        <v>804481</v>
      </c>
      <c r="B1291" s="119" t="s">
        <v>16444</v>
      </c>
      <c r="C1291" s="118" t="s">
        <v>15233</v>
      </c>
      <c r="D1291" s="120">
        <v>599.66999999999996</v>
      </c>
    </row>
    <row r="1292" spans="1:4" ht="15.75" customHeight="1" x14ac:dyDescent="0.25">
      <c r="A1292" s="118">
        <v>804480</v>
      </c>
      <c r="B1292" s="119" t="s">
        <v>16445</v>
      </c>
      <c r="C1292" s="118" t="s">
        <v>15233</v>
      </c>
      <c r="D1292" s="120">
        <v>547.1</v>
      </c>
    </row>
    <row r="1293" spans="1:4" ht="15.75" customHeight="1" x14ac:dyDescent="0.25">
      <c r="A1293" s="118">
        <v>804491</v>
      </c>
      <c r="B1293" s="119" t="s">
        <v>16446</v>
      </c>
      <c r="C1293" s="118" t="s">
        <v>15233</v>
      </c>
      <c r="D1293" s="120">
        <v>789.6</v>
      </c>
    </row>
    <row r="1294" spans="1:4" ht="15.75" customHeight="1" x14ac:dyDescent="0.25">
      <c r="A1294" s="118">
        <v>804490</v>
      </c>
      <c r="B1294" s="119" t="s">
        <v>16447</v>
      </c>
      <c r="C1294" s="118" t="s">
        <v>15233</v>
      </c>
      <c r="D1294" s="120">
        <v>719.38</v>
      </c>
    </row>
    <row r="1295" spans="1:4" ht="15.75" customHeight="1" x14ac:dyDescent="0.25">
      <c r="A1295" s="118">
        <v>804501</v>
      </c>
      <c r="B1295" s="119" t="s">
        <v>16448</v>
      </c>
      <c r="C1295" s="118" t="s">
        <v>15233</v>
      </c>
      <c r="D1295" s="120">
        <v>947.99</v>
      </c>
    </row>
    <row r="1296" spans="1:4" ht="15.75" customHeight="1" x14ac:dyDescent="0.25">
      <c r="A1296" s="118">
        <v>804500</v>
      </c>
      <c r="B1296" s="119" t="s">
        <v>16449</v>
      </c>
      <c r="C1296" s="118" t="s">
        <v>15233</v>
      </c>
      <c r="D1296" s="120">
        <v>868.39</v>
      </c>
    </row>
    <row r="1297" spans="1:4" ht="15.75" customHeight="1" x14ac:dyDescent="0.25">
      <c r="A1297" s="118">
        <v>804473</v>
      </c>
      <c r="B1297" s="119" t="s">
        <v>16450</v>
      </c>
      <c r="C1297" s="118" t="s">
        <v>15233</v>
      </c>
      <c r="D1297" s="120">
        <v>772.15</v>
      </c>
    </row>
    <row r="1298" spans="1:4" ht="15.75" customHeight="1" x14ac:dyDescent="0.25">
      <c r="A1298" s="118">
        <v>804472</v>
      </c>
      <c r="B1298" s="119" t="s">
        <v>16451</v>
      </c>
      <c r="C1298" s="118" t="s">
        <v>15233</v>
      </c>
      <c r="D1298" s="120">
        <v>689.82</v>
      </c>
    </row>
    <row r="1299" spans="1:4" ht="15.75" customHeight="1" x14ac:dyDescent="0.25">
      <c r="A1299" s="118">
        <v>804483</v>
      </c>
      <c r="B1299" s="119" t="s">
        <v>16452</v>
      </c>
      <c r="C1299" s="118" t="s">
        <v>15233</v>
      </c>
      <c r="D1299" s="120">
        <v>961.99</v>
      </c>
    </row>
    <row r="1300" spans="1:4" ht="15.75" customHeight="1" x14ac:dyDescent="0.25">
      <c r="A1300" s="118">
        <v>804482</v>
      </c>
      <c r="B1300" s="119" t="s">
        <v>16453</v>
      </c>
      <c r="C1300" s="118" t="s">
        <v>15233</v>
      </c>
      <c r="D1300" s="120">
        <v>879.88</v>
      </c>
    </row>
    <row r="1301" spans="1:4" ht="15.75" customHeight="1" x14ac:dyDescent="0.25">
      <c r="A1301" s="118">
        <v>804493</v>
      </c>
      <c r="B1301" s="119" t="s">
        <v>16454</v>
      </c>
      <c r="C1301" s="118" t="s">
        <v>15233</v>
      </c>
      <c r="D1301" s="120">
        <v>1267.72</v>
      </c>
    </row>
    <row r="1302" spans="1:4" ht="15.75" customHeight="1" x14ac:dyDescent="0.25">
      <c r="A1302" s="118">
        <v>804492</v>
      </c>
      <c r="B1302" s="119" t="s">
        <v>16455</v>
      </c>
      <c r="C1302" s="118" t="s">
        <v>15233</v>
      </c>
      <c r="D1302" s="120">
        <v>1159.03</v>
      </c>
    </row>
    <row r="1303" spans="1:4" ht="15.75" customHeight="1" x14ac:dyDescent="0.25">
      <c r="A1303" s="118">
        <v>804503</v>
      </c>
      <c r="B1303" s="119" t="s">
        <v>16456</v>
      </c>
      <c r="C1303" s="118" t="s">
        <v>15233</v>
      </c>
      <c r="D1303" s="120">
        <v>1513.24</v>
      </c>
    </row>
    <row r="1304" spans="1:4" ht="15.75" customHeight="1" x14ac:dyDescent="0.25">
      <c r="A1304" s="118">
        <v>804502</v>
      </c>
      <c r="B1304" s="119" t="s">
        <v>16457</v>
      </c>
      <c r="C1304" s="118" t="s">
        <v>15233</v>
      </c>
      <c r="D1304" s="120">
        <v>1400.89</v>
      </c>
    </row>
    <row r="1305" spans="1:4" ht="15.75" customHeight="1" x14ac:dyDescent="0.25">
      <c r="A1305" s="118">
        <v>804180</v>
      </c>
      <c r="B1305" s="119" t="s">
        <v>16458</v>
      </c>
      <c r="C1305" s="118" t="s">
        <v>15233</v>
      </c>
      <c r="D1305" s="120">
        <v>1140.78</v>
      </c>
    </row>
    <row r="1306" spans="1:4" ht="15.75" customHeight="1" x14ac:dyDescent="0.25">
      <c r="A1306" s="118">
        <v>804181</v>
      </c>
      <c r="B1306" s="119" t="s">
        <v>16459</v>
      </c>
      <c r="C1306" s="118" t="s">
        <v>15233</v>
      </c>
      <c r="D1306" s="120">
        <v>1216.22</v>
      </c>
    </row>
    <row r="1307" spans="1:4" ht="15.75" customHeight="1" x14ac:dyDescent="0.25">
      <c r="A1307" s="118">
        <v>804182</v>
      </c>
      <c r="B1307" s="119" t="s">
        <v>16460</v>
      </c>
      <c r="C1307" s="118" t="s">
        <v>15233</v>
      </c>
      <c r="D1307" s="120">
        <v>1172.92</v>
      </c>
    </row>
    <row r="1308" spans="1:4" ht="15.75" customHeight="1" x14ac:dyDescent="0.25">
      <c r="A1308" s="118">
        <v>804183</v>
      </c>
      <c r="B1308" s="119" t="s">
        <v>16461</v>
      </c>
      <c r="C1308" s="118" t="s">
        <v>15233</v>
      </c>
      <c r="D1308" s="120">
        <v>1248.3599999999999</v>
      </c>
    </row>
    <row r="1309" spans="1:4" ht="15.75" customHeight="1" x14ac:dyDescent="0.25">
      <c r="A1309" s="118">
        <v>804184</v>
      </c>
      <c r="B1309" s="119" t="s">
        <v>16462</v>
      </c>
      <c r="C1309" s="118" t="s">
        <v>15233</v>
      </c>
      <c r="D1309" s="120">
        <v>1262.01</v>
      </c>
    </row>
    <row r="1310" spans="1:4" ht="15.75" customHeight="1" x14ac:dyDescent="0.25">
      <c r="A1310" s="118">
        <v>804185</v>
      </c>
      <c r="B1310" s="119" t="s">
        <v>16463</v>
      </c>
      <c r="C1310" s="118" t="s">
        <v>15233</v>
      </c>
      <c r="D1310" s="120">
        <v>1337.45</v>
      </c>
    </row>
    <row r="1311" spans="1:4" ht="15.75" customHeight="1" x14ac:dyDescent="0.25">
      <c r="A1311" s="118">
        <v>804186</v>
      </c>
      <c r="B1311" s="119" t="s">
        <v>16464</v>
      </c>
      <c r="C1311" s="118" t="s">
        <v>15233</v>
      </c>
      <c r="D1311" s="120">
        <v>1317.04</v>
      </c>
    </row>
    <row r="1312" spans="1:4" ht="15.75" customHeight="1" x14ac:dyDescent="0.25">
      <c r="A1312" s="118">
        <v>804187</v>
      </c>
      <c r="B1312" s="119" t="s">
        <v>16465</v>
      </c>
      <c r="C1312" s="118" t="s">
        <v>15233</v>
      </c>
      <c r="D1312" s="120">
        <v>1392.48</v>
      </c>
    </row>
    <row r="1313" spans="1:4" ht="15.75" customHeight="1" x14ac:dyDescent="0.25">
      <c r="A1313" s="118">
        <v>804188</v>
      </c>
      <c r="B1313" s="119" t="s">
        <v>16466</v>
      </c>
      <c r="C1313" s="118" t="s">
        <v>15233</v>
      </c>
      <c r="D1313" s="120">
        <v>1437.04</v>
      </c>
    </row>
    <row r="1314" spans="1:4" ht="15.75" customHeight="1" x14ac:dyDescent="0.25">
      <c r="A1314" s="118">
        <v>804189</v>
      </c>
      <c r="B1314" s="119" t="s">
        <v>16467</v>
      </c>
      <c r="C1314" s="118" t="s">
        <v>15233</v>
      </c>
      <c r="D1314" s="120">
        <v>1537.95</v>
      </c>
    </row>
    <row r="1315" spans="1:4" ht="15.75" customHeight="1" x14ac:dyDescent="0.25">
      <c r="A1315" s="118">
        <v>804190</v>
      </c>
      <c r="B1315" s="119" t="s">
        <v>16468</v>
      </c>
      <c r="C1315" s="118" t="s">
        <v>15233</v>
      </c>
      <c r="D1315" s="120">
        <v>1480.4</v>
      </c>
    </row>
    <row r="1316" spans="1:4" ht="15.75" customHeight="1" x14ac:dyDescent="0.25">
      <c r="A1316" s="118">
        <v>804191</v>
      </c>
      <c r="B1316" s="119" t="s">
        <v>16469</v>
      </c>
      <c r="C1316" s="118" t="s">
        <v>15233</v>
      </c>
      <c r="D1316" s="120">
        <v>1581.3</v>
      </c>
    </row>
    <row r="1317" spans="1:4" ht="15.75" customHeight="1" x14ac:dyDescent="0.25">
      <c r="A1317" s="118">
        <v>804192</v>
      </c>
      <c r="B1317" s="119" t="s">
        <v>16470</v>
      </c>
      <c r="C1317" s="118" t="s">
        <v>15233</v>
      </c>
      <c r="D1317" s="120">
        <v>1534.02</v>
      </c>
    </row>
    <row r="1318" spans="1:4" ht="15.75" customHeight="1" x14ac:dyDescent="0.25">
      <c r="A1318" s="118">
        <v>804193</v>
      </c>
      <c r="B1318" s="119" t="s">
        <v>16471</v>
      </c>
      <c r="C1318" s="118" t="s">
        <v>15233</v>
      </c>
      <c r="D1318" s="120">
        <v>1634.93</v>
      </c>
    </row>
    <row r="1319" spans="1:4" ht="15.75" customHeight="1" x14ac:dyDescent="0.25">
      <c r="A1319" s="118">
        <v>804194</v>
      </c>
      <c r="B1319" s="119" t="s">
        <v>16472</v>
      </c>
      <c r="C1319" s="118" t="s">
        <v>15233</v>
      </c>
      <c r="D1319" s="120">
        <v>1588.37</v>
      </c>
    </row>
    <row r="1320" spans="1:4" ht="15.75" customHeight="1" x14ac:dyDescent="0.25">
      <c r="A1320" s="118">
        <v>804195</v>
      </c>
      <c r="B1320" s="119" t="s">
        <v>16473</v>
      </c>
      <c r="C1320" s="118" t="s">
        <v>15233</v>
      </c>
      <c r="D1320" s="120">
        <v>1689.27</v>
      </c>
    </row>
    <row r="1321" spans="1:4" ht="15.75" customHeight="1" x14ac:dyDescent="0.25">
      <c r="A1321" s="118">
        <v>804196</v>
      </c>
      <c r="B1321" s="119" t="s">
        <v>16474</v>
      </c>
      <c r="C1321" s="118" t="s">
        <v>15233</v>
      </c>
      <c r="D1321" s="120">
        <v>1749.69</v>
      </c>
    </row>
    <row r="1322" spans="1:4" ht="15.75" customHeight="1" x14ac:dyDescent="0.25">
      <c r="A1322" s="118">
        <v>804197</v>
      </c>
      <c r="B1322" s="119" t="s">
        <v>16475</v>
      </c>
      <c r="C1322" s="118" t="s">
        <v>15233</v>
      </c>
      <c r="D1322" s="120">
        <v>1878.35</v>
      </c>
    </row>
    <row r="1323" spans="1:4" ht="15.75" customHeight="1" x14ac:dyDescent="0.25">
      <c r="A1323" s="118">
        <v>804198</v>
      </c>
      <c r="B1323" s="119" t="s">
        <v>16476</v>
      </c>
      <c r="C1323" s="118" t="s">
        <v>15233</v>
      </c>
      <c r="D1323" s="120">
        <v>1851.2</v>
      </c>
    </row>
    <row r="1324" spans="1:4" ht="15.75" customHeight="1" x14ac:dyDescent="0.25">
      <c r="A1324" s="118">
        <v>804199</v>
      </c>
      <c r="B1324" s="119" t="s">
        <v>16477</v>
      </c>
      <c r="C1324" s="118" t="s">
        <v>15233</v>
      </c>
      <c r="D1324" s="120">
        <v>1979.86</v>
      </c>
    </row>
    <row r="1325" spans="1:4" ht="15.75" customHeight="1" x14ac:dyDescent="0.25">
      <c r="A1325" s="118">
        <v>804200</v>
      </c>
      <c r="B1325" s="119" t="s">
        <v>16478</v>
      </c>
      <c r="C1325" s="118" t="s">
        <v>15233</v>
      </c>
      <c r="D1325" s="120">
        <v>2121.88</v>
      </c>
    </row>
    <row r="1326" spans="1:4" ht="15.75" customHeight="1" x14ac:dyDescent="0.25">
      <c r="A1326" s="118">
        <v>804201</v>
      </c>
      <c r="B1326" s="119" t="s">
        <v>16479</v>
      </c>
      <c r="C1326" s="118" t="s">
        <v>15233</v>
      </c>
      <c r="D1326" s="120">
        <v>2250.54</v>
      </c>
    </row>
    <row r="1327" spans="1:4" ht="15.75" customHeight="1" x14ac:dyDescent="0.25">
      <c r="A1327" s="118">
        <v>804202</v>
      </c>
      <c r="B1327" s="119" t="s">
        <v>16480</v>
      </c>
      <c r="C1327" s="118" t="s">
        <v>15233</v>
      </c>
      <c r="D1327" s="120">
        <v>2366</v>
      </c>
    </row>
    <row r="1328" spans="1:4" ht="15.75" customHeight="1" x14ac:dyDescent="0.25">
      <c r="A1328" s="118">
        <v>804203</v>
      </c>
      <c r="B1328" s="119" t="s">
        <v>16481</v>
      </c>
      <c r="C1328" s="118" t="s">
        <v>15233</v>
      </c>
      <c r="D1328" s="120">
        <v>2494.66</v>
      </c>
    </row>
    <row r="1329" spans="1:4" ht="15.75" customHeight="1" x14ac:dyDescent="0.25">
      <c r="A1329" s="118">
        <v>804204</v>
      </c>
      <c r="B1329" s="119" t="s">
        <v>16482</v>
      </c>
      <c r="C1329" s="118" t="s">
        <v>15233</v>
      </c>
      <c r="D1329" s="120">
        <v>2796.9</v>
      </c>
    </row>
    <row r="1330" spans="1:4" ht="15.75" customHeight="1" x14ac:dyDescent="0.25">
      <c r="A1330" s="118">
        <v>804205</v>
      </c>
      <c r="B1330" s="119" t="s">
        <v>16483</v>
      </c>
      <c r="C1330" s="118" t="s">
        <v>15233</v>
      </c>
      <c r="D1330" s="120">
        <v>2963.09</v>
      </c>
    </row>
    <row r="1331" spans="1:4" ht="15.75" customHeight="1" x14ac:dyDescent="0.25">
      <c r="A1331" s="118">
        <v>804206</v>
      </c>
      <c r="B1331" s="119" t="s">
        <v>16484</v>
      </c>
      <c r="C1331" s="118" t="s">
        <v>15233</v>
      </c>
      <c r="D1331" s="120">
        <v>2857.08</v>
      </c>
    </row>
    <row r="1332" spans="1:4" ht="15.75" customHeight="1" x14ac:dyDescent="0.25">
      <c r="A1332" s="118">
        <v>804207</v>
      </c>
      <c r="B1332" s="119" t="s">
        <v>16485</v>
      </c>
      <c r="C1332" s="118" t="s">
        <v>15233</v>
      </c>
      <c r="D1332" s="120">
        <v>3023.26</v>
      </c>
    </row>
    <row r="1333" spans="1:4" ht="15.75" customHeight="1" x14ac:dyDescent="0.25">
      <c r="A1333" s="118">
        <v>804208</v>
      </c>
      <c r="B1333" s="119" t="s">
        <v>16486</v>
      </c>
      <c r="C1333" s="118" t="s">
        <v>15233</v>
      </c>
      <c r="D1333" s="120">
        <v>3001.23</v>
      </c>
    </row>
    <row r="1334" spans="1:4" ht="15.75" customHeight="1" x14ac:dyDescent="0.25">
      <c r="A1334" s="118">
        <v>804209</v>
      </c>
      <c r="B1334" s="119" t="s">
        <v>16487</v>
      </c>
      <c r="C1334" s="118" t="s">
        <v>15233</v>
      </c>
      <c r="D1334" s="120">
        <v>3167.42</v>
      </c>
    </row>
    <row r="1335" spans="1:4" ht="15.75" customHeight="1" x14ac:dyDescent="0.25">
      <c r="A1335" s="118">
        <v>804210</v>
      </c>
      <c r="B1335" s="119" t="s">
        <v>16488</v>
      </c>
      <c r="C1335" s="118" t="s">
        <v>15233</v>
      </c>
      <c r="D1335" s="120">
        <v>3159.49</v>
      </c>
    </row>
    <row r="1336" spans="1:4" ht="15.75" customHeight="1" x14ac:dyDescent="0.25">
      <c r="A1336" s="118">
        <v>804211</v>
      </c>
      <c r="B1336" s="119" t="s">
        <v>16489</v>
      </c>
      <c r="C1336" s="118" t="s">
        <v>15233</v>
      </c>
      <c r="D1336" s="120">
        <v>3325.68</v>
      </c>
    </row>
    <row r="1337" spans="1:4" ht="15.75" customHeight="1" x14ac:dyDescent="0.25">
      <c r="A1337" s="118">
        <v>804012</v>
      </c>
      <c r="B1337" s="119" t="s">
        <v>16490</v>
      </c>
      <c r="C1337" s="118" t="s">
        <v>15233</v>
      </c>
      <c r="D1337" s="120">
        <v>216.19</v>
      </c>
    </row>
    <row r="1338" spans="1:4" ht="15.75" customHeight="1" x14ac:dyDescent="0.25">
      <c r="A1338" s="118">
        <v>804013</v>
      </c>
      <c r="B1338" s="119" t="s">
        <v>16491</v>
      </c>
      <c r="C1338" s="118" t="s">
        <v>15233</v>
      </c>
      <c r="D1338" s="120">
        <v>234.55</v>
      </c>
    </row>
    <row r="1339" spans="1:4" ht="15.75" customHeight="1" x14ac:dyDescent="0.25">
      <c r="A1339" s="118">
        <v>804014</v>
      </c>
      <c r="B1339" s="119" t="s">
        <v>16492</v>
      </c>
      <c r="C1339" s="118" t="s">
        <v>15233</v>
      </c>
      <c r="D1339" s="120">
        <v>250.79</v>
      </c>
    </row>
    <row r="1340" spans="1:4" ht="15.75" customHeight="1" x14ac:dyDescent="0.25">
      <c r="A1340" s="118">
        <v>804015</v>
      </c>
      <c r="B1340" s="119" t="s">
        <v>16493</v>
      </c>
      <c r="C1340" s="118" t="s">
        <v>15233</v>
      </c>
      <c r="D1340" s="120">
        <v>269.14999999999998</v>
      </c>
    </row>
    <row r="1341" spans="1:4" ht="15.75" customHeight="1" x14ac:dyDescent="0.25">
      <c r="A1341" s="118">
        <v>804016</v>
      </c>
      <c r="B1341" s="119" t="s">
        <v>16494</v>
      </c>
      <c r="C1341" s="118" t="s">
        <v>15233</v>
      </c>
      <c r="D1341" s="120">
        <v>251.3</v>
      </c>
    </row>
    <row r="1342" spans="1:4" ht="15.75" customHeight="1" x14ac:dyDescent="0.25">
      <c r="A1342" s="118">
        <v>804017</v>
      </c>
      <c r="B1342" s="119" t="s">
        <v>16495</v>
      </c>
      <c r="C1342" s="118" t="s">
        <v>15233</v>
      </c>
      <c r="D1342" s="120">
        <v>269.66000000000003</v>
      </c>
    </row>
    <row r="1343" spans="1:4" ht="15.75" customHeight="1" x14ac:dyDescent="0.25">
      <c r="A1343" s="118">
        <v>804018</v>
      </c>
      <c r="B1343" s="119" t="s">
        <v>16496</v>
      </c>
      <c r="C1343" s="118" t="s">
        <v>15233</v>
      </c>
      <c r="D1343" s="120">
        <v>292.52999999999997</v>
      </c>
    </row>
    <row r="1344" spans="1:4" ht="15.75" customHeight="1" x14ac:dyDescent="0.25">
      <c r="A1344" s="118">
        <v>804019</v>
      </c>
      <c r="B1344" s="119" t="s">
        <v>16497</v>
      </c>
      <c r="C1344" s="118" t="s">
        <v>15233</v>
      </c>
      <c r="D1344" s="120">
        <v>310.89</v>
      </c>
    </row>
    <row r="1345" spans="1:4" ht="15.75" customHeight="1" x14ac:dyDescent="0.25">
      <c r="A1345" s="118">
        <v>804020</v>
      </c>
      <c r="B1345" s="119" t="s">
        <v>16498</v>
      </c>
      <c r="C1345" s="118" t="s">
        <v>15233</v>
      </c>
      <c r="D1345" s="120">
        <v>362.88</v>
      </c>
    </row>
    <row r="1346" spans="1:4" ht="15.75" customHeight="1" x14ac:dyDescent="0.25">
      <c r="A1346" s="118">
        <v>804021</v>
      </c>
      <c r="B1346" s="119" t="s">
        <v>16499</v>
      </c>
      <c r="C1346" s="118" t="s">
        <v>15233</v>
      </c>
      <c r="D1346" s="120">
        <v>390.47</v>
      </c>
    </row>
    <row r="1347" spans="1:4" ht="15.75" customHeight="1" x14ac:dyDescent="0.25">
      <c r="A1347" s="118">
        <v>804022</v>
      </c>
      <c r="B1347" s="119" t="s">
        <v>16500</v>
      </c>
      <c r="C1347" s="118" t="s">
        <v>15233</v>
      </c>
      <c r="D1347" s="120">
        <v>400.88</v>
      </c>
    </row>
    <row r="1348" spans="1:4" ht="15.75" customHeight="1" x14ac:dyDescent="0.25">
      <c r="A1348" s="118">
        <v>804023</v>
      </c>
      <c r="B1348" s="119" t="s">
        <v>16501</v>
      </c>
      <c r="C1348" s="118" t="s">
        <v>15233</v>
      </c>
      <c r="D1348" s="120">
        <v>428.47</v>
      </c>
    </row>
    <row r="1349" spans="1:4" ht="15.75" customHeight="1" x14ac:dyDescent="0.25">
      <c r="A1349" s="118">
        <v>804024</v>
      </c>
      <c r="B1349" s="119" t="s">
        <v>16502</v>
      </c>
      <c r="C1349" s="118" t="s">
        <v>15233</v>
      </c>
      <c r="D1349" s="120">
        <v>434.28</v>
      </c>
    </row>
    <row r="1350" spans="1:4" ht="15.75" customHeight="1" x14ac:dyDescent="0.25">
      <c r="A1350" s="118">
        <v>804025</v>
      </c>
      <c r="B1350" s="119" t="s">
        <v>16503</v>
      </c>
      <c r="C1350" s="118" t="s">
        <v>15233</v>
      </c>
      <c r="D1350" s="120">
        <v>461.87</v>
      </c>
    </row>
    <row r="1351" spans="1:4" ht="15.75" customHeight="1" x14ac:dyDescent="0.25">
      <c r="A1351" s="118">
        <v>804026</v>
      </c>
      <c r="B1351" s="119" t="s">
        <v>16504</v>
      </c>
      <c r="C1351" s="118" t="s">
        <v>15233</v>
      </c>
      <c r="D1351" s="120">
        <v>444.87</v>
      </c>
    </row>
    <row r="1352" spans="1:4" ht="15.75" customHeight="1" x14ac:dyDescent="0.25">
      <c r="A1352" s="118">
        <v>804027</v>
      </c>
      <c r="B1352" s="119" t="s">
        <v>16505</v>
      </c>
      <c r="C1352" s="118" t="s">
        <v>15233</v>
      </c>
      <c r="D1352" s="120">
        <v>472.46</v>
      </c>
    </row>
    <row r="1353" spans="1:4" ht="15.75" customHeight="1" x14ac:dyDescent="0.25">
      <c r="A1353" s="118">
        <v>804028</v>
      </c>
      <c r="B1353" s="119" t="s">
        <v>16506</v>
      </c>
      <c r="C1353" s="118" t="s">
        <v>15233</v>
      </c>
      <c r="D1353" s="120">
        <v>600.29999999999995</v>
      </c>
    </row>
    <row r="1354" spans="1:4" ht="15.75" customHeight="1" x14ac:dyDescent="0.25">
      <c r="A1354" s="118">
        <v>804029</v>
      </c>
      <c r="B1354" s="119" t="s">
        <v>16507</v>
      </c>
      <c r="C1354" s="118" t="s">
        <v>15233</v>
      </c>
      <c r="D1354" s="120">
        <v>638.02</v>
      </c>
    </row>
    <row r="1355" spans="1:4" ht="15.75" customHeight="1" x14ac:dyDescent="0.25">
      <c r="A1355" s="118">
        <v>804030</v>
      </c>
      <c r="B1355" s="119" t="s">
        <v>16508</v>
      </c>
      <c r="C1355" s="118" t="s">
        <v>15233</v>
      </c>
      <c r="D1355" s="120">
        <v>616.36</v>
      </c>
    </row>
    <row r="1356" spans="1:4" ht="15.75" customHeight="1" x14ac:dyDescent="0.25">
      <c r="A1356" s="118">
        <v>804031</v>
      </c>
      <c r="B1356" s="119" t="s">
        <v>16509</v>
      </c>
      <c r="C1356" s="118" t="s">
        <v>15233</v>
      </c>
      <c r="D1356" s="120">
        <v>654.08000000000004</v>
      </c>
    </row>
    <row r="1357" spans="1:4" ht="15.75" customHeight="1" x14ac:dyDescent="0.25">
      <c r="A1357" s="118">
        <v>804032</v>
      </c>
      <c r="B1357" s="119" t="s">
        <v>16510</v>
      </c>
      <c r="C1357" s="118" t="s">
        <v>15233</v>
      </c>
      <c r="D1357" s="120">
        <v>660.91</v>
      </c>
    </row>
    <row r="1358" spans="1:4" ht="15.75" customHeight="1" x14ac:dyDescent="0.25">
      <c r="A1358" s="118">
        <v>804033</v>
      </c>
      <c r="B1358" s="119" t="s">
        <v>16511</v>
      </c>
      <c r="C1358" s="118" t="s">
        <v>15233</v>
      </c>
      <c r="D1358" s="120">
        <v>698.63</v>
      </c>
    </row>
    <row r="1359" spans="1:4" ht="15.75" customHeight="1" x14ac:dyDescent="0.25">
      <c r="A1359" s="118">
        <v>804034</v>
      </c>
      <c r="B1359" s="119" t="s">
        <v>16512</v>
      </c>
      <c r="C1359" s="118" t="s">
        <v>15233</v>
      </c>
      <c r="D1359" s="120">
        <v>688.42</v>
      </c>
    </row>
    <row r="1360" spans="1:4" ht="15.75" customHeight="1" x14ac:dyDescent="0.25">
      <c r="A1360" s="118">
        <v>804035</v>
      </c>
      <c r="B1360" s="119" t="s">
        <v>16513</v>
      </c>
      <c r="C1360" s="118" t="s">
        <v>15233</v>
      </c>
      <c r="D1360" s="120">
        <v>726.14</v>
      </c>
    </row>
    <row r="1361" spans="1:4" ht="15.75" customHeight="1" x14ac:dyDescent="0.25">
      <c r="A1361" s="118">
        <v>804036</v>
      </c>
      <c r="B1361" s="119" t="s">
        <v>16514</v>
      </c>
      <c r="C1361" s="118" t="s">
        <v>15233</v>
      </c>
      <c r="D1361" s="120">
        <v>749.91</v>
      </c>
    </row>
    <row r="1362" spans="1:4" ht="15.75" customHeight="1" x14ac:dyDescent="0.25">
      <c r="A1362" s="118">
        <v>804037</v>
      </c>
      <c r="B1362" s="119" t="s">
        <v>16515</v>
      </c>
      <c r="C1362" s="118" t="s">
        <v>15233</v>
      </c>
      <c r="D1362" s="120">
        <v>799.17</v>
      </c>
    </row>
    <row r="1363" spans="1:4" ht="15.75" customHeight="1" x14ac:dyDescent="0.25">
      <c r="A1363" s="118">
        <v>804038</v>
      </c>
      <c r="B1363" s="119" t="s">
        <v>16516</v>
      </c>
      <c r="C1363" s="118" t="s">
        <v>15233</v>
      </c>
      <c r="D1363" s="120">
        <v>771.59</v>
      </c>
    </row>
    <row r="1364" spans="1:4" ht="15.75" customHeight="1" x14ac:dyDescent="0.25">
      <c r="A1364" s="118">
        <v>804039</v>
      </c>
      <c r="B1364" s="119" t="s">
        <v>16517</v>
      </c>
      <c r="C1364" s="118" t="s">
        <v>15233</v>
      </c>
      <c r="D1364" s="120">
        <v>820.84</v>
      </c>
    </row>
    <row r="1365" spans="1:4" ht="15.75" customHeight="1" x14ac:dyDescent="0.25">
      <c r="A1365" s="118">
        <v>804040</v>
      </c>
      <c r="B1365" s="119" t="s">
        <v>16518</v>
      </c>
      <c r="C1365" s="118" t="s">
        <v>15233</v>
      </c>
      <c r="D1365" s="120">
        <v>798.4</v>
      </c>
    </row>
    <row r="1366" spans="1:4" ht="15.75" customHeight="1" x14ac:dyDescent="0.25">
      <c r="A1366" s="118">
        <v>804041</v>
      </c>
      <c r="B1366" s="119" t="s">
        <v>16519</v>
      </c>
      <c r="C1366" s="118" t="s">
        <v>15233</v>
      </c>
      <c r="D1366" s="120">
        <v>847.65</v>
      </c>
    </row>
    <row r="1367" spans="1:4" ht="15.75" customHeight="1" x14ac:dyDescent="0.25">
      <c r="A1367" s="118">
        <v>804042</v>
      </c>
      <c r="B1367" s="119" t="s">
        <v>16520</v>
      </c>
      <c r="C1367" s="118" t="s">
        <v>15233</v>
      </c>
      <c r="D1367" s="120">
        <v>825.57</v>
      </c>
    </row>
    <row r="1368" spans="1:4" ht="15.75" customHeight="1" x14ac:dyDescent="0.25">
      <c r="A1368" s="118">
        <v>804043</v>
      </c>
      <c r="B1368" s="119" t="s">
        <v>16521</v>
      </c>
      <c r="C1368" s="118" t="s">
        <v>15233</v>
      </c>
      <c r="D1368" s="120">
        <v>874.83</v>
      </c>
    </row>
    <row r="1369" spans="1:4" ht="15.75" customHeight="1" x14ac:dyDescent="0.25">
      <c r="A1369" s="118">
        <v>804044</v>
      </c>
      <c r="B1369" s="119" t="s">
        <v>16522</v>
      </c>
      <c r="C1369" s="118" t="s">
        <v>15233</v>
      </c>
      <c r="D1369" s="120">
        <v>906.88</v>
      </c>
    </row>
    <row r="1370" spans="1:4" ht="15.75" customHeight="1" x14ac:dyDescent="0.25">
      <c r="A1370" s="118">
        <v>804045</v>
      </c>
      <c r="B1370" s="119" t="s">
        <v>16523</v>
      </c>
      <c r="C1370" s="118" t="s">
        <v>15233</v>
      </c>
      <c r="D1370" s="120">
        <v>968.45</v>
      </c>
    </row>
    <row r="1371" spans="1:4" ht="15.75" customHeight="1" x14ac:dyDescent="0.25">
      <c r="A1371" s="118">
        <v>804046</v>
      </c>
      <c r="B1371" s="119" t="s">
        <v>16524</v>
      </c>
      <c r="C1371" s="118" t="s">
        <v>15233</v>
      </c>
      <c r="D1371" s="120">
        <v>957.64</v>
      </c>
    </row>
    <row r="1372" spans="1:4" ht="15.75" customHeight="1" x14ac:dyDescent="0.25">
      <c r="A1372" s="118">
        <v>804047</v>
      </c>
      <c r="B1372" s="119" t="s">
        <v>16525</v>
      </c>
      <c r="C1372" s="118" t="s">
        <v>15233</v>
      </c>
      <c r="D1372" s="120">
        <v>1019.2</v>
      </c>
    </row>
    <row r="1373" spans="1:4" ht="15.75" customHeight="1" x14ac:dyDescent="0.25">
      <c r="A1373" s="118">
        <v>804048</v>
      </c>
      <c r="B1373" s="119" t="s">
        <v>16526</v>
      </c>
      <c r="C1373" s="118" t="s">
        <v>15233</v>
      </c>
      <c r="D1373" s="120">
        <v>1092.98</v>
      </c>
    </row>
    <row r="1374" spans="1:4" ht="15.75" customHeight="1" x14ac:dyDescent="0.25">
      <c r="A1374" s="118">
        <v>804049</v>
      </c>
      <c r="B1374" s="119" t="s">
        <v>16527</v>
      </c>
      <c r="C1374" s="118" t="s">
        <v>15233</v>
      </c>
      <c r="D1374" s="120">
        <v>1154.54</v>
      </c>
    </row>
    <row r="1375" spans="1:4" ht="15.75" customHeight="1" x14ac:dyDescent="0.25">
      <c r="A1375" s="118">
        <v>804050</v>
      </c>
      <c r="B1375" s="119" t="s">
        <v>16528</v>
      </c>
      <c r="C1375" s="118" t="s">
        <v>15233</v>
      </c>
      <c r="D1375" s="120">
        <v>1215.04</v>
      </c>
    </row>
    <row r="1376" spans="1:4" ht="15.75" customHeight="1" x14ac:dyDescent="0.25">
      <c r="A1376" s="118">
        <v>804051</v>
      </c>
      <c r="B1376" s="119" t="s">
        <v>16529</v>
      </c>
      <c r="C1376" s="118" t="s">
        <v>15233</v>
      </c>
      <c r="D1376" s="120">
        <v>1276.5999999999999</v>
      </c>
    </row>
    <row r="1377" spans="1:4" ht="15.75" customHeight="1" x14ac:dyDescent="0.25">
      <c r="A1377" s="118">
        <v>804052</v>
      </c>
      <c r="B1377" s="119" t="s">
        <v>16530</v>
      </c>
      <c r="C1377" s="118" t="s">
        <v>15233</v>
      </c>
      <c r="D1377" s="120">
        <v>1434.2</v>
      </c>
    </row>
    <row r="1378" spans="1:4" ht="15.75" customHeight="1" x14ac:dyDescent="0.25">
      <c r="A1378" s="118">
        <v>804053</v>
      </c>
      <c r="B1378" s="119" t="s">
        <v>16531</v>
      </c>
      <c r="C1378" s="118" t="s">
        <v>15233</v>
      </c>
      <c r="D1378" s="120">
        <v>1514.29</v>
      </c>
    </row>
    <row r="1379" spans="1:4" ht="15.75" customHeight="1" x14ac:dyDescent="0.25">
      <c r="A1379" s="118">
        <v>804054</v>
      </c>
      <c r="B1379" s="119" t="s">
        <v>16532</v>
      </c>
      <c r="C1379" s="118" t="s">
        <v>15233</v>
      </c>
      <c r="D1379" s="120">
        <v>1464.29</v>
      </c>
    </row>
    <row r="1380" spans="1:4" ht="15.75" customHeight="1" x14ac:dyDescent="0.25">
      <c r="A1380" s="118">
        <v>804055</v>
      </c>
      <c r="B1380" s="119" t="s">
        <v>16533</v>
      </c>
      <c r="C1380" s="118" t="s">
        <v>15233</v>
      </c>
      <c r="D1380" s="120">
        <v>1544.38</v>
      </c>
    </row>
    <row r="1381" spans="1:4" ht="15.75" customHeight="1" x14ac:dyDescent="0.25">
      <c r="A1381" s="118">
        <v>804056</v>
      </c>
      <c r="B1381" s="119" t="s">
        <v>16534</v>
      </c>
      <c r="C1381" s="118" t="s">
        <v>15233</v>
      </c>
      <c r="D1381" s="120">
        <v>1536.37</v>
      </c>
    </row>
    <row r="1382" spans="1:4" ht="15.75" customHeight="1" x14ac:dyDescent="0.25">
      <c r="A1382" s="118">
        <v>804057</v>
      </c>
      <c r="B1382" s="119" t="s">
        <v>16535</v>
      </c>
      <c r="C1382" s="118" t="s">
        <v>15233</v>
      </c>
      <c r="D1382" s="120">
        <v>1616.46</v>
      </c>
    </row>
    <row r="1383" spans="1:4" ht="15.75" customHeight="1" x14ac:dyDescent="0.25">
      <c r="A1383" s="118">
        <v>804058</v>
      </c>
      <c r="B1383" s="119" t="s">
        <v>16536</v>
      </c>
      <c r="C1383" s="118" t="s">
        <v>15233</v>
      </c>
      <c r="D1383" s="120">
        <v>1615.49</v>
      </c>
    </row>
    <row r="1384" spans="1:4" ht="15.75" customHeight="1" x14ac:dyDescent="0.25">
      <c r="A1384" s="118">
        <v>804059</v>
      </c>
      <c r="B1384" s="119" t="s">
        <v>16537</v>
      </c>
      <c r="C1384" s="118" t="s">
        <v>15233</v>
      </c>
      <c r="D1384" s="120">
        <v>1695.58</v>
      </c>
    </row>
    <row r="1385" spans="1:4" ht="15.75" customHeight="1" x14ac:dyDescent="0.25">
      <c r="A1385" s="118">
        <v>804292</v>
      </c>
      <c r="B1385" s="119" t="s">
        <v>16538</v>
      </c>
      <c r="C1385" s="118" t="s">
        <v>15233</v>
      </c>
      <c r="D1385" s="120">
        <v>2124.1799999999998</v>
      </c>
    </row>
    <row r="1386" spans="1:4" ht="15.75" customHeight="1" x14ac:dyDescent="0.25">
      <c r="A1386" s="118">
        <v>804293</v>
      </c>
      <c r="B1386" s="119" t="s">
        <v>16539</v>
      </c>
      <c r="C1386" s="118" t="s">
        <v>15233</v>
      </c>
      <c r="D1386" s="120">
        <v>2276.7399999999998</v>
      </c>
    </row>
    <row r="1387" spans="1:4" ht="15.75" customHeight="1" x14ac:dyDescent="0.25">
      <c r="A1387" s="118">
        <v>804294</v>
      </c>
      <c r="B1387" s="119" t="s">
        <v>16540</v>
      </c>
      <c r="C1387" s="118" t="s">
        <v>15233</v>
      </c>
      <c r="D1387" s="120">
        <v>2189.21</v>
      </c>
    </row>
    <row r="1388" spans="1:4" ht="15.75" customHeight="1" x14ac:dyDescent="0.25">
      <c r="A1388" s="118">
        <v>804295</v>
      </c>
      <c r="B1388" s="119" t="s">
        <v>16541</v>
      </c>
      <c r="C1388" s="118" t="s">
        <v>15233</v>
      </c>
      <c r="D1388" s="120">
        <v>2341.77</v>
      </c>
    </row>
    <row r="1389" spans="1:4" ht="15.75" customHeight="1" x14ac:dyDescent="0.25">
      <c r="A1389" s="118">
        <v>804296</v>
      </c>
      <c r="B1389" s="119" t="s">
        <v>16542</v>
      </c>
      <c r="C1389" s="118" t="s">
        <v>15233</v>
      </c>
      <c r="D1389" s="120">
        <v>2269.64</v>
      </c>
    </row>
    <row r="1390" spans="1:4" ht="15.75" customHeight="1" x14ac:dyDescent="0.25">
      <c r="A1390" s="118">
        <v>804297</v>
      </c>
      <c r="B1390" s="119" t="s">
        <v>16543</v>
      </c>
      <c r="C1390" s="118" t="s">
        <v>15233</v>
      </c>
      <c r="D1390" s="120">
        <v>2422.1999999999998</v>
      </c>
    </row>
    <row r="1391" spans="1:4" ht="15.75" customHeight="1" x14ac:dyDescent="0.25">
      <c r="A1391" s="118">
        <v>804298</v>
      </c>
      <c r="B1391" s="119" t="s">
        <v>16544</v>
      </c>
      <c r="C1391" s="118" t="s">
        <v>15233</v>
      </c>
      <c r="D1391" s="120">
        <v>2351.16</v>
      </c>
    </row>
    <row r="1392" spans="1:4" ht="15.75" customHeight="1" x14ac:dyDescent="0.25">
      <c r="A1392" s="118">
        <v>804299</v>
      </c>
      <c r="B1392" s="119" t="s">
        <v>16545</v>
      </c>
      <c r="C1392" s="118" t="s">
        <v>15233</v>
      </c>
      <c r="D1392" s="120">
        <v>2503.7199999999998</v>
      </c>
    </row>
    <row r="1393" spans="1:4" ht="15.75" customHeight="1" x14ac:dyDescent="0.25">
      <c r="A1393" s="118">
        <v>804300</v>
      </c>
      <c r="B1393" s="119" t="s">
        <v>16546</v>
      </c>
      <c r="C1393" s="118" t="s">
        <v>15233</v>
      </c>
      <c r="D1393" s="120">
        <v>2592.2199999999998</v>
      </c>
    </row>
    <row r="1394" spans="1:4" ht="15.75" customHeight="1" x14ac:dyDescent="0.25">
      <c r="A1394" s="118">
        <v>804301</v>
      </c>
      <c r="B1394" s="119" t="s">
        <v>16547</v>
      </c>
      <c r="C1394" s="118" t="s">
        <v>15233</v>
      </c>
      <c r="D1394" s="120">
        <v>2787.86</v>
      </c>
    </row>
    <row r="1395" spans="1:4" ht="15.75" customHeight="1" x14ac:dyDescent="0.25">
      <c r="A1395" s="118">
        <v>804302</v>
      </c>
      <c r="B1395" s="119" t="s">
        <v>16548</v>
      </c>
      <c r="C1395" s="118" t="s">
        <v>15233</v>
      </c>
      <c r="D1395" s="120">
        <v>2744.48</v>
      </c>
    </row>
    <row r="1396" spans="1:4" ht="15.75" customHeight="1" x14ac:dyDescent="0.25">
      <c r="A1396" s="118">
        <v>804303</v>
      </c>
      <c r="B1396" s="119" t="s">
        <v>16549</v>
      </c>
      <c r="C1396" s="118" t="s">
        <v>15233</v>
      </c>
      <c r="D1396" s="120">
        <v>2940.12</v>
      </c>
    </row>
    <row r="1397" spans="1:4" ht="15.75" customHeight="1" x14ac:dyDescent="0.25">
      <c r="A1397" s="118">
        <v>804304</v>
      </c>
      <c r="B1397" s="119" t="s">
        <v>16550</v>
      </c>
      <c r="C1397" s="118" t="s">
        <v>15233</v>
      </c>
      <c r="D1397" s="120">
        <v>3150.51</v>
      </c>
    </row>
    <row r="1398" spans="1:4" ht="15.75" customHeight="1" x14ac:dyDescent="0.25">
      <c r="A1398" s="118">
        <v>804305</v>
      </c>
      <c r="B1398" s="119" t="s">
        <v>16551</v>
      </c>
      <c r="C1398" s="118" t="s">
        <v>15233</v>
      </c>
      <c r="D1398" s="120">
        <v>3346.15</v>
      </c>
    </row>
    <row r="1399" spans="1:4" ht="15.75" customHeight="1" x14ac:dyDescent="0.25">
      <c r="A1399" s="118">
        <v>804306</v>
      </c>
      <c r="B1399" s="119" t="s">
        <v>16552</v>
      </c>
      <c r="C1399" s="118" t="s">
        <v>15233</v>
      </c>
      <c r="D1399" s="120">
        <v>3516.68</v>
      </c>
    </row>
    <row r="1400" spans="1:4" ht="15.75" customHeight="1" x14ac:dyDescent="0.25">
      <c r="A1400" s="118">
        <v>804307</v>
      </c>
      <c r="B1400" s="119" t="s">
        <v>16553</v>
      </c>
      <c r="C1400" s="118" t="s">
        <v>15233</v>
      </c>
      <c r="D1400" s="120">
        <v>3712.32</v>
      </c>
    </row>
    <row r="1401" spans="1:4" ht="15.75" customHeight="1" x14ac:dyDescent="0.25">
      <c r="A1401" s="118">
        <v>804308</v>
      </c>
      <c r="B1401" s="119" t="s">
        <v>16554</v>
      </c>
      <c r="C1401" s="118" t="s">
        <v>15233</v>
      </c>
      <c r="D1401" s="120">
        <v>4159.88</v>
      </c>
    </row>
    <row r="1402" spans="1:4" ht="15.75" customHeight="1" x14ac:dyDescent="0.25">
      <c r="A1402" s="118">
        <v>804309</v>
      </c>
      <c r="B1402" s="119" t="s">
        <v>16555</v>
      </c>
      <c r="C1402" s="118" t="s">
        <v>15233</v>
      </c>
      <c r="D1402" s="120">
        <v>4412.29</v>
      </c>
    </row>
    <row r="1403" spans="1:4" ht="15.75" customHeight="1" x14ac:dyDescent="0.25">
      <c r="A1403" s="118">
        <v>804310</v>
      </c>
      <c r="B1403" s="119" t="s">
        <v>16556</v>
      </c>
      <c r="C1403" s="118" t="s">
        <v>15233</v>
      </c>
      <c r="D1403" s="120">
        <v>4250.1400000000003</v>
      </c>
    </row>
    <row r="1404" spans="1:4" ht="15.75" customHeight="1" x14ac:dyDescent="0.25">
      <c r="A1404" s="118">
        <v>804311</v>
      </c>
      <c r="B1404" s="119" t="s">
        <v>16557</v>
      </c>
      <c r="C1404" s="118" t="s">
        <v>15233</v>
      </c>
      <c r="D1404" s="120">
        <v>4502.55</v>
      </c>
    </row>
    <row r="1405" spans="1:4" ht="15.75" customHeight="1" x14ac:dyDescent="0.25">
      <c r="A1405" s="118">
        <v>804312</v>
      </c>
      <c r="B1405" s="119" t="s">
        <v>16558</v>
      </c>
      <c r="C1405" s="118" t="s">
        <v>15233</v>
      </c>
      <c r="D1405" s="120">
        <v>4466.38</v>
      </c>
    </row>
    <row r="1406" spans="1:4" ht="15.75" customHeight="1" x14ac:dyDescent="0.25">
      <c r="A1406" s="118">
        <v>804313</v>
      </c>
      <c r="B1406" s="119" t="s">
        <v>16559</v>
      </c>
      <c r="C1406" s="118" t="s">
        <v>15233</v>
      </c>
      <c r="D1406" s="120">
        <v>4718.79</v>
      </c>
    </row>
    <row r="1407" spans="1:4" ht="15.75" customHeight="1" x14ac:dyDescent="0.25">
      <c r="A1407" s="118">
        <v>804314</v>
      </c>
      <c r="B1407" s="119" t="s">
        <v>16560</v>
      </c>
      <c r="C1407" s="118" t="s">
        <v>15233</v>
      </c>
      <c r="D1407" s="120">
        <v>4703.76</v>
      </c>
    </row>
    <row r="1408" spans="1:4" ht="15.75" customHeight="1" x14ac:dyDescent="0.25">
      <c r="A1408" s="118">
        <v>804315</v>
      </c>
      <c r="B1408" s="119" t="s">
        <v>16561</v>
      </c>
      <c r="C1408" s="118" t="s">
        <v>15233</v>
      </c>
      <c r="D1408" s="120">
        <v>4956.17</v>
      </c>
    </row>
    <row r="1409" spans="1:4" ht="15.75" customHeight="1" x14ac:dyDescent="0.25">
      <c r="A1409" s="118">
        <v>805446</v>
      </c>
      <c r="B1409" s="119" t="s">
        <v>16562</v>
      </c>
      <c r="C1409" s="118" t="s">
        <v>15154</v>
      </c>
      <c r="D1409" s="120">
        <v>42.52</v>
      </c>
    </row>
    <row r="1410" spans="1:4" ht="15.75" customHeight="1" x14ac:dyDescent="0.25">
      <c r="A1410" s="118">
        <v>805447</v>
      </c>
      <c r="B1410" s="119" t="s">
        <v>16563</v>
      </c>
      <c r="C1410" s="118" t="s">
        <v>15154</v>
      </c>
      <c r="D1410" s="120">
        <v>54.06</v>
      </c>
    </row>
    <row r="1411" spans="1:4" ht="15.75" customHeight="1" x14ac:dyDescent="0.25">
      <c r="A1411" s="118">
        <v>805448</v>
      </c>
      <c r="B1411" s="119" t="s">
        <v>16564</v>
      </c>
      <c r="C1411" s="118" t="s">
        <v>15154</v>
      </c>
      <c r="D1411" s="120">
        <v>50.97</v>
      </c>
    </row>
    <row r="1412" spans="1:4" ht="15.75" customHeight="1" x14ac:dyDescent="0.25">
      <c r="A1412" s="118">
        <v>805449</v>
      </c>
      <c r="B1412" s="119" t="s">
        <v>16565</v>
      </c>
      <c r="C1412" s="118" t="s">
        <v>15154</v>
      </c>
      <c r="D1412" s="120">
        <v>64.8</v>
      </c>
    </row>
    <row r="1413" spans="1:4" ht="15.75" customHeight="1" x14ac:dyDescent="0.25">
      <c r="A1413" s="118">
        <v>805450</v>
      </c>
      <c r="B1413" s="119" t="s">
        <v>16566</v>
      </c>
      <c r="C1413" s="118" t="s">
        <v>15154</v>
      </c>
      <c r="D1413" s="120">
        <v>59.14</v>
      </c>
    </row>
    <row r="1414" spans="1:4" ht="15.75" customHeight="1" x14ac:dyDescent="0.25">
      <c r="A1414" s="118">
        <v>805451</v>
      </c>
      <c r="B1414" s="119" t="s">
        <v>16567</v>
      </c>
      <c r="C1414" s="118" t="s">
        <v>15154</v>
      </c>
      <c r="D1414" s="120">
        <v>75.13</v>
      </c>
    </row>
    <row r="1415" spans="1:4" ht="15.75" customHeight="1" x14ac:dyDescent="0.25">
      <c r="A1415" s="118">
        <v>805452</v>
      </c>
      <c r="B1415" s="119" t="s">
        <v>16568</v>
      </c>
      <c r="C1415" s="118" t="s">
        <v>15154</v>
      </c>
      <c r="D1415" s="120">
        <v>69.260000000000005</v>
      </c>
    </row>
    <row r="1416" spans="1:4" ht="15.75" customHeight="1" x14ac:dyDescent="0.25">
      <c r="A1416" s="118">
        <v>805453</v>
      </c>
      <c r="B1416" s="119" t="s">
        <v>16569</v>
      </c>
      <c r="C1416" s="118" t="s">
        <v>15154</v>
      </c>
      <c r="D1416" s="120">
        <v>88.26</v>
      </c>
    </row>
    <row r="1417" spans="1:4" ht="15.75" customHeight="1" x14ac:dyDescent="0.25">
      <c r="A1417" s="118">
        <v>805434</v>
      </c>
      <c r="B1417" s="119" t="s">
        <v>16570</v>
      </c>
      <c r="C1417" s="118" t="s">
        <v>15154</v>
      </c>
      <c r="D1417" s="120">
        <v>14.39</v>
      </c>
    </row>
    <row r="1418" spans="1:4" ht="15.75" customHeight="1" x14ac:dyDescent="0.25">
      <c r="A1418" s="118">
        <v>805435</v>
      </c>
      <c r="B1418" s="119" t="s">
        <v>16571</v>
      </c>
      <c r="C1418" s="118" t="s">
        <v>15154</v>
      </c>
      <c r="D1418" s="120">
        <v>17.87</v>
      </c>
    </row>
    <row r="1419" spans="1:4" ht="15.75" customHeight="1" x14ac:dyDescent="0.25">
      <c r="A1419" s="118">
        <v>805436</v>
      </c>
      <c r="B1419" s="119" t="s">
        <v>16572</v>
      </c>
      <c r="C1419" s="118" t="s">
        <v>15154</v>
      </c>
      <c r="D1419" s="120">
        <v>16.899999999999999</v>
      </c>
    </row>
    <row r="1420" spans="1:4" ht="15.75" customHeight="1" x14ac:dyDescent="0.25">
      <c r="A1420" s="118">
        <v>805437</v>
      </c>
      <c r="B1420" s="119" t="s">
        <v>16573</v>
      </c>
      <c r="C1420" s="118" t="s">
        <v>15154</v>
      </c>
      <c r="D1420" s="120">
        <v>21.47</v>
      </c>
    </row>
    <row r="1421" spans="1:4" ht="15.75" customHeight="1" x14ac:dyDescent="0.25">
      <c r="A1421" s="118">
        <v>805438</v>
      </c>
      <c r="B1421" s="119" t="s">
        <v>16574</v>
      </c>
      <c r="C1421" s="118" t="s">
        <v>15154</v>
      </c>
      <c r="D1421" s="120">
        <v>22.84</v>
      </c>
    </row>
    <row r="1422" spans="1:4" ht="15.75" customHeight="1" x14ac:dyDescent="0.25">
      <c r="A1422" s="118">
        <v>805439</v>
      </c>
      <c r="B1422" s="119" t="s">
        <v>16575</v>
      </c>
      <c r="C1422" s="118" t="s">
        <v>15154</v>
      </c>
      <c r="D1422" s="120">
        <v>28.61</v>
      </c>
    </row>
    <row r="1423" spans="1:4" ht="15.75" customHeight="1" x14ac:dyDescent="0.25">
      <c r="A1423" s="118">
        <v>805440</v>
      </c>
      <c r="B1423" s="119" t="s">
        <v>16576</v>
      </c>
      <c r="C1423" s="118" t="s">
        <v>15154</v>
      </c>
      <c r="D1423" s="120">
        <v>25.63</v>
      </c>
    </row>
    <row r="1424" spans="1:4" ht="15.75" customHeight="1" x14ac:dyDescent="0.25">
      <c r="A1424" s="118">
        <v>805441</v>
      </c>
      <c r="B1424" s="119" t="s">
        <v>16577</v>
      </c>
      <c r="C1424" s="118" t="s">
        <v>15154</v>
      </c>
      <c r="D1424" s="120">
        <v>32.6</v>
      </c>
    </row>
    <row r="1425" spans="1:4" ht="15.75" customHeight="1" x14ac:dyDescent="0.25">
      <c r="A1425" s="118">
        <v>805442</v>
      </c>
      <c r="B1425" s="119" t="s">
        <v>16578</v>
      </c>
      <c r="C1425" s="118" t="s">
        <v>15154</v>
      </c>
      <c r="D1425" s="120">
        <v>31</v>
      </c>
    </row>
    <row r="1426" spans="1:4" ht="15.75" customHeight="1" x14ac:dyDescent="0.25">
      <c r="A1426" s="118">
        <v>805443</v>
      </c>
      <c r="B1426" s="119" t="s">
        <v>16579</v>
      </c>
      <c r="C1426" s="118" t="s">
        <v>15154</v>
      </c>
      <c r="D1426" s="120">
        <v>38.94</v>
      </c>
    </row>
    <row r="1427" spans="1:4" ht="15.75" customHeight="1" x14ac:dyDescent="0.25">
      <c r="A1427" s="118">
        <v>805444</v>
      </c>
      <c r="B1427" s="119" t="s">
        <v>16580</v>
      </c>
      <c r="C1427" s="118" t="s">
        <v>15154</v>
      </c>
      <c r="D1427" s="120">
        <v>34.630000000000003</v>
      </c>
    </row>
    <row r="1428" spans="1:4" ht="15.75" customHeight="1" x14ac:dyDescent="0.25">
      <c r="A1428" s="118">
        <v>805445</v>
      </c>
      <c r="B1428" s="119" t="s">
        <v>16581</v>
      </c>
      <c r="C1428" s="118" t="s">
        <v>15154</v>
      </c>
      <c r="D1428" s="120">
        <v>44.13</v>
      </c>
    </row>
    <row r="1429" spans="1:4" ht="15.75" customHeight="1" x14ac:dyDescent="0.25">
      <c r="A1429" s="118">
        <v>805454</v>
      </c>
      <c r="B1429" s="119" t="s">
        <v>16582</v>
      </c>
      <c r="C1429" s="118" t="s">
        <v>15154</v>
      </c>
      <c r="D1429" s="120">
        <v>76.599999999999994</v>
      </c>
    </row>
    <row r="1430" spans="1:4" ht="15.75" customHeight="1" x14ac:dyDescent="0.25">
      <c r="A1430" s="118">
        <v>805455</v>
      </c>
      <c r="B1430" s="119" t="s">
        <v>16583</v>
      </c>
      <c r="C1430" s="118" t="s">
        <v>15154</v>
      </c>
      <c r="D1430" s="120">
        <v>97.39</v>
      </c>
    </row>
    <row r="1431" spans="1:4" ht="15.75" customHeight="1" x14ac:dyDescent="0.25">
      <c r="A1431" s="118">
        <v>805456</v>
      </c>
      <c r="B1431" s="119" t="s">
        <v>16584</v>
      </c>
      <c r="C1431" s="118" t="s">
        <v>15154</v>
      </c>
      <c r="D1431" s="120">
        <v>87</v>
      </c>
    </row>
    <row r="1432" spans="1:4" ht="15.75" customHeight="1" x14ac:dyDescent="0.25">
      <c r="A1432" s="118">
        <v>805457</v>
      </c>
      <c r="B1432" s="119" t="s">
        <v>16585</v>
      </c>
      <c r="C1432" s="118" t="s">
        <v>15154</v>
      </c>
      <c r="D1432" s="120">
        <v>110.92</v>
      </c>
    </row>
    <row r="1433" spans="1:4" ht="15.75" customHeight="1" x14ac:dyDescent="0.25">
      <c r="A1433" s="118">
        <v>805458</v>
      </c>
      <c r="B1433" s="119" t="s">
        <v>16586</v>
      </c>
      <c r="C1433" s="118" t="s">
        <v>15154</v>
      </c>
      <c r="D1433" s="120">
        <v>104.17</v>
      </c>
    </row>
    <row r="1434" spans="1:4" ht="15.75" customHeight="1" x14ac:dyDescent="0.25">
      <c r="A1434" s="118">
        <v>805459</v>
      </c>
      <c r="B1434" s="119" t="s">
        <v>16587</v>
      </c>
      <c r="C1434" s="118" t="s">
        <v>15154</v>
      </c>
      <c r="D1434" s="120">
        <v>132.78</v>
      </c>
    </row>
    <row r="1435" spans="1:4" ht="15.75" customHeight="1" x14ac:dyDescent="0.25">
      <c r="A1435" s="118">
        <v>909620</v>
      </c>
      <c r="B1435" s="119" t="s">
        <v>16588</v>
      </c>
      <c r="C1435" s="118" t="s">
        <v>16589</v>
      </c>
      <c r="D1435" s="120">
        <v>156.72</v>
      </c>
    </row>
    <row r="1436" spans="1:4" ht="15.75" customHeight="1" x14ac:dyDescent="0.25">
      <c r="A1436" s="118">
        <v>909621</v>
      </c>
      <c r="B1436" s="119" t="s">
        <v>16590</v>
      </c>
      <c r="C1436" s="118" t="s">
        <v>16589</v>
      </c>
      <c r="D1436" s="120">
        <v>155.31</v>
      </c>
    </row>
    <row r="1437" spans="1:4" ht="15.75" customHeight="1" x14ac:dyDescent="0.25">
      <c r="A1437" s="118">
        <v>903802</v>
      </c>
      <c r="B1437" s="119" t="s">
        <v>16591</v>
      </c>
      <c r="C1437" s="118" t="s">
        <v>15154</v>
      </c>
      <c r="D1437" s="120">
        <v>15839.42</v>
      </c>
    </row>
    <row r="1438" spans="1:4" ht="15.75" customHeight="1" x14ac:dyDescent="0.25">
      <c r="A1438" s="118">
        <v>919113</v>
      </c>
      <c r="B1438" s="119" t="s">
        <v>16592</v>
      </c>
      <c r="C1438" s="118" t="s">
        <v>15233</v>
      </c>
      <c r="D1438" s="120">
        <v>142.76</v>
      </c>
    </row>
    <row r="1439" spans="1:4" ht="15.75" customHeight="1" x14ac:dyDescent="0.25">
      <c r="A1439" s="118">
        <v>903794</v>
      </c>
      <c r="B1439" s="119" t="s">
        <v>16593</v>
      </c>
      <c r="C1439" s="118" t="s">
        <v>16589</v>
      </c>
      <c r="D1439" s="120">
        <v>125.9</v>
      </c>
    </row>
    <row r="1440" spans="1:4" ht="15.75" customHeight="1" x14ac:dyDescent="0.25">
      <c r="A1440" s="118">
        <v>919247</v>
      </c>
      <c r="B1440" s="119" t="s">
        <v>16594</v>
      </c>
      <c r="C1440" s="118" t="s">
        <v>16589</v>
      </c>
      <c r="D1440" s="120">
        <v>37.19</v>
      </c>
    </row>
    <row r="1441" spans="1:4" ht="15.75" customHeight="1" x14ac:dyDescent="0.25">
      <c r="A1441" s="118">
        <v>903788</v>
      </c>
      <c r="B1441" s="119" t="s">
        <v>16595</v>
      </c>
      <c r="C1441" s="118" t="s">
        <v>16589</v>
      </c>
      <c r="D1441" s="120">
        <v>4.57</v>
      </c>
    </row>
    <row r="1442" spans="1:4" ht="15.75" customHeight="1" x14ac:dyDescent="0.25">
      <c r="A1442" s="118">
        <v>919016</v>
      </c>
      <c r="B1442" s="119" t="s">
        <v>16596</v>
      </c>
      <c r="C1442" s="118" t="s">
        <v>15154</v>
      </c>
      <c r="D1442" s="120">
        <v>7972.95</v>
      </c>
    </row>
    <row r="1443" spans="1:4" ht="15.75" customHeight="1" x14ac:dyDescent="0.25">
      <c r="A1443" s="118">
        <v>919078</v>
      </c>
      <c r="B1443" s="119" t="s">
        <v>16597</v>
      </c>
      <c r="C1443" s="118" t="s">
        <v>15154</v>
      </c>
      <c r="D1443" s="120">
        <v>37296.25</v>
      </c>
    </row>
    <row r="1444" spans="1:4" ht="15.75" customHeight="1" x14ac:dyDescent="0.25">
      <c r="A1444" s="118">
        <v>903789</v>
      </c>
      <c r="B1444" s="119" t="s">
        <v>16598</v>
      </c>
      <c r="C1444" s="118" t="s">
        <v>16589</v>
      </c>
      <c r="D1444" s="120">
        <v>33.94</v>
      </c>
    </row>
    <row r="1445" spans="1:4" ht="15.75" customHeight="1" x14ac:dyDescent="0.25">
      <c r="A1445" s="118">
        <v>919250</v>
      </c>
      <c r="B1445" s="119" t="s">
        <v>16599</v>
      </c>
      <c r="C1445" s="118" t="s">
        <v>15154</v>
      </c>
      <c r="D1445" s="120">
        <v>652.77</v>
      </c>
    </row>
    <row r="1446" spans="1:4" ht="15.75" customHeight="1" x14ac:dyDescent="0.25">
      <c r="A1446" s="118">
        <v>916330</v>
      </c>
      <c r="B1446" s="119" t="s">
        <v>16600</v>
      </c>
      <c r="C1446" s="118" t="s">
        <v>15154</v>
      </c>
      <c r="D1446" s="120">
        <v>1207917.5900000001</v>
      </c>
    </row>
    <row r="1447" spans="1:4" ht="15.75" customHeight="1" x14ac:dyDescent="0.25">
      <c r="A1447" s="118">
        <v>903792</v>
      </c>
      <c r="B1447" s="119" t="s">
        <v>16601</v>
      </c>
      <c r="C1447" s="118" t="s">
        <v>15154</v>
      </c>
      <c r="D1447" s="120">
        <v>636983.31000000006</v>
      </c>
    </row>
    <row r="1448" spans="1:4" ht="15.75" customHeight="1" x14ac:dyDescent="0.25">
      <c r="A1448" s="118">
        <v>916325</v>
      </c>
      <c r="B1448" s="119" t="s">
        <v>16602</v>
      </c>
      <c r="C1448" s="118" t="s">
        <v>16589</v>
      </c>
      <c r="D1448" s="120">
        <v>27.95</v>
      </c>
    </row>
    <row r="1449" spans="1:4" ht="15.75" customHeight="1" x14ac:dyDescent="0.25">
      <c r="A1449" s="118">
        <v>903807</v>
      </c>
      <c r="B1449" s="119" t="s">
        <v>16603</v>
      </c>
      <c r="C1449" s="118" t="s">
        <v>15154</v>
      </c>
      <c r="D1449" s="120">
        <v>118077.44</v>
      </c>
    </row>
    <row r="1450" spans="1:4" ht="15.75" customHeight="1" x14ac:dyDescent="0.25">
      <c r="A1450" s="118">
        <v>903806</v>
      </c>
      <c r="B1450" s="119" t="s">
        <v>16604</v>
      </c>
      <c r="C1450" s="118" t="s">
        <v>15154</v>
      </c>
      <c r="D1450" s="120">
        <v>200930.02</v>
      </c>
    </row>
    <row r="1451" spans="1:4" ht="15.75" customHeight="1" x14ac:dyDescent="0.25">
      <c r="A1451" s="118">
        <v>903804</v>
      </c>
      <c r="B1451" s="119" t="s">
        <v>16605</v>
      </c>
      <c r="C1451" s="118" t="s">
        <v>15154</v>
      </c>
      <c r="D1451" s="120">
        <v>74851.55</v>
      </c>
    </row>
    <row r="1452" spans="1:4" ht="15.75" customHeight="1" x14ac:dyDescent="0.25">
      <c r="A1452" s="118">
        <v>903805</v>
      </c>
      <c r="B1452" s="119" t="s">
        <v>16606</v>
      </c>
      <c r="C1452" s="118" t="s">
        <v>15154</v>
      </c>
      <c r="D1452" s="120">
        <v>86515.17</v>
      </c>
    </row>
    <row r="1453" spans="1:4" ht="15.75" customHeight="1" x14ac:dyDescent="0.25">
      <c r="A1453" s="118">
        <v>916319</v>
      </c>
      <c r="B1453" s="119" t="s">
        <v>16607</v>
      </c>
      <c r="C1453" s="118" t="s">
        <v>15154</v>
      </c>
      <c r="D1453" s="120">
        <v>3442899.8</v>
      </c>
    </row>
    <row r="1454" spans="1:4" ht="15.75" customHeight="1" x14ac:dyDescent="0.25">
      <c r="A1454" s="118">
        <v>903810</v>
      </c>
      <c r="B1454" s="119" t="s">
        <v>16608</v>
      </c>
      <c r="C1454" s="118" t="s">
        <v>15154</v>
      </c>
      <c r="D1454" s="120">
        <v>211868.71</v>
      </c>
    </row>
    <row r="1455" spans="1:4" ht="15.75" customHeight="1" x14ac:dyDescent="0.25">
      <c r="A1455" s="118">
        <v>903809</v>
      </c>
      <c r="B1455" s="119" t="s">
        <v>16609</v>
      </c>
      <c r="C1455" s="118" t="s">
        <v>15154</v>
      </c>
      <c r="D1455" s="120">
        <v>135027.4</v>
      </c>
    </row>
    <row r="1456" spans="1:4" ht="15.75" customHeight="1" x14ac:dyDescent="0.25">
      <c r="A1456" s="118">
        <v>903808</v>
      </c>
      <c r="B1456" s="119" t="s">
        <v>16610</v>
      </c>
      <c r="C1456" s="118" t="s">
        <v>15154</v>
      </c>
      <c r="D1456" s="120">
        <v>128325.41</v>
      </c>
    </row>
    <row r="1457" spans="1:4" ht="15.75" customHeight="1" x14ac:dyDescent="0.25">
      <c r="A1457" s="118">
        <v>903790</v>
      </c>
      <c r="B1457" s="119" t="s">
        <v>16611</v>
      </c>
      <c r="C1457" s="118" t="s">
        <v>15154</v>
      </c>
      <c r="D1457" s="120">
        <v>7347226.46</v>
      </c>
    </row>
    <row r="1458" spans="1:4" ht="30" customHeight="1" x14ac:dyDescent="0.25">
      <c r="A1458" s="118">
        <v>916328</v>
      </c>
      <c r="B1458" s="119" t="s">
        <v>16612</v>
      </c>
      <c r="C1458" s="118" t="s">
        <v>15233</v>
      </c>
      <c r="D1458" s="120">
        <v>215.63</v>
      </c>
    </row>
    <row r="1459" spans="1:4" ht="15.75" customHeight="1" x14ac:dyDescent="0.25">
      <c r="A1459" s="118">
        <v>903845</v>
      </c>
      <c r="B1459" s="119" t="s">
        <v>16613</v>
      </c>
      <c r="C1459" s="118" t="s">
        <v>15350</v>
      </c>
      <c r="D1459" s="120">
        <v>126.21</v>
      </c>
    </row>
    <row r="1460" spans="1:4" ht="30" customHeight="1" x14ac:dyDescent="0.25">
      <c r="A1460" s="118">
        <v>903791</v>
      </c>
      <c r="B1460" s="119" t="s">
        <v>16614</v>
      </c>
      <c r="C1460" s="118" t="s">
        <v>15154</v>
      </c>
      <c r="D1460" s="120">
        <v>5649642.6100000003</v>
      </c>
    </row>
    <row r="1461" spans="1:4" ht="30" customHeight="1" x14ac:dyDescent="0.25">
      <c r="A1461" s="118">
        <v>919009</v>
      </c>
      <c r="B1461" s="119" t="s">
        <v>16615</v>
      </c>
      <c r="C1461" s="118" t="s">
        <v>15154</v>
      </c>
      <c r="D1461" s="120">
        <v>69735.899999999994</v>
      </c>
    </row>
    <row r="1462" spans="1:4" ht="30" customHeight="1" x14ac:dyDescent="0.25">
      <c r="A1462" s="118">
        <v>919007</v>
      </c>
      <c r="B1462" s="119" t="s">
        <v>16616</v>
      </c>
      <c r="C1462" s="118" t="s">
        <v>15154</v>
      </c>
      <c r="D1462" s="120">
        <v>131156.4</v>
      </c>
    </row>
    <row r="1463" spans="1:4" ht="30" customHeight="1" x14ac:dyDescent="0.25">
      <c r="A1463" s="118">
        <v>916321</v>
      </c>
      <c r="B1463" s="119" t="s">
        <v>16617</v>
      </c>
      <c r="C1463" s="118" t="s">
        <v>15154</v>
      </c>
      <c r="D1463" s="120">
        <v>111110.13</v>
      </c>
    </row>
    <row r="1464" spans="1:4" ht="30" customHeight="1" x14ac:dyDescent="0.25">
      <c r="A1464" s="118">
        <v>919011</v>
      </c>
      <c r="B1464" s="119" t="s">
        <v>16618</v>
      </c>
      <c r="C1464" s="118" t="s">
        <v>15154</v>
      </c>
      <c r="D1464" s="120">
        <v>37696.17</v>
      </c>
    </row>
    <row r="1465" spans="1:4" ht="30" customHeight="1" x14ac:dyDescent="0.25">
      <c r="A1465" s="118">
        <v>919246</v>
      </c>
      <c r="B1465" s="119" t="s">
        <v>16619</v>
      </c>
      <c r="C1465" s="118" t="s">
        <v>15154</v>
      </c>
      <c r="D1465" s="120">
        <v>51478.55</v>
      </c>
    </row>
    <row r="1466" spans="1:4" ht="30" customHeight="1" x14ac:dyDescent="0.25">
      <c r="A1466" s="118">
        <v>916320</v>
      </c>
      <c r="B1466" s="119" t="s">
        <v>16620</v>
      </c>
      <c r="C1466" s="118" t="s">
        <v>15154</v>
      </c>
      <c r="D1466" s="120">
        <v>3166553.47</v>
      </c>
    </row>
    <row r="1467" spans="1:4" ht="30" customHeight="1" x14ac:dyDescent="0.25">
      <c r="A1467" s="118">
        <v>919013</v>
      </c>
      <c r="B1467" s="119" t="s">
        <v>16621</v>
      </c>
      <c r="C1467" s="118" t="s">
        <v>15154</v>
      </c>
      <c r="D1467" s="120">
        <v>141518.39999999999</v>
      </c>
    </row>
    <row r="1468" spans="1:4" ht="30" customHeight="1" x14ac:dyDescent="0.25">
      <c r="A1468" s="118">
        <v>919008</v>
      </c>
      <c r="B1468" s="119" t="s">
        <v>16622</v>
      </c>
      <c r="C1468" s="118" t="s">
        <v>15154</v>
      </c>
      <c r="D1468" s="120">
        <v>101731.92</v>
      </c>
    </row>
    <row r="1469" spans="1:4" ht="30" customHeight="1" x14ac:dyDescent="0.25">
      <c r="A1469" s="118">
        <v>919012</v>
      </c>
      <c r="B1469" s="119" t="s">
        <v>16623</v>
      </c>
      <c r="C1469" s="118" t="s">
        <v>15154</v>
      </c>
      <c r="D1469" s="120">
        <v>68827.02</v>
      </c>
    </row>
    <row r="1470" spans="1:4" ht="15.75" customHeight="1" x14ac:dyDescent="0.25">
      <c r="A1470" s="118">
        <v>903848</v>
      </c>
      <c r="B1470" s="119" t="s">
        <v>16624</v>
      </c>
      <c r="C1470" s="118" t="s">
        <v>15233</v>
      </c>
      <c r="D1470" s="120">
        <v>201.01</v>
      </c>
    </row>
    <row r="1471" spans="1:4" ht="15.75" customHeight="1" x14ac:dyDescent="0.25">
      <c r="A1471" s="118">
        <v>903793</v>
      </c>
      <c r="B1471" s="119" t="s">
        <v>16625</v>
      </c>
      <c r="C1471" s="118" t="s">
        <v>15233</v>
      </c>
      <c r="D1471" s="120">
        <v>355.76</v>
      </c>
    </row>
    <row r="1472" spans="1:4" ht="15.75" customHeight="1" x14ac:dyDescent="0.25">
      <c r="A1472" s="118">
        <v>903803</v>
      </c>
      <c r="B1472" s="119" t="s">
        <v>16626</v>
      </c>
      <c r="C1472" s="118" t="s">
        <v>15154</v>
      </c>
      <c r="D1472" s="120">
        <v>68766.960000000006</v>
      </c>
    </row>
    <row r="1473" spans="1:4" ht="15.75" customHeight="1" x14ac:dyDescent="0.25">
      <c r="A1473" s="118">
        <v>919002</v>
      </c>
      <c r="B1473" s="119" t="s">
        <v>16627</v>
      </c>
      <c r="C1473" s="118" t="s">
        <v>15154</v>
      </c>
      <c r="D1473" s="120">
        <v>41999.53</v>
      </c>
    </row>
    <row r="1474" spans="1:4" ht="15.75" customHeight="1" x14ac:dyDescent="0.25">
      <c r="A1474" s="118">
        <v>919210</v>
      </c>
      <c r="B1474" s="119" t="s">
        <v>16628</v>
      </c>
      <c r="C1474" s="118" t="s">
        <v>15154</v>
      </c>
      <c r="D1474" s="120">
        <v>24419.43</v>
      </c>
    </row>
    <row r="1475" spans="1:4" ht="15.75" customHeight="1" x14ac:dyDescent="0.25">
      <c r="A1475" s="118">
        <v>916322</v>
      </c>
      <c r="B1475" s="119" t="s">
        <v>16629</v>
      </c>
      <c r="C1475" s="118" t="s">
        <v>15154</v>
      </c>
      <c r="D1475" s="120">
        <v>22355.83</v>
      </c>
    </row>
    <row r="1476" spans="1:4" ht="15.75" customHeight="1" x14ac:dyDescent="0.25">
      <c r="A1476" s="118">
        <v>909612</v>
      </c>
      <c r="B1476" s="119" t="s">
        <v>16630</v>
      </c>
      <c r="C1476" s="118" t="s">
        <v>15154</v>
      </c>
      <c r="D1476" s="120">
        <v>13906.35</v>
      </c>
    </row>
    <row r="1477" spans="1:4" ht="15.75" customHeight="1" x14ac:dyDescent="0.25">
      <c r="A1477" s="118">
        <v>909613</v>
      </c>
      <c r="B1477" s="119" t="s">
        <v>16631</v>
      </c>
      <c r="C1477" s="118" t="s">
        <v>15154</v>
      </c>
      <c r="D1477" s="120">
        <v>22804.17</v>
      </c>
    </row>
    <row r="1478" spans="1:4" ht="15.75" customHeight="1" x14ac:dyDescent="0.25">
      <c r="A1478" s="118">
        <v>909614</v>
      </c>
      <c r="B1478" s="119" t="s">
        <v>16632</v>
      </c>
      <c r="C1478" s="118" t="s">
        <v>15154</v>
      </c>
      <c r="D1478" s="120">
        <v>51768.59</v>
      </c>
    </row>
    <row r="1479" spans="1:4" ht="15.75" customHeight="1" x14ac:dyDescent="0.25">
      <c r="A1479" s="118">
        <v>909616</v>
      </c>
      <c r="B1479" s="119" t="s">
        <v>16633</v>
      </c>
      <c r="C1479" s="118" t="s">
        <v>15154</v>
      </c>
      <c r="D1479" s="120">
        <v>39701.620000000003</v>
      </c>
    </row>
    <row r="1480" spans="1:4" ht="15.75" customHeight="1" x14ac:dyDescent="0.25">
      <c r="A1480" s="118">
        <v>909617</v>
      </c>
      <c r="B1480" s="119" t="s">
        <v>16634</v>
      </c>
      <c r="C1480" s="118" t="s">
        <v>15154</v>
      </c>
      <c r="D1480" s="120">
        <v>23562.62</v>
      </c>
    </row>
    <row r="1481" spans="1:4" ht="15.75" customHeight="1" x14ac:dyDescent="0.25">
      <c r="A1481" s="118">
        <v>909615</v>
      </c>
      <c r="B1481" s="119" t="s">
        <v>16635</v>
      </c>
      <c r="C1481" s="118" t="s">
        <v>15154</v>
      </c>
      <c r="D1481" s="120">
        <v>18103.64</v>
      </c>
    </row>
    <row r="1482" spans="1:4" ht="15.75" customHeight="1" x14ac:dyDescent="0.25">
      <c r="A1482" s="118">
        <v>903860</v>
      </c>
      <c r="B1482" s="119" t="s">
        <v>16636</v>
      </c>
      <c r="C1482" s="118" t="s">
        <v>16589</v>
      </c>
      <c r="D1482" s="120">
        <v>2.97</v>
      </c>
    </row>
    <row r="1483" spans="1:4" ht="15.75" customHeight="1" x14ac:dyDescent="0.25">
      <c r="A1483" s="118">
        <v>919101</v>
      </c>
      <c r="B1483" s="119" t="s">
        <v>16637</v>
      </c>
      <c r="C1483" s="118" t="s">
        <v>15154</v>
      </c>
      <c r="D1483" s="120">
        <v>1958.7</v>
      </c>
    </row>
    <row r="1484" spans="1:4" ht="15.75" customHeight="1" x14ac:dyDescent="0.25">
      <c r="A1484" s="118">
        <v>916326</v>
      </c>
      <c r="B1484" s="119" t="s">
        <v>16638</v>
      </c>
      <c r="C1484" s="118" t="s">
        <v>15154</v>
      </c>
      <c r="D1484" s="120">
        <v>16822.509999999998</v>
      </c>
    </row>
    <row r="1485" spans="1:4" ht="15.75" customHeight="1" x14ac:dyDescent="0.25">
      <c r="A1485" s="118">
        <v>903818</v>
      </c>
      <c r="B1485" s="119" t="s">
        <v>16639</v>
      </c>
      <c r="C1485" s="118" t="s">
        <v>16589</v>
      </c>
      <c r="D1485" s="120">
        <v>16.18</v>
      </c>
    </row>
    <row r="1486" spans="1:4" ht="15.75" customHeight="1" x14ac:dyDescent="0.25">
      <c r="A1486" s="118">
        <v>1100657</v>
      </c>
      <c r="B1486" s="119" t="s">
        <v>16640</v>
      </c>
      <c r="C1486" s="118" t="s">
        <v>15350</v>
      </c>
      <c r="D1486" s="120">
        <v>3.6</v>
      </c>
    </row>
    <row r="1487" spans="1:4" ht="15.75" customHeight="1" x14ac:dyDescent="0.25">
      <c r="A1487" s="118">
        <v>1108055</v>
      </c>
      <c r="B1487" s="119" t="s">
        <v>16641</v>
      </c>
      <c r="C1487" s="118" t="s">
        <v>15350</v>
      </c>
      <c r="D1487" s="120">
        <v>4321.1000000000004</v>
      </c>
    </row>
    <row r="1488" spans="1:4" ht="15.75" customHeight="1" x14ac:dyDescent="0.25">
      <c r="A1488" s="118">
        <v>1109665</v>
      </c>
      <c r="B1488" s="119" t="s">
        <v>16642</v>
      </c>
      <c r="C1488" s="118" t="s">
        <v>15350</v>
      </c>
      <c r="D1488" s="120">
        <v>838.61</v>
      </c>
    </row>
    <row r="1489" spans="1:4" ht="15.75" customHeight="1" x14ac:dyDescent="0.25">
      <c r="A1489" s="118">
        <v>1109664</v>
      </c>
      <c r="B1489" s="119" t="s">
        <v>16643</v>
      </c>
      <c r="C1489" s="118" t="s">
        <v>15350</v>
      </c>
      <c r="D1489" s="120">
        <v>783.23</v>
      </c>
    </row>
    <row r="1490" spans="1:4" ht="15.75" customHeight="1" x14ac:dyDescent="0.25">
      <c r="A1490" s="118">
        <v>1109667</v>
      </c>
      <c r="B1490" s="119" t="s">
        <v>16644</v>
      </c>
      <c r="C1490" s="118" t="s">
        <v>15350</v>
      </c>
      <c r="D1490" s="120">
        <v>634.21</v>
      </c>
    </row>
    <row r="1491" spans="1:4" ht="15.75" customHeight="1" x14ac:dyDescent="0.25">
      <c r="A1491" s="118">
        <v>1109666</v>
      </c>
      <c r="B1491" s="119" t="s">
        <v>16645</v>
      </c>
      <c r="C1491" s="118" t="s">
        <v>15350</v>
      </c>
      <c r="D1491" s="120">
        <v>538.23</v>
      </c>
    </row>
    <row r="1492" spans="1:4" ht="15.75" customHeight="1" x14ac:dyDescent="0.25">
      <c r="A1492" s="118">
        <v>1109669</v>
      </c>
      <c r="B1492" s="119" t="s">
        <v>16646</v>
      </c>
      <c r="C1492" s="118" t="s">
        <v>15350</v>
      </c>
      <c r="D1492" s="120">
        <v>533.5</v>
      </c>
    </row>
    <row r="1493" spans="1:4" ht="15.75" customHeight="1" x14ac:dyDescent="0.25">
      <c r="A1493" s="118">
        <v>1109668</v>
      </c>
      <c r="B1493" s="119" t="s">
        <v>16647</v>
      </c>
      <c r="C1493" s="118" t="s">
        <v>15350</v>
      </c>
      <c r="D1493" s="120">
        <v>418.36</v>
      </c>
    </row>
    <row r="1494" spans="1:4" ht="15.75" customHeight="1" x14ac:dyDescent="0.25">
      <c r="A1494" s="118">
        <v>1108060</v>
      </c>
      <c r="B1494" s="119" t="s">
        <v>16648</v>
      </c>
      <c r="C1494" s="118" t="s">
        <v>15350</v>
      </c>
      <c r="D1494" s="120">
        <v>647.51</v>
      </c>
    </row>
    <row r="1495" spans="1:4" ht="15.75" customHeight="1" x14ac:dyDescent="0.25">
      <c r="A1495" s="118">
        <v>1109626</v>
      </c>
      <c r="B1495" s="119" t="s">
        <v>16649</v>
      </c>
      <c r="C1495" s="118" t="s">
        <v>15350</v>
      </c>
      <c r="D1495" s="120">
        <v>519.26</v>
      </c>
    </row>
    <row r="1496" spans="1:4" ht="15.75" customHeight="1" x14ac:dyDescent="0.25">
      <c r="A1496" s="118">
        <v>1109671</v>
      </c>
      <c r="B1496" s="119" t="s">
        <v>16650</v>
      </c>
      <c r="C1496" s="118" t="s">
        <v>15350</v>
      </c>
      <c r="D1496" s="120">
        <v>483.13</v>
      </c>
    </row>
    <row r="1497" spans="1:4" ht="15.75" customHeight="1" x14ac:dyDescent="0.25">
      <c r="A1497" s="118">
        <v>1109670</v>
      </c>
      <c r="B1497" s="119" t="s">
        <v>16651</v>
      </c>
      <c r="C1497" s="118" t="s">
        <v>15350</v>
      </c>
      <c r="D1497" s="120">
        <v>356.84</v>
      </c>
    </row>
    <row r="1498" spans="1:4" ht="15.75" customHeight="1" x14ac:dyDescent="0.25">
      <c r="A1498" s="118">
        <v>1109672</v>
      </c>
      <c r="B1498" s="119" t="s">
        <v>16652</v>
      </c>
      <c r="C1498" s="118" t="s">
        <v>15350</v>
      </c>
      <c r="D1498" s="120">
        <v>384.85</v>
      </c>
    </row>
    <row r="1499" spans="1:4" ht="15.75" customHeight="1" x14ac:dyDescent="0.25">
      <c r="A1499" s="118">
        <v>1109624</v>
      </c>
      <c r="B1499" s="119" t="s">
        <v>16653</v>
      </c>
      <c r="C1499" s="118" t="s">
        <v>15350</v>
      </c>
      <c r="D1499" s="120">
        <v>239.33</v>
      </c>
    </row>
    <row r="1500" spans="1:4" ht="15.75" customHeight="1" x14ac:dyDescent="0.25">
      <c r="A1500" s="118">
        <v>1109622</v>
      </c>
      <c r="B1500" s="119" t="s">
        <v>16654</v>
      </c>
      <c r="C1500" s="118" t="s">
        <v>15350</v>
      </c>
      <c r="D1500" s="120">
        <v>495.23</v>
      </c>
    </row>
    <row r="1501" spans="1:4" ht="15.75" customHeight="1" x14ac:dyDescent="0.25">
      <c r="A1501" s="118">
        <v>1109623</v>
      </c>
      <c r="B1501" s="119" t="s">
        <v>16655</v>
      </c>
      <c r="C1501" s="118" t="s">
        <v>15350</v>
      </c>
      <c r="D1501" s="120">
        <v>401.14</v>
      </c>
    </row>
    <row r="1502" spans="1:4" ht="15.75" customHeight="1" x14ac:dyDescent="0.25">
      <c r="A1502" s="118">
        <v>1109697</v>
      </c>
      <c r="B1502" s="119" t="s">
        <v>16656</v>
      </c>
      <c r="C1502" s="118" t="s">
        <v>15350</v>
      </c>
      <c r="D1502" s="120">
        <v>363.89</v>
      </c>
    </row>
    <row r="1503" spans="1:4" ht="15.75" customHeight="1" x14ac:dyDescent="0.25">
      <c r="A1503" s="118">
        <v>1109698</v>
      </c>
      <c r="B1503" s="119" t="s">
        <v>16657</v>
      </c>
      <c r="C1503" s="118" t="s">
        <v>15350</v>
      </c>
      <c r="D1503" s="120">
        <v>244.73</v>
      </c>
    </row>
    <row r="1504" spans="1:4" ht="15.75" customHeight="1" x14ac:dyDescent="0.25">
      <c r="A1504" s="118">
        <v>1109679</v>
      </c>
      <c r="B1504" s="119" t="s">
        <v>16658</v>
      </c>
      <c r="C1504" s="118" t="s">
        <v>15350</v>
      </c>
      <c r="D1504" s="120">
        <v>429.49</v>
      </c>
    </row>
    <row r="1505" spans="1:4" ht="15.75" customHeight="1" x14ac:dyDescent="0.25">
      <c r="A1505" s="118">
        <v>1109625</v>
      </c>
      <c r="B1505" s="119" t="s">
        <v>16659</v>
      </c>
      <c r="C1505" s="118" t="s">
        <v>15350</v>
      </c>
      <c r="D1505" s="120">
        <v>321.41000000000003</v>
      </c>
    </row>
    <row r="1506" spans="1:4" ht="15.75" customHeight="1" x14ac:dyDescent="0.25">
      <c r="A1506" s="118">
        <v>1109678</v>
      </c>
      <c r="B1506" s="119" t="s">
        <v>16660</v>
      </c>
      <c r="C1506" s="118" t="s">
        <v>15350</v>
      </c>
      <c r="D1506" s="120">
        <v>395.44</v>
      </c>
    </row>
    <row r="1507" spans="1:4" ht="15.75" customHeight="1" x14ac:dyDescent="0.25">
      <c r="A1507" s="118">
        <v>1109694</v>
      </c>
      <c r="B1507" s="119" t="s">
        <v>16661</v>
      </c>
      <c r="C1507" s="118" t="s">
        <v>15350</v>
      </c>
      <c r="D1507" s="120">
        <v>279.57</v>
      </c>
    </row>
    <row r="1508" spans="1:4" ht="15.75" customHeight="1" x14ac:dyDescent="0.25">
      <c r="A1508" s="118">
        <v>1109673</v>
      </c>
      <c r="B1508" s="119" t="s">
        <v>16662</v>
      </c>
      <c r="C1508" s="118" t="s">
        <v>15350</v>
      </c>
      <c r="D1508" s="120">
        <v>481.35</v>
      </c>
    </row>
    <row r="1509" spans="1:4" ht="15.75" customHeight="1" x14ac:dyDescent="0.25">
      <c r="A1509" s="118">
        <v>1109690</v>
      </c>
      <c r="B1509" s="119" t="s">
        <v>16663</v>
      </c>
      <c r="C1509" s="118" t="s">
        <v>15350</v>
      </c>
      <c r="D1509" s="120">
        <v>380.43</v>
      </c>
    </row>
    <row r="1510" spans="1:4" ht="15.75" customHeight="1" x14ac:dyDescent="0.25">
      <c r="A1510" s="118">
        <v>1109674</v>
      </c>
      <c r="B1510" s="119" t="s">
        <v>16664</v>
      </c>
      <c r="C1510" s="118" t="s">
        <v>15350</v>
      </c>
      <c r="D1510" s="120">
        <v>452.43</v>
      </c>
    </row>
    <row r="1511" spans="1:4" ht="15.75" customHeight="1" x14ac:dyDescent="0.25">
      <c r="A1511" s="118">
        <v>1109691</v>
      </c>
      <c r="B1511" s="119" t="s">
        <v>16665</v>
      </c>
      <c r="C1511" s="118" t="s">
        <v>15350</v>
      </c>
      <c r="D1511" s="120">
        <v>346.47</v>
      </c>
    </row>
    <row r="1512" spans="1:4" ht="15.75" customHeight="1" x14ac:dyDescent="0.25">
      <c r="A1512" s="118">
        <v>1109675</v>
      </c>
      <c r="B1512" s="119" t="s">
        <v>16666</v>
      </c>
      <c r="C1512" s="118" t="s">
        <v>15350</v>
      </c>
      <c r="D1512" s="120">
        <v>429.38</v>
      </c>
    </row>
    <row r="1513" spans="1:4" ht="15.75" customHeight="1" x14ac:dyDescent="0.25">
      <c r="A1513" s="118">
        <v>1109692</v>
      </c>
      <c r="B1513" s="119" t="s">
        <v>16667</v>
      </c>
      <c r="C1513" s="118" t="s">
        <v>15350</v>
      </c>
      <c r="D1513" s="120">
        <v>319.44</v>
      </c>
    </row>
    <row r="1514" spans="1:4" ht="15.75" customHeight="1" x14ac:dyDescent="0.25">
      <c r="A1514" s="118">
        <v>1109676</v>
      </c>
      <c r="B1514" s="119" t="s">
        <v>16668</v>
      </c>
      <c r="C1514" s="118" t="s">
        <v>15350</v>
      </c>
      <c r="D1514" s="120">
        <v>410.74</v>
      </c>
    </row>
    <row r="1515" spans="1:4" ht="15.75" customHeight="1" x14ac:dyDescent="0.25">
      <c r="A1515" s="118">
        <v>1109693</v>
      </c>
      <c r="B1515" s="119" t="s">
        <v>16669</v>
      </c>
      <c r="C1515" s="118" t="s">
        <v>15350</v>
      </c>
      <c r="D1515" s="120">
        <v>297.55</v>
      </c>
    </row>
    <row r="1516" spans="1:4" ht="15.75" customHeight="1" x14ac:dyDescent="0.25">
      <c r="A1516" s="118">
        <v>1109680</v>
      </c>
      <c r="B1516" s="119" t="s">
        <v>16670</v>
      </c>
      <c r="C1516" s="118" t="s">
        <v>15350</v>
      </c>
      <c r="D1516" s="120">
        <v>3996.55</v>
      </c>
    </row>
    <row r="1517" spans="1:4" ht="30" customHeight="1" x14ac:dyDescent="0.25">
      <c r="A1517" s="118">
        <v>1107748</v>
      </c>
      <c r="B1517" s="119" t="s">
        <v>16671</v>
      </c>
      <c r="C1517" s="118" t="s">
        <v>15350</v>
      </c>
      <c r="D1517" s="120">
        <v>12285.77</v>
      </c>
    </row>
    <row r="1518" spans="1:4" ht="15.75" customHeight="1" x14ac:dyDescent="0.25">
      <c r="A1518" s="118">
        <v>1110000</v>
      </c>
      <c r="B1518" s="119" t="s">
        <v>16672</v>
      </c>
      <c r="C1518" s="118" t="s">
        <v>15350</v>
      </c>
      <c r="D1518" s="120">
        <v>0</v>
      </c>
    </row>
    <row r="1519" spans="1:4" ht="30" customHeight="1" x14ac:dyDescent="0.25">
      <c r="A1519" s="118">
        <v>1106059</v>
      </c>
      <c r="B1519" s="119" t="s">
        <v>16673</v>
      </c>
      <c r="C1519" s="118" t="s">
        <v>15350</v>
      </c>
      <c r="D1519" s="120">
        <v>627.37</v>
      </c>
    </row>
    <row r="1520" spans="1:4" ht="30" customHeight="1" x14ac:dyDescent="0.25">
      <c r="A1520" s="118">
        <v>1106060</v>
      </c>
      <c r="B1520" s="119" t="s">
        <v>16674</v>
      </c>
      <c r="C1520" s="118" t="s">
        <v>15350</v>
      </c>
      <c r="D1520" s="120">
        <v>502.28</v>
      </c>
    </row>
    <row r="1521" spans="1:4" ht="15.75" customHeight="1" x14ac:dyDescent="0.25">
      <c r="A1521" s="118">
        <v>1100658</v>
      </c>
      <c r="B1521" s="119" t="s">
        <v>16675</v>
      </c>
      <c r="C1521" s="118" t="s">
        <v>15350</v>
      </c>
      <c r="D1521" s="120">
        <v>537.25</v>
      </c>
    </row>
    <row r="1522" spans="1:4" ht="15.75" customHeight="1" x14ac:dyDescent="0.25">
      <c r="A1522" s="118">
        <v>1106159</v>
      </c>
      <c r="B1522" s="119" t="s">
        <v>16676</v>
      </c>
      <c r="C1522" s="118" t="s">
        <v>15350</v>
      </c>
      <c r="D1522" s="120">
        <v>574.75</v>
      </c>
    </row>
    <row r="1523" spans="1:4" ht="15.75" customHeight="1" x14ac:dyDescent="0.25">
      <c r="A1523" s="118">
        <v>1107902</v>
      </c>
      <c r="B1523" s="119" t="s">
        <v>16677</v>
      </c>
      <c r="C1523" s="118" t="s">
        <v>15350</v>
      </c>
      <c r="D1523" s="120">
        <v>616.6</v>
      </c>
    </row>
    <row r="1524" spans="1:4" ht="15.75" customHeight="1" x14ac:dyDescent="0.25">
      <c r="A1524" s="118">
        <v>1107906</v>
      </c>
      <c r="B1524" s="119" t="s">
        <v>16678</v>
      </c>
      <c r="C1524" s="118" t="s">
        <v>15350</v>
      </c>
      <c r="D1524" s="120">
        <v>663.37</v>
      </c>
    </row>
    <row r="1525" spans="1:4" ht="15.75" customHeight="1" x14ac:dyDescent="0.25">
      <c r="A1525" s="118">
        <v>1107910</v>
      </c>
      <c r="B1525" s="119" t="s">
        <v>16679</v>
      </c>
      <c r="C1525" s="118" t="s">
        <v>15350</v>
      </c>
      <c r="D1525" s="120">
        <v>715.65</v>
      </c>
    </row>
    <row r="1526" spans="1:4" ht="15.75" customHeight="1" x14ac:dyDescent="0.25">
      <c r="A1526" s="118">
        <v>1107911</v>
      </c>
      <c r="B1526" s="119" t="s">
        <v>16680</v>
      </c>
      <c r="C1526" s="118" t="s">
        <v>15350</v>
      </c>
      <c r="D1526" s="120">
        <v>774.08</v>
      </c>
    </row>
    <row r="1527" spans="1:4" ht="15.75" customHeight="1" x14ac:dyDescent="0.25">
      <c r="A1527" s="118">
        <v>1107912</v>
      </c>
      <c r="B1527" s="119" t="s">
        <v>16681</v>
      </c>
      <c r="C1527" s="118" t="s">
        <v>15350</v>
      </c>
      <c r="D1527" s="120">
        <v>853.04</v>
      </c>
    </row>
    <row r="1528" spans="1:4" ht="30" customHeight="1" x14ac:dyDescent="0.25">
      <c r="A1528" s="118">
        <v>1116323</v>
      </c>
      <c r="B1528" s="119" t="s">
        <v>16682</v>
      </c>
      <c r="C1528" s="118" t="s">
        <v>15350</v>
      </c>
      <c r="D1528" s="120">
        <v>1194.5</v>
      </c>
    </row>
    <row r="1529" spans="1:4" ht="15.75" customHeight="1" x14ac:dyDescent="0.25">
      <c r="A1529" s="118">
        <v>1106164</v>
      </c>
      <c r="B1529" s="119" t="s">
        <v>16683</v>
      </c>
      <c r="C1529" s="118" t="s">
        <v>15350</v>
      </c>
      <c r="D1529" s="120">
        <v>279.01</v>
      </c>
    </row>
    <row r="1530" spans="1:4" ht="15.75" customHeight="1" x14ac:dyDescent="0.25">
      <c r="A1530" s="118">
        <v>1106165</v>
      </c>
      <c r="B1530" s="119" t="s">
        <v>16684</v>
      </c>
      <c r="C1530" s="118" t="s">
        <v>15350</v>
      </c>
      <c r="D1530" s="120">
        <v>399.22</v>
      </c>
    </row>
    <row r="1531" spans="1:4" ht="15.75" customHeight="1" x14ac:dyDescent="0.25">
      <c r="A1531" s="118">
        <v>1106156</v>
      </c>
      <c r="B1531" s="119" t="s">
        <v>16685</v>
      </c>
      <c r="C1531" s="118" t="s">
        <v>15350</v>
      </c>
      <c r="D1531" s="120">
        <v>587.41</v>
      </c>
    </row>
    <row r="1532" spans="1:4" ht="15.75" customHeight="1" x14ac:dyDescent="0.25">
      <c r="A1532" s="118">
        <v>1107932</v>
      </c>
      <c r="B1532" s="119" t="s">
        <v>16686</v>
      </c>
      <c r="C1532" s="118" t="s">
        <v>15350</v>
      </c>
      <c r="D1532" s="120">
        <v>630.34</v>
      </c>
    </row>
    <row r="1533" spans="1:4" ht="15.75" customHeight="1" x14ac:dyDescent="0.25">
      <c r="A1533" s="118">
        <v>1108111</v>
      </c>
      <c r="B1533" s="119" t="s">
        <v>16687</v>
      </c>
      <c r="C1533" s="118" t="s">
        <v>15350</v>
      </c>
      <c r="D1533" s="120">
        <v>465.27</v>
      </c>
    </row>
    <row r="1534" spans="1:4" ht="15.75" customHeight="1" x14ac:dyDescent="0.25">
      <c r="A1534" s="118">
        <v>1108112</v>
      </c>
      <c r="B1534" s="119" t="s">
        <v>16688</v>
      </c>
      <c r="C1534" s="118" t="s">
        <v>15350</v>
      </c>
      <c r="D1534" s="120">
        <v>476.69</v>
      </c>
    </row>
    <row r="1535" spans="1:4" ht="15.75" customHeight="1" x14ac:dyDescent="0.25">
      <c r="A1535" s="118">
        <v>1108113</v>
      </c>
      <c r="B1535" s="119" t="s">
        <v>16689</v>
      </c>
      <c r="C1535" s="118" t="s">
        <v>15350</v>
      </c>
      <c r="D1535" s="120">
        <v>506.59</v>
      </c>
    </row>
    <row r="1536" spans="1:4" ht="15.75" customHeight="1" x14ac:dyDescent="0.25">
      <c r="A1536" s="118">
        <v>1108114</v>
      </c>
      <c r="B1536" s="119" t="s">
        <v>16690</v>
      </c>
      <c r="C1536" s="118" t="s">
        <v>15350</v>
      </c>
      <c r="D1536" s="120">
        <v>539.97</v>
      </c>
    </row>
    <row r="1537" spans="1:4" ht="15.75" customHeight="1" x14ac:dyDescent="0.25">
      <c r="A1537" s="118">
        <v>1108061</v>
      </c>
      <c r="B1537" s="119" t="s">
        <v>16691</v>
      </c>
      <c r="C1537" s="118" t="s">
        <v>15350</v>
      </c>
      <c r="D1537" s="120">
        <v>998.23</v>
      </c>
    </row>
    <row r="1538" spans="1:4" ht="15.75" customHeight="1" x14ac:dyDescent="0.25">
      <c r="A1538" s="118">
        <v>1108064</v>
      </c>
      <c r="B1538" s="119" t="s">
        <v>16692</v>
      </c>
      <c r="C1538" s="118" t="s">
        <v>15350</v>
      </c>
      <c r="D1538" s="120">
        <v>1083.48</v>
      </c>
    </row>
    <row r="1539" spans="1:4" ht="15.75" customHeight="1" x14ac:dyDescent="0.25">
      <c r="A1539" s="118">
        <v>1107888</v>
      </c>
      <c r="B1539" s="119" t="s">
        <v>16693</v>
      </c>
      <c r="C1539" s="118" t="s">
        <v>15350</v>
      </c>
      <c r="D1539" s="120">
        <v>448.34</v>
      </c>
    </row>
    <row r="1540" spans="1:4" ht="15.75" customHeight="1" x14ac:dyDescent="0.25">
      <c r="A1540" s="118">
        <v>1107889</v>
      </c>
      <c r="B1540" s="119" t="s">
        <v>16694</v>
      </c>
      <c r="C1540" s="118" t="s">
        <v>15350</v>
      </c>
      <c r="D1540" s="120">
        <v>323.54000000000002</v>
      </c>
    </row>
    <row r="1541" spans="1:4" ht="15.75" customHeight="1" x14ac:dyDescent="0.25">
      <c r="A1541" s="118">
        <v>1107892</v>
      </c>
      <c r="B1541" s="119" t="s">
        <v>16695</v>
      </c>
      <c r="C1541" s="118" t="s">
        <v>15350</v>
      </c>
      <c r="D1541" s="120">
        <v>468.98</v>
      </c>
    </row>
    <row r="1542" spans="1:4" ht="15.75" customHeight="1" x14ac:dyDescent="0.25">
      <c r="A1542" s="118">
        <v>1107891</v>
      </c>
      <c r="B1542" s="119" t="s">
        <v>16696</v>
      </c>
      <c r="C1542" s="118" t="s">
        <v>15350</v>
      </c>
      <c r="D1542" s="120">
        <v>346.1</v>
      </c>
    </row>
    <row r="1543" spans="1:4" ht="15.75" customHeight="1" x14ac:dyDescent="0.25">
      <c r="A1543" s="118">
        <v>1107928</v>
      </c>
      <c r="B1543" s="119" t="s">
        <v>16697</v>
      </c>
      <c r="C1543" s="118" t="s">
        <v>15350</v>
      </c>
      <c r="D1543" s="120">
        <v>401.55</v>
      </c>
    </row>
    <row r="1544" spans="1:4" ht="15.75" customHeight="1" x14ac:dyDescent="0.25">
      <c r="A1544" s="118">
        <v>1107929</v>
      </c>
      <c r="B1544" s="119" t="s">
        <v>16698</v>
      </c>
      <c r="C1544" s="118" t="s">
        <v>15350</v>
      </c>
      <c r="D1544" s="120">
        <v>278.18</v>
      </c>
    </row>
    <row r="1545" spans="1:4" ht="15.75" customHeight="1" x14ac:dyDescent="0.25">
      <c r="A1545" s="118">
        <v>1106109</v>
      </c>
      <c r="B1545" s="119" t="s">
        <v>16699</v>
      </c>
      <c r="C1545" s="118" t="s">
        <v>15350</v>
      </c>
      <c r="D1545" s="120">
        <v>364.43</v>
      </c>
    </row>
    <row r="1546" spans="1:4" ht="15.75" customHeight="1" x14ac:dyDescent="0.25">
      <c r="A1546" s="118">
        <v>1106117</v>
      </c>
      <c r="B1546" s="119" t="s">
        <v>16700</v>
      </c>
      <c r="C1546" s="118" t="s">
        <v>15350</v>
      </c>
      <c r="D1546" s="120">
        <v>241.07</v>
      </c>
    </row>
    <row r="1547" spans="1:4" ht="15.75" customHeight="1" x14ac:dyDescent="0.25">
      <c r="A1547" s="118">
        <v>1107896</v>
      </c>
      <c r="B1547" s="119" t="s">
        <v>16701</v>
      </c>
      <c r="C1547" s="118" t="s">
        <v>15350</v>
      </c>
      <c r="D1547" s="120">
        <v>492.12</v>
      </c>
    </row>
    <row r="1548" spans="1:4" ht="15.75" customHeight="1" x14ac:dyDescent="0.25">
      <c r="A1548" s="118">
        <v>1107895</v>
      </c>
      <c r="B1548" s="119" t="s">
        <v>16702</v>
      </c>
      <c r="C1548" s="118" t="s">
        <v>15350</v>
      </c>
      <c r="D1548" s="120">
        <v>371.39</v>
      </c>
    </row>
    <row r="1549" spans="1:4" ht="15.75" customHeight="1" x14ac:dyDescent="0.25">
      <c r="A1549" s="118">
        <v>1119528</v>
      </c>
      <c r="B1549" s="119" t="s">
        <v>16703</v>
      </c>
      <c r="C1549" s="118" t="s">
        <v>15350</v>
      </c>
      <c r="D1549" s="120">
        <v>416.99</v>
      </c>
    </row>
    <row r="1550" spans="1:4" ht="15.75" customHeight="1" x14ac:dyDescent="0.25">
      <c r="A1550" s="118">
        <v>1106135</v>
      </c>
      <c r="B1550" s="119" t="s">
        <v>16704</v>
      </c>
      <c r="C1550" s="118" t="s">
        <v>15350</v>
      </c>
      <c r="D1550" s="120">
        <v>295.11</v>
      </c>
    </row>
    <row r="1551" spans="1:4" ht="15.75" customHeight="1" x14ac:dyDescent="0.25">
      <c r="A1551" s="118">
        <v>1106136</v>
      </c>
      <c r="B1551" s="119" t="s">
        <v>16705</v>
      </c>
      <c r="C1551" s="118" t="s">
        <v>15350</v>
      </c>
      <c r="D1551" s="120">
        <v>377.14</v>
      </c>
    </row>
    <row r="1552" spans="1:4" ht="15.75" customHeight="1" x14ac:dyDescent="0.25">
      <c r="A1552" s="118">
        <v>1106137</v>
      </c>
      <c r="B1552" s="119" t="s">
        <v>16706</v>
      </c>
      <c r="C1552" s="118" t="s">
        <v>15350</v>
      </c>
      <c r="D1552" s="120">
        <v>255.25</v>
      </c>
    </row>
    <row r="1553" spans="1:4" ht="15.75" customHeight="1" x14ac:dyDescent="0.25">
      <c r="A1553" s="118">
        <v>1116127</v>
      </c>
      <c r="B1553" s="119" t="s">
        <v>16707</v>
      </c>
      <c r="C1553" s="118" t="s">
        <v>15350</v>
      </c>
      <c r="D1553" s="120">
        <v>516.29</v>
      </c>
    </row>
    <row r="1554" spans="1:4" ht="15.75" customHeight="1" x14ac:dyDescent="0.25">
      <c r="A1554" s="118">
        <v>1116126</v>
      </c>
      <c r="B1554" s="119" t="s">
        <v>16708</v>
      </c>
      <c r="C1554" s="118" t="s">
        <v>15350</v>
      </c>
      <c r="D1554" s="120">
        <v>399.63</v>
      </c>
    </row>
    <row r="1555" spans="1:4" ht="15.75" customHeight="1" x14ac:dyDescent="0.25">
      <c r="A1555" s="118">
        <v>1107900</v>
      </c>
      <c r="B1555" s="119" t="s">
        <v>16709</v>
      </c>
      <c r="C1555" s="118" t="s">
        <v>15350</v>
      </c>
      <c r="D1555" s="120">
        <v>517.9</v>
      </c>
    </row>
    <row r="1556" spans="1:4" ht="15.75" customHeight="1" x14ac:dyDescent="0.25">
      <c r="A1556" s="118">
        <v>1107899</v>
      </c>
      <c r="B1556" s="119" t="s">
        <v>16710</v>
      </c>
      <c r="C1556" s="118" t="s">
        <v>15350</v>
      </c>
      <c r="D1556" s="120">
        <v>399.57</v>
      </c>
    </row>
    <row r="1557" spans="1:4" ht="15.75" customHeight="1" x14ac:dyDescent="0.25">
      <c r="A1557" s="118">
        <v>1107890</v>
      </c>
      <c r="B1557" s="119" t="s">
        <v>16711</v>
      </c>
      <c r="C1557" s="118" t="s">
        <v>15350</v>
      </c>
      <c r="D1557" s="120">
        <v>437.14</v>
      </c>
    </row>
    <row r="1558" spans="1:4" ht="15.75" customHeight="1" x14ac:dyDescent="0.25">
      <c r="A1558" s="118">
        <v>1106138</v>
      </c>
      <c r="B1558" s="119" t="s">
        <v>16712</v>
      </c>
      <c r="C1558" s="118" t="s">
        <v>15350</v>
      </c>
      <c r="D1558" s="120">
        <v>317.2</v>
      </c>
    </row>
    <row r="1559" spans="1:4" ht="15.75" customHeight="1" x14ac:dyDescent="0.25">
      <c r="A1559" s="118">
        <v>1106139</v>
      </c>
      <c r="B1559" s="119" t="s">
        <v>16713</v>
      </c>
      <c r="C1559" s="118" t="s">
        <v>15350</v>
      </c>
      <c r="D1559" s="120">
        <v>393.79</v>
      </c>
    </row>
    <row r="1560" spans="1:4" ht="15.75" customHeight="1" x14ac:dyDescent="0.25">
      <c r="A1560" s="118">
        <v>1106140</v>
      </c>
      <c r="B1560" s="119" t="s">
        <v>16714</v>
      </c>
      <c r="C1560" s="118" t="s">
        <v>15350</v>
      </c>
      <c r="D1560" s="120">
        <v>273.85000000000002</v>
      </c>
    </row>
    <row r="1561" spans="1:4" ht="15.75" customHeight="1" x14ac:dyDescent="0.25">
      <c r="A1561" s="118">
        <v>1116324</v>
      </c>
      <c r="B1561" s="119" t="s">
        <v>16715</v>
      </c>
      <c r="C1561" s="118" t="s">
        <v>15350</v>
      </c>
      <c r="D1561" s="120">
        <v>424.06</v>
      </c>
    </row>
    <row r="1562" spans="1:4" ht="15.75" customHeight="1" x14ac:dyDescent="0.25">
      <c r="A1562" s="118">
        <v>1107904</v>
      </c>
      <c r="B1562" s="119" t="s">
        <v>16716</v>
      </c>
      <c r="C1562" s="118" t="s">
        <v>15350</v>
      </c>
      <c r="D1562" s="120">
        <v>546.76</v>
      </c>
    </row>
    <row r="1563" spans="1:4" ht="15.75" customHeight="1" x14ac:dyDescent="0.25">
      <c r="A1563" s="118">
        <v>1107903</v>
      </c>
      <c r="B1563" s="119" t="s">
        <v>16717</v>
      </c>
      <c r="C1563" s="118" t="s">
        <v>15350</v>
      </c>
      <c r="D1563" s="120">
        <v>431.12</v>
      </c>
    </row>
    <row r="1564" spans="1:4" ht="15.75" customHeight="1" x14ac:dyDescent="0.25">
      <c r="A1564" s="118">
        <v>1107908</v>
      </c>
      <c r="B1564" s="119" t="s">
        <v>16718</v>
      </c>
      <c r="C1564" s="118" t="s">
        <v>15350</v>
      </c>
      <c r="D1564" s="120">
        <v>578.91</v>
      </c>
    </row>
    <row r="1565" spans="1:4" ht="15.75" customHeight="1" x14ac:dyDescent="0.25">
      <c r="A1565" s="118">
        <v>1107907</v>
      </c>
      <c r="B1565" s="119" t="s">
        <v>16719</v>
      </c>
      <c r="C1565" s="118" t="s">
        <v>15350</v>
      </c>
      <c r="D1565" s="120">
        <v>466.27</v>
      </c>
    </row>
    <row r="1566" spans="1:4" ht="15.75" customHeight="1" x14ac:dyDescent="0.25">
      <c r="A1566" s="118">
        <v>1107871</v>
      </c>
      <c r="B1566" s="119" t="s">
        <v>16720</v>
      </c>
      <c r="C1566" s="118" t="s">
        <v>15350</v>
      </c>
      <c r="D1566" s="120">
        <v>475.94</v>
      </c>
    </row>
    <row r="1567" spans="1:4" ht="15.75" customHeight="1" x14ac:dyDescent="0.25">
      <c r="A1567" s="118">
        <v>1107870</v>
      </c>
      <c r="B1567" s="119" t="s">
        <v>16721</v>
      </c>
      <c r="C1567" s="118" t="s">
        <v>15350</v>
      </c>
      <c r="D1567" s="120">
        <v>356.16</v>
      </c>
    </row>
    <row r="1568" spans="1:4" ht="15.75" customHeight="1" x14ac:dyDescent="0.25">
      <c r="A1568" s="118">
        <v>1106057</v>
      </c>
      <c r="B1568" s="119" t="s">
        <v>16722</v>
      </c>
      <c r="C1568" s="118" t="s">
        <v>15350</v>
      </c>
      <c r="D1568" s="120">
        <v>453.59</v>
      </c>
    </row>
    <row r="1569" spans="1:4" ht="15.75" customHeight="1" x14ac:dyDescent="0.25">
      <c r="A1569" s="118">
        <v>1106058</v>
      </c>
      <c r="B1569" s="119" t="s">
        <v>16723</v>
      </c>
      <c r="C1569" s="118" t="s">
        <v>15350</v>
      </c>
      <c r="D1569" s="120">
        <v>337.78</v>
      </c>
    </row>
    <row r="1570" spans="1:4" ht="15.75" customHeight="1" x14ac:dyDescent="0.25">
      <c r="A1570" s="118">
        <v>1106380</v>
      </c>
      <c r="B1570" s="119" t="s">
        <v>16724</v>
      </c>
      <c r="C1570" s="118" t="s">
        <v>15350</v>
      </c>
      <c r="D1570" s="120">
        <v>448.68</v>
      </c>
    </row>
    <row r="1571" spans="1:4" ht="15.75" customHeight="1" x14ac:dyDescent="0.25">
      <c r="A1571" s="118">
        <v>1106378</v>
      </c>
      <c r="B1571" s="119" t="s">
        <v>16725</v>
      </c>
      <c r="C1571" s="118" t="s">
        <v>15350</v>
      </c>
      <c r="D1571" s="120">
        <v>330.67</v>
      </c>
    </row>
    <row r="1572" spans="1:4" ht="15.75" customHeight="1" x14ac:dyDescent="0.25">
      <c r="A1572" s="118">
        <v>1116263</v>
      </c>
      <c r="B1572" s="119" t="s">
        <v>16726</v>
      </c>
      <c r="C1572" s="118" t="s">
        <v>15350</v>
      </c>
      <c r="D1572" s="120">
        <v>403.05</v>
      </c>
    </row>
    <row r="1573" spans="1:4" ht="15.75" customHeight="1" x14ac:dyDescent="0.25">
      <c r="A1573" s="118">
        <v>1116267</v>
      </c>
      <c r="B1573" s="119" t="s">
        <v>16727</v>
      </c>
      <c r="C1573" s="118" t="s">
        <v>15350</v>
      </c>
      <c r="D1573" s="120">
        <v>285.05</v>
      </c>
    </row>
    <row r="1574" spans="1:4" ht="15.75" customHeight="1" x14ac:dyDescent="0.25">
      <c r="A1574" s="118">
        <v>1106280</v>
      </c>
      <c r="B1574" s="119" t="s">
        <v>16728</v>
      </c>
      <c r="C1574" s="118" t="s">
        <v>15350</v>
      </c>
      <c r="D1574" s="120">
        <v>472.39</v>
      </c>
    </row>
    <row r="1575" spans="1:4" ht="15.75" customHeight="1" x14ac:dyDescent="0.25">
      <c r="A1575" s="118">
        <v>1106289</v>
      </c>
      <c r="B1575" s="119" t="s">
        <v>16729</v>
      </c>
      <c r="C1575" s="118" t="s">
        <v>15350</v>
      </c>
      <c r="D1575" s="120">
        <v>356.64</v>
      </c>
    </row>
    <row r="1576" spans="1:4" ht="15.75" customHeight="1" x14ac:dyDescent="0.25">
      <c r="A1576" s="118">
        <v>1116264</v>
      </c>
      <c r="B1576" s="119" t="s">
        <v>16730</v>
      </c>
      <c r="C1576" s="118" t="s">
        <v>15350</v>
      </c>
      <c r="D1576" s="120">
        <v>422.69</v>
      </c>
    </row>
    <row r="1577" spans="1:4" ht="15.75" customHeight="1" x14ac:dyDescent="0.25">
      <c r="A1577" s="118">
        <v>1116268</v>
      </c>
      <c r="B1577" s="119" t="s">
        <v>16731</v>
      </c>
      <c r="C1577" s="118" t="s">
        <v>15350</v>
      </c>
      <c r="D1577" s="120">
        <v>306.94</v>
      </c>
    </row>
    <row r="1578" spans="1:4" ht="15.75" customHeight="1" x14ac:dyDescent="0.25">
      <c r="A1578" s="118">
        <v>1106281</v>
      </c>
      <c r="B1578" s="119" t="s">
        <v>16732</v>
      </c>
      <c r="C1578" s="118" t="s">
        <v>15350</v>
      </c>
      <c r="D1578" s="120">
        <v>502.93</v>
      </c>
    </row>
    <row r="1579" spans="1:4" ht="15.75" customHeight="1" x14ac:dyDescent="0.25">
      <c r="A1579" s="118">
        <v>1106382</v>
      </c>
      <c r="B1579" s="119" t="s">
        <v>16733</v>
      </c>
      <c r="C1579" s="118" t="s">
        <v>15350</v>
      </c>
      <c r="D1579" s="120">
        <v>390.09</v>
      </c>
    </row>
    <row r="1580" spans="1:4" ht="15.75" customHeight="1" x14ac:dyDescent="0.25">
      <c r="A1580" s="118">
        <v>1116265</v>
      </c>
      <c r="B1580" s="119" t="s">
        <v>16734</v>
      </c>
      <c r="C1580" s="118" t="s">
        <v>15350</v>
      </c>
      <c r="D1580" s="120">
        <v>447.91</v>
      </c>
    </row>
    <row r="1581" spans="1:4" ht="15.75" customHeight="1" x14ac:dyDescent="0.25">
      <c r="A1581" s="118">
        <v>1116269</v>
      </c>
      <c r="B1581" s="119" t="s">
        <v>16735</v>
      </c>
      <c r="C1581" s="118" t="s">
        <v>15350</v>
      </c>
      <c r="D1581" s="120">
        <v>335.06</v>
      </c>
    </row>
    <row r="1582" spans="1:4" ht="15.75" customHeight="1" x14ac:dyDescent="0.25">
      <c r="A1582" s="118">
        <v>1106282</v>
      </c>
      <c r="B1582" s="119" t="s">
        <v>16736</v>
      </c>
      <c r="C1582" s="118" t="s">
        <v>15350</v>
      </c>
      <c r="D1582" s="120">
        <v>537.02</v>
      </c>
    </row>
    <row r="1583" spans="1:4" ht="15.75" customHeight="1" x14ac:dyDescent="0.25">
      <c r="A1583" s="118">
        <v>1106384</v>
      </c>
      <c r="B1583" s="119" t="s">
        <v>16737</v>
      </c>
      <c r="C1583" s="118" t="s">
        <v>15350</v>
      </c>
      <c r="D1583" s="120">
        <v>427.43</v>
      </c>
    </row>
    <row r="1584" spans="1:4" ht="15.75" customHeight="1" x14ac:dyDescent="0.25">
      <c r="A1584" s="118">
        <v>1116266</v>
      </c>
      <c r="B1584" s="119" t="s">
        <v>16738</v>
      </c>
      <c r="C1584" s="118" t="s">
        <v>15350</v>
      </c>
      <c r="D1584" s="120">
        <v>476.09</v>
      </c>
    </row>
    <row r="1585" spans="1:4" ht="15.75" customHeight="1" x14ac:dyDescent="0.25">
      <c r="A1585" s="118">
        <v>1116270</v>
      </c>
      <c r="B1585" s="119" t="s">
        <v>16739</v>
      </c>
      <c r="C1585" s="118" t="s">
        <v>15350</v>
      </c>
      <c r="D1585" s="120">
        <v>366.49</v>
      </c>
    </row>
    <row r="1586" spans="1:4" ht="15.75" customHeight="1" x14ac:dyDescent="0.25">
      <c r="A1586" s="118">
        <v>1107868</v>
      </c>
      <c r="B1586" s="119" t="s">
        <v>16740</v>
      </c>
      <c r="C1586" s="118" t="s">
        <v>15350</v>
      </c>
      <c r="D1586" s="120">
        <v>350.33</v>
      </c>
    </row>
    <row r="1587" spans="1:4" ht="30" customHeight="1" x14ac:dyDescent="0.25">
      <c r="A1587" s="118">
        <v>1107869</v>
      </c>
      <c r="B1587" s="119" t="s">
        <v>16741</v>
      </c>
      <c r="C1587" s="118" t="s">
        <v>15350</v>
      </c>
      <c r="D1587" s="120">
        <v>222.03</v>
      </c>
    </row>
    <row r="1588" spans="1:4" ht="15.75" customHeight="1" x14ac:dyDescent="0.25">
      <c r="A1588" s="118">
        <v>1103853</v>
      </c>
      <c r="B1588" s="119" t="s">
        <v>16742</v>
      </c>
      <c r="C1588" s="118" t="s">
        <v>15350</v>
      </c>
      <c r="D1588" s="120">
        <v>459.3</v>
      </c>
    </row>
    <row r="1589" spans="1:4" ht="30" customHeight="1" x14ac:dyDescent="0.25">
      <c r="A1589" s="118">
        <v>1103852</v>
      </c>
      <c r="B1589" s="119" t="s">
        <v>16743</v>
      </c>
      <c r="C1589" s="118" t="s">
        <v>15350</v>
      </c>
      <c r="D1589" s="120">
        <v>381.7</v>
      </c>
    </row>
    <row r="1590" spans="1:4" ht="15.75" customHeight="1" x14ac:dyDescent="0.25">
      <c r="A1590" s="118">
        <v>1106284</v>
      </c>
      <c r="B1590" s="119" t="s">
        <v>16744</v>
      </c>
      <c r="C1590" s="118" t="s">
        <v>15350</v>
      </c>
      <c r="D1590" s="120">
        <v>476.23</v>
      </c>
    </row>
    <row r="1591" spans="1:4" ht="15.75" customHeight="1" x14ac:dyDescent="0.25">
      <c r="A1591" s="118">
        <v>1108116</v>
      </c>
      <c r="B1591" s="119" t="s">
        <v>16745</v>
      </c>
      <c r="C1591" s="118" t="s">
        <v>15350</v>
      </c>
      <c r="D1591" s="120">
        <v>481.1</v>
      </c>
    </row>
    <row r="1592" spans="1:4" ht="15.75" customHeight="1" x14ac:dyDescent="0.25">
      <c r="A1592" s="118">
        <v>1108118</v>
      </c>
      <c r="B1592" s="119" t="s">
        <v>16746</v>
      </c>
      <c r="C1592" s="118" t="s">
        <v>15350</v>
      </c>
      <c r="D1592" s="120">
        <v>504.76</v>
      </c>
    </row>
    <row r="1593" spans="1:4" ht="15.75" customHeight="1" x14ac:dyDescent="0.25">
      <c r="A1593" s="118">
        <v>1106158</v>
      </c>
      <c r="B1593" s="119" t="s">
        <v>16747</v>
      </c>
      <c r="C1593" s="118" t="s">
        <v>15350</v>
      </c>
      <c r="D1593" s="120">
        <v>538.78</v>
      </c>
    </row>
    <row r="1594" spans="1:4" ht="15.75" customHeight="1" x14ac:dyDescent="0.25">
      <c r="A1594" s="118">
        <v>1108120</v>
      </c>
      <c r="B1594" s="119" t="s">
        <v>16748</v>
      </c>
      <c r="C1594" s="118" t="s">
        <v>15350</v>
      </c>
      <c r="D1594" s="120">
        <v>576.82000000000005</v>
      </c>
    </row>
    <row r="1595" spans="1:4" ht="15.75" customHeight="1" x14ac:dyDescent="0.25">
      <c r="A1595" s="118">
        <v>1106050</v>
      </c>
      <c r="B1595" s="119" t="s">
        <v>16749</v>
      </c>
      <c r="C1595" s="118" t="s">
        <v>15350</v>
      </c>
      <c r="D1595" s="120">
        <v>58.23</v>
      </c>
    </row>
    <row r="1596" spans="1:4" ht="15.75" customHeight="1" x14ac:dyDescent="0.25">
      <c r="A1596" s="118">
        <v>1106051</v>
      </c>
      <c r="B1596" s="119" t="s">
        <v>16750</v>
      </c>
      <c r="C1596" s="118" t="s">
        <v>15350</v>
      </c>
      <c r="D1596" s="120">
        <v>48.77</v>
      </c>
    </row>
    <row r="1597" spans="1:4" ht="15.75" customHeight="1" x14ac:dyDescent="0.25">
      <c r="A1597" s="118">
        <v>1106061</v>
      </c>
      <c r="B1597" s="119" t="s">
        <v>16751</v>
      </c>
      <c r="C1597" s="118" t="s">
        <v>15350</v>
      </c>
      <c r="D1597" s="120">
        <v>66.400000000000006</v>
      </c>
    </row>
    <row r="1598" spans="1:4" ht="15.75" customHeight="1" x14ac:dyDescent="0.25">
      <c r="A1598" s="118">
        <v>1106087</v>
      </c>
      <c r="B1598" s="119" t="s">
        <v>16752</v>
      </c>
      <c r="C1598" s="118" t="s">
        <v>15350</v>
      </c>
      <c r="D1598" s="120">
        <v>57.19</v>
      </c>
    </row>
    <row r="1599" spans="1:4" ht="15.75" customHeight="1" x14ac:dyDescent="0.25">
      <c r="A1599" s="118">
        <v>1116327</v>
      </c>
      <c r="B1599" s="119" t="s">
        <v>16753</v>
      </c>
      <c r="C1599" s="118" t="s">
        <v>15350</v>
      </c>
      <c r="D1599" s="120">
        <v>15.22</v>
      </c>
    </row>
    <row r="1600" spans="1:4" ht="15.75" customHeight="1" x14ac:dyDescent="0.25">
      <c r="A1600" s="118">
        <v>1107860</v>
      </c>
      <c r="B1600" s="119" t="s">
        <v>16754</v>
      </c>
      <c r="C1600" s="118" t="s">
        <v>15350</v>
      </c>
      <c r="D1600" s="120">
        <v>64.63</v>
      </c>
    </row>
    <row r="1601" spans="1:4" ht="15.75" customHeight="1" x14ac:dyDescent="0.25">
      <c r="A1601" s="118">
        <v>1106088</v>
      </c>
      <c r="B1601" s="119" t="s">
        <v>16755</v>
      </c>
      <c r="C1601" s="118" t="s">
        <v>15350</v>
      </c>
      <c r="D1601" s="120">
        <v>70.89</v>
      </c>
    </row>
    <row r="1602" spans="1:4" ht="30" customHeight="1" x14ac:dyDescent="0.25">
      <c r="A1602" s="118">
        <v>1106089</v>
      </c>
      <c r="B1602" s="119" t="s">
        <v>16756</v>
      </c>
      <c r="C1602" s="118" t="s">
        <v>15350</v>
      </c>
      <c r="D1602" s="120">
        <v>22.5</v>
      </c>
    </row>
    <row r="1603" spans="1:4" ht="15.75" customHeight="1" x14ac:dyDescent="0.25">
      <c r="A1603" s="118">
        <v>1106128</v>
      </c>
      <c r="B1603" s="119" t="s">
        <v>16757</v>
      </c>
      <c r="C1603" s="118" t="s">
        <v>15350</v>
      </c>
      <c r="D1603" s="120">
        <v>58.32</v>
      </c>
    </row>
    <row r="1604" spans="1:4" ht="15.75" customHeight="1" x14ac:dyDescent="0.25">
      <c r="A1604" s="118">
        <v>1108056</v>
      </c>
      <c r="B1604" s="119" t="s">
        <v>16758</v>
      </c>
      <c r="C1604" s="118" t="s">
        <v>15350</v>
      </c>
      <c r="D1604" s="120">
        <v>3730.59</v>
      </c>
    </row>
    <row r="1605" spans="1:4" ht="15.75" customHeight="1" x14ac:dyDescent="0.25">
      <c r="A1605" s="118">
        <v>1108059</v>
      </c>
      <c r="B1605" s="119" t="s">
        <v>16759</v>
      </c>
      <c r="C1605" s="118" t="s">
        <v>15350</v>
      </c>
      <c r="D1605" s="120">
        <v>3610.79</v>
      </c>
    </row>
    <row r="1606" spans="1:4" ht="15.75" customHeight="1" x14ac:dyDescent="0.25">
      <c r="A1606" s="118">
        <v>1207700</v>
      </c>
      <c r="B1606" s="119" t="s">
        <v>16760</v>
      </c>
      <c r="C1606" s="118" t="s">
        <v>15350</v>
      </c>
      <c r="D1606" s="120">
        <v>590.9</v>
      </c>
    </row>
    <row r="1607" spans="1:4" ht="15.75" customHeight="1" x14ac:dyDescent="0.25">
      <c r="A1607" s="118">
        <v>1207701</v>
      </c>
      <c r="B1607" s="119" t="s">
        <v>16761</v>
      </c>
      <c r="C1607" s="118" t="s">
        <v>15350</v>
      </c>
      <c r="D1607" s="120">
        <v>630.21</v>
      </c>
    </row>
    <row r="1608" spans="1:4" ht="15.75" customHeight="1" x14ac:dyDescent="0.25">
      <c r="A1608" s="118">
        <v>1207702</v>
      </c>
      <c r="B1608" s="119" t="s">
        <v>16762</v>
      </c>
      <c r="C1608" s="118" t="s">
        <v>15350</v>
      </c>
      <c r="D1608" s="120">
        <v>674.18</v>
      </c>
    </row>
    <row r="1609" spans="1:4" ht="15.75" customHeight="1" x14ac:dyDescent="0.25">
      <c r="A1609" s="118">
        <v>1207708</v>
      </c>
      <c r="B1609" s="119" t="s">
        <v>16763</v>
      </c>
      <c r="C1609" s="118" t="s">
        <v>15350</v>
      </c>
      <c r="D1609" s="120">
        <v>608.05999999999995</v>
      </c>
    </row>
    <row r="1610" spans="1:4" ht="15.75" customHeight="1" x14ac:dyDescent="0.25">
      <c r="A1610" s="118">
        <v>1207703</v>
      </c>
      <c r="B1610" s="119" t="s">
        <v>16764</v>
      </c>
      <c r="C1610" s="118" t="s">
        <v>15350</v>
      </c>
      <c r="D1610" s="120">
        <v>778.37</v>
      </c>
    </row>
    <row r="1611" spans="1:4" ht="15.75" customHeight="1" x14ac:dyDescent="0.25">
      <c r="A1611" s="118">
        <v>1207709</v>
      </c>
      <c r="B1611" s="119" t="s">
        <v>16765</v>
      </c>
      <c r="C1611" s="118" t="s">
        <v>15350</v>
      </c>
      <c r="D1611" s="120">
        <v>703.6</v>
      </c>
    </row>
    <row r="1612" spans="1:4" ht="15.75" customHeight="1" x14ac:dyDescent="0.25">
      <c r="A1612" s="118">
        <v>1207710</v>
      </c>
      <c r="B1612" s="119" t="s">
        <v>16766</v>
      </c>
      <c r="C1612" s="118" t="s">
        <v>15350</v>
      </c>
      <c r="D1612" s="120">
        <v>935.3</v>
      </c>
    </row>
    <row r="1613" spans="1:4" ht="15.75" customHeight="1" x14ac:dyDescent="0.25">
      <c r="A1613" s="118">
        <v>1207711</v>
      </c>
      <c r="B1613" s="119" t="s">
        <v>16767</v>
      </c>
      <c r="C1613" s="118" t="s">
        <v>15350</v>
      </c>
      <c r="D1613" s="120">
        <v>1169.33</v>
      </c>
    </row>
    <row r="1614" spans="1:4" ht="15.75" customHeight="1" x14ac:dyDescent="0.25">
      <c r="A1614" s="118">
        <v>1207713</v>
      </c>
      <c r="B1614" s="119" t="s">
        <v>16768</v>
      </c>
      <c r="C1614" s="118" t="s">
        <v>15350</v>
      </c>
      <c r="D1614" s="120">
        <v>1781.72</v>
      </c>
    </row>
    <row r="1615" spans="1:4" ht="15.75" customHeight="1" x14ac:dyDescent="0.25">
      <c r="A1615" s="118">
        <v>1207714</v>
      </c>
      <c r="B1615" s="119" t="s">
        <v>16769</v>
      </c>
      <c r="C1615" s="118" t="s">
        <v>15350</v>
      </c>
      <c r="D1615" s="120">
        <v>981.55</v>
      </c>
    </row>
    <row r="1616" spans="1:4" ht="15.75" customHeight="1" x14ac:dyDescent="0.25">
      <c r="A1616" s="118">
        <v>1207715</v>
      </c>
      <c r="B1616" s="119" t="s">
        <v>16770</v>
      </c>
      <c r="C1616" s="118" t="s">
        <v>15350</v>
      </c>
      <c r="D1616" s="120">
        <v>1225.49</v>
      </c>
    </row>
    <row r="1617" spans="1:4" ht="15.75" customHeight="1" x14ac:dyDescent="0.25">
      <c r="A1617" s="118">
        <v>1207717</v>
      </c>
      <c r="B1617" s="119" t="s">
        <v>16771</v>
      </c>
      <c r="C1617" s="118" t="s">
        <v>15350</v>
      </c>
      <c r="D1617" s="120">
        <v>1860.34</v>
      </c>
    </row>
    <row r="1618" spans="1:4" ht="15.75" customHeight="1" x14ac:dyDescent="0.25">
      <c r="A1618" s="118">
        <v>1207718</v>
      </c>
      <c r="B1618" s="119" t="s">
        <v>16772</v>
      </c>
      <c r="C1618" s="118" t="s">
        <v>15350</v>
      </c>
      <c r="D1618" s="120">
        <v>1033.28</v>
      </c>
    </row>
    <row r="1619" spans="1:4" ht="15.75" customHeight="1" x14ac:dyDescent="0.25">
      <c r="A1619" s="118">
        <v>1207719</v>
      </c>
      <c r="B1619" s="119" t="s">
        <v>16773</v>
      </c>
      <c r="C1619" s="118" t="s">
        <v>15350</v>
      </c>
      <c r="D1619" s="120">
        <v>1288.31</v>
      </c>
    </row>
    <row r="1620" spans="1:4" ht="15.75" customHeight="1" x14ac:dyDescent="0.25">
      <c r="A1620" s="118">
        <v>1207721</v>
      </c>
      <c r="B1620" s="119" t="s">
        <v>16774</v>
      </c>
      <c r="C1620" s="118" t="s">
        <v>15350</v>
      </c>
      <c r="D1620" s="120">
        <v>1948.28</v>
      </c>
    </row>
    <row r="1621" spans="1:4" ht="15.75" customHeight="1" x14ac:dyDescent="0.25">
      <c r="A1621" s="118">
        <v>1207722</v>
      </c>
      <c r="B1621" s="119" t="s">
        <v>16775</v>
      </c>
      <c r="C1621" s="118" t="s">
        <v>15350</v>
      </c>
      <c r="D1621" s="120">
        <v>1155.8499999999999</v>
      </c>
    </row>
    <row r="1622" spans="1:4" ht="15.75" customHeight="1" x14ac:dyDescent="0.25">
      <c r="A1622" s="118">
        <v>1207723</v>
      </c>
      <c r="B1622" s="119" t="s">
        <v>16776</v>
      </c>
      <c r="C1622" s="118" t="s">
        <v>15350</v>
      </c>
      <c r="D1622" s="120">
        <v>1437.15</v>
      </c>
    </row>
    <row r="1623" spans="1:4" ht="15.75" customHeight="1" x14ac:dyDescent="0.25">
      <c r="A1623" s="118">
        <v>1207725</v>
      </c>
      <c r="B1623" s="119" t="s">
        <v>16777</v>
      </c>
      <c r="C1623" s="118" t="s">
        <v>15350</v>
      </c>
      <c r="D1623" s="120">
        <v>2156.66</v>
      </c>
    </row>
    <row r="1624" spans="1:4" ht="15.75" customHeight="1" x14ac:dyDescent="0.25">
      <c r="A1624" s="118">
        <v>1207728</v>
      </c>
      <c r="B1624" s="119" t="s">
        <v>16778</v>
      </c>
      <c r="C1624" s="118" t="s">
        <v>15350</v>
      </c>
      <c r="D1624" s="120">
        <v>931.71</v>
      </c>
    </row>
    <row r="1625" spans="1:4" ht="15.75" customHeight="1" x14ac:dyDescent="0.25">
      <c r="A1625" s="118">
        <v>1207727</v>
      </c>
      <c r="B1625" s="119" t="s">
        <v>16779</v>
      </c>
      <c r="C1625" s="118" t="s">
        <v>15350</v>
      </c>
      <c r="D1625" s="120">
        <v>907.67</v>
      </c>
    </row>
    <row r="1626" spans="1:4" ht="15.75" customHeight="1" x14ac:dyDescent="0.25">
      <c r="A1626" s="118">
        <v>1207726</v>
      </c>
      <c r="B1626" s="119" t="s">
        <v>16780</v>
      </c>
      <c r="C1626" s="118" t="s">
        <v>15350</v>
      </c>
      <c r="D1626" s="120">
        <v>888.45</v>
      </c>
    </row>
    <row r="1627" spans="1:4" ht="15.75" customHeight="1" x14ac:dyDescent="0.25">
      <c r="A1627" s="118">
        <v>1208329</v>
      </c>
      <c r="B1627" s="119" t="s">
        <v>16781</v>
      </c>
      <c r="C1627" s="118" t="s">
        <v>15350</v>
      </c>
      <c r="D1627" s="120">
        <v>866.31</v>
      </c>
    </row>
    <row r="1628" spans="1:4" ht="15.75" customHeight="1" x14ac:dyDescent="0.25">
      <c r="A1628" s="118">
        <v>1207685</v>
      </c>
      <c r="B1628" s="119" t="s">
        <v>16782</v>
      </c>
      <c r="C1628" s="118" t="s">
        <v>15350</v>
      </c>
      <c r="D1628" s="120">
        <v>982.42</v>
      </c>
    </row>
    <row r="1629" spans="1:4" ht="15.75" customHeight="1" x14ac:dyDescent="0.25">
      <c r="A1629" s="118">
        <v>1207684</v>
      </c>
      <c r="B1629" s="119" t="s">
        <v>16783</v>
      </c>
      <c r="C1629" s="118" t="s">
        <v>15350</v>
      </c>
      <c r="D1629" s="120">
        <v>950.66</v>
      </c>
    </row>
    <row r="1630" spans="1:4" ht="15.75" customHeight="1" x14ac:dyDescent="0.25">
      <c r="A1630" s="118">
        <v>1207683</v>
      </c>
      <c r="B1630" s="119" t="s">
        <v>16784</v>
      </c>
      <c r="C1630" s="118" t="s">
        <v>15350</v>
      </c>
      <c r="D1630" s="120">
        <v>926.46</v>
      </c>
    </row>
    <row r="1631" spans="1:4" ht="15.75" customHeight="1" x14ac:dyDescent="0.25">
      <c r="A1631" s="118">
        <v>1208337</v>
      </c>
      <c r="B1631" s="119" t="s">
        <v>16785</v>
      </c>
      <c r="C1631" s="118" t="s">
        <v>15350</v>
      </c>
      <c r="D1631" s="120">
        <v>900.73</v>
      </c>
    </row>
    <row r="1632" spans="1:4" ht="15.75" customHeight="1" x14ac:dyDescent="0.25">
      <c r="A1632" s="118">
        <v>1207691</v>
      </c>
      <c r="B1632" s="119" t="s">
        <v>16786</v>
      </c>
      <c r="C1632" s="118" t="s">
        <v>15350</v>
      </c>
      <c r="D1632" s="120">
        <v>1044</v>
      </c>
    </row>
    <row r="1633" spans="1:4" ht="15.75" customHeight="1" x14ac:dyDescent="0.25">
      <c r="A1633" s="118">
        <v>1207690</v>
      </c>
      <c r="B1633" s="119" t="s">
        <v>16787</v>
      </c>
      <c r="C1633" s="118" t="s">
        <v>15350</v>
      </c>
      <c r="D1633" s="120">
        <v>1000.76</v>
      </c>
    </row>
    <row r="1634" spans="1:4" ht="15.75" customHeight="1" x14ac:dyDescent="0.25">
      <c r="A1634" s="118">
        <v>1207689</v>
      </c>
      <c r="B1634" s="119" t="s">
        <v>16788</v>
      </c>
      <c r="C1634" s="118" t="s">
        <v>15350</v>
      </c>
      <c r="D1634" s="120">
        <v>964.41</v>
      </c>
    </row>
    <row r="1635" spans="1:4" ht="15.75" customHeight="1" x14ac:dyDescent="0.25">
      <c r="A1635" s="118">
        <v>1208345</v>
      </c>
      <c r="B1635" s="119" t="s">
        <v>16789</v>
      </c>
      <c r="C1635" s="118" t="s">
        <v>15350</v>
      </c>
      <c r="D1635" s="120">
        <v>934.44</v>
      </c>
    </row>
    <row r="1636" spans="1:4" ht="15.75" customHeight="1" x14ac:dyDescent="0.25">
      <c r="A1636" s="118">
        <v>1207697</v>
      </c>
      <c r="B1636" s="119" t="s">
        <v>16790</v>
      </c>
      <c r="C1636" s="118" t="s">
        <v>15350</v>
      </c>
      <c r="D1636" s="120">
        <v>1122.31</v>
      </c>
    </row>
    <row r="1637" spans="1:4" ht="15.75" customHeight="1" x14ac:dyDescent="0.25">
      <c r="A1637" s="118">
        <v>1207696</v>
      </c>
      <c r="B1637" s="119" t="s">
        <v>16791</v>
      </c>
      <c r="C1637" s="118" t="s">
        <v>15350</v>
      </c>
      <c r="D1637" s="120">
        <v>1060.51</v>
      </c>
    </row>
    <row r="1638" spans="1:4" ht="15.75" customHeight="1" x14ac:dyDescent="0.25">
      <c r="A1638" s="118">
        <v>1207695</v>
      </c>
      <c r="B1638" s="119" t="s">
        <v>16792</v>
      </c>
      <c r="C1638" s="118" t="s">
        <v>15350</v>
      </c>
      <c r="D1638" s="120">
        <v>1018.47</v>
      </c>
    </row>
    <row r="1639" spans="1:4" ht="15.75" customHeight="1" x14ac:dyDescent="0.25">
      <c r="A1639" s="118">
        <v>1208353</v>
      </c>
      <c r="B1639" s="119" t="s">
        <v>16793</v>
      </c>
      <c r="C1639" s="118" t="s">
        <v>15350</v>
      </c>
      <c r="D1639" s="120">
        <v>976.21</v>
      </c>
    </row>
    <row r="1640" spans="1:4" ht="15.75" customHeight="1" x14ac:dyDescent="0.25">
      <c r="A1640" s="118">
        <v>1207663</v>
      </c>
      <c r="B1640" s="119" t="s">
        <v>16794</v>
      </c>
      <c r="C1640" s="118" t="s">
        <v>15350</v>
      </c>
      <c r="D1640" s="120">
        <v>1267.3599999999999</v>
      </c>
    </row>
    <row r="1641" spans="1:4" ht="15.75" customHeight="1" x14ac:dyDescent="0.25">
      <c r="A1641" s="118">
        <v>1207662</v>
      </c>
      <c r="B1641" s="119" t="s">
        <v>16795</v>
      </c>
      <c r="C1641" s="118" t="s">
        <v>15350</v>
      </c>
      <c r="D1641" s="120">
        <v>1233.6400000000001</v>
      </c>
    </row>
    <row r="1642" spans="1:4" ht="15.75" customHeight="1" x14ac:dyDescent="0.25">
      <c r="A1642" s="118">
        <v>1207661</v>
      </c>
      <c r="B1642" s="119" t="s">
        <v>16796</v>
      </c>
      <c r="C1642" s="118" t="s">
        <v>15350</v>
      </c>
      <c r="D1642" s="120">
        <v>1206.67</v>
      </c>
    </row>
    <row r="1643" spans="1:4" ht="15.75" customHeight="1" x14ac:dyDescent="0.25">
      <c r="A1643" s="118">
        <v>1208361</v>
      </c>
      <c r="B1643" s="119" t="s">
        <v>16797</v>
      </c>
      <c r="C1643" s="118" t="s">
        <v>15350</v>
      </c>
      <c r="D1643" s="120">
        <v>1166.22</v>
      </c>
    </row>
    <row r="1644" spans="1:4" ht="15.75" customHeight="1" x14ac:dyDescent="0.25">
      <c r="A1644" s="118">
        <v>1207669</v>
      </c>
      <c r="B1644" s="119" t="s">
        <v>16798</v>
      </c>
      <c r="C1644" s="118" t="s">
        <v>15350</v>
      </c>
      <c r="D1644" s="120">
        <v>1415.69</v>
      </c>
    </row>
    <row r="1645" spans="1:4" ht="15.75" customHeight="1" x14ac:dyDescent="0.25">
      <c r="A1645" s="118">
        <v>1207668</v>
      </c>
      <c r="B1645" s="119" t="s">
        <v>16799</v>
      </c>
      <c r="C1645" s="118" t="s">
        <v>15350</v>
      </c>
      <c r="D1645" s="120">
        <v>1373.83</v>
      </c>
    </row>
    <row r="1646" spans="1:4" ht="15.75" customHeight="1" x14ac:dyDescent="0.25">
      <c r="A1646" s="118">
        <v>1207667</v>
      </c>
      <c r="B1646" s="119" t="s">
        <v>16800</v>
      </c>
      <c r="C1646" s="118" t="s">
        <v>15350</v>
      </c>
      <c r="D1646" s="120">
        <v>1311.06</v>
      </c>
    </row>
    <row r="1647" spans="1:4" ht="15.75" customHeight="1" x14ac:dyDescent="0.25">
      <c r="A1647" s="118">
        <v>1208369</v>
      </c>
      <c r="B1647" s="119" t="s">
        <v>16801</v>
      </c>
      <c r="C1647" s="118" t="s">
        <v>15350</v>
      </c>
      <c r="D1647" s="120">
        <v>1248.28</v>
      </c>
    </row>
    <row r="1648" spans="1:4" ht="15.75" customHeight="1" x14ac:dyDescent="0.25">
      <c r="A1648" s="118">
        <v>1207682</v>
      </c>
      <c r="B1648" s="119" t="s">
        <v>16802</v>
      </c>
      <c r="C1648" s="118" t="s">
        <v>15350</v>
      </c>
      <c r="D1648" s="120">
        <v>1044.1099999999999</v>
      </c>
    </row>
    <row r="1649" spans="1:4" ht="15.75" customHeight="1" x14ac:dyDescent="0.25">
      <c r="A1649" s="118">
        <v>1207681</v>
      </c>
      <c r="B1649" s="119" t="s">
        <v>16803</v>
      </c>
      <c r="C1649" s="118" t="s">
        <v>15350</v>
      </c>
      <c r="D1649" s="120">
        <v>1020.07</v>
      </c>
    </row>
    <row r="1650" spans="1:4" ht="15.75" customHeight="1" x14ac:dyDescent="0.25">
      <c r="A1650" s="118">
        <v>1207729</v>
      </c>
      <c r="B1650" s="119" t="s">
        <v>16804</v>
      </c>
      <c r="C1650" s="118" t="s">
        <v>15350</v>
      </c>
      <c r="D1650" s="120">
        <v>1000.85</v>
      </c>
    </row>
    <row r="1651" spans="1:4" ht="15.75" customHeight="1" x14ac:dyDescent="0.25">
      <c r="A1651" s="118">
        <v>1208333</v>
      </c>
      <c r="B1651" s="119" t="s">
        <v>16805</v>
      </c>
      <c r="C1651" s="118" t="s">
        <v>15350</v>
      </c>
      <c r="D1651" s="120">
        <v>978.71</v>
      </c>
    </row>
    <row r="1652" spans="1:4" ht="15.75" customHeight="1" x14ac:dyDescent="0.25">
      <c r="A1652" s="118">
        <v>1207688</v>
      </c>
      <c r="B1652" s="119" t="s">
        <v>16806</v>
      </c>
      <c r="C1652" s="118" t="s">
        <v>15350</v>
      </c>
      <c r="D1652" s="120">
        <v>1098.22</v>
      </c>
    </row>
    <row r="1653" spans="1:4" ht="15.75" customHeight="1" x14ac:dyDescent="0.25">
      <c r="A1653" s="118">
        <v>1207687</v>
      </c>
      <c r="B1653" s="119" t="s">
        <v>16807</v>
      </c>
      <c r="C1653" s="118" t="s">
        <v>15350</v>
      </c>
      <c r="D1653" s="120">
        <v>1066.47</v>
      </c>
    </row>
    <row r="1654" spans="1:4" ht="15.75" customHeight="1" x14ac:dyDescent="0.25">
      <c r="A1654" s="118">
        <v>1207686</v>
      </c>
      <c r="B1654" s="119" t="s">
        <v>16808</v>
      </c>
      <c r="C1654" s="118" t="s">
        <v>15350</v>
      </c>
      <c r="D1654" s="120">
        <v>1042.26</v>
      </c>
    </row>
    <row r="1655" spans="1:4" ht="15.75" customHeight="1" x14ac:dyDescent="0.25">
      <c r="A1655" s="118">
        <v>1208341</v>
      </c>
      <c r="B1655" s="119" t="s">
        <v>16809</v>
      </c>
      <c r="C1655" s="118" t="s">
        <v>15350</v>
      </c>
      <c r="D1655" s="120">
        <v>1016.53</v>
      </c>
    </row>
    <row r="1656" spans="1:4" ht="15.75" customHeight="1" x14ac:dyDescent="0.25">
      <c r="A1656" s="118">
        <v>1207694</v>
      </c>
      <c r="B1656" s="119" t="s">
        <v>16810</v>
      </c>
      <c r="C1656" s="118" t="s">
        <v>15350</v>
      </c>
      <c r="D1656" s="120">
        <v>1163.43</v>
      </c>
    </row>
    <row r="1657" spans="1:4" ht="15.75" customHeight="1" x14ac:dyDescent="0.25">
      <c r="A1657" s="118">
        <v>1207693</v>
      </c>
      <c r="B1657" s="119" t="s">
        <v>16811</v>
      </c>
      <c r="C1657" s="118" t="s">
        <v>15350</v>
      </c>
      <c r="D1657" s="120">
        <v>1120.19</v>
      </c>
    </row>
    <row r="1658" spans="1:4" ht="15.75" customHeight="1" x14ac:dyDescent="0.25">
      <c r="A1658" s="118">
        <v>1207692</v>
      </c>
      <c r="B1658" s="119" t="s">
        <v>16812</v>
      </c>
      <c r="C1658" s="118" t="s">
        <v>15350</v>
      </c>
      <c r="D1658" s="120">
        <v>1083.83</v>
      </c>
    </row>
    <row r="1659" spans="1:4" ht="15.75" customHeight="1" x14ac:dyDescent="0.25">
      <c r="A1659" s="118">
        <v>1208349</v>
      </c>
      <c r="B1659" s="119" t="s">
        <v>16813</v>
      </c>
      <c r="C1659" s="118" t="s">
        <v>15350</v>
      </c>
      <c r="D1659" s="120">
        <v>1053.8599999999999</v>
      </c>
    </row>
    <row r="1660" spans="1:4" ht="15.75" customHeight="1" x14ac:dyDescent="0.25">
      <c r="A1660" s="118">
        <v>1207660</v>
      </c>
      <c r="B1660" s="119" t="s">
        <v>16814</v>
      </c>
      <c r="C1660" s="118" t="s">
        <v>15350</v>
      </c>
      <c r="D1660" s="120">
        <v>1245.5899999999999</v>
      </c>
    </row>
    <row r="1661" spans="1:4" ht="15.75" customHeight="1" x14ac:dyDescent="0.25">
      <c r="A1661" s="118">
        <v>1207699</v>
      </c>
      <c r="B1661" s="119" t="s">
        <v>16815</v>
      </c>
      <c r="C1661" s="118" t="s">
        <v>15350</v>
      </c>
      <c r="D1661" s="120">
        <v>1183.79</v>
      </c>
    </row>
    <row r="1662" spans="1:4" ht="15.75" customHeight="1" x14ac:dyDescent="0.25">
      <c r="A1662" s="118">
        <v>1207698</v>
      </c>
      <c r="B1662" s="119" t="s">
        <v>16816</v>
      </c>
      <c r="C1662" s="118" t="s">
        <v>15350</v>
      </c>
      <c r="D1662" s="120">
        <v>1141.75</v>
      </c>
    </row>
    <row r="1663" spans="1:4" ht="15.75" customHeight="1" x14ac:dyDescent="0.25">
      <c r="A1663" s="118">
        <v>1208357</v>
      </c>
      <c r="B1663" s="119" t="s">
        <v>16817</v>
      </c>
      <c r="C1663" s="118" t="s">
        <v>15350</v>
      </c>
      <c r="D1663" s="120">
        <v>1099.48</v>
      </c>
    </row>
    <row r="1664" spans="1:4" ht="15.75" customHeight="1" x14ac:dyDescent="0.25">
      <c r="A1664" s="118">
        <v>1207666</v>
      </c>
      <c r="B1664" s="119" t="s">
        <v>16818</v>
      </c>
      <c r="C1664" s="118" t="s">
        <v>15350</v>
      </c>
      <c r="D1664" s="120">
        <v>1394.74</v>
      </c>
    </row>
    <row r="1665" spans="1:4" ht="15.75" customHeight="1" x14ac:dyDescent="0.25">
      <c r="A1665" s="118">
        <v>1207665</v>
      </c>
      <c r="B1665" s="119" t="s">
        <v>16819</v>
      </c>
      <c r="C1665" s="118" t="s">
        <v>15350</v>
      </c>
      <c r="D1665" s="120">
        <v>1361.03</v>
      </c>
    </row>
    <row r="1666" spans="1:4" ht="15.75" customHeight="1" x14ac:dyDescent="0.25">
      <c r="A1666" s="118">
        <v>1207664</v>
      </c>
      <c r="B1666" s="119" t="s">
        <v>16820</v>
      </c>
      <c r="C1666" s="118" t="s">
        <v>15350</v>
      </c>
      <c r="D1666" s="120">
        <v>1334.06</v>
      </c>
    </row>
    <row r="1667" spans="1:4" ht="15.75" customHeight="1" x14ac:dyDescent="0.25">
      <c r="A1667" s="118">
        <v>1208365</v>
      </c>
      <c r="B1667" s="119" t="s">
        <v>16821</v>
      </c>
      <c r="C1667" s="118" t="s">
        <v>15350</v>
      </c>
      <c r="D1667" s="120">
        <v>1293.5999999999999</v>
      </c>
    </row>
    <row r="1668" spans="1:4" ht="15.75" customHeight="1" x14ac:dyDescent="0.25">
      <c r="A1668" s="118">
        <v>1207672</v>
      </c>
      <c r="B1668" s="119" t="s">
        <v>16822</v>
      </c>
      <c r="C1668" s="118" t="s">
        <v>15350</v>
      </c>
      <c r="D1668" s="120">
        <v>1547.47</v>
      </c>
    </row>
    <row r="1669" spans="1:4" ht="15.75" customHeight="1" x14ac:dyDescent="0.25">
      <c r="A1669" s="118">
        <v>1207671</v>
      </c>
      <c r="B1669" s="119" t="s">
        <v>16823</v>
      </c>
      <c r="C1669" s="118" t="s">
        <v>15350</v>
      </c>
      <c r="D1669" s="120">
        <v>1505.61</v>
      </c>
    </row>
    <row r="1670" spans="1:4" ht="15.75" customHeight="1" x14ac:dyDescent="0.25">
      <c r="A1670" s="118">
        <v>1207670</v>
      </c>
      <c r="B1670" s="119" t="s">
        <v>16824</v>
      </c>
      <c r="C1670" s="118" t="s">
        <v>15350</v>
      </c>
      <c r="D1670" s="120">
        <v>1442.84</v>
      </c>
    </row>
    <row r="1671" spans="1:4" ht="15.75" customHeight="1" x14ac:dyDescent="0.25">
      <c r="A1671" s="118">
        <v>1208373</v>
      </c>
      <c r="B1671" s="119" t="s">
        <v>16825</v>
      </c>
      <c r="C1671" s="118" t="s">
        <v>15350</v>
      </c>
      <c r="D1671" s="120">
        <v>1380.06</v>
      </c>
    </row>
    <row r="1672" spans="1:4" ht="15.75" customHeight="1" x14ac:dyDescent="0.25">
      <c r="A1672" s="118">
        <v>1400976</v>
      </c>
      <c r="B1672" s="119" t="s">
        <v>16826</v>
      </c>
      <c r="C1672" s="118" t="s">
        <v>15233</v>
      </c>
      <c r="D1672" s="120">
        <v>5.8</v>
      </c>
    </row>
    <row r="1673" spans="1:4" ht="15.75" customHeight="1" x14ac:dyDescent="0.25">
      <c r="A1673" s="118">
        <v>1400970</v>
      </c>
      <c r="B1673" s="119" t="s">
        <v>16827</v>
      </c>
      <c r="C1673" s="118" t="s">
        <v>15233</v>
      </c>
      <c r="D1673" s="120">
        <v>2.33</v>
      </c>
    </row>
    <row r="1674" spans="1:4" ht="15.75" customHeight="1" x14ac:dyDescent="0.25">
      <c r="A1674" s="118">
        <v>1400971</v>
      </c>
      <c r="B1674" s="119" t="s">
        <v>16828</v>
      </c>
      <c r="C1674" s="118" t="s">
        <v>15233</v>
      </c>
      <c r="D1674" s="120">
        <v>10.17</v>
      </c>
    </row>
    <row r="1675" spans="1:4" ht="15.75" customHeight="1" x14ac:dyDescent="0.25">
      <c r="A1675" s="118">
        <v>1400972</v>
      </c>
      <c r="B1675" s="119" t="s">
        <v>16829</v>
      </c>
      <c r="C1675" s="118" t="s">
        <v>15233</v>
      </c>
      <c r="D1675" s="120">
        <v>2.2599999999999998</v>
      </c>
    </row>
    <row r="1676" spans="1:4" ht="15.75" customHeight="1" x14ac:dyDescent="0.25">
      <c r="A1676" s="118">
        <v>1416201</v>
      </c>
      <c r="B1676" s="119" t="s">
        <v>16830</v>
      </c>
      <c r="C1676" s="118" t="s">
        <v>16831</v>
      </c>
      <c r="D1676" s="120">
        <v>0.28000000000000003</v>
      </c>
    </row>
    <row r="1677" spans="1:4" ht="15.75" customHeight="1" x14ac:dyDescent="0.25">
      <c r="A1677" s="118">
        <v>1400969</v>
      </c>
      <c r="B1677" s="119" t="s">
        <v>16832</v>
      </c>
      <c r="C1677" s="118" t="s">
        <v>15154</v>
      </c>
      <c r="D1677" s="120">
        <v>0.15</v>
      </c>
    </row>
    <row r="1678" spans="1:4" ht="15.75" customHeight="1" x14ac:dyDescent="0.25">
      <c r="A1678" s="118">
        <v>1400975</v>
      </c>
      <c r="B1678" s="119" t="s">
        <v>16833</v>
      </c>
      <c r="C1678" s="118" t="s">
        <v>15233</v>
      </c>
      <c r="D1678" s="120">
        <v>4.26</v>
      </c>
    </row>
    <row r="1679" spans="1:4" ht="15.75" customHeight="1" x14ac:dyDescent="0.25">
      <c r="A1679" s="118">
        <v>1400985</v>
      </c>
      <c r="B1679" s="119" t="s">
        <v>16834</v>
      </c>
      <c r="C1679" s="118" t="s">
        <v>15233</v>
      </c>
      <c r="D1679" s="120">
        <v>3.17</v>
      </c>
    </row>
    <row r="1680" spans="1:4" ht="15.75" customHeight="1" x14ac:dyDescent="0.25">
      <c r="A1680" s="118">
        <v>1416141</v>
      </c>
      <c r="B1680" s="119" t="s">
        <v>16835</v>
      </c>
      <c r="C1680" s="118" t="s">
        <v>15233</v>
      </c>
      <c r="D1680" s="120">
        <v>4.37</v>
      </c>
    </row>
    <row r="1681" spans="1:4" ht="15.75" customHeight="1" x14ac:dyDescent="0.25">
      <c r="A1681" s="118">
        <v>1400986</v>
      </c>
      <c r="B1681" s="119" t="s">
        <v>16836</v>
      </c>
      <c r="C1681" s="118" t="s">
        <v>15233</v>
      </c>
      <c r="D1681" s="120">
        <v>3.59</v>
      </c>
    </row>
    <row r="1682" spans="1:4" ht="15.75" customHeight="1" x14ac:dyDescent="0.25">
      <c r="A1682" s="118">
        <v>1416142</v>
      </c>
      <c r="B1682" s="119" t="s">
        <v>16837</v>
      </c>
      <c r="C1682" s="118" t="s">
        <v>15233</v>
      </c>
      <c r="D1682" s="120">
        <v>6.79</v>
      </c>
    </row>
    <row r="1683" spans="1:4" ht="15.75" customHeight="1" x14ac:dyDescent="0.25">
      <c r="A1683" s="118">
        <v>1400980</v>
      </c>
      <c r="B1683" s="119" t="s">
        <v>16838</v>
      </c>
      <c r="C1683" s="118" t="s">
        <v>15233</v>
      </c>
      <c r="D1683" s="120">
        <v>2.2000000000000002</v>
      </c>
    </row>
    <row r="1684" spans="1:4" ht="15.75" customHeight="1" x14ac:dyDescent="0.25">
      <c r="A1684" s="118">
        <v>1400973</v>
      </c>
      <c r="B1684" s="119" t="s">
        <v>16839</v>
      </c>
      <c r="C1684" s="118" t="s">
        <v>15233</v>
      </c>
      <c r="D1684" s="120">
        <v>1.81</v>
      </c>
    </row>
    <row r="1685" spans="1:4" ht="15.75" customHeight="1" x14ac:dyDescent="0.25">
      <c r="A1685" s="118">
        <v>1400981</v>
      </c>
      <c r="B1685" s="119" t="s">
        <v>16840</v>
      </c>
      <c r="C1685" s="118" t="s">
        <v>15233</v>
      </c>
      <c r="D1685" s="120">
        <v>2.39</v>
      </c>
    </row>
    <row r="1686" spans="1:4" ht="15.75" customHeight="1" x14ac:dyDescent="0.25">
      <c r="A1686" s="118">
        <v>1400974</v>
      </c>
      <c r="B1686" s="119" t="s">
        <v>16841</v>
      </c>
      <c r="C1686" s="118" t="s">
        <v>15233</v>
      </c>
      <c r="D1686" s="120">
        <v>2.14</v>
      </c>
    </row>
    <row r="1687" spans="1:4" ht="15.75" customHeight="1" x14ac:dyDescent="0.25">
      <c r="A1687" s="118">
        <v>1400982</v>
      </c>
      <c r="B1687" s="119" t="s">
        <v>16842</v>
      </c>
      <c r="C1687" s="118" t="s">
        <v>15233</v>
      </c>
      <c r="D1687" s="120">
        <v>2.5099999999999998</v>
      </c>
    </row>
    <row r="1688" spans="1:4" ht="15.75" customHeight="1" x14ac:dyDescent="0.25">
      <c r="A1688" s="118">
        <v>1416139</v>
      </c>
      <c r="B1688" s="119" t="s">
        <v>16843</v>
      </c>
      <c r="C1688" s="118" t="s">
        <v>15233</v>
      </c>
      <c r="D1688" s="120">
        <v>2.39</v>
      </c>
    </row>
    <row r="1689" spans="1:4" ht="15.75" customHeight="1" x14ac:dyDescent="0.25">
      <c r="A1689" s="118">
        <v>1400983</v>
      </c>
      <c r="B1689" s="119" t="s">
        <v>16844</v>
      </c>
      <c r="C1689" s="118" t="s">
        <v>15233</v>
      </c>
      <c r="D1689" s="120">
        <v>2.68</v>
      </c>
    </row>
    <row r="1690" spans="1:4" ht="15.75" customHeight="1" x14ac:dyDescent="0.25">
      <c r="A1690" s="118">
        <v>1416202</v>
      </c>
      <c r="B1690" s="119" t="s">
        <v>16845</v>
      </c>
      <c r="C1690" s="118" t="s">
        <v>15233</v>
      </c>
      <c r="D1690" s="120">
        <v>2.78</v>
      </c>
    </row>
    <row r="1691" spans="1:4" ht="15.75" customHeight="1" x14ac:dyDescent="0.25">
      <c r="A1691" s="118">
        <v>1400984</v>
      </c>
      <c r="B1691" s="119" t="s">
        <v>16846</v>
      </c>
      <c r="C1691" s="118" t="s">
        <v>15233</v>
      </c>
      <c r="D1691" s="120">
        <v>2.84</v>
      </c>
    </row>
    <row r="1692" spans="1:4" ht="15.75" customHeight="1" x14ac:dyDescent="0.25">
      <c r="A1692" s="118">
        <v>1416140</v>
      </c>
      <c r="B1692" s="119" t="s">
        <v>16847</v>
      </c>
      <c r="C1692" s="118" t="s">
        <v>15233</v>
      </c>
      <c r="D1692" s="120">
        <v>3.2</v>
      </c>
    </row>
    <row r="1693" spans="1:4" ht="15.75" customHeight="1" x14ac:dyDescent="0.25">
      <c r="A1693" s="118">
        <v>1419543</v>
      </c>
      <c r="B1693" s="119" t="s">
        <v>16848</v>
      </c>
      <c r="C1693" s="118" t="s">
        <v>15154</v>
      </c>
      <c r="D1693" s="120">
        <v>0.2</v>
      </c>
    </row>
    <row r="1694" spans="1:4" ht="15.75" customHeight="1" x14ac:dyDescent="0.25">
      <c r="A1694" s="118">
        <v>1408173</v>
      </c>
      <c r="B1694" s="119" t="s">
        <v>16849</v>
      </c>
      <c r="C1694" s="118" t="s">
        <v>16831</v>
      </c>
      <c r="D1694" s="120">
        <v>7.0000000000000007E-2</v>
      </c>
    </row>
    <row r="1695" spans="1:4" ht="15.75" customHeight="1" x14ac:dyDescent="0.25">
      <c r="A1695" s="118">
        <v>1407063</v>
      </c>
      <c r="B1695" s="119" t="s">
        <v>16850</v>
      </c>
      <c r="C1695" s="118" t="s">
        <v>15154</v>
      </c>
      <c r="D1695" s="120">
        <v>8.42</v>
      </c>
    </row>
    <row r="1696" spans="1:4" ht="15.75" customHeight="1" x14ac:dyDescent="0.25">
      <c r="A1696" s="118">
        <v>1407064</v>
      </c>
      <c r="B1696" s="119" t="s">
        <v>16851</v>
      </c>
      <c r="C1696" s="118" t="s">
        <v>15154</v>
      </c>
      <c r="D1696" s="120">
        <v>8.69</v>
      </c>
    </row>
    <row r="1697" spans="1:4" ht="15.75" customHeight="1" x14ac:dyDescent="0.25">
      <c r="A1697" s="118">
        <v>1407065</v>
      </c>
      <c r="B1697" s="119" t="s">
        <v>16852</v>
      </c>
      <c r="C1697" s="118" t="s">
        <v>15154</v>
      </c>
      <c r="D1697" s="120">
        <v>8.9</v>
      </c>
    </row>
    <row r="1698" spans="1:4" ht="15.75" customHeight="1" x14ac:dyDescent="0.25">
      <c r="A1698" s="118">
        <v>1407066</v>
      </c>
      <c r="B1698" s="119" t="s">
        <v>16853</v>
      </c>
      <c r="C1698" s="118" t="s">
        <v>15154</v>
      </c>
      <c r="D1698" s="120">
        <v>8.75</v>
      </c>
    </row>
    <row r="1699" spans="1:4" ht="15.75" customHeight="1" x14ac:dyDescent="0.25">
      <c r="A1699" s="118">
        <v>1400977</v>
      </c>
      <c r="B1699" s="119" t="s">
        <v>16854</v>
      </c>
      <c r="C1699" s="118" t="s">
        <v>15233</v>
      </c>
      <c r="D1699" s="120">
        <v>3.67</v>
      </c>
    </row>
    <row r="1700" spans="1:4" ht="15.75" customHeight="1" x14ac:dyDescent="0.25">
      <c r="A1700" s="118">
        <v>1407067</v>
      </c>
      <c r="B1700" s="119" t="s">
        <v>16855</v>
      </c>
      <c r="C1700" s="118" t="s">
        <v>15154</v>
      </c>
      <c r="D1700" s="120">
        <v>2.95</v>
      </c>
    </row>
    <row r="1701" spans="1:4" ht="15.75" customHeight="1" x14ac:dyDescent="0.25">
      <c r="A1701" s="118">
        <v>1407068</v>
      </c>
      <c r="B1701" s="119" t="s">
        <v>16856</v>
      </c>
      <c r="C1701" s="118" t="s">
        <v>15154</v>
      </c>
      <c r="D1701" s="120">
        <v>3.32</v>
      </c>
    </row>
    <row r="1702" spans="1:4" ht="15.75" customHeight="1" x14ac:dyDescent="0.25">
      <c r="A1702" s="118">
        <v>1407069</v>
      </c>
      <c r="B1702" s="119" t="s">
        <v>16857</v>
      </c>
      <c r="C1702" s="118" t="s">
        <v>15154</v>
      </c>
      <c r="D1702" s="120">
        <v>3.6</v>
      </c>
    </row>
    <row r="1703" spans="1:4" ht="15.75" customHeight="1" x14ac:dyDescent="0.25">
      <c r="A1703" s="118">
        <v>1407070</v>
      </c>
      <c r="B1703" s="119" t="s">
        <v>16858</v>
      </c>
      <c r="C1703" s="118" t="s">
        <v>15154</v>
      </c>
      <c r="D1703" s="120">
        <v>3.43</v>
      </c>
    </row>
    <row r="1704" spans="1:4" ht="15.75" customHeight="1" x14ac:dyDescent="0.25">
      <c r="A1704" s="118">
        <v>1400987</v>
      </c>
      <c r="B1704" s="119" t="s">
        <v>16859</v>
      </c>
      <c r="C1704" s="118" t="s">
        <v>15154</v>
      </c>
      <c r="D1704" s="120">
        <v>1.37</v>
      </c>
    </row>
    <row r="1705" spans="1:4" ht="15.75" customHeight="1" x14ac:dyDescent="0.25">
      <c r="A1705" s="118">
        <v>1416257</v>
      </c>
      <c r="B1705" s="119" t="s">
        <v>16860</v>
      </c>
      <c r="C1705" s="118" t="s">
        <v>15233</v>
      </c>
      <c r="D1705" s="120">
        <v>334.9</v>
      </c>
    </row>
    <row r="1706" spans="1:4" ht="15.75" customHeight="1" x14ac:dyDescent="0.25">
      <c r="A1706" s="118">
        <v>1416253</v>
      </c>
      <c r="B1706" s="119" t="s">
        <v>16861</v>
      </c>
      <c r="C1706" s="118" t="s">
        <v>15233</v>
      </c>
      <c r="D1706" s="120">
        <v>789.4</v>
      </c>
    </row>
    <row r="1707" spans="1:4" ht="15.75" customHeight="1" x14ac:dyDescent="0.25">
      <c r="A1707" s="118">
        <v>1416254</v>
      </c>
      <c r="B1707" s="119" t="s">
        <v>16862</v>
      </c>
      <c r="C1707" s="118" t="s">
        <v>15233</v>
      </c>
      <c r="D1707" s="120">
        <v>61.42</v>
      </c>
    </row>
    <row r="1708" spans="1:4" ht="15.75" customHeight="1" x14ac:dyDescent="0.25">
      <c r="A1708" s="118">
        <v>1416255</v>
      </c>
      <c r="B1708" s="119" t="s">
        <v>16863</v>
      </c>
      <c r="C1708" s="118" t="s">
        <v>15233</v>
      </c>
      <c r="D1708" s="120">
        <v>109.16</v>
      </c>
    </row>
    <row r="1709" spans="1:4" ht="15.75" customHeight="1" x14ac:dyDescent="0.25">
      <c r="A1709" s="118">
        <v>1416256</v>
      </c>
      <c r="B1709" s="119" t="s">
        <v>16864</v>
      </c>
      <c r="C1709" s="118" t="s">
        <v>15233</v>
      </c>
      <c r="D1709" s="120">
        <v>170.56</v>
      </c>
    </row>
    <row r="1710" spans="1:4" ht="15.75" customHeight="1" x14ac:dyDescent="0.25">
      <c r="A1710" s="118">
        <v>1400978</v>
      </c>
      <c r="B1710" s="119" t="s">
        <v>16865</v>
      </c>
      <c r="C1710" s="118" t="s">
        <v>15241</v>
      </c>
      <c r="D1710" s="120">
        <v>180.06</v>
      </c>
    </row>
    <row r="1711" spans="1:4" ht="15.75" customHeight="1" x14ac:dyDescent="0.25">
      <c r="A1711" s="118">
        <v>1513941</v>
      </c>
      <c r="B1711" s="119" t="s">
        <v>16866</v>
      </c>
      <c r="C1711" s="118" t="s">
        <v>15350</v>
      </c>
      <c r="D1711" s="120">
        <v>536.14</v>
      </c>
    </row>
    <row r="1712" spans="1:4" ht="15.75" customHeight="1" x14ac:dyDescent="0.25">
      <c r="A1712" s="118">
        <v>1513940</v>
      </c>
      <c r="B1712" s="119" t="s">
        <v>16867</v>
      </c>
      <c r="C1712" s="118" t="s">
        <v>15350</v>
      </c>
      <c r="D1712" s="120">
        <v>383.86</v>
      </c>
    </row>
    <row r="1713" spans="1:4" ht="15.75" customHeight="1" x14ac:dyDescent="0.25">
      <c r="A1713" s="118">
        <v>1505879</v>
      </c>
      <c r="B1713" s="119" t="s">
        <v>16868</v>
      </c>
      <c r="C1713" s="118" t="s">
        <v>15350</v>
      </c>
      <c r="D1713" s="120">
        <v>272.35000000000002</v>
      </c>
    </row>
    <row r="1714" spans="1:4" ht="15.75" customHeight="1" x14ac:dyDescent="0.25">
      <c r="A1714" s="118">
        <v>1505878</v>
      </c>
      <c r="B1714" s="119" t="s">
        <v>16869</v>
      </c>
      <c r="C1714" s="118" t="s">
        <v>15350</v>
      </c>
      <c r="D1714" s="120">
        <v>194.32</v>
      </c>
    </row>
    <row r="1715" spans="1:4" ht="15.75" customHeight="1" x14ac:dyDescent="0.25">
      <c r="A1715" s="118">
        <v>1505877</v>
      </c>
      <c r="B1715" s="119" t="s">
        <v>16870</v>
      </c>
      <c r="C1715" s="118" t="s">
        <v>15350</v>
      </c>
      <c r="D1715" s="120">
        <v>159.46</v>
      </c>
    </row>
    <row r="1716" spans="1:4" ht="15.75" customHeight="1" x14ac:dyDescent="0.25">
      <c r="A1716" s="118">
        <v>1505860</v>
      </c>
      <c r="B1716" s="119" t="s">
        <v>16871</v>
      </c>
      <c r="C1716" s="118" t="s">
        <v>15350</v>
      </c>
      <c r="D1716" s="120">
        <v>168.64</v>
      </c>
    </row>
    <row r="1717" spans="1:4" ht="15.75" customHeight="1" x14ac:dyDescent="0.25">
      <c r="A1717" s="118">
        <v>1505859</v>
      </c>
      <c r="B1717" s="119" t="s">
        <v>16872</v>
      </c>
      <c r="C1717" s="118" t="s">
        <v>15350</v>
      </c>
      <c r="D1717" s="120">
        <v>103.61</v>
      </c>
    </row>
    <row r="1718" spans="1:4" ht="15.75" customHeight="1" x14ac:dyDescent="0.25">
      <c r="A1718" s="118">
        <v>1516204</v>
      </c>
      <c r="B1718" s="119" t="s">
        <v>16873</v>
      </c>
      <c r="C1718" s="118" t="s">
        <v>15154</v>
      </c>
      <c r="D1718" s="120">
        <v>6.34</v>
      </c>
    </row>
    <row r="1719" spans="1:4" ht="15.75" customHeight="1" x14ac:dyDescent="0.25">
      <c r="A1719" s="118">
        <v>1516312</v>
      </c>
      <c r="B1719" s="119" t="s">
        <v>16874</v>
      </c>
      <c r="C1719" s="118" t="s">
        <v>16589</v>
      </c>
      <c r="D1719" s="120">
        <v>37.6</v>
      </c>
    </row>
    <row r="1720" spans="1:4" ht="15.75" customHeight="1" x14ac:dyDescent="0.25">
      <c r="A1720" s="118">
        <v>1516304</v>
      </c>
      <c r="B1720" s="119" t="s">
        <v>16875</v>
      </c>
      <c r="C1720" s="118" t="s">
        <v>16589</v>
      </c>
      <c r="D1720" s="120">
        <v>55.5</v>
      </c>
    </row>
    <row r="1721" spans="1:4" ht="15.75" customHeight="1" x14ac:dyDescent="0.25">
      <c r="A1721" s="118">
        <v>1516308</v>
      </c>
      <c r="B1721" s="119" t="s">
        <v>16876</v>
      </c>
      <c r="C1721" s="118" t="s">
        <v>16589</v>
      </c>
      <c r="D1721" s="120">
        <v>41.78</v>
      </c>
    </row>
    <row r="1722" spans="1:4" ht="15.75" customHeight="1" x14ac:dyDescent="0.25">
      <c r="A1722" s="118">
        <v>1516313</v>
      </c>
      <c r="B1722" s="119" t="s">
        <v>16877</v>
      </c>
      <c r="C1722" s="118" t="s">
        <v>16589</v>
      </c>
      <c r="D1722" s="120">
        <v>59.12</v>
      </c>
    </row>
    <row r="1723" spans="1:4" ht="15.75" customHeight="1" x14ac:dyDescent="0.25">
      <c r="A1723" s="118">
        <v>1516305</v>
      </c>
      <c r="B1723" s="119" t="s">
        <v>16878</v>
      </c>
      <c r="C1723" s="118" t="s">
        <v>16589</v>
      </c>
      <c r="D1723" s="120">
        <v>78.5</v>
      </c>
    </row>
    <row r="1724" spans="1:4" ht="15.75" customHeight="1" x14ac:dyDescent="0.25">
      <c r="A1724" s="118">
        <v>1516309</v>
      </c>
      <c r="B1724" s="119" t="s">
        <v>16879</v>
      </c>
      <c r="C1724" s="118" t="s">
        <v>16589</v>
      </c>
      <c r="D1724" s="120">
        <v>62.6</v>
      </c>
    </row>
    <row r="1725" spans="1:4" ht="15.75" customHeight="1" x14ac:dyDescent="0.25">
      <c r="A1725" s="118">
        <v>1516314</v>
      </c>
      <c r="B1725" s="119" t="s">
        <v>16880</v>
      </c>
      <c r="C1725" s="118" t="s">
        <v>16589</v>
      </c>
      <c r="D1725" s="120">
        <v>72.41</v>
      </c>
    </row>
    <row r="1726" spans="1:4" ht="15.75" customHeight="1" x14ac:dyDescent="0.25">
      <c r="A1726" s="118">
        <v>1516306</v>
      </c>
      <c r="B1726" s="119" t="s">
        <v>16881</v>
      </c>
      <c r="C1726" s="118" t="s">
        <v>16589</v>
      </c>
      <c r="D1726" s="120">
        <v>91.94</v>
      </c>
    </row>
    <row r="1727" spans="1:4" ht="15.75" customHeight="1" x14ac:dyDescent="0.25">
      <c r="A1727" s="118">
        <v>1516310</v>
      </c>
      <c r="B1727" s="119" t="s">
        <v>16882</v>
      </c>
      <c r="C1727" s="118" t="s">
        <v>16589</v>
      </c>
      <c r="D1727" s="120">
        <v>76.569999999999993</v>
      </c>
    </row>
    <row r="1728" spans="1:4" ht="15.75" customHeight="1" x14ac:dyDescent="0.25">
      <c r="A1728" s="118">
        <v>1516311</v>
      </c>
      <c r="B1728" s="119" t="s">
        <v>16883</v>
      </c>
      <c r="C1728" s="118" t="s">
        <v>16589</v>
      </c>
      <c r="D1728" s="120">
        <v>28.74</v>
      </c>
    </row>
    <row r="1729" spans="1:4" ht="15.75" customHeight="1" x14ac:dyDescent="0.25">
      <c r="A1729" s="118">
        <v>1516303</v>
      </c>
      <c r="B1729" s="119" t="s">
        <v>16884</v>
      </c>
      <c r="C1729" s="118" t="s">
        <v>16589</v>
      </c>
      <c r="D1729" s="120">
        <v>43</v>
      </c>
    </row>
    <row r="1730" spans="1:4" ht="15.75" customHeight="1" x14ac:dyDescent="0.25">
      <c r="A1730" s="118">
        <v>1516307</v>
      </c>
      <c r="B1730" s="119" t="s">
        <v>16885</v>
      </c>
      <c r="C1730" s="118" t="s">
        <v>16589</v>
      </c>
      <c r="D1730" s="120">
        <v>36.46</v>
      </c>
    </row>
    <row r="1731" spans="1:4" ht="15.75" customHeight="1" x14ac:dyDescent="0.25">
      <c r="A1731" s="118">
        <v>1516298</v>
      </c>
      <c r="B1731" s="119" t="s">
        <v>16886</v>
      </c>
      <c r="C1731" s="118" t="s">
        <v>16589</v>
      </c>
      <c r="D1731" s="120">
        <v>32.659999999999997</v>
      </c>
    </row>
    <row r="1732" spans="1:4" ht="15.75" customHeight="1" x14ac:dyDescent="0.25">
      <c r="A1732" s="118">
        <v>1516299</v>
      </c>
      <c r="B1732" s="119" t="s">
        <v>16887</v>
      </c>
      <c r="C1732" s="118" t="s">
        <v>16589</v>
      </c>
      <c r="D1732" s="120">
        <v>34.89</v>
      </c>
    </row>
    <row r="1733" spans="1:4" ht="15.75" customHeight="1" x14ac:dyDescent="0.25">
      <c r="A1733" s="118">
        <v>1516300</v>
      </c>
      <c r="B1733" s="119" t="s">
        <v>16888</v>
      </c>
      <c r="C1733" s="118" t="s">
        <v>16589</v>
      </c>
      <c r="D1733" s="120">
        <v>45.47</v>
      </c>
    </row>
    <row r="1734" spans="1:4" ht="15.75" customHeight="1" x14ac:dyDescent="0.25">
      <c r="A1734" s="118">
        <v>1516301</v>
      </c>
      <c r="B1734" s="119" t="s">
        <v>16889</v>
      </c>
      <c r="C1734" s="118" t="s">
        <v>16589</v>
      </c>
      <c r="D1734" s="120">
        <v>66.75</v>
      </c>
    </row>
    <row r="1735" spans="1:4" ht="15.75" customHeight="1" x14ac:dyDescent="0.25">
      <c r="A1735" s="118">
        <v>1516302</v>
      </c>
      <c r="B1735" s="119" t="s">
        <v>16890</v>
      </c>
      <c r="C1735" s="118" t="s">
        <v>16589</v>
      </c>
      <c r="D1735" s="120">
        <v>87.88</v>
      </c>
    </row>
    <row r="1736" spans="1:4" ht="15.75" customHeight="1" x14ac:dyDescent="0.25">
      <c r="A1736" s="118">
        <v>1516296</v>
      </c>
      <c r="B1736" s="119" t="s">
        <v>16891</v>
      </c>
      <c r="C1736" s="118" t="s">
        <v>16589</v>
      </c>
      <c r="D1736" s="120">
        <v>24.8</v>
      </c>
    </row>
    <row r="1737" spans="1:4" ht="15.75" customHeight="1" x14ac:dyDescent="0.25">
      <c r="A1737" s="118">
        <v>1516297</v>
      </c>
      <c r="B1737" s="119" t="s">
        <v>16892</v>
      </c>
      <c r="C1737" s="118" t="s">
        <v>16589</v>
      </c>
      <c r="D1737" s="120">
        <v>31.61</v>
      </c>
    </row>
    <row r="1738" spans="1:4" ht="30" customHeight="1" x14ac:dyDescent="0.25">
      <c r="A1738" s="118">
        <v>1505847</v>
      </c>
      <c r="B1738" s="119" t="s">
        <v>16893</v>
      </c>
      <c r="C1738" s="118" t="s">
        <v>16589</v>
      </c>
      <c r="D1738" s="120">
        <v>189.62</v>
      </c>
    </row>
    <row r="1739" spans="1:4" ht="30" customHeight="1" x14ac:dyDescent="0.25">
      <c r="A1739" s="118">
        <v>1505848</v>
      </c>
      <c r="B1739" s="119" t="s">
        <v>16894</v>
      </c>
      <c r="C1739" s="118" t="s">
        <v>16589</v>
      </c>
      <c r="D1739" s="120">
        <v>184.9</v>
      </c>
    </row>
    <row r="1740" spans="1:4" ht="30" customHeight="1" x14ac:dyDescent="0.25">
      <c r="A1740" s="118">
        <v>1505849</v>
      </c>
      <c r="B1740" s="119" t="s">
        <v>16895</v>
      </c>
      <c r="C1740" s="118" t="s">
        <v>16589</v>
      </c>
      <c r="D1740" s="120">
        <v>182.28</v>
      </c>
    </row>
    <row r="1741" spans="1:4" ht="30" customHeight="1" x14ac:dyDescent="0.25">
      <c r="A1741" s="118">
        <v>1505930</v>
      </c>
      <c r="B1741" s="119" t="s">
        <v>16896</v>
      </c>
      <c r="C1741" s="118" t="s">
        <v>16589</v>
      </c>
      <c r="D1741" s="120">
        <v>214.4</v>
      </c>
    </row>
    <row r="1742" spans="1:4" ht="15.75" customHeight="1" x14ac:dyDescent="0.25">
      <c r="A1742" s="118">
        <v>1506055</v>
      </c>
      <c r="B1742" s="119" t="s">
        <v>16897</v>
      </c>
      <c r="C1742" s="118" t="s">
        <v>15350</v>
      </c>
      <c r="D1742" s="120">
        <v>432.45</v>
      </c>
    </row>
    <row r="1743" spans="1:4" ht="15.75" customHeight="1" x14ac:dyDescent="0.25">
      <c r="A1743" s="118">
        <v>1506056</v>
      </c>
      <c r="B1743" s="119" t="s">
        <v>16898</v>
      </c>
      <c r="C1743" s="118" t="s">
        <v>15350</v>
      </c>
      <c r="D1743" s="120">
        <v>318.08999999999997</v>
      </c>
    </row>
    <row r="1744" spans="1:4" ht="30" customHeight="1" x14ac:dyDescent="0.25">
      <c r="A1744" s="118">
        <v>1513943</v>
      </c>
      <c r="B1744" s="119" t="s">
        <v>16899</v>
      </c>
      <c r="C1744" s="118" t="s">
        <v>16589</v>
      </c>
      <c r="D1744" s="120">
        <v>204.95</v>
      </c>
    </row>
    <row r="1745" spans="1:4" ht="15.75" customHeight="1" x14ac:dyDescent="0.25">
      <c r="A1745" s="118">
        <v>1516318</v>
      </c>
      <c r="B1745" s="119" t="s">
        <v>16900</v>
      </c>
      <c r="C1745" s="118" t="s">
        <v>16589</v>
      </c>
      <c r="D1745" s="120">
        <v>620.48</v>
      </c>
    </row>
    <row r="1746" spans="1:4" ht="15.75" customHeight="1" x14ac:dyDescent="0.25">
      <c r="A1746" s="118">
        <v>1516317</v>
      </c>
      <c r="B1746" s="119" t="s">
        <v>16901</v>
      </c>
      <c r="C1746" s="118" t="s">
        <v>16589</v>
      </c>
      <c r="D1746" s="120">
        <v>536.91</v>
      </c>
    </row>
    <row r="1747" spans="1:4" ht="15.75" customHeight="1" x14ac:dyDescent="0.25">
      <c r="A1747" s="118">
        <v>1600965</v>
      </c>
      <c r="B1747" s="119" t="s">
        <v>16902</v>
      </c>
      <c r="C1747" s="118" t="s">
        <v>15350</v>
      </c>
      <c r="D1747" s="120">
        <v>110.38</v>
      </c>
    </row>
    <row r="1748" spans="1:4" ht="15.75" customHeight="1" x14ac:dyDescent="0.25">
      <c r="A1748" s="118">
        <v>1600408</v>
      </c>
      <c r="B1748" s="119" t="s">
        <v>16903</v>
      </c>
      <c r="C1748" s="118" t="s">
        <v>16589</v>
      </c>
      <c r="D1748" s="120">
        <v>20.329999999999998</v>
      </c>
    </row>
    <row r="1749" spans="1:4" ht="15.75" customHeight="1" x14ac:dyDescent="0.25">
      <c r="A1749" s="118">
        <v>1600990</v>
      </c>
      <c r="B1749" s="119" t="s">
        <v>16904</v>
      </c>
      <c r="C1749" s="118" t="s">
        <v>15350</v>
      </c>
      <c r="D1749" s="120">
        <v>865.08</v>
      </c>
    </row>
    <row r="1750" spans="1:4" ht="15.75" customHeight="1" x14ac:dyDescent="0.25">
      <c r="A1750" s="118">
        <v>1600989</v>
      </c>
      <c r="B1750" s="119" t="s">
        <v>16905</v>
      </c>
      <c r="C1750" s="118" t="s">
        <v>15350</v>
      </c>
      <c r="D1750" s="120">
        <v>449.61</v>
      </c>
    </row>
    <row r="1751" spans="1:4" ht="15.75" customHeight="1" x14ac:dyDescent="0.25">
      <c r="A1751" s="118">
        <v>1600438</v>
      </c>
      <c r="B1751" s="119" t="s">
        <v>16906</v>
      </c>
      <c r="C1751" s="118" t="s">
        <v>15350</v>
      </c>
      <c r="D1751" s="120">
        <v>644.19000000000005</v>
      </c>
    </row>
    <row r="1752" spans="1:4" ht="15.75" customHeight="1" x14ac:dyDescent="0.25">
      <c r="A1752" s="118">
        <v>1600436</v>
      </c>
      <c r="B1752" s="119" t="s">
        <v>16907</v>
      </c>
      <c r="C1752" s="118" t="s">
        <v>15350</v>
      </c>
      <c r="D1752" s="120">
        <v>440.49</v>
      </c>
    </row>
    <row r="1753" spans="1:4" ht="15.75" customHeight="1" x14ac:dyDescent="0.25">
      <c r="A1753" s="118">
        <v>1600895</v>
      </c>
      <c r="B1753" s="119" t="s">
        <v>16908</v>
      </c>
      <c r="C1753" s="118" t="s">
        <v>16589</v>
      </c>
      <c r="D1753" s="120">
        <v>15.37</v>
      </c>
    </row>
    <row r="1754" spans="1:4" ht="15.75" customHeight="1" x14ac:dyDescent="0.25">
      <c r="A1754" s="118">
        <v>1600897</v>
      </c>
      <c r="B1754" s="119" t="s">
        <v>16909</v>
      </c>
      <c r="C1754" s="118" t="s">
        <v>16589</v>
      </c>
      <c r="D1754" s="120">
        <v>4.1500000000000004</v>
      </c>
    </row>
    <row r="1755" spans="1:4" ht="15.75" customHeight="1" x14ac:dyDescent="0.25">
      <c r="A1755" s="118">
        <v>1619004</v>
      </c>
      <c r="B1755" s="119" t="s">
        <v>16910</v>
      </c>
      <c r="C1755" s="118" t="s">
        <v>15350</v>
      </c>
      <c r="D1755" s="120">
        <v>8.1</v>
      </c>
    </row>
    <row r="1756" spans="1:4" ht="15.75" customHeight="1" x14ac:dyDescent="0.25">
      <c r="A1756" s="118">
        <v>1600896</v>
      </c>
      <c r="B1756" s="119" t="s">
        <v>16911</v>
      </c>
      <c r="C1756" s="118" t="s">
        <v>16589</v>
      </c>
      <c r="D1756" s="120">
        <v>17.88</v>
      </c>
    </row>
    <row r="1757" spans="1:4" ht="15.75" customHeight="1" x14ac:dyDescent="0.25">
      <c r="A1757" s="118">
        <v>1619003</v>
      </c>
      <c r="B1757" s="119" t="s">
        <v>16912</v>
      </c>
      <c r="C1757" s="118" t="s">
        <v>15350</v>
      </c>
      <c r="D1757" s="120">
        <v>62.76</v>
      </c>
    </row>
    <row r="1758" spans="1:4" ht="15.75" customHeight="1" x14ac:dyDescent="0.25">
      <c r="A1758" s="118">
        <v>1619006</v>
      </c>
      <c r="B1758" s="119" t="s">
        <v>16913</v>
      </c>
      <c r="C1758" s="118" t="s">
        <v>15350</v>
      </c>
      <c r="D1758" s="120">
        <v>43.85</v>
      </c>
    </row>
    <row r="1759" spans="1:4" ht="15.75" customHeight="1" x14ac:dyDescent="0.25">
      <c r="A1759" s="118">
        <v>1600414</v>
      </c>
      <c r="B1759" s="119" t="s">
        <v>16914</v>
      </c>
      <c r="C1759" s="118" t="s">
        <v>16589</v>
      </c>
      <c r="D1759" s="120">
        <v>1.23</v>
      </c>
    </row>
    <row r="1760" spans="1:4" ht="15.75" customHeight="1" x14ac:dyDescent="0.25">
      <c r="A1760" s="118">
        <v>1608148</v>
      </c>
      <c r="B1760" s="119" t="s">
        <v>16915</v>
      </c>
      <c r="C1760" s="118" t="s">
        <v>15233</v>
      </c>
      <c r="D1760" s="120">
        <v>215</v>
      </c>
    </row>
    <row r="1761" spans="1:4" ht="15.75" customHeight="1" x14ac:dyDescent="0.25">
      <c r="A1761" s="118">
        <v>1608021</v>
      </c>
      <c r="B1761" s="119" t="s">
        <v>16916</v>
      </c>
      <c r="C1761" s="118" t="s">
        <v>15233</v>
      </c>
      <c r="D1761" s="120">
        <v>64.41</v>
      </c>
    </row>
    <row r="1762" spans="1:4" ht="15.75" customHeight="1" x14ac:dyDescent="0.25">
      <c r="A1762" s="118">
        <v>1608024</v>
      </c>
      <c r="B1762" s="119" t="s">
        <v>16917</v>
      </c>
      <c r="C1762" s="118" t="s">
        <v>15233</v>
      </c>
      <c r="D1762" s="120">
        <v>70.8</v>
      </c>
    </row>
    <row r="1763" spans="1:4" ht="15.75" customHeight="1" x14ac:dyDescent="0.25">
      <c r="A1763" s="118">
        <v>1608026</v>
      </c>
      <c r="B1763" s="119" t="s">
        <v>16918</v>
      </c>
      <c r="C1763" s="118" t="s">
        <v>15233</v>
      </c>
      <c r="D1763" s="120">
        <v>80.540000000000006</v>
      </c>
    </row>
    <row r="1764" spans="1:4" ht="15.75" customHeight="1" x14ac:dyDescent="0.25">
      <c r="A1764" s="118">
        <v>1608142</v>
      </c>
      <c r="B1764" s="119" t="s">
        <v>16919</v>
      </c>
      <c r="C1764" s="118" t="s">
        <v>15233</v>
      </c>
      <c r="D1764" s="120">
        <v>92.2</v>
      </c>
    </row>
    <row r="1765" spans="1:4" ht="15.75" customHeight="1" x14ac:dyDescent="0.25">
      <c r="A1765" s="118">
        <v>1608143</v>
      </c>
      <c r="B1765" s="119" t="s">
        <v>16920</v>
      </c>
      <c r="C1765" s="118" t="s">
        <v>15233</v>
      </c>
      <c r="D1765" s="120">
        <v>95.87</v>
      </c>
    </row>
    <row r="1766" spans="1:4" ht="15.75" customHeight="1" x14ac:dyDescent="0.25">
      <c r="A1766" s="118">
        <v>1608144</v>
      </c>
      <c r="B1766" s="119" t="s">
        <v>16921</v>
      </c>
      <c r="C1766" s="118" t="s">
        <v>15233</v>
      </c>
      <c r="D1766" s="120">
        <v>103.7</v>
      </c>
    </row>
    <row r="1767" spans="1:4" ht="15.75" customHeight="1" x14ac:dyDescent="0.25">
      <c r="A1767" s="118">
        <v>1608145</v>
      </c>
      <c r="B1767" s="119" t="s">
        <v>16922</v>
      </c>
      <c r="C1767" s="118" t="s">
        <v>15233</v>
      </c>
      <c r="D1767" s="120">
        <v>110.21</v>
      </c>
    </row>
    <row r="1768" spans="1:4" ht="15.75" customHeight="1" x14ac:dyDescent="0.25">
      <c r="A1768" s="118">
        <v>1608146</v>
      </c>
      <c r="B1768" s="119" t="s">
        <v>16923</v>
      </c>
      <c r="C1768" s="118" t="s">
        <v>15233</v>
      </c>
      <c r="D1768" s="120">
        <v>128.33000000000001</v>
      </c>
    </row>
    <row r="1769" spans="1:4" ht="15.75" customHeight="1" x14ac:dyDescent="0.25">
      <c r="A1769" s="118">
        <v>1608147</v>
      </c>
      <c r="B1769" s="119" t="s">
        <v>16924</v>
      </c>
      <c r="C1769" s="118" t="s">
        <v>15233</v>
      </c>
      <c r="D1769" s="120">
        <v>168.78</v>
      </c>
    </row>
    <row r="1770" spans="1:4" ht="15.75" customHeight="1" x14ac:dyDescent="0.25">
      <c r="A1770" s="118">
        <v>1608019</v>
      </c>
      <c r="B1770" s="119" t="s">
        <v>16925</v>
      </c>
      <c r="C1770" s="118" t="s">
        <v>15233</v>
      </c>
      <c r="D1770" s="120">
        <v>20.99</v>
      </c>
    </row>
    <row r="1771" spans="1:4" ht="15.75" customHeight="1" x14ac:dyDescent="0.25">
      <c r="A1771" s="118">
        <v>1608020</v>
      </c>
      <c r="B1771" s="119" t="s">
        <v>16926</v>
      </c>
      <c r="C1771" s="118" t="s">
        <v>15233</v>
      </c>
      <c r="D1771" s="120">
        <v>33.03</v>
      </c>
    </row>
    <row r="1772" spans="1:4" ht="15.75" customHeight="1" x14ac:dyDescent="0.25">
      <c r="A1772" s="118">
        <v>1608025</v>
      </c>
      <c r="B1772" s="119" t="s">
        <v>16927</v>
      </c>
      <c r="C1772" s="118" t="s">
        <v>15233</v>
      </c>
      <c r="D1772" s="120">
        <v>40.299999999999997</v>
      </c>
    </row>
    <row r="1773" spans="1:4" ht="15.75" customHeight="1" x14ac:dyDescent="0.25">
      <c r="A1773" s="118">
        <v>1600966</v>
      </c>
      <c r="B1773" s="119" t="s">
        <v>16928</v>
      </c>
      <c r="C1773" s="118" t="s">
        <v>15233</v>
      </c>
      <c r="D1773" s="120">
        <v>0.83</v>
      </c>
    </row>
    <row r="1774" spans="1:4" ht="15.75" customHeight="1" x14ac:dyDescent="0.25">
      <c r="A1774" s="118">
        <v>1600898</v>
      </c>
      <c r="B1774" s="119" t="s">
        <v>16929</v>
      </c>
      <c r="C1774" s="118" t="s">
        <v>16589</v>
      </c>
      <c r="D1774" s="120">
        <v>13.53</v>
      </c>
    </row>
    <row r="1775" spans="1:4" ht="15.75" customHeight="1" x14ac:dyDescent="0.25">
      <c r="A1775" s="118">
        <v>1600441</v>
      </c>
      <c r="B1775" s="119" t="s">
        <v>16930</v>
      </c>
      <c r="C1775" s="118" t="s">
        <v>16589</v>
      </c>
      <c r="D1775" s="120">
        <v>4.4000000000000004</v>
      </c>
    </row>
    <row r="1776" spans="1:4" ht="15.75" customHeight="1" x14ac:dyDescent="0.25">
      <c r="A1776" s="118">
        <v>1600404</v>
      </c>
      <c r="B1776" s="119" t="s">
        <v>16931</v>
      </c>
      <c r="C1776" s="118" t="s">
        <v>15233</v>
      </c>
      <c r="D1776" s="120">
        <v>10.62</v>
      </c>
    </row>
    <row r="1777" spans="1:4" ht="15.75" customHeight="1" x14ac:dyDescent="0.25">
      <c r="A1777" s="118">
        <v>1600405</v>
      </c>
      <c r="B1777" s="119" t="s">
        <v>16932</v>
      </c>
      <c r="C1777" s="118" t="s">
        <v>15233</v>
      </c>
      <c r="D1777" s="120">
        <v>11.85</v>
      </c>
    </row>
    <row r="1778" spans="1:4" ht="30" customHeight="1" x14ac:dyDescent="0.25">
      <c r="A1778" s="118">
        <v>1716605</v>
      </c>
      <c r="B1778" s="119" t="s">
        <v>16933</v>
      </c>
      <c r="C1778" s="118" t="s">
        <v>15350</v>
      </c>
      <c r="D1778" s="120">
        <v>136.80000000000001</v>
      </c>
    </row>
    <row r="1779" spans="1:4" ht="30" customHeight="1" x14ac:dyDescent="0.25">
      <c r="A1779" s="118">
        <v>1716610</v>
      </c>
      <c r="B1779" s="119" t="s">
        <v>16934</v>
      </c>
      <c r="C1779" s="118" t="s">
        <v>15350</v>
      </c>
      <c r="D1779" s="120">
        <v>141.22999999999999</v>
      </c>
    </row>
    <row r="1780" spans="1:4" ht="30" customHeight="1" x14ac:dyDescent="0.25">
      <c r="A1780" s="118">
        <v>1716611</v>
      </c>
      <c r="B1780" s="119" t="s">
        <v>16935</v>
      </c>
      <c r="C1780" s="118" t="s">
        <v>15350</v>
      </c>
      <c r="D1780" s="120">
        <v>141.79</v>
      </c>
    </row>
    <row r="1781" spans="1:4" ht="30" customHeight="1" x14ac:dyDescent="0.25">
      <c r="A1781" s="118">
        <v>1716612</v>
      </c>
      <c r="B1781" s="119" t="s">
        <v>16936</v>
      </c>
      <c r="C1781" s="118" t="s">
        <v>15350</v>
      </c>
      <c r="D1781" s="120">
        <v>142.34</v>
      </c>
    </row>
    <row r="1782" spans="1:4" ht="30" customHeight="1" x14ac:dyDescent="0.25">
      <c r="A1782" s="118">
        <v>1716613</v>
      </c>
      <c r="B1782" s="119" t="s">
        <v>16937</v>
      </c>
      <c r="C1782" s="118" t="s">
        <v>15350</v>
      </c>
      <c r="D1782" s="120">
        <v>142.88999999999999</v>
      </c>
    </row>
    <row r="1783" spans="1:4" ht="30" customHeight="1" x14ac:dyDescent="0.25">
      <c r="A1783" s="118">
        <v>1716614</v>
      </c>
      <c r="B1783" s="119" t="s">
        <v>16938</v>
      </c>
      <c r="C1783" s="118" t="s">
        <v>15350</v>
      </c>
      <c r="D1783" s="120">
        <v>144</v>
      </c>
    </row>
    <row r="1784" spans="1:4" ht="30" customHeight="1" x14ac:dyDescent="0.25">
      <c r="A1784" s="118">
        <v>1716615</v>
      </c>
      <c r="B1784" s="119" t="s">
        <v>16939</v>
      </c>
      <c r="C1784" s="118" t="s">
        <v>15350</v>
      </c>
      <c r="D1784" s="120">
        <v>145.11000000000001</v>
      </c>
    </row>
    <row r="1785" spans="1:4" ht="30" customHeight="1" x14ac:dyDescent="0.25">
      <c r="A1785" s="118">
        <v>1716616</v>
      </c>
      <c r="B1785" s="119" t="s">
        <v>16940</v>
      </c>
      <c r="C1785" s="118" t="s">
        <v>15350</v>
      </c>
      <c r="D1785" s="120">
        <v>146.77000000000001</v>
      </c>
    </row>
    <row r="1786" spans="1:4" ht="30" customHeight="1" x14ac:dyDescent="0.25">
      <c r="A1786" s="118">
        <v>1716606</v>
      </c>
      <c r="B1786" s="119" t="s">
        <v>16941</v>
      </c>
      <c r="C1786" s="118" t="s">
        <v>15350</v>
      </c>
      <c r="D1786" s="120">
        <v>138.46</v>
      </c>
    </row>
    <row r="1787" spans="1:4" ht="30" customHeight="1" x14ac:dyDescent="0.25">
      <c r="A1787" s="118">
        <v>1716617</v>
      </c>
      <c r="B1787" s="119" t="s">
        <v>16942</v>
      </c>
      <c r="C1787" s="118" t="s">
        <v>15350</v>
      </c>
      <c r="D1787" s="120">
        <v>147.88</v>
      </c>
    </row>
    <row r="1788" spans="1:4" ht="30" customHeight="1" x14ac:dyDescent="0.25">
      <c r="A1788" s="118">
        <v>1716607</v>
      </c>
      <c r="B1788" s="119" t="s">
        <v>16943</v>
      </c>
      <c r="C1788" s="118" t="s">
        <v>15350</v>
      </c>
      <c r="D1788" s="120">
        <v>139.02000000000001</v>
      </c>
    </row>
    <row r="1789" spans="1:4" ht="30" customHeight="1" x14ac:dyDescent="0.25">
      <c r="A1789" s="118">
        <v>1716608</v>
      </c>
      <c r="B1789" s="119" t="s">
        <v>16944</v>
      </c>
      <c r="C1789" s="118" t="s">
        <v>15350</v>
      </c>
      <c r="D1789" s="120">
        <v>140.13</v>
      </c>
    </row>
    <row r="1790" spans="1:4" ht="30" customHeight="1" x14ac:dyDescent="0.25">
      <c r="A1790" s="118">
        <v>1716609</v>
      </c>
      <c r="B1790" s="119" t="s">
        <v>16945</v>
      </c>
      <c r="C1790" s="118" t="s">
        <v>15350</v>
      </c>
      <c r="D1790" s="120">
        <v>140.68</v>
      </c>
    </row>
    <row r="1791" spans="1:4" ht="30" customHeight="1" x14ac:dyDescent="0.25">
      <c r="A1791" s="118">
        <v>1716604</v>
      </c>
      <c r="B1791" s="119" t="s">
        <v>16946</v>
      </c>
      <c r="C1791" s="118" t="s">
        <v>15350</v>
      </c>
      <c r="D1791" s="120">
        <v>86.58</v>
      </c>
    </row>
    <row r="1792" spans="1:4" ht="15.75" customHeight="1" x14ac:dyDescent="0.25">
      <c r="A1792" s="118">
        <v>1716623</v>
      </c>
      <c r="B1792" s="119" t="s">
        <v>16947</v>
      </c>
      <c r="C1792" s="118" t="s">
        <v>15350</v>
      </c>
      <c r="D1792" s="120">
        <v>85.18</v>
      </c>
    </row>
    <row r="1793" spans="1:4" ht="30" customHeight="1" x14ac:dyDescent="0.25">
      <c r="A1793" s="118">
        <v>1716624</v>
      </c>
      <c r="B1793" s="119" t="s">
        <v>16948</v>
      </c>
      <c r="C1793" s="118" t="s">
        <v>15350</v>
      </c>
      <c r="D1793" s="120">
        <v>135.4</v>
      </c>
    </row>
    <row r="1794" spans="1:4" ht="30" customHeight="1" x14ac:dyDescent="0.25">
      <c r="A1794" s="118">
        <v>1716629</v>
      </c>
      <c r="B1794" s="119" t="s">
        <v>16949</v>
      </c>
      <c r="C1794" s="118" t="s">
        <v>15350</v>
      </c>
      <c r="D1794" s="120">
        <v>139.83000000000001</v>
      </c>
    </row>
    <row r="1795" spans="1:4" ht="30" customHeight="1" x14ac:dyDescent="0.25">
      <c r="A1795" s="118">
        <v>1716630</v>
      </c>
      <c r="B1795" s="119" t="s">
        <v>16950</v>
      </c>
      <c r="C1795" s="118" t="s">
        <v>15350</v>
      </c>
      <c r="D1795" s="120">
        <v>140.38999999999999</v>
      </c>
    </row>
    <row r="1796" spans="1:4" ht="30" customHeight="1" x14ac:dyDescent="0.25">
      <c r="A1796" s="118">
        <v>1716631</v>
      </c>
      <c r="B1796" s="119" t="s">
        <v>16951</v>
      </c>
      <c r="C1796" s="118" t="s">
        <v>15350</v>
      </c>
      <c r="D1796" s="120">
        <v>140.94</v>
      </c>
    </row>
    <row r="1797" spans="1:4" ht="30" customHeight="1" x14ac:dyDescent="0.25">
      <c r="A1797" s="118">
        <v>1716632</v>
      </c>
      <c r="B1797" s="119" t="s">
        <v>16952</v>
      </c>
      <c r="C1797" s="118" t="s">
        <v>15350</v>
      </c>
      <c r="D1797" s="120">
        <v>141.49</v>
      </c>
    </row>
    <row r="1798" spans="1:4" ht="30" customHeight="1" x14ac:dyDescent="0.25">
      <c r="A1798" s="118">
        <v>1716633</v>
      </c>
      <c r="B1798" s="119" t="s">
        <v>16953</v>
      </c>
      <c r="C1798" s="118" t="s">
        <v>15350</v>
      </c>
      <c r="D1798" s="120">
        <v>142.6</v>
      </c>
    </row>
    <row r="1799" spans="1:4" ht="30" customHeight="1" x14ac:dyDescent="0.25">
      <c r="A1799" s="118">
        <v>1716634</v>
      </c>
      <c r="B1799" s="119" t="s">
        <v>16954</v>
      </c>
      <c r="C1799" s="118" t="s">
        <v>15350</v>
      </c>
      <c r="D1799" s="120">
        <v>143.71</v>
      </c>
    </row>
    <row r="1800" spans="1:4" ht="30" customHeight="1" x14ac:dyDescent="0.25">
      <c r="A1800" s="118">
        <v>1716635</v>
      </c>
      <c r="B1800" s="119" t="s">
        <v>16955</v>
      </c>
      <c r="C1800" s="118" t="s">
        <v>15350</v>
      </c>
      <c r="D1800" s="120">
        <v>145.37</v>
      </c>
    </row>
    <row r="1801" spans="1:4" ht="30" customHeight="1" x14ac:dyDescent="0.25">
      <c r="A1801" s="118">
        <v>1716625</v>
      </c>
      <c r="B1801" s="119" t="s">
        <v>16956</v>
      </c>
      <c r="C1801" s="118" t="s">
        <v>15350</v>
      </c>
      <c r="D1801" s="120">
        <v>137.06</v>
      </c>
    </row>
    <row r="1802" spans="1:4" ht="30" customHeight="1" x14ac:dyDescent="0.25">
      <c r="A1802" s="118">
        <v>1716636</v>
      </c>
      <c r="B1802" s="119" t="s">
        <v>16957</v>
      </c>
      <c r="C1802" s="118" t="s">
        <v>15350</v>
      </c>
      <c r="D1802" s="120">
        <v>146.47999999999999</v>
      </c>
    </row>
    <row r="1803" spans="1:4" ht="30" customHeight="1" x14ac:dyDescent="0.25">
      <c r="A1803" s="118">
        <v>1716626</v>
      </c>
      <c r="B1803" s="119" t="s">
        <v>16958</v>
      </c>
      <c r="C1803" s="118" t="s">
        <v>15350</v>
      </c>
      <c r="D1803" s="120">
        <v>137.62</v>
      </c>
    </row>
    <row r="1804" spans="1:4" ht="30" customHeight="1" x14ac:dyDescent="0.25">
      <c r="A1804" s="118">
        <v>1716627</v>
      </c>
      <c r="B1804" s="119" t="s">
        <v>16959</v>
      </c>
      <c r="C1804" s="118" t="s">
        <v>15350</v>
      </c>
      <c r="D1804" s="120">
        <v>138.72</v>
      </c>
    </row>
    <row r="1805" spans="1:4" ht="30" customHeight="1" x14ac:dyDescent="0.25">
      <c r="A1805" s="118">
        <v>1716628</v>
      </c>
      <c r="B1805" s="119" t="s">
        <v>16960</v>
      </c>
      <c r="C1805" s="118" t="s">
        <v>15350</v>
      </c>
      <c r="D1805" s="120">
        <v>139.28</v>
      </c>
    </row>
    <row r="1806" spans="1:4" ht="15.75" customHeight="1" x14ac:dyDescent="0.25">
      <c r="A1806" s="118">
        <v>1716640</v>
      </c>
      <c r="B1806" s="119" t="s">
        <v>16961</v>
      </c>
      <c r="C1806" s="118" t="s">
        <v>15350</v>
      </c>
      <c r="D1806" s="120">
        <v>111.05</v>
      </c>
    </row>
    <row r="1807" spans="1:4" ht="30" customHeight="1" x14ac:dyDescent="0.25">
      <c r="A1807" s="118">
        <v>1716641</v>
      </c>
      <c r="B1807" s="119" t="s">
        <v>16962</v>
      </c>
      <c r="C1807" s="118" t="s">
        <v>15350</v>
      </c>
      <c r="D1807" s="120">
        <v>124.69</v>
      </c>
    </row>
    <row r="1808" spans="1:4" ht="30" customHeight="1" x14ac:dyDescent="0.25">
      <c r="A1808" s="118">
        <v>1716646</v>
      </c>
      <c r="B1808" s="119" t="s">
        <v>16963</v>
      </c>
      <c r="C1808" s="118" t="s">
        <v>15350</v>
      </c>
      <c r="D1808" s="120">
        <v>125.65</v>
      </c>
    </row>
    <row r="1809" spans="1:4" ht="30" customHeight="1" x14ac:dyDescent="0.25">
      <c r="A1809" s="118">
        <v>1716647</v>
      </c>
      <c r="B1809" s="119" t="s">
        <v>16964</v>
      </c>
      <c r="C1809" s="118" t="s">
        <v>15350</v>
      </c>
      <c r="D1809" s="120">
        <v>125.74</v>
      </c>
    </row>
    <row r="1810" spans="1:4" ht="30" customHeight="1" x14ac:dyDescent="0.25">
      <c r="A1810" s="118">
        <v>1716648</v>
      </c>
      <c r="B1810" s="119" t="s">
        <v>16965</v>
      </c>
      <c r="C1810" s="118" t="s">
        <v>15350</v>
      </c>
      <c r="D1810" s="120">
        <v>125.94</v>
      </c>
    </row>
    <row r="1811" spans="1:4" ht="30" customHeight="1" x14ac:dyDescent="0.25">
      <c r="A1811" s="118">
        <v>1716649</v>
      </c>
      <c r="B1811" s="119" t="s">
        <v>16966</v>
      </c>
      <c r="C1811" s="118" t="s">
        <v>15350</v>
      </c>
      <c r="D1811" s="120">
        <v>126.03</v>
      </c>
    </row>
    <row r="1812" spans="1:4" ht="30" customHeight="1" x14ac:dyDescent="0.25">
      <c r="A1812" s="118">
        <v>1716650</v>
      </c>
      <c r="B1812" s="119" t="s">
        <v>16967</v>
      </c>
      <c r="C1812" s="118" t="s">
        <v>15350</v>
      </c>
      <c r="D1812" s="120">
        <v>126.22</v>
      </c>
    </row>
    <row r="1813" spans="1:4" ht="30" customHeight="1" x14ac:dyDescent="0.25">
      <c r="A1813" s="118">
        <v>1716651</v>
      </c>
      <c r="B1813" s="119" t="s">
        <v>16968</v>
      </c>
      <c r="C1813" s="118" t="s">
        <v>15350</v>
      </c>
      <c r="D1813" s="120">
        <v>126.42</v>
      </c>
    </row>
    <row r="1814" spans="1:4" ht="30" customHeight="1" x14ac:dyDescent="0.25">
      <c r="A1814" s="118">
        <v>1716652</v>
      </c>
      <c r="B1814" s="119" t="s">
        <v>16969</v>
      </c>
      <c r="C1814" s="118" t="s">
        <v>15350</v>
      </c>
      <c r="D1814" s="120">
        <v>126.8</v>
      </c>
    </row>
    <row r="1815" spans="1:4" ht="30" customHeight="1" x14ac:dyDescent="0.25">
      <c r="A1815" s="118">
        <v>1716642</v>
      </c>
      <c r="B1815" s="119" t="s">
        <v>16970</v>
      </c>
      <c r="C1815" s="118" t="s">
        <v>15350</v>
      </c>
      <c r="D1815" s="120">
        <v>124.97</v>
      </c>
    </row>
    <row r="1816" spans="1:4" ht="30" customHeight="1" x14ac:dyDescent="0.25">
      <c r="A1816" s="118">
        <v>1716653</v>
      </c>
      <c r="B1816" s="119" t="s">
        <v>16971</v>
      </c>
      <c r="C1816" s="118" t="s">
        <v>15350</v>
      </c>
      <c r="D1816" s="120">
        <v>127.09</v>
      </c>
    </row>
    <row r="1817" spans="1:4" ht="30" customHeight="1" x14ac:dyDescent="0.25">
      <c r="A1817" s="118">
        <v>1716643</v>
      </c>
      <c r="B1817" s="119" t="s">
        <v>16972</v>
      </c>
      <c r="C1817" s="118" t="s">
        <v>15350</v>
      </c>
      <c r="D1817" s="120">
        <v>125.17</v>
      </c>
    </row>
    <row r="1818" spans="1:4" ht="30" customHeight="1" x14ac:dyDescent="0.25">
      <c r="A1818" s="118">
        <v>1716644</v>
      </c>
      <c r="B1818" s="119" t="s">
        <v>16973</v>
      </c>
      <c r="C1818" s="118" t="s">
        <v>15350</v>
      </c>
      <c r="D1818" s="120">
        <v>125.36</v>
      </c>
    </row>
    <row r="1819" spans="1:4" ht="30" customHeight="1" x14ac:dyDescent="0.25">
      <c r="A1819" s="118">
        <v>1716645</v>
      </c>
      <c r="B1819" s="119" t="s">
        <v>16974</v>
      </c>
      <c r="C1819" s="118" t="s">
        <v>15350</v>
      </c>
      <c r="D1819" s="120">
        <v>125.45</v>
      </c>
    </row>
    <row r="1820" spans="1:4" ht="30" customHeight="1" x14ac:dyDescent="0.25">
      <c r="A1820" s="118">
        <v>1716622</v>
      </c>
      <c r="B1820" s="119" t="s">
        <v>16975</v>
      </c>
      <c r="C1820" s="118" t="s">
        <v>15350</v>
      </c>
      <c r="D1820" s="120">
        <v>94.44</v>
      </c>
    </row>
    <row r="1821" spans="1:4" ht="30" customHeight="1" x14ac:dyDescent="0.25">
      <c r="A1821" s="118">
        <v>1716603</v>
      </c>
      <c r="B1821" s="119" t="s">
        <v>16976</v>
      </c>
      <c r="C1821" s="118" t="s">
        <v>15350</v>
      </c>
      <c r="D1821" s="120">
        <v>94.44</v>
      </c>
    </row>
    <row r="1822" spans="1:4" ht="30" customHeight="1" x14ac:dyDescent="0.25">
      <c r="A1822" s="118">
        <v>1716620</v>
      </c>
      <c r="B1822" s="119" t="s">
        <v>16977</v>
      </c>
      <c r="C1822" s="118" t="s">
        <v>15350</v>
      </c>
      <c r="D1822" s="120">
        <v>127.99</v>
      </c>
    </row>
    <row r="1823" spans="1:4" ht="30" customHeight="1" x14ac:dyDescent="0.25">
      <c r="A1823" s="118">
        <v>1716621</v>
      </c>
      <c r="B1823" s="119" t="s">
        <v>16978</v>
      </c>
      <c r="C1823" s="118" t="s">
        <v>15350</v>
      </c>
      <c r="D1823" s="120">
        <v>100.57</v>
      </c>
    </row>
    <row r="1824" spans="1:4" ht="30" customHeight="1" x14ac:dyDescent="0.25">
      <c r="A1824" s="118">
        <v>1716619</v>
      </c>
      <c r="B1824" s="119" t="s">
        <v>16979</v>
      </c>
      <c r="C1824" s="118" t="s">
        <v>15350</v>
      </c>
      <c r="D1824" s="120">
        <v>210.33</v>
      </c>
    </row>
    <row r="1825" spans="1:4" ht="30" customHeight="1" x14ac:dyDescent="0.25">
      <c r="A1825" s="118">
        <v>1716601</v>
      </c>
      <c r="B1825" s="119" t="s">
        <v>16980</v>
      </c>
      <c r="C1825" s="118" t="s">
        <v>15350</v>
      </c>
      <c r="D1825" s="120">
        <v>129.87</v>
      </c>
    </row>
    <row r="1826" spans="1:4" ht="30" customHeight="1" x14ac:dyDescent="0.25">
      <c r="A1826" s="118">
        <v>1716602</v>
      </c>
      <c r="B1826" s="119" t="s">
        <v>16981</v>
      </c>
      <c r="C1826" s="118" t="s">
        <v>15350</v>
      </c>
      <c r="D1826" s="120">
        <v>101.82</v>
      </c>
    </row>
    <row r="1827" spans="1:4" ht="30" customHeight="1" x14ac:dyDescent="0.25">
      <c r="A1827" s="118">
        <v>1716600</v>
      </c>
      <c r="B1827" s="119" t="s">
        <v>16982</v>
      </c>
      <c r="C1827" s="118" t="s">
        <v>15350</v>
      </c>
      <c r="D1827" s="120">
        <v>214.08</v>
      </c>
    </row>
    <row r="1828" spans="1:4" ht="30" customHeight="1" x14ac:dyDescent="0.25">
      <c r="A1828" s="118">
        <v>1716655</v>
      </c>
      <c r="B1828" s="119" t="s">
        <v>16983</v>
      </c>
      <c r="C1828" s="118" t="s">
        <v>15350</v>
      </c>
      <c r="D1828" s="120">
        <v>75.209999999999994</v>
      </c>
    </row>
    <row r="1829" spans="1:4" ht="30" customHeight="1" x14ac:dyDescent="0.25">
      <c r="A1829" s="118">
        <v>1716639</v>
      </c>
      <c r="B1829" s="119" t="s">
        <v>16984</v>
      </c>
      <c r="C1829" s="118" t="s">
        <v>15350</v>
      </c>
      <c r="D1829" s="120">
        <v>53.04</v>
      </c>
    </row>
    <row r="1830" spans="1:4" ht="15.75" customHeight="1" x14ac:dyDescent="0.25">
      <c r="A1830" s="118">
        <v>1801636</v>
      </c>
      <c r="B1830" s="119" t="s">
        <v>16985</v>
      </c>
      <c r="C1830" s="118" t="s">
        <v>16986</v>
      </c>
      <c r="D1830" s="120">
        <v>19.059999999999999</v>
      </c>
    </row>
    <row r="1831" spans="1:4" ht="15.75" customHeight="1" x14ac:dyDescent="0.25">
      <c r="A1831" s="118">
        <v>1801637</v>
      </c>
      <c r="B1831" s="119" t="s">
        <v>16987</v>
      </c>
      <c r="C1831" s="118" t="s">
        <v>16986</v>
      </c>
      <c r="D1831" s="120">
        <v>25.41</v>
      </c>
    </row>
    <row r="1832" spans="1:4" ht="15.75" customHeight="1" x14ac:dyDescent="0.25">
      <c r="A1832" s="118">
        <v>1817720</v>
      </c>
      <c r="B1832" s="119" t="s">
        <v>16988</v>
      </c>
      <c r="C1832" s="118" t="s">
        <v>16986</v>
      </c>
      <c r="D1832" s="120">
        <v>113.48</v>
      </c>
    </row>
    <row r="1833" spans="1:4" ht="15.75" customHeight="1" x14ac:dyDescent="0.25">
      <c r="A1833" s="118">
        <v>1817723</v>
      </c>
      <c r="B1833" s="119" t="s">
        <v>16989</v>
      </c>
      <c r="C1833" s="118" t="s">
        <v>16986</v>
      </c>
      <c r="D1833" s="120">
        <v>50.89</v>
      </c>
    </row>
    <row r="1834" spans="1:4" ht="15.75" customHeight="1" x14ac:dyDescent="0.25">
      <c r="A1834" s="118">
        <v>1817721</v>
      </c>
      <c r="B1834" s="119" t="s">
        <v>16990</v>
      </c>
      <c r="C1834" s="118" t="s">
        <v>16986</v>
      </c>
      <c r="D1834" s="120">
        <v>152.68</v>
      </c>
    </row>
    <row r="1835" spans="1:4" ht="15.75" customHeight="1" x14ac:dyDescent="0.25">
      <c r="A1835" s="118">
        <v>1817722</v>
      </c>
      <c r="B1835" s="119" t="s">
        <v>16991</v>
      </c>
      <c r="C1835" s="118" t="s">
        <v>16986</v>
      </c>
      <c r="D1835" s="120">
        <v>76.34</v>
      </c>
    </row>
    <row r="1836" spans="1:4" ht="30" customHeight="1" x14ac:dyDescent="0.25">
      <c r="A1836" s="118">
        <v>1917483</v>
      </c>
      <c r="B1836" s="119" t="s">
        <v>16992</v>
      </c>
      <c r="C1836" s="118" t="s">
        <v>15350</v>
      </c>
      <c r="D1836" s="120">
        <v>6.19</v>
      </c>
    </row>
    <row r="1837" spans="1:4" ht="30" customHeight="1" x14ac:dyDescent="0.25">
      <c r="A1837" s="118">
        <v>1917484</v>
      </c>
      <c r="B1837" s="119" t="s">
        <v>16993</v>
      </c>
      <c r="C1837" s="118" t="s">
        <v>15350</v>
      </c>
      <c r="D1837" s="120">
        <v>6.41</v>
      </c>
    </row>
    <row r="1838" spans="1:4" ht="30" customHeight="1" x14ac:dyDescent="0.25">
      <c r="A1838" s="118">
        <v>1917485</v>
      </c>
      <c r="B1838" s="119" t="s">
        <v>16994</v>
      </c>
      <c r="C1838" s="118" t="s">
        <v>15350</v>
      </c>
      <c r="D1838" s="120">
        <v>7.02</v>
      </c>
    </row>
    <row r="1839" spans="1:4" ht="30" customHeight="1" x14ac:dyDescent="0.25">
      <c r="A1839" s="118">
        <v>1917486</v>
      </c>
      <c r="B1839" s="119" t="s">
        <v>16995</v>
      </c>
      <c r="C1839" s="118" t="s">
        <v>15350</v>
      </c>
      <c r="D1839" s="120">
        <v>7.28</v>
      </c>
    </row>
    <row r="1840" spans="1:4" ht="30" customHeight="1" x14ac:dyDescent="0.25">
      <c r="A1840" s="118">
        <v>1917487</v>
      </c>
      <c r="B1840" s="119" t="s">
        <v>16996</v>
      </c>
      <c r="C1840" s="118" t="s">
        <v>15350</v>
      </c>
      <c r="D1840" s="120">
        <v>7.64</v>
      </c>
    </row>
    <row r="1841" spans="1:4" ht="30" customHeight="1" x14ac:dyDescent="0.25">
      <c r="A1841" s="118">
        <v>1917528</v>
      </c>
      <c r="B1841" s="119" t="s">
        <v>16997</v>
      </c>
      <c r="C1841" s="118" t="s">
        <v>15350</v>
      </c>
      <c r="D1841" s="120">
        <v>38.57</v>
      </c>
    </row>
    <row r="1842" spans="1:4" ht="30" customHeight="1" x14ac:dyDescent="0.25">
      <c r="A1842" s="118">
        <v>1917529</v>
      </c>
      <c r="B1842" s="119" t="s">
        <v>16998</v>
      </c>
      <c r="C1842" s="118" t="s">
        <v>15350</v>
      </c>
      <c r="D1842" s="120">
        <v>39.86</v>
      </c>
    </row>
    <row r="1843" spans="1:4" ht="30" customHeight="1" x14ac:dyDescent="0.25">
      <c r="A1843" s="118">
        <v>1917530</v>
      </c>
      <c r="B1843" s="119" t="s">
        <v>16999</v>
      </c>
      <c r="C1843" s="118" t="s">
        <v>15350</v>
      </c>
      <c r="D1843" s="120">
        <v>41.93</v>
      </c>
    </row>
    <row r="1844" spans="1:4" ht="30" customHeight="1" x14ac:dyDescent="0.25">
      <c r="A1844" s="118">
        <v>1917531</v>
      </c>
      <c r="B1844" s="119" t="s">
        <v>17000</v>
      </c>
      <c r="C1844" s="118" t="s">
        <v>15350</v>
      </c>
      <c r="D1844" s="120">
        <v>44.17</v>
      </c>
    </row>
    <row r="1845" spans="1:4" ht="30" customHeight="1" x14ac:dyDescent="0.25">
      <c r="A1845" s="118">
        <v>1917532</v>
      </c>
      <c r="B1845" s="119" t="s">
        <v>17001</v>
      </c>
      <c r="C1845" s="118" t="s">
        <v>15350</v>
      </c>
      <c r="D1845" s="120">
        <v>46.69</v>
      </c>
    </row>
    <row r="1846" spans="1:4" ht="30" customHeight="1" x14ac:dyDescent="0.25">
      <c r="A1846" s="118">
        <v>1917533</v>
      </c>
      <c r="B1846" s="119" t="s">
        <v>17002</v>
      </c>
      <c r="C1846" s="118" t="s">
        <v>15350</v>
      </c>
      <c r="D1846" s="120">
        <v>48.01</v>
      </c>
    </row>
    <row r="1847" spans="1:4" ht="30" customHeight="1" x14ac:dyDescent="0.25">
      <c r="A1847" s="118">
        <v>1917534</v>
      </c>
      <c r="B1847" s="119" t="s">
        <v>17003</v>
      </c>
      <c r="C1847" s="118" t="s">
        <v>15350</v>
      </c>
      <c r="D1847" s="120">
        <v>49.39</v>
      </c>
    </row>
    <row r="1848" spans="1:4" ht="30" customHeight="1" x14ac:dyDescent="0.25">
      <c r="A1848" s="118">
        <v>1917535</v>
      </c>
      <c r="B1848" s="119" t="s">
        <v>17004</v>
      </c>
      <c r="C1848" s="118" t="s">
        <v>15350</v>
      </c>
      <c r="D1848" s="120">
        <v>51.19</v>
      </c>
    </row>
    <row r="1849" spans="1:4" ht="30" customHeight="1" x14ac:dyDescent="0.25">
      <c r="A1849" s="118">
        <v>1917536</v>
      </c>
      <c r="B1849" s="119" t="s">
        <v>17005</v>
      </c>
      <c r="C1849" s="118" t="s">
        <v>15350</v>
      </c>
      <c r="D1849" s="120">
        <v>52.75</v>
      </c>
    </row>
    <row r="1850" spans="1:4" ht="30" customHeight="1" x14ac:dyDescent="0.25">
      <c r="A1850" s="118">
        <v>1917537</v>
      </c>
      <c r="B1850" s="119" t="s">
        <v>17006</v>
      </c>
      <c r="C1850" s="118" t="s">
        <v>15350</v>
      </c>
      <c r="D1850" s="120">
        <v>54.37</v>
      </c>
    </row>
    <row r="1851" spans="1:4" ht="30" customHeight="1" x14ac:dyDescent="0.25">
      <c r="A1851" s="118">
        <v>1917488</v>
      </c>
      <c r="B1851" s="119" t="s">
        <v>17007</v>
      </c>
      <c r="C1851" s="118" t="s">
        <v>15350</v>
      </c>
      <c r="D1851" s="120">
        <v>7.91</v>
      </c>
    </row>
    <row r="1852" spans="1:4" ht="30" customHeight="1" x14ac:dyDescent="0.25">
      <c r="A1852" s="118">
        <v>1917489</v>
      </c>
      <c r="B1852" s="119" t="s">
        <v>17008</v>
      </c>
      <c r="C1852" s="118" t="s">
        <v>15350</v>
      </c>
      <c r="D1852" s="120">
        <v>8.25</v>
      </c>
    </row>
    <row r="1853" spans="1:4" ht="30" customHeight="1" x14ac:dyDescent="0.25">
      <c r="A1853" s="118">
        <v>1917490</v>
      </c>
      <c r="B1853" s="119" t="s">
        <v>17009</v>
      </c>
      <c r="C1853" s="118" t="s">
        <v>15350</v>
      </c>
      <c r="D1853" s="120">
        <v>8.82</v>
      </c>
    </row>
    <row r="1854" spans="1:4" ht="30" customHeight="1" x14ac:dyDescent="0.25">
      <c r="A1854" s="118">
        <v>1917491</v>
      </c>
      <c r="B1854" s="119" t="s">
        <v>17010</v>
      </c>
      <c r="C1854" s="118" t="s">
        <v>15350</v>
      </c>
      <c r="D1854" s="120">
        <v>9.1999999999999993</v>
      </c>
    </row>
    <row r="1855" spans="1:4" ht="30" customHeight="1" x14ac:dyDescent="0.25">
      <c r="A1855" s="118">
        <v>1917492</v>
      </c>
      <c r="B1855" s="119" t="s">
        <v>17011</v>
      </c>
      <c r="C1855" s="118" t="s">
        <v>15350</v>
      </c>
      <c r="D1855" s="120">
        <v>9.51</v>
      </c>
    </row>
    <row r="1856" spans="1:4" ht="30" customHeight="1" x14ac:dyDescent="0.25">
      <c r="A1856" s="118">
        <v>1917493</v>
      </c>
      <c r="B1856" s="119" t="s">
        <v>17012</v>
      </c>
      <c r="C1856" s="118" t="s">
        <v>15350</v>
      </c>
      <c r="D1856" s="120">
        <v>9.91</v>
      </c>
    </row>
    <row r="1857" spans="1:4" ht="30" customHeight="1" x14ac:dyDescent="0.25">
      <c r="A1857" s="118">
        <v>1917494</v>
      </c>
      <c r="B1857" s="119" t="s">
        <v>17013</v>
      </c>
      <c r="C1857" s="118" t="s">
        <v>15350</v>
      </c>
      <c r="D1857" s="120">
        <v>10.32</v>
      </c>
    </row>
    <row r="1858" spans="1:4" ht="30" customHeight="1" x14ac:dyDescent="0.25">
      <c r="A1858" s="118">
        <v>1917495</v>
      </c>
      <c r="B1858" s="119" t="s">
        <v>17014</v>
      </c>
      <c r="C1858" s="118" t="s">
        <v>15350</v>
      </c>
      <c r="D1858" s="120">
        <v>10.97</v>
      </c>
    </row>
    <row r="1859" spans="1:4" ht="30" customHeight="1" x14ac:dyDescent="0.25">
      <c r="A1859" s="118">
        <v>1917496</v>
      </c>
      <c r="B1859" s="119" t="s">
        <v>17015</v>
      </c>
      <c r="C1859" s="118" t="s">
        <v>15350</v>
      </c>
      <c r="D1859" s="120">
        <v>11.35</v>
      </c>
    </row>
    <row r="1860" spans="1:4" ht="30" customHeight="1" x14ac:dyDescent="0.25">
      <c r="A1860" s="118">
        <v>1917497</v>
      </c>
      <c r="B1860" s="119" t="s">
        <v>17016</v>
      </c>
      <c r="C1860" s="118" t="s">
        <v>15350</v>
      </c>
      <c r="D1860" s="120">
        <v>11.75</v>
      </c>
    </row>
    <row r="1861" spans="1:4" ht="30" customHeight="1" x14ac:dyDescent="0.25">
      <c r="A1861" s="118">
        <v>1917498</v>
      </c>
      <c r="B1861" s="119" t="s">
        <v>17017</v>
      </c>
      <c r="C1861" s="118" t="s">
        <v>15350</v>
      </c>
      <c r="D1861" s="120">
        <v>12.15</v>
      </c>
    </row>
    <row r="1862" spans="1:4" ht="30" customHeight="1" x14ac:dyDescent="0.25">
      <c r="A1862" s="118">
        <v>1917499</v>
      </c>
      <c r="B1862" s="119" t="s">
        <v>17018</v>
      </c>
      <c r="C1862" s="118" t="s">
        <v>15350</v>
      </c>
      <c r="D1862" s="120">
        <v>12.49</v>
      </c>
    </row>
    <row r="1863" spans="1:4" ht="30" customHeight="1" x14ac:dyDescent="0.25">
      <c r="A1863" s="118">
        <v>1917500</v>
      </c>
      <c r="B1863" s="119" t="s">
        <v>17019</v>
      </c>
      <c r="C1863" s="118" t="s">
        <v>15350</v>
      </c>
      <c r="D1863" s="120">
        <v>13.19</v>
      </c>
    </row>
    <row r="1864" spans="1:4" ht="30" customHeight="1" x14ac:dyDescent="0.25">
      <c r="A1864" s="118">
        <v>1917501</v>
      </c>
      <c r="B1864" s="119" t="s">
        <v>17020</v>
      </c>
      <c r="C1864" s="118" t="s">
        <v>15350</v>
      </c>
      <c r="D1864" s="120">
        <v>13.61</v>
      </c>
    </row>
    <row r="1865" spans="1:4" ht="30" customHeight="1" x14ac:dyDescent="0.25">
      <c r="A1865" s="118">
        <v>1917502</v>
      </c>
      <c r="B1865" s="119" t="s">
        <v>17021</v>
      </c>
      <c r="C1865" s="118" t="s">
        <v>15350</v>
      </c>
      <c r="D1865" s="120">
        <v>14.02</v>
      </c>
    </row>
    <row r="1866" spans="1:4" ht="30" customHeight="1" x14ac:dyDescent="0.25">
      <c r="A1866" s="118">
        <v>1917503</v>
      </c>
      <c r="B1866" s="119" t="s">
        <v>17022</v>
      </c>
      <c r="C1866" s="118" t="s">
        <v>15350</v>
      </c>
      <c r="D1866" s="120">
        <v>14.45</v>
      </c>
    </row>
    <row r="1867" spans="1:4" ht="30" customHeight="1" x14ac:dyDescent="0.25">
      <c r="A1867" s="118">
        <v>1917504</v>
      </c>
      <c r="B1867" s="119" t="s">
        <v>17023</v>
      </c>
      <c r="C1867" s="118" t="s">
        <v>15350</v>
      </c>
      <c r="D1867" s="120">
        <v>14.89</v>
      </c>
    </row>
    <row r="1868" spans="1:4" ht="30" customHeight="1" x14ac:dyDescent="0.25">
      <c r="A1868" s="118">
        <v>1917505</v>
      </c>
      <c r="B1868" s="119" t="s">
        <v>17024</v>
      </c>
      <c r="C1868" s="118" t="s">
        <v>15350</v>
      </c>
      <c r="D1868" s="120">
        <v>15.62</v>
      </c>
    </row>
    <row r="1869" spans="1:4" ht="30" customHeight="1" x14ac:dyDescent="0.25">
      <c r="A1869" s="118">
        <v>1917506</v>
      </c>
      <c r="B1869" s="119" t="s">
        <v>17025</v>
      </c>
      <c r="C1869" s="118" t="s">
        <v>15350</v>
      </c>
      <c r="D1869" s="120">
        <v>16.059999999999999</v>
      </c>
    </row>
    <row r="1870" spans="1:4" ht="30" customHeight="1" x14ac:dyDescent="0.25">
      <c r="A1870" s="118">
        <v>1917507</v>
      </c>
      <c r="B1870" s="119" t="s">
        <v>17026</v>
      </c>
      <c r="C1870" s="118" t="s">
        <v>15350</v>
      </c>
      <c r="D1870" s="120">
        <v>16.5</v>
      </c>
    </row>
    <row r="1871" spans="1:4" ht="30" customHeight="1" x14ac:dyDescent="0.25">
      <c r="A1871" s="118">
        <v>1917480</v>
      </c>
      <c r="B1871" s="119" t="s">
        <v>17027</v>
      </c>
      <c r="C1871" s="118" t="s">
        <v>15350</v>
      </c>
      <c r="D1871" s="120">
        <v>5.48</v>
      </c>
    </row>
    <row r="1872" spans="1:4" ht="30" customHeight="1" x14ac:dyDescent="0.25">
      <c r="A1872" s="118">
        <v>1917508</v>
      </c>
      <c r="B1872" s="119" t="s">
        <v>17028</v>
      </c>
      <c r="C1872" s="118" t="s">
        <v>15350</v>
      </c>
      <c r="D1872" s="120">
        <v>16.96</v>
      </c>
    </row>
    <row r="1873" spans="1:4" ht="30" customHeight="1" x14ac:dyDescent="0.25">
      <c r="A1873" s="118">
        <v>1917509</v>
      </c>
      <c r="B1873" s="119" t="s">
        <v>17029</v>
      </c>
      <c r="C1873" s="118" t="s">
        <v>15350</v>
      </c>
      <c r="D1873" s="120">
        <v>17.510000000000002</v>
      </c>
    </row>
    <row r="1874" spans="1:4" ht="30" customHeight="1" x14ac:dyDescent="0.25">
      <c r="A1874" s="118">
        <v>1917510</v>
      </c>
      <c r="B1874" s="119" t="s">
        <v>17030</v>
      </c>
      <c r="C1874" s="118" t="s">
        <v>15350</v>
      </c>
      <c r="D1874" s="120">
        <v>18.29</v>
      </c>
    </row>
    <row r="1875" spans="1:4" ht="30" customHeight="1" x14ac:dyDescent="0.25">
      <c r="A1875" s="118">
        <v>1917511</v>
      </c>
      <c r="B1875" s="119" t="s">
        <v>17031</v>
      </c>
      <c r="C1875" s="118" t="s">
        <v>15350</v>
      </c>
      <c r="D1875" s="120">
        <v>18.8</v>
      </c>
    </row>
    <row r="1876" spans="1:4" ht="30" customHeight="1" x14ac:dyDescent="0.25">
      <c r="A1876" s="118">
        <v>1917512</v>
      </c>
      <c r="B1876" s="119" t="s">
        <v>17032</v>
      </c>
      <c r="C1876" s="118" t="s">
        <v>15350</v>
      </c>
      <c r="D1876" s="120">
        <v>19.399999999999999</v>
      </c>
    </row>
    <row r="1877" spans="1:4" ht="30" customHeight="1" x14ac:dyDescent="0.25">
      <c r="A1877" s="118">
        <v>1917513</v>
      </c>
      <c r="B1877" s="119" t="s">
        <v>17033</v>
      </c>
      <c r="C1877" s="118" t="s">
        <v>15350</v>
      </c>
      <c r="D1877" s="120">
        <v>19.96</v>
      </c>
    </row>
    <row r="1878" spans="1:4" ht="30" customHeight="1" x14ac:dyDescent="0.25">
      <c r="A1878" s="118">
        <v>1917514</v>
      </c>
      <c r="B1878" s="119" t="s">
        <v>17034</v>
      </c>
      <c r="C1878" s="118" t="s">
        <v>15350</v>
      </c>
      <c r="D1878" s="120">
        <v>20.63</v>
      </c>
    </row>
    <row r="1879" spans="1:4" ht="30" customHeight="1" x14ac:dyDescent="0.25">
      <c r="A1879" s="118">
        <v>1917515</v>
      </c>
      <c r="B1879" s="119" t="s">
        <v>17035</v>
      </c>
      <c r="C1879" s="118" t="s">
        <v>15350</v>
      </c>
      <c r="D1879" s="120">
        <v>21.63</v>
      </c>
    </row>
    <row r="1880" spans="1:4" ht="30" customHeight="1" x14ac:dyDescent="0.25">
      <c r="A1880" s="118">
        <v>1917516</v>
      </c>
      <c r="B1880" s="119" t="s">
        <v>17036</v>
      </c>
      <c r="C1880" s="118" t="s">
        <v>15350</v>
      </c>
      <c r="D1880" s="120">
        <v>22.36</v>
      </c>
    </row>
    <row r="1881" spans="1:4" ht="30" customHeight="1" x14ac:dyDescent="0.25">
      <c r="A1881" s="118">
        <v>1917517</v>
      </c>
      <c r="B1881" s="119" t="s">
        <v>17037</v>
      </c>
      <c r="C1881" s="118" t="s">
        <v>15350</v>
      </c>
      <c r="D1881" s="120">
        <v>23.38</v>
      </c>
    </row>
    <row r="1882" spans="1:4" ht="30" customHeight="1" x14ac:dyDescent="0.25">
      <c r="A1882" s="118">
        <v>1917481</v>
      </c>
      <c r="B1882" s="119" t="s">
        <v>17038</v>
      </c>
      <c r="C1882" s="118" t="s">
        <v>15350</v>
      </c>
      <c r="D1882" s="120">
        <v>5.68</v>
      </c>
    </row>
    <row r="1883" spans="1:4" ht="30" customHeight="1" x14ac:dyDescent="0.25">
      <c r="A1883" s="118">
        <v>1917518</v>
      </c>
      <c r="B1883" s="119" t="s">
        <v>17039</v>
      </c>
      <c r="C1883" s="118" t="s">
        <v>15350</v>
      </c>
      <c r="D1883" s="120">
        <v>24.38</v>
      </c>
    </row>
    <row r="1884" spans="1:4" ht="30" customHeight="1" x14ac:dyDescent="0.25">
      <c r="A1884" s="118">
        <v>1917519</v>
      </c>
      <c r="B1884" s="119" t="s">
        <v>17040</v>
      </c>
      <c r="C1884" s="118" t="s">
        <v>15350</v>
      </c>
      <c r="D1884" s="120">
        <v>25.62</v>
      </c>
    </row>
    <row r="1885" spans="1:4" ht="30" customHeight="1" x14ac:dyDescent="0.25">
      <c r="A1885" s="118">
        <v>1917520</v>
      </c>
      <c r="B1885" s="119" t="s">
        <v>17041</v>
      </c>
      <c r="C1885" s="118" t="s">
        <v>15350</v>
      </c>
      <c r="D1885" s="120">
        <v>27.05</v>
      </c>
    </row>
    <row r="1886" spans="1:4" ht="30" customHeight="1" x14ac:dyDescent="0.25">
      <c r="A1886" s="118">
        <v>1917521</v>
      </c>
      <c r="B1886" s="119" t="s">
        <v>17042</v>
      </c>
      <c r="C1886" s="118" t="s">
        <v>15350</v>
      </c>
      <c r="D1886" s="120">
        <v>28.25</v>
      </c>
    </row>
    <row r="1887" spans="1:4" ht="30" customHeight="1" x14ac:dyDescent="0.25">
      <c r="A1887" s="118">
        <v>1917522</v>
      </c>
      <c r="B1887" s="119" t="s">
        <v>17043</v>
      </c>
      <c r="C1887" s="118" t="s">
        <v>15350</v>
      </c>
      <c r="D1887" s="120">
        <v>29.57</v>
      </c>
    </row>
    <row r="1888" spans="1:4" ht="30" customHeight="1" x14ac:dyDescent="0.25">
      <c r="A1888" s="118">
        <v>1917523</v>
      </c>
      <c r="B1888" s="119" t="s">
        <v>17044</v>
      </c>
      <c r="C1888" s="118" t="s">
        <v>15350</v>
      </c>
      <c r="D1888" s="120">
        <v>30.93</v>
      </c>
    </row>
    <row r="1889" spans="1:4" ht="30" customHeight="1" x14ac:dyDescent="0.25">
      <c r="A1889" s="118">
        <v>1917524</v>
      </c>
      <c r="B1889" s="119" t="s">
        <v>17045</v>
      </c>
      <c r="C1889" s="118" t="s">
        <v>15350</v>
      </c>
      <c r="D1889" s="120">
        <v>32.39</v>
      </c>
    </row>
    <row r="1890" spans="1:4" ht="30" customHeight="1" x14ac:dyDescent="0.25">
      <c r="A1890" s="118">
        <v>1917525</v>
      </c>
      <c r="B1890" s="119" t="s">
        <v>17046</v>
      </c>
      <c r="C1890" s="118" t="s">
        <v>15350</v>
      </c>
      <c r="D1890" s="120">
        <v>34.11</v>
      </c>
    </row>
    <row r="1891" spans="1:4" ht="30" customHeight="1" x14ac:dyDescent="0.25">
      <c r="A1891" s="118">
        <v>1917526</v>
      </c>
      <c r="B1891" s="119" t="s">
        <v>17047</v>
      </c>
      <c r="C1891" s="118" t="s">
        <v>15350</v>
      </c>
      <c r="D1891" s="120">
        <v>35.450000000000003</v>
      </c>
    </row>
    <row r="1892" spans="1:4" ht="30" customHeight="1" x14ac:dyDescent="0.25">
      <c r="A1892" s="118">
        <v>1917527</v>
      </c>
      <c r="B1892" s="119" t="s">
        <v>17048</v>
      </c>
      <c r="C1892" s="118" t="s">
        <v>15350</v>
      </c>
      <c r="D1892" s="120">
        <v>36.79</v>
      </c>
    </row>
    <row r="1893" spans="1:4" ht="30" customHeight="1" x14ac:dyDescent="0.25">
      <c r="A1893" s="118">
        <v>1917482</v>
      </c>
      <c r="B1893" s="119" t="s">
        <v>17049</v>
      </c>
      <c r="C1893" s="118" t="s">
        <v>15350</v>
      </c>
      <c r="D1893" s="120">
        <v>5.9</v>
      </c>
    </row>
    <row r="1894" spans="1:4" ht="30" customHeight="1" x14ac:dyDescent="0.25">
      <c r="A1894" s="118">
        <v>1917737</v>
      </c>
      <c r="B1894" s="119" t="s">
        <v>17050</v>
      </c>
      <c r="C1894" s="118" t="s">
        <v>15350</v>
      </c>
      <c r="D1894" s="120">
        <v>5.44</v>
      </c>
    </row>
    <row r="1895" spans="1:4" ht="30" customHeight="1" x14ac:dyDescent="0.25">
      <c r="A1895" s="118">
        <v>1917220</v>
      </c>
      <c r="B1895" s="119" t="s">
        <v>17051</v>
      </c>
      <c r="C1895" s="118" t="s">
        <v>15350</v>
      </c>
      <c r="D1895" s="120">
        <v>8.16</v>
      </c>
    </row>
    <row r="1896" spans="1:4" ht="30" customHeight="1" x14ac:dyDescent="0.25">
      <c r="A1896" s="118">
        <v>1917221</v>
      </c>
      <c r="B1896" s="119" t="s">
        <v>17052</v>
      </c>
      <c r="C1896" s="118" t="s">
        <v>15350</v>
      </c>
      <c r="D1896" s="120">
        <v>8.74</v>
      </c>
    </row>
    <row r="1897" spans="1:4" ht="30" customHeight="1" x14ac:dyDescent="0.25">
      <c r="A1897" s="118">
        <v>1917222</v>
      </c>
      <c r="B1897" s="119" t="s">
        <v>17053</v>
      </c>
      <c r="C1897" s="118" t="s">
        <v>15350</v>
      </c>
      <c r="D1897" s="120">
        <v>9.34</v>
      </c>
    </row>
    <row r="1898" spans="1:4" ht="30" customHeight="1" x14ac:dyDescent="0.25">
      <c r="A1898" s="118">
        <v>1917223</v>
      </c>
      <c r="B1898" s="119" t="s">
        <v>17054</v>
      </c>
      <c r="C1898" s="118" t="s">
        <v>15350</v>
      </c>
      <c r="D1898" s="120">
        <v>9.77</v>
      </c>
    </row>
    <row r="1899" spans="1:4" ht="30" customHeight="1" x14ac:dyDescent="0.25">
      <c r="A1899" s="118">
        <v>1917224</v>
      </c>
      <c r="B1899" s="119" t="s">
        <v>17055</v>
      </c>
      <c r="C1899" s="118" t="s">
        <v>15350</v>
      </c>
      <c r="D1899" s="120">
        <v>10.23</v>
      </c>
    </row>
    <row r="1900" spans="1:4" ht="30" customHeight="1" x14ac:dyDescent="0.25">
      <c r="A1900" s="118">
        <v>1917225</v>
      </c>
      <c r="B1900" s="119" t="s">
        <v>17056</v>
      </c>
      <c r="C1900" s="118" t="s">
        <v>15350</v>
      </c>
      <c r="D1900" s="120">
        <v>10.76</v>
      </c>
    </row>
    <row r="1901" spans="1:4" ht="30" customHeight="1" x14ac:dyDescent="0.25">
      <c r="A1901" s="118">
        <v>1917226</v>
      </c>
      <c r="B1901" s="119" t="s">
        <v>17057</v>
      </c>
      <c r="C1901" s="118" t="s">
        <v>15350</v>
      </c>
      <c r="D1901" s="120">
        <v>11.27</v>
      </c>
    </row>
    <row r="1902" spans="1:4" ht="30" customHeight="1" x14ac:dyDescent="0.25">
      <c r="A1902" s="118">
        <v>1917227</v>
      </c>
      <c r="B1902" s="119" t="s">
        <v>17058</v>
      </c>
      <c r="C1902" s="118" t="s">
        <v>15350</v>
      </c>
      <c r="D1902" s="120">
        <v>11.9</v>
      </c>
    </row>
    <row r="1903" spans="1:4" ht="30" customHeight="1" x14ac:dyDescent="0.25">
      <c r="A1903" s="118">
        <v>1917228</v>
      </c>
      <c r="B1903" s="119" t="s">
        <v>17059</v>
      </c>
      <c r="C1903" s="118" t="s">
        <v>15350</v>
      </c>
      <c r="D1903" s="120">
        <v>12.51</v>
      </c>
    </row>
    <row r="1904" spans="1:4" ht="30" customHeight="1" x14ac:dyDescent="0.25">
      <c r="A1904" s="118">
        <v>1917229</v>
      </c>
      <c r="B1904" s="119" t="s">
        <v>17060</v>
      </c>
      <c r="C1904" s="118" t="s">
        <v>15350</v>
      </c>
      <c r="D1904" s="120">
        <v>13.03</v>
      </c>
    </row>
    <row r="1905" spans="1:4" ht="30" customHeight="1" x14ac:dyDescent="0.25">
      <c r="A1905" s="118">
        <v>1917230</v>
      </c>
      <c r="B1905" s="119" t="s">
        <v>17061</v>
      </c>
      <c r="C1905" s="118" t="s">
        <v>15350</v>
      </c>
      <c r="D1905" s="120">
        <v>13.63</v>
      </c>
    </row>
    <row r="1906" spans="1:4" ht="30" customHeight="1" x14ac:dyDescent="0.25">
      <c r="A1906" s="118">
        <v>1917231</v>
      </c>
      <c r="B1906" s="119" t="s">
        <v>17062</v>
      </c>
      <c r="C1906" s="118" t="s">
        <v>15350</v>
      </c>
      <c r="D1906" s="120">
        <v>14.25</v>
      </c>
    </row>
    <row r="1907" spans="1:4" ht="30" customHeight="1" x14ac:dyDescent="0.25">
      <c r="A1907" s="118">
        <v>1917232</v>
      </c>
      <c r="B1907" s="119" t="s">
        <v>17063</v>
      </c>
      <c r="C1907" s="118" t="s">
        <v>15350</v>
      </c>
      <c r="D1907" s="120">
        <v>15.01</v>
      </c>
    </row>
    <row r="1908" spans="1:4" ht="30" customHeight="1" x14ac:dyDescent="0.25">
      <c r="A1908" s="118">
        <v>1917233</v>
      </c>
      <c r="B1908" s="119" t="s">
        <v>17064</v>
      </c>
      <c r="C1908" s="118" t="s">
        <v>15350</v>
      </c>
      <c r="D1908" s="120">
        <v>15.65</v>
      </c>
    </row>
    <row r="1909" spans="1:4" ht="30" customHeight="1" x14ac:dyDescent="0.25">
      <c r="A1909" s="118">
        <v>1917234</v>
      </c>
      <c r="B1909" s="119" t="s">
        <v>17065</v>
      </c>
      <c r="C1909" s="118" t="s">
        <v>15350</v>
      </c>
      <c r="D1909" s="120">
        <v>16.43</v>
      </c>
    </row>
    <row r="1910" spans="1:4" ht="15.75" customHeight="1" x14ac:dyDescent="0.25">
      <c r="A1910" s="118">
        <v>1917217</v>
      </c>
      <c r="B1910" s="119" t="s">
        <v>17066</v>
      </c>
      <c r="C1910" s="118" t="s">
        <v>15350</v>
      </c>
      <c r="D1910" s="120">
        <v>6.67</v>
      </c>
    </row>
    <row r="1911" spans="1:4" ht="15.75" customHeight="1" x14ac:dyDescent="0.25">
      <c r="A1911" s="118">
        <v>1917218</v>
      </c>
      <c r="B1911" s="119" t="s">
        <v>17067</v>
      </c>
      <c r="C1911" s="118" t="s">
        <v>15350</v>
      </c>
      <c r="D1911" s="120">
        <v>6.94</v>
      </c>
    </row>
    <row r="1912" spans="1:4" ht="30" customHeight="1" x14ac:dyDescent="0.25">
      <c r="A1912" s="118">
        <v>1917219</v>
      </c>
      <c r="B1912" s="119" t="s">
        <v>17068</v>
      </c>
      <c r="C1912" s="118" t="s">
        <v>15350</v>
      </c>
      <c r="D1912" s="120">
        <v>7.49</v>
      </c>
    </row>
    <row r="1913" spans="1:4" ht="15.75" customHeight="1" x14ac:dyDescent="0.25">
      <c r="A1913" s="118">
        <v>1917724</v>
      </c>
      <c r="B1913" s="119" t="s">
        <v>17069</v>
      </c>
      <c r="C1913" s="118" t="s">
        <v>15350</v>
      </c>
      <c r="D1913" s="120">
        <v>6.52</v>
      </c>
    </row>
    <row r="1914" spans="1:4" ht="30" customHeight="1" x14ac:dyDescent="0.25">
      <c r="A1914" s="118">
        <v>1917274</v>
      </c>
      <c r="B1914" s="119" t="s">
        <v>17070</v>
      </c>
      <c r="C1914" s="118" t="s">
        <v>15350</v>
      </c>
      <c r="D1914" s="120">
        <v>6.2</v>
      </c>
    </row>
    <row r="1915" spans="1:4" ht="30" customHeight="1" x14ac:dyDescent="0.25">
      <c r="A1915" s="118">
        <v>1917275</v>
      </c>
      <c r="B1915" s="119" t="s">
        <v>17071</v>
      </c>
      <c r="C1915" s="118" t="s">
        <v>15350</v>
      </c>
      <c r="D1915" s="120">
        <v>6.58</v>
      </c>
    </row>
    <row r="1916" spans="1:4" ht="30" customHeight="1" x14ac:dyDescent="0.25">
      <c r="A1916" s="118">
        <v>1917276</v>
      </c>
      <c r="B1916" s="119" t="s">
        <v>17072</v>
      </c>
      <c r="C1916" s="118" t="s">
        <v>15350</v>
      </c>
      <c r="D1916" s="120">
        <v>7.15</v>
      </c>
    </row>
    <row r="1917" spans="1:4" ht="30" customHeight="1" x14ac:dyDescent="0.25">
      <c r="A1917" s="118">
        <v>1917277</v>
      </c>
      <c r="B1917" s="119" t="s">
        <v>17073</v>
      </c>
      <c r="C1917" s="118" t="s">
        <v>15350</v>
      </c>
      <c r="D1917" s="120">
        <v>7.63</v>
      </c>
    </row>
    <row r="1918" spans="1:4" ht="30" customHeight="1" x14ac:dyDescent="0.25">
      <c r="A1918" s="118">
        <v>1917278</v>
      </c>
      <c r="B1918" s="119" t="s">
        <v>17074</v>
      </c>
      <c r="C1918" s="118" t="s">
        <v>15350</v>
      </c>
      <c r="D1918" s="120">
        <v>7.91</v>
      </c>
    </row>
    <row r="1919" spans="1:4" ht="30" customHeight="1" x14ac:dyDescent="0.25">
      <c r="A1919" s="118">
        <v>1917279</v>
      </c>
      <c r="B1919" s="119" t="s">
        <v>17075</v>
      </c>
      <c r="C1919" s="118" t="s">
        <v>15350</v>
      </c>
      <c r="D1919" s="120">
        <v>8.39</v>
      </c>
    </row>
    <row r="1920" spans="1:4" ht="30" customHeight="1" x14ac:dyDescent="0.25">
      <c r="A1920" s="118">
        <v>1917280</v>
      </c>
      <c r="B1920" s="119" t="s">
        <v>17076</v>
      </c>
      <c r="C1920" s="118" t="s">
        <v>15350</v>
      </c>
      <c r="D1920" s="120">
        <v>8.86</v>
      </c>
    </row>
    <row r="1921" spans="1:4" ht="30" customHeight="1" x14ac:dyDescent="0.25">
      <c r="A1921" s="118">
        <v>1917281</v>
      </c>
      <c r="B1921" s="119" t="s">
        <v>17077</v>
      </c>
      <c r="C1921" s="118" t="s">
        <v>15350</v>
      </c>
      <c r="D1921" s="120">
        <v>9.4600000000000009</v>
      </c>
    </row>
    <row r="1922" spans="1:4" ht="30" customHeight="1" x14ac:dyDescent="0.25">
      <c r="A1922" s="118">
        <v>1917282</v>
      </c>
      <c r="B1922" s="119" t="s">
        <v>17078</v>
      </c>
      <c r="C1922" s="118" t="s">
        <v>15350</v>
      </c>
      <c r="D1922" s="120">
        <v>9.93</v>
      </c>
    </row>
    <row r="1923" spans="1:4" ht="30" customHeight="1" x14ac:dyDescent="0.25">
      <c r="A1923" s="118">
        <v>1917283</v>
      </c>
      <c r="B1923" s="119" t="s">
        <v>17079</v>
      </c>
      <c r="C1923" s="118" t="s">
        <v>15350</v>
      </c>
      <c r="D1923" s="120">
        <v>10.41</v>
      </c>
    </row>
    <row r="1924" spans="1:4" ht="30" customHeight="1" x14ac:dyDescent="0.25">
      <c r="A1924" s="118">
        <v>1917284</v>
      </c>
      <c r="B1924" s="119" t="s">
        <v>17080</v>
      </c>
      <c r="C1924" s="118" t="s">
        <v>15350</v>
      </c>
      <c r="D1924" s="120">
        <v>10.85</v>
      </c>
    </row>
    <row r="1925" spans="1:4" ht="30" customHeight="1" x14ac:dyDescent="0.25">
      <c r="A1925" s="118">
        <v>1917285</v>
      </c>
      <c r="B1925" s="119" t="s">
        <v>17081</v>
      </c>
      <c r="C1925" s="118" t="s">
        <v>15350</v>
      </c>
      <c r="D1925" s="120">
        <v>11.34</v>
      </c>
    </row>
    <row r="1926" spans="1:4" ht="30" customHeight="1" x14ac:dyDescent="0.25">
      <c r="A1926" s="118">
        <v>1917286</v>
      </c>
      <c r="B1926" s="119" t="s">
        <v>17082</v>
      </c>
      <c r="C1926" s="118" t="s">
        <v>15350</v>
      </c>
      <c r="D1926" s="120">
        <v>12.11</v>
      </c>
    </row>
    <row r="1927" spans="1:4" ht="30" customHeight="1" x14ac:dyDescent="0.25">
      <c r="A1927" s="118">
        <v>1917287</v>
      </c>
      <c r="B1927" s="119" t="s">
        <v>17083</v>
      </c>
      <c r="C1927" s="118" t="s">
        <v>15350</v>
      </c>
      <c r="D1927" s="120">
        <v>12.65</v>
      </c>
    </row>
    <row r="1928" spans="1:4" ht="30" customHeight="1" x14ac:dyDescent="0.25">
      <c r="A1928" s="118">
        <v>1917288</v>
      </c>
      <c r="B1928" s="119" t="s">
        <v>17084</v>
      </c>
      <c r="C1928" s="118" t="s">
        <v>15350</v>
      </c>
      <c r="D1928" s="120">
        <v>13.22</v>
      </c>
    </row>
    <row r="1929" spans="1:4" ht="30" customHeight="1" x14ac:dyDescent="0.25">
      <c r="A1929" s="118">
        <v>1917289</v>
      </c>
      <c r="B1929" s="119" t="s">
        <v>17085</v>
      </c>
      <c r="C1929" s="118" t="s">
        <v>15350</v>
      </c>
      <c r="D1929" s="120">
        <v>13.85</v>
      </c>
    </row>
    <row r="1930" spans="1:4" ht="30" customHeight="1" x14ac:dyDescent="0.25">
      <c r="A1930" s="118">
        <v>1917290</v>
      </c>
      <c r="B1930" s="119" t="s">
        <v>17086</v>
      </c>
      <c r="C1930" s="118" t="s">
        <v>15350</v>
      </c>
      <c r="D1930" s="120">
        <v>14.5</v>
      </c>
    </row>
    <row r="1931" spans="1:4" ht="30" customHeight="1" x14ac:dyDescent="0.25">
      <c r="A1931" s="118">
        <v>1917291</v>
      </c>
      <c r="B1931" s="119" t="s">
        <v>17087</v>
      </c>
      <c r="C1931" s="118" t="s">
        <v>15350</v>
      </c>
      <c r="D1931" s="120">
        <v>15.37</v>
      </c>
    </row>
    <row r="1932" spans="1:4" ht="30" customHeight="1" x14ac:dyDescent="0.25">
      <c r="A1932" s="118">
        <v>1917292</v>
      </c>
      <c r="B1932" s="119" t="s">
        <v>17088</v>
      </c>
      <c r="C1932" s="118" t="s">
        <v>15350</v>
      </c>
      <c r="D1932" s="120">
        <v>16.079999999999998</v>
      </c>
    </row>
    <row r="1933" spans="1:4" ht="30" customHeight="1" x14ac:dyDescent="0.25">
      <c r="A1933" s="118">
        <v>1917293</v>
      </c>
      <c r="B1933" s="119" t="s">
        <v>17089</v>
      </c>
      <c r="C1933" s="118" t="s">
        <v>15350</v>
      </c>
      <c r="D1933" s="120">
        <v>16.84</v>
      </c>
    </row>
    <row r="1934" spans="1:4" ht="30" customHeight="1" x14ac:dyDescent="0.25">
      <c r="A1934" s="118">
        <v>1917294</v>
      </c>
      <c r="B1934" s="119" t="s">
        <v>17090</v>
      </c>
      <c r="C1934" s="118" t="s">
        <v>15350</v>
      </c>
      <c r="D1934" s="120">
        <v>17.84</v>
      </c>
    </row>
    <row r="1935" spans="1:4" ht="30" customHeight="1" x14ac:dyDescent="0.25">
      <c r="A1935" s="118">
        <v>1917295</v>
      </c>
      <c r="B1935" s="119" t="s">
        <v>17091</v>
      </c>
      <c r="C1935" s="118" t="s">
        <v>15350</v>
      </c>
      <c r="D1935" s="120">
        <v>18.829999999999998</v>
      </c>
    </row>
    <row r="1936" spans="1:4" ht="30" customHeight="1" x14ac:dyDescent="0.25">
      <c r="A1936" s="118">
        <v>1917296</v>
      </c>
      <c r="B1936" s="119" t="s">
        <v>17092</v>
      </c>
      <c r="C1936" s="118" t="s">
        <v>15350</v>
      </c>
      <c r="D1936" s="120">
        <v>20.14</v>
      </c>
    </row>
    <row r="1937" spans="1:4" ht="30" customHeight="1" x14ac:dyDescent="0.25">
      <c r="A1937" s="118">
        <v>1917297</v>
      </c>
      <c r="B1937" s="119" t="s">
        <v>17093</v>
      </c>
      <c r="C1937" s="118" t="s">
        <v>15350</v>
      </c>
      <c r="D1937" s="120">
        <v>21.43</v>
      </c>
    </row>
    <row r="1938" spans="1:4" ht="30" customHeight="1" x14ac:dyDescent="0.25">
      <c r="A1938" s="118">
        <v>1917298</v>
      </c>
      <c r="B1938" s="119" t="s">
        <v>17094</v>
      </c>
      <c r="C1938" s="118" t="s">
        <v>15350</v>
      </c>
      <c r="D1938" s="120">
        <v>22.83</v>
      </c>
    </row>
    <row r="1939" spans="1:4" ht="15.75" customHeight="1" x14ac:dyDescent="0.25">
      <c r="A1939" s="118">
        <v>1917271</v>
      </c>
      <c r="B1939" s="119" t="s">
        <v>17095</v>
      </c>
      <c r="C1939" s="118" t="s">
        <v>15350</v>
      </c>
      <c r="D1939" s="120">
        <v>5.26</v>
      </c>
    </row>
    <row r="1940" spans="1:4" ht="30" customHeight="1" x14ac:dyDescent="0.25">
      <c r="A1940" s="118">
        <v>1917299</v>
      </c>
      <c r="B1940" s="119" t="s">
        <v>17096</v>
      </c>
      <c r="C1940" s="118" t="s">
        <v>15350</v>
      </c>
      <c r="D1940" s="120">
        <v>24.49</v>
      </c>
    </row>
    <row r="1941" spans="1:4" ht="30" customHeight="1" x14ac:dyDescent="0.25">
      <c r="A1941" s="118">
        <v>1917300</v>
      </c>
      <c r="B1941" s="119" t="s">
        <v>17097</v>
      </c>
      <c r="C1941" s="118" t="s">
        <v>15350</v>
      </c>
      <c r="D1941" s="120">
        <v>26.32</v>
      </c>
    </row>
    <row r="1942" spans="1:4" ht="30" customHeight="1" x14ac:dyDescent="0.25">
      <c r="A1942" s="118">
        <v>1917301</v>
      </c>
      <c r="B1942" s="119" t="s">
        <v>17098</v>
      </c>
      <c r="C1942" s="118" t="s">
        <v>15350</v>
      </c>
      <c r="D1942" s="120">
        <v>28.66</v>
      </c>
    </row>
    <row r="1943" spans="1:4" ht="30" customHeight="1" x14ac:dyDescent="0.25">
      <c r="A1943" s="118">
        <v>1917302</v>
      </c>
      <c r="B1943" s="119" t="s">
        <v>17099</v>
      </c>
      <c r="C1943" s="118" t="s">
        <v>15350</v>
      </c>
      <c r="D1943" s="120">
        <v>30.96</v>
      </c>
    </row>
    <row r="1944" spans="1:4" ht="30" customHeight="1" x14ac:dyDescent="0.25">
      <c r="A1944" s="118">
        <v>1917303</v>
      </c>
      <c r="B1944" s="119" t="s">
        <v>17100</v>
      </c>
      <c r="C1944" s="118" t="s">
        <v>15350</v>
      </c>
      <c r="D1944" s="120">
        <v>33.1</v>
      </c>
    </row>
    <row r="1945" spans="1:4" ht="30" customHeight="1" x14ac:dyDescent="0.25">
      <c r="A1945" s="118">
        <v>1917304</v>
      </c>
      <c r="B1945" s="119" t="s">
        <v>17101</v>
      </c>
      <c r="C1945" s="118" t="s">
        <v>15350</v>
      </c>
      <c r="D1945" s="120">
        <v>35.21</v>
      </c>
    </row>
    <row r="1946" spans="1:4" ht="30" customHeight="1" x14ac:dyDescent="0.25">
      <c r="A1946" s="118">
        <v>1917305</v>
      </c>
      <c r="B1946" s="119" t="s">
        <v>17102</v>
      </c>
      <c r="C1946" s="118" t="s">
        <v>15350</v>
      </c>
      <c r="D1946" s="120">
        <v>37.56</v>
      </c>
    </row>
    <row r="1947" spans="1:4" ht="30" customHeight="1" x14ac:dyDescent="0.25">
      <c r="A1947" s="118">
        <v>1917306</v>
      </c>
      <c r="B1947" s="119" t="s">
        <v>17103</v>
      </c>
      <c r="C1947" s="118" t="s">
        <v>15350</v>
      </c>
      <c r="D1947" s="120">
        <v>40.36</v>
      </c>
    </row>
    <row r="1948" spans="1:4" ht="30" customHeight="1" x14ac:dyDescent="0.25">
      <c r="A1948" s="118">
        <v>1917307</v>
      </c>
      <c r="B1948" s="119" t="s">
        <v>17104</v>
      </c>
      <c r="C1948" s="118" t="s">
        <v>15350</v>
      </c>
      <c r="D1948" s="120">
        <v>42.48</v>
      </c>
    </row>
    <row r="1949" spans="1:4" ht="15.75" customHeight="1" x14ac:dyDescent="0.25">
      <c r="A1949" s="118">
        <v>1917272</v>
      </c>
      <c r="B1949" s="119" t="s">
        <v>17105</v>
      </c>
      <c r="C1949" s="118" t="s">
        <v>15350</v>
      </c>
      <c r="D1949" s="120">
        <v>5.5</v>
      </c>
    </row>
    <row r="1950" spans="1:4" ht="30" customHeight="1" x14ac:dyDescent="0.25">
      <c r="A1950" s="118">
        <v>1917273</v>
      </c>
      <c r="B1950" s="119" t="s">
        <v>17106</v>
      </c>
      <c r="C1950" s="118" t="s">
        <v>15350</v>
      </c>
      <c r="D1950" s="120">
        <v>5.77</v>
      </c>
    </row>
    <row r="1951" spans="1:4" ht="15.75" customHeight="1" x14ac:dyDescent="0.25">
      <c r="A1951" s="118">
        <v>1917729</v>
      </c>
      <c r="B1951" s="119" t="s">
        <v>17107</v>
      </c>
      <c r="C1951" s="118" t="s">
        <v>15350</v>
      </c>
      <c r="D1951" s="120">
        <v>5.18</v>
      </c>
    </row>
    <row r="1952" spans="1:4" ht="30" customHeight="1" x14ac:dyDescent="0.25">
      <c r="A1952" s="118">
        <v>1917367</v>
      </c>
      <c r="B1952" s="119" t="s">
        <v>17108</v>
      </c>
      <c r="C1952" s="118" t="s">
        <v>15350</v>
      </c>
      <c r="D1952" s="120">
        <v>6.16</v>
      </c>
    </row>
    <row r="1953" spans="1:4" ht="30" customHeight="1" x14ac:dyDescent="0.25">
      <c r="A1953" s="118">
        <v>1917368</v>
      </c>
      <c r="B1953" s="119" t="s">
        <v>17109</v>
      </c>
      <c r="C1953" s="118" t="s">
        <v>15350</v>
      </c>
      <c r="D1953" s="120">
        <v>6.56</v>
      </c>
    </row>
    <row r="1954" spans="1:4" ht="30" customHeight="1" x14ac:dyDescent="0.25">
      <c r="A1954" s="118">
        <v>1917369</v>
      </c>
      <c r="B1954" s="119" t="s">
        <v>17110</v>
      </c>
      <c r="C1954" s="118" t="s">
        <v>15350</v>
      </c>
      <c r="D1954" s="120">
        <v>7.1</v>
      </c>
    </row>
    <row r="1955" spans="1:4" ht="30" customHeight="1" x14ac:dyDescent="0.25">
      <c r="A1955" s="118">
        <v>1917370</v>
      </c>
      <c r="B1955" s="119" t="s">
        <v>17111</v>
      </c>
      <c r="C1955" s="118" t="s">
        <v>15350</v>
      </c>
      <c r="D1955" s="120">
        <v>7.47</v>
      </c>
    </row>
    <row r="1956" spans="1:4" ht="30" customHeight="1" x14ac:dyDescent="0.25">
      <c r="A1956" s="118">
        <v>1917371</v>
      </c>
      <c r="B1956" s="119" t="s">
        <v>17112</v>
      </c>
      <c r="C1956" s="118" t="s">
        <v>15350</v>
      </c>
      <c r="D1956" s="120">
        <v>7.8</v>
      </c>
    </row>
    <row r="1957" spans="1:4" ht="30" customHeight="1" x14ac:dyDescent="0.25">
      <c r="A1957" s="118">
        <v>1917372</v>
      </c>
      <c r="B1957" s="119" t="s">
        <v>17113</v>
      </c>
      <c r="C1957" s="118" t="s">
        <v>15350</v>
      </c>
      <c r="D1957" s="120">
        <v>8.14</v>
      </c>
    </row>
    <row r="1958" spans="1:4" ht="30" customHeight="1" x14ac:dyDescent="0.25">
      <c r="A1958" s="118">
        <v>1917373</v>
      </c>
      <c r="B1958" s="119" t="s">
        <v>17114</v>
      </c>
      <c r="C1958" s="118" t="s">
        <v>15350</v>
      </c>
      <c r="D1958" s="120">
        <v>8.42</v>
      </c>
    </row>
    <row r="1959" spans="1:4" ht="30" customHeight="1" x14ac:dyDescent="0.25">
      <c r="A1959" s="118">
        <v>1917374</v>
      </c>
      <c r="B1959" s="119" t="s">
        <v>17115</v>
      </c>
      <c r="C1959" s="118" t="s">
        <v>15350</v>
      </c>
      <c r="D1959" s="120">
        <v>9.0399999999999991</v>
      </c>
    </row>
    <row r="1960" spans="1:4" ht="30" customHeight="1" x14ac:dyDescent="0.25">
      <c r="A1960" s="118">
        <v>1917375</v>
      </c>
      <c r="B1960" s="119" t="s">
        <v>17116</v>
      </c>
      <c r="C1960" s="118" t="s">
        <v>15350</v>
      </c>
      <c r="D1960" s="120">
        <v>9.35</v>
      </c>
    </row>
    <row r="1961" spans="1:4" ht="30" customHeight="1" x14ac:dyDescent="0.25">
      <c r="A1961" s="118">
        <v>1917376</v>
      </c>
      <c r="B1961" s="119" t="s">
        <v>17117</v>
      </c>
      <c r="C1961" s="118" t="s">
        <v>15350</v>
      </c>
      <c r="D1961" s="120">
        <v>9.67</v>
      </c>
    </row>
    <row r="1962" spans="1:4" ht="30" customHeight="1" x14ac:dyDescent="0.25">
      <c r="A1962" s="118">
        <v>1917377</v>
      </c>
      <c r="B1962" s="119" t="s">
        <v>17118</v>
      </c>
      <c r="C1962" s="118" t="s">
        <v>15350</v>
      </c>
      <c r="D1962" s="120">
        <v>9.99</v>
      </c>
    </row>
    <row r="1963" spans="1:4" ht="30" customHeight="1" x14ac:dyDescent="0.25">
      <c r="A1963" s="118">
        <v>1917378</v>
      </c>
      <c r="B1963" s="119" t="s">
        <v>17119</v>
      </c>
      <c r="C1963" s="118" t="s">
        <v>15350</v>
      </c>
      <c r="D1963" s="120">
        <v>10.32</v>
      </c>
    </row>
    <row r="1964" spans="1:4" ht="30" customHeight="1" x14ac:dyDescent="0.25">
      <c r="A1964" s="118">
        <v>1917379</v>
      </c>
      <c r="B1964" s="119" t="s">
        <v>17120</v>
      </c>
      <c r="C1964" s="118" t="s">
        <v>15350</v>
      </c>
      <c r="D1964" s="120">
        <v>10.97</v>
      </c>
    </row>
    <row r="1965" spans="1:4" ht="30" customHeight="1" x14ac:dyDescent="0.25">
      <c r="A1965" s="118">
        <v>1917380</v>
      </c>
      <c r="B1965" s="119" t="s">
        <v>17121</v>
      </c>
      <c r="C1965" s="118" t="s">
        <v>15350</v>
      </c>
      <c r="D1965" s="120">
        <v>11.38</v>
      </c>
    </row>
    <row r="1966" spans="1:4" ht="30" customHeight="1" x14ac:dyDescent="0.25">
      <c r="A1966" s="118">
        <v>1917381</v>
      </c>
      <c r="B1966" s="119" t="s">
        <v>17122</v>
      </c>
      <c r="C1966" s="118" t="s">
        <v>15350</v>
      </c>
      <c r="D1966" s="120">
        <v>11.8</v>
      </c>
    </row>
    <row r="1967" spans="1:4" ht="30" customHeight="1" x14ac:dyDescent="0.25">
      <c r="A1967" s="118">
        <v>1917382</v>
      </c>
      <c r="B1967" s="119" t="s">
        <v>17123</v>
      </c>
      <c r="C1967" s="118" t="s">
        <v>15350</v>
      </c>
      <c r="D1967" s="120">
        <v>12.31</v>
      </c>
    </row>
    <row r="1968" spans="1:4" ht="30" customHeight="1" x14ac:dyDescent="0.25">
      <c r="A1968" s="118">
        <v>1917383</v>
      </c>
      <c r="B1968" s="119" t="s">
        <v>17124</v>
      </c>
      <c r="C1968" s="118" t="s">
        <v>15350</v>
      </c>
      <c r="D1968" s="120">
        <v>12.77</v>
      </c>
    </row>
    <row r="1969" spans="1:4" ht="30" customHeight="1" x14ac:dyDescent="0.25">
      <c r="A1969" s="118">
        <v>1917384</v>
      </c>
      <c r="B1969" s="119" t="s">
        <v>17125</v>
      </c>
      <c r="C1969" s="118" t="s">
        <v>15350</v>
      </c>
      <c r="D1969" s="120">
        <v>13.5</v>
      </c>
    </row>
    <row r="1970" spans="1:4" ht="30" customHeight="1" x14ac:dyDescent="0.25">
      <c r="A1970" s="118">
        <v>1917385</v>
      </c>
      <c r="B1970" s="119" t="s">
        <v>17126</v>
      </c>
      <c r="C1970" s="118" t="s">
        <v>15350</v>
      </c>
      <c r="D1970" s="120">
        <v>14.08</v>
      </c>
    </row>
    <row r="1971" spans="1:4" ht="30" customHeight="1" x14ac:dyDescent="0.25">
      <c r="A1971" s="118">
        <v>1917386</v>
      </c>
      <c r="B1971" s="119" t="s">
        <v>17127</v>
      </c>
      <c r="C1971" s="118" t="s">
        <v>15350</v>
      </c>
      <c r="D1971" s="120">
        <v>14.68</v>
      </c>
    </row>
    <row r="1972" spans="1:4" ht="30" customHeight="1" x14ac:dyDescent="0.25">
      <c r="A1972" s="118">
        <v>1917387</v>
      </c>
      <c r="B1972" s="119" t="s">
        <v>17128</v>
      </c>
      <c r="C1972" s="118" t="s">
        <v>15350</v>
      </c>
      <c r="D1972" s="120">
        <v>15.31</v>
      </c>
    </row>
    <row r="1973" spans="1:4" ht="30" customHeight="1" x14ac:dyDescent="0.25">
      <c r="A1973" s="118">
        <v>1917388</v>
      </c>
      <c r="B1973" s="119" t="s">
        <v>17129</v>
      </c>
      <c r="C1973" s="118" t="s">
        <v>15350</v>
      </c>
      <c r="D1973" s="120">
        <v>15.97</v>
      </c>
    </row>
    <row r="1974" spans="1:4" ht="30" customHeight="1" x14ac:dyDescent="0.25">
      <c r="A1974" s="118">
        <v>1917389</v>
      </c>
      <c r="B1974" s="119" t="s">
        <v>17130</v>
      </c>
      <c r="C1974" s="118" t="s">
        <v>15350</v>
      </c>
      <c r="D1974" s="120">
        <v>16.920000000000002</v>
      </c>
    </row>
    <row r="1975" spans="1:4" ht="30" customHeight="1" x14ac:dyDescent="0.25">
      <c r="A1975" s="118">
        <v>1917390</v>
      </c>
      <c r="B1975" s="119" t="s">
        <v>17131</v>
      </c>
      <c r="C1975" s="118" t="s">
        <v>15350</v>
      </c>
      <c r="D1975" s="120">
        <v>17.84</v>
      </c>
    </row>
    <row r="1976" spans="1:4" ht="30" customHeight="1" x14ac:dyDescent="0.25">
      <c r="A1976" s="118">
        <v>1917391</v>
      </c>
      <c r="B1976" s="119" t="s">
        <v>17132</v>
      </c>
      <c r="C1976" s="118" t="s">
        <v>15350</v>
      </c>
      <c r="D1976" s="120">
        <v>18.82</v>
      </c>
    </row>
    <row r="1977" spans="1:4" ht="30" customHeight="1" x14ac:dyDescent="0.25">
      <c r="A1977" s="118">
        <v>1917364</v>
      </c>
      <c r="B1977" s="119" t="s">
        <v>17133</v>
      </c>
      <c r="C1977" s="118" t="s">
        <v>15350</v>
      </c>
      <c r="D1977" s="120">
        <v>4.99</v>
      </c>
    </row>
    <row r="1978" spans="1:4" ht="30" customHeight="1" x14ac:dyDescent="0.25">
      <c r="A1978" s="118">
        <v>1917392</v>
      </c>
      <c r="B1978" s="119" t="s">
        <v>17134</v>
      </c>
      <c r="C1978" s="118" t="s">
        <v>15350</v>
      </c>
      <c r="D1978" s="120">
        <v>20.059999999999999</v>
      </c>
    </row>
    <row r="1979" spans="1:4" ht="30" customHeight="1" x14ac:dyDescent="0.25">
      <c r="A1979" s="118">
        <v>1917393</v>
      </c>
      <c r="B1979" s="119" t="s">
        <v>17135</v>
      </c>
      <c r="C1979" s="118" t="s">
        <v>15350</v>
      </c>
      <c r="D1979" s="120">
        <v>21.37</v>
      </c>
    </row>
    <row r="1980" spans="1:4" ht="30" customHeight="1" x14ac:dyDescent="0.25">
      <c r="A1980" s="118">
        <v>1917394</v>
      </c>
      <c r="B1980" s="119" t="s">
        <v>17136</v>
      </c>
      <c r="C1980" s="118" t="s">
        <v>15350</v>
      </c>
      <c r="D1980" s="120">
        <v>23.15</v>
      </c>
    </row>
    <row r="1981" spans="1:4" ht="30" customHeight="1" x14ac:dyDescent="0.25">
      <c r="A1981" s="118">
        <v>1917395</v>
      </c>
      <c r="B1981" s="119" t="s">
        <v>17137</v>
      </c>
      <c r="C1981" s="118" t="s">
        <v>15350</v>
      </c>
      <c r="D1981" s="120">
        <v>24.44</v>
      </c>
    </row>
    <row r="1982" spans="1:4" ht="30" customHeight="1" x14ac:dyDescent="0.25">
      <c r="A1982" s="118">
        <v>1917396</v>
      </c>
      <c r="B1982" s="119" t="s">
        <v>17138</v>
      </c>
      <c r="C1982" s="118" t="s">
        <v>15350</v>
      </c>
      <c r="D1982" s="120">
        <v>25.92</v>
      </c>
    </row>
    <row r="1983" spans="1:4" ht="30" customHeight="1" x14ac:dyDescent="0.25">
      <c r="A1983" s="118">
        <v>1917397</v>
      </c>
      <c r="B1983" s="119" t="s">
        <v>17139</v>
      </c>
      <c r="C1983" s="118" t="s">
        <v>15350</v>
      </c>
      <c r="D1983" s="120">
        <v>27.61</v>
      </c>
    </row>
    <row r="1984" spans="1:4" ht="30" customHeight="1" x14ac:dyDescent="0.25">
      <c r="A1984" s="118">
        <v>1917398</v>
      </c>
      <c r="B1984" s="119" t="s">
        <v>17140</v>
      </c>
      <c r="C1984" s="118" t="s">
        <v>15350</v>
      </c>
      <c r="D1984" s="120">
        <v>29.11</v>
      </c>
    </row>
    <row r="1985" spans="1:4" ht="30" customHeight="1" x14ac:dyDescent="0.25">
      <c r="A1985" s="118">
        <v>1917399</v>
      </c>
      <c r="B1985" s="119" t="s">
        <v>17141</v>
      </c>
      <c r="C1985" s="118" t="s">
        <v>15350</v>
      </c>
      <c r="D1985" s="120">
        <v>31.14</v>
      </c>
    </row>
    <row r="1986" spans="1:4" ht="30" customHeight="1" x14ac:dyDescent="0.25">
      <c r="A1986" s="118">
        <v>1917400</v>
      </c>
      <c r="B1986" s="119" t="s">
        <v>17142</v>
      </c>
      <c r="C1986" s="118" t="s">
        <v>15350</v>
      </c>
      <c r="D1986" s="120">
        <v>33.07</v>
      </c>
    </row>
    <row r="1987" spans="1:4" ht="30" customHeight="1" x14ac:dyDescent="0.25">
      <c r="A1987" s="118">
        <v>1917401</v>
      </c>
      <c r="B1987" s="119" t="s">
        <v>17143</v>
      </c>
      <c r="C1987" s="118" t="s">
        <v>15350</v>
      </c>
      <c r="D1987" s="120">
        <v>34.81</v>
      </c>
    </row>
    <row r="1988" spans="1:4" ht="30" customHeight="1" x14ac:dyDescent="0.25">
      <c r="A1988" s="118">
        <v>1917365</v>
      </c>
      <c r="B1988" s="119" t="s">
        <v>17144</v>
      </c>
      <c r="C1988" s="118" t="s">
        <v>15350</v>
      </c>
      <c r="D1988" s="120">
        <v>5.45</v>
      </c>
    </row>
    <row r="1989" spans="1:4" ht="30" customHeight="1" x14ac:dyDescent="0.25">
      <c r="A1989" s="118">
        <v>1917402</v>
      </c>
      <c r="B1989" s="119" t="s">
        <v>17145</v>
      </c>
      <c r="C1989" s="118" t="s">
        <v>15350</v>
      </c>
      <c r="D1989" s="120">
        <v>36.86</v>
      </c>
    </row>
    <row r="1990" spans="1:4" ht="30" customHeight="1" x14ac:dyDescent="0.25">
      <c r="A1990" s="118">
        <v>1917403</v>
      </c>
      <c r="B1990" s="119" t="s">
        <v>17146</v>
      </c>
      <c r="C1990" s="118" t="s">
        <v>15350</v>
      </c>
      <c r="D1990" s="120">
        <v>39.159999999999997</v>
      </c>
    </row>
    <row r="1991" spans="1:4" ht="30" customHeight="1" x14ac:dyDescent="0.25">
      <c r="A1991" s="118">
        <v>1917404</v>
      </c>
      <c r="B1991" s="119" t="s">
        <v>17147</v>
      </c>
      <c r="C1991" s="118" t="s">
        <v>15350</v>
      </c>
      <c r="D1991" s="120">
        <v>41.44</v>
      </c>
    </row>
    <row r="1992" spans="1:4" ht="30" customHeight="1" x14ac:dyDescent="0.25">
      <c r="A1992" s="118">
        <v>1917405</v>
      </c>
      <c r="B1992" s="119" t="s">
        <v>17148</v>
      </c>
      <c r="C1992" s="118" t="s">
        <v>15350</v>
      </c>
      <c r="D1992" s="120">
        <v>43.69</v>
      </c>
    </row>
    <row r="1993" spans="1:4" ht="30" customHeight="1" x14ac:dyDescent="0.25">
      <c r="A1993" s="118">
        <v>1917406</v>
      </c>
      <c r="B1993" s="119" t="s">
        <v>17149</v>
      </c>
      <c r="C1993" s="118" t="s">
        <v>15350</v>
      </c>
      <c r="D1993" s="120">
        <v>46.18</v>
      </c>
    </row>
    <row r="1994" spans="1:4" ht="30" customHeight="1" x14ac:dyDescent="0.25">
      <c r="A1994" s="118">
        <v>1917407</v>
      </c>
      <c r="B1994" s="119" t="s">
        <v>17150</v>
      </c>
      <c r="C1994" s="118" t="s">
        <v>15350</v>
      </c>
      <c r="D1994" s="120">
        <v>49.04</v>
      </c>
    </row>
    <row r="1995" spans="1:4" ht="30" customHeight="1" x14ac:dyDescent="0.25">
      <c r="A1995" s="118">
        <v>1917408</v>
      </c>
      <c r="B1995" s="119" t="s">
        <v>17151</v>
      </c>
      <c r="C1995" s="118" t="s">
        <v>15350</v>
      </c>
      <c r="D1995" s="120">
        <v>52.22</v>
      </c>
    </row>
    <row r="1996" spans="1:4" ht="30" customHeight="1" x14ac:dyDescent="0.25">
      <c r="A1996" s="118">
        <v>1917409</v>
      </c>
      <c r="B1996" s="119" t="s">
        <v>17152</v>
      </c>
      <c r="C1996" s="118" t="s">
        <v>15350</v>
      </c>
      <c r="D1996" s="120">
        <v>54.67</v>
      </c>
    </row>
    <row r="1997" spans="1:4" ht="30" customHeight="1" x14ac:dyDescent="0.25">
      <c r="A1997" s="118">
        <v>1917410</v>
      </c>
      <c r="B1997" s="119" t="s">
        <v>17153</v>
      </c>
      <c r="C1997" s="118" t="s">
        <v>15350</v>
      </c>
      <c r="D1997" s="120">
        <v>56.97</v>
      </c>
    </row>
    <row r="1998" spans="1:4" ht="30" customHeight="1" x14ac:dyDescent="0.25">
      <c r="A1998" s="118">
        <v>1917411</v>
      </c>
      <c r="B1998" s="119" t="s">
        <v>17154</v>
      </c>
      <c r="C1998" s="118" t="s">
        <v>15350</v>
      </c>
      <c r="D1998" s="120">
        <v>59.55</v>
      </c>
    </row>
    <row r="1999" spans="1:4" ht="30" customHeight="1" x14ac:dyDescent="0.25">
      <c r="A1999" s="118">
        <v>1917366</v>
      </c>
      <c r="B1999" s="119" t="s">
        <v>17155</v>
      </c>
      <c r="C1999" s="118" t="s">
        <v>15350</v>
      </c>
      <c r="D1999" s="120">
        <v>5.76</v>
      </c>
    </row>
    <row r="2000" spans="1:4" ht="15.75" customHeight="1" x14ac:dyDescent="0.25">
      <c r="A2000" s="118">
        <v>1917732</v>
      </c>
      <c r="B2000" s="119" t="s">
        <v>17156</v>
      </c>
      <c r="C2000" s="118" t="s">
        <v>15350</v>
      </c>
      <c r="D2000" s="120">
        <v>4.66</v>
      </c>
    </row>
    <row r="2001" spans="1:4" ht="15.75" customHeight="1" x14ac:dyDescent="0.25">
      <c r="A2001" s="118">
        <v>1917043</v>
      </c>
      <c r="B2001" s="119" t="s">
        <v>17157</v>
      </c>
      <c r="C2001" s="118" t="s">
        <v>15350</v>
      </c>
      <c r="D2001" s="120">
        <v>28.82</v>
      </c>
    </row>
    <row r="2002" spans="1:4" ht="15.75" customHeight="1" x14ac:dyDescent="0.25">
      <c r="A2002" s="118">
        <v>1917044</v>
      </c>
      <c r="B2002" s="119" t="s">
        <v>17158</v>
      </c>
      <c r="C2002" s="118" t="s">
        <v>15350</v>
      </c>
      <c r="D2002" s="120">
        <v>29.33</v>
      </c>
    </row>
    <row r="2003" spans="1:4" ht="15.75" customHeight="1" x14ac:dyDescent="0.25">
      <c r="A2003" s="118">
        <v>1917045</v>
      </c>
      <c r="B2003" s="119" t="s">
        <v>17159</v>
      </c>
      <c r="C2003" s="118" t="s">
        <v>15350</v>
      </c>
      <c r="D2003" s="120">
        <v>29.84</v>
      </c>
    </row>
    <row r="2004" spans="1:4" ht="15.75" customHeight="1" x14ac:dyDescent="0.25">
      <c r="A2004" s="118">
        <v>1917046</v>
      </c>
      <c r="B2004" s="119" t="s">
        <v>17160</v>
      </c>
      <c r="C2004" s="118" t="s">
        <v>15350</v>
      </c>
      <c r="D2004" s="120">
        <v>30.38</v>
      </c>
    </row>
    <row r="2005" spans="1:4" ht="15.75" customHeight="1" x14ac:dyDescent="0.25">
      <c r="A2005" s="118">
        <v>1917047</v>
      </c>
      <c r="B2005" s="119" t="s">
        <v>17161</v>
      </c>
      <c r="C2005" s="118" t="s">
        <v>15350</v>
      </c>
      <c r="D2005" s="120">
        <v>30.95</v>
      </c>
    </row>
    <row r="2006" spans="1:4" ht="15.75" customHeight="1" x14ac:dyDescent="0.25">
      <c r="A2006" s="118">
        <v>1917048</v>
      </c>
      <c r="B2006" s="119" t="s">
        <v>17162</v>
      </c>
      <c r="C2006" s="118" t="s">
        <v>15350</v>
      </c>
      <c r="D2006" s="120">
        <v>31.25</v>
      </c>
    </row>
    <row r="2007" spans="1:4" ht="15.75" customHeight="1" x14ac:dyDescent="0.25">
      <c r="A2007" s="118">
        <v>1901518</v>
      </c>
      <c r="B2007" s="119" t="s">
        <v>17163</v>
      </c>
      <c r="C2007" s="118" t="s">
        <v>15350</v>
      </c>
      <c r="D2007" s="120">
        <v>16.059999999999999</v>
      </c>
    </row>
    <row r="2008" spans="1:4" ht="15.75" customHeight="1" x14ac:dyDescent="0.25">
      <c r="A2008" s="118">
        <v>1901519</v>
      </c>
      <c r="B2008" s="119" t="s">
        <v>17164</v>
      </c>
      <c r="C2008" s="118" t="s">
        <v>15350</v>
      </c>
      <c r="D2008" s="120">
        <v>16.18</v>
      </c>
    </row>
    <row r="2009" spans="1:4" ht="15.75" customHeight="1" x14ac:dyDescent="0.25">
      <c r="A2009" s="118">
        <v>1901520</v>
      </c>
      <c r="B2009" s="119" t="s">
        <v>17165</v>
      </c>
      <c r="C2009" s="118" t="s">
        <v>15350</v>
      </c>
      <c r="D2009" s="120">
        <v>16.309999999999999</v>
      </c>
    </row>
    <row r="2010" spans="1:4" ht="15.75" customHeight="1" x14ac:dyDescent="0.25">
      <c r="A2010" s="118">
        <v>1901521</v>
      </c>
      <c r="B2010" s="119" t="s">
        <v>17166</v>
      </c>
      <c r="C2010" s="118" t="s">
        <v>15350</v>
      </c>
      <c r="D2010" s="120">
        <v>16.440000000000001</v>
      </c>
    </row>
    <row r="2011" spans="1:4" ht="15.75" customHeight="1" x14ac:dyDescent="0.25">
      <c r="A2011" s="118">
        <v>1901522</v>
      </c>
      <c r="B2011" s="119" t="s">
        <v>17167</v>
      </c>
      <c r="C2011" s="118" t="s">
        <v>15350</v>
      </c>
      <c r="D2011" s="120">
        <v>16.579999999999998</v>
      </c>
    </row>
    <row r="2012" spans="1:4" ht="15.75" customHeight="1" x14ac:dyDescent="0.25">
      <c r="A2012" s="118">
        <v>1901517</v>
      </c>
      <c r="B2012" s="119" t="s">
        <v>17168</v>
      </c>
      <c r="C2012" s="118" t="s">
        <v>15350</v>
      </c>
      <c r="D2012" s="120">
        <v>16.649999999999999</v>
      </c>
    </row>
    <row r="2013" spans="1:4" ht="15.75" customHeight="1" x14ac:dyDescent="0.25">
      <c r="A2013" s="118">
        <v>1901523</v>
      </c>
      <c r="B2013" s="119" t="s">
        <v>17169</v>
      </c>
      <c r="C2013" s="118" t="s">
        <v>15350</v>
      </c>
      <c r="D2013" s="120">
        <v>21.07</v>
      </c>
    </row>
    <row r="2014" spans="1:4" ht="15.75" customHeight="1" x14ac:dyDescent="0.25">
      <c r="A2014" s="118">
        <v>1901524</v>
      </c>
      <c r="B2014" s="119" t="s">
        <v>17170</v>
      </c>
      <c r="C2014" s="118" t="s">
        <v>15350</v>
      </c>
      <c r="D2014" s="120">
        <v>21.18</v>
      </c>
    </row>
    <row r="2015" spans="1:4" ht="15.75" customHeight="1" x14ac:dyDescent="0.25">
      <c r="A2015" s="118">
        <v>1901525</v>
      </c>
      <c r="B2015" s="119" t="s">
        <v>17171</v>
      </c>
      <c r="C2015" s="118" t="s">
        <v>15350</v>
      </c>
      <c r="D2015" s="120">
        <v>21.3</v>
      </c>
    </row>
    <row r="2016" spans="1:4" ht="15.75" customHeight="1" x14ac:dyDescent="0.25">
      <c r="A2016" s="118">
        <v>1901526</v>
      </c>
      <c r="B2016" s="119" t="s">
        <v>17172</v>
      </c>
      <c r="C2016" s="118" t="s">
        <v>15350</v>
      </c>
      <c r="D2016" s="120">
        <v>21.42</v>
      </c>
    </row>
    <row r="2017" spans="1:4" ht="15.75" customHeight="1" x14ac:dyDescent="0.25">
      <c r="A2017" s="118">
        <v>1901527</v>
      </c>
      <c r="B2017" s="119" t="s">
        <v>17173</v>
      </c>
      <c r="C2017" s="118" t="s">
        <v>15350</v>
      </c>
      <c r="D2017" s="120">
        <v>21.56</v>
      </c>
    </row>
    <row r="2018" spans="1:4" ht="15.75" customHeight="1" x14ac:dyDescent="0.25">
      <c r="A2018" s="118">
        <v>1901528</v>
      </c>
      <c r="B2018" s="119" t="s">
        <v>17174</v>
      </c>
      <c r="C2018" s="118" t="s">
        <v>15350</v>
      </c>
      <c r="D2018" s="120">
        <v>21.62</v>
      </c>
    </row>
    <row r="2019" spans="1:4" ht="15.75" customHeight="1" x14ac:dyDescent="0.25">
      <c r="A2019" s="118">
        <v>1917079</v>
      </c>
      <c r="B2019" s="119" t="s">
        <v>17175</v>
      </c>
      <c r="C2019" s="118" t="s">
        <v>15350</v>
      </c>
      <c r="D2019" s="120">
        <v>19</v>
      </c>
    </row>
    <row r="2020" spans="1:4" ht="15.75" customHeight="1" x14ac:dyDescent="0.25">
      <c r="A2020" s="118">
        <v>1917080</v>
      </c>
      <c r="B2020" s="119" t="s">
        <v>17176</v>
      </c>
      <c r="C2020" s="118" t="s">
        <v>15350</v>
      </c>
      <c r="D2020" s="120">
        <v>19.29</v>
      </c>
    </row>
    <row r="2021" spans="1:4" ht="15.75" customHeight="1" x14ac:dyDescent="0.25">
      <c r="A2021" s="118">
        <v>1917081</v>
      </c>
      <c r="B2021" s="119" t="s">
        <v>17177</v>
      </c>
      <c r="C2021" s="118" t="s">
        <v>15350</v>
      </c>
      <c r="D2021" s="120">
        <v>19.59</v>
      </c>
    </row>
    <row r="2022" spans="1:4" ht="15.75" customHeight="1" x14ac:dyDescent="0.25">
      <c r="A2022" s="118">
        <v>1917082</v>
      </c>
      <c r="B2022" s="119" t="s">
        <v>17178</v>
      </c>
      <c r="C2022" s="118" t="s">
        <v>15350</v>
      </c>
      <c r="D2022" s="120">
        <v>19.899999999999999</v>
      </c>
    </row>
    <row r="2023" spans="1:4" ht="15.75" customHeight="1" x14ac:dyDescent="0.25">
      <c r="A2023" s="118">
        <v>1917083</v>
      </c>
      <c r="B2023" s="119" t="s">
        <v>17179</v>
      </c>
      <c r="C2023" s="118" t="s">
        <v>15350</v>
      </c>
      <c r="D2023" s="120">
        <v>20.23</v>
      </c>
    </row>
    <row r="2024" spans="1:4" ht="15.75" customHeight="1" x14ac:dyDescent="0.25">
      <c r="A2024" s="118">
        <v>1917084</v>
      </c>
      <c r="B2024" s="119" t="s">
        <v>17180</v>
      </c>
      <c r="C2024" s="118" t="s">
        <v>15350</v>
      </c>
      <c r="D2024" s="120">
        <v>20.41</v>
      </c>
    </row>
    <row r="2025" spans="1:4" ht="15.75" customHeight="1" x14ac:dyDescent="0.25">
      <c r="A2025" s="118">
        <v>1901529</v>
      </c>
      <c r="B2025" s="119" t="s">
        <v>17181</v>
      </c>
      <c r="C2025" s="118" t="s">
        <v>15350</v>
      </c>
      <c r="D2025" s="120">
        <v>26.2</v>
      </c>
    </row>
    <row r="2026" spans="1:4" ht="15.75" customHeight="1" x14ac:dyDescent="0.25">
      <c r="A2026" s="118">
        <v>1901530</v>
      </c>
      <c r="B2026" s="119" t="s">
        <v>17182</v>
      </c>
      <c r="C2026" s="118" t="s">
        <v>15350</v>
      </c>
      <c r="D2026" s="120">
        <v>26.31</v>
      </c>
    </row>
    <row r="2027" spans="1:4" ht="15.75" customHeight="1" x14ac:dyDescent="0.25">
      <c r="A2027" s="118">
        <v>1901531</v>
      </c>
      <c r="B2027" s="119" t="s">
        <v>17183</v>
      </c>
      <c r="C2027" s="118" t="s">
        <v>15350</v>
      </c>
      <c r="D2027" s="120">
        <v>26.43</v>
      </c>
    </row>
    <row r="2028" spans="1:4" ht="15.75" customHeight="1" x14ac:dyDescent="0.25">
      <c r="A2028" s="118">
        <v>1901532</v>
      </c>
      <c r="B2028" s="119" t="s">
        <v>17184</v>
      </c>
      <c r="C2028" s="118" t="s">
        <v>15350</v>
      </c>
      <c r="D2028" s="120">
        <v>26.55</v>
      </c>
    </row>
    <row r="2029" spans="1:4" ht="15.75" customHeight="1" x14ac:dyDescent="0.25">
      <c r="A2029" s="118">
        <v>1901533</v>
      </c>
      <c r="B2029" s="119" t="s">
        <v>17185</v>
      </c>
      <c r="C2029" s="118" t="s">
        <v>15350</v>
      </c>
      <c r="D2029" s="120">
        <v>26.67</v>
      </c>
    </row>
    <row r="2030" spans="1:4" ht="15.75" customHeight="1" x14ac:dyDescent="0.25">
      <c r="A2030" s="118">
        <v>1901534</v>
      </c>
      <c r="B2030" s="119" t="s">
        <v>17186</v>
      </c>
      <c r="C2030" s="118" t="s">
        <v>15350</v>
      </c>
      <c r="D2030" s="120">
        <v>26.74</v>
      </c>
    </row>
    <row r="2031" spans="1:4" ht="15.75" customHeight="1" x14ac:dyDescent="0.25">
      <c r="A2031" s="118">
        <v>1917115</v>
      </c>
      <c r="B2031" s="119" t="s">
        <v>17187</v>
      </c>
      <c r="C2031" s="118" t="s">
        <v>15350</v>
      </c>
      <c r="D2031" s="120">
        <v>17.36</v>
      </c>
    </row>
    <row r="2032" spans="1:4" ht="15.75" customHeight="1" x14ac:dyDescent="0.25">
      <c r="A2032" s="118">
        <v>1917116</v>
      </c>
      <c r="B2032" s="119" t="s">
        <v>17188</v>
      </c>
      <c r="C2032" s="118" t="s">
        <v>15350</v>
      </c>
      <c r="D2032" s="120">
        <v>17.59</v>
      </c>
    </row>
    <row r="2033" spans="1:4" ht="15.75" customHeight="1" x14ac:dyDescent="0.25">
      <c r="A2033" s="118">
        <v>1917117</v>
      </c>
      <c r="B2033" s="119" t="s">
        <v>17189</v>
      </c>
      <c r="C2033" s="118" t="s">
        <v>15350</v>
      </c>
      <c r="D2033" s="120">
        <v>17.82</v>
      </c>
    </row>
    <row r="2034" spans="1:4" ht="15.75" customHeight="1" x14ac:dyDescent="0.25">
      <c r="A2034" s="118">
        <v>1917118</v>
      </c>
      <c r="B2034" s="119" t="s">
        <v>17190</v>
      </c>
      <c r="C2034" s="118" t="s">
        <v>15350</v>
      </c>
      <c r="D2034" s="120">
        <v>18.059999999999999</v>
      </c>
    </row>
    <row r="2035" spans="1:4" ht="15.75" customHeight="1" x14ac:dyDescent="0.25">
      <c r="A2035" s="118">
        <v>1917119</v>
      </c>
      <c r="B2035" s="119" t="s">
        <v>17191</v>
      </c>
      <c r="C2035" s="118" t="s">
        <v>15350</v>
      </c>
      <c r="D2035" s="120">
        <v>18.32</v>
      </c>
    </row>
    <row r="2036" spans="1:4" ht="15.75" customHeight="1" x14ac:dyDescent="0.25">
      <c r="A2036" s="118">
        <v>1917120</v>
      </c>
      <c r="B2036" s="119" t="s">
        <v>17192</v>
      </c>
      <c r="C2036" s="118" t="s">
        <v>15350</v>
      </c>
      <c r="D2036" s="120">
        <v>18.46</v>
      </c>
    </row>
    <row r="2037" spans="1:4" ht="15.75" customHeight="1" x14ac:dyDescent="0.25">
      <c r="A2037" s="118">
        <v>1917151</v>
      </c>
      <c r="B2037" s="119" t="s">
        <v>17193</v>
      </c>
      <c r="C2037" s="118" t="s">
        <v>15350</v>
      </c>
      <c r="D2037" s="120">
        <v>16.12</v>
      </c>
    </row>
    <row r="2038" spans="1:4" ht="15.75" customHeight="1" x14ac:dyDescent="0.25">
      <c r="A2038" s="118">
        <v>1917152</v>
      </c>
      <c r="B2038" s="119" t="s">
        <v>17194</v>
      </c>
      <c r="C2038" s="118" t="s">
        <v>15350</v>
      </c>
      <c r="D2038" s="120">
        <v>16.32</v>
      </c>
    </row>
    <row r="2039" spans="1:4" ht="15.75" customHeight="1" x14ac:dyDescent="0.25">
      <c r="A2039" s="118">
        <v>1917153</v>
      </c>
      <c r="B2039" s="119" t="s">
        <v>17195</v>
      </c>
      <c r="C2039" s="118" t="s">
        <v>15350</v>
      </c>
      <c r="D2039" s="120">
        <v>16.52</v>
      </c>
    </row>
    <row r="2040" spans="1:4" ht="15.75" customHeight="1" x14ac:dyDescent="0.25">
      <c r="A2040" s="118">
        <v>1917154</v>
      </c>
      <c r="B2040" s="119" t="s">
        <v>17196</v>
      </c>
      <c r="C2040" s="118" t="s">
        <v>15350</v>
      </c>
      <c r="D2040" s="120">
        <v>16.72</v>
      </c>
    </row>
    <row r="2041" spans="1:4" ht="15.75" customHeight="1" x14ac:dyDescent="0.25">
      <c r="A2041" s="118">
        <v>1917155</v>
      </c>
      <c r="B2041" s="119" t="s">
        <v>17197</v>
      </c>
      <c r="C2041" s="118" t="s">
        <v>15350</v>
      </c>
      <c r="D2041" s="120">
        <v>16.95</v>
      </c>
    </row>
    <row r="2042" spans="1:4" ht="15.75" customHeight="1" x14ac:dyDescent="0.25">
      <c r="A2042" s="118">
        <v>1917156</v>
      </c>
      <c r="B2042" s="119" t="s">
        <v>17198</v>
      </c>
      <c r="C2042" s="118" t="s">
        <v>15350</v>
      </c>
      <c r="D2042" s="120">
        <v>17.07</v>
      </c>
    </row>
    <row r="2043" spans="1:4" ht="15.75" customHeight="1" x14ac:dyDescent="0.25">
      <c r="A2043" s="118">
        <v>1917187</v>
      </c>
      <c r="B2043" s="119" t="s">
        <v>17199</v>
      </c>
      <c r="C2043" s="118" t="s">
        <v>15350</v>
      </c>
      <c r="D2043" s="120">
        <v>17.649999999999999</v>
      </c>
    </row>
    <row r="2044" spans="1:4" ht="15.75" customHeight="1" x14ac:dyDescent="0.25">
      <c r="A2044" s="118">
        <v>1917188</v>
      </c>
      <c r="B2044" s="119" t="s">
        <v>17200</v>
      </c>
      <c r="C2044" s="118" t="s">
        <v>15350</v>
      </c>
      <c r="D2044" s="120">
        <v>17.82</v>
      </c>
    </row>
    <row r="2045" spans="1:4" ht="15.75" customHeight="1" x14ac:dyDescent="0.25">
      <c r="A2045" s="118">
        <v>1917189</v>
      </c>
      <c r="B2045" s="119" t="s">
        <v>17201</v>
      </c>
      <c r="C2045" s="118" t="s">
        <v>15350</v>
      </c>
      <c r="D2045" s="120">
        <v>17.989999999999998</v>
      </c>
    </row>
    <row r="2046" spans="1:4" ht="15.75" customHeight="1" x14ac:dyDescent="0.25">
      <c r="A2046" s="118">
        <v>1917190</v>
      </c>
      <c r="B2046" s="119" t="s">
        <v>17202</v>
      </c>
      <c r="C2046" s="118" t="s">
        <v>15350</v>
      </c>
      <c r="D2046" s="120">
        <v>18.170000000000002</v>
      </c>
    </row>
    <row r="2047" spans="1:4" ht="15.75" customHeight="1" x14ac:dyDescent="0.25">
      <c r="A2047" s="118">
        <v>1917191</v>
      </c>
      <c r="B2047" s="119" t="s">
        <v>17203</v>
      </c>
      <c r="C2047" s="118" t="s">
        <v>15350</v>
      </c>
      <c r="D2047" s="120">
        <v>18.37</v>
      </c>
    </row>
    <row r="2048" spans="1:4" ht="15.75" customHeight="1" x14ac:dyDescent="0.25">
      <c r="A2048" s="118">
        <v>1917192</v>
      </c>
      <c r="B2048" s="119" t="s">
        <v>17204</v>
      </c>
      <c r="C2048" s="118" t="s">
        <v>15350</v>
      </c>
      <c r="D2048" s="120">
        <v>18.47</v>
      </c>
    </row>
    <row r="2049" spans="1:4" ht="15.75" customHeight="1" x14ac:dyDescent="0.25">
      <c r="A2049" s="118">
        <v>1917007</v>
      </c>
      <c r="B2049" s="119" t="s">
        <v>17205</v>
      </c>
      <c r="C2049" s="118" t="s">
        <v>15350</v>
      </c>
      <c r="D2049" s="120">
        <v>40.26</v>
      </c>
    </row>
    <row r="2050" spans="1:4" ht="15.75" customHeight="1" x14ac:dyDescent="0.25">
      <c r="A2050" s="118">
        <v>1917008</v>
      </c>
      <c r="B2050" s="119" t="s">
        <v>17206</v>
      </c>
      <c r="C2050" s="118" t="s">
        <v>15350</v>
      </c>
      <c r="D2050" s="120">
        <v>41</v>
      </c>
    </row>
    <row r="2051" spans="1:4" ht="15.75" customHeight="1" x14ac:dyDescent="0.25">
      <c r="A2051" s="118">
        <v>1917009</v>
      </c>
      <c r="B2051" s="119" t="s">
        <v>17207</v>
      </c>
      <c r="C2051" s="118" t="s">
        <v>15350</v>
      </c>
      <c r="D2051" s="120">
        <v>41.75</v>
      </c>
    </row>
    <row r="2052" spans="1:4" ht="15.75" customHeight="1" x14ac:dyDescent="0.25">
      <c r="A2052" s="118">
        <v>1917010</v>
      </c>
      <c r="B2052" s="119" t="s">
        <v>17208</v>
      </c>
      <c r="C2052" s="118" t="s">
        <v>15350</v>
      </c>
      <c r="D2052" s="120">
        <v>42.55</v>
      </c>
    </row>
    <row r="2053" spans="1:4" ht="15.75" customHeight="1" x14ac:dyDescent="0.25">
      <c r="A2053" s="118">
        <v>1917011</v>
      </c>
      <c r="B2053" s="119" t="s">
        <v>17209</v>
      </c>
      <c r="C2053" s="118" t="s">
        <v>15350</v>
      </c>
      <c r="D2053" s="120">
        <v>43.39</v>
      </c>
    </row>
    <row r="2054" spans="1:4" ht="15.75" customHeight="1" x14ac:dyDescent="0.25">
      <c r="A2054" s="118">
        <v>1917012</v>
      </c>
      <c r="B2054" s="119" t="s">
        <v>17210</v>
      </c>
      <c r="C2054" s="118" t="s">
        <v>15350</v>
      </c>
      <c r="D2054" s="120">
        <v>43.83</v>
      </c>
    </row>
    <row r="2055" spans="1:4" ht="30" customHeight="1" x14ac:dyDescent="0.25">
      <c r="A2055" s="118">
        <v>1917578</v>
      </c>
      <c r="B2055" s="119" t="s">
        <v>17211</v>
      </c>
      <c r="C2055" s="118" t="s">
        <v>15350</v>
      </c>
      <c r="D2055" s="120">
        <v>8.4</v>
      </c>
    </row>
    <row r="2056" spans="1:4" ht="30" customHeight="1" x14ac:dyDescent="0.25">
      <c r="A2056" s="118">
        <v>1917579</v>
      </c>
      <c r="B2056" s="119" t="s">
        <v>17212</v>
      </c>
      <c r="C2056" s="118" t="s">
        <v>15350</v>
      </c>
      <c r="D2056" s="120">
        <v>8.93</v>
      </c>
    </row>
    <row r="2057" spans="1:4" ht="30" customHeight="1" x14ac:dyDescent="0.25">
      <c r="A2057" s="118">
        <v>1917580</v>
      </c>
      <c r="B2057" s="119" t="s">
        <v>17213</v>
      </c>
      <c r="C2057" s="118" t="s">
        <v>15350</v>
      </c>
      <c r="D2057" s="120">
        <v>9.3699999999999992</v>
      </c>
    </row>
    <row r="2058" spans="1:4" ht="30" customHeight="1" x14ac:dyDescent="0.25">
      <c r="A2058" s="118">
        <v>1917581</v>
      </c>
      <c r="B2058" s="119" t="s">
        <v>17214</v>
      </c>
      <c r="C2058" s="118" t="s">
        <v>15350</v>
      </c>
      <c r="D2058" s="120">
        <v>9.8699999999999992</v>
      </c>
    </row>
    <row r="2059" spans="1:4" ht="30" customHeight="1" x14ac:dyDescent="0.25">
      <c r="A2059" s="118">
        <v>1917582</v>
      </c>
      <c r="B2059" s="119" t="s">
        <v>17215</v>
      </c>
      <c r="C2059" s="118" t="s">
        <v>15350</v>
      </c>
      <c r="D2059" s="120">
        <v>10.6</v>
      </c>
    </row>
    <row r="2060" spans="1:4" ht="30" customHeight="1" x14ac:dyDescent="0.25">
      <c r="A2060" s="118">
        <v>1917583</v>
      </c>
      <c r="B2060" s="119" t="s">
        <v>17216</v>
      </c>
      <c r="C2060" s="118" t="s">
        <v>15350</v>
      </c>
      <c r="D2060" s="120">
        <v>11.18</v>
      </c>
    </row>
    <row r="2061" spans="1:4" ht="30" customHeight="1" x14ac:dyDescent="0.25">
      <c r="A2061" s="118">
        <v>1917584</v>
      </c>
      <c r="B2061" s="119" t="s">
        <v>17217</v>
      </c>
      <c r="C2061" s="118" t="s">
        <v>15350</v>
      </c>
      <c r="D2061" s="120">
        <v>11.68</v>
      </c>
    </row>
    <row r="2062" spans="1:4" ht="30" customHeight="1" x14ac:dyDescent="0.25">
      <c r="A2062" s="118">
        <v>1917585</v>
      </c>
      <c r="B2062" s="119" t="s">
        <v>17218</v>
      </c>
      <c r="C2062" s="118" t="s">
        <v>15350</v>
      </c>
      <c r="D2062" s="120">
        <v>12.46</v>
      </c>
    </row>
    <row r="2063" spans="1:4" ht="30" customHeight="1" x14ac:dyDescent="0.25">
      <c r="A2063" s="118">
        <v>1917586</v>
      </c>
      <c r="B2063" s="119" t="s">
        <v>17219</v>
      </c>
      <c r="C2063" s="118" t="s">
        <v>15350</v>
      </c>
      <c r="D2063" s="120">
        <v>13.59</v>
      </c>
    </row>
    <row r="2064" spans="1:4" ht="30" customHeight="1" x14ac:dyDescent="0.25">
      <c r="A2064" s="118">
        <v>1917587</v>
      </c>
      <c r="B2064" s="119" t="s">
        <v>17220</v>
      </c>
      <c r="C2064" s="118" t="s">
        <v>15350</v>
      </c>
      <c r="D2064" s="120">
        <v>14.48</v>
      </c>
    </row>
    <row r="2065" spans="1:4" ht="30" customHeight="1" x14ac:dyDescent="0.25">
      <c r="A2065" s="118">
        <v>1917588</v>
      </c>
      <c r="B2065" s="119" t="s">
        <v>17221</v>
      </c>
      <c r="C2065" s="118" t="s">
        <v>15350</v>
      </c>
      <c r="D2065" s="120">
        <v>15.48</v>
      </c>
    </row>
    <row r="2066" spans="1:4" ht="30" customHeight="1" x14ac:dyDescent="0.25">
      <c r="A2066" s="118">
        <v>1917589</v>
      </c>
      <c r="B2066" s="119" t="s">
        <v>17222</v>
      </c>
      <c r="C2066" s="118" t="s">
        <v>15350</v>
      </c>
      <c r="D2066" s="120">
        <v>17.559999999999999</v>
      </c>
    </row>
    <row r="2067" spans="1:4" ht="30" customHeight="1" x14ac:dyDescent="0.25">
      <c r="A2067" s="118">
        <v>1917590</v>
      </c>
      <c r="B2067" s="119" t="s">
        <v>17223</v>
      </c>
      <c r="C2067" s="118" t="s">
        <v>15350</v>
      </c>
      <c r="D2067" s="120">
        <v>20.46</v>
      </c>
    </row>
    <row r="2068" spans="1:4" ht="30" customHeight="1" x14ac:dyDescent="0.25">
      <c r="A2068" s="118">
        <v>1917591</v>
      </c>
      <c r="B2068" s="119" t="s">
        <v>17224</v>
      </c>
      <c r="C2068" s="118" t="s">
        <v>15350</v>
      </c>
      <c r="D2068" s="120">
        <v>23.09</v>
      </c>
    </row>
    <row r="2069" spans="1:4" ht="30" customHeight="1" x14ac:dyDescent="0.25">
      <c r="A2069" s="118">
        <v>1917592</v>
      </c>
      <c r="B2069" s="119" t="s">
        <v>17225</v>
      </c>
      <c r="C2069" s="118" t="s">
        <v>15350</v>
      </c>
      <c r="D2069" s="120">
        <v>26.44</v>
      </c>
    </row>
    <row r="2070" spans="1:4" ht="30" customHeight="1" x14ac:dyDescent="0.25">
      <c r="A2070" s="118">
        <v>1917593</v>
      </c>
      <c r="B2070" s="119" t="s">
        <v>17226</v>
      </c>
      <c r="C2070" s="118" t="s">
        <v>15350</v>
      </c>
      <c r="D2070" s="120">
        <v>29.91</v>
      </c>
    </row>
    <row r="2071" spans="1:4" ht="30" customHeight="1" x14ac:dyDescent="0.25">
      <c r="A2071" s="118">
        <v>1917594</v>
      </c>
      <c r="B2071" s="119" t="s">
        <v>17227</v>
      </c>
      <c r="C2071" s="118" t="s">
        <v>15350</v>
      </c>
      <c r="D2071" s="120">
        <v>34.1</v>
      </c>
    </row>
    <row r="2072" spans="1:4" ht="30" customHeight="1" x14ac:dyDescent="0.25">
      <c r="A2072" s="118">
        <v>1917595</v>
      </c>
      <c r="B2072" s="119" t="s">
        <v>17228</v>
      </c>
      <c r="C2072" s="118" t="s">
        <v>15350</v>
      </c>
      <c r="D2072" s="120">
        <v>38.64</v>
      </c>
    </row>
    <row r="2073" spans="1:4" ht="30" customHeight="1" x14ac:dyDescent="0.25">
      <c r="A2073" s="118">
        <v>1917596</v>
      </c>
      <c r="B2073" s="119" t="s">
        <v>17229</v>
      </c>
      <c r="C2073" s="118" t="s">
        <v>15350</v>
      </c>
      <c r="D2073" s="120">
        <v>42.75</v>
      </c>
    </row>
    <row r="2074" spans="1:4" ht="30" customHeight="1" x14ac:dyDescent="0.25">
      <c r="A2074" s="118">
        <v>1917597</v>
      </c>
      <c r="B2074" s="119" t="s">
        <v>17230</v>
      </c>
      <c r="C2074" s="118" t="s">
        <v>15350</v>
      </c>
      <c r="D2074" s="120">
        <v>48.46</v>
      </c>
    </row>
    <row r="2075" spans="1:4" ht="30" customHeight="1" x14ac:dyDescent="0.25">
      <c r="A2075" s="118">
        <v>1917598</v>
      </c>
      <c r="B2075" s="119" t="s">
        <v>17231</v>
      </c>
      <c r="C2075" s="118" t="s">
        <v>15350</v>
      </c>
      <c r="D2075" s="120">
        <v>53.63</v>
      </c>
    </row>
    <row r="2076" spans="1:4" ht="30" customHeight="1" x14ac:dyDescent="0.25">
      <c r="A2076" s="118">
        <v>1917599</v>
      </c>
      <c r="B2076" s="119" t="s">
        <v>17232</v>
      </c>
      <c r="C2076" s="118" t="s">
        <v>15350</v>
      </c>
      <c r="D2076" s="120">
        <v>59.62</v>
      </c>
    </row>
    <row r="2077" spans="1:4" ht="30" customHeight="1" x14ac:dyDescent="0.25">
      <c r="A2077" s="118">
        <v>1917600</v>
      </c>
      <c r="B2077" s="119" t="s">
        <v>17233</v>
      </c>
      <c r="C2077" s="118" t="s">
        <v>15350</v>
      </c>
      <c r="D2077" s="120">
        <v>67.31</v>
      </c>
    </row>
    <row r="2078" spans="1:4" ht="30" customHeight="1" x14ac:dyDescent="0.25">
      <c r="A2078" s="118">
        <v>1917601</v>
      </c>
      <c r="B2078" s="119" t="s">
        <v>17234</v>
      </c>
      <c r="C2078" s="118" t="s">
        <v>15350</v>
      </c>
      <c r="D2078" s="120">
        <v>70.73</v>
      </c>
    </row>
    <row r="2079" spans="1:4" ht="30" customHeight="1" x14ac:dyDescent="0.25">
      <c r="A2079" s="118">
        <v>1917575</v>
      </c>
      <c r="B2079" s="119" t="s">
        <v>17235</v>
      </c>
      <c r="C2079" s="118" t="s">
        <v>15350</v>
      </c>
      <c r="D2079" s="120">
        <v>6.74</v>
      </c>
    </row>
    <row r="2080" spans="1:4" ht="30" customHeight="1" x14ac:dyDescent="0.25">
      <c r="A2080" s="118">
        <v>1917576</v>
      </c>
      <c r="B2080" s="119" t="s">
        <v>17236</v>
      </c>
      <c r="C2080" s="118" t="s">
        <v>15350</v>
      </c>
      <c r="D2080" s="120">
        <v>7.15</v>
      </c>
    </row>
    <row r="2081" spans="1:4" ht="30" customHeight="1" x14ac:dyDescent="0.25">
      <c r="A2081" s="118">
        <v>1917577</v>
      </c>
      <c r="B2081" s="119" t="s">
        <v>17237</v>
      </c>
      <c r="C2081" s="118" t="s">
        <v>15350</v>
      </c>
      <c r="D2081" s="120">
        <v>7.66</v>
      </c>
    </row>
    <row r="2082" spans="1:4" ht="30" customHeight="1" x14ac:dyDescent="0.25">
      <c r="A2082" s="118">
        <v>1917739</v>
      </c>
      <c r="B2082" s="119" t="s">
        <v>17238</v>
      </c>
      <c r="C2082" s="118" t="s">
        <v>15350</v>
      </c>
      <c r="D2082" s="120">
        <v>6.62</v>
      </c>
    </row>
    <row r="2083" spans="1:4" ht="30" customHeight="1" x14ac:dyDescent="0.25">
      <c r="A2083" s="118">
        <v>1917253</v>
      </c>
      <c r="B2083" s="119" t="s">
        <v>17239</v>
      </c>
      <c r="C2083" s="118" t="s">
        <v>15350</v>
      </c>
      <c r="D2083" s="120">
        <v>9.66</v>
      </c>
    </row>
    <row r="2084" spans="1:4" ht="30" customHeight="1" x14ac:dyDescent="0.25">
      <c r="A2084" s="118">
        <v>1917254</v>
      </c>
      <c r="B2084" s="119" t="s">
        <v>17240</v>
      </c>
      <c r="C2084" s="118" t="s">
        <v>15350</v>
      </c>
      <c r="D2084" s="120">
        <v>10.36</v>
      </c>
    </row>
    <row r="2085" spans="1:4" ht="30" customHeight="1" x14ac:dyDescent="0.25">
      <c r="A2085" s="118">
        <v>1917255</v>
      </c>
      <c r="B2085" s="119" t="s">
        <v>17241</v>
      </c>
      <c r="C2085" s="118" t="s">
        <v>15350</v>
      </c>
      <c r="D2085" s="120">
        <v>11.23</v>
      </c>
    </row>
    <row r="2086" spans="1:4" ht="30" customHeight="1" x14ac:dyDescent="0.25">
      <c r="A2086" s="118">
        <v>1917256</v>
      </c>
      <c r="B2086" s="119" t="s">
        <v>17242</v>
      </c>
      <c r="C2086" s="118" t="s">
        <v>15350</v>
      </c>
      <c r="D2086" s="120">
        <v>12.15</v>
      </c>
    </row>
    <row r="2087" spans="1:4" ht="30" customHeight="1" x14ac:dyDescent="0.25">
      <c r="A2087" s="118">
        <v>1917257</v>
      </c>
      <c r="B2087" s="119" t="s">
        <v>17243</v>
      </c>
      <c r="C2087" s="118" t="s">
        <v>15350</v>
      </c>
      <c r="D2087" s="120">
        <v>13.31</v>
      </c>
    </row>
    <row r="2088" spans="1:4" ht="30" customHeight="1" x14ac:dyDescent="0.25">
      <c r="A2088" s="118">
        <v>1917258</v>
      </c>
      <c r="B2088" s="119" t="s">
        <v>17244</v>
      </c>
      <c r="C2088" s="118" t="s">
        <v>15350</v>
      </c>
      <c r="D2088" s="120">
        <v>14.59</v>
      </c>
    </row>
    <row r="2089" spans="1:4" ht="30" customHeight="1" x14ac:dyDescent="0.25">
      <c r="A2089" s="118">
        <v>1917259</v>
      </c>
      <c r="B2089" s="119" t="s">
        <v>17245</v>
      </c>
      <c r="C2089" s="118" t="s">
        <v>15350</v>
      </c>
      <c r="D2089" s="120">
        <v>18.260000000000002</v>
      </c>
    </row>
    <row r="2090" spans="1:4" ht="30" customHeight="1" x14ac:dyDescent="0.25">
      <c r="A2090" s="118">
        <v>1917250</v>
      </c>
      <c r="B2090" s="119" t="s">
        <v>17246</v>
      </c>
      <c r="C2090" s="118" t="s">
        <v>15350</v>
      </c>
      <c r="D2090" s="120">
        <v>7.31</v>
      </c>
    </row>
    <row r="2091" spans="1:4" ht="30" customHeight="1" x14ac:dyDescent="0.25">
      <c r="A2091" s="118">
        <v>1917251</v>
      </c>
      <c r="B2091" s="119" t="s">
        <v>17247</v>
      </c>
      <c r="C2091" s="118" t="s">
        <v>15350</v>
      </c>
      <c r="D2091" s="120">
        <v>7.74</v>
      </c>
    </row>
    <row r="2092" spans="1:4" ht="30" customHeight="1" x14ac:dyDescent="0.25">
      <c r="A2092" s="118">
        <v>1917252</v>
      </c>
      <c r="B2092" s="119" t="s">
        <v>17248</v>
      </c>
      <c r="C2092" s="118" t="s">
        <v>15350</v>
      </c>
      <c r="D2092" s="120">
        <v>8.66</v>
      </c>
    </row>
    <row r="2093" spans="1:4" ht="15.75" customHeight="1" x14ac:dyDescent="0.25">
      <c r="A2093" s="118">
        <v>1917726</v>
      </c>
      <c r="B2093" s="119" t="s">
        <v>17249</v>
      </c>
      <c r="C2093" s="118" t="s">
        <v>15350</v>
      </c>
      <c r="D2093" s="120">
        <v>7.14</v>
      </c>
    </row>
    <row r="2094" spans="1:4" ht="30" customHeight="1" x14ac:dyDescent="0.25">
      <c r="A2094" s="118">
        <v>1917335</v>
      </c>
      <c r="B2094" s="119" t="s">
        <v>17250</v>
      </c>
      <c r="C2094" s="118" t="s">
        <v>15350</v>
      </c>
      <c r="D2094" s="120">
        <v>7.29</v>
      </c>
    </row>
    <row r="2095" spans="1:4" ht="30" customHeight="1" x14ac:dyDescent="0.25">
      <c r="A2095" s="118">
        <v>1917336</v>
      </c>
      <c r="B2095" s="119" t="s">
        <v>17251</v>
      </c>
      <c r="C2095" s="118" t="s">
        <v>15350</v>
      </c>
      <c r="D2095" s="120">
        <v>8.18</v>
      </c>
    </row>
    <row r="2096" spans="1:4" ht="30" customHeight="1" x14ac:dyDescent="0.25">
      <c r="A2096" s="118">
        <v>1917337</v>
      </c>
      <c r="B2096" s="119" t="s">
        <v>17252</v>
      </c>
      <c r="C2096" s="118" t="s">
        <v>15350</v>
      </c>
      <c r="D2096" s="120">
        <v>8.92</v>
      </c>
    </row>
    <row r="2097" spans="1:4" ht="30" customHeight="1" x14ac:dyDescent="0.25">
      <c r="A2097" s="118">
        <v>1917338</v>
      </c>
      <c r="B2097" s="119" t="s">
        <v>17253</v>
      </c>
      <c r="C2097" s="118" t="s">
        <v>15350</v>
      </c>
      <c r="D2097" s="120">
        <v>9.8699999999999992</v>
      </c>
    </row>
    <row r="2098" spans="1:4" ht="30" customHeight="1" x14ac:dyDescent="0.25">
      <c r="A2098" s="118">
        <v>1917339</v>
      </c>
      <c r="B2098" s="119" t="s">
        <v>17254</v>
      </c>
      <c r="C2098" s="118" t="s">
        <v>15350</v>
      </c>
      <c r="D2098" s="120">
        <v>11.02</v>
      </c>
    </row>
    <row r="2099" spans="1:4" ht="30" customHeight="1" x14ac:dyDescent="0.25">
      <c r="A2099" s="118">
        <v>1917340</v>
      </c>
      <c r="B2099" s="119" t="s">
        <v>17255</v>
      </c>
      <c r="C2099" s="118" t="s">
        <v>15350</v>
      </c>
      <c r="D2099" s="120">
        <v>12.87</v>
      </c>
    </row>
    <row r="2100" spans="1:4" ht="30" customHeight="1" x14ac:dyDescent="0.25">
      <c r="A2100" s="118">
        <v>1917341</v>
      </c>
      <c r="B2100" s="119" t="s">
        <v>17256</v>
      </c>
      <c r="C2100" s="118" t="s">
        <v>15350</v>
      </c>
      <c r="D2100" s="120">
        <v>16.399999999999999</v>
      </c>
    </row>
    <row r="2101" spans="1:4" ht="30" customHeight="1" x14ac:dyDescent="0.25">
      <c r="A2101" s="118">
        <v>1917342</v>
      </c>
      <c r="B2101" s="119" t="s">
        <v>17257</v>
      </c>
      <c r="C2101" s="118" t="s">
        <v>15350</v>
      </c>
      <c r="D2101" s="120">
        <v>20.51</v>
      </c>
    </row>
    <row r="2102" spans="1:4" ht="30" customHeight="1" x14ac:dyDescent="0.25">
      <c r="A2102" s="118">
        <v>1917343</v>
      </c>
      <c r="B2102" s="119" t="s">
        <v>17258</v>
      </c>
      <c r="C2102" s="118" t="s">
        <v>15350</v>
      </c>
      <c r="D2102" s="120">
        <v>25.75</v>
      </c>
    </row>
    <row r="2103" spans="1:4" ht="30" customHeight="1" x14ac:dyDescent="0.25">
      <c r="A2103" s="118">
        <v>1917344</v>
      </c>
      <c r="B2103" s="119" t="s">
        <v>17259</v>
      </c>
      <c r="C2103" s="118" t="s">
        <v>15350</v>
      </c>
      <c r="D2103" s="120">
        <v>31.27</v>
      </c>
    </row>
    <row r="2104" spans="1:4" ht="30" customHeight="1" x14ac:dyDescent="0.25">
      <c r="A2104" s="118">
        <v>1917345</v>
      </c>
      <c r="B2104" s="119" t="s">
        <v>17260</v>
      </c>
      <c r="C2104" s="118" t="s">
        <v>15350</v>
      </c>
      <c r="D2104" s="120">
        <v>38.979999999999997</v>
      </c>
    </row>
    <row r="2105" spans="1:4" ht="30" customHeight="1" x14ac:dyDescent="0.25">
      <c r="A2105" s="118">
        <v>1917346</v>
      </c>
      <c r="B2105" s="119" t="s">
        <v>17261</v>
      </c>
      <c r="C2105" s="118" t="s">
        <v>15350</v>
      </c>
      <c r="D2105" s="120">
        <v>46.63</v>
      </c>
    </row>
    <row r="2106" spans="1:4" ht="30" customHeight="1" x14ac:dyDescent="0.25">
      <c r="A2106" s="118">
        <v>1917347</v>
      </c>
      <c r="B2106" s="119" t="s">
        <v>17262</v>
      </c>
      <c r="C2106" s="118" t="s">
        <v>15350</v>
      </c>
      <c r="D2106" s="120">
        <v>57.77</v>
      </c>
    </row>
    <row r="2107" spans="1:4" ht="30" customHeight="1" x14ac:dyDescent="0.25">
      <c r="A2107" s="118">
        <v>1917332</v>
      </c>
      <c r="B2107" s="119" t="s">
        <v>17263</v>
      </c>
      <c r="C2107" s="118" t="s">
        <v>15350</v>
      </c>
      <c r="D2107" s="120">
        <v>6.03</v>
      </c>
    </row>
    <row r="2108" spans="1:4" ht="30" customHeight="1" x14ac:dyDescent="0.25">
      <c r="A2108" s="118">
        <v>1917333</v>
      </c>
      <c r="B2108" s="119" t="s">
        <v>17264</v>
      </c>
      <c r="C2108" s="118" t="s">
        <v>15350</v>
      </c>
      <c r="D2108" s="120">
        <v>6.39</v>
      </c>
    </row>
    <row r="2109" spans="1:4" ht="30" customHeight="1" x14ac:dyDescent="0.25">
      <c r="A2109" s="118">
        <v>1917334</v>
      </c>
      <c r="B2109" s="119" t="s">
        <v>17265</v>
      </c>
      <c r="C2109" s="118" t="s">
        <v>15350</v>
      </c>
      <c r="D2109" s="120">
        <v>6.76</v>
      </c>
    </row>
    <row r="2110" spans="1:4" ht="15.75" customHeight="1" x14ac:dyDescent="0.25">
      <c r="A2110" s="118">
        <v>1917331</v>
      </c>
      <c r="B2110" s="119" t="s">
        <v>17266</v>
      </c>
      <c r="C2110" s="118" t="s">
        <v>15350</v>
      </c>
      <c r="D2110" s="120">
        <v>5.57</v>
      </c>
    </row>
    <row r="2111" spans="1:4" ht="30" customHeight="1" x14ac:dyDescent="0.25">
      <c r="A2111" s="118">
        <v>1917443</v>
      </c>
      <c r="B2111" s="119" t="s">
        <v>17267</v>
      </c>
      <c r="C2111" s="118" t="s">
        <v>15350</v>
      </c>
      <c r="D2111" s="120">
        <v>8.33</v>
      </c>
    </row>
    <row r="2112" spans="1:4" ht="30" customHeight="1" x14ac:dyDescent="0.25">
      <c r="A2112" s="118">
        <v>1917444</v>
      </c>
      <c r="B2112" s="119" t="s">
        <v>17268</v>
      </c>
      <c r="C2112" s="118" t="s">
        <v>15350</v>
      </c>
      <c r="D2112" s="120">
        <v>8.9700000000000006</v>
      </c>
    </row>
    <row r="2113" spans="1:4" ht="30" customHeight="1" x14ac:dyDescent="0.25">
      <c r="A2113" s="118">
        <v>1917445</v>
      </c>
      <c r="B2113" s="119" t="s">
        <v>17269</v>
      </c>
      <c r="C2113" s="118" t="s">
        <v>15350</v>
      </c>
      <c r="D2113" s="120">
        <v>9.68</v>
      </c>
    </row>
    <row r="2114" spans="1:4" ht="30" customHeight="1" x14ac:dyDescent="0.25">
      <c r="A2114" s="118">
        <v>1917446</v>
      </c>
      <c r="B2114" s="119" t="s">
        <v>17270</v>
      </c>
      <c r="C2114" s="118" t="s">
        <v>15350</v>
      </c>
      <c r="D2114" s="120">
        <v>10.41</v>
      </c>
    </row>
    <row r="2115" spans="1:4" ht="30" customHeight="1" x14ac:dyDescent="0.25">
      <c r="A2115" s="118">
        <v>1917447</v>
      </c>
      <c r="B2115" s="119" t="s">
        <v>17271</v>
      </c>
      <c r="C2115" s="118" t="s">
        <v>15350</v>
      </c>
      <c r="D2115" s="120">
        <v>11.48</v>
      </c>
    </row>
    <row r="2116" spans="1:4" ht="30" customHeight="1" x14ac:dyDescent="0.25">
      <c r="A2116" s="118">
        <v>1917448</v>
      </c>
      <c r="B2116" s="119" t="s">
        <v>17272</v>
      </c>
      <c r="C2116" s="118" t="s">
        <v>15350</v>
      </c>
      <c r="D2116" s="120">
        <v>12.46</v>
      </c>
    </row>
    <row r="2117" spans="1:4" ht="30" customHeight="1" x14ac:dyDescent="0.25">
      <c r="A2117" s="118">
        <v>1917449</v>
      </c>
      <c r="B2117" s="119" t="s">
        <v>17273</v>
      </c>
      <c r="C2117" s="118" t="s">
        <v>15350</v>
      </c>
      <c r="D2117" s="120">
        <v>13.75</v>
      </c>
    </row>
    <row r="2118" spans="1:4" ht="30" customHeight="1" x14ac:dyDescent="0.25">
      <c r="A2118" s="118">
        <v>1917450</v>
      </c>
      <c r="B2118" s="119" t="s">
        <v>17274</v>
      </c>
      <c r="C2118" s="118" t="s">
        <v>15350</v>
      </c>
      <c r="D2118" s="120">
        <v>15.34</v>
      </c>
    </row>
    <row r="2119" spans="1:4" ht="30" customHeight="1" x14ac:dyDescent="0.25">
      <c r="A2119" s="118">
        <v>1917451</v>
      </c>
      <c r="B2119" s="119" t="s">
        <v>17275</v>
      </c>
      <c r="C2119" s="118" t="s">
        <v>15350</v>
      </c>
      <c r="D2119" s="120">
        <v>18.86</v>
      </c>
    </row>
    <row r="2120" spans="1:4" ht="30" customHeight="1" x14ac:dyDescent="0.25">
      <c r="A2120" s="118">
        <v>1917452</v>
      </c>
      <c r="B2120" s="119" t="s">
        <v>17276</v>
      </c>
      <c r="C2120" s="118" t="s">
        <v>15350</v>
      </c>
      <c r="D2120" s="120">
        <v>22.37</v>
      </c>
    </row>
    <row r="2121" spans="1:4" ht="30" customHeight="1" x14ac:dyDescent="0.25">
      <c r="A2121" s="118">
        <v>1917453</v>
      </c>
      <c r="B2121" s="119" t="s">
        <v>17277</v>
      </c>
      <c r="C2121" s="118" t="s">
        <v>15350</v>
      </c>
      <c r="D2121" s="120">
        <v>26.62</v>
      </c>
    </row>
    <row r="2122" spans="1:4" ht="30" customHeight="1" x14ac:dyDescent="0.25">
      <c r="A2122" s="118">
        <v>1917454</v>
      </c>
      <c r="B2122" s="119" t="s">
        <v>17278</v>
      </c>
      <c r="C2122" s="118" t="s">
        <v>15350</v>
      </c>
      <c r="D2122" s="120">
        <v>31.3</v>
      </c>
    </row>
    <row r="2123" spans="1:4" ht="30" customHeight="1" x14ac:dyDescent="0.25">
      <c r="A2123" s="118">
        <v>1917455</v>
      </c>
      <c r="B2123" s="119" t="s">
        <v>17279</v>
      </c>
      <c r="C2123" s="118" t="s">
        <v>15350</v>
      </c>
      <c r="D2123" s="120">
        <v>37.229999999999997</v>
      </c>
    </row>
    <row r="2124" spans="1:4" ht="30" customHeight="1" x14ac:dyDescent="0.25">
      <c r="A2124" s="118">
        <v>1917456</v>
      </c>
      <c r="B2124" s="119" t="s">
        <v>17280</v>
      </c>
      <c r="C2124" s="118" t="s">
        <v>15350</v>
      </c>
      <c r="D2124" s="120">
        <v>43.7</v>
      </c>
    </row>
    <row r="2125" spans="1:4" ht="30" customHeight="1" x14ac:dyDescent="0.25">
      <c r="A2125" s="118">
        <v>1917457</v>
      </c>
      <c r="B2125" s="119" t="s">
        <v>17281</v>
      </c>
      <c r="C2125" s="118" t="s">
        <v>15350</v>
      </c>
      <c r="D2125" s="120">
        <v>49.49</v>
      </c>
    </row>
    <row r="2126" spans="1:4" ht="30" customHeight="1" x14ac:dyDescent="0.25">
      <c r="A2126" s="118">
        <v>1917458</v>
      </c>
      <c r="B2126" s="119" t="s">
        <v>17282</v>
      </c>
      <c r="C2126" s="118" t="s">
        <v>15350</v>
      </c>
      <c r="D2126" s="120">
        <v>57.18</v>
      </c>
    </row>
    <row r="2127" spans="1:4" ht="30" customHeight="1" x14ac:dyDescent="0.25">
      <c r="A2127" s="118">
        <v>1917459</v>
      </c>
      <c r="B2127" s="119" t="s">
        <v>17283</v>
      </c>
      <c r="C2127" s="118" t="s">
        <v>15350</v>
      </c>
      <c r="D2127" s="120">
        <v>60.1</v>
      </c>
    </row>
    <row r="2128" spans="1:4" ht="30" customHeight="1" x14ac:dyDescent="0.25">
      <c r="A2128" s="118">
        <v>1917440</v>
      </c>
      <c r="B2128" s="119" t="s">
        <v>17284</v>
      </c>
      <c r="C2128" s="118" t="s">
        <v>15350</v>
      </c>
      <c r="D2128" s="120">
        <v>5.97</v>
      </c>
    </row>
    <row r="2129" spans="1:4" ht="30" customHeight="1" x14ac:dyDescent="0.25">
      <c r="A2129" s="118">
        <v>1917441</v>
      </c>
      <c r="B2129" s="119" t="s">
        <v>17285</v>
      </c>
      <c r="C2129" s="118" t="s">
        <v>15350</v>
      </c>
      <c r="D2129" s="120">
        <v>6.68</v>
      </c>
    </row>
    <row r="2130" spans="1:4" ht="30" customHeight="1" x14ac:dyDescent="0.25">
      <c r="A2130" s="118">
        <v>1917442</v>
      </c>
      <c r="B2130" s="119" t="s">
        <v>17286</v>
      </c>
      <c r="C2130" s="118" t="s">
        <v>15350</v>
      </c>
      <c r="D2130" s="120">
        <v>7.39</v>
      </c>
    </row>
    <row r="2131" spans="1:4" ht="30" customHeight="1" x14ac:dyDescent="0.25">
      <c r="A2131" s="118">
        <v>1917734</v>
      </c>
      <c r="B2131" s="119" t="s">
        <v>17287</v>
      </c>
      <c r="C2131" s="118" t="s">
        <v>15350</v>
      </c>
      <c r="D2131" s="120">
        <v>5.51</v>
      </c>
    </row>
    <row r="2132" spans="1:4" ht="15.75" customHeight="1" x14ac:dyDescent="0.25">
      <c r="A2132" s="118">
        <v>1917055</v>
      </c>
      <c r="B2132" s="119" t="s">
        <v>17288</v>
      </c>
      <c r="C2132" s="118" t="s">
        <v>15350</v>
      </c>
      <c r="D2132" s="120">
        <v>26.26</v>
      </c>
    </row>
    <row r="2133" spans="1:4" ht="15.75" customHeight="1" x14ac:dyDescent="0.25">
      <c r="A2133" s="118">
        <v>1917056</v>
      </c>
      <c r="B2133" s="119" t="s">
        <v>17289</v>
      </c>
      <c r="C2133" s="118" t="s">
        <v>15350</v>
      </c>
      <c r="D2133" s="120">
        <v>26.75</v>
      </c>
    </row>
    <row r="2134" spans="1:4" ht="15.75" customHeight="1" x14ac:dyDescent="0.25">
      <c r="A2134" s="118">
        <v>1917057</v>
      </c>
      <c r="B2134" s="119" t="s">
        <v>17290</v>
      </c>
      <c r="C2134" s="118" t="s">
        <v>15350</v>
      </c>
      <c r="D2134" s="120">
        <v>27.25</v>
      </c>
    </row>
    <row r="2135" spans="1:4" ht="15.75" customHeight="1" x14ac:dyDescent="0.25">
      <c r="A2135" s="118">
        <v>1917058</v>
      </c>
      <c r="B2135" s="119" t="s">
        <v>17291</v>
      </c>
      <c r="C2135" s="118" t="s">
        <v>15350</v>
      </c>
      <c r="D2135" s="120">
        <v>27.78</v>
      </c>
    </row>
    <row r="2136" spans="1:4" ht="15.75" customHeight="1" x14ac:dyDescent="0.25">
      <c r="A2136" s="118">
        <v>1917059</v>
      </c>
      <c r="B2136" s="119" t="s">
        <v>17292</v>
      </c>
      <c r="C2136" s="118" t="s">
        <v>15350</v>
      </c>
      <c r="D2136" s="120">
        <v>28.34</v>
      </c>
    </row>
    <row r="2137" spans="1:4" ht="15.75" customHeight="1" x14ac:dyDescent="0.25">
      <c r="A2137" s="118">
        <v>1917060</v>
      </c>
      <c r="B2137" s="119" t="s">
        <v>17293</v>
      </c>
      <c r="C2137" s="118" t="s">
        <v>15350</v>
      </c>
      <c r="D2137" s="120">
        <v>28.63</v>
      </c>
    </row>
    <row r="2138" spans="1:4" ht="15.75" customHeight="1" x14ac:dyDescent="0.25">
      <c r="A2138" s="118">
        <v>1901536</v>
      </c>
      <c r="B2138" s="119" t="s">
        <v>17294</v>
      </c>
      <c r="C2138" s="118" t="s">
        <v>15350</v>
      </c>
      <c r="D2138" s="120">
        <v>14.43</v>
      </c>
    </row>
    <row r="2139" spans="1:4" ht="15.75" customHeight="1" x14ac:dyDescent="0.25">
      <c r="A2139" s="118">
        <v>1901537</v>
      </c>
      <c r="B2139" s="119" t="s">
        <v>17295</v>
      </c>
      <c r="C2139" s="118" t="s">
        <v>15350</v>
      </c>
      <c r="D2139" s="120">
        <v>14.55</v>
      </c>
    </row>
    <row r="2140" spans="1:4" ht="15.75" customHeight="1" x14ac:dyDescent="0.25">
      <c r="A2140" s="118">
        <v>1901538</v>
      </c>
      <c r="B2140" s="119" t="s">
        <v>17296</v>
      </c>
      <c r="C2140" s="118" t="s">
        <v>15350</v>
      </c>
      <c r="D2140" s="120">
        <v>14.67</v>
      </c>
    </row>
    <row r="2141" spans="1:4" ht="15.75" customHeight="1" x14ac:dyDescent="0.25">
      <c r="A2141" s="118">
        <v>1901539</v>
      </c>
      <c r="B2141" s="119" t="s">
        <v>17297</v>
      </c>
      <c r="C2141" s="118" t="s">
        <v>15350</v>
      </c>
      <c r="D2141" s="120">
        <v>14.8</v>
      </c>
    </row>
    <row r="2142" spans="1:4" ht="15.75" customHeight="1" x14ac:dyDescent="0.25">
      <c r="A2142" s="118">
        <v>1901540</v>
      </c>
      <c r="B2142" s="119" t="s">
        <v>17298</v>
      </c>
      <c r="C2142" s="118" t="s">
        <v>15350</v>
      </c>
      <c r="D2142" s="120">
        <v>14.93</v>
      </c>
    </row>
    <row r="2143" spans="1:4" ht="15.75" customHeight="1" x14ac:dyDescent="0.25">
      <c r="A2143" s="118">
        <v>1901535</v>
      </c>
      <c r="B2143" s="119" t="s">
        <v>17299</v>
      </c>
      <c r="C2143" s="118" t="s">
        <v>15350</v>
      </c>
      <c r="D2143" s="120">
        <v>15.01</v>
      </c>
    </row>
    <row r="2144" spans="1:4" ht="15.75" customHeight="1" x14ac:dyDescent="0.25">
      <c r="A2144" s="118">
        <v>1901542</v>
      </c>
      <c r="B2144" s="119" t="s">
        <v>17300</v>
      </c>
      <c r="C2144" s="118" t="s">
        <v>15350</v>
      </c>
      <c r="D2144" s="120">
        <v>18.82</v>
      </c>
    </row>
    <row r="2145" spans="1:4" ht="15.75" customHeight="1" x14ac:dyDescent="0.25">
      <c r="A2145" s="118">
        <v>1901543</v>
      </c>
      <c r="B2145" s="119" t="s">
        <v>17301</v>
      </c>
      <c r="C2145" s="118" t="s">
        <v>15350</v>
      </c>
      <c r="D2145" s="120">
        <v>18.93</v>
      </c>
    </row>
    <row r="2146" spans="1:4" ht="15.75" customHeight="1" x14ac:dyDescent="0.25">
      <c r="A2146" s="118">
        <v>1901544</v>
      </c>
      <c r="B2146" s="119" t="s">
        <v>17302</v>
      </c>
      <c r="C2146" s="118" t="s">
        <v>15350</v>
      </c>
      <c r="D2146" s="120">
        <v>19.04</v>
      </c>
    </row>
    <row r="2147" spans="1:4" ht="15.75" customHeight="1" x14ac:dyDescent="0.25">
      <c r="A2147" s="118">
        <v>1901545</v>
      </c>
      <c r="B2147" s="119" t="s">
        <v>17303</v>
      </c>
      <c r="C2147" s="118" t="s">
        <v>15350</v>
      </c>
      <c r="D2147" s="120">
        <v>19.16</v>
      </c>
    </row>
    <row r="2148" spans="1:4" ht="15.75" customHeight="1" x14ac:dyDescent="0.25">
      <c r="A2148" s="118">
        <v>1901546</v>
      </c>
      <c r="B2148" s="119" t="s">
        <v>17304</v>
      </c>
      <c r="C2148" s="118" t="s">
        <v>15350</v>
      </c>
      <c r="D2148" s="120">
        <v>19.29</v>
      </c>
    </row>
    <row r="2149" spans="1:4" ht="15.75" customHeight="1" x14ac:dyDescent="0.25">
      <c r="A2149" s="118">
        <v>1901541</v>
      </c>
      <c r="B2149" s="119" t="s">
        <v>17305</v>
      </c>
      <c r="C2149" s="118" t="s">
        <v>15350</v>
      </c>
      <c r="D2149" s="120">
        <v>19.36</v>
      </c>
    </row>
    <row r="2150" spans="1:4" ht="15.75" customHeight="1" x14ac:dyDescent="0.25">
      <c r="A2150" s="118">
        <v>1917091</v>
      </c>
      <c r="B2150" s="119" t="s">
        <v>17306</v>
      </c>
      <c r="C2150" s="118" t="s">
        <v>15350</v>
      </c>
      <c r="D2150" s="120">
        <v>17.28</v>
      </c>
    </row>
    <row r="2151" spans="1:4" ht="15.75" customHeight="1" x14ac:dyDescent="0.25">
      <c r="A2151" s="118">
        <v>1917092</v>
      </c>
      <c r="B2151" s="119" t="s">
        <v>17307</v>
      </c>
      <c r="C2151" s="118" t="s">
        <v>15350</v>
      </c>
      <c r="D2151" s="120">
        <v>17.57</v>
      </c>
    </row>
    <row r="2152" spans="1:4" ht="15.75" customHeight="1" x14ac:dyDescent="0.25">
      <c r="A2152" s="118">
        <v>1917093</v>
      </c>
      <c r="B2152" s="119" t="s">
        <v>17308</v>
      </c>
      <c r="C2152" s="118" t="s">
        <v>15350</v>
      </c>
      <c r="D2152" s="120">
        <v>17.86</v>
      </c>
    </row>
    <row r="2153" spans="1:4" ht="15.75" customHeight="1" x14ac:dyDescent="0.25">
      <c r="A2153" s="118">
        <v>1917094</v>
      </c>
      <c r="B2153" s="119" t="s">
        <v>17309</v>
      </c>
      <c r="C2153" s="118" t="s">
        <v>15350</v>
      </c>
      <c r="D2153" s="120">
        <v>18.16</v>
      </c>
    </row>
    <row r="2154" spans="1:4" ht="15.75" customHeight="1" x14ac:dyDescent="0.25">
      <c r="A2154" s="118">
        <v>1917095</v>
      </c>
      <c r="B2154" s="119" t="s">
        <v>17310</v>
      </c>
      <c r="C2154" s="118" t="s">
        <v>15350</v>
      </c>
      <c r="D2154" s="120">
        <v>18.489999999999998</v>
      </c>
    </row>
    <row r="2155" spans="1:4" ht="15.75" customHeight="1" x14ac:dyDescent="0.25">
      <c r="A2155" s="118">
        <v>1917096</v>
      </c>
      <c r="B2155" s="119" t="s">
        <v>17311</v>
      </c>
      <c r="C2155" s="118" t="s">
        <v>15350</v>
      </c>
      <c r="D2155" s="120">
        <v>18.66</v>
      </c>
    </row>
    <row r="2156" spans="1:4" ht="15.75" customHeight="1" x14ac:dyDescent="0.25">
      <c r="A2156" s="118">
        <v>1901548</v>
      </c>
      <c r="B2156" s="119" t="s">
        <v>17312</v>
      </c>
      <c r="C2156" s="118" t="s">
        <v>15350</v>
      </c>
      <c r="D2156" s="120">
        <v>23.33</v>
      </c>
    </row>
    <row r="2157" spans="1:4" ht="15.75" customHeight="1" x14ac:dyDescent="0.25">
      <c r="A2157" s="118">
        <v>1901549</v>
      </c>
      <c r="B2157" s="119" t="s">
        <v>17313</v>
      </c>
      <c r="C2157" s="118" t="s">
        <v>15350</v>
      </c>
      <c r="D2157" s="120">
        <v>23.43</v>
      </c>
    </row>
    <row r="2158" spans="1:4" ht="15.75" customHeight="1" x14ac:dyDescent="0.25">
      <c r="A2158" s="118">
        <v>1901550</v>
      </c>
      <c r="B2158" s="119" t="s">
        <v>17314</v>
      </c>
      <c r="C2158" s="118" t="s">
        <v>15350</v>
      </c>
      <c r="D2158" s="120">
        <v>23.54</v>
      </c>
    </row>
    <row r="2159" spans="1:4" ht="15.75" customHeight="1" x14ac:dyDescent="0.25">
      <c r="A2159" s="118">
        <v>1901551</v>
      </c>
      <c r="B2159" s="119" t="s">
        <v>17315</v>
      </c>
      <c r="C2159" s="118" t="s">
        <v>15350</v>
      </c>
      <c r="D2159" s="120">
        <v>23.66</v>
      </c>
    </row>
    <row r="2160" spans="1:4" ht="15.75" customHeight="1" x14ac:dyDescent="0.25">
      <c r="A2160" s="118">
        <v>1901552</v>
      </c>
      <c r="B2160" s="119" t="s">
        <v>17316</v>
      </c>
      <c r="C2160" s="118" t="s">
        <v>15350</v>
      </c>
      <c r="D2160" s="120">
        <v>23.78</v>
      </c>
    </row>
    <row r="2161" spans="1:4" ht="15.75" customHeight="1" x14ac:dyDescent="0.25">
      <c r="A2161" s="118">
        <v>1901547</v>
      </c>
      <c r="B2161" s="119" t="s">
        <v>17317</v>
      </c>
      <c r="C2161" s="118" t="s">
        <v>15350</v>
      </c>
      <c r="D2161" s="120">
        <v>23.85</v>
      </c>
    </row>
    <row r="2162" spans="1:4" ht="15.75" customHeight="1" x14ac:dyDescent="0.25">
      <c r="A2162" s="118">
        <v>1917127</v>
      </c>
      <c r="B2162" s="119" t="s">
        <v>17318</v>
      </c>
      <c r="C2162" s="118" t="s">
        <v>15350</v>
      </c>
      <c r="D2162" s="120">
        <v>15.74</v>
      </c>
    </row>
    <row r="2163" spans="1:4" ht="15.75" customHeight="1" x14ac:dyDescent="0.25">
      <c r="A2163" s="118">
        <v>1917128</v>
      </c>
      <c r="B2163" s="119" t="s">
        <v>17319</v>
      </c>
      <c r="C2163" s="118" t="s">
        <v>15350</v>
      </c>
      <c r="D2163" s="120">
        <v>15.96</v>
      </c>
    </row>
    <row r="2164" spans="1:4" ht="15.75" customHeight="1" x14ac:dyDescent="0.25">
      <c r="A2164" s="118">
        <v>1917129</v>
      </c>
      <c r="B2164" s="119" t="s">
        <v>17320</v>
      </c>
      <c r="C2164" s="118" t="s">
        <v>15350</v>
      </c>
      <c r="D2164" s="120">
        <v>16.190000000000001</v>
      </c>
    </row>
    <row r="2165" spans="1:4" ht="15.75" customHeight="1" x14ac:dyDescent="0.25">
      <c r="A2165" s="118">
        <v>1917130</v>
      </c>
      <c r="B2165" s="119" t="s">
        <v>17321</v>
      </c>
      <c r="C2165" s="118" t="s">
        <v>15350</v>
      </c>
      <c r="D2165" s="120">
        <v>16.420000000000002</v>
      </c>
    </row>
    <row r="2166" spans="1:4" ht="15.75" customHeight="1" x14ac:dyDescent="0.25">
      <c r="A2166" s="118">
        <v>1917131</v>
      </c>
      <c r="B2166" s="119" t="s">
        <v>17322</v>
      </c>
      <c r="C2166" s="118" t="s">
        <v>15350</v>
      </c>
      <c r="D2166" s="120">
        <v>16.670000000000002</v>
      </c>
    </row>
    <row r="2167" spans="1:4" ht="15.75" customHeight="1" x14ac:dyDescent="0.25">
      <c r="A2167" s="118">
        <v>1917132</v>
      </c>
      <c r="B2167" s="119" t="s">
        <v>17323</v>
      </c>
      <c r="C2167" s="118" t="s">
        <v>15350</v>
      </c>
      <c r="D2167" s="120">
        <v>16.809999999999999</v>
      </c>
    </row>
    <row r="2168" spans="1:4" ht="15.75" customHeight="1" x14ac:dyDescent="0.25">
      <c r="A2168" s="118">
        <v>1917163</v>
      </c>
      <c r="B2168" s="119" t="s">
        <v>17324</v>
      </c>
      <c r="C2168" s="118" t="s">
        <v>15350</v>
      </c>
      <c r="D2168" s="120">
        <v>14.59</v>
      </c>
    </row>
    <row r="2169" spans="1:4" ht="15.75" customHeight="1" x14ac:dyDescent="0.25">
      <c r="A2169" s="118">
        <v>1917164</v>
      </c>
      <c r="B2169" s="119" t="s">
        <v>17325</v>
      </c>
      <c r="C2169" s="118" t="s">
        <v>15350</v>
      </c>
      <c r="D2169" s="120">
        <v>14.78</v>
      </c>
    </row>
    <row r="2170" spans="1:4" ht="15.75" customHeight="1" x14ac:dyDescent="0.25">
      <c r="A2170" s="118">
        <v>1917165</v>
      </c>
      <c r="B2170" s="119" t="s">
        <v>17326</v>
      </c>
      <c r="C2170" s="118" t="s">
        <v>15350</v>
      </c>
      <c r="D2170" s="120">
        <v>14.98</v>
      </c>
    </row>
    <row r="2171" spans="1:4" ht="15.75" customHeight="1" x14ac:dyDescent="0.25">
      <c r="A2171" s="118">
        <v>1917166</v>
      </c>
      <c r="B2171" s="119" t="s">
        <v>17327</v>
      </c>
      <c r="C2171" s="118" t="s">
        <v>15350</v>
      </c>
      <c r="D2171" s="120">
        <v>15.18</v>
      </c>
    </row>
    <row r="2172" spans="1:4" ht="15.75" customHeight="1" x14ac:dyDescent="0.25">
      <c r="A2172" s="118">
        <v>1917167</v>
      </c>
      <c r="B2172" s="119" t="s">
        <v>17328</v>
      </c>
      <c r="C2172" s="118" t="s">
        <v>15350</v>
      </c>
      <c r="D2172" s="120">
        <v>15.4</v>
      </c>
    </row>
    <row r="2173" spans="1:4" ht="15.75" customHeight="1" x14ac:dyDescent="0.25">
      <c r="A2173" s="118">
        <v>1917168</v>
      </c>
      <c r="B2173" s="119" t="s">
        <v>17329</v>
      </c>
      <c r="C2173" s="118" t="s">
        <v>15350</v>
      </c>
      <c r="D2173" s="120">
        <v>15.51</v>
      </c>
    </row>
    <row r="2174" spans="1:4" ht="15.75" customHeight="1" x14ac:dyDescent="0.25">
      <c r="A2174" s="118">
        <v>1917199</v>
      </c>
      <c r="B2174" s="119" t="s">
        <v>17330</v>
      </c>
      <c r="C2174" s="118" t="s">
        <v>15350</v>
      </c>
      <c r="D2174" s="120">
        <v>15.9</v>
      </c>
    </row>
    <row r="2175" spans="1:4" ht="15.75" customHeight="1" x14ac:dyDescent="0.25">
      <c r="A2175" s="118">
        <v>1917200</v>
      </c>
      <c r="B2175" s="119" t="s">
        <v>17331</v>
      </c>
      <c r="C2175" s="118" t="s">
        <v>15350</v>
      </c>
      <c r="D2175" s="120">
        <v>16.07</v>
      </c>
    </row>
    <row r="2176" spans="1:4" ht="15.75" customHeight="1" x14ac:dyDescent="0.25">
      <c r="A2176" s="118">
        <v>1917201</v>
      </c>
      <c r="B2176" s="119" t="s">
        <v>17332</v>
      </c>
      <c r="C2176" s="118" t="s">
        <v>15350</v>
      </c>
      <c r="D2176" s="120">
        <v>16.239999999999998</v>
      </c>
    </row>
    <row r="2177" spans="1:4" ht="15.75" customHeight="1" x14ac:dyDescent="0.25">
      <c r="A2177" s="118">
        <v>1917202</v>
      </c>
      <c r="B2177" s="119" t="s">
        <v>17333</v>
      </c>
      <c r="C2177" s="118" t="s">
        <v>15350</v>
      </c>
      <c r="D2177" s="120">
        <v>16.41</v>
      </c>
    </row>
    <row r="2178" spans="1:4" ht="15.75" customHeight="1" x14ac:dyDescent="0.25">
      <c r="A2178" s="118">
        <v>1917203</v>
      </c>
      <c r="B2178" s="119" t="s">
        <v>17334</v>
      </c>
      <c r="C2178" s="118" t="s">
        <v>15350</v>
      </c>
      <c r="D2178" s="120">
        <v>16.600000000000001</v>
      </c>
    </row>
    <row r="2179" spans="1:4" ht="15.75" customHeight="1" x14ac:dyDescent="0.25">
      <c r="A2179" s="118">
        <v>1917204</v>
      </c>
      <c r="B2179" s="119" t="s">
        <v>17335</v>
      </c>
      <c r="C2179" s="118" t="s">
        <v>15350</v>
      </c>
      <c r="D2179" s="120">
        <v>16.7</v>
      </c>
    </row>
    <row r="2180" spans="1:4" ht="15.75" customHeight="1" x14ac:dyDescent="0.25">
      <c r="A2180" s="118">
        <v>1917019</v>
      </c>
      <c r="B2180" s="119" t="s">
        <v>17336</v>
      </c>
      <c r="C2180" s="118" t="s">
        <v>15350</v>
      </c>
      <c r="D2180" s="120">
        <v>36.61</v>
      </c>
    </row>
    <row r="2181" spans="1:4" ht="15.75" customHeight="1" x14ac:dyDescent="0.25">
      <c r="A2181" s="118">
        <v>1917020</v>
      </c>
      <c r="B2181" s="119" t="s">
        <v>17337</v>
      </c>
      <c r="C2181" s="118" t="s">
        <v>15350</v>
      </c>
      <c r="D2181" s="120">
        <v>37.33</v>
      </c>
    </row>
    <row r="2182" spans="1:4" ht="15.75" customHeight="1" x14ac:dyDescent="0.25">
      <c r="A2182" s="118">
        <v>1917021</v>
      </c>
      <c r="B2182" s="119" t="s">
        <v>17338</v>
      </c>
      <c r="C2182" s="118" t="s">
        <v>15350</v>
      </c>
      <c r="D2182" s="120">
        <v>38.07</v>
      </c>
    </row>
    <row r="2183" spans="1:4" ht="15.75" customHeight="1" x14ac:dyDescent="0.25">
      <c r="A2183" s="118">
        <v>1917022</v>
      </c>
      <c r="B2183" s="119" t="s">
        <v>17339</v>
      </c>
      <c r="C2183" s="118" t="s">
        <v>15350</v>
      </c>
      <c r="D2183" s="120">
        <v>38.840000000000003</v>
      </c>
    </row>
    <row r="2184" spans="1:4" ht="15.75" customHeight="1" x14ac:dyDescent="0.25">
      <c r="A2184" s="118">
        <v>1917023</v>
      </c>
      <c r="B2184" s="119" t="s">
        <v>17340</v>
      </c>
      <c r="C2184" s="118" t="s">
        <v>15350</v>
      </c>
      <c r="D2184" s="120">
        <v>39.659999999999997</v>
      </c>
    </row>
    <row r="2185" spans="1:4" ht="15.75" customHeight="1" x14ac:dyDescent="0.25">
      <c r="A2185" s="118">
        <v>1917024</v>
      </c>
      <c r="B2185" s="119" t="s">
        <v>17341</v>
      </c>
      <c r="C2185" s="118" t="s">
        <v>15350</v>
      </c>
      <c r="D2185" s="120">
        <v>40.090000000000003</v>
      </c>
    </row>
    <row r="2186" spans="1:4" ht="30" customHeight="1" x14ac:dyDescent="0.25">
      <c r="A2186" s="118">
        <v>1917541</v>
      </c>
      <c r="B2186" s="119" t="s">
        <v>17342</v>
      </c>
      <c r="C2186" s="118" t="s">
        <v>15350</v>
      </c>
      <c r="D2186" s="120">
        <v>7.22</v>
      </c>
    </row>
    <row r="2187" spans="1:4" ht="30" customHeight="1" x14ac:dyDescent="0.25">
      <c r="A2187" s="118">
        <v>1917542</v>
      </c>
      <c r="B2187" s="119" t="s">
        <v>17343</v>
      </c>
      <c r="C2187" s="118" t="s">
        <v>15350</v>
      </c>
      <c r="D2187" s="120">
        <v>7.96</v>
      </c>
    </row>
    <row r="2188" spans="1:4" ht="30" customHeight="1" x14ac:dyDescent="0.25">
      <c r="A2188" s="118">
        <v>1917543</v>
      </c>
      <c r="B2188" s="119" t="s">
        <v>17344</v>
      </c>
      <c r="C2188" s="118" t="s">
        <v>15350</v>
      </c>
      <c r="D2188" s="120">
        <v>8.31</v>
      </c>
    </row>
    <row r="2189" spans="1:4" ht="30" customHeight="1" x14ac:dyDescent="0.25">
      <c r="A2189" s="118">
        <v>1917544</v>
      </c>
      <c r="B2189" s="119" t="s">
        <v>17345</v>
      </c>
      <c r="C2189" s="118" t="s">
        <v>15350</v>
      </c>
      <c r="D2189" s="120">
        <v>8.67</v>
      </c>
    </row>
    <row r="2190" spans="1:4" ht="30" customHeight="1" x14ac:dyDescent="0.25">
      <c r="A2190" s="118">
        <v>1917545</v>
      </c>
      <c r="B2190" s="119" t="s">
        <v>17346</v>
      </c>
      <c r="C2190" s="118" t="s">
        <v>15350</v>
      </c>
      <c r="D2190" s="120">
        <v>9.14</v>
      </c>
    </row>
    <row r="2191" spans="1:4" ht="30" customHeight="1" x14ac:dyDescent="0.25">
      <c r="A2191" s="118">
        <v>1917546</v>
      </c>
      <c r="B2191" s="119" t="s">
        <v>17347</v>
      </c>
      <c r="C2191" s="118" t="s">
        <v>15350</v>
      </c>
      <c r="D2191" s="120">
        <v>9.5299999999999994</v>
      </c>
    </row>
    <row r="2192" spans="1:4" ht="30" customHeight="1" x14ac:dyDescent="0.25">
      <c r="A2192" s="118">
        <v>1917547</v>
      </c>
      <c r="B2192" s="119" t="s">
        <v>17348</v>
      </c>
      <c r="C2192" s="118" t="s">
        <v>15350</v>
      </c>
      <c r="D2192" s="120">
        <v>10.31</v>
      </c>
    </row>
    <row r="2193" spans="1:4" ht="30" customHeight="1" x14ac:dyDescent="0.25">
      <c r="A2193" s="118">
        <v>1917548</v>
      </c>
      <c r="B2193" s="119" t="s">
        <v>17349</v>
      </c>
      <c r="C2193" s="118" t="s">
        <v>15350</v>
      </c>
      <c r="D2193" s="120">
        <v>10.82</v>
      </c>
    </row>
    <row r="2194" spans="1:4" ht="30" customHeight="1" x14ac:dyDescent="0.25">
      <c r="A2194" s="118">
        <v>1917549</v>
      </c>
      <c r="B2194" s="119" t="s">
        <v>17350</v>
      </c>
      <c r="C2194" s="118" t="s">
        <v>15350</v>
      </c>
      <c r="D2194" s="120">
        <v>11.35</v>
      </c>
    </row>
    <row r="2195" spans="1:4" ht="30" customHeight="1" x14ac:dyDescent="0.25">
      <c r="A2195" s="118">
        <v>1917550</v>
      </c>
      <c r="B2195" s="119" t="s">
        <v>17351</v>
      </c>
      <c r="C2195" s="118" t="s">
        <v>15350</v>
      </c>
      <c r="D2195" s="120">
        <v>11.93</v>
      </c>
    </row>
    <row r="2196" spans="1:4" ht="30" customHeight="1" x14ac:dyDescent="0.25">
      <c r="A2196" s="118">
        <v>1917551</v>
      </c>
      <c r="B2196" s="119" t="s">
        <v>17352</v>
      </c>
      <c r="C2196" s="118" t="s">
        <v>15350</v>
      </c>
      <c r="D2196" s="120">
        <v>12.83</v>
      </c>
    </row>
    <row r="2197" spans="1:4" ht="30" customHeight="1" x14ac:dyDescent="0.25">
      <c r="A2197" s="118">
        <v>1917552</v>
      </c>
      <c r="B2197" s="119" t="s">
        <v>17353</v>
      </c>
      <c r="C2197" s="118" t="s">
        <v>15350</v>
      </c>
      <c r="D2197" s="120">
        <v>13.46</v>
      </c>
    </row>
    <row r="2198" spans="1:4" ht="30" customHeight="1" x14ac:dyDescent="0.25">
      <c r="A2198" s="118">
        <v>1917553</v>
      </c>
      <c r="B2198" s="119" t="s">
        <v>17354</v>
      </c>
      <c r="C2198" s="118" t="s">
        <v>15350</v>
      </c>
      <c r="D2198" s="120">
        <v>13.34</v>
      </c>
    </row>
    <row r="2199" spans="1:4" ht="30" customHeight="1" x14ac:dyDescent="0.25">
      <c r="A2199" s="118">
        <v>1917554</v>
      </c>
      <c r="B2199" s="119" t="s">
        <v>17355</v>
      </c>
      <c r="C2199" s="118" t="s">
        <v>15350</v>
      </c>
      <c r="D2199" s="120">
        <v>14.65</v>
      </c>
    </row>
    <row r="2200" spans="1:4" ht="30" customHeight="1" x14ac:dyDescent="0.25">
      <c r="A2200" s="118">
        <v>1917555</v>
      </c>
      <c r="B2200" s="119" t="s">
        <v>17356</v>
      </c>
      <c r="C2200" s="118" t="s">
        <v>15350</v>
      </c>
      <c r="D2200" s="120">
        <v>15.33</v>
      </c>
    </row>
    <row r="2201" spans="1:4" ht="30" customHeight="1" x14ac:dyDescent="0.25">
      <c r="A2201" s="118">
        <v>1917556</v>
      </c>
      <c r="B2201" s="119" t="s">
        <v>17357</v>
      </c>
      <c r="C2201" s="118" t="s">
        <v>15350</v>
      </c>
      <c r="D2201" s="120">
        <v>16.43</v>
      </c>
    </row>
    <row r="2202" spans="1:4" ht="30" customHeight="1" x14ac:dyDescent="0.25">
      <c r="A2202" s="118">
        <v>1917557</v>
      </c>
      <c r="B2202" s="119" t="s">
        <v>17358</v>
      </c>
      <c r="C2202" s="118" t="s">
        <v>15350</v>
      </c>
      <c r="D2202" s="120">
        <v>17.18</v>
      </c>
    </row>
    <row r="2203" spans="1:4" ht="30" customHeight="1" x14ac:dyDescent="0.25">
      <c r="A2203" s="118">
        <v>1917558</v>
      </c>
      <c r="B2203" s="119" t="s">
        <v>17359</v>
      </c>
      <c r="C2203" s="118" t="s">
        <v>15350</v>
      </c>
      <c r="D2203" s="120">
        <v>18.309999999999999</v>
      </c>
    </row>
    <row r="2204" spans="1:4" ht="30" customHeight="1" x14ac:dyDescent="0.25">
      <c r="A2204" s="118">
        <v>1917559</v>
      </c>
      <c r="B2204" s="119" t="s">
        <v>17360</v>
      </c>
      <c r="C2204" s="118" t="s">
        <v>15350</v>
      </c>
      <c r="D2204" s="120">
        <v>20.239999999999998</v>
      </c>
    </row>
    <row r="2205" spans="1:4" ht="30" customHeight="1" x14ac:dyDescent="0.25">
      <c r="A2205" s="118">
        <v>1917560</v>
      </c>
      <c r="B2205" s="119" t="s">
        <v>17361</v>
      </c>
      <c r="C2205" s="118" t="s">
        <v>15350</v>
      </c>
      <c r="D2205" s="120">
        <v>22.66</v>
      </c>
    </row>
    <row r="2206" spans="1:4" ht="30" customHeight="1" x14ac:dyDescent="0.25">
      <c r="A2206" s="118">
        <v>1917561</v>
      </c>
      <c r="B2206" s="119" t="s">
        <v>17362</v>
      </c>
      <c r="C2206" s="118" t="s">
        <v>15350</v>
      </c>
      <c r="D2206" s="120">
        <v>25.09</v>
      </c>
    </row>
    <row r="2207" spans="1:4" ht="30" customHeight="1" x14ac:dyDescent="0.25">
      <c r="A2207" s="118">
        <v>1917562</v>
      </c>
      <c r="B2207" s="119" t="s">
        <v>17363</v>
      </c>
      <c r="C2207" s="118" t="s">
        <v>15350</v>
      </c>
      <c r="D2207" s="120">
        <v>27.87</v>
      </c>
    </row>
    <row r="2208" spans="1:4" ht="30" customHeight="1" x14ac:dyDescent="0.25">
      <c r="A2208" s="118">
        <v>1917563</v>
      </c>
      <c r="B2208" s="119" t="s">
        <v>17364</v>
      </c>
      <c r="C2208" s="118" t="s">
        <v>15350</v>
      </c>
      <c r="D2208" s="120">
        <v>30.41</v>
      </c>
    </row>
    <row r="2209" spans="1:4" ht="30" customHeight="1" x14ac:dyDescent="0.25">
      <c r="A2209" s="118">
        <v>1917564</v>
      </c>
      <c r="B2209" s="119" t="s">
        <v>17365</v>
      </c>
      <c r="C2209" s="118" t="s">
        <v>15350</v>
      </c>
      <c r="D2209" s="120">
        <v>33.159999999999997</v>
      </c>
    </row>
    <row r="2210" spans="1:4" ht="30" customHeight="1" x14ac:dyDescent="0.25">
      <c r="A2210" s="118">
        <v>1917565</v>
      </c>
      <c r="B2210" s="119" t="s">
        <v>17366</v>
      </c>
      <c r="C2210" s="118" t="s">
        <v>15350</v>
      </c>
      <c r="D2210" s="120">
        <v>36.78</v>
      </c>
    </row>
    <row r="2211" spans="1:4" ht="30" customHeight="1" x14ac:dyDescent="0.25">
      <c r="A2211" s="118">
        <v>1917538</v>
      </c>
      <c r="B2211" s="119" t="s">
        <v>17367</v>
      </c>
      <c r="C2211" s="118" t="s">
        <v>15350</v>
      </c>
      <c r="D2211" s="120">
        <v>6.13</v>
      </c>
    </row>
    <row r="2212" spans="1:4" ht="30" customHeight="1" x14ac:dyDescent="0.25">
      <c r="A2212" s="118">
        <v>1917566</v>
      </c>
      <c r="B2212" s="119" t="s">
        <v>17368</v>
      </c>
      <c r="C2212" s="118" t="s">
        <v>15350</v>
      </c>
      <c r="D2212" s="120">
        <v>40.5</v>
      </c>
    </row>
    <row r="2213" spans="1:4" ht="30" customHeight="1" x14ac:dyDescent="0.25">
      <c r="A2213" s="118">
        <v>1917567</v>
      </c>
      <c r="B2213" s="119" t="s">
        <v>17369</v>
      </c>
      <c r="C2213" s="118" t="s">
        <v>15350</v>
      </c>
      <c r="D2213" s="120">
        <v>44.43</v>
      </c>
    </row>
    <row r="2214" spans="1:4" ht="30" customHeight="1" x14ac:dyDescent="0.25">
      <c r="A2214" s="118">
        <v>1917568</v>
      </c>
      <c r="B2214" s="119" t="s">
        <v>17370</v>
      </c>
      <c r="C2214" s="118" t="s">
        <v>15350</v>
      </c>
      <c r="D2214" s="120">
        <v>48.18</v>
      </c>
    </row>
    <row r="2215" spans="1:4" ht="30" customHeight="1" x14ac:dyDescent="0.25">
      <c r="A2215" s="118">
        <v>1917569</v>
      </c>
      <c r="B2215" s="119" t="s">
        <v>17371</v>
      </c>
      <c r="C2215" s="118" t="s">
        <v>15350</v>
      </c>
      <c r="D2215" s="120">
        <v>52.81</v>
      </c>
    </row>
    <row r="2216" spans="1:4" ht="30" customHeight="1" x14ac:dyDescent="0.25">
      <c r="A2216" s="118">
        <v>1917570</v>
      </c>
      <c r="B2216" s="119" t="s">
        <v>17372</v>
      </c>
      <c r="C2216" s="118" t="s">
        <v>15350</v>
      </c>
      <c r="D2216" s="120">
        <v>57.09</v>
      </c>
    </row>
    <row r="2217" spans="1:4" ht="30" customHeight="1" x14ac:dyDescent="0.25">
      <c r="A2217" s="118">
        <v>1917571</v>
      </c>
      <c r="B2217" s="119" t="s">
        <v>17373</v>
      </c>
      <c r="C2217" s="118" t="s">
        <v>15350</v>
      </c>
      <c r="D2217" s="120">
        <v>62.18</v>
      </c>
    </row>
    <row r="2218" spans="1:4" ht="30" customHeight="1" x14ac:dyDescent="0.25">
      <c r="A2218" s="118">
        <v>1917572</v>
      </c>
      <c r="B2218" s="119" t="s">
        <v>17374</v>
      </c>
      <c r="C2218" s="118" t="s">
        <v>15350</v>
      </c>
      <c r="D2218" s="120">
        <v>67.84</v>
      </c>
    </row>
    <row r="2219" spans="1:4" ht="30" customHeight="1" x14ac:dyDescent="0.25">
      <c r="A2219" s="118">
        <v>1917573</v>
      </c>
      <c r="B2219" s="119" t="s">
        <v>17375</v>
      </c>
      <c r="C2219" s="118" t="s">
        <v>15350</v>
      </c>
      <c r="D2219" s="120">
        <v>74.02</v>
      </c>
    </row>
    <row r="2220" spans="1:4" ht="30" customHeight="1" x14ac:dyDescent="0.25">
      <c r="A2220" s="118">
        <v>1917574</v>
      </c>
      <c r="B2220" s="119" t="s">
        <v>17376</v>
      </c>
      <c r="C2220" s="118" t="s">
        <v>15350</v>
      </c>
      <c r="D2220" s="120">
        <v>79.61</v>
      </c>
    </row>
    <row r="2221" spans="1:4" ht="30" customHeight="1" x14ac:dyDescent="0.25">
      <c r="A2221" s="118">
        <v>1917539</v>
      </c>
      <c r="B2221" s="119" t="s">
        <v>17377</v>
      </c>
      <c r="C2221" s="118" t="s">
        <v>15350</v>
      </c>
      <c r="D2221" s="120">
        <v>6.47</v>
      </c>
    </row>
    <row r="2222" spans="1:4" ht="30" customHeight="1" x14ac:dyDescent="0.25">
      <c r="A2222" s="118">
        <v>1917540</v>
      </c>
      <c r="B2222" s="119" t="s">
        <v>17378</v>
      </c>
      <c r="C2222" s="118" t="s">
        <v>15350</v>
      </c>
      <c r="D2222" s="120">
        <v>6.88</v>
      </c>
    </row>
    <row r="2223" spans="1:4" ht="30" customHeight="1" x14ac:dyDescent="0.25">
      <c r="A2223" s="118">
        <v>1917738</v>
      </c>
      <c r="B2223" s="119" t="s">
        <v>17379</v>
      </c>
      <c r="C2223" s="118" t="s">
        <v>15350</v>
      </c>
      <c r="D2223" s="120">
        <v>6.04</v>
      </c>
    </row>
    <row r="2224" spans="1:4" ht="30" customHeight="1" x14ac:dyDescent="0.25">
      <c r="A2224" s="118">
        <v>1917238</v>
      </c>
      <c r="B2224" s="119" t="s">
        <v>17380</v>
      </c>
      <c r="C2224" s="118" t="s">
        <v>15350</v>
      </c>
      <c r="D2224" s="120">
        <v>8.67</v>
      </c>
    </row>
    <row r="2225" spans="1:4" ht="30" customHeight="1" x14ac:dyDescent="0.25">
      <c r="A2225" s="118">
        <v>1917239</v>
      </c>
      <c r="B2225" s="119" t="s">
        <v>17381</v>
      </c>
      <c r="C2225" s="118" t="s">
        <v>15350</v>
      </c>
      <c r="D2225" s="120">
        <v>9.41</v>
      </c>
    </row>
    <row r="2226" spans="1:4" ht="30" customHeight="1" x14ac:dyDescent="0.25">
      <c r="A2226" s="118">
        <v>1917240</v>
      </c>
      <c r="B2226" s="119" t="s">
        <v>17382</v>
      </c>
      <c r="C2226" s="118" t="s">
        <v>15350</v>
      </c>
      <c r="D2226" s="120">
        <v>10.06</v>
      </c>
    </row>
    <row r="2227" spans="1:4" ht="30" customHeight="1" x14ac:dyDescent="0.25">
      <c r="A2227" s="118">
        <v>1917241</v>
      </c>
      <c r="B2227" s="119" t="s">
        <v>17383</v>
      </c>
      <c r="C2227" s="118" t="s">
        <v>15350</v>
      </c>
      <c r="D2227" s="120">
        <v>10.66</v>
      </c>
    </row>
    <row r="2228" spans="1:4" ht="30" customHeight="1" x14ac:dyDescent="0.25">
      <c r="A2228" s="118">
        <v>1917242</v>
      </c>
      <c r="B2228" s="119" t="s">
        <v>17384</v>
      </c>
      <c r="C2228" s="118" t="s">
        <v>15350</v>
      </c>
      <c r="D2228" s="120">
        <v>11.24</v>
      </c>
    </row>
    <row r="2229" spans="1:4" ht="30" customHeight="1" x14ac:dyDescent="0.25">
      <c r="A2229" s="118">
        <v>1917243</v>
      </c>
      <c r="B2229" s="119" t="s">
        <v>17385</v>
      </c>
      <c r="C2229" s="118" t="s">
        <v>15350</v>
      </c>
      <c r="D2229" s="120">
        <v>11.79</v>
      </c>
    </row>
    <row r="2230" spans="1:4" ht="30" customHeight="1" x14ac:dyDescent="0.25">
      <c r="A2230" s="118">
        <v>1917244</v>
      </c>
      <c r="B2230" s="119" t="s">
        <v>17386</v>
      </c>
      <c r="C2230" s="118" t="s">
        <v>15350</v>
      </c>
      <c r="D2230" s="120">
        <v>12.47</v>
      </c>
    </row>
    <row r="2231" spans="1:4" ht="30" customHeight="1" x14ac:dyDescent="0.25">
      <c r="A2231" s="118">
        <v>1917245</v>
      </c>
      <c r="B2231" s="119" t="s">
        <v>17387</v>
      </c>
      <c r="C2231" s="118" t="s">
        <v>15350</v>
      </c>
      <c r="D2231" s="120">
        <v>13.14</v>
      </c>
    </row>
    <row r="2232" spans="1:4" ht="30" customHeight="1" x14ac:dyDescent="0.25">
      <c r="A2232" s="118">
        <v>1917246</v>
      </c>
      <c r="B2232" s="119" t="s">
        <v>17388</v>
      </c>
      <c r="C2232" s="118" t="s">
        <v>15350</v>
      </c>
      <c r="D2232" s="120">
        <v>13.84</v>
      </c>
    </row>
    <row r="2233" spans="1:4" ht="30" customHeight="1" x14ac:dyDescent="0.25">
      <c r="A2233" s="118">
        <v>1917247</v>
      </c>
      <c r="B2233" s="119" t="s">
        <v>17389</v>
      </c>
      <c r="C2233" s="118" t="s">
        <v>15350</v>
      </c>
      <c r="D2233" s="120">
        <v>15.01</v>
      </c>
    </row>
    <row r="2234" spans="1:4" ht="30" customHeight="1" x14ac:dyDescent="0.25">
      <c r="A2234" s="118">
        <v>1917248</v>
      </c>
      <c r="B2234" s="119" t="s">
        <v>17390</v>
      </c>
      <c r="C2234" s="118" t="s">
        <v>15350</v>
      </c>
      <c r="D2234" s="120">
        <v>17.12</v>
      </c>
    </row>
    <row r="2235" spans="1:4" ht="30" customHeight="1" x14ac:dyDescent="0.25">
      <c r="A2235" s="118">
        <v>1917249</v>
      </c>
      <c r="B2235" s="119" t="s">
        <v>17391</v>
      </c>
      <c r="C2235" s="118" t="s">
        <v>15350</v>
      </c>
      <c r="D2235" s="120">
        <v>20.61</v>
      </c>
    </row>
    <row r="2236" spans="1:4" ht="30" customHeight="1" x14ac:dyDescent="0.25">
      <c r="A2236" s="118">
        <v>1917235</v>
      </c>
      <c r="B2236" s="119" t="s">
        <v>17392</v>
      </c>
      <c r="C2236" s="118" t="s">
        <v>15350</v>
      </c>
      <c r="D2236" s="120">
        <v>6.9</v>
      </c>
    </row>
    <row r="2237" spans="1:4" ht="30" customHeight="1" x14ac:dyDescent="0.25">
      <c r="A2237" s="118">
        <v>1917236</v>
      </c>
      <c r="B2237" s="119" t="s">
        <v>17393</v>
      </c>
      <c r="C2237" s="118" t="s">
        <v>15350</v>
      </c>
      <c r="D2237" s="120">
        <v>7.37</v>
      </c>
    </row>
    <row r="2238" spans="1:4" ht="30" customHeight="1" x14ac:dyDescent="0.25">
      <c r="A2238" s="118">
        <v>1917237</v>
      </c>
      <c r="B2238" s="119" t="s">
        <v>17394</v>
      </c>
      <c r="C2238" s="118" t="s">
        <v>15350</v>
      </c>
      <c r="D2238" s="120">
        <v>7.94</v>
      </c>
    </row>
    <row r="2239" spans="1:4" ht="15.75" customHeight="1" x14ac:dyDescent="0.25">
      <c r="A2239" s="118">
        <v>1917725</v>
      </c>
      <c r="B2239" s="119" t="s">
        <v>17395</v>
      </c>
      <c r="C2239" s="118" t="s">
        <v>15350</v>
      </c>
      <c r="D2239" s="120">
        <v>6.71</v>
      </c>
    </row>
    <row r="2240" spans="1:4" ht="30" customHeight="1" x14ac:dyDescent="0.25">
      <c r="A2240" s="118">
        <v>1917311</v>
      </c>
      <c r="B2240" s="119" t="s">
        <v>17396</v>
      </c>
      <c r="C2240" s="118" t="s">
        <v>15350</v>
      </c>
      <c r="D2240" s="120">
        <v>6.9</v>
      </c>
    </row>
    <row r="2241" spans="1:4" ht="30" customHeight="1" x14ac:dyDescent="0.25">
      <c r="A2241" s="118">
        <v>1917312</v>
      </c>
      <c r="B2241" s="119" t="s">
        <v>17397</v>
      </c>
      <c r="C2241" s="118" t="s">
        <v>15350</v>
      </c>
      <c r="D2241" s="120">
        <v>7.7</v>
      </c>
    </row>
    <row r="2242" spans="1:4" ht="30" customHeight="1" x14ac:dyDescent="0.25">
      <c r="A2242" s="118">
        <v>1917313</v>
      </c>
      <c r="B2242" s="119" t="s">
        <v>17398</v>
      </c>
      <c r="C2242" s="118" t="s">
        <v>15350</v>
      </c>
      <c r="D2242" s="120">
        <v>8.26</v>
      </c>
    </row>
    <row r="2243" spans="1:4" ht="30" customHeight="1" x14ac:dyDescent="0.25">
      <c r="A2243" s="118">
        <v>1917314</v>
      </c>
      <c r="B2243" s="119" t="s">
        <v>17399</v>
      </c>
      <c r="C2243" s="118" t="s">
        <v>15350</v>
      </c>
      <c r="D2243" s="120">
        <v>8.7899999999999991</v>
      </c>
    </row>
    <row r="2244" spans="1:4" ht="30" customHeight="1" x14ac:dyDescent="0.25">
      <c r="A2244" s="118">
        <v>1917315</v>
      </c>
      <c r="B2244" s="119" t="s">
        <v>17400</v>
      </c>
      <c r="C2244" s="118" t="s">
        <v>15350</v>
      </c>
      <c r="D2244" s="120">
        <v>9.44</v>
      </c>
    </row>
    <row r="2245" spans="1:4" ht="30" customHeight="1" x14ac:dyDescent="0.25">
      <c r="A2245" s="118">
        <v>1917316</v>
      </c>
      <c r="B2245" s="119" t="s">
        <v>17401</v>
      </c>
      <c r="C2245" s="118" t="s">
        <v>15350</v>
      </c>
      <c r="D2245" s="120">
        <v>10.08</v>
      </c>
    </row>
    <row r="2246" spans="1:4" ht="30" customHeight="1" x14ac:dyDescent="0.25">
      <c r="A2246" s="118">
        <v>1917317</v>
      </c>
      <c r="B2246" s="119" t="s">
        <v>17402</v>
      </c>
      <c r="C2246" s="118" t="s">
        <v>15350</v>
      </c>
      <c r="D2246" s="120">
        <v>11.03</v>
      </c>
    </row>
    <row r="2247" spans="1:4" ht="30" customHeight="1" x14ac:dyDescent="0.25">
      <c r="A2247" s="118">
        <v>1917318</v>
      </c>
      <c r="B2247" s="119" t="s">
        <v>17403</v>
      </c>
      <c r="C2247" s="118" t="s">
        <v>15350</v>
      </c>
      <c r="D2247" s="120">
        <v>11.92</v>
      </c>
    </row>
    <row r="2248" spans="1:4" ht="30" customHeight="1" x14ac:dyDescent="0.25">
      <c r="A2248" s="118">
        <v>1917319</v>
      </c>
      <c r="B2248" s="119" t="s">
        <v>17404</v>
      </c>
      <c r="C2248" s="118" t="s">
        <v>15350</v>
      </c>
      <c r="D2248" s="120">
        <v>12.76</v>
      </c>
    </row>
    <row r="2249" spans="1:4" ht="30" customHeight="1" x14ac:dyDescent="0.25">
      <c r="A2249" s="118">
        <v>1917320</v>
      </c>
      <c r="B2249" s="119" t="s">
        <v>17405</v>
      </c>
      <c r="C2249" s="118" t="s">
        <v>15350</v>
      </c>
      <c r="D2249" s="120">
        <v>13.66</v>
      </c>
    </row>
    <row r="2250" spans="1:4" ht="30" customHeight="1" x14ac:dyDescent="0.25">
      <c r="A2250" s="118">
        <v>1917321</v>
      </c>
      <c r="B2250" s="119" t="s">
        <v>17406</v>
      </c>
      <c r="C2250" s="118" t="s">
        <v>15350</v>
      </c>
      <c r="D2250" s="120">
        <v>16.760000000000002</v>
      </c>
    </row>
    <row r="2251" spans="1:4" ht="30" customHeight="1" x14ac:dyDescent="0.25">
      <c r="A2251" s="118">
        <v>1917322</v>
      </c>
      <c r="B2251" s="119" t="s">
        <v>17407</v>
      </c>
      <c r="C2251" s="118" t="s">
        <v>15350</v>
      </c>
      <c r="D2251" s="120">
        <v>19.510000000000002</v>
      </c>
    </row>
    <row r="2252" spans="1:4" ht="30" customHeight="1" x14ac:dyDescent="0.25">
      <c r="A2252" s="118">
        <v>1917323</v>
      </c>
      <c r="B2252" s="119" t="s">
        <v>17408</v>
      </c>
      <c r="C2252" s="118" t="s">
        <v>15350</v>
      </c>
      <c r="D2252" s="120">
        <v>23.05</v>
      </c>
    </row>
    <row r="2253" spans="1:4" ht="30" customHeight="1" x14ac:dyDescent="0.25">
      <c r="A2253" s="118">
        <v>1917324</v>
      </c>
      <c r="B2253" s="119" t="s">
        <v>17409</v>
      </c>
      <c r="C2253" s="118" t="s">
        <v>15350</v>
      </c>
      <c r="D2253" s="120">
        <v>26.78</v>
      </c>
    </row>
    <row r="2254" spans="1:4" ht="30" customHeight="1" x14ac:dyDescent="0.25">
      <c r="A2254" s="118">
        <v>1917325</v>
      </c>
      <c r="B2254" s="119" t="s">
        <v>17410</v>
      </c>
      <c r="C2254" s="118" t="s">
        <v>15350</v>
      </c>
      <c r="D2254" s="120">
        <v>31.18</v>
      </c>
    </row>
    <row r="2255" spans="1:4" ht="30" customHeight="1" x14ac:dyDescent="0.25">
      <c r="A2255" s="118">
        <v>1917326</v>
      </c>
      <c r="B2255" s="119" t="s">
        <v>17411</v>
      </c>
      <c r="C2255" s="118" t="s">
        <v>15350</v>
      </c>
      <c r="D2255" s="120">
        <v>37.1</v>
      </c>
    </row>
    <row r="2256" spans="1:4" ht="30" customHeight="1" x14ac:dyDescent="0.25">
      <c r="A2256" s="118">
        <v>1917327</v>
      </c>
      <c r="B2256" s="119" t="s">
        <v>17412</v>
      </c>
      <c r="C2256" s="118" t="s">
        <v>15350</v>
      </c>
      <c r="D2256" s="120">
        <v>43.18</v>
      </c>
    </row>
    <row r="2257" spans="1:4" ht="30" customHeight="1" x14ac:dyDescent="0.25">
      <c r="A2257" s="118">
        <v>1917328</v>
      </c>
      <c r="B2257" s="119" t="s">
        <v>17413</v>
      </c>
      <c r="C2257" s="118" t="s">
        <v>15350</v>
      </c>
      <c r="D2257" s="120">
        <v>50.17</v>
      </c>
    </row>
    <row r="2258" spans="1:4" ht="30" customHeight="1" x14ac:dyDescent="0.25">
      <c r="A2258" s="118">
        <v>1917329</v>
      </c>
      <c r="B2258" s="119" t="s">
        <v>17414</v>
      </c>
      <c r="C2258" s="118" t="s">
        <v>15350</v>
      </c>
      <c r="D2258" s="120">
        <v>54.92</v>
      </c>
    </row>
    <row r="2259" spans="1:4" ht="30" customHeight="1" x14ac:dyDescent="0.25">
      <c r="A2259" s="118">
        <v>1917330</v>
      </c>
      <c r="B2259" s="119" t="s">
        <v>17415</v>
      </c>
      <c r="C2259" s="118" t="s">
        <v>15350</v>
      </c>
      <c r="D2259" s="120">
        <v>60.73</v>
      </c>
    </row>
    <row r="2260" spans="1:4" ht="30" customHeight="1" x14ac:dyDescent="0.25">
      <c r="A2260" s="118">
        <v>1917308</v>
      </c>
      <c r="B2260" s="119" t="s">
        <v>17416</v>
      </c>
      <c r="C2260" s="118" t="s">
        <v>15350</v>
      </c>
      <c r="D2260" s="120">
        <v>5.74</v>
      </c>
    </row>
    <row r="2261" spans="1:4" ht="30" customHeight="1" x14ac:dyDescent="0.25">
      <c r="A2261" s="118">
        <v>1917309</v>
      </c>
      <c r="B2261" s="119" t="s">
        <v>17417</v>
      </c>
      <c r="C2261" s="118" t="s">
        <v>15350</v>
      </c>
      <c r="D2261" s="120">
        <v>6.06</v>
      </c>
    </row>
    <row r="2262" spans="1:4" ht="30" customHeight="1" x14ac:dyDescent="0.25">
      <c r="A2262" s="118">
        <v>1917310</v>
      </c>
      <c r="B2262" s="119" t="s">
        <v>17418</v>
      </c>
      <c r="C2262" s="118" t="s">
        <v>15350</v>
      </c>
      <c r="D2262" s="120">
        <v>6.42</v>
      </c>
    </row>
    <row r="2263" spans="1:4" ht="15.75" customHeight="1" x14ac:dyDescent="0.25">
      <c r="A2263" s="118">
        <v>1917730</v>
      </c>
      <c r="B2263" s="119" t="s">
        <v>17419</v>
      </c>
      <c r="C2263" s="118" t="s">
        <v>15350</v>
      </c>
      <c r="D2263" s="120">
        <v>5.66</v>
      </c>
    </row>
    <row r="2264" spans="1:4" ht="30" customHeight="1" x14ac:dyDescent="0.25">
      <c r="A2264" s="118">
        <v>1917415</v>
      </c>
      <c r="B2264" s="119" t="s">
        <v>17420</v>
      </c>
      <c r="C2264" s="118" t="s">
        <v>15350</v>
      </c>
      <c r="D2264" s="120">
        <v>7.18</v>
      </c>
    </row>
    <row r="2265" spans="1:4" ht="30" customHeight="1" x14ac:dyDescent="0.25">
      <c r="A2265" s="118">
        <v>1917416</v>
      </c>
      <c r="B2265" s="119" t="s">
        <v>17421</v>
      </c>
      <c r="C2265" s="118" t="s">
        <v>15350</v>
      </c>
      <c r="D2265" s="120">
        <v>7.95</v>
      </c>
    </row>
    <row r="2266" spans="1:4" ht="30" customHeight="1" x14ac:dyDescent="0.25">
      <c r="A2266" s="118">
        <v>1917417</v>
      </c>
      <c r="B2266" s="119" t="s">
        <v>17422</v>
      </c>
      <c r="C2266" s="118" t="s">
        <v>15350</v>
      </c>
      <c r="D2266" s="120">
        <v>8.48</v>
      </c>
    </row>
    <row r="2267" spans="1:4" ht="30" customHeight="1" x14ac:dyDescent="0.25">
      <c r="A2267" s="118">
        <v>1917418</v>
      </c>
      <c r="B2267" s="119" t="s">
        <v>17423</v>
      </c>
      <c r="C2267" s="118" t="s">
        <v>15350</v>
      </c>
      <c r="D2267" s="120">
        <v>8.98</v>
      </c>
    </row>
    <row r="2268" spans="1:4" ht="30" customHeight="1" x14ac:dyDescent="0.25">
      <c r="A2268" s="118">
        <v>1917419</v>
      </c>
      <c r="B2268" s="119" t="s">
        <v>17424</v>
      </c>
      <c r="C2268" s="118" t="s">
        <v>15350</v>
      </c>
      <c r="D2268" s="120">
        <v>9.41</v>
      </c>
    </row>
    <row r="2269" spans="1:4" ht="30" customHeight="1" x14ac:dyDescent="0.25">
      <c r="A2269" s="118">
        <v>1917420</v>
      </c>
      <c r="B2269" s="119" t="s">
        <v>17425</v>
      </c>
      <c r="C2269" s="118" t="s">
        <v>15350</v>
      </c>
      <c r="D2269" s="120">
        <v>9.9499999999999993</v>
      </c>
    </row>
    <row r="2270" spans="1:4" ht="30" customHeight="1" x14ac:dyDescent="0.25">
      <c r="A2270" s="118">
        <v>1917421</v>
      </c>
      <c r="B2270" s="119" t="s">
        <v>17426</v>
      </c>
      <c r="C2270" s="118" t="s">
        <v>15350</v>
      </c>
      <c r="D2270" s="120">
        <v>10.75</v>
      </c>
    </row>
    <row r="2271" spans="1:4" ht="30" customHeight="1" x14ac:dyDescent="0.25">
      <c r="A2271" s="118">
        <v>1917422</v>
      </c>
      <c r="B2271" s="119" t="s">
        <v>17427</v>
      </c>
      <c r="C2271" s="118" t="s">
        <v>15350</v>
      </c>
      <c r="D2271" s="120">
        <v>11.25</v>
      </c>
    </row>
    <row r="2272" spans="1:4" ht="30" customHeight="1" x14ac:dyDescent="0.25">
      <c r="A2272" s="118">
        <v>1917423</v>
      </c>
      <c r="B2272" s="119" t="s">
        <v>17428</v>
      </c>
      <c r="C2272" s="118" t="s">
        <v>15350</v>
      </c>
      <c r="D2272" s="120">
        <v>11.76</v>
      </c>
    </row>
    <row r="2273" spans="1:4" ht="30" customHeight="1" x14ac:dyDescent="0.25">
      <c r="A2273" s="118">
        <v>1917424</v>
      </c>
      <c r="B2273" s="119" t="s">
        <v>17429</v>
      </c>
      <c r="C2273" s="118" t="s">
        <v>15350</v>
      </c>
      <c r="D2273" s="120">
        <v>12.29</v>
      </c>
    </row>
    <row r="2274" spans="1:4" ht="30" customHeight="1" x14ac:dyDescent="0.25">
      <c r="A2274" s="118">
        <v>1917425</v>
      </c>
      <c r="B2274" s="119" t="s">
        <v>17430</v>
      </c>
      <c r="C2274" s="118" t="s">
        <v>15350</v>
      </c>
      <c r="D2274" s="120">
        <v>13.31</v>
      </c>
    </row>
    <row r="2275" spans="1:4" ht="30" customHeight="1" x14ac:dyDescent="0.25">
      <c r="A2275" s="118">
        <v>1917426</v>
      </c>
      <c r="B2275" s="119" t="s">
        <v>17431</v>
      </c>
      <c r="C2275" s="118" t="s">
        <v>15350</v>
      </c>
      <c r="D2275" s="120">
        <v>14.48</v>
      </c>
    </row>
    <row r="2276" spans="1:4" ht="30" customHeight="1" x14ac:dyDescent="0.25">
      <c r="A2276" s="118">
        <v>1917427</v>
      </c>
      <c r="B2276" s="119" t="s">
        <v>17432</v>
      </c>
      <c r="C2276" s="118" t="s">
        <v>15350</v>
      </c>
      <c r="D2276" s="120">
        <v>16.64</v>
      </c>
    </row>
    <row r="2277" spans="1:4" ht="30" customHeight="1" x14ac:dyDescent="0.25">
      <c r="A2277" s="118">
        <v>1917428</v>
      </c>
      <c r="B2277" s="119" t="s">
        <v>17433</v>
      </c>
      <c r="C2277" s="118" t="s">
        <v>15350</v>
      </c>
      <c r="D2277" s="120">
        <v>19.18</v>
      </c>
    </row>
    <row r="2278" spans="1:4" ht="30" customHeight="1" x14ac:dyDescent="0.25">
      <c r="A2278" s="118">
        <v>1917429</v>
      </c>
      <c r="B2278" s="119" t="s">
        <v>17434</v>
      </c>
      <c r="C2278" s="118" t="s">
        <v>15350</v>
      </c>
      <c r="D2278" s="120">
        <v>21.84</v>
      </c>
    </row>
    <row r="2279" spans="1:4" ht="30" customHeight="1" x14ac:dyDescent="0.25">
      <c r="A2279" s="118">
        <v>1917430</v>
      </c>
      <c r="B2279" s="119" t="s">
        <v>17435</v>
      </c>
      <c r="C2279" s="118" t="s">
        <v>15350</v>
      </c>
      <c r="D2279" s="120">
        <v>25.32</v>
      </c>
    </row>
    <row r="2280" spans="1:4" ht="30" customHeight="1" x14ac:dyDescent="0.25">
      <c r="A2280" s="118">
        <v>1917431</v>
      </c>
      <c r="B2280" s="119" t="s">
        <v>17436</v>
      </c>
      <c r="C2280" s="118" t="s">
        <v>15350</v>
      </c>
      <c r="D2280" s="120">
        <v>28.44</v>
      </c>
    </row>
    <row r="2281" spans="1:4" ht="30" customHeight="1" x14ac:dyDescent="0.25">
      <c r="A2281" s="118">
        <v>1917432</v>
      </c>
      <c r="B2281" s="119" t="s">
        <v>17437</v>
      </c>
      <c r="C2281" s="118" t="s">
        <v>15350</v>
      </c>
      <c r="D2281" s="120">
        <v>32.479999999999997</v>
      </c>
    </row>
    <row r="2282" spans="1:4" ht="30" customHeight="1" x14ac:dyDescent="0.25">
      <c r="A2282" s="118">
        <v>1917433</v>
      </c>
      <c r="B2282" s="119" t="s">
        <v>17438</v>
      </c>
      <c r="C2282" s="118" t="s">
        <v>15350</v>
      </c>
      <c r="D2282" s="120">
        <v>36.630000000000003</v>
      </c>
    </row>
    <row r="2283" spans="1:4" ht="30" customHeight="1" x14ac:dyDescent="0.25">
      <c r="A2283" s="118">
        <v>1917434</v>
      </c>
      <c r="B2283" s="119" t="s">
        <v>17439</v>
      </c>
      <c r="C2283" s="118" t="s">
        <v>15350</v>
      </c>
      <c r="D2283" s="120">
        <v>41.48</v>
      </c>
    </row>
    <row r="2284" spans="1:4" ht="30" customHeight="1" x14ac:dyDescent="0.25">
      <c r="A2284" s="118">
        <v>1917435</v>
      </c>
      <c r="B2284" s="119" t="s">
        <v>17440</v>
      </c>
      <c r="C2284" s="118" t="s">
        <v>15350</v>
      </c>
      <c r="D2284" s="120">
        <v>47.39</v>
      </c>
    </row>
    <row r="2285" spans="1:4" ht="30" customHeight="1" x14ac:dyDescent="0.25">
      <c r="A2285" s="118">
        <v>1917436</v>
      </c>
      <c r="B2285" s="119" t="s">
        <v>17441</v>
      </c>
      <c r="C2285" s="118" t="s">
        <v>15350</v>
      </c>
      <c r="D2285" s="120">
        <v>52.73</v>
      </c>
    </row>
    <row r="2286" spans="1:4" ht="30" customHeight="1" x14ac:dyDescent="0.25">
      <c r="A2286" s="118">
        <v>1917437</v>
      </c>
      <c r="B2286" s="119" t="s">
        <v>17442</v>
      </c>
      <c r="C2286" s="118" t="s">
        <v>15350</v>
      </c>
      <c r="D2286" s="120">
        <v>59.57</v>
      </c>
    </row>
    <row r="2287" spans="1:4" ht="30" customHeight="1" x14ac:dyDescent="0.25">
      <c r="A2287" s="118">
        <v>1917438</v>
      </c>
      <c r="B2287" s="119" t="s">
        <v>17443</v>
      </c>
      <c r="C2287" s="118" t="s">
        <v>15350</v>
      </c>
      <c r="D2287" s="120">
        <v>64.33</v>
      </c>
    </row>
    <row r="2288" spans="1:4" ht="30" customHeight="1" x14ac:dyDescent="0.25">
      <c r="A2288" s="118">
        <v>1917439</v>
      </c>
      <c r="B2288" s="119" t="s">
        <v>17444</v>
      </c>
      <c r="C2288" s="118" t="s">
        <v>15350</v>
      </c>
      <c r="D2288" s="120">
        <v>68.44</v>
      </c>
    </row>
    <row r="2289" spans="1:4" ht="30" customHeight="1" x14ac:dyDescent="0.25">
      <c r="A2289" s="118">
        <v>1917412</v>
      </c>
      <c r="B2289" s="119" t="s">
        <v>17445</v>
      </c>
      <c r="C2289" s="118" t="s">
        <v>15350</v>
      </c>
      <c r="D2289" s="120">
        <v>5.52</v>
      </c>
    </row>
    <row r="2290" spans="1:4" ht="30" customHeight="1" x14ac:dyDescent="0.25">
      <c r="A2290" s="118">
        <v>1917413</v>
      </c>
      <c r="B2290" s="119" t="s">
        <v>17446</v>
      </c>
      <c r="C2290" s="118" t="s">
        <v>15350</v>
      </c>
      <c r="D2290" s="120">
        <v>6.12</v>
      </c>
    </row>
    <row r="2291" spans="1:4" ht="30" customHeight="1" x14ac:dyDescent="0.25">
      <c r="A2291" s="118">
        <v>1917414</v>
      </c>
      <c r="B2291" s="119" t="s">
        <v>17447</v>
      </c>
      <c r="C2291" s="118" t="s">
        <v>15350</v>
      </c>
      <c r="D2291" s="120">
        <v>6.72</v>
      </c>
    </row>
    <row r="2292" spans="1:4" ht="15.75" customHeight="1" x14ac:dyDescent="0.25">
      <c r="A2292" s="118">
        <v>1917733</v>
      </c>
      <c r="B2292" s="119" t="s">
        <v>17448</v>
      </c>
      <c r="C2292" s="118" t="s">
        <v>15350</v>
      </c>
      <c r="D2292" s="120">
        <v>5.13</v>
      </c>
    </row>
    <row r="2293" spans="1:4" ht="15.75" customHeight="1" x14ac:dyDescent="0.25">
      <c r="A2293" s="118">
        <v>1917049</v>
      </c>
      <c r="B2293" s="119" t="s">
        <v>17449</v>
      </c>
      <c r="C2293" s="118" t="s">
        <v>15350</v>
      </c>
      <c r="D2293" s="120">
        <v>27.14</v>
      </c>
    </row>
    <row r="2294" spans="1:4" ht="15.75" customHeight="1" x14ac:dyDescent="0.25">
      <c r="A2294" s="118">
        <v>1917050</v>
      </c>
      <c r="B2294" s="119" t="s">
        <v>17450</v>
      </c>
      <c r="C2294" s="118" t="s">
        <v>15350</v>
      </c>
      <c r="D2294" s="120">
        <v>27.63</v>
      </c>
    </row>
    <row r="2295" spans="1:4" ht="15.75" customHeight="1" x14ac:dyDescent="0.25">
      <c r="A2295" s="118">
        <v>1917051</v>
      </c>
      <c r="B2295" s="119" t="s">
        <v>17451</v>
      </c>
      <c r="C2295" s="118" t="s">
        <v>15350</v>
      </c>
      <c r="D2295" s="120">
        <v>28.14</v>
      </c>
    </row>
    <row r="2296" spans="1:4" ht="15.75" customHeight="1" x14ac:dyDescent="0.25">
      <c r="A2296" s="118">
        <v>1917052</v>
      </c>
      <c r="B2296" s="119" t="s">
        <v>17452</v>
      </c>
      <c r="C2296" s="118" t="s">
        <v>15350</v>
      </c>
      <c r="D2296" s="120">
        <v>28.67</v>
      </c>
    </row>
    <row r="2297" spans="1:4" ht="15.75" customHeight="1" x14ac:dyDescent="0.25">
      <c r="A2297" s="118">
        <v>1917053</v>
      </c>
      <c r="B2297" s="119" t="s">
        <v>17453</v>
      </c>
      <c r="C2297" s="118" t="s">
        <v>15350</v>
      </c>
      <c r="D2297" s="120">
        <v>29.23</v>
      </c>
    </row>
    <row r="2298" spans="1:4" ht="15.75" customHeight="1" x14ac:dyDescent="0.25">
      <c r="A2298" s="118">
        <v>1917054</v>
      </c>
      <c r="B2298" s="119" t="s">
        <v>17454</v>
      </c>
      <c r="C2298" s="118" t="s">
        <v>15350</v>
      </c>
      <c r="D2298" s="120">
        <v>29.53</v>
      </c>
    </row>
    <row r="2299" spans="1:4" ht="15.75" customHeight="1" x14ac:dyDescent="0.25">
      <c r="A2299" s="118">
        <v>1901553</v>
      </c>
      <c r="B2299" s="119" t="s">
        <v>17455</v>
      </c>
      <c r="C2299" s="118" t="s">
        <v>15350</v>
      </c>
      <c r="D2299" s="120">
        <v>14.98</v>
      </c>
    </row>
    <row r="2300" spans="1:4" ht="15.75" customHeight="1" x14ac:dyDescent="0.25">
      <c r="A2300" s="118">
        <v>1901554</v>
      </c>
      <c r="B2300" s="119" t="s">
        <v>17456</v>
      </c>
      <c r="C2300" s="118" t="s">
        <v>15350</v>
      </c>
      <c r="D2300" s="120">
        <v>15.1</v>
      </c>
    </row>
    <row r="2301" spans="1:4" ht="15.75" customHeight="1" x14ac:dyDescent="0.25">
      <c r="A2301" s="118">
        <v>1901555</v>
      </c>
      <c r="B2301" s="119" t="s">
        <v>17457</v>
      </c>
      <c r="C2301" s="118" t="s">
        <v>15350</v>
      </c>
      <c r="D2301" s="120">
        <v>15.22</v>
      </c>
    </row>
    <row r="2302" spans="1:4" ht="15.75" customHeight="1" x14ac:dyDescent="0.25">
      <c r="A2302" s="118">
        <v>1901556</v>
      </c>
      <c r="B2302" s="119" t="s">
        <v>17458</v>
      </c>
      <c r="C2302" s="118" t="s">
        <v>15350</v>
      </c>
      <c r="D2302" s="120">
        <v>15.35</v>
      </c>
    </row>
    <row r="2303" spans="1:4" ht="15.75" customHeight="1" x14ac:dyDescent="0.25">
      <c r="A2303" s="118">
        <v>1901557</v>
      </c>
      <c r="B2303" s="119" t="s">
        <v>17459</v>
      </c>
      <c r="C2303" s="118" t="s">
        <v>15350</v>
      </c>
      <c r="D2303" s="120">
        <v>15.49</v>
      </c>
    </row>
    <row r="2304" spans="1:4" ht="15.75" customHeight="1" x14ac:dyDescent="0.25">
      <c r="A2304" s="118">
        <v>1901558</v>
      </c>
      <c r="B2304" s="119" t="s">
        <v>17460</v>
      </c>
      <c r="C2304" s="118" t="s">
        <v>15350</v>
      </c>
      <c r="D2304" s="120">
        <v>15.56</v>
      </c>
    </row>
    <row r="2305" spans="1:4" ht="15.75" customHeight="1" x14ac:dyDescent="0.25">
      <c r="A2305" s="118">
        <v>1901560</v>
      </c>
      <c r="B2305" s="119" t="s">
        <v>17461</v>
      </c>
      <c r="C2305" s="118" t="s">
        <v>15350</v>
      </c>
      <c r="D2305" s="120">
        <v>19.579999999999998</v>
      </c>
    </row>
    <row r="2306" spans="1:4" ht="15.75" customHeight="1" x14ac:dyDescent="0.25">
      <c r="A2306" s="118">
        <v>1901561</v>
      </c>
      <c r="B2306" s="119" t="s">
        <v>17462</v>
      </c>
      <c r="C2306" s="118" t="s">
        <v>15350</v>
      </c>
      <c r="D2306" s="120">
        <v>19.690000000000001</v>
      </c>
    </row>
    <row r="2307" spans="1:4" ht="15.75" customHeight="1" x14ac:dyDescent="0.25">
      <c r="A2307" s="118">
        <v>1901562</v>
      </c>
      <c r="B2307" s="119" t="s">
        <v>17463</v>
      </c>
      <c r="C2307" s="118" t="s">
        <v>15350</v>
      </c>
      <c r="D2307" s="120">
        <v>19.8</v>
      </c>
    </row>
    <row r="2308" spans="1:4" ht="15.75" customHeight="1" x14ac:dyDescent="0.25">
      <c r="A2308" s="118">
        <v>1901563</v>
      </c>
      <c r="B2308" s="119" t="s">
        <v>17464</v>
      </c>
      <c r="C2308" s="118" t="s">
        <v>15350</v>
      </c>
      <c r="D2308" s="120">
        <v>19.920000000000002</v>
      </c>
    </row>
    <row r="2309" spans="1:4" ht="15.75" customHeight="1" x14ac:dyDescent="0.25">
      <c r="A2309" s="118">
        <v>1901564</v>
      </c>
      <c r="B2309" s="119" t="s">
        <v>17465</v>
      </c>
      <c r="C2309" s="118" t="s">
        <v>15350</v>
      </c>
      <c r="D2309" s="120">
        <v>20.05</v>
      </c>
    </row>
    <row r="2310" spans="1:4" ht="15.75" customHeight="1" x14ac:dyDescent="0.25">
      <c r="A2310" s="118">
        <v>1901559</v>
      </c>
      <c r="B2310" s="119" t="s">
        <v>17466</v>
      </c>
      <c r="C2310" s="118" t="s">
        <v>15350</v>
      </c>
      <c r="D2310" s="120">
        <v>20.12</v>
      </c>
    </row>
    <row r="2311" spans="1:4" ht="15.75" customHeight="1" x14ac:dyDescent="0.25">
      <c r="A2311" s="118">
        <v>1917085</v>
      </c>
      <c r="B2311" s="119" t="s">
        <v>17467</v>
      </c>
      <c r="C2311" s="118" t="s">
        <v>15350</v>
      </c>
      <c r="D2311" s="120">
        <v>17.87</v>
      </c>
    </row>
    <row r="2312" spans="1:4" ht="15.75" customHeight="1" x14ac:dyDescent="0.25">
      <c r="A2312" s="118">
        <v>1917086</v>
      </c>
      <c r="B2312" s="119" t="s">
        <v>17468</v>
      </c>
      <c r="C2312" s="118" t="s">
        <v>15350</v>
      </c>
      <c r="D2312" s="120">
        <v>18.149999999999999</v>
      </c>
    </row>
    <row r="2313" spans="1:4" ht="15.75" customHeight="1" x14ac:dyDescent="0.25">
      <c r="A2313" s="118">
        <v>1917087</v>
      </c>
      <c r="B2313" s="119" t="s">
        <v>17469</v>
      </c>
      <c r="C2313" s="118" t="s">
        <v>15350</v>
      </c>
      <c r="D2313" s="120">
        <v>18.45</v>
      </c>
    </row>
    <row r="2314" spans="1:4" ht="15.75" customHeight="1" x14ac:dyDescent="0.25">
      <c r="A2314" s="118">
        <v>1917088</v>
      </c>
      <c r="B2314" s="119" t="s">
        <v>17470</v>
      </c>
      <c r="C2314" s="118" t="s">
        <v>15350</v>
      </c>
      <c r="D2314" s="120">
        <v>18.760000000000002</v>
      </c>
    </row>
    <row r="2315" spans="1:4" ht="15.75" customHeight="1" x14ac:dyDescent="0.25">
      <c r="A2315" s="118">
        <v>1917089</v>
      </c>
      <c r="B2315" s="119" t="s">
        <v>17471</v>
      </c>
      <c r="C2315" s="118" t="s">
        <v>15350</v>
      </c>
      <c r="D2315" s="120">
        <v>19.079999999999998</v>
      </c>
    </row>
    <row r="2316" spans="1:4" ht="15.75" customHeight="1" x14ac:dyDescent="0.25">
      <c r="A2316" s="118">
        <v>1917090</v>
      </c>
      <c r="B2316" s="119" t="s">
        <v>17472</v>
      </c>
      <c r="C2316" s="118" t="s">
        <v>15350</v>
      </c>
      <c r="D2316" s="120">
        <v>19.260000000000002</v>
      </c>
    </row>
    <row r="2317" spans="1:4" ht="15.75" customHeight="1" x14ac:dyDescent="0.25">
      <c r="A2317" s="118">
        <v>1901566</v>
      </c>
      <c r="B2317" s="119" t="s">
        <v>17473</v>
      </c>
      <c r="C2317" s="118" t="s">
        <v>15350</v>
      </c>
      <c r="D2317" s="120">
        <v>24.29</v>
      </c>
    </row>
    <row r="2318" spans="1:4" ht="15.75" customHeight="1" x14ac:dyDescent="0.25">
      <c r="A2318" s="118">
        <v>1901567</v>
      </c>
      <c r="B2318" s="119" t="s">
        <v>17474</v>
      </c>
      <c r="C2318" s="118" t="s">
        <v>15350</v>
      </c>
      <c r="D2318" s="120">
        <v>24.4</v>
      </c>
    </row>
    <row r="2319" spans="1:4" ht="15.75" customHeight="1" x14ac:dyDescent="0.25">
      <c r="A2319" s="118">
        <v>1901568</v>
      </c>
      <c r="B2319" s="119" t="s">
        <v>17475</v>
      </c>
      <c r="C2319" s="118" t="s">
        <v>15350</v>
      </c>
      <c r="D2319" s="120">
        <v>24.51</v>
      </c>
    </row>
    <row r="2320" spans="1:4" ht="15.75" customHeight="1" x14ac:dyDescent="0.25">
      <c r="A2320" s="118">
        <v>1901569</v>
      </c>
      <c r="B2320" s="119" t="s">
        <v>17476</v>
      </c>
      <c r="C2320" s="118" t="s">
        <v>15350</v>
      </c>
      <c r="D2320" s="120">
        <v>24.63</v>
      </c>
    </row>
    <row r="2321" spans="1:4" ht="15.75" customHeight="1" x14ac:dyDescent="0.25">
      <c r="A2321" s="118">
        <v>1901570</v>
      </c>
      <c r="B2321" s="119" t="s">
        <v>17477</v>
      </c>
      <c r="C2321" s="118" t="s">
        <v>15350</v>
      </c>
      <c r="D2321" s="120">
        <v>24.75</v>
      </c>
    </row>
    <row r="2322" spans="1:4" ht="15.75" customHeight="1" x14ac:dyDescent="0.25">
      <c r="A2322" s="118">
        <v>1901565</v>
      </c>
      <c r="B2322" s="119" t="s">
        <v>17478</v>
      </c>
      <c r="C2322" s="118" t="s">
        <v>15350</v>
      </c>
      <c r="D2322" s="120">
        <v>24.82</v>
      </c>
    </row>
    <row r="2323" spans="1:4" ht="15.75" customHeight="1" x14ac:dyDescent="0.25">
      <c r="A2323" s="118">
        <v>1917121</v>
      </c>
      <c r="B2323" s="119" t="s">
        <v>17479</v>
      </c>
      <c r="C2323" s="118" t="s">
        <v>15350</v>
      </c>
      <c r="D2323" s="120">
        <v>16.29</v>
      </c>
    </row>
    <row r="2324" spans="1:4" ht="15.75" customHeight="1" x14ac:dyDescent="0.25">
      <c r="A2324" s="118">
        <v>1917122</v>
      </c>
      <c r="B2324" s="119" t="s">
        <v>17480</v>
      </c>
      <c r="C2324" s="118" t="s">
        <v>15350</v>
      </c>
      <c r="D2324" s="120">
        <v>16.510000000000002</v>
      </c>
    </row>
    <row r="2325" spans="1:4" ht="15.75" customHeight="1" x14ac:dyDescent="0.25">
      <c r="A2325" s="118">
        <v>1917123</v>
      </c>
      <c r="B2325" s="119" t="s">
        <v>17481</v>
      </c>
      <c r="C2325" s="118" t="s">
        <v>15350</v>
      </c>
      <c r="D2325" s="120">
        <v>16.739999999999998</v>
      </c>
    </row>
    <row r="2326" spans="1:4" ht="15.75" customHeight="1" x14ac:dyDescent="0.25">
      <c r="A2326" s="118">
        <v>1917124</v>
      </c>
      <c r="B2326" s="119" t="s">
        <v>17482</v>
      </c>
      <c r="C2326" s="118" t="s">
        <v>15350</v>
      </c>
      <c r="D2326" s="120">
        <v>16.98</v>
      </c>
    </row>
    <row r="2327" spans="1:4" ht="15.75" customHeight="1" x14ac:dyDescent="0.25">
      <c r="A2327" s="118">
        <v>1917125</v>
      </c>
      <c r="B2327" s="119" t="s">
        <v>17483</v>
      </c>
      <c r="C2327" s="118" t="s">
        <v>15350</v>
      </c>
      <c r="D2327" s="120">
        <v>17.239999999999998</v>
      </c>
    </row>
    <row r="2328" spans="1:4" ht="15.75" customHeight="1" x14ac:dyDescent="0.25">
      <c r="A2328" s="118">
        <v>1917126</v>
      </c>
      <c r="B2328" s="119" t="s">
        <v>17484</v>
      </c>
      <c r="C2328" s="118" t="s">
        <v>15350</v>
      </c>
      <c r="D2328" s="120">
        <v>17.37</v>
      </c>
    </row>
    <row r="2329" spans="1:4" ht="15.75" customHeight="1" x14ac:dyDescent="0.25">
      <c r="A2329" s="118">
        <v>1917157</v>
      </c>
      <c r="B2329" s="119" t="s">
        <v>17485</v>
      </c>
      <c r="C2329" s="118" t="s">
        <v>15350</v>
      </c>
      <c r="D2329" s="120">
        <v>15.11</v>
      </c>
    </row>
    <row r="2330" spans="1:4" ht="15.75" customHeight="1" x14ac:dyDescent="0.25">
      <c r="A2330" s="118">
        <v>1917158</v>
      </c>
      <c r="B2330" s="119" t="s">
        <v>17486</v>
      </c>
      <c r="C2330" s="118" t="s">
        <v>15350</v>
      </c>
      <c r="D2330" s="120">
        <v>15.3</v>
      </c>
    </row>
    <row r="2331" spans="1:4" ht="15.75" customHeight="1" x14ac:dyDescent="0.25">
      <c r="A2331" s="118">
        <v>1917159</v>
      </c>
      <c r="B2331" s="119" t="s">
        <v>17487</v>
      </c>
      <c r="C2331" s="118" t="s">
        <v>15350</v>
      </c>
      <c r="D2331" s="120">
        <v>15.5</v>
      </c>
    </row>
    <row r="2332" spans="1:4" ht="15.75" customHeight="1" x14ac:dyDescent="0.25">
      <c r="A2332" s="118">
        <v>1917160</v>
      </c>
      <c r="B2332" s="119" t="s">
        <v>17488</v>
      </c>
      <c r="C2332" s="118" t="s">
        <v>15350</v>
      </c>
      <c r="D2332" s="120">
        <v>15.7</v>
      </c>
    </row>
    <row r="2333" spans="1:4" ht="15.75" customHeight="1" x14ac:dyDescent="0.25">
      <c r="A2333" s="118">
        <v>1917161</v>
      </c>
      <c r="B2333" s="119" t="s">
        <v>17489</v>
      </c>
      <c r="C2333" s="118" t="s">
        <v>15350</v>
      </c>
      <c r="D2333" s="120">
        <v>15.92</v>
      </c>
    </row>
    <row r="2334" spans="1:4" ht="15.75" customHeight="1" x14ac:dyDescent="0.25">
      <c r="A2334" s="118">
        <v>1917162</v>
      </c>
      <c r="B2334" s="119" t="s">
        <v>17490</v>
      </c>
      <c r="C2334" s="118" t="s">
        <v>15350</v>
      </c>
      <c r="D2334" s="120">
        <v>16.04</v>
      </c>
    </row>
    <row r="2335" spans="1:4" ht="15.75" customHeight="1" x14ac:dyDescent="0.25">
      <c r="A2335" s="118">
        <v>1917193</v>
      </c>
      <c r="B2335" s="119" t="s">
        <v>17491</v>
      </c>
      <c r="C2335" s="118" t="s">
        <v>15350</v>
      </c>
      <c r="D2335" s="120">
        <v>16.489999999999998</v>
      </c>
    </row>
    <row r="2336" spans="1:4" ht="15.75" customHeight="1" x14ac:dyDescent="0.25">
      <c r="A2336" s="118">
        <v>1917194</v>
      </c>
      <c r="B2336" s="119" t="s">
        <v>17492</v>
      </c>
      <c r="C2336" s="118" t="s">
        <v>15350</v>
      </c>
      <c r="D2336" s="120">
        <v>16.66</v>
      </c>
    </row>
    <row r="2337" spans="1:4" ht="15.75" customHeight="1" x14ac:dyDescent="0.25">
      <c r="A2337" s="118">
        <v>1917195</v>
      </c>
      <c r="B2337" s="119" t="s">
        <v>17493</v>
      </c>
      <c r="C2337" s="118" t="s">
        <v>15350</v>
      </c>
      <c r="D2337" s="120">
        <v>16.829999999999998</v>
      </c>
    </row>
    <row r="2338" spans="1:4" ht="15.75" customHeight="1" x14ac:dyDescent="0.25">
      <c r="A2338" s="118">
        <v>1917196</v>
      </c>
      <c r="B2338" s="119" t="s">
        <v>17494</v>
      </c>
      <c r="C2338" s="118" t="s">
        <v>15350</v>
      </c>
      <c r="D2338" s="120">
        <v>17.010000000000002</v>
      </c>
    </row>
    <row r="2339" spans="1:4" ht="15.75" customHeight="1" x14ac:dyDescent="0.25">
      <c r="A2339" s="118">
        <v>1917197</v>
      </c>
      <c r="B2339" s="119" t="s">
        <v>17495</v>
      </c>
      <c r="C2339" s="118" t="s">
        <v>15350</v>
      </c>
      <c r="D2339" s="120">
        <v>17.2</v>
      </c>
    </row>
    <row r="2340" spans="1:4" ht="15.75" customHeight="1" x14ac:dyDescent="0.25">
      <c r="A2340" s="118">
        <v>1917198</v>
      </c>
      <c r="B2340" s="119" t="s">
        <v>17496</v>
      </c>
      <c r="C2340" s="118" t="s">
        <v>15350</v>
      </c>
      <c r="D2340" s="120">
        <v>17.3</v>
      </c>
    </row>
    <row r="2341" spans="1:4" ht="15.75" customHeight="1" x14ac:dyDescent="0.25">
      <c r="A2341" s="118">
        <v>1917013</v>
      </c>
      <c r="B2341" s="119" t="s">
        <v>17497</v>
      </c>
      <c r="C2341" s="118" t="s">
        <v>15350</v>
      </c>
      <c r="D2341" s="120">
        <v>37.86</v>
      </c>
    </row>
    <row r="2342" spans="1:4" ht="15.75" customHeight="1" x14ac:dyDescent="0.25">
      <c r="A2342" s="118">
        <v>1917014</v>
      </c>
      <c r="B2342" s="119" t="s">
        <v>17498</v>
      </c>
      <c r="C2342" s="118" t="s">
        <v>15350</v>
      </c>
      <c r="D2342" s="120">
        <v>38.590000000000003</v>
      </c>
    </row>
    <row r="2343" spans="1:4" ht="15.75" customHeight="1" x14ac:dyDescent="0.25">
      <c r="A2343" s="118">
        <v>1917015</v>
      </c>
      <c r="B2343" s="119" t="s">
        <v>17499</v>
      </c>
      <c r="C2343" s="118" t="s">
        <v>15350</v>
      </c>
      <c r="D2343" s="120">
        <v>39.33</v>
      </c>
    </row>
    <row r="2344" spans="1:4" ht="15.75" customHeight="1" x14ac:dyDescent="0.25">
      <c r="A2344" s="118">
        <v>1917016</v>
      </c>
      <c r="B2344" s="119" t="s">
        <v>17500</v>
      </c>
      <c r="C2344" s="118" t="s">
        <v>15350</v>
      </c>
      <c r="D2344" s="120">
        <v>40.11</v>
      </c>
    </row>
    <row r="2345" spans="1:4" ht="15.75" customHeight="1" x14ac:dyDescent="0.25">
      <c r="A2345" s="118">
        <v>1917017</v>
      </c>
      <c r="B2345" s="119" t="s">
        <v>17501</v>
      </c>
      <c r="C2345" s="118" t="s">
        <v>15350</v>
      </c>
      <c r="D2345" s="120">
        <v>40.93</v>
      </c>
    </row>
    <row r="2346" spans="1:4" ht="15.75" customHeight="1" x14ac:dyDescent="0.25">
      <c r="A2346" s="118">
        <v>1917018</v>
      </c>
      <c r="B2346" s="119" t="s">
        <v>17502</v>
      </c>
      <c r="C2346" s="118" t="s">
        <v>15350</v>
      </c>
      <c r="D2346" s="120">
        <v>41.37</v>
      </c>
    </row>
    <row r="2347" spans="1:4" ht="30" customHeight="1" x14ac:dyDescent="0.25">
      <c r="A2347" s="118">
        <v>1917623</v>
      </c>
      <c r="B2347" s="119" t="s">
        <v>17503</v>
      </c>
      <c r="C2347" s="118" t="s">
        <v>15350</v>
      </c>
      <c r="D2347" s="120">
        <v>25.48</v>
      </c>
    </row>
    <row r="2348" spans="1:4" ht="30" customHeight="1" x14ac:dyDescent="0.25">
      <c r="A2348" s="118">
        <v>1917624</v>
      </c>
      <c r="B2348" s="119" t="s">
        <v>17504</v>
      </c>
      <c r="C2348" s="118" t="s">
        <v>15350</v>
      </c>
      <c r="D2348" s="120">
        <v>32.229999999999997</v>
      </c>
    </row>
    <row r="2349" spans="1:4" ht="30" customHeight="1" x14ac:dyDescent="0.25">
      <c r="A2349" s="118">
        <v>1917625</v>
      </c>
      <c r="B2349" s="119" t="s">
        <v>17505</v>
      </c>
      <c r="C2349" s="118" t="s">
        <v>15350</v>
      </c>
      <c r="D2349" s="120">
        <v>40.46</v>
      </c>
    </row>
    <row r="2350" spans="1:4" ht="30" customHeight="1" x14ac:dyDescent="0.25">
      <c r="A2350" s="118">
        <v>1917626</v>
      </c>
      <c r="B2350" s="119" t="s">
        <v>17506</v>
      </c>
      <c r="C2350" s="118" t="s">
        <v>15350</v>
      </c>
      <c r="D2350" s="120">
        <v>49.63</v>
      </c>
    </row>
    <row r="2351" spans="1:4" ht="30" customHeight="1" x14ac:dyDescent="0.25">
      <c r="A2351" s="118">
        <v>1917627</v>
      </c>
      <c r="B2351" s="119" t="s">
        <v>17507</v>
      </c>
      <c r="C2351" s="118" t="s">
        <v>15350</v>
      </c>
      <c r="D2351" s="120">
        <v>59.8</v>
      </c>
    </row>
    <row r="2352" spans="1:4" ht="30" customHeight="1" x14ac:dyDescent="0.25">
      <c r="A2352" s="118">
        <v>1917628</v>
      </c>
      <c r="B2352" s="119" t="s">
        <v>17508</v>
      </c>
      <c r="C2352" s="118" t="s">
        <v>15350</v>
      </c>
      <c r="D2352" s="120">
        <v>69.98</v>
      </c>
    </row>
    <row r="2353" spans="1:4" ht="30" customHeight="1" x14ac:dyDescent="0.25">
      <c r="A2353" s="118">
        <v>1917620</v>
      </c>
      <c r="B2353" s="119" t="s">
        <v>17509</v>
      </c>
      <c r="C2353" s="118" t="s">
        <v>15350</v>
      </c>
      <c r="D2353" s="120">
        <v>11.93</v>
      </c>
    </row>
    <row r="2354" spans="1:4" ht="30" customHeight="1" x14ac:dyDescent="0.25">
      <c r="A2354" s="118">
        <v>1917621</v>
      </c>
      <c r="B2354" s="119" t="s">
        <v>17510</v>
      </c>
      <c r="C2354" s="118" t="s">
        <v>15350</v>
      </c>
      <c r="D2354" s="120">
        <v>13.79</v>
      </c>
    </row>
    <row r="2355" spans="1:4" ht="30" customHeight="1" x14ac:dyDescent="0.25">
      <c r="A2355" s="118">
        <v>1917622</v>
      </c>
      <c r="B2355" s="119" t="s">
        <v>17511</v>
      </c>
      <c r="C2355" s="118" t="s">
        <v>15350</v>
      </c>
      <c r="D2355" s="120">
        <v>17.14</v>
      </c>
    </row>
    <row r="2356" spans="1:4" ht="15.75" customHeight="1" x14ac:dyDescent="0.25">
      <c r="A2356" s="118">
        <v>1917741</v>
      </c>
      <c r="B2356" s="119" t="s">
        <v>17512</v>
      </c>
      <c r="C2356" s="118" t="s">
        <v>15350</v>
      </c>
      <c r="D2356" s="120">
        <v>11</v>
      </c>
    </row>
    <row r="2357" spans="1:4" ht="30" customHeight="1" x14ac:dyDescent="0.25">
      <c r="A2357" s="118">
        <v>1917269</v>
      </c>
      <c r="B2357" s="119" t="s">
        <v>17513</v>
      </c>
      <c r="C2357" s="118" t="s">
        <v>15350</v>
      </c>
      <c r="D2357" s="120">
        <v>28.6</v>
      </c>
    </row>
    <row r="2358" spans="1:4" ht="30" customHeight="1" x14ac:dyDescent="0.25">
      <c r="A2358" s="118">
        <v>1917270</v>
      </c>
      <c r="B2358" s="119" t="s">
        <v>17514</v>
      </c>
      <c r="C2358" s="118" t="s">
        <v>15350</v>
      </c>
      <c r="D2358" s="120">
        <v>38.6</v>
      </c>
    </row>
    <row r="2359" spans="1:4" ht="15.75" customHeight="1" x14ac:dyDescent="0.25">
      <c r="A2359" s="118">
        <v>1917266</v>
      </c>
      <c r="B2359" s="119" t="s">
        <v>17515</v>
      </c>
      <c r="C2359" s="118" t="s">
        <v>15350</v>
      </c>
      <c r="D2359" s="120">
        <v>9.36</v>
      </c>
    </row>
    <row r="2360" spans="1:4" ht="15.75" customHeight="1" x14ac:dyDescent="0.25">
      <c r="A2360" s="118">
        <v>1917267</v>
      </c>
      <c r="B2360" s="119" t="s">
        <v>17516</v>
      </c>
      <c r="C2360" s="118" t="s">
        <v>15350</v>
      </c>
      <c r="D2360" s="120">
        <v>13.62</v>
      </c>
    </row>
    <row r="2361" spans="1:4" ht="15.75" customHeight="1" x14ac:dyDescent="0.25">
      <c r="A2361" s="118">
        <v>1917268</v>
      </c>
      <c r="B2361" s="119" t="s">
        <v>17517</v>
      </c>
      <c r="C2361" s="118" t="s">
        <v>15350</v>
      </c>
      <c r="D2361" s="120">
        <v>20.71</v>
      </c>
    </row>
    <row r="2362" spans="1:4" ht="15.75" customHeight="1" x14ac:dyDescent="0.25">
      <c r="A2362" s="118">
        <v>1917728</v>
      </c>
      <c r="B2362" s="119" t="s">
        <v>17518</v>
      </c>
      <c r="C2362" s="118" t="s">
        <v>15350</v>
      </c>
      <c r="D2362" s="120">
        <v>8.6300000000000008</v>
      </c>
    </row>
    <row r="2363" spans="1:4" ht="15.75" customHeight="1" x14ac:dyDescent="0.25">
      <c r="A2363" s="118">
        <v>1917358</v>
      </c>
      <c r="B2363" s="119" t="s">
        <v>17519</v>
      </c>
      <c r="C2363" s="118" t="s">
        <v>15350</v>
      </c>
      <c r="D2363" s="120">
        <v>9.0299999999999994</v>
      </c>
    </row>
    <row r="2364" spans="1:4" ht="30" customHeight="1" x14ac:dyDescent="0.25">
      <c r="A2364" s="118">
        <v>1917362</v>
      </c>
      <c r="B2364" s="119" t="s">
        <v>17520</v>
      </c>
      <c r="C2364" s="118" t="s">
        <v>15350</v>
      </c>
      <c r="D2364" s="120">
        <v>43.76</v>
      </c>
    </row>
    <row r="2365" spans="1:4" ht="30" customHeight="1" x14ac:dyDescent="0.25">
      <c r="A2365" s="118">
        <v>1917363</v>
      </c>
      <c r="B2365" s="119" t="s">
        <v>17521</v>
      </c>
      <c r="C2365" s="118" t="s">
        <v>15350</v>
      </c>
      <c r="D2365" s="120">
        <v>53.36</v>
      </c>
    </row>
    <row r="2366" spans="1:4" ht="15.75" customHeight="1" x14ac:dyDescent="0.25">
      <c r="A2366" s="118">
        <v>1917359</v>
      </c>
      <c r="B2366" s="119" t="s">
        <v>17522</v>
      </c>
      <c r="C2366" s="118" t="s">
        <v>15350</v>
      </c>
      <c r="D2366" s="120">
        <v>12.72</v>
      </c>
    </row>
    <row r="2367" spans="1:4" ht="15.75" customHeight="1" x14ac:dyDescent="0.25">
      <c r="A2367" s="118">
        <v>1917360</v>
      </c>
      <c r="B2367" s="119" t="s">
        <v>17523</v>
      </c>
      <c r="C2367" s="118" t="s">
        <v>15350</v>
      </c>
      <c r="D2367" s="120">
        <v>20.91</v>
      </c>
    </row>
    <row r="2368" spans="1:4" ht="15.75" customHeight="1" x14ac:dyDescent="0.25">
      <c r="A2368" s="118">
        <v>1917361</v>
      </c>
      <c r="B2368" s="119" t="s">
        <v>17524</v>
      </c>
      <c r="C2368" s="118" t="s">
        <v>15350</v>
      </c>
      <c r="D2368" s="120">
        <v>31.3</v>
      </c>
    </row>
    <row r="2369" spans="1:4" ht="30" customHeight="1" x14ac:dyDescent="0.25">
      <c r="A2369" s="118">
        <v>1917476</v>
      </c>
      <c r="B2369" s="119" t="s">
        <v>17525</v>
      </c>
      <c r="C2369" s="118" t="s">
        <v>15350</v>
      </c>
      <c r="D2369" s="120">
        <v>34.28</v>
      </c>
    </row>
    <row r="2370" spans="1:4" ht="30" customHeight="1" x14ac:dyDescent="0.25">
      <c r="A2370" s="118">
        <v>1917477</v>
      </c>
      <c r="B2370" s="119" t="s">
        <v>17526</v>
      </c>
      <c r="C2370" s="118" t="s">
        <v>15350</v>
      </c>
      <c r="D2370" s="120">
        <v>44.27</v>
      </c>
    </row>
    <row r="2371" spans="1:4" ht="30" customHeight="1" x14ac:dyDescent="0.25">
      <c r="A2371" s="118">
        <v>1917478</v>
      </c>
      <c r="B2371" s="119" t="s">
        <v>17527</v>
      </c>
      <c r="C2371" s="118" t="s">
        <v>15350</v>
      </c>
      <c r="D2371" s="120">
        <v>56.91</v>
      </c>
    </row>
    <row r="2372" spans="1:4" ht="30" customHeight="1" x14ac:dyDescent="0.25">
      <c r="A2372" s="118">
        <v>1917479</v>
      </c>
      <c r="B2372" s="119" t="s">
        <v>17528</v>
      </c>
      <c r="C2372" s="118" t="s">
        <v>15350</v>
      </c>
      <c r="D2372" s="120">
        <v>61.81</v>
      </c>
    </row>
    <row r="2373" spans="1:4" ht="15.75" customHeight="1" x14ac:dyDescent="0.25">
      <c r="A2373" s="118">
        <v>1917473</v>
      </c>
      <c r="B2373" s="119" t="s">
        <v>17529</v>
      </c>
      <c r="C2373" s="118" t="s">
        <v>15350</v>
      </c>
      <c r="D2373" s="120">
        <v>15.71</v>
      </c>
    </row>
    <row r="2374" spans="1:4" ht="15.75" customHeight="1" x14ac:dyDescent="0.25">
      <c r="A2374" s="118">
        <v>1917474</v>
      </c>
      <c r="B2374" s="119" t="s">
        <v>17530</v>
      </c>
      <c r="C2374" s="118" t="s">
        <v>15350</v>
      </c>
      <c r="D2374" s="120">
        <v>20.170000000000002</v>
      </c>
    </row>
    <row r="2375" spans="1:4" ht="30" customHeight="1" x14ac:dyDescent="0.25">
      <c r="A2375" s="118">
        <v>1917475</v>
      </c>
      <c r="B2375" s="119" t="s">
        <v>17531</v>
      </c>
      <c r="C2375" s="118" t="s">
        <v>15350</v>
      </c>
      <c r="D2375" s="120">
        <v>25.77</v>
      </c>
    </row>
    <row r="2376" spans="1:4" ht="15.75" customHeight="1" x14ac:dyDescent="0.25">
      <c r="A2376" s="118">
        <v>1917736</v>
      </c>
      <c r="B2376" s="119" t="s">
        <v>17532</v>
      </c>
      <c r="C2376" s="118" t="s">
        <v>15350</v>
      </c>
      <c r="D2376" s="120">
        <v>11.14</v>
      </c>
    </row>
    <row r="2377" spans="1:4" ht="15.75" customHeight="1" x14ac:dyDescent="0.25">
      <c r="A2377" s="118">
        <v>1917067</v>
      </c>
      <c r="B2377" s="119" t="s">
        <v>17533</v>
      </c>
      <c r="C2377" s="118" t="s">
        <v>15350</v>
      </c>
      <c r="D2377" s="120">
        <v>25.35</v>
      </c>
    </row>
    <row r="2378" spans="1:4" ht="15.75" customHeight="1" x14ac:dyDescent="0.25">
      <c r="A2378" s="118">
        <v>1917068</v>
      </c>
      <c r="B2378" s="119" t="s">
        <v>17534</v>
      </c>
      <c r="C2378" s="118" t="s">
        <v>15350</v>
      </c>
      <c r="D2378" s="120">
        <v>25.86</v>
      </c>
    </row>
    <row r="2379" spans="1:4" ht="15.75" customHeight="1" x14ac:dyDescent="0.25">
      <c r="A2379" s="118">
        <v>1917069</v>
      </c>
      <c r="B2379" s="119" t="s">
        <v>17535</v>
      </c>
      <c r="C2379" s="118" t="s">
        <v>15350</v>
      </c>
      <c r="D2379" s="120">
        <v>26.38</v>
      </c>
    </row>
    <row r="2380" spans="1:4" ht="15.75" customHeight="1" x14ac:dyDescent="0.25">
      <c r="A2380" s="118">
        <v>1917070</v>
      </c>
      <c r="B2380" s="119" t="s">
        <v>17536</v>
      </c>
      <c r="C2380" s="118" t="s">
        <v>15350</v>
      </c>
      <c r="D2380" s="120">
        <v>26.92</v>
      </c>
    </row>
    <row r="2381" spans="1:4" ht="15.75" customHeight="1" x14ac:dyDescent="0.25">
      <c r="A2381" s="118">
        <v>1917071</v>
      </c>
      <c r="B2381" s="119" t="s">
        <v>17537</v>
      </c>
      <c r="C2381" s="118" t="s">
        <v>15350</v>
      </c>
      <c r="D2381" s="120">
        <v>27.5</v>
      </c>
    </row>
    <row r="2382" spans="1:4" ht="15.75" customHeight="1" x14ac:dyDescent="0.25">
      <c r="A2382" s="118">
        <v>1917072</v>
      </c>
      <c r="B2382" s="119" t="s">
        <v>17538</v>
      </c>
      <c r="C2382" s="118" t="s">
        <v>15350</v>
      </c>
      <c r="D2382" s="120">
        <v>27.8</v>
      </c>
    </row>
    <row r="2383" spans="1:4" ht="15.75" customHeight="1" x14ac:dyDescent="0.25">
      <c r="A2383" s="118">
        <v>1901572</v>
      </c>
      <c r="B2383" s="119" t="s">
        <v>17539</v>
      </c>
      <c r="C2383" s="118" t="s">
        <v>15350</v>
      </c>
      <c r="D2383" s="120">
        <v>13.71</v>
      </c>
    </row>
    <row r="2384" spans="1:4" ht="15.75" customHeight="1" x14ac:dyDescent="0.25">
      <c r="A2384" s="118">
        <v>1901573</v>
      </c>
      <c r="B2384" s="119" t="s">
        <v>17540</v>
      </c>
      <c r="C2384" s="118" t="s">
        <v>15350</v>
      </c>
      <c r="D2384" s="120">
        <v>13.83</v>
      </c>
    </row>
    <row r="2385" spans="1:4" ht="15.75" customHeight="1" x14ac:dyDescent="0.25">
      <c r="A2385" s="118">
        <v>1901574</v>
      </c>
      <c r="B2385" s="119" t="s">
        <v>17541</v>
      </c>
      <c r="C2385" s="118" t="s">
        <v>15350</v>
      </c>
      <c r="D2385" s="120">
        <v>13.96</v>
      </c>
    </row>
    <row r="2386" spans="1:4" ht="15.75" customHeight="1" x14ac:dyDescent="0.25">
      <c r="A2386" s="118">
        <v>1901575</v>
      </c>
      <c r="B2386" s="119" t="s">
        <v>17542</v>
      </c>
      <c r="C2386" s="118" t="s">
        <v>15350</v>
      </c>
      <c r="D2386" s="120">
        <v>14.09</v>
      </c>
    </row>
    <row r="2387" spans="1:4" ht="15.75" customHeight="1" x14ac:dyDescent="0.25">
      <c r="A2387" s="118">
        <v>1901576</v>
      </c>
      <c r="B2387" s="119" t="s">
        <v>17543</v>
      </c>
      <c r="C2387" s="118" t="s">
        <v>15350</v>
      </c>
      <c r="D2387" s="120">
        <v>14.23</v>
      </c>
    </row>
    <row r="2388" spans="1:4" ht="15.75" customHeight="1" x14ac:dyDescent="0.25">
      <c r="A2388" s="118">
        <v>1901571</v>
      </c>
      <c r="B2388" s="119" t="s">
        <v>17544</v>
      </c>
      <c r="C2388" s="118" t="s">
        <v>15350</v>
      </c>
      <c r="D2388" s="120">
        <v>14.31</v>
      </c>
    </row>
    <row r="2389" spans="1:4" ht="15.75" customHeight="1" x14ac:dyDescent="0.25">
      <c r="A2389" s="118">
        <v>1901578</v>
      </c>
      <c r="B2389" s="119" t="s">
        <v>17545</v>
      </c>
      <c r="C2389" s="118" t="s">
        <v>15350</v>
      </c>
      <c r="D2389" s="120">
        <v>17.760000000000002</v>
      </c>
    </row>
    <row r="2390" spans="1:4" ht="15.75" customHeight="1" x14ac:dyDescent="0.25">
      <c r="A2390" s="118">
        <v>1901579</v>
      </c>
      <c r="B2390" s="119" t="s">
        <v>17546</v>
      </c>
      <c r="C2390" s="118" t="s">
        <v>15350</v>
      </c>
      <c r="D2390" s="120">
        <v>17.87</v>
      </c>
    </row>
    <row r="2391" spans="1:4" ht="15.75" customHeight="1" x14ac:dyDescent="0.25">
      <c r="A2391" s="118">
        <v>1901580</v>
      </c>
      <c r="B2391" s="119" t="s">
        <v>17547</v>
      </c>
      <c r="C2391" s="118" t="s">
        <v>15350</v>
      </c>
      <c r="D2391" s="120">
        <v>17.989999999999998</v>
      </c>
    </row>
    <row r="2392" spans="1:4" ht="15.75" customHeight="1" x14ac:dyDescent="0.25">
      <c r="A2392" s="118">
        <v>1901581</v>
      </c>
      <c r="B2392" s="119" t="s">
        <v>17548</v>
      </c>
      <c r="C2392" s="118" t="s">
        <v>15350</v>
      </c>
      <c r="D2392" s="120">
        <v>18.12</v>
      </c>
    </row>
    <row r="2393" spans="1:4" ht="15.75" customHeight="1" x14ac:dyDescent="0.25">
      <c r="A2393" s="118">
        <v>1901582</v>
      </c>
      <c r="B2393" s="119" t="s">
        <v>17549</v>
      </c>
      <c r="C2393" s="118" t="s">
        <v>15350</v>
      </c>
      <c r="D2393" s="120">
        <v>18.25</v>
      </c>
    </row>
    <row r="2394" spans="1:4" ht="15.75" customHeight="1" x14ac:dyDescent="0.25">
      <c r="A2394" s="118">
        <v>1901577</v>
      </c>
      <c r="B2394" s="119" t="s">
        <v>17550</v>
      </c>
      <c r="C2394" s="118" t="s">
        <v>15350</v>
      </c>
      <c r="D2394" s="120">
        <v>18.32</v>
      </c>
    </row>
    <row r="2395" spans="1:4" ht="15.75" customHeight="1" x14ac:dyDescent="0.25">
      <c r="A2395" s="118">
        <v>1917103</v>
      </c>
      <c r="B2395" s="119" t="s">
        <v>17551</v>
      </c>
      <c r="C2395" s="118" t="s">
        <v>15350</v>
      </c>
      <c r="D2395" s="120">
        <v>16.649999999999999</v>
      </c>
    </row>
    <row r="2396" spans="1:4" ht="15.75" customHeight="1" x14ac:dyDescent="0.25">
      <c r="A2396" s="118">
        <v>1917104</v>
      </c>
      <c r="B2396" s="119" t="s">
        <v>17552</v>
      </c>
      <c r="C2396" s="118" t="s">
        <v>15350</v>
      </c>
      <c r="D2396" s="120">
        <v>16.95</v>
      </c>
    </row>
    <row r="2397" spans="1:4" ht="15.75" customHeight="1" x14ac:dyDescent="0.25">
      <c r="A2397" s="118">
        <v>1917105</v>
      </c>
      <c r="B2397" s="119" t="s">
        <v>17553</v>
      </c>
      <c r="C2397" s="118" t="s">
        <v>15350</v>
      </c>
      <c r="D2397" s="120">
        <v>17.25</v>
      </c>
    </row>
    <row r="2398" spans="1:4" ht="15.75" customHeight="1" x14ac:dyDescent="0.25">
      <c r="A2398" s="118">
        <v>1917106</v>
      </c>
      <c r="B2398" s="119" t="s">
        <v>17554</v>
      </c>
      <c r="C2398" s="118" t="s">
        <v>15350</v>
      </c>
      <c r="D2398" s="120">
        <v>17.559999999999999</v>
      </c>
    </row>
    <row r="2399" spans="1:4" ht="15.75" customHeight="1" x14ac:dyDescent="0.25">
      <c r="A2399" s="118">
        <v>1917107</v>
      </c>
      <c r="B2399" s="119" t="s">
        <v>17555</v>
      </c>
      <c r="C2399" s="118" t="s">
        <v>15350</v>
      </c>
      <c r="D2399" s="120">
        <v>17.899999999999999</v>
      </c>
    </row>
    <row r="2400" spans="1:4" ht="15.75" customHeight="1" x14ac:dyDescent="0.25">
      <c r="A2400" s="118">
        <v>1917108</v>
      </c>
      <c r="B2400" s="119" t="s">
        <v>17556</v>
      </c>
      <c r="C2400" s="118" t="s">
        <v>15350</v>
      </c>
      <c r="D2400" s="120">
        <v>18.079999999999998</v>
      </c>
    </row>
    <row r="2401" spans="1:4" ht="15.75" customHeight="1" x14ac:dyDescent="0.25">
      <c r="A2401" s="118">
        <v>1901583</v>
      </c>
      <c r="B2401" s="119" t="s">
        <v>17557</v>
      </c>
      <c r="C2401" s="118" t="s">
        <v>15350</v>
      </c>
      <c r="D2401" s="120">
        <v>21.93</v>
      </c>
    </row>
    <row r="2402" spans="1:4" ht="15.75" customHeight="1" x14ac:dyDescent="0.25">
      <c r="A2402" s="118">
        <v>1901584</v>
      </c>
      <c r="B2402" s="119" t="s">
        <v>17558</v>
      </c>
      <c r="C2402" s="118" t="s">
        <v>15350</v>
      </c>
      <c r="D2402" s="120">
        <v>22.04</v>
      </c>
    </row>
    <row r="2403" spans="1:4" ht="15.75" customHeight="1" x14ac:dyDescent="0.25">
      <c r="A2403" s="118">
        <v>1901585</v>
      </c>
      <c r="B2403" s="119" t="s">
        <v>17559</v>
      </c>
      <c r="C2403" s="118" t="s">
        <v>15350</v>
      </c>
      <c r="D2403" s="120">
        <v>22.15</v>
      </c>
    </row>
    <row r="2404" spans="1:4" ht="15.75" customHeight="1" x14ac:dyDescent="0.25">
      <c r="A2404" s="118">
        <v>1901586</v>
      </c>
      <c r="B2404" s="119" t="s">
        <v>17560</v>
      </c>
      <c r="C2404" s="118" t="s">
        <v>15350</v>
      </c>
      <c r="D2404" s="120">
        <v>22.27</v>
      </c>
    </row>
    <row r="2405" spans="1:4" ht="15.75" customHeight="1" x14ac:dyDescent="0.25">
      <c r="A2405" s="118">
        <v>1901587</v>
      </c>
      <c r="B2405" s="119" t="s">
        <v>17561</v>
      </c>
      <c r="C2405" s="118" t="s">
        <v>15350</v>
      </c>
      <c r="D2405" s="120">
        <v>22.4</v>
      </c>
    </row>
    <row r="2406" spans="1:4" ht="15.75" customHeight="1" x14ac:dyDescent="0.25">
      <c r="A2406" s="118">
        <v>1901588</v>
      </c>
      <c r="B2406" s="119" t="s">
        <v>17562</v>
      </c>
      <c r="C2406" s="118" t="s">
        <v>15350</v>
      </c>
      <c r="D2406" s="120">
        <v>22.47</v>
      </c>
    </row>
    <row r="2407" spans="1:4" ht="15.75" customHeight="1" x14ac:dyDescent="0.25">
      <c r="A2407" s="118">
        <v>1917139</v>
      </c>
      <c r="B2407" s="119" t="s">
        <v>17563</v>
      </c>
      <c r="C2407" s="118" t="s">
        <v>15350</v>
      </c>
      <c r="D2407" s="120">
        <v>15.11</v>
      </c>
    </row>
    <row r="2408" spans="1:4" ht="15.75" customHeight="1" x14ac:dyDescent="0.25">
      <c r="A2408" s="118">
        <v>1917140</v>
      </c>
      <c r="B2408" s="119" t="s">
        <v>17564</v>
      </c>
      <c r="C2408" s="118" t="s">
        <v>15350</v>
      </c>
      <c r="D2408" s="120">
        <v>15.33</v>
      </c>
    </row>
    <row r="2409" spans="1:4" ht="15.75" customHeight="1" x14ac:dyDescent="0.25">
      <c r="A2409" s="118">
        <v>1917141</v>
      </c>
      <c r="B2409" s="119" t="s">
        <v>17565</v>
      </c>
      <c r="C2409" s="118" t="s">
        <v>15350</v>
      </c>
      <c r="D2409" s="120">
        <v>15.57</v>
      </c>
    </row>
    <row r="2410" spans="1:4" ht="15.75" customHeight="1" x14ac:dyDescent="0.25">
      <c r="A2410" s="118">
        <v>1917142</v>
      </c>
      <c r="B2410" s="119" t="s">
        <v>17566</v>
      </c>
      <c r="C2410" s="118" t="s">
        <v>15350</v>
      </c>
      <c r="D2410" s="120">
        <v>15.81</v>
      </c>
    </row>
    <row r="2411" spans="1:4" ht="15.75" customHeight="1" x14ac:dyDescent="0.25">
      <c r="A2411" s="118">
        <v>1917143</v>
      </c>
      <c r="B2411" s="119" t="s">
        <v>17567</v>
      </c>
      <c r="C2411" s="118" t="s">
        <v>15350</v>
      </c>
      <c r="D2411" s="120">
        <v>16.07</v>
      </c>
    </row>
    <row r="2412" spans="1:4" ht="15.75" customHeight="1" x14ac:dyDescent="0.25">
      <c r="A2412" s="118">
        <v>1917144</v>
      </c>
      <c r="B2412" s="119" t="s">
        <v>17568</v>
      </c>
      <c r="C2412" s="118" t="s">
        <v>15350</v>
      </c>
      <c r="D2412" s="120">
        <v>16.21</v>
      </c>
    </row>
    <row r="2413" spans="1:4" ht="15.75" customHeight="1" x14ac:dyDescent="0.25">
      <c r="A2413" s="118">
        <v>1917175</v>
      </c>
      <c r="B2413" s="119" t="s">
        <v>17569</v>
      </c>
      <c r="C2413" s="118" t="s">
        <v>15350</v>
      </c>
      <c r="D2413" s="120">
        <v>13.98</v>
      </c>
    </row>
    <row r="2414" spans="1:4" ht="15.75" customHeight="1" x14ac:dyDescent="0.25">
      <c r="A2414" s="118">
        <v>1917176</v>
      </c>
      <c r="B2414" s="119" t="s">
        <v>17570</v>
      </c>
      <c r="C2414" s="118" t="s">
        <v>15350</v>
      </c>
      <c r="D2414" s="120">
        <v>14.18</v>
      </c>
    </row>
    <row r="2415" spans="1:4" ht="15.75" customHeight="1" x14ac:dyDescent="0.25">
      <c r="A2415" s="118">
        <v>1917177</v>
      </c>
      <c r="B2415" s="119" t="s">
        <v>17571</v>
      </c>
      <c r="C2415" s="118" t="s">
        <v>15350</v>
      </c>
      <c r="D2415" s="120">
        <v>14.38</v>
      </c>
    </row>
    <row r="2416" spans="1:4" ht="15.75" customHeight="1" x14ac:dyDescent="0.25">
      <c r="A2416" s="118">
        <v>1917178</v>
      </c>
      <c r="B2416" s="119" t="s">
        <v>17572</v>
      </c>
      <c r="C2416" s="118" t="s">
        <v>15350</v>
      </c>
      <c r="D2416" s="120">
        <v>14.59</v>
      </c>
    </row>
    <row r="2417" spans="1:4" ht="15.75" customHeight="1" x14ac:dyDescent="0.25">
      <c r="A2417" s="118">
        <v>1917179</v>
      </c>
      <c r="B2417" s="119" t="s">
        <v>17573</v>
      </c>
      <c r="C2417" s="118" t="s">
        <v>15350</v>
      </c>
      <c r="D2417" s="120">
        <v>14.82</v>
      </c>
    </row>
    <row r="2418" spans="1:4" ht="15.75" customHeight="1" x14ac:dyDescent="0.25">
      <c r="A2418" s="118">
        <v>1917180</v>
      </c>
      <c r="B2418" s="119" t="s">
        <v>17574</v>
      </c>
      <c r="C2418" s="118" t="s">
        <v>15350</v>
      </c>
      <c r="D2418" s="120">
        <v>14.94</v>
      </c>
    </row>
    <row r="2419" spans="1:4" ht="15.75" customHeight="1" x14ac:dyDescent="0.25">
      <c r="A2419" s="118">
        <v>1917211</v>
      </c>
      <c r="B2419" s="119" t="s">
        <v>17575</v>
      </c>
      <c r="C2419" s="118" t="s">
        <v>15350</v>
      </c>
      <c r="D2419" s="120">
        <v>15.16</v>
      </c>
    </row>
    <row r="2420" spans="1:4" ht="15.75" customHeight="1" x14ac:dyDescent="0.25">
      <c r="A2420" s="118">
        <v>1917212</v>
      </c>
      <c r="B2420" s="119" t="s">
        <v>17576</v>
      </c>
      <c r="C2420" s="118" t="s">
        <v>15350</v>
      </c>
      <c r="D2420" s="120">
        <v>15.33</v>
      </c>
    </row>
    <row r="2421" spans="1:4" ht="15.75" customHeight="1" x14ac:dyDescent="0.25">
      <c r="A2421" s="118">
        <v>1917213</v>
      </c>
      <c r="B2421" s="119" t="s">
        <v>17577</v>
      </c>
      <c r="C2421" s="118" t="s">
        <v>15350</v>
      </c>
      <c r="D2421" s="120">
        <v>15.5</v>
      </c>
    </row>
    <row r="2422" spans="1:4" ht="15.75" customHeight="1" x14ac:dyDescent="0.25">
      <c r="A2422" s="118">
        <v>1917214</v>
      </c>
      <c r="B2422" s="119" t="s">
        <v>17578</v>
      </c>
      <c r="C2422" s="118" t="s">
        <v>15350</v>
      </c>
      <c r="D2422" s="120">
        <v>15.69</v>
      </c>
    </row>
    <row r="2423" spans="1:4" ht="15.75" customHeight="1" x14ac:dyDescent="0.25">
      <c r="A2423" s="118">
        <v>1917215</v>
      </c>
      <c r="B2423" s="119" t="s">
        <v>17579</v>
      </c>
      <c r="C2423" s="118" t="s">
        <v>15350</v>
      </c>
      <c r="D2423" s="120">
        <v>15.88</v>
      </c>
    </row>
    <row r="2424" spans="1:4" ht="15.75" customHeight="1" x14ac:dyDescent="0.25">
      <c r="A2424" s="118">
        <v>1917216</v>
      </c>
      <c r="B2424" s="119" t="s">
        <v>17580</v>
      </c>
      <c r="C2424" s="118" t="s">
        <v>15350</v>
      </c>
      <c r="D2424" s="120">
        <v>15.99</v>
      </c>
    </row>
    <row r="2425" spans="1:4" ht="15.75" customHeight="1" x14ac:dyDescent="0.25">
      <c r="A2425" s="118">
        <v>1917031</v>
      </c>
      <c r="B2425" s="119" t="s">
        <v>17581</v>
      </c>
      <c r="C2425" s="118" t="s">
        <v>15350</v>
      </c>
      <c r="D2425" s="120">
        <v>35.26</v>
      </c>
    </row>
    <row r="2426" spans="1:4" ht="15.75" customHeight="1" x14ac:dyDescent="0.25">
      <c r="A2426" s="118">
        <v>1917032</v>
      </c>
      <c r="B2426" s="119" t="s">
        <v>17582</v>
      </c>
      <c r="C2426" s="118" t="s">
        <v>15350</v>
      </c>
      <c r="D2426" s="120">
        <v>36.01</v>
      </c>
    </row>
    <row r="2427" spans="1:4" ht="15.75" customHeight="1" x14ac:dyDescent="0.25">
      <c r="A2427" s="118">
        <v>1917033</v>
      </c>
      <c r="B2427" s="119" t="s">
        <v>17583</v>
      </c>
      <c r="C2427" s="118" t="s">
        <v>15350</v>
      </c>
      <c r="D2427" s="120">
        <v>36.770000000000003</v>
      </c>
    </row>
    <row r="2428" spans="1:4" ht="15.75" customHeight="1" x14ac:dyDescent="0.25">
      <c r="A2428" s="118">
        <v>1917034</v>
      </c>
      <c r="B2428" s="119" t="s">
        <v>17584</v>
      </c>
      <c r="C2428" s="118" t="s">
        <v>15350</v>
      </c>
      <c r="D2428" s="120">
        <v>37.57</v>
      </c>
    </row>
    <row r="2429" spans="1:4" ht="15.75" customHeight="1" x14ac:dyDescent="0.25">
      <c r="A2429" s="118">
        <v>1917035</v>
      </c>
      <c r="B2429" s="119" t="s">
        <v>17585</v>
      </c>
      <c r="C2429" s="118" t="s">
        <v>15350</v>
      </c>
      <c r="D2429" s="120">
        <v>38.409999999999997</v>
      </c>
    </row>
    <row r="2430" spans="1:4" ht="15.75" customHeight="1" x14ac:dyDescent="0.25">
      <c r="A2430" s="118">
        <v>1917036</v>
      </c>
      <c r="B2430" s="119" t="s">
        <v>17586</v>
      </c>
      <c r="C2430" s="118" t="s">
        <v>15350</v>
      </c>
      <c r="D2430" s="120">
        <v>38.86</v>
      </c>
    </row>
    <row r="2431" spans="1:4" ht="30" customHeight="1" x14ac:dyDescent="0.25">
      <c r="A2431" s="118">
        <v>1917605</v>
      </c>
      <c r="B2431" s="119" t="s">
        <v>17587</v>
      </c>
      <c r="C2431" s="118" t="s">
        <v>15350</v>
      </c>
      <c r="D2431" s="120">
        <v>10.87</v>
      </c>
    </row>
    <row r="2432" spans="1:4" ht="30" customHeight="1" x14ac:dyDescent="0.25">
      <c r="A2432" s="118">
        <v>1917606</v>
      </c>
      <c r="B2432" s="119" t="s">
        <v>17588</v>
      </c>
      <c r="C2432" s="118" t="s">
        <v>15350</v>
      </c>
      <c r="D2432" s="120">
        <v>11.66</v>
      </c>
    </row>
    <row r="2433" spans="1:4" ht="30" customHeight="1" x14ac:dyDescent="0.25">
      <c r="A2433" s="118">
        <v>1917607</v>
      </c>
      <c r="B2433" s="119" t="s">
        <v>17589</v>
      </c>
      <c r="C2433" s="118" t="s">
        <v>15350</v>
      </c>
      <c r="D2433" s="120">
        <v>12.44</v>
      </c>
    </row>
    <row r="2434" spans="1:4" ht="30" customHeight="1" x14ac:dyDescent="0.25">
      <c r="A2434" s="118">
        <v>1917608</v>
      </c>
      <c r="B2434" s="119" t="s">
        <v>17590</v>
      </c>
      <c r="C2434" s="118" t="s">
        <v>15350</v>
      </c>
      <c r="D2434" s="120">
        <v>13.79</v>
      </c>
    </row>
    <row r="2435" spans="1:4" ht="30" customHeight="1" x14ac:dyDescent="0.25">
      <c r="A2435" s="118">
        <v>1917609</v>
      </c>
      <c r="B2435" s="119" t="s">
        <v>17591</v>
      </c>
      <c r="C2435" s="118" t="s">
        <v>15350</v>
      </c>
      <c r="D2435" s="120">
        <v>15.77</v>
      </c>
    </row>
    <row r="2436" spans="1:4" ht="30" customHeight="1" x14ac:dyDescent="0.25">
      <c r="A2436" s="118">
        <v>1917610</v>
      </c>
      <c r="B2436" s="119" t="s">
        <v>17592</v>
      </c>
      <c r="C2436" s="118" t="s">
        <v>15350</v>
      </c>
      <c r="D2436" s="120">
        <v>18.82</v>
      </c>
    </row>
    <row r="2437" spans="1:4" ht="30" customHeight="1" x14ac:dyDescent="0.25">
      <c r="A2437" s="118">
        <v>1917611</v>
      </c>
      <c r="B2437" s="119" t="s">
        <v>17593</v>
      </c>
      <c r="C2437" s="118" t="s">
        <v>15350</v>
      </c>
      <c r="D2437" s="120">
        <v>22.23</v>
      </c>
    </row>
    <row r="2438" spans="1:4" ht="30" customHeight="1" x14ac:dyDescent="0.25">
      <c r="A2438" s="118">
        <v>1917612</v>
      </c>
      <c r="B2438" s="119" t="s">
        <v>17594</v>
      </c>
      <c r="C2438" s="118" t="s">
        <v>15350</v>
      </c>
      <c r="D2438" s="120">
        <v>26.23</v>
      </c>
    </row>
    <row r="2439" spans="1:4" ht="30" customHeight="1" x14ac:dyDescent="0.25">
      <c r="A2439" s="118">
        <v>1917613</v>
      </c>
      <c r="B2439" s="119" t="s">
        <v>17595</v>
      </c>
      <c r="C2439" s="118" t="s">
        <v>15350</v>
      </c>
      <c r="D2439" s="120">
        <v>30.74</v>
      </c>
    </row>
    <row r="2440" spans="1:4" ht="30" customHeight="1" x14ac:dyDescent="0.25">
      <c r="A2440" s="118">
        <v>1917614</v>
      </c>
      <c r="B2440" s="119" t="s">
        <v>17596</v>
      </c>
      <c r="C2440" s="118" t="s">
        <v>15350</v>
      </c>
      <c r="D2440" s="120">
        <v>35.72</v>
      </c>
    </row>
    <row r="2441" spans="1:4" ht="30" customHeight="1" x14ac:dyDescent="0.25">
      <c r="A2441" s="118">
        <v>1917615</v>
      </c>
      <c r="B2441" s="119" t="s">
        <v>17597</v>
      </c>
      <c r="C2441" s="118" t="s">
        <v>15350</v>
      </c>
      <c r="D2441" s="120">
        <v>41.29</v>
      </c>
    </row>
    <row r="2442" spans="1:4" ht="30" customHeight="1" x14ac:dyDescent="0.25">
      <c r="A2442" s="118">
        <v>1917616</v>
      </c>
      <c r="B2442" s="119" t="s">
        <v>17598</v>
      </c>
      <c r="C2442" s="118" t="s">
        <v>15350</v>
      </c>
      <c r="D2442" s="120">
        <v>48.09</v>
      </c>
    </row>
    <row r="2443" spans="1:4" ht="30" customHeight="1" x14ac:dyDescent="0.25">
      <c r="A2443" s="118">
        <v>1917617</v>
      </c>
      <c r="B2443" s="119" t="s">
        <v>17599</v>
      </c>
      <c r="C2443" s="118" t="s">
        <v>15350</v>
      </c>
      <c r="D2443" s="120">
        <v>54.08</v>
      </c>
    </row>
    <row r="2444" spans="1:4" ht="30" customHeight="1" x14ac:dyDescent="0.25">
      <c r="A2444" s="118">
        <v>1917618</v>
      </c>
      <c r="B2444" s="119" t="s">
        <v>17600</v>
      </c>
      <c r="C2444" s="118" t="s">
        <v>15350</v>
      </c>
      <c r="D2444" s="120">
        <v>61.89</v>
      </c>
    </row>
    <row r="2445" spans="1:4" ht="30" customHeight="1" x14ac:dyDescent="0.25">
      <c r="A2445" s="118">
        <v>1917619</v>
      </c>
      <c r="B2445" s="119" t="s">
        <v>17601</v>
      </c>
      <c r="C2445" s="118" t="s">
        <v>15350</v>
      </c>
      <c r="D2445" s="120">
        <v>67.09</v>
      </c>
    </row>
    <row r="2446" spans="1:4" ht="30" customHeight="1" x14ac:dyDescent="0.25">
      <c r="A2446" s="118">
        <v>1917602</v>
      </c>
      <c r="B2446" s="119" t="s">
        <v>17602</v>
      </c>
      <c r="C2446" s="118" t="s">
        <v>15350</v>
      </c>
      <c r="D2446" s="120">
        <v>8.23</v>
      </c>
    </row>
    <row r="2447" spans="1:4" ht="30" customHeight="1" x14ac:dyDescent="0.25">
      <c r="A2447" s="118">
        <v>1917603</v>
      </c>
      <c r="B2447" s="119" t="s">
        <v>17603</v>
      </c>
      <c r="C2447" s="118" t="s">
        <v>15350</v>
      </c>
      <c r="D2447" s="120">
        <v>9.06</v>
      </c>
    </row>
    <row r="2448" spans="1:4" ht="30" customHeight="1" x14ac:dyDescent="0.25">
      <c r="A2448" s="118">
        <v>1917604</v>
      </c>
      <c r="B2448" s="119" t="s">
        <v>17604</v>
      </c>
      <c r="C2448" s="118" t="s">
        <v>15350</v>
      </c>
      <c r="D2448" s="120">
        <v>9.7799999999999994</v>
      </c>
    </row>
    <row r="2449" spans="1:4" ht="30" customHeight="1" x14ac:dyDescent="0.25">
      <c r="A2449" s="118">
        <v>1917740</v>
      </c>
      <c r="B2449" s="119" t="s">
        <v>17605</v>
      </c>
      <c r="C2449" s="118" t="s">
        <v>15350</v>
      </c>
      <c r="D2449" s="120">
        <v>7.91</v>
      </c>
    </row>
    <row r="2450" spans="1:4" ht="30" customHeight="1" x14ac:dyDescent="0.25">
      <c r="A2450" s="118">
        <v>1917263</v>
      </c>
      <c r="B2450" s="119" t="s">
        <v>17606</v>
      </c>
      <c r="C2450" s="118" t="s">
        <v>15350</v>
      </c>
      <c r="D2450" s="120">
        <v>13.09</v>
      </c>
    </row>
    <row r="2451" spans="1:4" ht="30" customHeight="1" x14ac:dyDescent="0.25">
      <c r="A2451" s="118">
        <v>1917264</v>
      </c>
      <c r="B2451" s="119" t="s">
        <v>17607</v>
      </c>
      <c r="C2451" s="118" t="s">
        <v>15350</v>
      </c>
      <c r="D2451" s="120">
        <v>16.27</v>
      </c>
    </row>
    <row r="2452" spans="1:4" ht="30" customHeight="1" x14ac:dyDescent="0.25">
      <c r="A2452" s="118">
        <v>1917265</v>
      </c>
      <c r="B2452" s="119" t="s">
        <v>17608</v>
      </c>
      <c r="C2452" s="118" t="s">
        <v>15350</v>
      </c>
      <c r="D2452" s="120">
        <v>21.13</v>
      </c>
    </row>
    <row r="2453" spans="1:4" ht="30" customHeight="1" x14ac:dyDescent="0.25">
      <c r="A2453" s="118">
        <v>1917260</v>
      </c>
      <c r="B2453" s="119" t="s">
        <v>17609</v>
      </c>
      <c r="C2453" s="118" t="s">
        <v>15350</v>
      </c>
      <c r="D2453" s="120">
        <v>8.01</v>
      </c>
    </row>
    <row r="2454" spans="1:4" ht="30" customHeight="1" x14ac:dyDescent="0.25">
      <c r="A2454" s="118">
        <v>1917261</v>
      </c>
      <c r="B2454" s="119" t="s">
        <v>17610</v>
      </c>
      <c r="C2454" s="118" t="s">
        <v>15350</v>
      </c>
      <c r="D2454" s="120">
        <v>8.92</v>
      </c>
    </row>
    <row r="2455" spans="1:4" ht="30" customHeight="1" x14ac:dyDescent="0.25">
      <c r="A2455" s="118">
        <v>1917262</v>
      </c>
      <c r="B2455" s="119" t="s">
        <v>17611</v>
      </c>
      <c r="C2455" s="118" t="s">
        <v>15350</v>
      </c>
      <c r="D2455" s="120">
        <v>10.56</v>
      </c>
    </row>
    <row r="2456" spans="1:4" ht="30" customHeight="1" x14ac:dyDescent="0.25">
      <c r="A2456" s="118">
        <v>1917727</v>
      </c>
      <c r="B2456" s="119" t="s">
        <v>17612</v>
      </c>
      <c r="C2456" s="118" t="s">
        <v>15350</v>
      </c>
      <c r="D2456" s="120">
        <v>7.75</v>
      </c>
    </row>
    <row r="2457" spans="1:4" ht="30" customHeight="1" x14ac:dyDescent="0.25">
      <c r="A2457" s="118">
        <v>1917351</v>
      </c>
      <c r="B2457" s="119" t="s">
        <v>17613</v>
      </c>
      <c r="C2457" s="118" t="s">
        <v>15350</v>
      </c>
      <c r="D2457" s="120">
        <v>11.58</v>
      </c>
    </row>
    <row r="2458" spans="1:4" ht="30" customHeight="1" x14ac:dyDescent="0.25">
      <c r="A2458" s="118">
        <v>1917352</v>
      </c>
      <c r="B2458" s="119" t="s">
        <v>17614</v>
      </c>
      <c r="C2458" s="118" t="s">
        <v>15350</v>
      </c>
      <c r="D2458" s="120">
        <v>15.42</v>
      </c>
    </row>
    <row r="2459" spans="1:4" ht="30" customHeight="1" x14ac:dyDescent="0.25">
      <c r="A2459" s="118">
        <v>1917353</v>
      </c>
      <c r="B2459" s="119" t="s">
        <v>17615</v>
      </c>
      <c r="C2459" s="118" t="s">
        <v>15350</v>
      </c>
      <c r="D2459" s="120">
        <v>19.93</v>
      </c>
    </row>
    <row r="2460" spans="1:4" ht="30" customHeight="1" x14ac:dyDescent="0.25">
      <c r="A2460" s="118">
        <v>1917354</v>
      </c>
      <c r="B2460" s="119" t="s">
        <v>17616</v>
      </c>
      <c r="C2460" s="118" t="s">
        <v>15350</v>
      </c>
      <c r="D2460" s="120">
        <v>25.92</v>
      </c>
    </row>
    <row r="2461" spans="1:4" ht="30" customHeight="1" x14ac:dyDescent="0.25">
      <c r="A2461" s="118">
        <v>1917355</v>
      </c>
      <c r="B2461" s="119" t="s">
        <v>17617</v>
      </c>
      <c r="C2461" s="118" t="s">
        <v>15350</v>
      </c>
      <c r="D2461" s="120">
        <v>33.58</v>
      </c>
    </row>
    <row r="2462" spans="1:4" ht="30" customHeight="1" x14ac:dyDescent="0.25">
      <c r="A2462" s="118">
        <v>1917356</v>
      </c>
      <c r="B2462" s="119" t="s">
        <v>17618</v>
      </c>
      <c r="C2462" s="118" t="s">
        <v>15350</v>
      </c>
      <c r="D2462" s="120">
        <v>41.26</v>
      </c>
    </row>
    <row r="2463" spans="1:4" ht="30" customHeight="1" x14ac:dyDescent="0.25">
      <c r="A2463" s="118">
        <v>1917357</v>
      </c>
      <c r="B2463" s="119" t="s">
        <v>17619</v>
      </c>
      <c r="C2463" s="118" t="s">
        <v>15350</v>
      </c>
      <c r="D2463" s="120">
        <v>47.2</v>
      </c>
    </row>
    <row r="2464" spans="1:4" ht="30" customHeight="1" x14ac:dyDescent="0.25">
      <c r="A2464" s="118">
        <v>1917348</v>
      </c>
      <c r="B2464" s="119" t="s">
        <v>17620</v>
      </c>
      <c r="C2464" s="118" t="s">
        <v>15350</v>
      </c>
      <c r="D2464" s="120">
        <v>7.11</v>
      </c>
    </row>
    <row r="2465" spans="1:4" ht="30" customHeight="1" x14ac:dyDescent="0.25">
      <c r="A2465" s="118">
        <v>1917349</v>
      </c>
      <c r="B2465" s="119" t="s">
        <v>17621</v>
      </c>
      <c r="C2465" s="118" t="s">
        <v>15350</v>
      </c>
      <c r="D2465" s="120">
        <v>7.64</v>
      </c>
    </row>
    <row r="2466" spans="1:4" ht="30" customHeight="1" x14ac:dyDescent="0.25">
      <c r="A2466" s="118">
        <v>1917350</v>
      </c>
      <c r="B2466" s="119" t="s">
        <v>17622</v>
      </c>
      <c r="C2466" s="118" t="s">
        <v>15350</v>
      </c>
      <c r="D2466" s="120">
        <v>8.66</v>
      </c>
    </row>
    <row r="2467" spans="1:4" ht="30" customHeight="1" x14ac:dyDescent="0.25">
      <c r="A2467" s="118">
        <v>1917731</v>
      </c>
      <c r="B2467" s="119" t="s">
        <v>17623</v>
      </c>
      <c r="C2467" s="118" t="s">
        <v>15350</v>
      </c>
      <c r="D2467" s="120">
        <v>6.95</v>
      </c>
    </row>
    <row r="2468" spans="1:4" ht="30" customHeight="1" x14ac:dyDescent="0.25">
      <c r="A2468" s="118">
        <v>1917463</v>
      </c>
      <c r="B2468" s="119" t="s">
        <v>17624</v>
      </c>
      <c r="C2468" s="118" t="s">
        <v>15350</v>
      </c>
      <c r="D2468" s="120">
        <v>12.37</v>
      </c>
    </row>
    <row r="2469" spans="1:4" ht="30" customHeight="1" x14ac:dyDescent="0.25">
      <c r="A2469" s="118">
        <v>1917464</v>
      </c>
      <c r="B2469" s="119" t="s">
        <v>17625</v>
      </c>
      <c r="C2469" s="118" t="s">
        <v>15350</v>
      </c>
      <c r="D2469" s="120">
        <v>14.33</v>
      </c>
    </row>
    <row r="2470" spans="1:4" ht="30" customHeight="1" x14ac:dyDescent="0.25">
      <c r="A2470" s="118">
        <v>1917465</v>
      </c>
      <c r="B2470" s="119" t="s">
        <v>17626</v>
      </c>
      <c r="C2470" s="118" t="s">
        <v>15350</v>
      </c>
      <c r="D2470" s="120">
        <v>16.54</v>
      </c>
    </row>
    <row r="2471" spans="1:4" ht="30" customHeight="1" x14ac:dyDescent="0.25">
      <c r="A2471" s="118">
        <v>1917466</v>
      </c>
      <c r="B2471" s="119" t="s">
        <v>17627</v>
      </c>
      <c r="C2471" s="118" t="s">
        <v>15350</v>
      </c>
      <c r="D2471" s="120">
        <v>19.670000000000002</v>
      </c>
    </row>
    <row r="2472" spans="1:4" ht="30" customHeight="1" x14ac:dyDescent="0.25">
      <c r="A2472" s="118">
        <v>1917467</v>
      </c>
      <c r="B2472" s="119" t="s">
        <v>17628</v>
      </c>
      <c r="C2472" s="118" t="s">
        <v>15350</v>
      </c>
      <c r="D2472" s="120">
        <v>24.52</v>
      </c>
    </row>
    <row r="2473" spans="1:4" ht="30" customHeight="1" x14ac:dyDescent="0.25">
      <c r="A2473" s="118">
        <v>1917468</v>
      </c>
      <c r="B2473" s="119" t="s">
        <v>17629</v>
      </c>
      <c r="C2473" s="118" t="s">
        <v>15350</v>
      </c>
      <c r="D2473" s="120">
        <v>30.06</v>
      </c>
    </row>
    <row r="2474" spans="1:4" ht="30" customHeight="1" x14ac:dyDescent="0.25">
      <c r="A2474" s="118">
        <v>1917469</v>
      </c>
      <c r="B2474" s="119" t="s">
        <v>17630</v>
      </c>
      <c r="C2474" s="118" t="s">
        <v>15350</v>
      </c>
      <c r="D2474" s="120">
        <v>36.17</v>
      </c>
    </row>
    <row r="2475" spans="1:4" ht="30" customHeight="1" x14ac:dyDescent="0.25">
      <c r="A2475" s="118">
        <v>1917470</v>
      </c>
      <c r="B2475" s="119" t="s">
        <v>17631</v>
      </c>
      <c r="C2475" s="118" t="s">
        <v>15350</v>
      </c>
      <c r="D2475" s="120">
        <v>43.24</v>
      </c>
    </row>
    <row r="2476" spans="1:4" ht="30" customHeight="1" x14ac:dyDescent="0.25">
      <c r="A2476" s="118">
        <v>1917471</v>
      </c>
      <c r="B2476" s="119" t="s">
        <v>17632</v>
      </c>
      <c r="C2476" s="118" t="s">
        <v>15350</v>
      </c>
      <c r="D2476" s="120">
        <v>51.69</v>
      </c>
    </row>
    <row r="2477" spans="1:4" ht="30" customHeight="1" x14ac:dyDescent="0.25">
      <c r="A2477" s="118">
        <v>1917472</v>
      </c>
      <c r="B2477" s="119" t="s">
        <v>17633</v>
      </c>
      <c r="C2477" s="118" t="s">
        <v>15350</v>
      </c>
      <c r="D2477" s="120">
        <v>55.29</v>
      </c>
    </row>
    <row r="2478" spans="1:4" ht="30" customHeight="1" x14ac:dyDescent="0.25">
      <c r="A2478" s="118">
        <v>1917460</v>
      </c>
      <c r="B2478" s="119" t="s">
        <v>17634</v>
      </c>
      <c r="C2478" s="118" t="s">
        <v>15350</v>
      </c>
      <c r="D2478" s="120">
        <v>7.28</v>
      </c>
    </row>
    <row r="2479" spans="1:4" ht="30" customHeight="1" x14ac:dyDescent="0.25">
      <c r="A2479" s="118">
        <v>1917461</v>
      </c>
      <c r="B2479" s="119" t="s">
        <v>17635</v>
      </c>
      <c r="C2479" s="118" t="s">
        <v>15350</v>
      </c>
      <c r="D2479" s="120">
        <v>8.59</v>
      </c>
    </row>
    <row r="2480" spans="1:4" ht="30" customHeight="1" x14ac:dyDescent="0.25">
      <c r="A2480" s="118">
        <v>1917462</v>
      </c>
      <c r="B2480" s="119" t="s">
        <v>17636</v>
      </c>
      <c r="C2480" s="118" t="s">
        <v>15350</v>
      </c>
      <c r="D2480" s="120">
        <v>10.19</v>
      </c>
    </row>
    <row r="2481" spans="1:4" ht="30" customHeight="1" x14ac:dyDescent="0.25">
      <c r="A2481" s="118">
        <v>1917735</v>
      </c>
      <c r="B2481" s="119" t="s">
        <v>17637</v>
      </c>
      <c r="C2481" s="118" t="s">
        <v>15350</v>
      </c>
      <c r="D2481" s="120">
        <v>6.44</v>
      </c>
    </row>
    <row r="2482" spans="1:4" ht="15.75" customHeight="1" x14ac:dyDescent="0.25">
      <c r="A2482" s="118">
        <v>1917061</v>
      </c>
      <c r="B2482" s="119" t="s">
        <v>17638</v>
      </c>
      <c r="C2482" s="118" t="s">
        <v>15350</v>
      </c>
      <c r="D2482" s="120">
        <v>25.63</v>
      </c>
    </row>
    <row r="2483" spans="1:4" ht="15.75" customHeight="1" x14ac:dyDescent="0.25">
      <c r="A2483" s="118">
        <v>1917062</v>
      </c>
      <c r="B2483" s="119" t="s">
        <v>17639</v>
      </c>
      <c r="C2483" s="118" t="s">
        <v>15350</v>
      </c>
      <c r="D2483" s="120">
        <v>26.13</v>
      </c>
    </row>
    <row r="2484" spans="1:4" ht="15.75" customHeight="1" x14ac:dyDescent="0.25">
      <c r="A2484" s="118">
        <v>1917063</v>
      </c>
      <c r="B2484" s="119" t="s">
        <v>17640</v>
      </c>
      <c r="C2484" s="118" t="s">
        <v>15350</v>
      </c>
      <c r="D2484" s="120">
        <v>26.64</v>
      </c>
    </row>
    <row r="2485" spans="1:4" ht="15.75" customHeight="1" x14ac:dyDescent="0.25">
      <c r="A2485" s="118">
        <v>1917064</v>
      </c>
      <c r="B2485" s="119" t="s">
        <v>17641</v>
      </c>
      <c r="C2485" s="118" t="s">
        <v>15350</v>
      </c>
      <c r="D2485" s="120">
        <v>27.17</v>
      </c>
    </row>
    <row r="2486" spans="1:4" ht="15.75" customHeight="1" x14ac:dyDescent="0.25">
      <c r="A2486" s="118">
        <v>1917065</v>
      </c>
      <c r="B2486" s="119" t="s">
        <v>17642</v>
      </c>
      <c r="C2486" s="118" t="s">
        <v>15350</v>
      </c>
      <c r="D2486" s="120">
        <v>27.74</v>
      </c>
    </row>
    <row r="2487" spans="1:4" ht="15.75" customHeight="1" x14ac:dyDescent="0.25">
      <c r="A2487" s="118">
        <v>1917066</v>
      </c>
      <c r="B2487" s="119" t="s">
        <v>17643</v>
      </c>
      <c r="C2487" s="118" t="s">
        <v>15350</v>
      </c>
      <c r="D2487" s="120">
        <v>28.04</v>
      </c>
    </row>
    <row r="2488" spans="1:4" ht="15.75" customHeight="1" x14ac:dyDescent="0.25">
      <c r="A2488" s="118">
        <v>1901590</v>
      </c>
      <c r="B2488" s="119" t="s">
        <v>17644</v>
      </c>
      <c r="C2488" s="118" t="s">
        <v>15350</v>
      </c>
      <c r="D2488" s="120">
        <v>13.96</v>
      </c>
    </row>
    <row r="2489" spans="1:4" ht="15.75" customHeight="1" x14ac:dyDescent="0.25">
      <c r="A2489" s="118">
        <v>1901591</v>
      </c>
      <c r="B2489" s="119" t="s">
        <v>17645</v>
      </c>
      <c r="C2489" s="118" t="s">
        <v>15350</v>
      </c>
      <c r="D2489" s="120">
        <v>14.08</v>
      </c>
    </row>
    <row r="2490" spans="1:4" ht="15.75" customHeight="1" x14ac:dyDescent="0.25">
      <c r="A2490" s="118">
        <v>1901592</v>
      </c>
      <c r="B2490" s="119" t="s">
        <v>17646</v>
      </c>
      <c r="C2490" s="118" t="s">
        <v>15350</v>
      </c>
      <c r="D2490" s="120">
        <v>14.21</v>
      </c>
    </row>
    <row r="2491" spans="1:4" ht="15.75" customHeight="1" x14ac:dyDescent="0.25">
      <c r="A2491" s="118">
        <v>1901593</v>
      </c>
      <c r="B2491" s="119" t="s">
        <v>17647</v>
      </c>
      <c r="C2491" s="118" t="s">
        <v>15350</v>
      </c>
      <c r="D2491" s="120">
        <v>14.34</v>
      </c>
    </row>
    <row r="2492" spans="1:4" ht="15.75" customHeight="1" x14ac:dyDescent="0.25">
      <c r="A2492" s="118">
        <v>1901594</v>
      </c>
      <c r="B2492" s="119" t="s">
        <v>17648</v>
      </c>
      <c r="C2492" s="118" t="s">
        <v>15350</v>
      </c>
      <c r="D2492" s="120">
        <v>14.47</v>
      </c>
    </row>
    <row r="2493" spans="1:4" ht="15.75" customHeight="1" x14ac:dyDescent="0.25">
      <c r="A2493" s="118">
        <v>1901589</v>
      </c>
      <c r="B2493" s="119" t="s">
        <v>17649</v>
      </c>
      <c r="C2493" s="118" t="s">
        <v>15350</v>
      </c>
      <c r="D2493" s="120">
        <v>14.55</v>
      </c>
    </row>
    <row r="2494" spans="1:4" ht="15.75" customHeight="1" x14ac:dyDescent="0.25">
      <c r="A2494" s="118">
        <v>1901596</v>
      </c>
      <c r="B2494" s="119" t="s">
        <v>17650</v>
      </c>
      <c r="C2494" s="118" t="s">
        <v>15350</v>
      </c>
      <c r="D2494" s="120">
        <v>18.14</v>
      </c>
    </row>
    <row r="2495" spans="1:4" ht="15.75" customHeight="1" x14ac:dyDescent="0.25">
      <c r="A2495" s="118">
        <v>1901597</v>
      </c>
      <c r="B2495" s="119" t="s">
        <v>17651</v>
      </c>
      <c r="C2495" s="118" t="s">
        <v>15350</v>
      </c>
      <c r="D2495" s="120">
        <v>18.25</v>
      </c>
    </row>
    <row r="2496" spans="1:4" ht="15.75" customHeight="1" x14ac:dyDescent="0.25">
      <c r="A2496" s="118">
        <v>1901598</v>
      </c>
      <c r="B2496" s="119" t="s">
        <v>17652</v>
      </c>
      <c r="C2496" s="118" t="s">
        <v>15350</v>
      </c>
      <c r="D2496" s="120">
        <v>18.37</v>
      </c>
    </row>
    <row r="2497" spans="1:4" ht="15.75" customHeight="1" x14ac:dyDescent="0.25">
      <c r="A2497" s="118">
        <v>1901599</v>
      </c>
      <c r="B2497" s="119" t="s">
        <v>17653</v>
      </c>
      <c r="C2497" s="118" t="s">
        <v>15350</v>
      </c>
      <c r="D2497" s="120">
        <v>18.489999999999998</v>
      </c>
    </row>
    <row r="2498" spans="1:4" ht="15.75" customHeight="1" x14ac:dyDescent="0.25">
      <c r="A2498" s="118">
        <v>1901600</v>
      </c>
      <c r="B2498" s="119" t="s">
        <v>17654</v>
      </c>
      <c r="C2498" s="118" t="s">
        <v>15350</v>
      </c>
      <c r="D2498" s="120">
        <v>18.62</v>
      </c>
    </row>
    <row r="2499" spans="1:4" ht="15.75" customHeight="1" x14ac:dyDescent="0.25">
      <c r="A2499" s="118">
        <v>1901595</v>
      </c>
      <c r="B2499" s="119" t="s">
        <v>17655</v>
      </c>
      <c r="C2499" s="118" t="s">
        <v>15350</v>
      </c>
      <c r="D2499" s="120">
        <v>18.690000000000001</v>
      </c>
    </row>
    <row r="2500" spans="1:4" ht="15.75" customHeight="1" x14ac:dyDescent="0.25">
      <c r="A2500" s="118">
        <v>1917097</v>
      </c>
      <c r="B2500" s="119" t="s">
        <v>17656</v>
      </c>
      <c r="C2500" s="118" t="s">
        <v>15350</v>
      </c>
      <c r="D2500" s="120">
        <v>16.850000000000001</v>
      </c>
    </row>
    <row r="2501" spans="1:4" ht="15.75" customHeight="1" x14ac:dyDescent="0.25">
      <c r="A2501" s="118">
        <v>1917098</v>
      </c>
      <c r="B2501" s="119" t="s">
        <v>17657</v>
      </c>
      <c r="C2501" s="118" t="s">
        <v>15350</v>
      </c>
      <c r="D2501" s="120">
        <v>17.14</v>
      </c>
    </row>
    <row r="2502" spans="1:4" ht="15.75" customHeight="1" x14ac:dyDescent="0.25">
      <c r="A2502" s="118">
        <v>1917099</v>
      </c>
      <c r="B2502" s="119" t="s">
        <v>17658</v>
      </c>
      <c r="C2502" s="118" t="s">
        <v>15350</v>
      </c>
      <c r="D2502" s="120">
        <v>17.440000000000001</v>
      </c>
    </row>
    <row r="2503" spans="1:4" ht="15.75" customHeight="1" x14ac:dyDescent="0.25">
      <c r="A2503" s="118">
        <v>1917100</v>
      </c>
      <c r="B2503" s="119" t="s">
        <v>17659</v>
      </c>
      <c r="C2503" s="118" t="s">
        <v>15350</v>
      </c>
      <c r="D2503" s="120">
        <v>17.75</v>
      </c>
    </row>
    <row r="2504" spans="1:4" ht="15.75" customHeight="1" x14ac:dyDescent="0.25">
      <c r="A2504" s="118">
        <v>1917101</v>
      </c>
      <c r="B2504" s="119" t="s">
        <v>17660</v>
      </c>
      <c r="C2504" s="118" t="s">
        <v>15350</v>
      </c>
      <c r="D2504" s="120">
        <v>18.079999999999998</v>
      </c>
    </row>
    <row r="2505" spans="1:4" ht="15.75" customHeight="1" x14ac:dyDescent="0.25">
      <c r="A2505" s="118">
        <v>1917102</v>
      </c>
      <c r="B2505" s="119" t="s">
        <v>17661</v>
      </c>
      <c r="C2505" s="118" t="s">
        <v>15350</v>
      </c>
      <c r="D2505" s="120">
        <v>18.25</v>
      </c>
    </row>
    <row r="2506" spans="1:4" ht="15.75" customHeight="1" x14ac:dyDescent="0.25">
      <c r="A2506" s="118">
        <v>1901601</v>
      </c>
      <c r="B2506" s="119" t="s">
        <v>17662</v>
      </c>
      <c r="C2506" s="118" t="s">
        <v>15350</v>
      </c>
      <c r="D2506" s="120">
        <v>22.44</v>
      </c>
    </row>
    <row r="2507" spans="1:4" ht="15.75" customHeight="1" x14ac:dyDescent="0.25">
      <c r="A2507" s="118">
        <v>1901602</v>
      </c>
      <c r="B2507" s="119" t="s">
        <v>17663</v>
      </c>
      <c r="C2507" s="118" t="s">
        <v>15350</v>
      </c>
      <c r="D2507" s="120">
        <v>22.54</v>
      </c>
    </row>
    <row r="2508" spans="1:4" ht="15.75" customHeight="1" x14ac:dyDescent="0.25">
      <c r="A2508" s="118">
        <v>1901603</v>
      </c>
      <c r="B2508" s="119" t="s">
        <v>17664</v>
      </c>
      <c r="C2508" s="118" t="s">
        <v>15350</v>
      </c>
      <c r="D2508" s="120">
        <v>22.66</v>
      </c>
    </row>
    <row r="2509" spans="1:4" ht="15.75" customHeight="1" x14ac:dyDescent="0.25">
      <c r="A2509" s="118">
        <v>1901604</v>
      </c>
      <c r="B2509" s="119" t="s">
        <v>17665</v>
      </c>
      <c r="C2509" s="118" t="s">
        <v>15350</v>
      </c>
      <c r="D2509" s="120">
        <v>22.77</v>
      </c>
    </row>
    <row r="2510" spans="1:4" ht="15.75" customHeight="1" x14ac:dyDescent="0.25">
      <c r="A2510" s="118">
        <v>1901605</v>
      </c>
      <c r="B2510" s="119" t="s">
        <v>17666</v>
      </c>
      <c r="C2510" s="118" t="s">
        <v>15350</v>
      </c>
      <c r="D2510" s="120">
        <v>22.9</v>
      </c>
    </row>
    <row r="2511" spans="1:4" ht="15.75" customHeight="1" x14ac:dyDescent="0.25">
      <c r="A2511" s="118">
        <v>1901606</v>
      </c>
      <c r="B2511" s="119" t="s">
        <v>17667</v>
      </c>
      <c r="C2511" s="118" t="s">
        <v>15350</v>
      </c>
      <c r="D2511" s="120">
        <v>22.97</v>
      </c>
    </row>
    <row r="2512" spans="1:4" ht="15.75" customHeight="1" x14ac:dyDescent="0.25">
      <c r="A2512" s="118">
        <v>1917133</v>
      </c>
      <c r="B2512" s="119" t="s">
        <v>17668</v>
      </c>
      <c r="C2512" s="118" t="s">
        <v>15350</v>
      </c>
      <c r="D2512" s="120">
        <v>15.32</v>
      </c>
    </row>
    <row r="2513" spans="1:4" ht="15.75" customHeight="1" x14ac:dyDescent="0.25">
      <c r="A2513" s="118">
        <v>1917134</v>
      </c>
      <c r="B2513" s="119" t="s">
        <v>17669</v>
      </c>
      <c r="C2513" s="118" t="s">
        <v>15350</v>
      </c>
      <c r="D2513" s="120">
        <v>15.54</v>
      </c>
    </row>
    <row r="2514" spans="1:4" ht="15.75" customHeight="1" x14ac:dyDescent="0.25">
      <c r="A2514" s="118">
        <v>1917135</v>
      </c>
      <c r="B2514" s="119" t="s">
        <v>17670</v>
      </c>
      <c r="C2514" s="118" t="s">
        <v>15350</v>
      </c>
      <c r="D2514" s="120">
        <v>15.77</v>
      </c>
    </row>
    <row r="2515" spans="1:4" ht="15.75" customHeight="1" x14ac:dyDescent="0.25">
      <c r="A2515" s="118">
        <v>1917136</v>
      </c>
      <c r="B2515" s="119" t="s">
        <v>17671</v>
      </c>
      <c r="C2515" s="118" t="s">
        <v>15350</v>
      </c>
      <c r="D2515" s="120">
        <v>16.010000000000002</v>
      </c>
    </row>
    <row r="2516" spans="1:4" ht="15.75" customHeight="1" x14ac:dyDescent="0.25">
      <c r="A2516" s="118">
        <v>1917137</v>
      </c>
      <c r="B2516" s="119" t="s">
        <v>17672</v>
      </c>
      <c r="C2516" s="118" t="s">
        <v>15350</v>
      </c>
      <c r="D2516" s="120">
        <v>16.260000000000002</v>
      </c>
    </row>
    <row r="2517" spans="1:4" ht="15.75" customHeight="1" x14ac:dyDescent="0.25">
      <c r="A2517" s="118">
        <v>1917138</v>
      </c>
      <c r="B2517" s="119" t="s">
        <v>17673</v>
      </c>
      <c r="C2517" s="118" t="s">
        <v>15350</v>
      </c>
      <c r="D2517" s="120">
        <v>16.399999999999999</v>
      </c>
    </row>
    <row r="2518" spans="1:4" ht="15.75" customHeight="1" x14ac:dyDescent="0.25">
      <c r="A2518" s="118">
        <v>1917169</v>
      </c>
      <c r="B2518" s="119" t="s">
        <v>17674</v>
      </c>
      <c r="C2518" s="118" t="s">
        <v>15350</v>
      </c>
      <c r="D2518" s="120">
        <v>14.19</v>
      </c>
    </row>
    <row r="2519" spans="1:4" ht="15.75" customHeight="1" x14ac:dyDescent="0.25">
      <c r="A2519" s="118">
        <v>1917170</v>
      </c>
      <c r="B2519" s="119" t="s">
        <v>17675</v>
      </c>
      <c r="C2519" s="118" t="s">
        <v>15350</v>
      </c>
      <c r="D2519" s="120">
        <v>14.38</v>
      </c>
    </row>
    <row r="2520" spans="1:4" ht="15.75" customHeight="1" x14ac:dyDescent="0.25">
      <c r="A2520" s="118">
        <v>1917171</v>
      </c>
      <c r="B2520" s="119" t="s">
        <v>17676</v>
      </c>
      <c r="C2520" s="118" t="s">
        <v>15350</v>
      </c>
      <c r="D2520" s="120">
        <v>14.58</v>
      </c>
    </row>
    <row r="2521" spans="1:4" ht="15.75" customHeight="1" x14ac:dyDescent="0.25">
      <c r="A2521" s="118">
        <v>1917172</v>
      </c>
      <c r="B2521" s="119" t="s">
        <v>17677</v>
      </c>
      <c r="C2521" s="118" t="s">
        <v>15350</v>
      </c>
      <c r="D2521" s="120">
        <v>14.78</v>
      </c>
    </row>
    <row r="2522" spans="1:4" ht="15.75" customHeight="1" x14ac:dyDescent="0.25">
      <c r="A2522" s="118">
        <v>1917173</v>
      </c>
      <c r="B2522" s="119" t="s">
        <v>17678</v>
      </c>
      <c r="C2522" s="118" t="s">
        <v>15350</v>
      </c>
      <c r="D2522" s="120">
        <v>15</v>
      </c>
    </row>
    <row r="2523" spans="1:4" ht="15.75" customHeight="1" x14ac:dyDescent="0.25">
      <c r="A2523" s="118">
        <v>1917174</v>
      </c>
      <c r="B2523" s="119" t="s">
        <v>17679</v>
      </c>
      <c r="C2523" s="118" t="s">
        <v>15350</v>
      </c>
      <c r="D2523" s="120">
        <v>15.12</v>
      </c>
    </row>
    <row r="2524" spans="1:4" ht="15.75" customHeight="1" x14ac:dyDescent="0.25">
      <c r="A2524" s="118">
        <v>1917205</v>
      </c>
      <c r="B2524" s="119" t="s">
        <v>17680</v>
      </c>
      <c r="C2524" s="118" t="s">
        <v>15350</v>
      </c>
      <c r="D2524" s="120">
        <v>15.41</v>
      </c>
    </row>
    <row r="2525" spans="1:4" ht="15.75" customHeight="1" x14ac:dyDescent="0.25">
      <c r="A2525" s="118">
        <v>1917206</v>
      </c>
      <c r="B2525" s="119" t="s">
        <v>17681</v>
      </c>
      <c r="C2525" s="118" t="s">
        <v>15350</v>
      </c>
      <c r="D2525" s="120">
        <v>15.58</v>
      </c>
    </row>
    <row r="2526" spans="1:4" ht="15.75" customHeight="1" x14ac:dyDescent="0.25">
      <c r="A2526" s="118">
        <v>1917207</v>
      </c>
      <c r="B2526" s="119" t="s">
        <v>17682</v>
      </c>
      <c r="C2526" s="118" t="s">
        <v>15350</v>
      </c>
      <c r="D2526" s="120">
        <v>15.75</v>
      </c>
    </row>
    <row r="2527" spans="1:4" ht="15.75" customHeight="1" x14ac:dyDescent="0.25">
      <c r="A2527" s="118">
        <v>1917208</v>
      </c>
      <c r="B2527" s="119" t="s">
        <v>17683</v>
      </c>
      <c r="C2527" s="118" t="s">
        <v>15350</v>
      </c>
      <c r="D2527" s="120">
        <v>15.93</v>
      </c>
    </row>
    <row r="2528" spans="1:4" ht="15.75" customHeight="1" x14ac:dyDescent="0.25">
      <c r="A2528" s="118">
        <v>1917209</v>
      </c>
      <c r="B2528" s="119" t="s">
        <v>17684</v>
      </c>
      <c r="C2528" s="118" t="s">
        <v>15350</v>
      </c>
      <c r="D2528" s="120">
        <v>16.13</v>
      </c>
    </row>
    <row r="2529" spans="1:4" ht="15.75" customHeight="1" x14ac:dyDescent="0.25">
      <c r="A2529" s="118">
        <v>1917210</v>
      </c>
      <c r="B2529" s="119" t="s">
        <v>17685</v>
      </c>
      <c r="C2529" s="118" t="s">
        <v>15350</v>
      </c>
      <c r="D2529" s="120">
        <v>16.23</v>
      </c>
    </row>
    <row r="2530" spans="1:4" ht="15.75" customHeight="1" x14ac:dyDescent="0.25">
      <c r="A2530" s="118">
        <v>1917025</v>
      </c>
      <c r="B2530" s="119" t="s">
        <v>17686</v>
      </c>
      <c r="C2530" s="118" t="s">
        <v>15350</v>
      </c>
      <c r="D2530" s="120">
        <v>35.69</v>
      </c>
    </row>
    <row r="2531" spans="1:4" ht="15.75" customHeight="1" x14ac:dyDescent="0.25">
      <c r="A2531" s="118">
        <v>1917026</v>
      </c>
      <c r="B2531" s="119" t="s">
        <v>17687</v>
      </c>
      <c r="C2531" s="118" t="s">
        <v>15350</v>
      </c>
      <c r="D2531" s="120">
        <v>36.43</v>
      </c>
    </row>
    <row r="2532" spans="1:4" ht="15.75" customHeight="1" x14ac:dyDescent="0.25">
      <c r="A2532" s="118">
        <v>1917027</v>
      </c>
      <c r="B2532" s="119" t="s">
        <v>17688</v>
      </c>
      <c r="C2532" s="118" t="s">
        <v>15350</v>
      </c>
      <c r="D2532" s="120">
        <v>37.17</v>
      </c>
    </row>
    <row r="2533" spans="1:4" ht="15.75" customHeight="1" x14ac:dyDescent="0.25">
      <c r="A2533" s="118">
        <v>1917028</v>
      </c>
      <c r="B2533" s="119" t="s">
        <v>17689</v>
      </c>
      <c r="C2533" s="118" t="s">
        <v>15350</v>
      </c>
      <c r="D2533" s="120">
        <v>37.96</v>
      </c>
    </row>
    <row r="2534" spans="1:4" ht="15.75" customHeight="1" x14ac:dyDescent="0.25">
      <c r="A2534" s="118">
        <v>1917029</v>
      </c>
      <c r="B2534" s="119" t="s">
        <v>17690</v>
      </c>
      <c r="C2534" s="118" t="s">
        <v>15350</v>
      </c>
      <c r="D2534" s="120">
        <v>38.79</v>
      </c>
    </row>
    <row r="2535" spans="1:4" ht="15.75" customHeight="1" x14ac:dyDescent="0.25">
      <c r="A2535" s="118">
        <v>1917030</v>
      </c>
      <c r="B2535" s="119" t="s">
        <v>17691</v>
      </c>
      <c r="C2535" s="118" t="s">
        <v>15350</v>
      </c>
      <c r="D2535" s="120">
        <v>39.229999999999997</v>
      </c>
    </row>
    <row r="2536" spans="1:4" ht="30" customHeight="1" x14ac:dyDescent="0.25">
      <c r="A2536" s="118">
        <v>1917629</v>
      </c>
      <c r="B2536" s="119" t="s">
        <v>17692</v>
      </c>
      <c r="C2536" s="118" t="s">
        <v>15350</v>
      </c>
      <c r="D2536" s="120">
        <v>18.47</v>
      </c>
    </row>
    <row r="2537" spans="1:4" ht="30" customHeight="1" x14ac:dyDescent="0.25">
      <c r="A2537" s="118">
        <v>1917633</v>
      </c>
      <c r="B2537" s="119" t="s">
        <v>17693</v>
      </c>
      <c r="C2537" s="118" t="s">
        <v>15350</v>
      </c>
      <c r="D2537" s="120">
        <v>20.22</v>
      </c>
    </row>
    <row r="2538" spans="1:4" ht="30" customHeight="1" x14ac:dyDescent="0.25">
      <c r="A2538" s="118">
        <v>1917634</v>
      </c>
      <c r="B2538" s="119" t="s">
        <v>17694</v>
      </c>
      <c r="C2538" s="118" t="s">
        <v>15350</v>
      </c>
      <c r="D2538" s="120">
        <v>20.53</v>
      </c>
    </row>
    <row r="2539" spans="1:4" ht="30" customHeight="1" x14ac:dyDescent="0.25">
      <c r="A2539" s="118">
        <v>1917635</v>
      </c>
      <c r="B2539" s="119" t="s">
        <v>17695</v>
      </c>
      <c r="C2539" s="118" t="s">
        <v>15350</v>
      </c>
      <c r="D2539" s="120">
        <v>20.85</v>
      </c>
    </row>
    <row r="2540" spans="1:4" ht="30" customHeight="1" x14ac:dyDescent="0.25">
      <c r="A2540" s="118">
        <v>1917636</v>
      </c>
      <c r="B2540" s="119" t="s">
        <v>17696</v>
      </c>
      <c r="C2540" s="118" t="s">
        <v>15350</v>
      </c>
      <c r="D2540" s="120">
        <v>22.87</v>
      </c>
    </row>
    <row r="2541" spans="1:4" ht="30" customHeight="1" x14ac:dyDescent="0.25">
      <c r="A2541" s="118">
        <v>1917637</v>
      </c>
      <c r="B2541" s="119" t="s">
        <v>17697</v>
      </c>
      <c r="C2541" s="118" t="s">
        <v>15350</v>
      </c>
      <c r="D2541" s="120">
        <v>23.3</v>
      </c>
    </row>
    <row r="2542" spans="1:4" ht="30" customHeight="1" x14ac:dyDescent="0.25">
      <c r="A2542" s="118">
        <v>1917638</v>
      </c>
      <c r="B2542" s="119" t="s">
        <v>17698</v>
      </c>
      <c r="C2542" s="118" t="s">
        <v>15350</v>
      </c>
      <c r="D2542" s="120">
        <v>23.72</v>
      </c>
    </row>
    <row r="2543" spans="1:4" ht="30" customHeight="1" x14ac:dyDescent="0.25">
      <c r="A2543" s="118">
        <v>1917630</v>
      </c>
      <c r="B2543" s="119" t="s">
        <v>17699</v>
      </c>
      <c r="C2543" s="118" t="s">
        <v>15350</v>
      </c>
      <c r="D2543" s="120">
        <v>19.02</v>
      </c>
    </row>
    <row r="2544" spans="1:4" ht="30" customHeight="1" x14ac:dyDescent="0.25">
      <c r="A2544" s="118">
        <v>1917631</v>
      </c>
      <c r="B2544" s="119" t="s">
        <v>17700</v>
      </c>
      <c r="C2544" s="118" t="s">
        <v>15350</v>
      </c>
      <c r="D2544" s="120">
        <v>19.5</v>
      </c>
    </row>
    <row r="2545" spans="1:4" ht="30" customHeight="1" x14ac:dyDescent="0.25">
      <c r="A2545" s="118">
        <v>1917632</v>
      </c>
      <c r="B2545" s="119" t="s">
        <v>17701</v>
      </c>
      <c r="C2545" s="118" t="s">
        <v>15350</v>
      </c>
      <c r="D2545" s="120">
        <v>19.82</v>
      </c>
    </row>
    <row r="2546" spans="1:4" ht="30" customHeight="1" x14ac:dyDescent="0.25">
      <c r="A2546" s="118">
        <v>1917639</v>
      </c>
      <c r="B2546" s="119" t="s">
        <v>17702</v>
      </c>
      <c r="C2546" s="118" t="s">
        <v>15350</v>
      </c>
      <c r="D2546" s="120">
        <v>23.93</v>
      </c>
    </row>
    <row r="2547" spans="1:4" ht="30" customHeight="1" x14ac:dyDescent="0.25">
      <c r="A2547" s="118">
        <v>1917646</v>
      </c>
      <c r="B2547" s="119" t="s">
        <v>17703</v>
      </c>
      <c r="C2547" s="118" t="s">
        <v>15350</v>
      </c>
      <c r="D2547" s="120">
        <v>21.57</v>
      </c>
    </row>
    <row r="2548" spans="1:4" ht="30" customHeight="1" x14ac:dyDescent="0.25">
      <c r="A2548" s="118">
        <v>1917647</v>
      </c>
      <c r="B2548" s="119" t="s">
        <v>17704</v>
      </c>
      <c r="C2548" s="118" t="s">
        <v>15350</v>
      </c>
      <c r="D2548" s="120">
        <v>21.88</v>
      </c>
    </row>
    <row r="2549" spans="1:4" ht="30" customHeight="1" x14ac:dyDescent="0.25">
      <c r="A2549" s="118">
        <v>1917648</v>
      </c>
      <c r="B2549" s="119" t="s">
        <v>17705</v>
      </c>
      <c r="C2549" s="118" t="s">
        <v>15350</v>
      </c>
      <c r="D2549" s="120">
        <v>22.11</v>
      </c>
    </row>
    <row r="2550" spans="1:4" ht="30" customHeight="1" x14ac:dyDescent="0.25">
      <c r="A2550" s="118">
        <v>1917649</v>
      </c>
      <c r="B2550" s="119" t="s">
        <v>17706</v>
      </c>
      <c r="C2550" s="118" t="s">
        <v>15350</v>
      </c>
      <c r="D2550" s="120">
        <v>22.41</v>
      </c>
    </row>
    <row r="2551" spans="1:4" ht="30" customHeight="1" x14ac:dyDescent="0.25">
      <c r="A2551" s="118">
        <v>1917650</v>
      </c>
      <c r="B2551" s="119" t="s">
        <v>17707</v>
      </c>
      <c r="C2551" s="118" t="s">
        <v>15350</v>
      </c>
      <c r="D2551" s="120">
        <v>22.72</v>
      </c>
    </row>
    <row r="2552" spans="1:4" ht="30" customHeight="1" x14ac:dyDescent="0.25">
      <c r="A2552" s="118">
        <v>1917651</v>
      </c>
      <c r="B2552" s="119" t="s">
        <v>17708</v>
      </c>
      <c r="C2552" s="118" t="s">
        <v>15350</v>
      </c>
      <c r="D2552" s="120">
        <v>23.18</v>
      </c>
    </row>
    <row r="2553" spans="1:4" ht="30" customHeight="1" x14ac:dyDescent="0.25">
      <c r="A2553" s="118">
        <v>1917652</v>
      </c>
      <c r="B2553" s="119" t="s">
        <v>17709</v>
      </c>
      <c r="C2553" s="118" t="s">
        <v>15350</v>
      </c>
      <c r="D2553" s="120">
        <v>25.75</v>
      </c>
    </row>
    <row r="2554" spans="1:4" ht="30" customHeight="1" x14ac:dyDescent="0.25">
      <c r="A2554" s="118">
        <v>1917642</v>
      </c>
      <c r="B2554" s="119" t="s">
        <v>17710</v>
      </c>
      <c r="C2554" s="118" t="s">
        <v>15350</v>
      </c>
      <c r="D2554" s="120">
        <v>20.260000000000002</v>
      </c>
    </row>
    <row r="2555" spans="1:4" ht="30" customHeight="1" x14ac:dyDescent="0.25">
      <c r="A2555" s="118">
        <v>1917643</v>
      </c>
      <c r="B2555" s="119" t="s">
        <v>17711</v>
      </c>
      <c r="C2555" s="118" t="s">
        <v>15350</v>
      </c>
      <c r="D2555" s="120">
        <v>20.65</v>
      </c>
    </row>
    <row r="2556" spans="1:4" ht="30" customHeight="1" x14ac:dyDescent="0.25">
      <c r="A2556" s="118">
        <v>1917641</v>
      </c>
      <c r="B2556" s="119" t="s">
        <v>17712</v>
      </c>
      <c r="C2556" s="118" t="s">
        <v>15350</v>
      </c>
      <c r="D2556" s="120">
        <v>18.079999999999998</v>
      </c>
    </row>
    <row r="2557" spans="1:4" ht="30" customHeight="1" x14ac:dyDescent="0.25">
      <c r="A2557" s="118">
        <v>1917644</v>
      </c>
      <c r="B2557" s="119" t="s">
        <v>17713</v>
      </c>
      <c r="C2557" s="118" t="s">
        <v>15350</v>
      </c>
      <c r="D2557" s="120">
        <v>21.03</v>
      </c>
    </row>
    <row r="2558" spans="1:4" ht="30" customHeight="1" x14ac:dyDescent="0.25">
      <c r="A2558" s="118">
        <v>1917645</v>
      </c>
      <c r="B2558" s="119" t="s">
        <v>17714</v>
      </c>
      <c r="C2558" s="118" t="s">
        <v>15350</v>
      </c>
      <c r="D2558" s="120">
        <v>21.26</v>
      </c>
    </row>
    <row r="2559" spans="1:4" ht="30" customHeight="1" x14ac:dyDescent="0.25">
      <c r="A2559" s="118">
        <v>1917653</v>
      </c>
      <c r="B2559" s="119" t="s">
        <v>17715</v>
      </c>
      <c r="C2559" s="118" t="s">
        <v>15350</v>
      </c>
      <c r="D2559" s="120">
        <v>26.1</v>
      </c>
    </row>
    <row r="2560" spans="1:4" ht="30" customHeight="1" x14ac:dyDescent="0.25">
      <c r="A2560" s="118">
        <v>1917659</v>
      </c>
      <c r="B2560" s="119" t="s">
        <v>17716</v>
      </c>
      <c r="C2560" s="118" t="s">
        <v>15350</v>
      </c>
      <c r="D2560" s="120">
        <v>20.72</v>
      </c>
    </row>
    <row r="2561" spans="1:4" ht="30" customHeight="1" x14ac:dyDescent="0.25">
      <c r="A2561" s="118">
        <v>1917660</v>
      </c>
      <c r="B2561" s="119" t="s">
        <v>17717</v>
      </c>
      <c r="C2561" s="118" t="s">
        <v>15350</v>
      </c>
      <c r="D2561" s="120">
        <v>20.88</v>
      </c>
    </row>
    <row r="2562" spans="1:4" ht="30" customHeight="1" x14ac:dyDescent="0.25">
      <c r="A2562" s="118">
        <v>1917661</v>
      </c>
      <c r="B2562" s="119" t="s">
        <v>17718</v>
      </c>
      <c r="C2562" s="118" t="s">
        <v>15350</v>
      </c>
      <c r="D2562" s="120">
        <v>21.03</v>
      </c>
    </row>
    <row r="2563" spans="1:4" ht="30" customHeight="1" x14ac:dyDescent="0.25">
      <c r="A2563" s="118">
        <v>1917662</v>
      </c>
      <c r="B2563" s="119" t="s">
        <v>17719</v>
      </c>
      <c r="C2563" s="118" t="s">
        <v>15350</v>
      </c>
      <c r="D2563" s="120">
        <v>21.18</v>
      </c>
    </row>
    <row r="2564" spans="1:4" ht="30" customHeight="1" x14ac:dyDescent="0.25">
      <c r="A2564" s="118">
        <v>1917663</v>
      </c>
      <c r="B2564" s="119" t="s">
        <v>17720</v>
      </c>
      <c r="C2564" s="118" t="s">
        <v>15350</v>
      </c>
      <c r="D2564" s="120">
        <v>21.41</v>
      </c>
    </row>
    <row r="2565" spans="1:4" ht="30" customHeight="1" x14ac:dyDescent="0.25">
      <c r="A2565" s="118">
        <v>1917664</v>
      </c>
      <c r="B2565" s="119" t="s">
        <v>17721</v>
      </c>
      <c r="C2565" s="118" t="s">
        <v>15350</v>
      </c>
      <c r="D2565" s="120">
        <v>21.72</v>
      </c>
    </row>
    <row r="2566" spans="1:4" ht="30" customHeight="1" x14ac:dyDescent="0.25">
      <c r="A2566" s="118">
        <v>1917665</v>
      </c>
      <c r="B2566" s="119" t="s">
        <v>17722</v>
      </c>
      <c r="C2566" s="118" t="s">
        <v>15350</v>
      </c>
      <c r="D2566" s="120">
        <v>22.18</v>
      </c>
    </row>
    <row r="2567" spans="1:4" ht="30" customHeight="1" x14ac:dyDescent="0.25">
      <c r="A2567" s="118">
        <v>1917655</v>
      </c>
      <c r="B2567" s="119" t="s">
        <v>17723</v>
      </c>
      <c r="C2567" s="118" t="s">
        <v>15350</v>
      </c>
      <c r="D2567" s="120">
        <v>18.079999999999998</v>
      </c>
    </row>
    <row r="2568" spans="1:4" ht="30" customHeight="1" x14ac:dyDescent="0.25">
      <c r="A2568" s="118">
        <v>1917656</v>
      </c>
      <c r="B2568" s="119" t="s">
        <v>17724</v>
      </c>
      <c r="C2568" s="118" t="s">
        <v>15350</v>
      </c>
      <c r="D2568" s="120">
        <v>20.11</v>
      </c>
    </row>
    <row r="2569" spans="1:4" ht="30" customHeight="1" x14ac:dyDescent="0.25">
      <c r="A2569" s="118">
        <v>1917654</v>
      </c>
      <c r="B2569" s="119" t="s">
        <v>17725</v>
      </c>
      <c r="C2569" s="118" t="s">
        <v>15350</v>
      </c>
      <c r="D2569" s="120">
        <v>17.809999999999999</v>
      </c>
    </row>
    <row r="2570" spans="1:4" ht="30" customHeight="1" x14ac:dyDescent="0.25">
      <c r="A2570" s="118">
        <v>1917657</v>
      </c>
      <c r="B2570" s="119" t="s">
        <v>17726</v>
      </c>
      <c r="C2570" s="118" t="s">
        <v>15350</v>
      </c>
      <c r="D2570" s="120">
        <v>20.34</v>
      </c>
    </row>
    <row r="2571" spans="1:4" ht="30" customHeight="1" x14ac:dyDescent="0.25">
      <c r="A2571" s="118">
        <v>1917658</v>
      </c>
      <c r="B2571" s="119" t="s">
        <v>17727</v>
      </c>
      <c r="C2571" s="118" t="s">
        <v>15350</v>
      </c>
      <c r="D2571" s="120">
        <v>20.49</v>
      </c>
    </row>
    <row r="2572" spans="1:4" ht="30" customHeight="1" x14ac:dyDescent="0.25">
      <c r="A2572" s="118">
        <v>1917666</v>
      </c>
      <c r="B2572" s="119" t="s">
        <v>17728</v>
      </c>
      <c r="C2572" s="118" t="s">
        <v>15350</v>
      </c>
      <c r="D2572" s="120">
        <v>22.49</v>
      </c>
    </row>
    <row r="2573" spans="1:4" ht="30" customHeight="1" x14ac:dyDescent="0.25">
      <c r="A2573" s="118">
        <v>1917672</v>
      </c>
      <c r="B2573" s="119" t="s">
        <v>17729</v>
      </c>
      <c r="C2573" s="118" t="s">
        <v>15350</v>
      </c>
      <c r="D2573" s="120">
        <v>20.65</v>
      </c>
    </row>
    <row r="2574" spans="1:4" ht="30" customHeight="1" x14ac:dyDescent="0.25">
      <c r="A2574" s="118">
        <v>1917673</v>
      </c>
      <c r="B2574" s="119" t="s">
        <v>17730</v>
      </c>
      <c r="C2574" s="118" t="s">
        <v>15350</v>
      </c>
      <c r="D2574" s="120">
        <v>20.88</v>
      </c>
    </row>
    <row r="2575" spans="1:4" ht="30" customHeight="1" x14ac:dyDescent="0.25">
      <c r="A2575" s="118">
        <v>1917674</v>
      </c>
      <c r="B2575" s="119" t="s">
        <v>17731</v>
      </c>
      <c r="C2575" s="118" t="s">
        <v>15350</v>
      </c>
      <c r="D2575" s="120">
        <v>21.03</v>
      </c>
    </row>
    <row r="2576" spans="1:4" ht="30" customHeight="1" x14ac:dyDescent="0.25">
      <c r="A2576" s="118">
        <v>1917675</v>
      </c>
      <c r="B2576" s="119" t="s">
        <v>17732</v>
      </c>
      <c r="C2576" s="118" t="s">
        <v>15350</v>
      </c>
      <c r="D2576" s="120">
        <v>21.18</v>
      </c>
    </row>
    <row r="2577" spans="1:4" ht="30" customHeight="1" x14ac:dyDescent="0.25">
      <c r="A2577" s="118">
        <v>1917676</v>
      </c>
      <c r="B2577" s="119" t="s">
        <v>17733</v>
      </c>
      <c r="C2577" s="118" t="s">
        <v>15350</v>
      </c>
      <c r="D2577" s="120">
        <v>21.34</v>
      </c>
    </row>
    <row r="2578" spans="1:4" ht="30" customHeight="1" x14ac:dyDescent="0.25">
      <c r="A2578" s="118">
        <v>1917677</v>
      </c>
      <c r="B2578" s="119" t="s">
        <v>17734</v>
      </c>
      <c r="C2578" s="118" t="s">
        <v>15350</v>
      </c>
      <c r="D2578" s="120">
        <v>21.65</v>
      </c>
    </row>
    <row r="2579" spans="1:4" ht="30" customHeight="1" x14ac:dyDescent="0.25">
      <c r="A2579" s="118">
        <v>1917678</v>
      </c>
      <c r="B2579" s="119" t="s">
        <v>17735</v>
      </c>
      <c r="C2579" s="118" t="s">
        <v>15350</v>
      </c>
      <c r="D2579" s="120">
        <v>22.11</v>
      </c>
    </row>
    <row r="2580" spans="1:4" ht="30" customHeight="1" x14ac:dyDescent="0.25">
      <c r="A2580" s="118">
        <v>1917668</v>
      </c>
      <c r="B2580" s="119" t="s">
        <v>17736</v>
      </c>
      <c r="C2580" s="118" t="s">
        <v>15350</v>
      </c>
      <c r="D2580" s="120">
        <v>19.96</v>
      </c>
    </row>
    <row r="2581" spans="1:4" ht="30" customHeight="1" x14ac:dyDescent="0.25">
      <c r="A2581" s="118">
        <v>1917669</v>
      </c>
      <c r="B2581" s="119" t="s">
        <v>17737</v>
      </c>
      <c r="C2581" s="118" t="s">
        <v>15350</v>
      </c>
      <c r="D2581" s="120">
        <v>20.11</v>
      </c>
    </row>
    <row r="2582" spans="1:4" ht="30" customHeight="1" x14ac:dyDescent="0.25">
      <c r="A2582" s="118">
        <v>1917667</v>
      </c>
      <c r="B2582" s="119" t="s">
        <v>17738</v>
      </c>
      <c r="C2582" s="118" t="s">
        <v>15350</v>
      </c>
      <c r="D2582" s="120">
        <v>17.88</v>
      </c>
    </row>
    <row r="2583" spans="1:4" ht="30" customHeight="1" x14ac:dyDescent="0.25">
      <c r="A2583" s="118">
        <v>1917670</v>
      </c>
      <c r="B2583" s="119" t="s">
        <v>17739</v>
      </c>
      <c r="C2583" s="118" t="s">
        <v>15350</v>
      </c>
      <c r="D2583" s="120">
        <v>20.34</v>
      </c>
    </row>
    <row r="2584" spans="1:4" ht="30" customHeight="1" x14ac:dyDescent="0.25">
      <c r="A2584" s="118">
        <v>1917671</v>
      </c>
      <c r="B2584" s="119" t="s">
        <v>17740</v>
      </c>
      <c r="C2584" s="118" t="s">
        <v>15350</v>
      </c>
      <c r="D2584" s="120">
        <v>20.49</v>
      </c>
    </row>
    <row r="2585" spans="1:4" ht="30" customHeight="1" x14ac:dyDescent="0.25">
      <c r="A2585" s="118">
        <v>1917679</v>
      </c>
      <c r="B2585" s="119" t="s">
        <v>17741</v>
      </c>
      <c r="C2585" s="118" t="s">
        <v>15350</v>
      </c>
      <c r="D2585" s="120">
        <v>22.34</v>
      </c>
    </row>
    <row r="2586" spans="1:4" ht="15.75" customHeight="1" x14ac:dyDescent="0.25">
      <c r="A2586" s="118">
        <v>1917640</v>
      </c>
      <c r="B2586" s="119" t="s">
        <v>17742</v>
      </c>
      <c r="C2586" s="118" t="s">
        <v>15350</v>
      </c>
      <c r="D2586" s="120">
        <v>9.7799999999999994</v>
      </c>
    </row>
    <row r="2587" spans="1:4" ht="30" customHeight="1" x14ac:dyDescent="0.25">
      <c r="A2587" s="118">
        <v>1917686</v>
      </c>
      <c r="B2587" s="119" t="s">
        <v>17743</v>
      </c>
      <c r="C2587" s="118" t="s">
        <v>15350</v>
      </c>
      <c r="D2587" s="120">
        <v>11.49</v>
      </c>
    </row>
    <row r="2588" spans="1:4" ht="30" customHeight="1" x14ac:dyDescent="0.25">
      <c r="A2588" s="118">
        <v>1917687</v>
      </c>
      <c r="B2588" s="119" t="s">
        <v>17744</v>
      </c>
      <c r="C2588" s="118" t="s">
        <v>15350</v>
      </c>
      <c r="D2588" s="120">
        <v>11.79</v>
      </c>
    </row>
    <row r="2589" spans="1:4" ht="30" customHeight="1" x14ac:dyDescent="0.25">
      <c r="A2589" s="118">
        <v>1917688</v>
      </c>
      <c r="B2589" s="119" t="s">
        <v>17745</v>
      </c>
      <c r="C2589" s="118" t="s">
        <v>15350</v>
      </c>
      <c r="D2589" s="120">
        <v>12.95</v>
      </c>
    </row>
    <row r="2590" spans="1:4" ht="30" customHeight="1" x14ac:dyDescent="0.25">
      <c r="A2590" s="118">
        <v>1917689</v>
      </c>
      <c r="B2590" s="119" t="s">
        <v>17746</v>
      </c>
      <c r="C2590" s="118" t="s">
        <v>15350</v>
      </c>
      <c r="D2590" s="120">
        <v>13.27</v>
      </c>
    </row>
    <row r="2591" spans="1:4" ht="30" customHeight="1" x14ac:dyDescent="0.25">
      <c r="A2591" s="118">
        <v>1917690</v>
      </c>
      <c r="B2591" s="119" t="s">
        <v>17747</v>
      </c>
      <c r="C2591" s="118" t="s">
        <v>15350</v>
      </c>
      <c r="D2591" s="120">
        <v>13.52</v>
      </c>
    </row>
    <row r="2592" spans="1:4" ht="30" customHeight="1" x14ac:dyDescent="0.25">
      <c r="A2592" s="118">
        <v>1917691</v>
      </c>
      <c r="B2592" s="119" t="s">
        <v>17748</v>
      </c>
      <c r="C2592" s="118" t="s">
        <v>15350</v>
      </c>
      <c r="D2592" s="120">
        <v>14</v>
      </c>
    </row>
    <row r="2593" spans="1:4" ht="30" customHeight="1" x14ac:dyDescent="0.25">
      <c r="A2593" s="118">
        <v>1917692</v>
      </c>
      <c r="B2593" s="119" t="s">
        <v>17749</v>
      </c>
      <c r="C2593" s="118" t="s">
        <v>15350</v>
      </c>
      <c r="D2593" s="120">
        <v>15.75</v>
      </c>
    </row>
    <row r="2594" spans="1:4" ht="30" customHeight="1" x14ac:dyDescent="0.25">
      <c r="A2594" s="118">
        <v>1917682</v>
      </c>
      <c r="B2594" s="119" t="s">
        <v>17750</v>
      </c>
      <c r="C2594" s="118" t="s">
        <v>15350</v>
      </c>
      <c r="D2594" s="120">
        <v>10.220000000000001</v>
      </c>
    </row>
    <row r="2595" spans="1:4" ht="30" customHeight="1" x14ac:dyDescent="0.25">
      <c r="A2595" s="118">
        <v>1917693</v>
      </c>
      <c r="B2595" s="119" t="s">
        <v>17751</v>
      </c>
      <c r="C2595" s="118" t="s">
        <v>15350</v>
      </c>
      <c r="D2595" s="120">
        <v>16.149999999999999</v>
      </c>
    </row>
    <row r="2596" spans="1:4" ht="30" customHeight="1" x14ac:dyDescent="0.25">
      <c r="A2596" s="118">
        <v>1917683</v>
      </c>
      <c r="B2596" s="119" t="s">
        <v>17752</v>
      </c>
      <c r="C2596" s="118" t="s">
        <v>15350</v>
      </c>
      <c r="D2596" s="120">
        <v>10.58</v>
      </c>
    </row>
    <row r="2597" spans="1:4" ht="30" customHeight="1" x14ac:dyDescent="0.25">
      <c r="A2597" s="118">
        <v>1917681</v>
      </c>
      <c r="B2597" s="119" t="s">
        <v>17753</v>
      </c>
      <c r="C2597" s="118" t="s">
        <v>15350</v>
      </c>
      <c r="D2597" s="120">
        <v>8.81</v>
      </c>
    </row>
    <row r="2598" spans="1:4" ht="30" customHeight="1" x14ac:dyDescent="0.25">
      <c r="A2598" s="118">
        <v>1917684</v>
      </c>
      <c r="B2598" s="119" t="s">
        <v>17754</v>
      </c>
      <c r="C2598" s="118" t="s">
        <v>15350</v>
      </c>
      <c r="D2598" s="120">
        <v>10.88</v>
      </c>
    </row>
    <row r="2599" spans="1:4" ht="30" customHeight="1" x14ac:dyDescent="0.25">
      <c r="A2599" s="118">
        <v>1917685</v>
      </c>
      <c r="B2599" s="119" t="s">
        <v>17755</v>
      </c>
      <c r="C2599" s="118" t="s">
        <v>15350</v>
      </c>
      <c r="D2599" s="120">
        <v>11.18</v>
      </c>
    </row>
    <row r="2600" spans="1:4" ht="30" customHeight="1" x14ac:dyDescent="0.25">
      <c r="A2600" s="118">
        <v>1917699</v>
      </c>
      <c r="B2600" s="119" t="s">
        <v>17756</v>
      </c>
      <c r="C2600" s="118" t="s">
        <v>15350</v>
      </c>
      <c r="D2600" s="120">
        <v>10.58</v>
      </c>
    </row>
    <row r="2601" spans="1:4" ht="30" customHeight="1" x14ac:dyDescent="0.25">
      <c r="A2601" s="118">
        <v>1917700</v>
      </c>
      <c r="B2601" s="119" t="s">
        <v>17757</v>
      </c>
      <c r="C2601" s="118" t="s">
        <v>15350</v>
      </c>
      <c r="D2601" s="120">
        <v>10.76</v>
      </c>
    </row>
    <row r="2602" spans="1:4" ht="30" customHeight="1" x14ac:dyDescent="0.25">
      <c r="A2602" s="118">
        <v>1917701</v>
      </c>
      <c r="B2602" s="119" t="s">
        <v>17758</v>
      </c>
      <c r="C2602" s="118" t="s">
        <v>15350</v>
      </c>
      <c r="D2602" s="120">
        <v>10.94</v>
      </c>
    </row>
    <row r="2603" spans="1:4" ht="30" customHeight="1" x14ac:dyDescent="0.25">
      <c r="A2603" s="118">
        <v>1917702</v>
      </c>
      <c r="B2603" s="119" t="s">
        <v>17759</v>
      </c>
      <c r="C2603" s="118" t="s">
        <v>15350</v>
      </c>
      <c r="D2603" s="120">
        <v>11.12</v>
      </c>
    </row>
    <row r="2604" spans="1:4" ht="30" customHeight="1" x14ac:dyDescent="0.25">
      <c r="A2604" s="118">
        <v>1917703</v>
      </c>
      <c r="B2604" s="119" t="s">
        <v>17760</v>
      </c>
      <c r="C2604" s="118" t="s">
        <v>15350</v>
      </c>
      <c r="D2604" s="120">
        <v>11.31</v>
      </c>
    </row>
    <row r="2605" spans="1:4" ht="30" customHeight="1" x14ac:dyDescent="0.25">
      <c r="A2605" s="118">
        <v>1917704</v>
      </c>
      <c r="B2605" s="119" t="s">
        <v>17761</v>
      </c>
      <c r="C2605" s="118" t="s">
        <v>15350</v>
      </c>
      <c r="D2605" s="120">
        <v>11.61</v>
      </c>
    </row>
    <row r="2606" spans="1:4" ht="30" customHeight="1" x14ac:dyDescent="0.25">
      <c r="A2606" s="118">
        <v>1917705</v>
      </c>
      <c r="B2606" s="119" t="s">
        <v>17762</v>
      </c>
      <c r="C2606" s="118" t="s">
        <v>15350</v>
      </c>
      <c r="D2606" s="120">
        <v>13.03</v>
      </c>
    </row>
    <row r="2607" spans="1:4" ht="30" customHeight="1" x14ac:dyDescent="0.25">
      <c r="A2607" s="118">
        <v>1917695</v>
      </c>
      <c r="B2607" s="119" t="s">
        <v>17763</v>
      </c>
      <c r="C2607" s="118" t="s">
        <v>15350</v>
      </c>
      <c r="D2607" s="120">
        <v>8.81</v>
      </c>
    </row>
    <row r="2608" spans="1:4" ht="30" customHeight="1" x14ac:dyDescent="0.25">
      <c r="A2608" s="118">
        <v>1917706</v>
      </c>
      <c r="B2608" s="119" t="s">
        <v>17764</v>
      </c>
      <c r="C2608" s="118" t="s">
        <v>15350</v>
      </c>
      <c r="D2608" s="120">
        <v>13.35</v>
      </c>
    </row>
    <row r="2609" spans="1:4" ht="30" customHeight="1" x14ac:dyDescent="0.25">
      <c r="A2609" s="118">
        <v>1917696</v>
      </c>
      <c r="B2609" s="119" t="s">
        <v>17765</v>
      </c>
      <c r="C2609" s="118" t="s">
        <v>15350</v>
      </c>
      <c r="D2609" s="120">
        <v>9.98</v>
      </c>
    </row>
    <row r="2610" spans="1:4" ht="30" customHeight="1" x14ac:dyDescent="0.25">
      <c r="A2610" s="118">
        <v>1917694</v>
      </c>
      <c r="B2610" s="119" t="s">
        <v>17766</v>
      </c>
      <c r="C2610" s="118" t="s">
        <v>15350</v>
      </c>
      <c r="D2610" s="120">
        <v>8.5299999999999994</v>
      </c>
    </row>
    <row r="2611" spans="1:4" ht="30" customHeight="1" x14ac:dyDescent="0.25">
      <c r="A2611" s="118">
        <v>1917697</v>
      </c>
      <c r="B2611" s="119" t="s">
        <v>17767</v>
      </c>
      <c r="C2611" s="118" t="s">
        <v>15350</v>
      </c>
      <c r="D2611" s="120">
        <v>10.220000000000001</v>
      </c>
    </row>
    <row r="2612" spans="1:4" ht="30" customHeight="1" x14ac:dyDescent="0.25">
      <c r="A2612" s="118">
        <v>1917698</v>
      </c>
      <c r="B2612" s="119" t="s">
        <v>17768</v>
      </c>
      <c r="C2612" s="118" t="s">
        <v>15350</v>
      </c>
      <c r="D2612" s="120">
        <v>10.4</v>
      </c>
    </row>
    <row r="2613" spans="1:4" ht="30" customHeight="1" x14ac:dyDescent="0.25">
      <c r="A2613" s="118">
        <v>1917712</v>
      </c>
      <c r="B2613" s="119" t="s">
        <v>17769</v>
      </c>
      <c r="C2613" s="118" t="s">
        <v>15350</v>
      </c>
      <c r="D2613" s="120">
        <v>10.58</v>
      </c>
    </row>
    <row r="2614" spans="1:4" ht="30" customHeight="1" x14ac:dyDescent="0.25">
      <c r="A2614" s="118">
        <v>1917713</v>
      </c>
      <c r="B2614" s="119" t="s">
        <v>17770</v>
      </c>
      <c r="C2614" s="118" t="s">
        <v>15350</v>
      </c>
      <c r="D2614" s="120">
        <v>10.76</v>
      </c>
    </row>
    <row r="2615" spans="1:4" ht="30" customHeight="1" x14ac:dyDescent="0.25">
      <c r="A2615" s="118">
        <v>1917714</v>
      </c>
      <c r="B2615" s="119" t="s">
        <v>17771</v>
      </c>
      <c r="C2615" s="118" t="s">
        <v>15350</v>
      </c>
      <c r="D2615" s="120">
        <v>10.94</v>
      </c>
    </row>
    <row r="2616" spans="1:4" ht="30" customHeight="1" x14ac:dyDescent="0.25">
      <c r="A2616" s="118">
        <v>1917715</v>
      </c>
      <c r="B2616" s="119" t="s">
        <v>17772</v>
      </c>
      <c r="C2616" s="118" t="s">
        <v>15350</v>
      </c>
      <c r="D2616" s="120">
        <v>11.06</v>
      </c>
    </row>
    <row r="2617" spans="1:4" ht="30" customHeight="1" x14ac:dyDescent="0.25">
      <c r="A2617" s="118">
        <v>1917716</v>
      </c>
      <c r="B2617" s="119" t="s">
        <v>17773</v>
      </c>
      <c r="C2617" s="118" t="s">
        <v>15350</v>
      </c>
      <c r="D2617" s="120">
        <v>11.25</v>
      </c>
    </row>
    <row r="2618" spans="1:4" ht="30" customHeight="1" x14ac:dyDescent="0.25">
      <c r="A2618" s="118">
        <v>1917717</v>
      </c>
      <c r="B2618" s="119" t="s">
        <v>17774</v>
      </c>
      <c r="C2618" s="118" t="s">
        <v>15350</v>
      </c>
      <c r="D2618" s="120">
        <v>11.55</v>
      </c>
    </row>
    <row r="2619" spans="1:4" ht="30" customHeight="1" x14ac:dyDescent="0.25">
      <c r="A2619" s="118">
        <v>1917718</v>
      </c>
      <c r="B2619" s="119" t="s">
        <v>17775</v>
      </c>
      <c r="C2619" s="118" t="s">
        <v>15350</v>
      </c>
      <c r="D2619" s="120">
        <v>12.87</v>
      </c>
    </row>
    <row r="2620" spans="1:4" ht="30" customHeight="1" x14ac:dyDescent="0.25">
      <c r="A2620" s="118">
        <v>1917708</v>
      </c>
      <c r="B2620" s="119" t="s">
        <v>17776</v>
      </c>
      <c r="C2620" s="118" t="s">
        <v>15350</v>
      </c>
      <c r="D2620" s="120">
        <v>9.8000000000000007</v>
      </c>
    </row>
    <row r="2621" spans="1:4" ht="30" customHeight="1" x14ac:dyDescent="0.25">
      <c r="A2621" s="118">
        <v>1917719</v>
      </c>
      <c r="B2621" s="119" t="s">
        <v>17777</v>
      </c>
      <c r="C2621" s="118" t="s">
        <v>15350</v>
      </c>
      <c r="D2621" s="120">
        <v>13.19</v>
      </c>
    </row>
    <row r="2622" spans="1:4" ht="30" customHeight="1" x14ac:dyDescent="0.25">
      <c r="A2622" s="118">
        <v>1917709</v>
      </c>
      <c r="B2622" s="119" t="s">
        <v>17778</v>
      </c>
      <c r="C2622" s="118" t="s">
        <v>15350</v>
      </c>
      <c r="D2622" s="120">
        <v>10.039999999999999</v>
      </c>
    </row>
    <row r="2623" spans="1:4" ht="30" customHeight="1" x14ac:dyDescent="0.25">
      <c r="A2623" s="118">
        <v>1917707</v>
      </c>
      <c r="B2623" s="119" t="s">
        <v>17779</v>
      </c>
      <c r="C2623" s="118" t="s">
        <v>15350</v>
      </c>
      <c r="D2623" s="120">
        <v>8.65</v>
      </c>
    </row>
    <row r="2624" spans="1:4" ht="30" customHeight="1" x14ac:dyDescent="0.25">
      <c r="A2624" s="118">
        <v>1917710</v>
      </c>
      <c r="B2624" s="119" t="s">
        <v>17780</v>
      </c>
      <c r="C2624" s="118" t="s">
        <v>15350</v>
      </c>
      <c r="D2624" s="120">
        <v>10.220000000000001</v>
      </c>
    </row>
    <row r="2625" spans="1:4" ht="30" customHeight="1" x14ac:dyDescent="0.25">
      <c r="A2625" s="118">
        <v>1917711</v>
      </c>
      <c r="B2625" s="119" t="s">
        <v>17781</v>
      </c>
      <c r="C2625" s="118" t="s">
        <v>15350</v>
      </c>
      <c r="D2625" s="120">
        <v>10.4</v>
      </c>
    </row>
    <row r="2626" spans="1:4" ht="15.75" customHeight="1" x14ac:dyDescent="0.25">
      <c r="A2626" s="118">
        <v>1917680</v>
      </c>
      <c r="B2626" s="119" t="s">
        <v>17782</v>
      </c>
      <c r="C2626" s="118" t="s">
        <v>15350</v>
      </c>
      <c r="D2626" s="120">
        <v>2.99</v>
      </c>
    </row>
    <row r="2627" spans="1:4" ht="30" customHeight="1" x14ac:dyDescent="0.25">
      <c r="A2627" s="118">
        <v>1901607</v>
      </c>
      <c r="B2627" s="119" t="s">
        <v>17783</v>
      </c>
      <c r="C2627" s="118" t="s">
        <v>15350</v>
      </c>
      <c r="D2627" s="120">
        <v>15.51</v>
      </c>
    </row>
    <row r="2628" spans="1:4" ht="30" customHeight="1" x14ac:dyDescent="0.25">
      <c r="A2628" s="118">
        <v>1901611</v>
      </c>
      <c r="B2628" s="119" t="s">
        <v>17784</v>
      </c>
      <c r="C2628" s="118" t="s">
        <v>15350</v>
      </c>
      <c r="D2628" s="120">
        <v>19.420000000000002</v>
      </c>
    </row>
    <row r="2629" spans="1:4" ht="30" customHeight="1" x14ac:dyDescent="0.25">
      <c r="A2629" s="118">
        <v>1901612</v>
      </c>
      <c r="B2629" s="119" t="s">
        <v>17785</v>
      </c>
      <c r="C2629" s="118" t="s">
        <v>15350</v>
      </c>
      <c r="D2629" s="120">
        <v>19.86</v>
      </c>
    </row>
    <row r="2630" spans="1:4" ht="30" customHeight="1" x14ac:dyDescent="0.25">
      <c r="A2630" s="118">
        <v>1901613</v>
      </c>
      <c r="B2630" s="119" t="s">
        <v>17786</v>
      </c>
      <c r="C2630" s="118" t="s">
        <v>15350</v>
      </c>
      <c r="D2630" s="120">
        <v>20.190000000000001</v>
      </c>
    </row>
    <row r="2631" spans="1:4" ht="30" customHeight="1" x14ac:dyDescent="0.25">
      <c r="A2631" s="118">
        <v>1901614</v>
      </c>
      <c r="B2631" s="119" t="s">
        <v>17787</v>
      </c>
      <c r="C2631" s="118" t="s">
        <v>15350</v>
      </c>
      <c r="D2631" s="120">
        <v>20.51</v>
      </c>
    </row>
    <row r="2632" spans="1:4" ht="30" customHeight="1" x14ac:dyDescent="0.25">
      <c r="A2632" s="118">
        <v>1901615</v>
      </c>
      <c r="B2632" s="119" t="s">
        <v>17788</v>
      </c>
      <c r="C2632" s="118" t="s">
        <v>15350</v>
      </c>
      <c r="D2632" s="120">
        <v>20.95</v>
      </c>
    </row>
    <row r="2633" spans="1:4" ht="30" customHeight="1" x14ac:dyDescent="0.25">
      <c r="A2633" s="118">
        <v>1901616</v>
      </c>
      <c r="B2633" s="119" t="s">
        <v>17789</v>
      </c>
      <c r="C2633" s="118" t="s">
        <v>15350</v>
      </c>
      <c r="D2633" s="120">
        <v>21.28</v>
      </c>
    </row>
    <row r="2634" spans="1:4" ht="30" customHeight="1" x14ac:dyDescent="0.25">
      <c r="A2634" s="118">
        <v>1901608</v>
      </c>
      <c r="B2634" s="119" t="s">
        <v>17790</v>
      </c>
      <c r="C2634" s="118" t="s">
        <v>15350</v>
      </c>
      <c r="D2634" s="120">
        <v>16.02</v>
      </c>
    </row>
    <row r="2635" spans="1:4" ht="30" customHeight="1" x14ac:dyDescent="0.25">
      <c r="A2635" s="118">
        <v>1901609</v>
      </c>
      <c r="B2635" s="119" t="s">
        <v>17791</v>
      </c>
      <c r="C2635" s="118" t="s">
        <v>15350</v>
      </c>
      <c r="D2635" s="120">
        <v>16.46</v>
      </c>
    </row>
    <row r="2636" spans="1:4" ht="30" customHeight="1" x14ac:dyDescent="0.25">
      <c r="A2636" s="118">
        <v>1901610</v>
      </c>
      <c r="B2636" s="119" t="s">
        <v>17792</v>
      </c>
      <c r="C2636" s="118" t="s">
        <v>15350</v>
      </c>
      <c r="D2636" s="120">
        <v>19.09</v>
      </c>
    </row>
    <row r="2637" spans="1:4" ht="30" customHeight="1" x14ac:dyDescent="0.25">
      <c r="A2637" s="118">
        <v>1901617</v>
      </c>
      <c r="B2637" s="119" t="s">
        <v>17793</v>
      </c>
      <c r="C2637" s="118" t="s">
        <v>15350</v>
      </c>
      <c r="D2637" s="120">
        <v>21.5</v>
      </c>
    </row>
    <row r="2638" spans="1:4" ht="15.75" customHeight="1" x14ac:dyDescent="0.25">
      <c r="A2638" s="118">
        <v>1917037</v>
      </c>
      <c r="B2638" s="119" t="s">
        <v>17794</v>
      </c>
      <c r="C2638" s="118" t="s">
        <v>15350</v>
      </c>
      <c r="D2638" s="120">
        <v>42.66</v>
      </c>
    </row>
    <row r="2639" spans="1:4" ht="15.75" customHeight="1" x14ac:dyDescent="0.25">
      <c r="A2639" s="118">
        <v>1917038</v>
      </c>
      <c r="B2639" s="119" t="s">
        <v>17795</v>
      </c>
      <c r="C2639" s="118" t="s">
        <v>15350</v>
      </c>
      <c r="D2639" s="120">
        <v>44.1</v>
      </c>
    </row>
    <row r="2640" spans="1:4" ht="15.75" customHeight="1" x14ac:dyDescent="0.25">
      <c r="A2640" s="118">
        <v>1917039</v>
      </c>
      <c r="B2640" s="119" t="s">
        <v>17796</v>
      </c>
      <c r="C2640" s="118" t="s">
        <v>15350</v>
      </c>
      <c r="D2640" s="120">
        <v>45.58</v>
      </c>
    </row>
    <row r="2641" spans="1:4" ht="15.75" customHeight="1" x14ac:dyDescent="0.25">
      <c r="A2641" s="118">
        <v>1917040</v>
      </c>
      <c r="B2641" s="119" t="s">
        <v>17797</v>
      </c>
      <c r="C2641" s="118" t="s">
        <v>15350</v>
      </c>
      <c r="D2641" s="120">
        <v>47.12</v>
      </c>
    </row>
    <row r="2642" spans="1:4" ht="15.75" customHeight="1" x14ac:dyDescent="0.25">
      <c r="A2642" s="118">
        <v>1917041</v>
      </c>
      <c r="B2642" s="119" t="s">
        <v>17798</v>
      </c>
      <c r="C2642" s="118" t="s">
        <v>15350</v>
      </c>
      <c r="D2642" s="120">
        <v>48.76</v>
      </c>
    </row>
    <row r="2643" spans="1:4" ht="15.75" customHeight="1" x14ac:dyDescent="0.25">
      <c r="A2643" s="118">
        <v>1917042</v>
      </c>
      <c r="B2643" s="119" t="s">
        <v>17799</v>
      </c>
      <c r="C2643" s="118" t="s">
        <v>15350</v>
      </c>
      <c r="D2643" s="120">
        <v>49.62</v>
      </c>
    </row>
    <row r="2644" spans="1:4" ht="15.75" customHeight="1" x14ac:dyDescent="0.25">
      <c r="A2644" s="118">
        <v>1901619</v>
      </c>
      <c r="B2644" s="119" t="s">
        <v>17800</v>
      </c>
      <c r="C2644" s="118" t="s">
        <v>15350</v>
      </c>
      <c r="D2644" s="120">
        <v>19.32</v>
      </c>
    </row>
    <row r="2645" spans="1:4" ht="15.75" customHeight="1" x14ac:dyDescent="0.25">
      <c r="A2645" s="118">
        <v>1901620</v>
      </c>
      <c r="B2645" s="119" t="s">
        <v>17801</v>
      </c>
      <c r="C2645" s="118" t="s">
        <v>15350</v>
      </c>
      <c r="D2645" s="120">
        <v>19.670000000000002</v>
      </c>
    </row>
    <row r="2646" spans="1:4" ht="15.75" customHeight="1" x14ac:dyDescent="0.25">
      <c r="A2646" s="118">
        <v>1901621</v>
      </c>
      <c r="B2646" s="119" t="s">
        <v>17802</v>
      </c>
      <c r="C2646" s="118" t="s">
        <v>15350</v>
      </c>
      <c r="D2646" s="120">
        <v>20.03</v>
      </c>
    </row>
    <row r="2647" spans="1:4" ht="15.75" customHeight="1" x14ac:dyDescent="0.25">
      <c r="A2647" s="118">
        <v>1901622</v>
      </c>
      <c r="B2647" s="119" t="s">
        <v>17803</v>
      </c>
      <c r="C2647" s="118" t="s">
        <v>15350</v>
      </c>
      <c r="D2647" s="120">
        <v>20.399999999999999</v>
      </c>
    </row>
    <row r="2648" spans="1:4" ht="15.75" customHeight="1" x14ac:dyDescent="0.25">
      <c r="A2648" s="118">
        <v>1901623</v>
      </c>
      <c r="B2648" s="119" t="s">
        <v>17804</v>
      </c>
      <c r="C2648" s="118" t="s">
        <v>15350</v>
      </c>
      <c r="D2648" s="120">
        <v>20.8</v>
      </c>
    </row>
    <row r="2649" spans="1:4" ht="15.75" customHeight="1" x14ac:dyDescent="0.25">
      <c r="A2649" s="118">
        <v>1901618</v>
      </c>
      <c r="B2649" s="119" t="s">
        <v>17805</v>
      </c>
      <c r="C2649" s="118" t="s">
        <v>15350</v>
      </c>
      <c r="D2649" s="120">
        <v>21.02</v>
      </c>
    </row>
    <row r="2650" spans="1:4" ht="15.75" customHeight="1" x14ac:dyDescent="0.25">
      <c r="A2650" s="118">
        <v>1901625</v>
      </c>
      <c r="B2650" s="119" t="s">
        <v>17806</v>
      </c>
      <c r="C2650" s="118" t="s">
        <v>15350</v>
      </c>
      <c r="D2650" s="120">
        <v>22.91</v>
      </c>
    </row>
    <row r="2651" spans="1:4" ht="15.75" customHeight="1" x14ac:dyDescent="0.25">
      <c r="A2651" s="118">
        <v>1901626</v>
      </c>
      <c r="B2651" s="119" t="s">
        <v>17807</v>
      </c>
      <c r="C2651" s="118" t="s">
        <v>15350</v>
      </c>
      <c r="D2651" s="120">
        <v>23.24</v>
      </c>
    </row>
    <row r="2652" spans="1:4" ht="15.75" customHeight="1" x14ac:dyDescent="0.25">
      <c r="A2652" s="118">
        <v>1901627</v>
      </c>
      <c r="B2652" s="119" t="s">
        <v>17808</v>
      </c>
      <c r="C2652" s="118" t="s">
        <v>15350</v>
      </c>
      <c r="D2652" s="120">
        <v>23.57</v>
      </c>
    </row>
    <row r="2653" spans="1:4" ht="15.75" customHeight="1" x14ac:dyDescent="0.25">
      <c r="A2653" s="118">
        <v>1901628</v>
      </c>
      <c r="B2653" s="119" t="s">
        <v>17809</v>
      </c>
      <c r="C2653" s="118" t="s">
        <v>15350</v>
      </c>
      <c r="D2653" s="120">
        <v>23.93</v>
      </c>
    </row>
    <row r="2654" spans="1:4" ht="15.75" customHeight="1" x14ac:dyDescent="0.25">
      <c r="A2654" s="118">
        <v>1901629</v>
      </c>
      <c r="B2654" s="119" t="s">
        <v>17810</v>
      </c>
      <c r="C2654" s="118" t="s">
        <v>15350</v>
      </c>
      <c r="D2654" s="120">
        <v>24.3</v>
      </c>
    </row>
    <row r="2655" spans="1:4" ht="15.75" customHeight="1" x14ac:dyDescent="0.25">
      <c r="A2655" s="118">
        <v>1901624</v>
      </c>
      <c r="B2655" s="119" t="s">
        <v>17811</v>
      </c>
      <c r="C2655" s="118" t="s">
        <v>15350</v>
      </c>
      <c r="D2655" s="120">
        <v>24.5</v>
      </c>
    </row>
    <row r="2656" spans="1:4" ht="15.75" customHeight="1" x14ac:dyDescent="0.25">
      <c r="A2656" s="118">
        <v>1917073</v>
      </c>
      <c r="B2656" s="119" t="s">
        <v>17812</v>
      </c>
      <c r="C2656" s="118" t="s">
        <v>15350</v>
      </c>
      <c r="D2656" s="120">
        <v>27.53</v>
      </c>
    </row>
    <row r="2657" spans="1:4" ht="15.75" customHeight="1" x14ac:dyDescent="0.25">
      <c r="A2657" s="118">
        <v>1917074</v>
      </c>
      <c r="B2657" s="119" t="s">
        <v>17813</v>
      </c>
      <c r="C2657" s="118" t="s">
        <v>15350</v>
      </c>
      <c r="D2657" s="120">
        <v>28.37</v>
      </c>
    </row>
    <row r="2658" spans="1:4" ht="15.75" customHeight="1" x14ac:dyDescent="0.25">
      <c r="A2658" s="118">
        <v>1917075</v>
      </c>
      <c r="B2658" s="119" t="s">
        <v>17814</v>
      </c>
      <c r="C2658" s="118" t="s">
        <v>15350</v>
      </c>
      <c r="D2658" s="120">
        <v>29.23</v>
      </c>
    </row>
    <row r="2659" spans="1:4" ht="15.75" customHeight="1" x14ac:dyDescent="0.25">
      <c r="A2659" s="118">
        <v>1917076</v>
      </c>
      <c r="B2659" s="119" t="s">
        <v>17815</v>
      </c>
      <c r="C2659" s="118" t="s">
        <v>15350</v>
      </c>
      <c r="D2659" s="120">
        <v>30.12</v>
      </c>
    </row>
    <row r="2660" spans="1:4" ht="15.75" customHeight="1" x14ac:dyDescent="0.25">
      <c r="A2660" s="118">
        <v>1917077</v>
      </c>
      <c r="B2660" s="119" t="s">
        <v>17816</v>
      </c>
      <c r="C2660" s="118" t="s">
        <v>15350</v>
      </c>
      <c r="D2660" s="120">
        <v>31.08</v>
      </c>
    </row>
    <row r="2661" spans="1:4" ht="15.75" customHeight="1" x14ac:dyDescent="0.25">
      <c r="A2661" s="118">
        <v>1917078</v>
      </c>
      <c r="B2661" s="119" t="s">
        <v>17817</v>
      </c>
      <c r="C2661" s="118" t="s">
        <v>15350</v>
      </c>
      <c r="D2661" s="120">
        <v>31.58</v>
      </c>
    </row>
    <row r="2662" spans="1:4" ht="15.75" customHeight="1" x14ac:dyDescent="0.25">
      <c r="A2662" s="118">
        <v>1901631</v>
      </c>
      <c r="B2662" s="119" t="s">
        <v>17818</v>
      </c>
      <c r="C2662" s="118" t="s">
        <v>15350</v>
      </c>
      <c r="D2662" s="120">
        <v>26.81</v>
      </c>
    </row>
    <row r="2663" spans="1:4" ht="15.75" customHeight="1" x14ac:dyDescent="0.25">
      <c r="A2663" s="118">
        <v>1901632</v>
      </c>
      <c r="B2663" s="119" t="s">
        <v>17819</v>
      </c>
      <c r="C2663" s="118" t="s">
        <v>15350</v>
      </c>
      <c r="D2663" s="120">
        <v>27.13</v>
      </c>
    </row>
    <row r="2664" spans="1:4" ht="15.75" customHeight="1" x14ac:dyDescent="0.25">
      <c r="A2664" s="118">
        <v>1901633</v>
      </c>
      <c r="B2664" s="119" t="s">
        <v>17820</v>
      </c>
      <c r="C2664" s="118" t="s">
        <v>15350</v>
      </c>
      <c r="D2664" s="120">
        <v>27.46</v>
      </c>
    </row>
    <row r="2665" spans="1:4" ht="15.75" customHeight="1" x14ac:dyDescent="0.25">
      <c r="A2665" s="118">
        <v>1901634</v>
      </c>
      <c r="B2665" s="119" t="s">
        <v>17821</v>
      </c>
      <c r="C2665" s="118" t="s">
        <v>15350</v>
      </c>
      <c r="D2665" s="120">
        <v>27.79</v>
      </c>
    </row>
    <row r="2666" spans="1:4" ht="15.75" customHeight="1" x14ac:dyDescent="0.25">
      <c r="A2666" s="118">
        <v>1901635</v>
      </c>
      <c r="B2666" s="119" t="s">
        <v>17822</v>
      </c>
      <c r="C2666" s="118" t="s">
        <v>15350</v>
      </c>
      <c r="D2666" s="120">
        <v>28.16</v>
      </c>
    </row>
    <row r="2667" spans="1:4" ht="15.75" customHeight="1" x14ac:dyDescent="0.25">
      <c r="A2667" s="118">
        <v>1901630</v>
      </c>
      <c r="B2667" s="119" t="s">
        <v>17823</v>
      </c>
      <c r="C2667" s="118" t="s">
        <v>15350</v>
      </c>
      <c r="D2667" s="120">
        <v>28.35</v>
      </c>
    </row>
    <row r="2668" spans="1:4" ht="15.75" customHeight="1" x14ac:dyDescent="0.25">
      <c r="A2668" s="118">
        <v>1917109</v>
      </c>
      <c r="B2668" s="119" t="s">
        <v>17824</v>
      </c>
      <c r="C2668" s="118" t="s">
        <v>15350</v>
      </c>
      <c r="D2668" s="120">
        <v>23.94</v>
      </c>
    </row>
    <row r="2669" spans="1:4" ht="15.75" customHeight="1" x14ac:dyDescent="0.25">
      <c r="A2669" s="118">
        <v>1917110</v>
      </c>
      <c r="B2669" s="119" t="s">
        <v>17825</v>
      </c>
      <c r="C2669" s="118" t="s">
        <v>15350</v>
      </c>
      <c r="D2669" s="120">
        <v>24.59</v>
      </c>
    </row>
    <row r="2670" spans="1:4" ht="15.75" customHeight="1" x14ac:dyDescent="0.25">
      <c r="A2670" s="118">
        <v>1917111</v>
      </c>
      <c r="B2670" s="119" t="s">
        <v>17826</v>
      </c>
      <c r="C2670" s="118" t="s">
        <v>15350</v>
      </c>
      <c r="D2670" s="120">
        <v>25.25</v>
      </c>
    </row>
    <row r="2671" spans="1:4" ht="15.75" customHeight="1" x14ac:dyDescent="0.25">
      <c r="A2671" s="118">
        <v>1917112</v>
      </c>
      <c r="B2671" s="119" t="s">
        <v>17827</v>
      </c>
      <c r="C2671" s="118" t="s">
        <v>15350</v>
      </c>
      <c r="D2671" s="120">
        <v>25.95</v>
      </c>
    </row>
    <row r="2672" spans="1:4" ht="15.75" customHeight="1" x14ac:dyDescent="0.25">
      <c r="A2672" s="118">
        <v>1917113</v>
      </c>
      <c r="B2672" s="119" t="s">
        <v>17828</v>
      </c>
      <c r="C2672" s="118" t="s">
        <v>15350</v>
      </c>
      <c r="D2672" s="120">
        <v>26.69</v>
      </c>
    </row>
    <row r="2673" spans="1:4" ht="15.75" customHeight="1" x14ac:dyDescent="0.25">
      <c r="A2673" s="118">
        <v>1917114</v>
      </c>
      <c r="B2673" s="119" t="s">
        <v>17829</v>
      </c>
      <c r="C2673" s="118" t="s">
        <v>15350</v>
      </c>
      <c r="D2673" s="120">
        <v>27.09</v>
      </c>
    </row>
    <row r="2674" spans="1:4" ht="15.75" customHeight="1" x14ac:dyDescent="0.25">
      <c r="A2674" s="118">
        <v>1917145</v>
      </c>
      <c r="B2674" s="119" t="s">
        <v>17830</v>
      </c>
      <c r="C2674" s="118" t="s">
        <v>15350</v>
      </c>
      <c r="D2674" s="120">
        <v>21.79</v>
      </c>
    </row>
    <row r="2675" spans="1:4" ht="15.75" customHeight="1" x14ac:dyDescent="0.25">
      <c r="A2675" s="118">
        <v>1917146</v>
      </c>
      <c r="B2675" s="119" t="s">
        <v>17831</v>
      </c>
      <c r="C2675" s="118" t="s">
        <v>15350</v>
      </c>
      <c r="D2675" s="120">
        <v>22.34</v>
      </c>
    </row>
    <row r="2676" spans="1:4" ht="15.75" customHeight="1" x14ac:dyDescent="0.25">
      <c r="A2676" s="118">
        <v>1917147</v>
      </c>
      <c r="B2676" s="119" t="s">
        <v>17832</v>
      </c>
      <c r="C2676" s="118" t="s">
        <v>15350</v>
      </c>
      <c r="D2676" s="120">
        <v>22.92</v>
      </c>
    </row>
    <row r="2677" spans="1:4" ht="15.75" customHeight="1" x14ac:dyDescent="0.25">
      <c r="A2677" s="118">
        <v>1917148</v>
      </c>
      <c r="B2677" s="119" t="s">
        <v>17833</v>
      </c>
      <c r="C2677" s="118" t="s">
        <v>15350</v>
      </c>
      <c r="D2677" s="120">
        <v>23.51</v>
      </c>
    </row>
    <row r="2678" spans="1:4" ht="15.75" customHeight="1" x14ac:dyDescent="0.25">
      <c r="A2678" s="118">
        <v>1917149</v>
      </c>
      <c r="B2678" s="119" t="s">
        <v>17834</v>
      </c>
      <c r="C2678" s="118" t="s">
        <v>15350</v>
      </c>
      <c r="D2678" s="120">
        <v>24.15</v>
      </c>
    </row>
    <row r="2679" spans="1:4" ht="15.75" customHeight="1" x14ac:dyDescent="0.25">
      <c r="A2679" s="118">
        <v>1917150</v>
      </c>
      <c r="B2679" s="119" t="s">
        <v>17835</v>
      </c>
      <c r="C2679" s="118" t="s">
        <v>15350</v>
      </c>
      <c r="D2679" s="120">
        <v>24.49</v>
      </c>
    </row>
    <row r="2680" spans="1:4" ht="15.75" customHeight="1" x14ac:dyDescent="0.25">
      <c r="A2680" s="118">
        <v>1917181</v>
      </c>
      <c r="B2680" s="119" t="s">
        <v>17836</v>
      </c>
      <c r="C2680" s="118" t="s">
        <v>15350</v>
      </c>
      <c r="D2680" s="120">
        <v>22.22</v>
      </c>
    </row>
    <row r="2681" spans="1:4" ht="15.75" customHeight="1" x14ac:dyDescent="0.25">
      <c r="A2681" s="118">
        <v>1917182</v>
      </c>
      <c r="B2681" s="119" t="s">
        <v>17837</v>
      </c>
      <c r="C2681" s="118" t="s">
        <v>15350</v>
      </c>
      <c r="D2681" s="120">
        <v>22.7</v>
      </c>
    </row>
    <row r="2682" spans="1:4" ht="15.75" customHeight="1" x14ac:dyDescent="0.25">
      <c r="A2682" s="118">
        <v>1917183</v>
      </c>
      <c r="B2682" s="119" t="s">
        <v>17838</v>
      </c>
      <c r="C2682" s="118" t="s">
        <v>15350</v>
      </c>
      <c r="D2682" s="120">
        <v>23.2</v>
      </c>
    </row>
    <row r="2683" spans="1:4" ht="15.75" customHeight="1" x14ac:dyDescent="0.25">
      <c r="A2683" s="118">
        <v>1917184</v>
      </c>
      <c r="B2683" s="119" t="s">
        <v>17839</v>
      </c>
      <c r="C2683" s="118" t="s">
        <v>15350</v>
      </c>
      <c r="D2683" s="120">
        <v>23.72</v>
      </c>
    </row>
    <row r="2684" spans="1:4" ht="15.75" customHeight="1" x14ac:dyDescent="0.25">
      <c r="A2684" s="118">
        <v>1917185</v>
      </c>
      <c r="B2684" s="119" t="s">
        <v>17840</v>
      </c>
      <c r="C2684" s="118" t="s">
        <v>15350</v>
      </c>
      <c r="D2684" s="120">
        <v>24.28</v>
      </c>
    </row>
    <row r="2685" spans="1:4" ht="15.75" customHeight="1" x14ac:dyDescent="0.25">
      <c r="A2685" s="118">
        <v>1917186</v>
      </c>
      <c r="B2685" s="119" t="s">
        <v>17841</v>
      </c>
      <c r="C2685" s="118" t="s">
        <v>15350</v>
      </c>
      <c r="D2685" s="120">
        <v>24.58</v>
      </c>
    </row>
    <row r="2686" spans="1:4" ht="15.75" customHeight="1" x14ac:dyDescent="0.25">
      <c r="A2686" s="118">
        <v>1917001</v>
      </c>
      <c r="B2686" s="119" t="s">
        <v>17842</v>
      </c>
      <c r="C2686" s="118" t="s">
        <v>15350</v>
      </c>
      <c r="D2686" s="120">
        <v>58.03</v>
      </c>
    </row>
    <row r="2687" spans="1:4" ht="15.75" customHeight="1" x14ac:dyDescent="0.25">
      <c r="A2687" s="118">
        <v>1917002</v>
      </c>
      <c r="B2687" s="119" t="s">
        <v>17843</v>
      </c>
      <c r="C2687" s="118" t="s">
        <v>15350</v>
      </c>
      <c r="D2687" s="120">
        <v>60.15</v>
      </c>
    </row>
    <row r="2688" spans="1:4" ht="15.75" customHeight="1" x14ac:dyDescent="0.25">
      <c r="A2688" s="118">
        <v>1917003</v>
      </c>
      <c r="B2688" s="119" t="s">
        <v>17844</v>
      </c>
      <c r="C2688" s="118" t="s">
        <v>15350</v>
      </c>
      <c r="D2688" s="120">
        <v>62.3</v>
      </c>
    </row>
    <row r="2689" spans="1:4" ht="15.75" customHeight="1" x14ac:dyDescent="0.25">
      <c r="A2689" s="118">
        <v>1917004</v>
      </c>
      <c r="B2689" s="119" t="s">
        <v>17845</v>
      </c>
      <c r="C2689" s="118" t="s">
        <v>15350</v>
      </c>
      <c r="D2689" s="120">
        <v>64.58</v>
      </c>
    </row>
    <row r="2690" spans="1:4" ht="15.75" customHeight="1" x14ac:dyDescent="0.25">
      <c r="A2690" s="118">
        <v>1917005</v>
      </c>
      <c r="B2690" s="119" t="s">
        <v>17846</v>
      </c>
      <c r="C2690" s="118" t="s">
        <v>15350</v>
      </c>
      <c r="D2690" s="120">
        <v>66.98</v>
      </c>
    </row>
    <row r="2691" spans="1:4" ht="15.75" customHeight="1" x14ac:dyDescent="0.25">
      <c r="A2691" s="118">
        <v>1917006</v>
      </c>
      <c r="B2691" s="119" t="s">
        <v>17847</v>
      </c>
      <c r="C2691" s="118" t="s">
        <v>15350</v>
      </c>
      <c r="D2691" s="120">
        <v>68.25</v>
      </c>
    </row>
    <row r="2692" spans="1:4" ht="15.75" customHeight="1" x14ac:dyDescent="0.25">
      <c r="A2692" s="118">
        <v>2009619</v>
      </c>
      <c r="B2692" s="119" t="s">
        <v>17848</v>
      </c>
      <c r="C2692" s="118" t="s">
        <v>16589</v>
      </c>
      <c r="D2692" s="120">
        <v>154.75</v>
      </c>
    </row>
    <row r="2693" spans="1:4" ht="15.75" customHeight="1" x14ac:dyDescent="0.25">
      <c r="A2693" s="118">
        <v>2009618</v>
      </c>
      <c r="B2693" s="119" t="s">
        <v>17849</v>
      </c>
      <c r="C2693" s="118" t="s">
        <v>16589</v>
      </c>
      <c r="D2693" s="120">
        <v>152.97</v>
      </c>
    </row>
    <row r="2694" spans="1:4" ht="15.75" customHeight="1" x14ac:dyDescent="0.25">
      <c r="A2694" s="118">
        <v>2003866</v>
      </c>
      <c r="B2694" s="119" t="s">
        <v>17850</v>
      </c>
      <c r="C2694" s="118" t="s">
        <v>16589</v>
      </c>
      <c r="D2694" s="120">
        <v>8.06</v>
      </c>
    </row>
    <row r="2695" spans="1:4" ht="15.75" customHeight="1" x14ac:dyDescent="0.25">
      <c r="A2695" s="118">
        <v>2003867</v>
      </c>
      <c r="B2695" s="119" t="s">
        <v>17851</v>
      </c>
      <c r="C2695" s="118" t="s">
        <v>16589</v>
      </c>
      <c r="D2695" s="120">
        <v>17.399999999999999</v>
      </c>
    </row>
    <row r="2696" spans="1:4" ht="15.75" customHeight="1" x14ac:dyDescent="0.25">
      <c r="A2696" s="118">
        <v>2003622</v>
      </c>
      <c r="B2696" s="119" t="s">
        <v>17852</v>
      </c>
      <c r="C2696" s="118" t="s">
        <v>15154</v>
      </c>
      <c r="D2696" s="120">
        <v>2649.16</v>
      </c>
    </row>
    <row r="2697" spans="1:4" ht="15.75" customHeight="1" x14ac:dyDescent="0.25">
      <c r="A2697" s="118">
        <v>2003621</v>
      </c>
      <c r="B2697" s="119" t="s">
        <v>17853</v>
      </c>
      <c r="C2697" s="118" t="s">
        <v>15154</v>
      </c>
      <c r="D2697" s="120">
        <v>2555.35</v>
      </c>
    </row>
    <row r="2698" spans="1:4" ht="15.75" customHeight="1" x14ac:dyDescent="0.25">
      <c r="A2698" s="118">
        <v>2003624</v>
      </c>
      <c r="B2698" s="119" t="s">
        <v>17854</v>
      </c>
      <c r="C2698" s="118" t="s">
        <v>15154</v>
      </c>
      <c r="D2698" s="120">
        <v>3149.37</v>
      </c>
    </row>
    <row r="2699" spans="1:4" ht="15.75" customHeight="1" x14ac:dyDescent="0.25">
      <c r="A2699" s="118">
        <v>2003623</v>
      </c>
      <c r="B2699" s="119" t="s">
        <v>17855</v>
      </c>
      <c r="C2699" s="118" t="s">
        <v>15154</v>
      </c>
      <c r="D2699" s="120">
        <v>3044.36</v>
      </c>
    </row>
    <row r="2700" spans="1:4" ht="15.75" customHeight="1" x14ac:dyDescent="0.25">
      <c r="A2700" s="118">
        <v>2003634</v>
      </c>
      <c r="B2700" s="119" t="s">
        <v>17856</v>
      </c>
      <c r="C2700" s="118" t="s">
        <v>15154</v>
      </c>
      <c r="D2700" s="120">
        <v>2073.15</v>
      </c>
    </row>
    <row r="2701" spans="1:4" ht="15.75" customHeight="1" x14ac:dyDescent="0.25">
      <c r="A2701" s="118">
        <v>2003633</v>
      </c>
      <c r="B2701" s="119" t="s">
        <v>17857</v>
      </c>
      <c r="C2701" s="118" t="s">
        <v>15154</v>
      </c>
      <c r="D2701" s="120">
        <v>1979.34</v>
      </c>
    </row>
    <row r="2702" spans="1:4" ht="15.75" customHeight="1" x14ac:dyDescent="0.25">
      <c r="A2702" s="118">
        <v>2003636</v>
      </c>
      <c r="B2702" s="119" t="s">
        <v>17858</v>
      </c>
      <c r="C2702" s="118" t="s">
        <v>15154</v>
      </c>
      <c r="D2702" s="120">
        <v>2573.36</v>
      </c>
    </row>
    <row r="2703" spans="1:4" ht="15.75" customHeight="1" x14ac:dyDescent="0.25">
      <c r="A2703" s="118">
        <v>2003635</v>
      </c>
      <c r="B2703" s="119" t="s">
        <v>17859</v>
      </c>
      <c r="C2703" s="118" t="s">
        <v>15154</v>
      </c>
      <c r="D2703" s="120">
        <v>2468.35</v>
      </c>
    </row>
    <row r="2704" spans="1:4" ht="15.75" customHeight="1" x14ac:dyDescent="0.25">
      <c r="A2704" s="118">
        <v>2003638</v>
      </c>
      <c r="B2704" s="119" t="s">
        <v>17860</v>
      </c>
      <c r="C2704" s="118" t="s">
        <v>15154</v>
      </c>
      <c r="D2704" s="120">
        <v>3078.9</v>
      </c>
    </row>
    <row r="2705" spans="1:4" ht="15.75" customHeight="1" x14ac:dyDescent="0.25">
      <c r="A2705" s="118">
        <v>2003637</v>
      </c>
      <c r="B2705" s="119" t="s">
        <v>17861</v>
      </c>
      <c r="C2705" s="118" t="s">
        <v>15154</v>
      </c>
      <c r="D2705" s="120">
        <v>2961.54</v>
      </c>
    </row>
    <row r="2706" spans="1:4" ht="15.75" customHeight="1" x14ac:dyDescent="0.25">
      <c r="A2706" s="118">
        <v>2003640</v>
      </c>
      <c r="B2706" s="119" t="s">
        <v>17862</v>
      </c>
      <c r="C2706" s="118" t="s">
        <v>15154</v>
      </c>
      <c r="D2706" s="120">
        <v>3579.11</v>
      </c>
    </row>
    <row r="2707" spans="1:4" ht="15.75" customHeight="1" x14ac:dyDescent="0.25">
      <c r="A2707" s="118">
        <v>2003639</v>
      </c>
      <c r="B2707" s="119" t="s">
        <v>17863</v>
      </c>
      <c r="C2707" s="118" t="s">
        <v>15154</v>
      </c>
      <c r="D2707" s="120">
        <v>3450.54</v>
      </c>
    </row>
    <row r="2708" spans="1:4" ht="15.75" customHeight="1" x14ac:dyDescent="0.25">
      <c r="A2708" s="118">
        <v>2003618</v>
      </c>
      <c r="B2708" s="119" t="s">
        <v>17864</v>
      </c>
      <c r="C2708" s="118" t="s">
        <v>15154</v>
      </c>
      <c r="D2708" s="120">
        <v>1153.3</v>
      </c>
    </row>
    <row r="2709" spans="1:4" ht="15.75" customHeight="1" x14ac:dyDescent="0.25">
      <c r="A2709" s="118">
        <v>2003617</v>
      </c>
      <c r="B2709" s="119" t="s">
        <v>17865</v>
      </c>
      <c r="C2709" s="118" t="s">
        <v>15154</v>
      </c>
      <c r="D2709" s="120">
        <v>1101.6400000000001</v>
      </c>
    </row>
    <row r="2710" spans="1:4" ht="15.75" customHeight="1" x14ac:dyDescent="0.25">
      <c r="A2710" s="118">
        <v>2003620</v>
      </c>
      <c r="B2710" s="119" t="s">
        <v>17866</v>
      </c>
      <c r="C2710" s="118" t="s">
        <v>15154</v>
      </c>
      <c r="D2710" s="120">
        <v>1458.69</v>
      </c>
    </row>
    <row r="2711" spans="1:4" ht="15.75" customHeight="1" x14ac:dyDescent="0.25">
      <c r="A2711" s="118">
        <v>2003619</v>
      </c>
      <c r="B2711" s="119" t="s">
        <v>17867</v>
      </c>
      <c r="C2711" s="118" t="s">
        <v>15154</v>
      </c>
      <c r="D2711" s="120">
        <v>1400.25</v>
      </c>
    </row>
    <row r="2712" spans="1:4" ht="15.75" customHeight="1" x14ac:dyDescent="0.25">
      <c r="A2712" s="118">
        <v>2003626</v>
      </c>
      <c r="B2712" s="119" t="s">
        <v>17868</v>
      </c>
      <c r="C2712" s="118" t="s">
        <v>15154</v>
      </c>
      <c r="D2712" s="120">
        <v>1087.28</v>
      </c>
    </row>
    <row r="2713" spans="1:4" ht="15.75" customHeight="1" x14ac:dyDescent="0.25">
      <c r="A2713" s="118">
        <v>2003625</v>
      </c>
      <c r="B2713" s="119" t="s">
        <v>17869</v>
      </c>
      <c r="C2713" s="118" t="s">
        <v>15154</v>
      </c>
      <c r="D2713" s="120">
        <v>1035.6199999999999</v>
      </c>
    </row>
    <row r="2714" spans="1:4" ht="15.75" customHeight="1" x14ac:dyDescent="0.25">
      <c r="A2714" s="118">
        <v>2003628</v>
      </c>
      <c r="B2714" s="119" t="s">
        <v>17870</v>
      </c>
      <c r="C2714" s="118" t="s">
        <v>15154</v>
      </c>
      <c r="D2714" s="120">
        <v>1392.66</v>
      </c>
    </row>
    <row r="2715" spans="1:4" ht="15.75" customHeight="1" x14ac:dyDescent="0.25">
      <c r="A2715" s="118">
        <v>2003627</v>
      </c>
      <c r="B2715" s="119" t="s">
        <v>17871</v>
      </c>
      <c r="C2715" s="118" t="s">
        <v>15154</v>
      </c>
      <c r="D2715" s="120">
        <v>1334.23</v>
      </c>
    </row>
    <row r="2716" spans="1:4" ht="15.75" customHeight="1" x14ac:dyDescent="0.25">
      <c r="A2716" s="118">
        <v>2003630</v>
      </c>
      <c r="B2716" s="119" t="s">
        <v>17872</v>
      </c>
      <c r="C2716" s="118" t="s">
        <v>15154</v>
      </c>
      <c r="D2716" s="120">
        <v>1698.05</v>
      </c>
    </row>
    <row r="2717" spans="1:4" ht="15.75" customHeight="1" x14ac:dyDescent="0.25">
      <c r="A2717" s="118">
        <v>2003629</v>
      </c>
      <c r="B2717" s="119" t="s">
        <v>17873</v>
      </c>
      <c r="C2717" s="118" t="s">
        <v>15154</v>
      </c>
      <c r="D2717" s="120">
        <v>1632.83</v>
      </c>
    </row>
    <row r="2718" spans="1:4" ht="15.75" customHeight="1" x14ac:dyDescent="0.25">
      <c r="A2718" s="118">
        <v>2003632</v>
      </c>
      <c r="B2718" s="119" t="s">
        <v>17874</v>
      </c>
      <c r="C2718" s="118" t="s">
        <v>15154</v>
      </c>
      <c r="D2718" s="120">
        <v>2003.44</v>
      </c>
    </row>
    <row r="2719" spans="1:4" ht="15.75" customHeight="1" x14ac:dyDescent="0.25">
      <c r="A2719" s="118">
        <v>2003631</v>
      </c>
      <c r="B2719" s="119" t="s">
        <v>17875</v>
      </c>
      <c r="C2719" s="118" t="s">
        <v>15154</v>
      </c>
      <c r="D2719" s="120">
        <v>1931.44</v>
      </c>
    </row>
    <row r="2720" spans="1:4" ht="15.75" customHeight="1" x14ac:dyDescent="0.25">
      <c r="A2720" s="118">
        <v>2003599</v>
      </c>
      <c r="B2720" s="119" t="s">
        <v>17876</v>
      </c>
      <c r="C2720" s="118" t="s">
        <v>15154</v>
      </c>
      <c r="D2720" s="120">
        <v>223.55</v>
      </c>
    </row>
    <row r="2721" spans="1:4" ht="15.75" customHeight="1" x14ac:dyDescent="0.25">
      <c r="A2721" s="118">
        <v>2003598</v>
      </c>
      <c r="B2721" s="119" t="s">
        <v>17877</v>
      </c>
      <c r="C2721" s="118" t="s">
        <v>15154</v>
      </c>
      <c r="D2721" s="120">
        <v>204.38</v>
      </c>
    </row>
    <row r="2722" spans="1:4" ht="15.75" customHeight="1" x14ac:dyDescent="0.25">
      <c r="A2722" s="118">
        <v>2003919</v>
      </c>
      <c r="B2722" s="119" t="s">
        <v>17878</v>
      </c>
      <c r="C2722" s="118" t="s">
        <v>15154</v>
      </c>
      <c r="D2722" s="120">
        <v>223.55</v>
      </c>
    </row>
    <row r="2723" spans="1:4" ht="15.75" customHeight="1" x14ac:dyDescent="0.25">
      <c r="A2723" s="118">
        <v>2003918</v>
      </c>
      <c r="B2723" s="119" t="s">
        <v>17879</v>
      </c>
      <c r="C2723" s="118" t="s">
        <v>15154</v>
      </c>
      <c r="D2723" s="120">
        <v>204.38</v>
      </c>
    </row>
    <row r="2724" spans="1:4" ht="15.75" customHeight="1" x14ac:dyDescent="0.25">
      <c r="A2724" s="118">
        <v>2003601</v>
      </c>
      <c r="B2724" s="119" t="s">
        <v>17880</v>
      </c>
      <c r="C2724" s="118" t="s">
        <v>15154</v>
      </c>
      <c r="D2724" s="120">
        <v>280.24</v>
      </c>
    </row>
    <row r="2725" spans="1:4" ht="15.75" customHeight="1" x14ac:dyDescent="0.25">
      <c r="A2725" s="118">
        <v>2003600</v>
      </c>
      <c r="B2725" s="119" t="s">
        <v>17881</v>
      </c>
      <c r="C2725" s="118" t="s">
        <v>15154</v>
      </c>
      <c r="D2725" s="120">
        <v>255.18</v>
      </c>
    </row>
    <row r="2726" spans="1:4" ht="15.75" customHeight="1" x14ac:dyDescent="0.25">
      <c r="A2726" s="118">
        <v>2003921</v>
      </c>
      <c r="B2726" s="119" t="s">
        <v>17882</v>
      </c>
      <c r="C2726" s="118" t="s">
        <v>15154</v>
      </c>
      <c r="D2726" s="120">
        <v>280.24</v>
      </c>
    </row>
    <row r="2727" spans="1:4" ht="15.75" customHeight="1" x14ac:dyDescent="0.25">
      <c r="A2727" s="118">
        <v>2003920</v>
      </c>
      <c r="B2727" s="119" t="s">
        <v>17883</v>
      </c>
      <c r="C2727" s="118" t="s">
        <v>15154</v>
      </c>
      <c r="D2727" s="120">
        <v>255.18</v>
      </c>
    </row>
    <row r="2728" spans="1:4" ht="15.75" customHeight="1" x14ac:dyDescent="0.25">
      <c r="A2728" s="118">
        <v>2003616</v>
      </c>
      <c r="B2728" s="119" t="s">
        <v>17884</v>
      </c>
      <c r="C2728" s="118" t="s">
        <v>15154</v>
      </c>
      <c r="D2728" s="120">
        <v>23.81</v>
      </c>
    </row>
    <row r="2729" spans="1:4" ht="15.75" customHeight="1" x14ac:dyDescent="0.25">
      <c r="A2729" s="118">
        <v>2003615</v>
      </c>
      <c r="B2729" s="119" t="s">
        <v>17885</v>
      </c>
      <c r="C2729" s="118" t="s">
        <v>15154</v>
      </c>
      <c r="D2729" s="120">
        <v>21.1</v>
      </c>
    </row>
    <row r="2730" spans="1:4" ht="15.75" customHeight="1" x14ac:dyDescent="0.25">
      <c r="A2730" s="118">
        <v>2003927</v>
      </c>
      <c r="B2730" s="119" t="s">
        <v>17886</v>
      </c>
      <c r="C2730" s="118" t="s">
        <v>15154</v>
      </c>
      <c r="D2730" s="120">
        <v>24.8</v>
      </c>
    </row>
    <row r="2731" spans="1:4" ht="15.75" customHeight="1" x14ac:dyDescent="0.25">
      <c r="A2731" s="118">
        <v>2003926</v>
      </c>
      <c r="B2731" s="119" t="s">
        <v>17887</v>
      </c>
      <c r="C2731" s="118" t="s">
        <v>15154</v>
      </c>
      <c r="D2731" s="120">
        <v>22.09</v>
      </c>
    </row>
    <row r="2732" spans="1:4" ht="15.75" customHeight="1" x14ac:dyDescent="0.25">
      <c r="A2732" s="118">
        <v>2003613</v>
      </c>
      <c r="B2732" s="119" t="s">
        <v>17888</v>
      </c>
      <c r="C2732" s="118" t="s">
        <v>15154</v>
      </c>
      <c r="D2732" s="120">
        <v>160.38</v>
      </c>
    </row>
    <row r="2733" spans="1:4" ht="15.75" customHeight="1" x14ac:dyDescent="0.25">
      <c r="A2733" s="118">
        <v>2003612</v>
      </c>
      <c r="B2733" s="119" t="s">
        <v>17889</v>
      </c>
      <c r="C2733" s="118" t="s">
        <v>15154</v>
      </c>
      <c r="D2733" s="120">
        <v>148.58000000000001</v>
      </c>
    </row>
    <row r="2734" spans="1:4" ht="15.75" customHeight="1" x14ac:dyDescent="0.25">
      <c r="A2734" s="118">
        <v>2003477</v>
      </c>
      <c r="B2734" s="119" t="s">
        <v>17890</v>
      </c>
      <c r="C2734" s="118" t="s">
        <v>15154</v>
      </c>
      <c r="D2734" s="120">
        <v>4880.66</v>
      </c>
    </row>
    <row r="2735" spans="1:4" ht="15.75" customHeight="1" x14ac:dyDescent="0.25">
      <c r="A2735" s="118">
        <v>2003476</v>
      </c>
      <c r="B2735" s="119" t="s">
        <v>17891</v>
      </c>
      <c r="C2735" s="118" t="s">
        <v>15154</v>
      </c>
      <c r="D2735" s="120">
        <v>4558.7</v>
      </c>
    </row>
    <row r="2736" spans="1:4" ht="15.75" customHeight="1" x14ac:dyDescent="0.25">
      <c r="A2736" s="118">
        <v>2003517</v>
      </c>
      <c r="B2736" s="119" t="s">
        <v>17892</v>
      </c>
      <c r="C2736" s="118" t="s">
        <v>15154</v>
      </c>
      <c r="D2736" s="120">
        <v>5082.01</v>
      </c>
    </row>
    <row r="2737" spans="1:4" ht="15.75" customHeight="1" x14ac:dyDescent="0.25">
      <c r="A2737" s="118">
        <v>2003516</v>
      </c>
      <c r="B2737" s="119" t="s">
        <v>17893</v>
      </c>
      <c r="C2737" s="118" t="s">
        <v>15154</v>
      </c>
      <c r="D2737" s="120">
        <v>4769.0600000000004</v>
      </c>
    </row>
    <row r="2738" spans="1:4" ht="15.75" customHeight="1" x14ac:dyDescent="0.25">
      <c r="A2738" s="118">
        <v>2003479</v>
      </c>
      <c r="B2738" s="119" t="s">
        <v>17894</v>
      </c>
      <c r="C2738" s="118" t="s">
        <v>15154</v>
      </c>
      <c r="D2738" s="120">
        <v>4848.58</v>
      </c>
    </row>
    <row r="2739" spans="1:4" ht="15.75" customHeight="1" x14ac:dyDescent="0.25">
      <c r="A2739" s="118">
        <v>2003478</v>
      </c>
      <c r="B2739" s="119" t="s">
        <v>17895</v>
      </c>
      <c r="C2739" s="118" t="s">
        <v>15154</v>
      </c>
      <c r="D2739" s="120">
        <v>4532.03</v>
      </c>
    </row>
    <row r="2740" spans="1:4" ht="15.75" customHeight="1" x14ac:dyDescent="0.25">
      <c r="A2740" s="118">
        <v>2003519</v>
      </c>
      <c r="B2740" s="119" t="s">
        <v>17896</v>
      </c>
      <c r="C2740" s="118" t="s">
        <v>15154</v>
      </c>
      <c r="D2740" s="120">
        <v>5049.9399999999996</v>
      </c>
    </row>
    <row r="2741" spans="1:4" ht="15.75" customHeight="1" x14ac:dyDescent="0.25">
      <c r="A2741" s="118">
        <v>2003518</v>
      </c>
      <c r="B2741" s="119" t="s">
        <v>17897</v>
      </c>
      <c r="C2741" s="118" t="s">
        <v>15154</v>
      </c>
      <c r="D2741" s="120">
        <v>4742.3900000000003</v>
      </c>
    </row>
    <row r="2742" spans="1:4" ht="15.75" customHeight="1" x14ac:dyDescent="0.25">
      <c r="A2742" s="118">
        <v>2003489</v>
      </c>
      <c r="B2742" s="119" t="s">
        <v>17898</v>
      </c>
      <c r="C2742" s="118" t="s">
        <v>15154</v>
      </c>
      <c r="D2742" s="120">
        <v>5922.24</v>
      </c>
    </row>
    <row r="2743" spans="1:4" ht="15.75" customHeight="1" x14ac:dyDescent="0.25">
      <c r="A2743" s="118">
        <v>2003488</v>
      </c>
      <c r="B2743" s="119" t="s">
        <v>17899</v>
      </c>
      <c r="C2743" s="118" t="s">
        <v>15154</v>
      </c>
      <c r="D2743" s="120">
        <v>5533.04</v>
      </c>
    </row>
    <row r="2744" spans="1:4" ht="15.75" customHeight="1" x14ac:dyDescent="0.25">
      <c r="A2744" s="118">
        <v>2003529</v>
      </c>
      <c r="B2744" s="119" t="s">
        <v>17900</v>
      </c>
      <c r="C2744" s="118" t="s">
        <v>15154</v>
      </c>
      <c r="D2744" s="120">
        <v>6123.6</v>
      </c>
    </row>
    <row r="2745" spans="1:4" ht="15.75" customHeight="1" x14ac:dyDescent="0.25">
      <c r="A2745" s="118">
        <v>2003528</v>
      </c>
      <c r="B2745" s="119" t="s">
        <v>17901</v>
      </c>
      <c r="C2745" s="118" t="s">
        <v>15154</v>
      </c>
      <c r="D2745" s="120">
        <v>5743.4</v>
      </c>
    </row>
    <row r="2746" spans="1:4" ht="15.75" customHeight="1" x14ac:dyDescent="0.25">
      <c r="A2746" s="118">
        <v>2003491</v>
      </c>
      <c r="B2746" s="119" t="s">
        <v>17902</v>
      </c>
      <c r="C2746" s="118" t="s">
        <v>15154</v>
      </c>
      <c r="D2746" s="120">
        <v>6731.8</v>
      </c>
    </row>
    <row r="2747" spans="1:4" ht="15.75" customHeight="1" x14ac:dyDescent="0.25">
      <c r="A2747" s="118">
        <v>2003490</v>
      </c>
      <c r="B2747" s="119" t="s">
        <v>17903</v>
      </c>
      <c r="C2747" s="118" t="s">
        <v>15154</v>
      </c>
      <c r="D2747" s="120">
        <v>6286.44</v>
      </c>
    </row>
    <row r="2748" spans="1:4" ht="15.75" customHeight="1" x14ac:dyDescent="0.25">
      <c r="A2748" s="118">
        <v>2003531</v>
      </c>
      <c r="B2748" s="119" t="s">
        <v>17904</v>
      </c>
      <c r="C2748" s="118" t="s">
        <v>15154</v>
      </c>
      <c r="D2748" s="120">
        <v>6963.83</v>
      </c>
    </row>
    <row r="2749" spans="1:4" ht="15.75" customHeight="1" x14ac:dyDescent="0.25">
      <c r="A2749" s="118">
        <v>2003530</v>
      </c>
      <c r="B2749" s="119" t="s">
        <v>17905</v>
      </c>
      <c r="C2749" s="118" t="s">
        <v>15154</v>
      </c>
      <c r="D2749" s="120">
        <v>6529.66</v>
      </c>
    </row>
    <row r="2750" spans="1:4" ht="15.75" customHeight="1" x14ac:dyDescent="0.25">
      <c r="A2750" s="118">
        <v>2003485</v>
      </c>
      <c r="B2750" s="119" t="s">
        <v>17906</v>
      </c>
      <c r="C2750" s="118" t="s">
        <v>15154</v>
      </c>
      <c r="D2750" s="120">
        <v>5995.55</v>
      </c>
    </row>
    <row r="2751" spans="1:4" ht="15.75" customHeight="1" x14ac:dyDescent="0.25">
      <c r="A2751" s="118">
        <v>2003484</v>
      </c>
      <c r="B2751" s="119" t="s">
        <v>17907</v>
      </c>
      <c r="C2751" s="118" t="s">
        <v>15154</v>
      </c>
      <c r="D2751" s="120">
        <v>5593.99</v>
      </c>
    </row>
    <row r="2752" spans="1:4" ht="15.75" customHeight="1" x14ac:dyDescent="0.25">
      <c r="A2752" s="118">
        <v>2003525</v>
      </c>
      <c r="B2752" s="119" t="s">
        <v>17908</v>
      </c>
      <c r="C2752" s="118" t="s">
        <v>15154</v>
      </c>
      <c r="D2752" s="120">
        <v>6196.91</v>
      </c>
    </row>
    <row r="2753" spans="1:4" ht="15.75" customHeight="1" x14ac:dyDescent="0.25">
      <c r="A2753" s="118">
        <v>2003524</v>
      </c>
      <c r="B2753" s="119" t="s">
        <v>17909</v>
      </c>
      <c r="C2753" s="118" t="s">
        <v>15154</v>
      </c>
      <c r="D2753" s="120">
        <v>5804.35</v>
      </c>
    </row>
    <row r="2754" spans="1:4" ht="15.75" customHeight="1" x14ac:dyDescent="0.25">
      <c r="A2754" s="118">
        <v>2003487</v>
      </c>
      <c r="B2754" s="119" t="s">
        <v>17910</v>
      </c>
      <c r="C2754" s="118" t="s">
        <v>15154</v>
      </c>
      <c r="D2754" s="120">
        <v>5963.48</v>
      </c>
    </row>
    <row r="2755" spans="1:4" ht="15.75" customHeight="1" x14ac:dyDescent="0.25">
      <c r="A2755" s="118">
        <v>2003486</v>
      </c>
      <c r="B2755" s="119" t="s">
        <v>17911</v>
      </c>
      <c r="C2755" s="118" t="s">
        <v>15154</v>
      </c>
      <c r="D2755" s="120">
        <v>5567.32</v>
      </c>
    </row>
    <row r="2756" spans="1:4" ht="15.75" customHeight="1" x14ac:dyDescent="0.25">
      <c r="A2756" s="118">
        <v>2003527</v>
      </c>
      <c r="B2756" s="119" t="s">
        <v>17912</v>
      </c>
      <c r="C2756" s="118" t="s">
        <v>15154</v>
      </c>
      <c r="D2756" s="120">
        <v>6164.84</v>
      </c>
    </row>
    <row r="2757" spans="1:4" ht="15.75" customHeight="1" x14ac:dyDescent="0.25">
      <c r="A2757" s="118">
        <v>2003526</v>
      </c>
      <c r="B2757" s="119" t="s">
        <v>17913</v>
      </c>
      <c r="C2757" s="118" t="s">
        <v>15154</v>
      </c>
      <c r="D2757" s="120">
        <v>5777.69</v>
      </c>
    </row>
    <row r="2758" spans="1:4" ht="15.75" customHeight="1" x14ac:dyDescent="0.25">
      <c r="A2758" s="118">
        <v>2003497</v>
      </c>
      <c r="B2758" s="119" t="s">
        <v>17914</v>
      </c>
      <c r="C2758" s="118" t="s">
        <v>15154</v>
      </c>
      <c r="D2758" s="120">
        <v>6993.77</v>
      </c>
    </row>
    <row r="2759" spans="1:4" ht="15.75" customHeight="1" x14ac:dyDescent="0.25">
      <c r="A2759" s="118">
        <v>2003496</v>
      </c>
      <c r="B2759" s="119" t="s">
        <v>17915</v>
      </c>
      <c r="C2759" s="118" t="s">
        <v>15154</v>
      </c>
      <c r="D2759" s="120">
        <v>6539.45</v>
      </c>
    </row>
    <row r="2760" spans="1:4" ht="15.75" customHeight="1" x14ac:dyDescent="0.25">
      <c r="A2760" s="118">
        <v>2003537</v>
      </c>
      <c r="B2760" s="119" t="s">
        <v>17916</v>
      </c>
      <c r="C2760" s="118" t="s">
        <v>15154</v>
      </c>
      <c r="D2760" s="120">
        <v>7195.13</v>
      </c>
    </row>
    <row r="2761" spans="1:4" ht="15.75" customHeight="1" x14ac:dyDescent="0.25">
      <c r="A2761" s="118">
        <v>2003536</v>
      </c>
      <c r="B2761" s="119" t="s">
        <v>17917</v>
      </c>
      <c r="C2761" s="118" t="s">
        <v>15154</v>
      </c>
      <c r="D2761" s="120">
        <v>6749.81</v>
      </c>
    </row>
    <row r="2762" spans="1:4" ht="15.75" customHeight="1" x14ac:dyDescent="0.25">
      <c r="A2762" s="118">
        <v>2003499</v>
      </c>
      <c r="B2762" s="119" t="s">
        <v>17918</v>
      </c>
      <c r="C2762" s="118" t="s">
        <v>15154</v>
      </c>
      <c r="D2762" s="120">
        <v>7935.69</v>
      </c>
    </row>
    <row r="2763" spans="1:4" ht="15.75" customHeight="1" x14ac:dyDescent="0.25">
      <c r="A2763" s="118">
        <v>2003498</v>
      </c>
      <c r="B2763" s="119" t="s">
        <v>17919</v>
      </c>
      <c r="C2763" s="118" t="s">
        <v>15154</v>
      </c>
      <c r="D2763" s="120">
        <v>7416.6</v>
      </c>
    </row>
    <row r="2764" spans="1:4" ht="15.75" customHeight="1" x14ac:dyDescent="0.25">
      <c r="A2764" s="118">
        <v>2003539</v>
      </c>
      <c r="B2764" s="119" t="s">
        <v>17920</v>
      </c>
      <c r="C2764" s="118" t="s">
        <v>15154</v>
      </c>
      <c r="D2764" s="120">
        <v>8167.71</v>
      </c>
    </row>
    <row r="2765" spans="1:4" ht="15.75" customHeight="1" x14ac:dyDescent="0.25">
      <c r="A2765" s="118">
        <v>2003538</v>
      </c>
      <c r="B2765" s="119" t="s">
        <v>17921</v>
      </c>
      <c r="C2765" s="118" t="s">
        <v>15154</v>
      </c>
      <c r="D2765" s="120">
        <v>7659.81</v>
      </c>
    </row>
    <row r="2766" spans="1:4" ht="15.75" customHeight="1" x14ac:dyDescent="0.25">
      <c r="A2766" s="118">
        <v>2003493</v>
      </c>
      <c r="B2766" s="119" t="s">
        <v>17922</v>
      </c>
      <c r="C2766" s="118" t="s">
        <v>15154</v>
      </c>
      <c r="D2766" s="120">
        <v>7067.09</v>
      </c>
    </row>
    <row r="2767" spans="1:4" ht="15.75" customHeight="1" x14ac:dyDescent="0.25">
      <c r="A2767" s="118">
        <v>2003492</v>
      </c>
      <c r="B2767" s="119" t="s">
        <v>17923</v>
      </c>
      <c r="C2767" s="118" t="s">
        <v>15154</v>
      </c>
      <c r="D2767" s="120">
        <v>6600.4</v>
      </c>
    </row>
    <row r="2768" spans="1:4" ht="15.75" customHeight="1" x14ac:dyDescent="0.25">
      <c r="A2768" s="118">
        <v>2003533</v>
      </c>
      <c r="B2768" s="119" t="s">
        <v>17924</v>
      </c>
      <c r="C2768" s="118" t="s">
        <v>15154</v>
      </c>
      <c r="D2768" s="120">
        <v>7268.44</v>
      </c>
    </row>
    <row r="2769" spans="1:4" ht="15.75" customHeight="1" x14ac:dyDescent="0.25">
      <c r="A2769" s="118">
        <v>2003532</v>
      </c>
      <c r="B2769" s="119" t="s">
        <v>17925</v>
      </c>
      <c r="C2769" s="118" t="s">
        <v>15154</v>
      </c>
      <c r="D2769" s="120">
        <v>6810.76</v>
      </c>
    </row>
    <row r="2770" spans="1:4" ht="15.75" customHeight="1" x14ac:dyDescent="0.25">
      <c r="A2770" s="118">
        <v>2003495</v>
      </c>
      <c r="B2770" s="119" t="s">
        <v>17926</v>
      </c>
      <c r="C2770" s="118" t="s">
        <v>15154</v>
      </c>
      <c r="D2770" s="120">
        <v>7035.02</v>
      </c>
    </row>
    <row r="2771" spans="1:4" ht="15.75" customHeight="1" x14ac:dyDescent="0.25">
      <c r="A2771" s="118">
        <v>2003494</v>
      </c>
      <c r="B2771" s="119" t="s">
        <v>17927</v>
      </c>
      <c r="C2771" s="118" t="s">
        <v>15154</v>
      </c>
      <c r="D2771" s="120">
        <v>6573.73</v>
      </c>
    </row>
    <row r="2772" spans="1:4" ht="15.75" customHeight="1" x14ac:dyDescent="0.25">
      <c r="A2772" s="118">
        <v>2003535</v>
      </c>
      <c r="B2772" s="119" t="s">
        <v>17928</v>
      </c>
      <c r="C2772" s="118" t="s">
        <v>15154</v>
      </c>
      <c r="D2772" s="120">
        <v>7236.37</v>
      </c>
    </row>
    <row r="2773" spans="1:4" ht="15.75" customHeight="1" x14ac:dyDescent="0.25">
      <c r="A2773" s="118">
        <v>2003534</v>
      </c>
      <c r="B2773" s="119" t="s">
        <v>17929</v>
      </c>
      <c r="C2773" s="118" t="s">
        <v>15154</v>
      </c>
      <c r="D2773" s="120">
        <v>6784.09</v>
      </c>
    </row>
    <row r="2774" spans="1:4" ht="15.75" customHeight="1" x14ac:dyDescent="0.25">
      <c r="A2774" s="118">
        <v>2003505</v>
      </c>
      <c r="B2774" s="119" t="s">
        <v>17930</v>
      </c>
      <c r="C2774" s="118" t="s">
        <v>15154</v>
      </c>
      <c r="D2774" s="120">
        <v>8002.37</v>
      </c>
    </row>
    <row r="2775" spans="1:4" ht="15.75" customHeight="1" x14ac:dyDescent="0.25">
      <c r="A2775" s="118">
        <v>2003504</v>
      </c>
      <c r="B2775" s="119" t="s">
        <v>17931</v>
      </c>
      <c r="C2775" s="118" t="s">
        <v>15154</v>
      </c>
      <c r="D2775" s="120">
        <v>7482.92</v>
      </c>
    </row>
    <row r="2776" spans="1:4" ht="15.75" customHeight="1" x14ac:dyDescent="0.25">
      <c r="A2776" s="118">
        <v>2003545</v>
      </c>
      <c r="B2776" s="119" t="s">
        <v>17932</v>
      </c>
      <c r="C2776" s="118" t="s">
        <v>15154</v>
      </c>
      <c r="D2776" s="120">
        <v>8203.73</v>
      </c>
    </row>
    <row r="2777" spans="1:4" ht="15.75" customHeight="1" x14ac:dyDescent="0.25">
      <c r="A2777" s="118">
        <v>2003544</v>
      </c>
      <c r="B2777" s="119" t="s">
        <v>17933</v>
      </c>
      <c r="C2777" s="118" t="s">
        <v>15154</v>
      </c>
      <c r="D2777" s="120">
        <v>7693.28</v>
      </c>
    </row>
    <row r="2778" spans="1:4" ht="15.75" customHeight="1" x14ac:dyDescent="0.25">
      <c r="A2778" s="118">
        <v>2003507</v>
      </c>
      <c r="B2778" s="119" t="s">
        <v>17934</v>
      </c>
      <c r="C2778" s="118" t="s">
        <v>15154</v>
      </c>
      <c r="D2778" s="120">
        <v>9072.2000000000007</v>
      </c>
    </row>
    <row r="2779" spans="1:4" ht="15.75" customHeight="1" x14ac:dyDescent="0.25">
      <c r="A2779" s="118">
        <v>2003506</v>
      </c>
      <c r="B2779" s="119" t="s">
        <v>17935</v>
      </c>
      <c r="C2779" s="118" t="s">
        <v>15154</v>
      </c>
      <c r="D2779" s="120">
        <v>8479.3799999999992</v>
      </c>
    </row>
    <row r="2780" spans="1:4" ht="15.75" customHeight="1" x14ac:dyDescent="0.25">
      <c r="A2780" s="118">
        <v>2003547</v>
      </c>
      <c r="B2780" s="119" t="s">
        <v>17936</v>
      </c>
      <c r="C2780" s="118" t="s">
        <v>15154</v>
      </c>
      <c r="D2780" s="120">
        <v>9304.2199999999993</v>
      </c>
    </row>
    <row r="2781" spans="1:4" ht="15.75" customHeight="1" x14ac:dyDescent="0.25">
      <c r="A2781" s="118">
        <v>2003546</v>
      </c>
      <c r="B2781" s="119" t="s">
        <v>17937</v>
      </c>
      <c r="C2781" s="118" t="s">
        <v>15154</v>
      </c>
      <c r="D2781" s="120">
        <v>8722.59</v>
      </c>
    </row>
    <row r="2782" spans="1:4" ht="15.75" customHeight="1" x14ac:dyDescent="0.25">
      <c r="A2782" s="118">
        <v>2003501</v>
      </c>
      <c r="B2782" s="119" t="s">
        <v>17938</v>
      </c>
      <c r="C2782" s="118" t="s">
        <v>15154</v>
      </c>
      <c r="D2782" s="120">
        <v>8075.69</v>
      </c>
    </row>
    <row r="2783" spans="1:4" ht="15.75" customHeight="1" x14ac:dyDescent="0.25">
      <c r="A2783" s="118">
        <v>2003500</v>
      </c>
      <c r="B2783" s="119" t="s">
        <v>17939</v>
      </c>
      <c r="C2783" s="118" t="s">
        <v>15154</v>
      </c>
      <c r="D2783" s="120">
        <v>7543.87</v>
      </c>
    </row>
    <row r="2784" spans="1:4" ht="15.75" customHeight="1" x14ac:dyDescent="0.25">
      <c r="A2784" s="118">
        <v>2003541</v>
      </c>
      <c r="B2784" s="119" t="s">
        <v>17940</v>
      </c>
      <c r="C2784" s="118" t="s">
        <v>15154</v>
      </c>
      <c r="D2784" s="120">
        <v>8277.0400000000009</v>
      </c>
    </row>
    <row r="2785" spans="1:4" ht="15.75" customHeight="1" x14ac:dyDescent="0.25">
      <c r="A2785" s="118">
        <v>2003540</v>
      </c>
      <c r="B2785" s="119" t="s">
        <v>17941</v>
      </c>
      <c r="C2785" s="118" t="s">
        <v>15154</v>
      </c>
      <c r="D2785" s="120">
        <v>7754.23</v>
      </c>
    </row>
    <row r="2786" spans="1:4" ht="15.75" customHeight="1" x14ac:dyDescent="0.25">
      <c r="A2786" s="118">
        <v>2003503</v>
      </c>
      <c r="B2786" s="119" t="s">
        <v>17942</v>
      </c>
      <c r="C2786" s="118" t="s">
        <v>15154</v>
      </c>
      <c r="D2786" s="120">
        <v>8043.61</v>
      </c>
    </row>
    <row r="2787" spans="1:4" ht="15.75" customHeight="1" x14ac:dyDescent="0.25">
      <c r="A2787" s="118">
        <v>2003502</v>
      </c>
      <c r="B2787" s="119" t="s">
        <v>17943</v>
      </c>
      <c r="C2787" s="118" t="s">
        <v>15154</v>
      </c>
      <c r="D2787" s="120">
        <v>7517.2</v>
      </c>
    </row>
    <row r="2788" spans="1:4" ht="15.75" customHeight="1" x14ac:dyDescent="0.25">
      <c r="A2788" s="118">
        <v>2003543</v>
      </c>
      <c r="B2788" s="119" t="s">
        <v>17944</v>
      </c>
      <c r="C2788" s="118" t="s">
        <v>15154</v>
      </c>
      <c r="D2788" s="120">
        <v>8244.9699999999993</v>
      </c>
    </row>
    <row r="2789" spans="1:4" ht="15.75" customHeight="1" x14ac:dyDescent="0.25">
      <c r="A2789" s="118">
        <v>2003542</v>
      </c>
      <c r="B2789" s="119" t="s">
        <v>17945</v>
      </c>
      <c r="C2789" s="118" t="s">
        <v>15154</v>
      </c>
      <c r="D2789" s="120">
        <v>7727.57</v>
      </c>
    </row>
    <row r="2790" spans="1:4" ht="15.75" customHeight="1" x14ac:dyDescent="0.25">
      <c r="A2790" s="118">
        <v>2003513</v>
      </c>
      <c r="B2790" s="119" t="s">
        <v>17946</v>
      </c>
      <c r="C2790" s="118" t="s">
        <v>15154</v>
      </c>
      <c r="D2790" s="120">
        <v>9073.91</v>
      </c>
    </row>
    <row r="2791" spans="1:4" ht="15.75" customHeight="1" x14ac:dyDescent="0.25">
      <c r="A2791" s="118">
        <v>2003512</v>
      </c>
      <c r="B2791" s="119" t="s">
        <v>17947</v>
      </c>
      <c r="C2791" s="118" t="s">
        <v>15154</v>
      </c>
      <c r="D2791" s="120">
        <v>8489.33</v>
      </c>
    </row>
    <row r="2792" spans="1:4" ht="15.75" customHeight="1" x14ac:dyDescent="0.25">
      <c r="A2792" s="118">
        <v>2003553</v>
      </c>
      <c r="B2792" s="119" t="s">
        <v>17948</v>
      </c>
      <c r="C2792" s="118" t="s">
        <v>15154</v>
      </c>
      <c r="D2792" s="120">
        <v>9275.26</v>
      </c>
    </row>
    <row r="2793" spans="1:4" ht="15.75" customHeight="1" x14ac:dyDescent="0.25">
      <c r="A2793" s="118">
        <v>2003552</v>
      </c>
      <c r="B2793" s="119" t="s">
        <v>17949</v>
      </c>
      <c r="C2793" s="118" t="s">
        <v>15154</v>
      </c>
      <c r="D2793" s="120">
        <v>8699.69</v>
      </c>
    </row>
    <row r="2794" spans="1:4" ht="15.75" customHeight="1" x14ac:dyDescent="0.25">
      <c r="A2794" s="118">
        <v>2003515</v>
      </c>
      <c r="B2794" s="119" t="s">
        <v>17950</v>
      </c>
      <c r="C2794" s="118" t="s">
        <v>15154</v>
      </c>
      <c r="D2794" s="120">
        <v>10276.08</v>
      </c>
    </row>
    <row r="2795" spans="1:4" ht="15.75" customHeight="1" x14ac:dyDescent="0.25">
      <c r="A2795" s="118">
        <v>2003514</v>
      </c>
      <c r="B2795" s="119" t="s">
        <v>17951</v>
      </c>
      <c r="C2795" s="118" t="s">
        <v>15154</v>
      </c>
      <c r="D2795" s="120">
        <v>9609.5300000000007</v>
      </c>
    </row>
    <row r="2796" spans="1:4" ht="15.75" customHeight="1" x14ac:dyDescent="0.25">
      <c r="A2796" s="118">
        <v>2003555</v>
      </c>
      <c r="B2796" s="119" t="s">
        <v>17952</v>
      </c>
      <c r="C2796" s="118" t="s">
        <v>15154</v>
      </c>
      <c r="D2796" s="120">
        <v>10508.11</v>
      </c>
    </row>
    <row r="2797" spans="1:4" ht="15.75" customHeight="1" x14ac:dyDescent="0.25">
      <c r="A2797" s="118">
        <v>2003554</v>
      </c>
      <c r="B2797" s="119" t="s">
        <v>17953</v>
      </c>
      <c r="C2797" s="118" t="s">
        <v>15154</v>
      </c>
      <c r="D2797" s="120">
        <v>9852.75</v>
      </c>
    </row>
    <row r="2798" spans="1:4" ht="15.75" customHeight="1" x14ac:dyDescent="0.25">
      <c r="A2798" s="118">
        <v>2003509</v>
      </c>
      <c r="B2798" s="119" t="s">
        <v>17954</v>
      </c>
      <c r="C2798" s="118" t="s">
        <v>15154</v>
      </c>
      <c r="D2798" s="120">
        <v>9147.2199999999993</v>
      </c>
    </row>
    <row r="2799" spans="1:4" ht="15.75" customHeight="1" x14ac:dyDescent="0.25">
      <c r="A2799" s="118">
        <v>2003508</v>
      </c>
      <c r="B2799" s="119" t="s">
        <v>17955</v>
      </c>
      <c r="C2799" s="118" t="s">
        <v>15154</v>
      </c>
      <c r="D2799" s="120">
        <v>8550.2800000000007</v>
      </c>
    </row>
    <row r="2800" spans="1:4" ht="15.75" customHeight="1" x14ac:dyDescent="0.25">
      <c r="A2800" s="118">
        <v>2003549</v>
      </c>
      <c r="B2800" s="119" t="s">
        <v>17956</v>
      </c>
      <c r="C2800" s="118" t="s">
        <v>15154</v>
      </c>
      <c r="D2800" s="120">
        <v>9348.58</v>
      </c>
    </row>
    <row r="2801" spans="1:4" ht="15.75" customHeight="1" x14ac:dyDescent="0.25">
      <c r="A2801" s="118">
        <v>2003548</v>
      </c>
      <c r="B2801" s="119" t="s">
        <v>17957</v>
      </c>
      <c r="C2801" s="118" t="s">
        <v>15154</v>
      </c>
      <c r="D2801" s="120">
        <v>8760.64</v>
      </c>
    </row>
    <row r="2802" spans="1:4" ht="15.75" customHeight="1" x14ac:dyDescent="0.25">
      <c r="A2802" s="118">
        <v>2003511</v>
      </c>
      <c r="B2802" s="119" t="s">
        <v>17958</v>
      </c>
      <c r="C2802" s="118" t="s">
        <v>15154</v>
      </c>
      <c r="D2802" s="120">
        <v>9115.15</v>
      </c>
    </row>
    <row r="2803" spans="1:4" ht="15.75" customHeight="1" x14ac:dyDescent="0.25">
      <c r="A2803" s="118">
        <v>2003510</v>
      </c>
      <c r="B2803" s="119" t="s">
        <v>17959</v>
      </c>
      <c r="C2803" s="118" t="s">
        <v>15154</v>
      </c>
      <c r="D2803" s="120">
        <v>8523.61</v>
      </c>
    </row>
    <row r="2804" spans="1:4" ht="15.75" customHeight="1" x14ac:dyDescent="0.25">
      <c r="A2804" s="118">
        <v>2003551</v>
      </c>
      <c r="B2804" s="119" t="s">
        <v>17960</v>
      </c>
      <c r="C2804" s="118" t="s">
        <v>15154</v>
      </c>
      <c r="D2804" s="120">
        <v>9316.51</v>
      </c>
    </row>
    <row r="2805" spans="1:4" ht="15.75" customHeight="1" x14ac:dyDescent="0.25">
      <c r="A2805" s="118">
        <v>2003550</v>
      </c>
      <c r="B2805" s="119" t="s">
        <v>17961</v>
      </c>
      <c r="C2805" s="118" t="s">
        <v>15154</v>
      </c>
      <c r="D2805" s="120">
        <v>8733.98</v>
      </c>
    </row>
    <row r="2806" spans="1:4" ht="15.75" customHeight="1" x14ac:dyDescent="0.25">
      <c r="A2806" s="118">
        <v>2003728</v>
      </c>
      <c r="B2806" s="119" t="s">
        <v>17962</v>
      </c>
      <c r="C2806" s="118" t="s">
        <v>15154</v>
      </c>
      <c r="D2806" s="120">
        <v>3865.18</v>
      </c>
    </row>
    <row r="2807" spans="1:4" ht="15.75" customHeight="1" x14ac:dyDescent="0.25">
      <c r="A2807" s="118">
        <v>2003727</v>
      </c>
      <c r="B2807" s="119" t="s">
        <v>17963</v>
      </c>
      <c r="C2807" s="118" t="s">
        <v>15154</v>
      </c>
      <c r="D2807" s="120">
        <v>3587.47</v>
      </c>
    </row>
    <row r="2808" spans="1:4" ht="15.75" customHeight="1" x14ac:dyDescent="0.25">
      <c r="A2808" s="118">
        <v>2003730</v>
      </c>
      <c r="B2808" s="119" t="s">
        <v>17964</v>
      </c>
      <c r="C2808" s="118" t="s">
        <v>15154</v>
      </c>
      <c r="D2808" s="120">
        <v>3818.28</v>
      </c>
    </row>
    <row r="2809" spans="1:4" ht="15.75" customHeight="1" x14ac:dyDescent="0.25">
      <c r="A2809" s="118">
        <v>2003729</v>
      </c>
      <c r="B2809" s="119" t="s">
        <v>17965</v>
      </c>
      <c r="C2809" s="118" t="s">
        <v>15154</v>
      </c>
      <c r="D2809" s="120">
        <v>3552.86</v>
      </c>
    </row>
    <row r="2810" spans="1:4" ht="15.75" customHeight="1" x14ac:dyDescent="0.25">
      <c r="A2810" s="118">
        <v>2003732</v>
      </c>
      <c r="B2810" s="119" t="s">
        <v>17966</v>
      </c>
      <c r="C2810" s="118" t="s">
        <v>15154</v>
      </c>
      <c r="D2810" s="120">
        <v>3776.07</v>
      </c>
    </row>
    <row r="2811" spans="1:4" ht="15.75" customHeight="1" x14ac:dyDescent="0.25">
      <c r="A2811" s="118">
        <v>2003731</v>
      </c>
      <c r="B2811" s="119" t="s">
        <v>17967</v>
      </c>
      <c r="C2811" s="118" t="s">
        <v>15154</v>
      </c>
      <c r="D2811" s="120">
        <v>3521.71</v>
      </c>
    </row>
    <row r="2812" spans="1:4" ht="15.75" customHeight="1" x14ac:dyDescent="0.25">
      <c r="A2812" s="118">
        <v>2003734</v>
      </c>
      <c r="B2812" s="119" t="s">
        <v>17968</v>
      </c>
      <c r="C2812" s="118" t="s">
        <v>15154</v>
      </c>
      <c r="D2812" s="120">
        <v>3724.49</v>
      </c>
    </row>
    <row r="2813" spans="1:4" ht="15.75" customHeight="1" x14ac:dyDescent="0.25">
      <c r="A2813" s="118">
        <v>2003733</v>
      </c>
      <c r="B2813" s="119" t="s">
        <v>17969</v>
      </c>
      <c r="C2813" s="118" t="s">
        <v>15154</v>
      </c>
      <c r="D2813" s="120">
        <v>3483.64</v>
      </c>
    </row>
    <row r="2814" spans="1:4" ht="15.75" customHeight="1" x14ac:dyDescent="0.25">
      <c r="A2814" s="118">
        <v>2003736</v>
      </c>
      <c r="B2814" s="119" t="s">
        <v>17970</v>
      </c>
      <c r="C2814" s="118" t="s">
        <v>15154</v>
      </c>
      <c r="D2814" s="120">
        <v>5075.71</v>
      </c>
    </row>
    <row r="2815" spans="1:4" ht="15.75" customHeight="1" x14ac:dyDescent="0.25">
      <c r="A2815" s="118">
        <v>2003735</v>
      </c>
      <c r="B2815" s="119" t="s">
        <v>17971</v>
      </c>
      <c r="C2815" s="118" t="s">
        <v>15154</v>
      </c>
      <c r="D2815" s="120">
        <v>4730.42</v>
      </c>
    </row>
    <row r="2816" spans="1:4" ht="15.75" customHeight="1" x14ac:dyDescent="0.25">
      <c r="A2816" s="118">
        <v>2003738</v>
      </c>
      <c r="B2816" s="119" t="s">
        <v>17972</v>
      </c>
      <c r="C2816" s="118" t="s">
        <v>15154</v>
      </c>
      <c r="D2816" s="120">
        <v>5028.82</v>
      </c>
    </row>
    <row r="2817" spans="1:4" ht="15.75" customHeight="1" x14ac:dyDescent="0.25">
      <c r="A2817" s="118">
        <v>2003737</v>
      </c>
      <c r="B2817" s="119" t="s">
        <v>17973</v>
      </c>
      <c r="C2817" s="118" t="s">
        <v>15154</v>
      </c>
      <c r="D2817" s="120">
        <v>4695.8100000000004</v>
      </c>
    </row>
    <row r="2818" spans="1:4" ht="15.75" customHeight="1" x14ac:dyDescent="0.25">
      <c r="A2818" s="118">
        <v>2003740</v>
      </c>
      <c r="B2818" s="119" t="s">
        <v>17974</v>
      </c>
      <c r="C2818" s="118" t="s">
        <v>15154</v>
      </c>
      <c r="D2818" s="120">
        <v>4986.6099999999997</v>
      </c>
    </row>
    <row r="2819" spans="1:4" ht="15.75" customHeight="1" x14ac:dyDescent="0.25">
      <c r="A2819" s="118">
        <v>2003739</v>
      </c>
      <c r="B2819" s="119" t="s">
        <v>17975</v>
      </c>
      <c r="C2819" s="118" t="s">
        <v>15154</v>
      </c>
      <c r="D2819" s="120">
        <v>4664.66</v>
      </c>
    </row>
    <row r="2820" spans="1:4" ht="15.75" customHeight="1" x14ac:dyDescent="0.25">
      <c r="A2820" s="118">
        <v>2003742</v>
      </c>
      <c r="B2820" s="119" t="s">
        <v>17976</v>
      </c>
      <c r="C2820" s="118" t="s">
        <v>15154</v>
      </c>
      <c r="D2820" s="120">
        <v>5122.6099999999997</v>
      </c>
    </row>
    <row r="2821" spans="1:4" ht="15.75" customHeight="1" x14ac:dyDescent="0.25">
      <c r="A2821" s="118">
        <v>2003741</v>
      </c>
      <c r="B2821" s="119" t="s">
        <v>17977</v>
      </c>
      <c r="C2821" s="118" t="s">
        <v>15154</v>
      </c>
      <c r="D2821" s="120">
        <v>4765.03</v>
      </c>
    </row>
    <row r="2822" spans="1:4" ht="15.75" customHeight="1" x14ac:dyDescent="0.25">
      <c r="A2822" s="118">
        <v>2003744</v>
      </c>
      <c r="B2822" s="119" t="s">
        <v>17978</v>
      </c>
      <c r="C2822" s="118" t="s">
        <v>15154</v>
      </c>
      <c r="D2822" s="120">
        <v>6107.75</v>
      </c>
    </row>
    <row r="2823" spans="1:4" ht="15.75" customHeight="1" x14ac:dyDescent="0.25">
      <c r="A2823" s="118">
        <v>2003743</v>
      </c>
      <c r="B2823" s="119" t="s">
        <v>17979</v>
      </c>
      <c r="C2823" s="118" t="s">
        <v>15154</v>
      </c>
      <c r="D2823" s="120">
        <v>5694.87</v>
      </c>
    </row>
    <row r="2824" spans="1:4" ht="15.75" customHeight="1" x14ac:dyDescent="0.25">
      <c r="A2824" s="118">
        <v>2003746</v>
      </c>
      <c r="B2824" s="119" t="s">
        <v>17980</v>
      </c>
      <c r="C2824" s="118" t="s">
        <v>15154</v>
      </c>
      <c r="D2824" s="120">
        <v>6060.85</v>
      </c>
    </row>
    <row r="2825" spans="1:4" ht="15.75" customHeight="1" x14ac:dyDescent="0.25">
      <c r="A2825" s="118">
        <v>2003745</v>
      </c>
      <c r="B2825" s="119" t="s">
        <v>17981</v>
      </c>
      <c r="C2825" s="118" t="s">
        <v>15154</v>
      </c>
      <c r="D2825" s="120">
        <v>5660.26</v>
      </c>
    </row>
    <row r="2826" spans="1:4" ht="15.75" customHeight="1" x14ac:dyDescent="0.25">
      <c r="A2826" s="118">
        <v>2003748</v>
      </c>
      <c r="B2826" s="119" t="s">
        <v>17982</v>
      </c>
      <c r="C2826" s="118" t="s">
        <v>15154</v>
      </c>
      <c r="D2826" s="120">
        <v>6018.64</v>
      </c>
    </row>
    <row r="2827" spans="1:4" ht="15.75" customHeight="1" x14ac:dyDescent="0.25">
      <c r="A2827" s="118">
        <v>2003747</v>
      </c>
      <c r="B2827" s="119" t="s">
        <v>17983</v>
      </c>
      <c r="C2827" s="118" t="s">
        <v>15154</v>
      </c>
      <c r="D2827" s="120">
        <v>5629.11</v>
      </c>
    </row>
    <row r="2828" spans="1:4" ht="15.75" customHeight="1" x14ac:dyDescent="0.25">
      <c r="A2828" s="118">
        <v>2003750</v>
      </c>
      <c r="B2828" s="119" t="s">
        <v>17984</v>
      </c>
      <c r="C2828" s="118" t="s">
        <v>15154</v>
      </c>
      <c r="D2828" s="120">
        <v>5967.05</v>
      </c>
    </row>
    <row r="2829" spans="1:4" ht="15.75" customHeight="1" x14ac:dyDescent="0.25">
      <c r="A2829" s="118">
        <v>2003749</v>
      </c>
      <c r="B2829" s="119" t="s">
        <v>17985</v>
      </c>
      <c r="C2829" s="118" t="s">
        <v>15154</v>
      </c>
      <c r="D2829" s="120">
        <v>5591.04</v>
      </c>
    </row>
    <row r="2830" spans="1:4" ht="15.75" customHeight="1" x14ac:dyDescent="0.25">
      <c r="A2830" s="118">
        <v>2003752</v>
      </c>
      <c r="B2830" s="119" t="s">
        <v>17986</v>
      </c>
      <c r="C2830" s="118" t="s">
        <v>15154</v>
      </c>
      <c r="D2830" s="120">
        <v>7377.8</v>
      </c>
    </row>
    <row r="2831" spans="1:4" ht="15.75" customHeight="1" x14ac:dyDescent="0.25">
      <c r="A2831" s="118">
        <v>2003751</v>
      </c>
      <c r="B2831" s="119" t="s">
        <v>17987</v>
      </c>
      <c r="C2831" s="118" t="s">
        <v>15154</v>
      </c>
      <c r="D2831" s="120">
        <v>6897.34</v>
      </c>
    </row>
    <row r="2832" spans="1:4" ht="15.75" customHeight="1" x14ac:dyDescent="0.25">
      <c r="A2832" s="118">
        <v>2003754</v>
      </c>
      <c r="B2832" s="119" t="s">
        <v>17988</v>
      </c>
      <c r="C2832" s="118" t="s">
        <v>15154</v>
      </c>
      <c r="D2832" s="120">
        <v>7330.9</v>
      </c>
    </row>
    <row r="2833" spans="1:4" ht="15.75" customHeight="1" x14ac:dyDescent="0.25">
      <c r="A2833" s="118">
        <v>2003753</v>
      </c>
      <c r="B2833" s="119" t="s">
        <v>17989</v>
      </c>
      <c r="C2833" s="118" t="s">
        <v>15154</v>
      </c>
      <c r="D2833" s="120">
        <v>6862.73</v>
      </c>
    </row>
    <row r="2834" spans="1:4" ht="15.75" customHeight="1" x14ac:dyDescent="0.25">
      <c r="A2834" s="118">
        <v>2003756</v>
      </c>
      <c r="B2834" s="119" t="s">
        <v>17990</v>
      </c>
      <c r="C2834" s="118" t="s">
        <v>15154</v>
      </c>
      <c r="D2834" s="120">
        <v>7288.7</v>
      </c>
    </row>
    <row r="2835" spans="1:4" ht="15.75" customHeight="1" x14ac:dyDescent="0.25">
      <c r="A2835" s="118">
        <v>2003755</v>
      </c>
      <c r="B2835" s="119" t="s">
        <v>17991</v>
      </c>
      <c r="C2835" s="118" t="s">
        <v>15154</v>
      </c>
      <c r="D2835" s="120">
        <v>6831.58</v>
      </c>
    </row>
    <row r="2836" spans="1:4" ht="15.75" customHeight="1" x14ac:dyDescent="0.25">
      <c r="A2836" s="118">
        <v>2003758</v>
      </c>
      <c r="B2836" s="119" t="s">
        <v>17992</v>
      </c>
      <c r="C2836" s="118" t="s">
        <v>15154</v>
      </c>
      <c r="D2836" s="120">
        <v>7237.11</v>
      </c>
    </row>
    <row r="2837" spans="1:4" ht="15.75" customHeight="1" x14ac:dyDescent="0.25">
      <c r="A2837" s="118">
        <v>2003757</v>
      </c>
      <c r="B2837" s="119" t="s">
        <v>17993</v>
      </c>
      <c r="C2837" s="118" t="s">
        <v>15154</v>
      </c>
      <c r="D2837" s="120">
        <v>6793.51</v>
      </c>
    </row>
    <row r="2838" spans="1:4" ht="15.75" customHeight="1" x14ac:dyDescent="0.25">
      <c r="A2838" s="118">
        <v>2003760</v>
      </c>
      <c r="B2838" s="119" t="s">
        <v>17994</v>
      </c>
      <c r="C2838" s="118" t="s">
        <v>15154</v>
      </c>
      <c r="D2838" s="120">
        <v>7425.68</v>
      </c>
    </row>
    <row r="2839" spans="1:4" ht="15.75" customHeight="1" x14ac:dyDescent="0.25">
      <c r="A2839" s="118">
        <v>2003759</v>
      </c>
      <c r="B2839" s="119" t="s">
        <v>17995</v>
      </c>
      <c r="C2839" s="118" t="s">
        <v>15154</v>
      </c>
      <c r="D2839" s="120">
        <v>7147.97</v>
      </c>
    </row>
    <row r="2840" spans="1:4" ht="15.75" customHeight="1" x14ac:dyDescent="0.25">
      <c r="A2840" s="118">
        <v>2003762</v>
      </c>
      <c r="B2840" s="119" t="s">
        <v>17996</v>
      </c>
      <c r="C2840" s="118" t="s">
        <v>15154</v>
      </c>
      <c r="D2840" s="120">
        <v>8410.5400000000009</v>
      </c>
    </row>
    <row r="2841" spans="1:4" ht="15.75" customHeight="1" x14ac:dyDescent="0.25">
      <c r="A2841" s="118">
        <v>2003761</v>
      </c>
      <c r="B2841" s="119" t="s">
        <v>17997</v>
      </c>
      <c r="C2841" s="118" t="s">
        <v>15154</v>
      </c>
      <c r="D2841" s="120">
        <v>7874.78</v>
      </c>
    </row>
    <row r="2842" spans="1:4" ht="15.75" customHeight="1" x14ac:dyDescent="0.25">
      <c r="A2842" s="118">
        <v>2003764</v>
      </c>
      <c r="B2842" s="119" t="s">
        <v>17998</v>
      </c>
      <c r="C2842" s="118" t="s">
        <v>15154</v>
      </c>
      <c r="D2842" s="120">
        <v>8368.33</v>
      </c>
    </row>
    <row r="2843" spans="1:4" ht="15.75" customHeight="1" x14ac:dyDescent="0.25">
      <c r="A2843" s="118">
        <v>2003763</v>
      </c>
      <c r="B2843" s="119" t="s">
        <v>17999</v>
      </c>
      <c r="C2843" s="118" t="s">
        <v>15154</v>
      </c>
      <c r="D2843" s="120">
        <v>7843.63</v>
      </c>
    </row>
    <row r="2844" spans="1:4" ht="15.75" customHeight="1" x14ac:dyDescent="0.25">
      <c r="A2844" s="118">
        <v>2003766</v>
      </c>
      <c r="B2844" s="119" t="s">
        <v>18000</v>
      </c>
      <c r="C2844" s="118" t="s">
        <v>15154</v>
      </c>
      <c r="D2844" s="120">
        <v>8316.74</v>
      </c>
    </row>
    <row r="2845" spans="1:4" ht="15.75" customHeight="1" x14ac:dyDescent="0.25">
      <c r="A2845" s="118">
        <v>2003765</v>
      </c>
      <c r="B2845" s="119" t="s">
        <v>18001</v>
      </c>
      <c r="C2845" s="118" t="s">
        <v>15154</v>
      </c>
      <c r="D2845" s="120">
        <v>7805.56</v>
      </c>
    </row>
    <row r="2846" spans="1:4" ht="15.75" customHeight="1" x14ac:dyDescent="0.25">
      <c r="A2846" s="118">
        <v>2003642</v>
      </c>
      <c r="B2846" s="119" t="s">
        <v>18002</v>
      </c>
      <c r="C2846" s="118" t="s">
        <v>15154</v>
      </c>
      <c r="D2846" s="120">
        <v>1736.52</v>
      </c>
    </row>
    <row r="2847" spans="1:4" ht="15.75" customHeight="1" x14ac:dyDescent="0.25">
      <c r="A2847" s="118">
        <v>2003641</v>
      </c>
      <c r="B2847" s="119" t="s">
        <v>18003</v>
      </c>
      <c r="C2847" s="118" t="s">
        <v>15154</v>
      </c>
      <c r="D2847" s="120">
        <v>1563.26</v>
      </c>
    </row>
    <row r="2848" spans="1:4" ht="15.75" customHeight="1" x14ac:dyDescent="0.25">
      <c r="A2848" s="118">
        <v>2003644</v>
      </c>
      <c r="B2848" s="119" t="s">
        <v>18004</v>
      </c>
      <c r="C2848" s="118" t="s">
        <v>15154</v>
      </c>
      <c r="D2848" s="120">
        <v>1708.38</v>
      </c>
    </row>
    <row r="2849" spans="1:4" ht="15.75" customHeight="1" x14ac:dyDescent="0.25">
      <c r="A2849" s="118">
        <v>2003643</v>
      </c>
      <c r="B2849" s="119" t="s">
        <v>18005</v>
      </c>
      <c r="C2849" s="118" t="s">
        <v>15154</v>
      </c>
      <c r="D2849" s="120">
        <v>1542.5</v>
      </c>
    </row>
    <row r="2850" spans="1:4" ht="15.75" customHeight="1" x14ac:dyDescent="0.25">
      <c r="A2850" s="118">
        <v>2003646</v>
      </c>
      <c r="B2850" s="119" t="s">
        <v>18006</v>
      </c>
      <c r="C2850" s="118" t="s">
        <v>15154</v>
      </c>
      <c r="D2850" s="120">
        <v>2333.96</v>
      </c>
    </row>
    <row r="2851" spans="1:4" ht="15.75" customHeight="1" x14ac:dyDescent="0.25">
      <c r="A2851" s="118">
        <v>2003645</v>
      </c>
      <c r="B2851" s="119" t="s">
        <v>18007</v>
      </c>
      <c r="C2851" s="118" t="s">
        <v>15154</v>
      </c>
      <c r="D2851" s="120">
        <v>2095.5700000000002</v>
      </c>
    </row>
    <row r="2852" spans="1:4" ht="15.75" customHeight="1" x14ac:dyDescent="0.25">
      <c r="A2852" s="118">
        <v>2003648</v>
      </c>
      <c r="B2852" s="119" t="s">
        <v>18008</v>
      </c>
      <c r="C2852" s="118" t="s">
        <v>15154</v>
      </c>
      <c r="D2852" s="120">
        <v>3010.98</v>
      </c>
    </row>
    <row r="2853" spans="1:4" ht="15.75" customHeight="1" x14ac:dyDescent="0.25">
      <c r="A2853" s="118">
        <v>2003647</v>
      </c>
      <c r="B2853" s="119" t="s">
        <v>18009</v>
      </c>
      <c r="C2853" s="118" t="s">
        <v>15154</v>
      </c>
      <c r="D2853" s="120">
        <v>2711.15</v>
      </c>
    </row>
    <row r="2854" spans="1:4" ht="15.75" customHeight="1" x14ac:dyDescent="0.25">
      <c r="A2854" s="118">
        <v>2003650</v>
      </c>
      <c r="B2854" s="119" t="s">
        <v>18010</v>
      </c>
      <c r="C2854" s="118" t="s">
        <v>15154</v>
      </c>
      <c r="D2854" s="120">
        <v>3586.86</v>
      </c>
    </row>
    <row r="2855" spans="1:4" ht="15.75" customHeight="1" x14ac:dyDescent="0.25">
      <c r="A2855" s="118">
        <v>2003649</v>
      </c>
      <c r="B2855" s="119" t="s">
        <v>18011</v>
      </c>
      <c r="C2855" s="118" t="s">
        <v>15154</v>
      </c>
      <c r="D2855" s="120">
        <v>3240.34</v>
      </c>
    </row>
    <row r="2856" spans="1:4" ht="15.75" customHeight="1" x14ac:dyDescent="0.25">
      <c r="A2856" s="118">
        <v>2003652</v>
      </c>
      <c r="B2856" s="119" t="s">
        <v>18012</v>
      </c>
      <c r="C2856" s="118" t="s">
        <v>15154</v>
      </c>
      <c r="D2856" s="120">
        <v>4614.08</v>
      </c>
    </row>
    <row r="2857" spans="1:4" ht="15.75" customHeight="1" x14ac:dyDescent="0.25">
      <c r="A2857" s="118">
        <v>2003651</v>
      </c>
      <c r="B2857" s="119" t="s">
        <v>18013</v>
      </c>
      <c r="C2857" s="118" t="s">
        <v>15154</v>
      </c>
      <c r="D2857" s="120">
        <v>4195.0600000000004</v>
      </c>
    </row>
    <row r="2858" spans="1:4" ht="15.75" customHeight="1" x14ac:dyDescent="0.25">
      <c r="A2858" s="118">
        <v>2003654</v>
      </c>
      <c r="B2858" s="119" t="s">
        <v>18014</v>
      </c>
      <c r="C2858" s="118" t="s">
        <v>15154</v>
      </c>
      <c r="D2858" s="120">
        <v>2076.77</v>
      </c>
    </row>
    <row r="2859" spans="1:4" ht="15.75" customHeight="1" x14ac:dyDescent="0.25">
      <c r="A2859" s="118">
        <v>2003653</v>
      </c>
      <c r="B2859" s="119" t="s">
        <v>18015</v>
      </c>
      <c r="C2859" s="118" t="s">
        <v>15154</v>
      </c>
      <c r="D2859" s="120">
        <v>1870.33</v>
      </c>
    </row>
    <row r="2860" spans="1:4" ht="15.75" customHeight="1" x14ac:dyDescent="0.25">
      <c r="A2860" s="118">
        <v>2003656</v>
      </c>
      <c r="B2860" s="119" t="s">
        <v>18016</v>
      </c>
      <c r="C2860" s="118" t="s">
        <v>15154</v>
      </c>
      <c r="D2860" s="120">
        <v>2043.94</v>
      </c>
    </row>
    <row r="2861" spans="1:4" ht="15.75" customHeight="1" x14ac:dyDescent="0.25">
      <c r="A2861" s="118">
        <v>2003655</v>
      </c>
      <c r="B2861" s="119" t="s">
        <v>18017</v>
      </c>
      <c r="C2861" s="118" t="s">
        <v>15154</v>
      </c>
      <c r="D2861" s="120">
        <v>1846.11</v>
      </c>
    </row>
    <row r="2862" spans="1:4" ht="15.75" customHeight="1" x14ac:dyDescent="0.25">
      <c r="A2862" s="118">
        <v>2003658</v>
      </c>
      <c r="B2862" s="119" t="s">
        <v>18018</v>
      </c>
      <c r="C2862" s="118" t="s">
        <v>15154</v>
      </c>
      <c r="D2862" s="120">
        <v>2723.71</v>
      </c>
    </row>
    <row r="2863" spans="1:4" ht="15.75" customHeight="1" x14ac:dyDescent="0.25">
      <c r="A2863" s="118">
        <v>2003657</v>
      </c>
      <c r="B2863" s="119" t="s">
        <v>18019</v>
      </c>
      <c r="C2863" s="118" t="s">
        <v>15154</v>
      </c>
      <c r="D2863" s="120">
        <v>2444.77</v>
      </c>
    </row>
    <row r="2864" spans="1:4" ht="15.75" customHeight="1" x14ac:dyDescent="0.25">
      <c r="A2864" s="118">
        <v>2003660</v>
      </c>
      <c r="B2864" s="119" t="s">
        <v>18020</v>
      </c>
      <c r="C2864" s="118" t="s">
        <v>15154</v>
      </c>
      <c r="D2864" s="120">
        <v>3427.2</v>
      </c>
    </row>
    <row r="2865" spans="1:4" ht="15.75" customHeight="1" x14ac:dyDescent="0.25">
      <c r="A2865" s="118">
        <v>2003659</v>
      </c>
      <c r="B2865" s="119" t="s">
        <v>18021</v>
      </c>
      <c r="C2865" s="118" t="s">
        <v>15154</v>
      </c>
      <c r="D2865" s="120">
        <v>3084.36</v>
      </c>
    </row>
    <row r="2866" spans="1:4" ht="15.75" customHeight="1" x14ac:dyDescent="0.25">
      <c r="A2866" s="118">
        <v>2003662</v>
      </c>
      <c r="B2866" s="119" t="s">
        <v>18022</v>
      </c>
      <c r="C2866" s="118" t="s">
        <v>15154</v>
      </c>
      <c r="D2866" s="120">
        <v>4034.24</v>
      </c>
    </row>
    <row r="2867" spans="1:4" ht="15.75" customHeight="1" x14ac:dyDescent="0.25">
      <c r="A2867" s="118">
        <v>2003661</v>
      </c>
      <c r="B2867" s="119" t="s">
        <v>18023</v>
      </c>
      <c r="C2867" s="118" t="s">
        <v>15154</v>
      </c>
      <c r="D2867" s="120">
        <v>3641.02</v>
      </c>
    </row>
    <row r="2868" spans="1:4" ht="15.75" customHeight="1" x14ac:dyDescent="0.25">
      <c r="A2868" s="118">
        <v>2003664</v>
      </c>
      <c r="B2868" s="119" t="s">
        <v>18024</v>
      </c>
      <c r="C2868" s="118" t="s">
        <v>15154</v>
      </c>
      <c r="D2868" s="120">
        <v>4987.5200000000004</v>
      </c>
    </row>
    <row r="2869" spans="1:4" ht="15.75" customHeight="1" x14ac:dyDescent="0.25">
      <c r="A2869" s="118">
        <v>2003663</v>
      </c>
      <c r="B2869" s="119" t="s">
        <v>18025</v>
      </c>
      <c r="C2869" s="118" t="s">
        <v>15154</v>
      </c>
      <c r="D2869" s="120">
        <v>4518.12</v>
      </c>
    </row>
    <row r="2870" spans="1:4" ht="15.75" customHeight="1" x14ac:dyDescent="0.25">
      <c r="A2870" s="118">
        <v>2003666</v>
      </c>
      <c r="B2870" s="119" t="s">
        <v>18026</v>
      </c>
      <c r="C2870" s="118" t="s">
        <v>15154</v>
      </c>
      <c r="D2870" s="120">
        <v>2421.71</v>
      </c>
    </row>
    <row r="2871" spans="1:4" ht="15.75" customHeight="1" x14ac:dyDescent="0.25">
      <c r="A2871" s="118">
        <v>2003665</v>
      </c>
      <c r="B2871" s="119" t="s">
        <v>18027</v>
      </c>
      <c r="C2871" s="118" t="s">
        <v>15154</v>
      </c>
      <c r="D2871" s="120">
        <v>2180.87</v>
      </c>
    </row>
    <row r="2872" spans="1:4" ht="15.75" customHeight="1" x14ac:dyDescent="0.25">
      <c r="A2872" s="118">
        <v>2003668</v>
      </c>
      <c r="B2872" s="119" t="s">
        <v>18028</v>
      </c>
      <c r="C2872" s="118" t="s">
        <v>15154</v>
      </c>
      <c r="D2872" s="120">
        <v>2393.5700000000002</v>
      </c>
    </row>
    <row r="2873" spans="1:4" ht="15.75" customHeight="1" x14ac:dyDescent="0.25">
      <c r="A2873" s="118">
        <v>2003667</v>
      </c>
      <c r="B2873" s="119" t="s">
        <v>18029</v>
      </c>
      <c r="C2873" s="118" t="s">
        <v>15154</v>
      </c>
      <c r="D2873" s="120">
        <v>2160.1</v>
      </c>
    </row>
    <row r="2874" spans="1:4" ht="15.75" customHeight="1" x14ac:dyDescent="0.25">
      <c r="A2874" s="118">
        <v>2003670</v>
      </c>
      <c r="B2874" s="119" t="s">
        <v>18030</v>
      </c>
      <c r="C2874" s="118" t="s">
        <v>15154</v>
      </c>
      <c r="D2874" s="120">
        <v>3127.53</v>
      </c>
    </row>
    <row r="2875" spans="1:4" ht="15.75" customHeight="1" x14ac:dyDescent="0.25">
      <c r="A2875" s="118">
        <v>2003669</v>
      </c>
      <c r="B2875" s="119" t="s">
        <v>18031</v>
      </c>
      <c r="C2875" s="118" t="s">
        <v>15154</v>
      </c>
      <c r="D2875" s="120">
        <v>2804.36</v>
      </c>
    </row>
    <row r="2876" spans="1:4" ht="15.75" customHeight="1" x14ac:dyDescent="0.25">
      <c r="A2876" s="118">
        <v>2003672</v>
      </c>
      <c r="B2876" s="119" t="s">
        <v>18032</v>
      </c>
      <c r="C2876" s="118" t="s">
        <v>15154</v>
      </c>
      <c r="D2876" s="120">
        <v>3866.87</v>
      </c>
    </row>
    <row r="2877" spans="1:4" ht="15.75" customHeight="1" x14ac:dyDescent="0.25">
      <c r="A2877" s="118">
        <v>2003671</v>
      </c>
      <c r="B2877" s="119" t="s">
        <v>18033</v>
      </c>
      <c r="C2877" s="118" t="s">
        <v>15154</v>
      </c>
      <c r="D2877" s="120">
        <v>3474.88</v>
      </c>
    </row>
    <row r="2878" spans="1:4" ht="15.75" customHeight="1" x14ac:dyDescent="0.25">
      <c r="A2878" s="118">
        <v>2003674</v>
      </c>
      <c r="B2878" s="119" t="s">
        <v>18034</v>
      </c>
      <c r="C2878" s="118" t="s">
        <v>15154</v>
      </c>
      <c r="D2878" s="120">
        <v>4500.38</v>
      </c>
    </row>
    <row r="2879" spans="1:4" ht="15.75" customHeight="1" x14ac:dyDescent="0.25">
      <c r="A2879" s="118">
        <v>2003673</v>
      </c>
      <c r="B2879" s="119" t="s">
        <v>18035</v>
      </c>
      <c r="C2879" s="118" t="s">
        <v>15154</v>
      </c>
      <c r="D2879" s="120">
        <v>4055.55</v>
      </c>
    </row>
    <row r="2880" spans="1:4" ht="15.75" customHeight="1" x14ac:dyDescent="0.25">
      <c r="A2880" s="118">
        <v>2003676</v>
      </c>
      <c r="B2880" s="119" t="s">
        <v>18036</v>
      </c>
      <c r="C2880" s="118" t="s">
        <v>15154</v>
      </c>
      <c r="D2880" s="120">
        <v>5502.74</v>
      </c>
    </row>
    <row r="2881" spans="1:4" ht="15.75" customHeight="1" x14ac:dyDescent="0.25">
      <c r="A2881" s="118">
        <v>2003675</v>
      </c>
      <c r="B2881" s="119" t="s">
        <v>18037</v>
      </c>
      <c r="C2881" s="118" t="s">
        <v>15154</v>
      </c>
      <c r="D2881" s="120">
        <v>4975.58</v>
      </c>
    </row>
    <row r="2882" spans="1:4" ht="15.75" customHeight="1" x14ac:dyDescent="0.25">
      <c r="A2882" s="118">
        <v>2003854</v>
      </c>
      <c r="B2882" s="119" t="s">
        <v>18038</v>
      </c>
      <c r="C2882" s="118" t="s">
        <v>15350</v>
      </c>
      <c r="D2882" s="120">
        <v>131.11000000000001</v>
      </c>
    </row>
    <row r="2883" spans="1:4" ht="15.75" customHeight="1" x14ac:dyDescent="0.25">
      <c r="A2883" s="118">
        <v>2003855</v>
      </c>
      <c r="B2883" s="119" t="s">
        <v>18039</v>
      </c>
      <c r="C2883" s="118" t="s">
        <v>15350</v>
      </c>
      <c r="D2883" s="120">
        <v>19.43</v>
      </c>
    </row>
    <row r="2884" spans="1:4" ht="15.75" customHeight="1" x14ac:dyDescent="0.25">
      <c r="A2884" s="118">
        <v>2003856</v>
      </c>
      <c r="B2884" s="119" t="s">
        <v>18040</v>
      </c>
      <c r="C2884" s="118" t="s">
        <v>15350</v>
      </c>
      <c r="D2884" s="120">
        <v>152</v>
      </c>
    </row>
    <row r="2885" spans="1:4" ht="15.75" customHeight="1" x14ac:dyDescent="0.25">
      <c r="A2885" s="118">
        <v>2003857</v>
      </c>
      <c r="B2885" s="119" t="s">
        <v>18041</v>
      </c>
      <c r="C2885" s="118" t="s">
        <v>15350</v>
      </c>
      <c r="D2885" s="120">
        <v>72</v>
      </c>
    </row>
    <row r="2886" spans="1:4" ht="30" customHeight="1" x14ac:dyDescent="0.25">
      <c r="A2886" s="118">
        <v>2019782</v>
      </c>
      <c r="B2886" s="119" t="s">
        <v>18042</v>
      </c>
      <c r="C2886" s="118" t="s">
        <v>15233</v>
      </c>
      <c r="D2886" s="120">
        <v>1197.6199999999999</v>
      </c>
    </row>
    <row r="2887" spans="1:4" ht="30" customHeight="1" x14ac:dyDescent="0.25">
      <c r="A2887" s="118">
        <v>2019783</v>
      </c>
      <c r="B2887" s="119" t="s">
        <v>18043</v>
      </c>
      <c r="C2887" s="118" t="s">
        <v>15233</v>
      </c>
      <c r="D2887" s="120">
        <v>1872.96</v>
      </c>
    </row>
    <row r="2888" spans="1:4" ht="30" customHeight="1" x14ac:dyDescent="0.25">
      <c r="A2888" s="118">
        <v>2019784</v>
      </c>
      <c r="B2888" s="119" t="s">
        <v>18044</v>
      </c>
      <c r="C2888" s="118" t="s">
        <v>15233</v>
      </c>
      <c r="D2888" s="120">
        <v>2411.79</v>
      </c>
    </row>
    <row r="2889" spans="1:4" ht="30" customHeight="1" x14ac:dyDescent="0.25">
      <c r="A2889" s="118">
        <v>2019785</v>
      </c>
      <c r="B2889" s="119" t="s">
        <v>18045</v>
      </c>
      <c r="C2889" s="118" t="s">
        <v>15233</v>
      </c>
      <c r="D2889" s="120">
        <v>3204.85</v>
      </c>
    </row>
    <row r="2890" spans="1:4" ht="30" customHeight="1" x14ac:dyDescent="0.25">
      <c r="A2890" s="118">
        <v>2019776</v>
      </c>
      <c r="B2890" s="119" t="s">
        <v>18046</v>
      </c>
      <c r="C2890" s="118" t="s">
        <v>15233</v>
      </c>
      <c r="D2890" s="120">
        <v>542.54</v>
      </c>
    </row>
    <row r="2891" spans="1:4" ht="30" customHeight="1" x14ac:dyDescent="0.25">
      <c r="A2891" s="118">
        <v>2019777</v>
      </c>
      <c r="B2891" s="119" t="s">
        <v>18047</v>
      </c>
      <c r="C2891" s="118" t="s">
        <v>15233</v>
      </c>
      <c r="D2891" s="120">
        <v>1400.09</v>
      </c>
    </row>
    <row r="2892" spans="1:4" ht="30" customHeight="1" x14ac:dyDescent="0.25">
      <c r="A2892" s="118">
        <v>2019778</v>
      </c>
      <c r="B2892" s="119" t="s">
        <v>18048</v>
      </c>
      <c r="C2892" s="118" t="s">
        <v>15233</v>
      </c>
      <c r="D2892" s="120">
        <v>2350.36</v>
      </c>
    </row>
    <row r="2893" spans="1:4" ht="30" customHeight="1" x14ac:dyDescent="0.25">
      <c r="A2893" s="118">
        <v>2019779</v>
      </c>
      <c r="B2893" s="119" t="s">
        <v>18049</v>
      </c>
      <c r="C2893" s="118" t="s">
        <v>15233</v>
      </c>
      <c r="D2893" s="120">
        <v>829.64</v>
      </c>
    </row>
    <row r="2894" spans="1:4" ht="30" customHeight="1" x14ac:dyDescent="0.25">
      <c r="A2894" s="118">
        <v>2019780</v>
      </c>
      <c r="B2894" s="119" t="s">
        <v>18050</v>
      </c>
      <c r="C2894" s="118" t="s">
        <v>15233</v>
      </c>
      <c r="D2894" s="120">
        <v>1012.14</v>
      </c>
    </row>
    <row r="2895" spans="1:4" ht="30" customHeight="1" x14ac:dyDescent="0.25">
      <c r="A2895" s="118">
        <v>2019781</v>
      </c>
      <c r="B2895" s="119" t="s">
        <v>18051</v>
      </c>
      <c r="C2895" s="118" t="s">
        <v>15233</v>
      </c>
      <c r="D2895" s="120">
        <v>1274.52</v>
      </c>
    </row>
    <row r="2896" spans="1:4" ht="30" customHeight="1" x14ac:dyDescent="0.25">
      <c r="A2896" s="118">
        <v>2019773</v>
      </c>
      <c r="B2896" s="119" t="s">
        <v>18052</v>
      </c>
      <c r="C2896" s="118" t="s">
        <v>15233</v>
      </c>
      <c r="D2896" s="120">
        <v>363.56</v>
      </c>
    </row>
    <row r="2897" spans="1:4" ht="30" customHeight="1" x14ac:dyDescent="0.25">
      <c r="A2897" s="118">
        <v>2019774</v>
      </c>
      <c r="B2897" s="119" t="s">
        <v>18053</v>
      </c>
      <c r="C2897" s="118" t="s">
        <v>15233</v>
      </c>
      <c r="D2897" s="120">
        <v>389.08</v>
      </c>
    </row>
    <row r="2898" spans="1:4" ht="30" customHeight="1" x14ac:dyDescent="0.25">
      <c r="A2898" s="118">
        <v>2019775</v>
      </c>
      <c r="B2898" s="119" t="s">
        <v>18054</v>
      </c>
      <c r="C2898" s="118" t="s">
        <v>15233</v>
      </c>
      <c r="D2898" s="120">
        <v>337.38</v>
      </c>
    </row>
    <row r="2899" spans="1:4" ht="30" customHeight="1" x14ac:dyDescent="0.25">
      <c r="A2899" s="118">
        <v>2019755</v>
      </c>
      <c r="B2899" s="119" t="s">
        <v>18055</v>
      </c>
      <c r="C2899" s="118" t="s">
        <v>15233</v>
      </c>
      <c r="D2899" s="120">
        <v>427.89</v>
      </c>
    </row>
    <row r="2900" spans="1:4" ht="30" customHeight="1" x14ac:dyDescent="0.25">
      <c r="A2900" s="118">
        <v>2019764</v>
      </c>
      <c r="B2900" s="119" t="s">
        <v>18056</v>
      </c>
      <c r="C2900" s="118" t="s">
        <v>15233</v>
      </c>
      <c r="D2900" s="120">
        <v>454.49</v>
      </c>
    </row>
    <row r="2901" spans="1:4" ht="30" customHeight="1" x14ac:dyDescent="0.25">
      <c r="A2901" s="118">
        <v>2019756</v>
      </c>
      <c r="B2901" s="119" t="s">
        <v>18057</v>
      </c>
      <c r="C2901" s="118" t="s">
        <v>15233</v>
      </c>
      <c r="D2901" s="120">
        <v>764.7</v>
      </c>
    </row>
    <row r="2902" spans="1:4" ht="30" customHeight="1" x14ac:dyDescent="0.25">
      <c r="A2902" s="118">
        <v>2019765</v>
      </c>
      <c r="B2902" s="119" t="s">
        <v>18058</v>
      </c>
      <c r="C2902" s="118" t="s">
        <v>15233</v>
      </c>
      <c r="D2902" s="120">
        <v>791.3</v>
      </c>
    </row>
    <row r="2903" spans="1:4" ht="30" customHeight="1" x14ac:dyDescent="0.25">
      <c r="A2903" s="118">
        <v>2019757</v>
      </c>
      <c r="B2903" s="119" t="s">
        <v>18059</v>
      </c>
      <c r="C2903" s="118" t="s">
        <v>15233</v>
      </c>
      <c r="D2903" s="120">
        <v>809.93</v>
      </c>
    </row>
    <row r="2904" spans="1:4" ht="30" customHeight="1" x14ac:dyDescent="0.25">
      <c r="A2904" s="118">
        <v>2019766</v>
      </c>
      <c r="B2904" s="119" t="s">
        <v>18060</v>
      </c>
      <c r="C2904" s="118" t="s">
        <v>15233</v>
      </c>
      <c r="D2904" s="120">
        <v>872.63</v>
      </c>
    </row>
    <row r="2905" spans="1:4" ht="30" customHeight="1" x14ac:dyDescent="0.25">
      <c r="A2905" s="118">
        <v>2019758</v>
      </c>
      <c r="B2905" s="119" t="s">
        <v>18061</v>
      </c>
      <c r="C2905" s="118" t="s">
        <v>15233</v>
      </c>
      <c r="D2905" s="120">
        <v>850.44</v>
      </c>
    </row>
    <row r="2906" spans="1:4" ht="30" customHeight="1" x14ac:dyDescent="0.25">
      <c r="A2906" s="118">
        <v>2019767</v>
      </c>
      <c r="B2906" s="119" t="s">
        <v>18062</v>
      </c>
      <c r="C2906" s="118" t="s">
        <v>15233</v>
      </c>
      <c r="D2906" s="120">
        <v>913.63</v>
      </c>
    </row>
    <row r="2907" spans="1:4" ht="30" customHeight="1" x14ac:dyDescent="0.25">
      <c r="A2907" s="118">
        <v>2019759</v>
      </c>
      <c r="B2907" s="119" t="s">
        <v>18063</v>
      </c>
      <c r="C2907" s="118" t="s">
        <v>15233</v>
      </c>
      <c r="D2907" s="120">
        <v>953.13</v>
      </c>
    </row>
    <row r="2908" spans="1:4" ht="30" customHeight="1" x14ac:dyDescent="0.25">
      <c r="A2908" s="118">
        <v>2019768</v>
      </c>
      <c r="B2908" s="119" t="s">
        <v>18064</v>
      </c>
      <c r="C2908" s="118" t="s">
        <v>15233</v>
      </c>
      <c r="D2908" s="120">
        <v>1026.1600000000001</v>
      </c>
    </row>
    <row r="2909" spans="1:4" ht="30" customHeight="1" x14ac:dyDescent="0.25">
      <c r="A2909" s="118">
        <v>2019760</v>
      </c>
      <c r="B2909" s="119" t="s">
        <v>18065</v>
      </c>
      <c r="C2909" s="118" t="s">
        <v>15233</v>
      </c>
      <c r="D2909" s="120">
        <v>1171.81</v>
      </c>
    </row>
    <row r="2910" spans="1:4" ht="30" customHeight="1" x14ac:dyDescent="0.25">
      <c r="A2910" s="118">
        <v>2019769</v>
      </c>
      <c r="B2910" s="119" t="s">
        <v>18066</v>
      </c>
      <c r="C2910" s="118" t="s">
        <v>15233</v>
      </c>
      <c r="D2910" s="120">
        <v>1254.68</v>
      </c>
    </row>
    <row r="2911" spans="1:4" ht="30" customHeight="1" x14ac:dyDescent="0.25">
      <c r="A2911" s="118">
        <v>2019761</v>
      </c>
      <c r="B2911" s="119" t="s">
        <v>18067</v>
      </c>
      <c r="C2911" s="118" t="s">
        <v>15233</v>
      </c>
      <c r="D2911" s="120">
        <v>1188.68</v>
      </c>
    </row>
    <row r="2912" spans="1:4" ht="30" customHeight="1" x14ac:dyDescent="0.25">
      <c r="A2912" s="118">
        <v>2019770</v>
      </c>
      <c r="B2912" s="119" t="s">
        <v>18068</v>
      </c>
      <c r="C2912" s="118" t="s">
        <v>15233</v>
      </c>
      <c r="D2912" s="120">
        <v>1256.79</v>
      </c>
    </row>
    <row r="2913" spans="1:4" ht="30" customHeight="1" x14ac:dyDescent="0.25">
      <c r="A2913" s="118">
        <v>2019762</v>
      </c>
      <c r="B2913" s="119" t="s">
        <v>18069</v>
      </c>
      <c r="C2913" s="118" t="s">
        <v>15233</v>
      </c>
      <c r="D2913" s="120">
        <v>1330.04</v>
      </c>
    </row>
    <row r="2914" spans="1:4" ht="30" customHeight="1" x14ac:dyDescent="0.25">
      <c r="A2914" s="118">
        <v>2019771</v>
      </c>
      <c r="B2914" s="119" t="s">
        <v>18070</v>
      </c>
      <c r="C2914" s="118" t="s">
        <v>15233</v>
      </c>
      <c r="D2914" s="120">
        <v>1417.83</v>
      </c>
    </row>
    <row r="2915" spans="1:4" ht="30" customHeight="1" x14ac:dyDescent="0.25">
      <c r="A2915" s="118">
        <v>2019763</v>
      </c>
      <c r="B2915" s="119" t="s">
        <v>18071</v>
      </c>
      <c r="C2915" s="118" t="s">
        <v>15233</v>
      </c>
      <c r="D2915" s="120">
        <v>4509.03</v>
      </c>
    </row>
    <row r="2916" spans="1:4" ht="30" customHeight="1" x14ac:dyDescent="0.25">
      <c r="A2916" s="118">
        <v>2019772</v>
      </c>
      <c r="B2916" s="119" t="s">
        <v>18072</v>
      </c>
      <c r="C2916" s="118" t="s">
        <v>15233</v>
      </c>
      <c r="D2916" s="120">
        <v>4595.3500000000004</v>
      </c>
    </row>
    <row r="2917" spans="1:4" ht="15.75" customHeight="1" x14ac:dyDescent="0.25">
      <c r="A2917" s="118">
        <v>2003811</v>
      </c>
      <c r="B2917" s="119" t="s">
        <v>18073</v>
      </c>
      <c r="C2917" s="118" t="s">
        <v>15233</v>
      </c>
      <c r="D2917" s="120">
        <v>150.82</v>
      </c>
    </row>
    <row r="2918" spans="1:4" ht="15.75" customHeight="1" x14ac:dyDescent="0.25">
      <c r="A2918" s="118">
        <v>2003812</v>
      </c>
      <c r="B2918" s="119" t="s">
        <v>18074</v>
      </c>
      <c r="C2918" s="118" t="s">
        <v>15233</v>
      </c>
      <c r="D2918" s="120">
        <v>178.72</v>
      </c>
    </row>
    <row r="2919" spans="1:4" ht="15.75" customHeight="1" x14ac:dyDescent="0.25">
      <c r="A2919" s="118">
        <v>2003813</v>
      </c>
      <c r="B2919" s="119" t="s">
        <v>18075</v>
      </c>
      <c r="C2919" s="118" t="s">
        <v>15233</v>
      </c>
      <c r="D2919" s="120">
        <v>212.92</v>
      </c>
    </row>
    <row r="2920" spans="1:4" ht="15.75" customHeight="1" x14ac:dyDescent="0.25">
      <c r="A2920" s="118">
        <v>2003814</v>
      </c>
      <c r="B2920" s="119" t="s">
        <v>18076</v>
      </c>
      <c r="C2920" s="118" t="s">
        <v>15233</v>
      </c>
      <c r="D2920" s="120">
        <v>242.92</v>
      </c>
    </row>
    <row r="2921" spans="1:4" ht="15.75" customHeight="1" x14ac:dyDescent="0.25">
      <c r="A2921" s="118">
        <v>2003815</v>
      </c>
      <c r="B2921" s="119" t="s">
        <v>18077</v>
      </c>
      <c r="C2921" s="118" t="s">
        <v>15233</v>
      </c>
      <c r="D2921" s="120">
        <v>272.92</v>
      </c>
    </row>
    <row r="2922" spans="1:4" ht="15.75" customHeight="1" x14ac:dyDescent="0.25">
      <c r="A2922" s="118">
        <v>2003816</v>
      </c>
      <c r="B2922" s="119" t="s">
        <v>18078</v>
      </c>
      <c r="C2922" s="118" t="s">
        <v>15233</v>
      </c>
      <c r="D2922" s="120">
        <v>337.12</v>
      </c>
    </row>
    <row r="2923" spans="1:4" ht="15.75" customHeight="1" x14ac:dyDescent="0.25">
      <c r="A2923" s="118">
        <v>2003817</v>
      </c>
      <c r="B2923" s="119" t="s">
        <v>18079</v>
      </c>
      <c r="C2923" s="118" t="s">
        <v>15233</v>
      </c>
      <c r="D2923" s="120">
        <v>395.03</v>
      </c>
    </row>
    <row r="2924" spans="1:4" ht="15.75" customHeight="1" x14ac:dyDescent="0.25">
      <c r="A2924" s="118">
        <v>2003799</v>
      </c>
      <c r="B2924" s="119" t="s">
        <v>18080</v>
      </c>
      <c r="C2924" s="118" t="s">
        <v>15233</v>
      </c>
      <c r="D2924" s="120">
        <v>63</v>
      </c>
    </row>
    <row r="2925" spans="1:4" ht="15.75" customHeight="1" x14ac:dyDescent="0.25">
      <c r="A2925" s="118">
        <v>2003798</v>
      </c>
      <c r="B2925" s="119" t="s">
        <v>18081</v>
      </c>
      <c r="C2925" s="118" t="s">
        <v>15233</v>
      </c>
      <c r="D2925" s="120">
        <v>54.72</v>
      </c>
    </row>
    <row r="2926" spans="1:4" ht="15.75" customHeight="1" x14ac:dyDescent="0.25">
      <c r="A2926" s="118">
        <v>2003801</v>
      </c>
      <c r="B2926" s="119" t="s">
        <v>18082</v>
      </c>
      <c r="C2926" s="118" t="s">
        <v>15233</v>
      </c>
      <c r="D2926" s="120">
        <v>79.599999999999994</v>
      </c>
    </row>
    <row r="2927" spans="1:4" ht="15.75" customHeight="1" x14ac:dyDescent="0.25">
      <c r="A2927" s="118">
        <v>2003800</v>
      </c>
      <c r="B2927" s="119" t="s">
        <v>18083</v>
      </c>
      <c r="C2927" s="118" t="s">
        <v>15233</v>
      </c>
      <c r="D2927" s="120">
        <v>68.02</v>
      </c>
    </row>
    <row r="2928" spans="1:4" ht="15.75" customHeight="1" x14ac:dyDescent="0.25">
      <c r="A2928" s="118">
        <v>2003714</v>
      </c>
      <c r="B2928" s="119" t="s">
        <v>18084</v>
      </c>
      <c r="C2928" s="118" t="s">
        <v>15154</v>
      </c>
      <c r="D2928" s="120">
        <v>1684.49</v>
      </c>
    </row>
    <row r="2929" spans="1:4" ht="15.75" customHeight="1" x14ac:dyDescent="0.25">
      <c r="A2929" s="118">
        <v>2003713</v>
      </c>
      <c r="B2929" s="119" t="s">
        <v>18085</v>
      </c>
      <c r="C2929" s="118" t="s">
        <v>15154</v>
      </c>
      <c r="D2929" s="120">
        <v>1647.23</v>
      </c>
    </row>
    <row r="2930" spans="1:4" ht="15.75" customHeight="1" x14ac:dyDescent="0.25">
      <c r="A2930" s="118">
        <v>2003716</v>
      </c>
      <c r="B2930" s="119" t="s">
        <v>18086</v>
      </c>
      <c r="C2930" s="118" t="s">
        <v>15154</v>
      </c>
      <c r="D2930" s="120">
        <v>2004.52</v>
      </c>
    </row>
    <row r="2931" spans="1:4" ht="15.75" customHeight="1" x14ac:dyDescent="0.25">
      <c r="A2931" s="118">
        <v>2003715</v>
      </c>
      <c r="B2931" s="119" t="s">
        <v>18087</v>
      </c>
      <c r="C2931" s="118" t="s">
        <v>15154</v>
      </c>
      <c r="D2931" s="120">
        <v>1960.89</v>
      </c>
    </row>
    <row r="2932" spans="1:4" ht="15.75" customHeight="1" x14ac:dyDescent="0.25">
      <c r="A2932" s="118">
        <v>2003718</v>
      </c>
      <c r="B2932" s="119" t="s">
        <v>18088</v>
      </c>
      <c r="C2932" s="118" t="s">
        <v>15154</v>
      </c>
      <c r="D2932" s="120">
        <v>2317.67</v>
      </c>
    </row>
    <row r="2933" spans="1:4" ht="15.75" customHeight="1" x14ac:dyDescent="0.25">
      <c r="A2933" s="118">
        <v>2003717</v>
      </c>
      <c r="B2933" s="119" t="s">
        <v>18089</v>
      </c>
      <c r="C2933" s="118" t="s">
        <v>15154</v>
      </c>
      <c r="D2933" s="120">
        <v>2268.84</v>
      </c>
    </row>
    <row r="2934" spans="1:4" ht="15.75" customHeight="1" x14ac:dyDescent="0.25">
      <c r="A2934" s="118">
        <v>2003720</v>
      </c>
      <c r="B2934" s="119" t="s">
        <v>18090</v>
      </c>
      <c r="C2934" s="118" t="s">
        <v>15154</v>
      </c>
      <c r="D2934" s="120">
        <v>2637.66</v>
      </c>
    </row>
    <row r="2935" spans="1:4" ht="15.75" customHeight="1" x14ac:dyDescent="0.25">
      <c r="A2935" s="118">
        <v>2003719</v>
      </c>
      <c r="B2935" s="119" t="s">
        <v>18091</v>
      </c>
      <c r="C2935" s="118" t="s">
        <v>15154</v>
      </c>
      <c r="D2935" s="120">
        <v>2582.46</v>
      </c>
    </row>
    <row r="2936" spans="1:4" ht="15.75" customHeight="1" x14ac:dyDescent="0.25">
      <c r="A2936" s="118">
        <v>2003722</v>
      </c>
      <c r="B2936" s="119" t="s">
        <v>18092</v>
      </c>
      <c r="C2936" s="118" t="s">
        <v>15154</v>
      </c>
      <c r="D2936" s="120">
        <v>2950.81</v>
      </c>
    </row>
    <row r="2937" spans="1:4" ht="15.75" customHeight="1" x14ac:dyDescent="0.25">
      <c r="A2937" s="118">
        <v>2003721</v>
      </c>
      <c r="B2937" s="119" t="s">
        <v>18093</v>
      </c>
      <c r="C2937" s="118" t="s">
        <v>15154</v>
      </c>
      <c r="D2937" s="120">
        <v>2890.4</v>
      </c>
    </row>
    <row r="2938" spans="1:4" ht="15.75" customHeight="1" x14ac:dyDescent="0.25">
      <c r="A2938" s="118">
        <v>2003724</v>
      </c>
      <c r="B2938" s="119" t="s">
        <v>18094</v>
      </c>
      <c r="C2938" s="118" t="s">
        <v>15154</v>
      </c>
      <c r="D2938" s="120">
        <v>3270.84</v>
      </c>
    </row>
    <row r="2939" spans="1:4" ht="15.75" customHeight="1" x14ac:dyDescent="0.25">
      <c r="A2939" s="118">
        <v>2003723</v>
      </c>
      <c r="B2939" s="119" t="s">
        <v>18095</v>
      </c>
      <c r="C2939" s="118" t="s">
        <v>15154</v>
      </c>
      <c r="D2939" s="120">
        <v>3204.06</v>
      </c>
    </row>
    <row r="2940" spans="1:4" ht="15.75" customHeight="1" x14ac:dyDescent="0.25">
      <c r="A2940" s="118">
        <v>2003726</v>
      </c>
      <c r="B2940" s="119" t="s">
        <v>18096</v>
      </c>
      <c r="C2940" s="118" t="s">
        <v>15154</v>
      </c>
      <c r="D2940" s="120">
        <v>3583.99</v>
      </c>
    </row>
    <row r="2941" spans="1:4" ht="15.75" customHeight="1" x14ac:dyDescent="0.25">
      <c r="A2941" s="118">
        <v>2003725</v>
      </c>
      <c r="B2941" s="119" t="s">
        <v>18097</v>
      </c>
      <c r="C2941" s="118" t="s">
        <v>15154</v>
      </c>
      <c r="D2941" s="120">
        <v>3512</v>
      </c>
    </row>
    <row r="2942" spans="1:4" ht="15.75" customHeight="1" x14ac:dyDescent="0.25">
      <c r="A2942" s="118">
        <v>2003859</v>
      </c>
      <c r="B2942" s="119" t="s">
        <v>18098</v>
      </c>
      <c r="C2942" s="118" t="s">
        <v>15350</v>
      </c>
      <c r="D2942" s="120">
        <v>67.94</v>
      </c>
    </row>
    <row r="2943" spans="1:4" ht="15.75" customHeight="1" x14ac:dyDescent="0.25">
      <c r="A2943" s="118">
        <v>2003861</v>
      </c>
      <c r="B2943" s="119" t="s">
        <v>18099</v>
      </c>
      <c r="C2943" s="118" t="s">
        <v>15233</v>
      </c>
      <c r="D2943" s="120">
        <v>27.41</v>
      </c>
    </row>
    <row r="2944" spans="1:4" ht="15.75" customHeight="1" x14ac:dyDescent="0.25">
      <c r="A2944" s="118">
        <v>2003862</v>
      </c>
      <c r="B2944" s="119" t="s">
        <v>18100</v>
      </c>
      <c r="C2944" s="118" t="s">
        <v>15233</v>
      </c>
      <c r="D2944" s="120">
        <v>24.22</v>
      </c>
    </row>
    <row r="2945" spans="1:4" ht="15.75" customHeight="1" x14ac:dyDescent="0.25">
      <c r="A2945" s="118">
        <v>2003411</v>
      </c>
      <c r="B2945" s="119" t="s">
        <v>18101</v>
      </c>
      <c r="C2945" s="118" t="s">
        <v>15233</v>
      </c>
      <c r="D2945" s="120">
        <v>802.84</v>
      </c>
    </row>
    <row r="2946" spans="1:4" ht="15.75" customHeight="1" x14ac:dyDescent="0.25">
      <c r="A2946" s="118">
        <v>2003410</v>
      </c>
      <c r="B2946" s="119" t="s">
        <v>18102</v>
      </c>
      <c r="C2946" s="118" t="s">
        <v>15233</v>
      </c>
      <c r="D2946" s="120">
        <v>751.11</v>
      </c>
    </row>
    <row r="2947" spans="1:4" ht="15.75" customHeight="1" x14ac:dyDescent="0.25">
      <c r="A2947" s="118">
        <v>2003415</v>
      </c>
      <c r="B2947" s="119" t="s">
        <v>18103</v>
      </c>
      <c r="C2947" s="118" t="s">
        <v>15233</v>
      </c>
      <c r="D2947" s="120">
        <v>882.57</v>
      </c>
    </row>
    <row r="2948" spans="1:4" ht="15.75" customHeight="1" x14ac:dyDescent="0.25">
      <c r="A2948" s="118">
        <v>2003414</v>
      </c>
      <c r="B2948" s="119" t="s">
        <v>18104</v>
      </c>
      <c r="C2948" s="118" t="s">
        <v>15233</v>
      </c>
      <c r="D2948" s="120">
        <v>825.27</v>
      </c>
    </row>
    <row r="2949" spans="1:4" ht="15.75" customHeight="1" x14ac:dyDescent="0.25">
      <c r="A2949" s="118">
        <v>2003419</v>
      </c>
      <c r="B2949" s="119" t="s">
        <v>18105</v>
      </c>
      <c r="C2949" s="118" t="s">
        <v>15233</v>
      </c>
      <c r="D2949" s="120">
        <v>1068.92</v>
      </c>
    </row>
    <row r="2950" spans="1:4" ht="15.75" customHeight="1" x14ac:dyDescent="0.25">
      <c r="A2950" s="118">
        <v>2003418</v>
      </c>
      <c r="B2950" s="119" t="s">
        <v>18106</v>
      </c>
      <c r="C2950" s="118" t="s">
        <v>15233</v>
      </c>
      <c r="D2950" s="120">
        <v>996.96</v>
      </c>
    </row>
    <row r="2951" spans="1:4" ht="15.75" customHeight="1" x14ac:dyDescent="0.25">
      <c r="A2951" s="118">
        <v>2003423</v>
      </c>
      <c r="B2951" s="119" t="s">
        <v>18107</v>
      </c>
      <c r="C2951" s="118" t="s">
        <v>15233</v>
      </c>
      <c r="D2951" s="120">
        <v>1226.19</v>
      </c>
    </row>
    <row r="2952" spans="1:4" ht="15.75" customHeight="1" x14ac:dyDescent="0.25">
      <c r="A2952" s="118">
        <v>2003422</v>
      </c>
      <c r="B2952" s="119" t="s">
        <v>18108</v>
      </c>
      <c r="C2952" s="118" t="s">
        <v>15233</v>
      </c>
      <c r="D2952" s="120">
        <v>1143.97</v>
      </c>
    </row>
    <row r="2953" spans="1:4" ht="15.75" customHeight="1" x14ac:dyDescent="0.25">
      <c r="A2953" s="118">
        <v>2003427</v>
      </c>
      <c r="B2953" s="119" t="s">
        <v>18109</v>
      </c>
      <c r="C2953" s="118" t="s">
        <v>15233</v>
      </c>
      <c r="D2953" s="120">
        <v>1460.06</v>
      </c>
    </row>
    <row r="2954" spans="1:4" ht="15.75" customHeight="1" x14ac:dyDescent="0.25">
      <c r="A2954" s="118">
        <v>2003426</v>
      </c>
      <c r="B2954" s="119" t="s">
        <v>18110</v>
      </c>
      <c r="C2954" s="118" t="s">
        <v>15233</v>
      </c>
      <c r="D2954" s="120">
        <v>1361.99</v>
      </c>
    </row>
    <row r="2955" spans="1:4" ht="15.75" customHeight="1" x14ac:dyDescent="0.25">
      <c r="A2955" s="118">
        <v>2003431</v>
      </c>
      <c r="B2955" s="119" t="s">
        <v>18111</v>
      </c>
      <c r="C2955" s="118" t="s">
        <v>15233</v>
      </c>
      <c r="D2955" s="120">
        <v>1610.07</v>
      </c>
    </row>
    <row r="2956" spans="1:4" ht="15.75" customHeight="1" x14ac:dyDescent="0.25">
      <c r="A2956" s="118">
        <v>2003430</v>
      </c>
      <c r="B2956" s="119" t="s">
        <v>18112</v>
      </c>
      <c r="C2956" s="118" t="s">
        <v>15233</v>
      </c>
      <c r="D2956" s="120">
        <v>1494.17</v>
      </c>
    </row>
    <row r="2957" spans="1:4" ht="15.75" customHeight="1" x14ac:dyDescent="0.25">
      <c r="A2957" s="118">
        <v>2003435</v>
      </c>
      <c r="B2957" s="119" t="s">
        <v>18113</v>
      </c>
      <c r="C2957" s="118" t="s">
        <v>15233</v>
      </c>
      <c r="D2957" s="120">
        <v>1864.15</v>
      </c>
    </row>
    <row r="2958" spans="1:4" ht="15.75" customHeight="1" x14ac:dyDescent="0.25">
      <c r="A2958" s="118">
        <v>2003434</v>
      </c>
      <c r="B2958" s="119" t="s">
        <v>18114</v>
      </c>
      <c r="C2958" s="118" t="s">
        <v>15233</v>
      </c>
      <c r="D2958" s="120">
        <v>1730.65</v>
      </c>
    </row>
    <row r="2959" spans="1:4" ht="15.75" customHeight="1" x14ac:dyDescent="0.25">
      <c r="A2959" s="118">
        <v>2003439</v>
      </c>
      <c r="B2959" s="119" t="s">
        <v>18115</v>
      </c>
      <c r="C2959" s="118" t="s">
        <v>15233</v>
      </c>
      <c r="D2959" s="120">
        <v>2182.89</v>
      </c>
    </row>
    <row r="2960" spans="1:4" ht="15.75" customHeight="1" x14ac:dyDescent="0.25">
      <c r="A2960" s="118">
        <v>2003438</v>
      </c>
      <c r="B2960" s="119" t="s">
        <v>18116</v>
      </c>
      <c r="C2960" s="118" t="s">
        <v>15233</v>
      </c>
      <c r="D2960" s="120">
        <v>2027.41</v>
      </c>
    </row>
    <row r="2961" spans="1:4" ht="15.75" customHeight="1" x14ac:dyDescent="0.25">
      <c r="A2961" s="118">
        <v>2003167</v>
      </c>
      <c r="B2961" s="119" t="s">
        <v>18117</v>
      </c>
      <c r="C2961" s="118" t="s">
        <v>15233</v>
      </c>
      <c r="D2961" s="120">
        <v>2137.34</v>
      </c>
    </row>
    <row r="2962" spans="1:4" ht="15.75" customHeight="1" x14ac:dyDescent="0.25">
      <c r="A2962" s="118">
        <v>2003168</v>
      </c>
      <c r="B2962" s="119" t="s">
        <v>18118</v>
      </c>
      <c r="C2962" s="118" t="s">
        <v>15233</v>
      </c>
      <c r="D2962" s="120">
        <v>1977.51</v>
      </c>
    </row>
    <row r="2963" spans="1:4" ht="15.75" customHeight="1" x14ac:dyDescent="0.25">
      <c r="A2963" s="118">
        <v>2003407</v>
      </c>
      <c r="B2963" s="119" t="s">
        <v>18119</v>
      </c>
      <c r="C2963" s="118" t="s">
        <v>15233</v>
      </c>
      <c r="D2963" s="120">
        <v>689.78</v>
      </c>
    </row>
    <row r="2964" spans="1:4" ht="15.75" customHeight="1" x14ac:dyDescent="0.25">
      <c r="A2964" s="118">
        <v>2003406</v>
      </c>
      <c r="B2964" s="119" t="s">
        <v>18120</v>
      </c>
      <c r="C2964" s="118" t="s">
        <v>15233</v>
      </c>
      <c r="D2964" s="120">
        <v>649.74</v>
      </c>
    </row>
    <row r="2965" spans="1:4" ht="15.75" customHeight="1" x14ac:dyDescent="0.25">
      <c r="A2965" s="118">
        <v>2003169</v>
      </c>
      <c r="B2965" s="119" t="s">
        <v>18121</v>
      </c>
      <c r="C2965" s="118" t="s">
        <v>15233</v>
      </c>
      <c r="D2965" s="120">
        <v>2765.48</v>
      </c>
    </row>
    <row r="2966" spans="1:4" ht="15.75" customHeight="1" x14ac:dyDescent="0.25">
      <c r="A2966" s="118">
        <v>2003170</v>
      </c>
      <c r="B2966" s="119" t="s">
        <v>18122</v>
      </c>
      <c r="C2966" s="118" t="s">
        <v>15233</v>
      </c>
      <c r="D2966" s="120">
        <v>2560.8000000000002</v>
      </c>
    </row>
    <row r="2967" spans="1:4" ht="15.75" customHeight="1" x14ac:dyDescent="0.25">
      <c r="A2967" s="118">
        <v>2003389</v>
      </c>
      <c r="B2967" s="119" t="s">
        <v>18123</v>
      </c>
      <c r="C2967" s="118" t="s">
        <v>15233</v>
      </c>
      <c r="D2967" s="120">
        <v>234.42</v>
      </c>
    </row>
    <row r="2968" spans="1:4" ht="15.75" customHeight="1" x14ac:dyDescent="0.25">
      <c r="A2968" s="118">
        <v>2003388</v>
      </c>
      <c r="B2968" s="119" t="s">
        <v>18124</v>
      </c>
      <c r="C2968" s="118" t="s">
        <v>15233</v>
      </c>
      <c r="D2968" s="120">
        <v>217.31</v>
      </c>
    </row>
    <row r="2969" spans="1:4" ht="15.75" customHeight="1" x14ac:dyDescent="0.25">
      <c r="A2969" s="118">
        <v>2003393</v>
      </c>
      <c r="B2969" s="119" t="s">
        <v>18125</v>
      </c>
      <c r="C2969" s="118" t="s">
        <v>15233</v>
      </c>
      <c r="D2969" s="120">
        <v>372.56</v>
      </c>
    </row>
    <row r="2970" spans="1:4" ht="15.75" customHeight="1" x14ac:dyDescent="0.25">
      <c r="A2970" s="118">
        <v>2003392</v>
      </c>
      <c r="B2970" s="119" t="s">
        <v>18126</v>
      </c>
      <c r="C2970" s="118" t="s">
        <v>15233</v>
      </c>
      <c r="D2970" s="120">
        <v>349.2</v>
      </c>
    </row>
    <row r="2971" spans="1:4" ht="15.75" customHeight="1" x14ac:dyDescent="0.25">
      <c r="A2971" s="118">
        <v>2003173</v>
      </c>
      <c r="B2971" s="119" t="s">
        <v>18127</v>
      </c>
      <c r="C2971" s="118" t="s">
        <v>15233</v>
      </c>
      <c r="D2971" s="120">
        <v>897.01</v>
      </c>
    </row>
    <row r="2972" spans="1:4" ht="15.75" customHeight="1" x14ac:dyDescent="0.25">
      <c r="A2972" s="118">
        <v>2003174</v>
      </c>
      <c r="B2972" s="119" t="s">
        <v>18128</v>
      </c>
      <c r="C2972" s="118" t="s">
        <v>15233</v>
      </c>
      <c r="D2972" s="120">
        <v>843.71</v>
      </c>
    </row>
    <row r="2973" spans="1:4" ht="15.75" customHeight="1" x14ac:dyDescent="0.25">
      <c r="A2973" s="118">
        <v>2003171</v>
      </c>
      <c r="B2973" s="119" t="s">
        <v>18129</v>
      </c>
      <c r="C2973" s="118" t="s">
        <v>15233</v>
      </c>
      <c r="D2973" s="120">
        <v>622.27</v>
      </c>
    </row>
    <row r="2974" spans="1:4" ht="15.75" customHeight="1" x14ac:dyDescent="0.25">
      <c r="A2974" s="118">
        <v>2003172</v>
      </c>
      <c r="B2974" s="119" t="s">
        <v>18130</v>
      </c>
      <c r="C2974" s="118" t="s">
        <v>15233</v>
      </c>
      <c r="D2974" s="120">
        <v>588.89</v>
      </c>
    </row>
    <row r="2975" spans="1:4" ht="15.75" customHeight="1" x14ac:dyDescent="0.25">
      <c r="A2975" s="118">
        <v>2003399</v>
      </c>
      <c r="B2975" s="119" t="s">
        <v>18131</v>
      </c>
      <c r="C2975" s="118" t="s">
        <v>15233</v>
      </c>
      <c r="D2975" s="120">
        <v>629.08000000000004</v>
      </c>
    </row>
    <row r="2976" spans="1:4" ht="15.75" customHeight="1" x14ac:dyDescent="0.25">
      <c r="A2976" s="118">
        <v>2003398</v>
      </c>
      <c r="B2976" s="119" t="s">
        <v>18132</v>
      </c>
      <c r="C2976" s="118" t="s">
        <v>15233</v>
      </c>
      <c r="D2976" s="120">
        <v>592.83000000000004</v>
      </c>
    </row>
    <row r="2977" spans="1:4" ht="15.75" customHeight="1" x14ac:dyDescent="0.25">
      <c r="A2977" s="118">
        <v>2003403</v>
      </c>
      <c r="B2977" s="119" t="s">
        <v>18133</v>
      </c>
      <c r="C2977" s="118" t="s">
        <v>15233</v>
      </c>
      <c r="D2977" s="120">
        <v>768.04</v>
      </c>
    </row>
    <row r="2978" spans="1:4" ht="15.75" customHeight="1" x14ac:dyDescent="0.25">
      <c r="A2978" s="118">
        <v>2003402</v>
      </c>
      <c r="B2978" s="119" t="s">
        <v>18134</v>
      </c>
      <c r="C2978" s="118" t="s">
        <v>15233</v>
      </c>
      <c r="D2978" s="120">
        <v>723.25</v>
      </c>
    </row>
    <row r="2979" spans="1:4" ht="15.75" customHeight="1" x14ac:dyDescent="0.25">
      <c r="A2979" s="118">
        <v>2003452</v>
      </c>
      <c r="B2979" s="119" t="s">
        <v>18135</v>
      </c>
      <c r="C2979" s="118" t="s">
        <v>15154</v>
      </c>
      <c r="D2979" s="120">
        <v>839.92</v>
      </c>
    </row>
    <row r="2980" spans="1:4" ht="15.75" customHeight="1" x14ac:dyDescent="0.25">
      <c r="A2980" s="118">
        <v>2003453</v>
      </c>
      <c r="B2980" s="119" t="s">
        <v>18136</v>
      </c>
      <c r="C2980" s="118" t="s">
        <v>15154</v>
      </c>
      <c r="D2980" s="120">
        <v>987.04</v>
      </c>
    </row>
    <row r="2981" spans="1:4" ht="15.75" customHeight="1" x14ac:dyDescent="0.25">
      <c r="A2981" s="118">
        <v>2003454</v>
      </c>
      <c r="B2981" s="119" t="s">
        <v>18137</v>
      </c>
      <c r="C2981" s="118" t="s">
        <v>15154</v>
      </c>
      <c r="D2981" s="120">
        <v>1176.01</v>
      </c>
    </row>
    <row r="2982" spans="1:4" ht="15.75" customHeight="1" x14ac:dyDescent="0.25">
      <c r="A2982" s="118">
        <v>2003455</v>
      </c>
      <c r="B2982" s="119" t="s">
        <v>18138</v>
      </c>
      <c r="C2982" s="118" t="s">
        <v>15154</v>
      </c>
      <c r="D2982" s="120">
        <v>1400.89</v>
      </c>
    </row>
    <row r="2983" spans="1:4" ht="15.75" customHeight="1" x14ac:dyDescent="0.25">
      <c r="A2983" s="118">
        <v>2003456</v>
      </c>
      <c r="B2983" s="119" t="s">
        <v>18139</v>
      </c>
      <c r="C2983" s="118" t="s">
        <v>15154</v>
      </c>
      <c r="D2983" s="120">
        <v>1552.86</v>
      </c>
    </row>
    <row r="2984" spans="1:4" ht="15.75" customHeight="1" x14ac:dyDescent="0.25">
      <c r="A2984" s="118">
        <v>2003457</v>
      </c>
      <c r="B2984" s="119" t="s">
        <v>18140</v>
      </c>
      <c r="C2984" s="118" t="s">
        <v>15154</v>
      </c>
      <c r="D2984" s="120">
        <v>1869.07</v>
      </c>
    </row>
    <row r="2985" spans="1:4" ht="15.75" customHeight="1" x14ac:dyDescent="0.25">
      <c r="A2985" s="118">
        <v>2003462</v>
      </c>
      <c r="B2985" s="119" t="s">
        <v>18141</v>
      </c>
      <c r="C2985" s="118" t="s">
        <v>15154</v>
      </c>
      <c r="D2985" s="120">
        <v>1987.19</v>
      </c>
    </row>
    <row r="2986" spans="1:4" ht="15.75" customHeight="1" x14ac:dyDescent="0.25">
      <c r="A2986" s="118">
        <v>2003463</v>
      </c>
      <c r="B2986" s="119" t="s">
        <v>18142</v>
      </c>
      <c r="C2986" s="118" t="s">
        <v>15154</v>
      </c>
      <c r="D2986" s="120">
        <v>2417.12</v>
      </c>
    </row>
    <row r="2987" spans="1:4" ht="15.75" customHeight="1" x14ac:dyDescent="0.25">
      <c r="A2987" s="118">
        <v>2003468</v>
      </c>
      <c r="B2987" s="119" t="s">
        <v>18143</v>
      </c>
      <c r="C2987" s="118" t="s">
        <v>15154</v>
      </c>
      <c r="D2987" s="120">
        <v>2451.3000000000002</v>
      </c>
    </row>
    <row r="2988" spans="1:4" ht="15.75" customHeight="1" x14ac:dyDescent="0.25">
      <c r="A2988" s="118">
        <v>2003469</v>
      </c>
      <c r="B2988" s="119" t="s">
        <v>18144</v>
      </c>
      <c r="C2988" s="118" t="s">
        <v>15154</v>
      </c>
      <c r="D2988" s="120">
        <v>3002.7</v>
      </c>
    </row>
    <row r="2989" spans="1:4" ht="15.75" customHeight="1" x14ac:dyDescent="0.25">
      <c r="A2989" s="118">
        <v>2003458</v>
      </c>
      <c r="B2989" s="119" t="s">
        <v>18145</v>
      </c>
      <c r="C2989" s="118" t="s">
        <v>15154</v>
      </c>
      <c r="D2989" s="120">
        <v>1968.01</v>
      </c>
    </row>
    <row r="2990" spans="1:4" ht="15.75" customHeight="1" x14ac:dyDescent="0.25">
      <c r="A2990" s="118">
        <v>2003459</v>
      </c>
      <c r="B2990" s="119" t="s">
        <v>18146</v>
      </c>
      <c r="C2990" s="118" t="s">
        <v>15154</v>
      </c>
      <c r="D2990" s="120">
        <v>2388.11</v>
      </c>
    </row>
    <row r="2991" spans="1:4" ht="15.75" customHeight="1" x14ac:dyDescent="0.25">
      <c r="A2991" s="118">
        <v>2003464</v>
      </c>
      <c r="B2991" s="119" t="s">
        <v>18147</v>
      </c>
      <c r="C2991" s="118" t="s">
        <v>15154</v>
      </c>
      <c r="D2991" s="120">
        <v>2556.17</v>
      </c>
    </row>
    <row r="2992" spans="1:4" ht="15.75" customHeight="1" x14ac:dyDescent="0.25">
      <c r="A2992" s="118">
        <v>2003465</v>
      </c>
      <c r="B2992" s="119" t="s">
        <v>18148</v>
      </c>
      <c r="C2992" s="118" t="s">
        <v>15154</v>
      </c>
      <c r="D2992" s="120">
        <v>3134.39</v>
      </c>
    </row>
    <row r="2993" spans="1:4" ht="15.75" customHeight="1" x14ac:dyDescent="0.25">
      <c r="A2993" s="118">
        <v>2003470</v>
      </c>
      <c r="B2993" s="119" t="s">
        <v>18149</v>
      </c>
      <c r="C2993" s="118" t="s">
        <v>15154</v>
      </c>
      <c r="D2993" s="120">
        <v>3146.29</v>
      </c>
    </row>
    <row r="2994" spans="1:4" ht="15.75" customHeight="1" x14ac:dyDescent="0.25">
      <c r="A2994" s="118">
        <v>2003471</v>
      </c>
      <c r="B2994" s="119" t="s">
        <v>18150</v>
      </c>
      <c r="C2994" s="118" t="s">
        <v>15154</v>
      </c>
      <c r="D2994" s="120">
        <v>3883.24</v>
      </c>
    </row>
    <row r="2995" spans="1:4" ht="15.75" customHeight="1" x14ac:dyDescent="0.25">
      <c r="A2995" s="118">
        <v>2003460</v>
      </c>
      <c r="B2995" s="119" t="s">
        <v>18151</v>
      </c>
      <c r="C2995" s="118" t="s">
        <v>15154</v>
      </c>
      <c r="D2995" s="120">
        <v>2947.53</v>
      </c>
    </row>
    <row r="2996" spans="1:4" ht="15.75" customHeight="1" x14ac:dyDescent="0.25">
      <c r="A2996" s="118">
        <v>2003461</v>
      </c>
      <c r="B2996" s="119" t="s">
        <v>18152</v>
      </c>
      <c r="C2996" s="118" t="s">
        <v>15154</v>
      </c>
      <c r="D2996" s="120">
        <v>3625.62</v>
      </c>
    </row>
    <row r="2997" spans="1:4" ht="15.75" customHeight="1" x14ac:dyDescent="0.25">
      <c r="A2997" s="118">
        <v>2003466</v>
      </c>
      <c r="B2997" s="119" t="s">
        <v>18153</v>
      </c>
      <c r="C2997" s="118" t="s">
        <v>15154</v>
      </c>
      <c r="D2997" s="120">
        <v>3761.47</v>
      </c>
    </row>
    <row r="2998" spans="1:4" ht="15.75" customHeight="1" x14ac:dyDescent="0.25">
      <c r="A2998" s="118">
        <v>2003467</v>
      </c>
      <c r="B2998" s="119" t="s">
        <v>18154</v>
      </c>
      <c r="C2998" s="118" t="s">
        <v>15154</v>
      </c>
      <c r="D2998" s="120">
        <v>4664.5200000000004</v>
      </c>
    </row>
    <row r="2999" spans="1:4" ht="15.75" customHeight="1" x14ac:dyDescent="0.25">
      <c r="A2999" s="118">
        <v>2003472</v>
      </c>
      <c r="B2999" s="119" t="s">
        <v>18155</v>
      </c>
      <c r="C2999" s="118" t="s">
        <v>15154</v>
      </c>
      <c r="D2999" s="120">
        <v>4637.1400000000003</v>
      </c>
    </row>
    <row r="3000" spans="1:4" ht="15.75" customHeight="1" x14ac:dyDescent="0.25">
      <c r="A3000" s="118">
        <v>2003473</v>
      </c>
      <c r="B3000" s="119" t="s">
        <v>18156</v>
      </c>
      <c r="C3000" s="118" t="s">
        <v>15154</v>
      </c>
      <c r="D3000" s="120">
        <v>5782.63</v>
      </c>
    </row>
    <row r="3001" spans="1:4" ht="15.75" customHeight="1" x14ac:dyDescent="0.25">
      <c r="A3001" s="118">
        <v>2003176</v>
      </c>
      <c r="B3001" s="119" t="s">
        <v>18157</v>
      </c>
      <c r="C3001" s="118" t="s">
        <v>15154</v>
      </c>
      <c r="D3001" s="120">
        <v>617.54</v>
      </c>
    </row>
    <row r="3002" spans="1:4" ht="15.75" customHeight="1" x14ac:dyDescent="0.25">
      <c r="A3002" s="118">
        <v>2003175</v>
      </c>
      <c r="B3002" s="119" t="s">
        <v>18158</v>
      </c>
      <c r="C3002" s="118" t="s">
        <v>15154</v>
      </c>
      <c r="D3002" s="120">
        <v>707.57</v>
      </c>
    </row>
    <row r="3003" spans="1:4" ht="15.75" customHeight="1" x14ac:dyDescent="0.25">
      <c r="A3003" s="118">
        <v>2003201</v>
      </c>
      <c r="B3003" s="119" t="s">
        <v>18159</v>
      </c>
      <c r="C3003" s="118" t="s">
        <v>15154</v>
      </c>
      <c r="D3003" s="120">
        <v>690.95</v>
      </c>
    </row>
    <row r="3004" spans="1:4" ht="15.75" customHeight="1" x14ac:dyDescent="0.25">
      <c r="A3004" s="118">
        <v>2003202</v>
      </c>
      <c r="B3004" s="119" t="s">
        <v>18160</v>
      </c>
      <c r="C3004" s="118" t="s">
        <v>15154</v>
      </c>
      <c r="D3004" s="120">
        <v>632.25</v>
      </c>
    </row>
    <row r="3005" spans="1:4" ht="15.75" customHeight="1" x14ac:dyDescent="0.25">
      <c r="A3005" s="118">
        <v>2003178</v>
      </c>
      <c r="B3005" s="119" t="s">
        <v>18161</v>
      </c>
      <c r="C3005" s="118" t="s">
        <v>15154</v>
      </c>
      <c r="D3005" s="120">
        <v>390.93</v>
      </c>
    </row>
    <row r="3006" spans="1:4" ht="15.75" customHeight="1" x14ac:dyDescent="0.25">
      <c r="A3006" s="118">
        <v>2003177</v>
      </c>
      <c r="B3006" s="119" t="s">
        <v>18162</v>
      </c>
      <c r="C3006" s="118" t="s">
        <v>15154</v>
      </c>
      <c r="D3006" s="120">
        <v>439.33</v>
      </c>
    </row>
    <row r="3007" spans="1:4" ht="15.75" customHeight="1" x14ac:dyDescent="0.25">
      <c r="A3007" s="118">
        <v>2003203</v>
      </c>
      <c r="B3007" s="119" t="s">
        <v>18163</v>
      </c>
      <c r="C3007" s="118" t="s">
        <v>15154</v>
      </c>
      <c r="D3007" s="120">
        <v>495.71</v>
      </c>
    </row>
    <row r="3008" spans="1:4" ht="15.75" customHeight="1" x14ac:dyDescent="0.25">
      <c r="A3008" s="118">
        <v>2003204</v>
      </c>
      <c r="B3008" s="119" t="s">
        <v>18164</v>
      </c>
      <c r="C3008" s="118" t="s">
        <v>15154</v>
      </c>
      <c r="D3008" s="120">
        <v>454.29</v>
      </c>
    </row>
    <row r="3009" spans="1:4" ht="15.75" customHeight="1" x14ac:dyDescent="0.25">
      <c r="A3009" s="118">
        <v>2003180</v>
      </c>
      <c r="B3009" s="119" t="s">
        <v>18165</v>
      </c>
      <c r="C3009" s="118" t="s">
        <v>15154</v>
      </c>
      <c r="D3009" s="120">
        <v>616.29999999999995</v>
      </c>
    </row>
    <row r="3010" spans="1:4" ht="15.75" customHeight="1" x14ac:dyDescent="0.25">
      <c r="A3010" s="118">
        <v>2003179</v>
      </c>
      <c r="B3010" s="119" t="s">
        <v>18166</v>
      </c>
      <c r="C3010" s="118" t="s">
        <v>15154</v>
      </c>
      <c r="D3010" s="120">
        <v>705.94</v>
      </c>
    </row>
    <row r="3011" spans="1:4" ht="15.75" customHeight="1" x14ac:dyDescent="0.25">
      <c r="A3011" s="118">
        <v>2003205</v>
      </c>
      <c r="B3011" s="119" t="s">
        <v>18167</v>
      </c>
      <c r="C3011" s="118" t="s">
        <v>15154</v>
      </c>
      <c r="D3011" s="120">
        <v>1618.53</v>
      </c>
    </row>
    <row r="3012" spans="1:4" ht="15.75" customHeight="1" x14ac:dyDescent="0.25">
      <c r="A3012" s="118">
        <v>2003206</v>
      </c>
      <c r="B3012" s="119" t="s">
        <v>18168</v>
      </c>
      <c r="C3012" s="118" t="s">
        <v>15154</v>
      </c>
      <c r="D3012" s="120">
        <v>1513.44</v>
      </c>
    </row>
    <row r="3013" spans="1:4" ht="15.75" customHeight="1" x14ac:dyDescent="0.25">
      <c r="A3013" s="118">
        <v>2003182</v>
      </c>
      <c r="B3013" s="119" t="s">
        <v>18169</v>
      </c>
      <c r="C3013" s="118" t="s">
        <v>15154</v>
      </c>
      <c r="D3013" s="120">
        <v>761.72</v>
      </c>
    </row>
    <row r="3014" spans="1:4" ht="15.75" customHeight="1" x14ac:dyDescent="0.25">
      <c r="A3014" s="118">
        <v>2003181</v>
      </c>
      <c r="B3014" s="119" t="s">
        <v>18170</v>
      </c>
      <c r="C3014" s="118" t="s">
        <v>15154</v>
      </c>
      <c r="D3014" s="120">
        <v>885.26</v>
      </c>
    </row>
    <row r="3015" spans="1:4" ht="15.75" customHeight="1" x14ac:dyDescent="0.25">
      <c r="A3015" s="118">
        <v>2003207</v>
      </c>
      <c r="B3015" s="119" t="s">
        <v>18171</v>
      </c>
      <c r="C3015" s="118" t="s">
        <v>15154</v>
      </c>
      <c r="D3015" s="120">
        <v>1852.62</v>
      </c>
    </row>
    <row r="3016" spans="1:4" ht="15.75" customHeight="1" x14ac:dyDescent="0.25">
      <c r="A3016" s="118">
        <v>2003208</v>
      </c>
      <c r="B3016" s="119" t="s">
        <v>18172</v>
      </c>
      <c r="C3016" s="118" t="s">
        <v>15154</v>
      </c>
      <c r="D3016" s="120">
        <v>1730.39</v>
      </c>
    </row>
    <row r="3017" spans="1:4" ht="15.75" customHeight="1" x14ac:dyDescent="0.25">
      <c r="A3017" s="118">
        <v>2003184</v>
      </c>
      <c r="B3017" s="119" t="s">
        <v>18173</v>
      </c>
      <c r="C3017" s="118" t="s">
        <v>15154</v>
      </c>
      <c r="D3017" s="120">
        <v>988.84</v>
      </c>
    </row>
    <row r="3018" spans="1:4" ht="15.75" customHeight="1" x14ac:dyDescent="0.25">
      <c r="A3018" s="118">
        <v>2003183</v>
      </c>
      <c r="B3018" s="119" t="s">
        <v>18174</v>
      </c>
      <c r="C3018" s="118" t="s">
        <v>15154</v>
      </c>
      <c r="D3018" s="120">
        <v>1159.94</v>
      </c>
    </row>
    <row r="3019" spans="1:4" ht="15.75" customHeight="1" x14ac:dyDescent="0.25">
      <c r="A3019" s="118">
        <v>2003209</v>
      </c>
      <c r="B3019" s="119" t="s">
        <v>18175</v>
      </c>
      <c r="C3019" s="118" t="s">
        <v>15154</v>
      </c>
      <c r="D3019" s="120">
        <v>2868.17</v>
      </c>
    </row>
    <row r="3020" spans="1:4" ht="15.75" customHeight="1" x14ac:dyDescent="0.25">
      <c r="A3020" s="118">
        <v>2003210</v>
      </c>
      <c r="B3020" s="119" t="s">
        <v>18176</v>
      </c>
      <c r="C3020" s="118" t="s">
        <v>15154</v>
      </c>
      <c r="D3020" s="120">
        <v>2672.02</v>
      </c>
    </row>
    <row r="3021" spans="1:4" ht="15.75" customHeight="1" x14ac:dyDescent="0.25">
      <c r="A3021" s="118">
        <v>2003186</v>
      </c>
      <c r="B3021" s="119" t="s">
        <v>18177</v>
      </c>
      <c r="C3021" s="118" t="s">
        <v>15154</v>
      </c>
      <c r="D3021" s="120">
        <v>1269.96</v>
      </c>
    </row>
    <row r="3022" spans="1:4" ht="15.75" customHeight="1" x14ac:dyDescent="0.25">
      <c r="A3022" s="118">
        <v>2003185</v>
      </c>
      <c r="B3022" s="119" t="s">
        <v>18178</v>
      </c>
      <c r="C3022" s="118" t="s">
        <v>15154</v>
      </c>
      <c r="D3022" s="120">
        <v>1506.85</v>
      </c>
    </row>
    <row r="3023" spans="1:4" ht="15.75" customHeight="1" x14ac:dyDescent="0.25">
      <c r="A3023" s="118">
        <v>2003211</v>
      </c>
      <c r="B3023" s="119" t="s">
        <v>18179</v>
      </c>
      <c r="C3023" s="118" t="s">
        <v>15154</v>
      </c>
      <c r="D3023" s="120">
        <v>3625.3</v>
      </c>
    </row>
    <row r="3024" spans="1:4" ht="15.75" customHeight="1" x14ac:dyDescent="0.25">
      <c r="A3024" s="118">
        <v>2003212</v>
      </c>
      <c r="B3024" s="119" t="s">
        <v>18180</v>
      </c>
      <c r="C3024" s="118" t="s">
        <v>15154</v>
      </c>
      <c r="D3024" s="120">
        <v>3367.78</v>
      </c>
    </row>
    <row r="3025" spans="1:4" ht="15.75" customHeight="1" x14ac:dyDescent="0.25">
      <c r="A3025" s="118">
        <v>2003188</v>
      </c>
      <c r="B3025" s="119" t="s">
        <v>18181</v>
      </c>
      <c r="C3025" s="118" t="s">
        <v>15154</v>
      </c>
      <c r="D3025" s="120">
        <v>1566.57</v>
      </c>
    </row>
    <row r="3026" spans="1:4" ht="15.75" customHeight="1" x14ac:dyDescent="0.25">
      <c r="A3026" s="118">
        <v>2003187</v>
      </c>
      <c r="B3026" s="119" t="s">
        <v>18182</v>
      </c>
      <c r="C3026" s="118" t="s">
        <v>15154</v>
      </c>
      <c r="D3026" s="120">
        <v>1873.32</v>
      </c>
    </row>
    <row r="3027" spans="1:4" ht="15.75" customHeight="1" x14ac:dyDescent="0.25">
      <c r="A3027" s="118">
        <v>2003213</v>
      </c>
      <c r="B3027" s="119" t="s">
        <v>18183</v>
      </c>
      <c r="C3027" s="118" t="s">
        <v>15154</v>
      </c>
      <c r="D3027" s="120">
        <v>5242.71</v>
      </c>
    </row>
    <row r="3028" spans="1:4" ht="15.75" customHeight="1" x14ac:dyDescent="0.25">
      <c r="A3028" s="118">
        <v>2003214</v>
      </c>
      <c r="B3028" s="119" t="s">
        <v>18184</v>
      </c>
      <c r="C3028" s="118" t="s">
        <v>15154</v>
      </c>
      <c r="D3028" s="120">
        <v>4853.13</v>
      </c>
    </row>
    <row r="3029" spans="1:4" ht="15.75" customHeight="1" x14ac:dyDescent="0.25">
      <c r="A3029" s="118">
        <v>2003190</v>
      </c>
      <c r="B3029" s="119" t="s">
        <v>18185</v>
      </c>
      <c r="C3029" s="118" t="s">
        <v>15154</v>
      </c>
      <c r="D3029" s="120">
        <v>1950.75</v>
      </c>
    </row>
    <row r="3030" spans="1:4" ht="15.75" customHeight="1" x14ac:dyDescent="0.25">
      <c r="A3030" s="118">
        <v>2003189</v>
      </c>
      <c r="B3030" s="119" t="s">
        <v>18186</v>
      </c>
      <c r="C3030" s="118" t="s">
        <v>15154</v>
      </c>
      <c r="D3030" s="120">
        <v>2351.4499999999998</v>
      </c>
    </row>
    <row r="3031" spans="1:4" ht="15.75" customHeight="1" x14ac:dyDescent="0.25">
      <c r="A3031" s="118">
        <v>2003215</v>
      </c>
      <c r="B3031" s="119" t="s">
        <v>18187</v>
      </c>
      <c r="C3031" s="118" t="s">
        <v>15154</v>
      </c>
      <c r="D3031" s="120">
        <v>8657.8700000000008</v>
      </c>
    </row>
    <row r="3032" spans="1:4" ht="15.75" customHeight="1" x14ac:dyDescent="0.25">
      <c r="A3032" s="118">
        <v>2003216</v>
      </c>
      <c r="B3032" s="119" t="s">
        <v>18188</v>
      </c>
      <c r="C3032" s="118" t="s">
        <v>15154</v>
      </c>
      <c r="D3032" s="120">
        <v>7987.19</v>
      </c>
    </row>
    <row r="3033" spans="1:4" ht="15.75" customHeight="1" x14ac:dyDescent="0.25">
      <c r="A3033" s="118">
        <v>2003192</v>
      </c>
      <c r="B3033" s="119" t="s">
        <v>18189</v>
      </c>
      <c r="C3033" s="118" t="s">
        <v>15154</v>
      </c>
      <c r="D3033" s="120">
        <v>2110.27</v>
      </c>
    </row>
    <row r="3034" spans="1:4" ht="15.75" customHeight="1" x14ac:dyDescent="0.25">
      <c r="A3034" s="118">
        <v>2003191</v>
      </c>
      <c r="B3034" s="119" t="s">
        <v>18190</v>
      </c>
      <c r="C3034" s="118" t="s">
        <v>15154</v>
      </c>
      <c r="D3034" s="120">
        <v>2548.9299999999998</v>
      </c>
    </row>
    <row r="3035" spans="1:4" ht="15.75" customHeight="1" x14ac:dyDescent="0.25">
      <c r="A3035" s="118">
        <v>2003217</v>
      </c>
      <c r="B3035" s="119" t="s">
        <v>18191</v>
      </c>
      <c r="C3035" s="118" t="s">
        <v>15154</v>
      </c>
      <c r="D3035" s="120">
        <v>5998.36</v>
      </c>
    </row>
    <row r="3036" spans="1:4" ht="15.75" customHeight="1" x14ac:dyDescent="0.25">
      <c r="A3036" s="118">
        <v>2003218</v>
      </c>
      <c r="B3036" s="119" t="s">
        <v>18192</v>
      </c>
      <c r="C3036" s="118" t="s">
        <v>15154</v>
      </c>
      <c r="D3036" s="120">
        <v>5531.89</v>
      </c>
    </row>
    <row r="3037" spans="1:4" ht="15.75" customHeight="1" x14ac:dyDescent="0.25">
      <c r="A3037" s="118">
        <v>2003194</v>
      </c>
      <c r="B3037" s="119" t="s">
        <v>18193</v>
      </c>
      <c r="C3037" s="118" t="s">
        <v>15154</v>
      </c>
      <c r="D3037" s="120">
        <v>2570.02</v>
      </c>
    </row>
    <row r="3038" spans="1:4" ht="15.75" customHeight="1" x14ac:dyDescent="0.25">
      <c r="A3038" s="118">
        <v>2003193</v>
      </c>
      <c r="B3038" s="119" t="s">
        <v>18194</v>
      </c>
      <c r="C3038" s="118" t="s">
        <v>15154</v>
      </c>
      <c r="D3038" s="120">
        <v>3123.78</v>
      </c>
    </row>
    <row r="3039" spans="1:4" ht="15.75" customHeight="1" x14ac:dyDescent="0.25">
      <c r="A3039" s="118">
        <v>2003219</v>
      </c>
      <c r="B3039" s="119" t="s">
        <v>18195</v>
      </c>
      <c r="C3039" s="118" t="s">
        <v>15154</v>
      </c>
      <c r="D3039" s="120">
        <v>8119.97</v>
      </c>
    </row>
    <row r="3040" spans="1:4" ht="15.75" customHeight="1" x14ac:dyDescent="0.25">
      <c r="A3040" s="118">
        <v>2003220</v>
      </c>
      <c r="B3040" s="119" t="s">
        <v>18196</v>
      </c>
      <c r="C3040" s="118" t="s">
        <v>15154</v>
      </c>
      <c r="D3040" s="120">
        <v>7463.99</v>
      </c>
    </row>
    <row r="3041" spans="1:4" ht="15.75" customHeight="1" x14ac:dyDescent="0.25">
      <c r="A3041" s="118">
        <v>2003196</v>
      </c>
      <c r="B3041" s="119" t="s">
        <v>18197</v>
      </c>
      <c r="C3041" s="118" t="s">
        <v>15154</v>
      </c>
      <c r="D3041" s="120">
        <v>3163.68</v>
      </c>
    </row>
    <row r="3042" spans="1:4" ht="15.75" customHeight="1" x14ac:dyDescent="0.25">
      <c r="A3042" s="118">
        <v>2003195</v>
      </c>
      <c r="B3042" s="119" t="s">
        <v>18198</v>
      </c>
      <c r="C3042" s="118" t="s">
        <v>15154</v>
      </c>
      <c r="D3042" s="120">
        <v>3868.42</v>
      </c>
    </row>
    <row r="3043" spans="1:4" ht="15.75" customHeight="1" x14ac:dyDescent="0.25">
      <c r="A3043" s="118">
        <v>2003221</v>
      </c>
      <c r="B3043" s="119" t="s">
        <v>18199</v>
      </c>
      <c r="C3043" s="118" t="s">
        <v>15154</v>
      </c>
      <c r="D3043" s="120">
        <v>12249.5</v>
      </c>
    </row>
    <row r="3044" spans="1:4" ht="15.75" customHeight="1" x14ac:dyDescent="0.25">
      <c r="A3044" s="118">
        <v>2003222</v>
      </c>
      <c r="B3044" s="119" t="s">
        <v>18200</v>
      </c>
      <c r="C3044" s="118" t="s">
        <v>15154</v>
      </c>
      <c r="D3044" s="120">
        <v>11218.47</v>
      </c>
    </row>
    <row r="3045" spans="1:4" ht="15.75" customHeight="1" x14ac:dyDescent="0.25">
      <c r="A3045" s="118">
        <v>2003198</v>
      </c>
      <c r="B3045" s="119" t="s">
        <v>18201</v>
      </c>
      <c r="C3045" s="118" t="s">
        <v>15154</v>
      </c>
      <c r="D3045" s="120">
        <v>2951.82</v>
      </c>
    </row>
    <row r="3046" spans="1:4" ht="15.75" customHeight="1" x14ac:dyDescent="0.25">
      <c r="A3046" s="118">
        <v>2003197</v>
      </c>
      <c r="B3046" s="119" t="s">
        <v>18202</v>
      </c>
      <c r="C3046" s="118" t="s">
        <v>15154</v>
      </c>
      <c r="D3046" s="120">
        <v>3591.78</v>
      </c>
    </row>
    <row r="3047" spans="1:4" ht="15.75" customHeight="1" x14ac:dyDescent="0.25">
      <c r="A3047" s="118">
        <v>2003223</v>
      </c>
      <c r="B3047" s="119" t="s">
        <v>18203</v>
      </c>
      <c r="C3047" s="118" t="s">
        <v>15154</v>
      </c>
      <c r="D3047" s="120">
        <v>8330.6299999999992</v>
      </c>
    </row>
    <row r="3048" spans="1:4" ht="15.75" customHeight="1" x14ac:dyDescent="0.25">
      <c r="A3048" s="118">
        <v>2003224</v>
      </c>
      <c r="B3048" s="119" t="s">
        <v>18204</v>
      </c>
      <c r="C3048" s="118" t="s">
        <v>15154</v>
      </c>
      <c r="D3048" s="120">
        <v>7669.02</v>
      </c>
    </row>
    <row r="3049" spans="1:4" ht="15.75" customHeight="1" x14ac:dyDescent="0.25">
      <c r="A3049" s="118">
        <v>2003200</v>
      </c>
      <c r="B3049" s="119" t="s">
        <v>18205</v>
      </c>
      <c r="C3049" s="118" t="s">
        <v>15154</v>
      </c>
      <c r="D3049" s="120">
        <v>3432.05</v>
      </c>
    </row>
    <row r="3050" spans="1:4" ht="15.75" customHeight="1" x14ac:dyDescent="0.25">
      <c r="A3050" s="118">
        <v>2003199</v>
      </c>
      <c r="B3050" s="119" t="s">
        <v>18206</v>
      </c>
      <c r="C3050" s="118" t="s">
        <v>15154</v>
      </c>
      <c r="D3050" s="120">
        <v>4222.68</v>
      </c>
    </row>
    <row r="3051" spans="1:4" ht="15.75" customHeight="1" x14ac:dyDescent="0.25">
      <c r="A3051" s="118">
        <v>2003225</v>
      </c>
      <c r="B3051" s="119" t="s">
        <v>18207</v>
      </c>
      <c r="C3051" s="118" t="s">
        <v>15154</v>
      </c>
      <c r="D3051" s="120">
        <v>11920.09</v>
      </c>
    </row>
    <row r="3052" spans="1:4" ht="15.75" customHeight="1" x14ac:dyDescent="0.25">
      <c r="A3052" s="118">
        <v>2003226</v>
      </c>
      <c r="B3052" s="119" t="s">
        <v>18208</v>
      </c>
      <c r="C3052" s="118" t="s">
        <v>15154</v>
      </c>
      <c r="D3052" s="120">
        <v>10924.65</v>
      </c>
    </row>
    <row r="3053" spans="1:4" ht="15.75" customHeight="1" x14ac:dyDescent="0.25">
      <c r="A3053" s="118">
        <v>2003238</v>
      </c>
      <c r="B3053" s="119" t="s">
        <v>18209</v>
      </c>
      <c r="C3053" s="118" t="s">
        <v>15154</v>
      </c>
      <c r="D3053" s="120">
        <v>722.5</v>
      </c>
    </row>
    <row r="3054" spans="1:4" ht="15.75" customHeight="1" x14ac:dyDescent="0.25">
      <c r="A3054" s="118">
        <v>2003237</v>
      </c>
      <c r="B3054" s="119" t="s">
        <v>18210</v>
      </c>
      <c r="C3054" s="118" t="s">
        <v>15154</v>
      </c>
      <c r="D3054" s="120">
        <v>829.75</v>
      </c>
    </row>
    <row r="3055" spans="1:4" ht="15.75" customHeight="1" x14ac:dyDescent="0.25">
      <c r="A3055" s="118">
        <v>2003236</v>
      </c>
      <c r="B3055" s="119" t="s">
        <v>18211</v>
      </c>
      <c r="C3055" s="118" t="s">
        <v>15154</v>
      </c>
      <c r="D3055" s="120">
        <v>802.48</v>
      </c>
    </row>
    <row r="3056" spans="1:4" ht="15.75" customHeight="1" x14ac:dyDescent="0.25">
      <c r="A3056" s="118">
        <v>2003235</v>
      </c>
      <c r="B3056" s="119" t="s">
        <v>18212</v>
      </c>
      <c r="C3056" s="118" t="s">
        <v>15154</v>
      </c>
      <c r="D3056" s="120">
        <v>925.56</v>
      </c>
    </row>
    <row r="3057" spans="1:4" ht="15.75" customHeight="1" x14ac:dyDescent="0.25">
      <c r="A3057" s="118">
        <v>2003234</v>
      </c>
      <c r="B3057" s="119" t="s">
        <v>18213</v>
      </c>
      <c r="C3057" s="118" t="s">
        <v>15154</v>
      </c>
      <c r="D3057" s="120">
        <v>935.98</v>
      </c>
    </row>
    <row r="3058" spans="1:4" ht="15.75" customHeight="1" x14ac:dyDescent="0.25">
      <c r="A3058" s="118">
        <v>2003233</v>
      </c>
      <c r="B3058" s="119" t="s">
        <v>18214</v>
      </c>
      <c r="C3058" s="118" t="s">
        <v>15154</v>
      </c>
      <c r="D3058" s="120">
        <v>1087.7</v>
      </c>
    </row>
    <row r="3059" spans="1:4" ht="15.75" customHeight="1" x14ac:dyDescent="0.25">
      <c r="A3059" s="118">
        <v>2003232</v>
      </c>
      <c r="B3059" s="119" t="s">
        <v>18215</v>
      </c>
      <c r="C3059" s="118" t="s">
        <v>15154</v>
      </c>
      <c r="D3059" s="120">
        <v>984.18</v>
      </c>
    </row>
    <row r="3060" spans="1:4" ht="15.75" customHeight="1" x14ac:dyDescent="0.25">
      <c r="A3060" s="118">
        <v>2003231</v>
      </c>
      <c r="B3060" s="119" t="s">
        <v>18216</v>
      </c>
      <c r="C3060" s="118" t="s">
        <v>15154</v>
      </c>
      <c r="D3060" s="120">
        <v>1144.52</v>
      </c>
    </row>
    <row r="3061" spans="1:4" ht="15.75" customHeight="1" x14ac:dyDescent="0.25">
      <c r="A3061" s="118">
        <v>2003230</v>
      </c>
      <c r="B3061" s="119" t="s">
        <v>18217</v>
      </c>
      <c r="C3061" s="118" t="s">
        <v>15154</v>
      </c>
      <c r="D3061" s="120">
        <v>1280.3399999999999</v>
      </c>
    </row>
    <row r="3062" spans="1:4" ht="15.75" customHeight="1" x14ac:dyDescent="0.25">
      <c r="A3062" s="118">
        <v>2003229</v>
      </c>
      <c r="B3062" s="119" t="s">
        <v>18218</v>
      </c>
      <c r="C3062" s="118" t="s">
        <v>15154</v>
      </c>
      <c r="D3062" s="120">
        <v>1504.17</v>
      </c>
    </row>
    <row r="3063" spans="1:4" ht="15.75" customHeight="1" x14ac:dyDescent="0.25">
      <c r="A3063" s="118">
        <v>2003228</v>
      </c>
      <c r="B3063" s="119" t="s">
        <v>18219</v>
      </c>
      <c r="C3063" s="118" t="s">
        <v>15154</v>
      </c>
      <c r="D3063" s="120">
        <v>1416.74</v>
      </c>
    </row>
    <row r="3064" spans="1:4" ht="15.75" customHeight="1" x14ac:dyDescent="0.25">
      <c r="A3064" s="118">
        <v>2003227</v>
      </c>
      <c r="B3064" s="119" t="s">
        <v>18220</v>
      </c>
      <c r="C3064" s="118" t="s">
        <v>15154</v>
      </c>
      <c r="D3064" s="120">
        <v>1672.6</v>
      </c>
    </row>
    <row r="3065" spans="1:4" ht="15.75" customHeight="1" x14ac:dyDescent="0.25">
      <c r="A3065" s="118">
        <v>2003248</v>
      </c>
      <c r="B3065" s="119" t="s">
        <v>18221</v>
      </c>
      <c r="C3065" s="118" t="s">
        <v>15154</v>
      </c>
      <c r="D3065" s="120">
        <v>375.59</v>
      </c>
    </row>
    <row r="3066" spans="1:4" ht="15.75" customHeight="1" x14ac:dyDescent="0.25">
      <c r="A3066" s="118">
        <v>2003247</v>
      </c>
      <c r="B3066" s="119" t="s">
        <v>18222</v>
      </c>
      <c r="C3066" s="118" t="s">
        <v>15154</v>
      </c>
      <c r="D3066" s="120">
        <v>421.83</v>
      </c>
    </row>
    <row r="3067" spans="1:4" ht="15.75" customHeight="1" x14ac:dyDescent="0.25">
      <c r="A3067" s="118">
        <v>2003246</v>
      </c>
      <c r="B3067" s="119" t="s">
        <v>18223</v>
      </c>
      <c r="C3067" s="118" t="s">
        <v>15154</v>
      </c>
      <c r="D3067" s="120">
        <v>476.91</v>
      </c>
    </row>
    <row r="3068" spans="1:4" ht="15.75" customHeight="1" x14ac:dyDescent="0.25">
      <c r="A3068" s="118">
        <v>2003245</v>
      </c>
      <c r="B3068" s="119" t="s">
        <v>18224</v>
      </c>
      <c r="C3068" s="118" t="s">
        <v>15154</v>
      </c>
      <c r="D3068" s="120">
        <v>538.82000000000005</v>
      </c>
    </row>
    <row r="3069" spans="1:4" ht="15.75" customHeight="1" x14ac:dyDescent="0.25">
      <c r="A3069" s="118">
        <v>2003244</v>
      </c>
      <c r="B3069" s="119" t="s">
        <v>18225</v>
      </c>
      <c r="C3069" s="118" t="s">
        <v>15154</v>
      </c>
      <c r="D3069" s="120">
        <v>537.89</v>
      </c>
    </row>
    <row r="3070" spans="1:4" ht="15.75" customHeight="1" x14ac:dyDescent="0.25">
      <c r="A3070" s="118">
        <v>2003243</v>
      </c>
      <c r="B3070" s="119" t="s">
        <v>18226</v>
      </c>
      <c r="C3070" s="118" t="s">
        <v>15154</v>
      </c>
      <c r="D3070" s="120">
        <v>610.30999999999995</v>
      </c>
    </row>
    <row r="3071" spans="1:4" ht="15.75" customHeight="1" x14ac:dyDescent="0.25">
      <c r="A3071" s="118">
        <v>2003242</v>
      </c>
      <c r="B3071" s="119" t="s">
        <v>18227</v>
      </c>
      <c r="C3071" s="118" t="s">
        <v>15154</v>
      </c>
      <c r="D3071" s="120">
        <v>608.26</v>
      </c>
    </row>
    <row r="3072" spans="1:4" ht="15.75" customHeight="1" x14ac:dyDescent="0.25">
      <c r="A3072" s="118">
        <v>2003241</v>
      </c>
      <c r="B3072" s="119" t="s">
        <v>18228</v>
      </c>
      <c r="C3072" s="118" t="s">
        <v>15154</v>
      </c>
      <c r="D3072" s="120">
        <v>693.9</v>
      </c>
    </row>
    <row r="3073" spans="1:4" ht="15.75" customHeight="1" x14ac:dyDescent="0.25">
      <c r="A3073" s="118">
        <v>2003240</v>
      </c>
      <c r="B3073" s="119" t="s">
        <v>18229</v>
      </c>
      <c r="C3073" s="118" t="s">
        <v>15154</v>
      </c>
      <c r="D3073" s="120">
        <v>632.04999999999995</v>
      </c>
    </row>
    <row r="3074" spans="1:4" ht="15.75" customHeight="1" x14ac:dyDescent="0.25">
      <c r="A3074" s="118">
        <v>2003239</v>
      </c>
      <c r="B3074" s="119" t="s">
        <v>18230</v>
      </c>
      <c r="C3074" s="118" t="s">
        <v>15154</v>
      </c>
      <c r="D3074" s="120">
        <v>724.12</v>
      </c>
    </row>
    <row r="3075" spans="1:4" ht="15.75" customHeight="1" x14ac:dyDescent="0.25">
      <c r="A3075" s="118">
        <v>2004516</v>
      </c>
      <c r="B3075" s="119" t="s">
        <v>18231</v>
      </c>
      <c r="C3075" s="118" t="s">
        <v>15233</v>
      </c>
      <c r="D3075" s="120">
        <v>39.47</v>
      </c>
    </row>
    <row r="3076" spans="1:4" ht="15.75" customHeight="1" x14ac:dyDescent="0.25">
      <c r="A3076" s="118">
        <v>2004517</v>
      </c>
      <c r="B3076" s="119" t="s">
        <v>18232</v>
      </c>
      <c r="C3076" s="118" t="s">
        <v>15233</v>
      </c>
      <c r="D3076" s="120">
        <v>76.14</v>
      </c>
    </row>
    <row r="3077" spans="1:4" ht="15.75" customHeight="1" x14ac:dyDescent="0.25">
      <c r="A3077" s="118">
        <v>2007971</v>
      </c>
      <c r="B3077" s="119" t="s">
        <v>18233</v>
      </c>
      <c r="C3077" s="118" t="s">
        <v>15233</v>
      </c>
      <c r="D3077" s="120">
        <v>92.66</v>
      </c>
    </row>
    <row r="3078" spans="1:4" ht="15.75" customHeight="1" x14ac:dyDescent="0.25">
      <c r="A3078" s="118">
        <v>2008091</v>
      </c>
      <c r="B3078" s="119" t="s">
        <v>18234</v>
      </c>
      <c r="C3078" s="118" t="s">
        <v>15233</v>
      </c>
      <c r="D3078" s="120">
        <v>98.75</v>
      </c>
    </row>
    <row r="3079" spans="1:4" ht="15.75" customHeight="1" x14ac:dyDescent="0.25">
      <c r="A3079" s="118">
        <v>2006408</v>
      </c>
      <c r="B3079" s="119" t="s">
        <v>18235</v>
      </c>
      <c r="C3079" s="118" t="s">
        <v>15233</v>
      </c>
      <c r="D3079" s="120">
        <v>82.03</v>
      </c>
    </row>
    <row r="3080" spans="1:4" ht="15.75" customHeight="1" x14ac:dyDescent="0.25">
      <c r="A3080" s="118">
        <v>2015642</v>
      </c>
      <c r="B3080" s="119" t="s">
        <v>18236</v>
      </c>
      <c r="C3080" s="118" t="s">
        <v>15233</v>
      </c>
      <c r="D3080" s="120">
        <v>139.58000000000001</v>
      </c>
    </row>
    <row r="3081" spans="1:4" ht="15.75" customHeight="1" x14ac:dyDescent="0.25">
      <c r="A3081" s="118">
        <v>2015641</v>
      </c>
      <c r="B3081" s="119" t="s">
        <v>18237</v>
      </c>
      <c r="C3081" s="118" t="s">
        <v>15233</v>
      </c>
      <c r="D3081" s="120">
        <v>130.79</v>
      </c>
    </row>
    <row r="3082" spans="1:4" ht="15.75" customHeight="1" x14ac:dyDescent="0.25">
      <c r="A3082" s="118">
        <v>2004509</v>
      </c>
      <c r="B3082" s="119" t="s">
        <v>18238</v>
      </c>
      <c r="C3082" s="118" t="s">
        <v>15233</v>
      </c>
      <c r="D3082" s="120">
        <v>42.39</v>
      </c>
    </row>
    <row r="3083" spans="1:4" ht="15.75" customHeight="1" x14ac:dyDescent="0.25">
      <c r="A3083" s="118">
        <v>2004510</v>
      </c>
      <c r="B3083" s="119" t="s">
        <v>18239</v>
      </c>
      <c r="C3083" s="118" t="s">
        <v>15233</v>
      </c>
      <c r="D3083" s="120">
        <v>52.37</v>
      </c>
    </row>
    <row r="3084" spans="1:4" ht="15.75" customHeight="1" x14ac:dyDescent="0.25">
      <c r="A3084" s="118">
        <v>2004511</v>
      </c>
      <c r="B3084" s="119" t="s">
        <v>18240</v>
      </c>
      <c r="C3084" s="118" t="s">
        <v>15233</v>
      </c>
      <c r="D3084" s="120">
        <v>72.33</v>
      </c>
    </row>
    <row r="3085" spans="1:4" ht="15.75" customHeight="1" x14ac:dyDescent="0.25">
      <c r="A3085" s="118">
        <v>2004512</v>
      </c>
      <c r="B3085" s="119" t="s">
        <v>18241</v>
      </c>
      <c r="C3085" s="118" t="s">
        <v>15233</v>
      </c>
      <c r="D3085" s="120">
        <v>97.26</v>
      </c>
    </row>
    <row r="3086" spans="1:4" ht="15.75" customHeight="1" x14ac:dyDescent="0.25">
      <c r="A3086" s="118">
        <v>2003843</v>
      </c>
      <c r="B3086" s="119" t="s">
        <v>18242</v>
      </c>
      <c r="C3086" s="118" t="s">
        <v>15233</v>
      </c>
      <c r="D3086" s="120">
        <v>303.18</v>
      </c>
    </row>
    <row r="3087" spans="1:4" ht="15.75" customHeight="1" x14ac:dyDescent="0.25">
      <c r="A3087" s="118">
        <v>2003915</v>
      </c>
      <c r="B3087" s="119" t="s">
        <v>18243</v>
      </c>
      <c r="C3087" s="118" t="s">
        <v>15233</v>
      </c>
      <c r="D3087" s="120">
        <v>114.99</v>
      </c>
    </row>
    <row r="3088" spans="1:4" ht="15.75" customHeight="1" x14ac:dyDescent="0.25">
      <c r="A3088" s="118">
        <v>2003914</v>
      </c>
      <c r="B3088" s="119" t="s">
        <v>18244</v>
      </c>
      <c r="C3088" s="118" t="s">
        <v>15233</v>
      </c>
      <c r="D3088" s="120">
        <v>102.61</v>
      </c>
    </row>
    <row r="3089" spans="1:4" ht="15.75" customHeight="1" x14ac:dyDescent="0.25">
      <c r="A3089" s="118">
        <v>2003589</v>
      </c>
      <c r="B3089" s="119" t="s">
        <v>18245</v>
      </c>
      <c r="C3089" s="118" t="s">
        <v>15233</v>
      </c>
      <c r="D3089" s="120">
        <v>129.09</v>
      </c>
    </row>
    <row r="3090" spans="1:4" ht="15.75" customHeight="1" x14ac:dyDescent="0.25">
      <c r="A3090" s="118">
        <v>2003588</v>
      </c>
      <c r="B3090" s="119" t="s">
        <v>18246</v>
      </c>
      <c r="C3090" s="118" t="s">
        <v>15233</v>
      </c>
      <c r="D3090" s="120">
        <v>119.52</v>
      </c>
    </row>
    <row r="3091" spans="1:4" ht="15.75" customHeight="1" x14ac:dyDescent="0.25">
      <c r="A3091" s="118">
        <v>2003917</v>
      </c>
      <c r="B3091" s="119" t="s">
        <v>18247</v>
      </c>
      <c r="C3091" s="118" t="s">
        <v>15233</v>
      </c>
      <c r="D3091" s="120">
        <v>129.59</v>
      </c>
    </row>
    <row r="3092" spans="1:4" ht="15.75" customHeight="1" x14ac:dyDescent="0.25">
      <c r="A3092" s="118">
        <v>2003916</v>
      </c>
      <c r="B3092" s="119" t="s">
        <v>18248</v>
      </c>
      <c r="C3092" s="118" t="s">
        <v>15233</v>
      </c>
      <c r="D3092" s="120">
        <v>117.22</v>
      </c>
    </row>
    <row r="3093" spans="1:4" ht="15.75" customHeight="1" x14ac:dyDescent="0.25">
      <c r="A3093" s="118">
        <v>2003591</v>
      </c>
      <c r="B3093" s="119" t="s">
        <v>18249</v>
      </c>
      <c r="C3093" s="118" t="s">
        <v>15233</v>
      </c>
      <c r="D3093" s="120">
        <v>143.69</v>
      </c>
    </row>
    <row r="3094" spans="1:4" ht="15.75" customHeight="1" x14ac:dyDescent="0.25">
      <c r="A3094" s="118">
        <v>2003590</v>
      </c>
      <c r="B3094" s="119" t="s">
        <v>18250</v>
      </c>
      <c r="C3094" s="118" t="s">
        <v>15233</v>
      </c>
      <c r="D3094" s="120">
        <v>134.12</v>
      </c>
    </row>
    <row r="3095" spans="1:4" ht="15.75" customHeight="1" x14ac:dyDescent="0.25">
      <c r="A3095" s="118">
        <v>2003593</v>
      </c>
      <c r="B3095" s="119" t="s">
        <v>18251</v>
      </c>
      <c r="C3095" s="118" t="s">
        <v>15233</v>
      </c>
      <c r="D3095" s="120">
        <v>84.44</v>
      </c>
    </row>
    <row r="3096" spans="1:4" ht="15.75" customHeight="1" x14ac:dyDescent="0.25">
      <c r="A3096" s="118">
        <v>2003592</v>
      </c>
      <c r="B3096" s="119" t="s">
        <v>18252</v>
      </c>
      <c r="C3096" s="118" t="s">
        <v>15233</v>
      </c>
      <c r="D3096" s="120">
        <v>70.760000000000005</v>
      </c>
    </row>
    <row r="3097" spans="1:4" ht="15.75" customHeight="1" x14ac:dyDescent="0.25">
      <c r="A3097" s="118">
        <v>2003595</v>
      </c>
      <c r="B3097" s="119" t="s">
        <v>18253</v>
      </c>
      <c r="C3097" s="118" t="s">
        <v>15233</v>
      </c>
      <c r="D3097" s="120">
        <v>69.83</v>
      </c>
    </row>
    <row r="3098" spans="1:4" ht="15.75" customHeight="1" x14ac:dyDescent="0.25">
      <c r="A3098" s="118">
        <v>2003594</v>
      </c>
      <c r="B3098" s="119" t="s">
        <v>18254</v>
      </c>
      <c r="C3098" s="118" t="s">
        <v>15233</v>
      </c>
      <c r="D3098" s="120">
        <v>56.16</v>
      </c>
    </row>
    <row r="3099" spans="1:4" ht="15.75" customHeight="1" x14ac:dyDescent="0.25">
      <c r="A3099" s="118">
        <v>2003597</v>
      </c>
      <c r="B3099" s="119" t="s">
        <v>18255</v>
      </c>
      <c r="C3099" s="118" t="s">
        <v>15233</v>
      </c>
      <c r="D3099" s="120">
        <v>112.99</v>
      </c>
    </row>
    <row r="3100" spans="1:4" ht="15.75" customHeight="1" x14ac:dyDescent="0.25">
      <c r="A3100" s="118">
        <v>2003596</v>
      </c>
      <c r="B3100" s="119" t="s">
        <v>18256</v>
      </c>
      <c r="C3100" s="118" t="s">
        <v>15233</v>
      </c>
      <c r="D3100" s="120">
        <v>96.25</v>
      </c>
    </row>
    <row r="3101" spans="1:4" ht="15.75" customHeight="1" x14ac:dyDescent="0.25">
      <c r="A3101" s="118">
        <v>2003572</v>
      </c>
      <c r="B3101" s="119" t="s">
        <v>18257</v>
      </c>
      <c r="C3101" s="118" t="s">
        <v>15233</v>
      </c>
      <c r="D3101" s="120">
        <v>124.08</v>
      </c>
    </row>
    <row r="3102" spans="1:4" ht="15.75" customHeight="1" x14ac:dyDescent="0.25">
      <c r="A3102" s="118">
        <v>2003580</v>
      </c>
      <c r="B3102" s="119" t="s">
        <v>18258</v>
      </c>
      <c r="C3102" s="118" t="s">
        <v>15233</v>
      </c>
      <c r="D3102" s="120">
        <v>69.319999999999993</v>
      </c>
    </row>
    <row r="3103" spans="1:4" ht="15.75" customHeight="1" x14ac:dyDescent="0.25">
      <c r="A3103" s="118">
        <v>2003573</v>
      </c>
      <c r="B3103" s="119" t="s">
        <v>18259</v>
      </c>
      <c r="C3103" s="118" t="s">
        <v>15233</v>
      </c>
      <c r="D3103" s="120">
        <v>130.54</v>
      </c>
    </row>
    <row r="3104" spans="1:4" ht="15.75" customHeight="1" x14ac:dyDescent="0.25">
      <c r="A3104" s="118">
        <v>2003581</v>
      </c>
      <c r="B3104" s="119" t="s">
        <v>18260</v>
      </c>
      <c r="C3104" s="118" t="s">
        <v>15233</v>
      </c>
      <c r="D3104" s="120">
        <v>67.23</v>
      </c>
    </row>
    <row r="3105" spans="1:4" ht="30" customHeight="1" x14ac:dyDescent="0.25">
      <c r="A3105" s="118">
        <v>2003561</v>
      </c>
      <c r="B3105" s="119" t="s">
        <v>18261</v>
      </c>
      <c r="C3105" s="118" t="s">
        <v>15233</v>
      </c>
      <c r="D3105" s="120">
        <v>201.58</v>
      </c>
    </row>
    <row r="3106" spans="1:4" ht="30" customHeight="1" x14ac:dyDescent="0.25">
      <c r="A3106" s="118">
        <v>2003560</v>
      </c>
      <c r="B3106" s="119" t="s">
        <v>18262</v>
      </c>
      <c r="C3106" s="118" t="s">
        <v>15233</v>
      </c>
      <c r="D3106" s="120">
        <v>126.25</v>
      </c>
    </row>
    <row r="3107" spans="1:4" ht="15.75" customHeight="1" x14ac:dyDescent="0.25">
      <c r="A3107" s="118">
        <v>2003574</v>
      </c>
      <c r="B3107" s="119" t="s">
        <v>18263</v>
      </c>
      <c r="C3107" s="118" t="s">
        <v>15233</v>
      </c>
      <c r="D3107" s="120">
        <v>189.63</v>
      </c>
    </row>
    <row r="3108" spans="1:4" ht="30" customHeight="1" x14ac:dyDescent="0.25">
      <c r="A3108" s="118">
        <v>2003582</v>
      </c>
      <c r="B3108" s="119" t="s">
        <v>18264</v>
      </c>
      <c r="C3108" s="118" t="s">
        <v>15233</v>
      </c>
      <c r="D3108" s="120">
        <v>134.13999999999999</v>
      </c>
    </row>
    <row r="3109" spans="1:4" ht="30" customHeight="1" x14ac:dyDescent="0.25">
      <c r="A3109" s="118">
        <v>2003563</v>
      </c>
      <c r="B3109" s="119" t="s">
        <v>18265</v>
      </c>
      <c r="C3109" s="118" t="s">
        <v>15233</v>
      </c>
      <c r="D3109" s="120">
        <v>211.08</v>
      </c>
    </row>
    <row r="3110" spans="1:4" ht="30" customHeight="1" x14ac:dyDescent="0.25">
      <c r="A3110" s="118">
        <v>2003562</v>
      </c>
      <c r="B3110" s="119" t="s">
        <v>18266</v>
      </c>
      <c r="C3110" s="118" t="s">
        <v>15233</v>
      </c>
      <c r="D3110" s="120">
        <v>122.91</v>
      </c>
    </row>
    <row r="3111" spans="1:4" ht="15.75" customHeight="1" x14ac:dyDescent="0.25">
      <c r="A3111" s="118">
        <v>2003575</v>
      </c>
      <c r="B3111" s="119" t="s">
        <v>18267</v>
      </c>
      <c r="C3111" s="118" t="s">
        <v>15233</v>
      </c>
      <c r="D3111" s="120">
        <v>196.28</v>
      </c>
    </row>
    <row r="3112" spans="1:4" ht="30" customHeight="1" x14ac:dyDescent="0.25">
      <c r="A3112" s="118">
        <v>2003583</v>
      </c>
      <c r="B3112" s="119" t="s">
        <v>18268</v>
      </c>
      <c r="C3112" s="118" t="s">
        <v>15233</v>
      </c>
      <c r="D3112" s="120">
        <v>131.80000000000001</v>
      </c>
    </row>
    <row r="3113" spans="1:4" ht="15.75" customHeight="1" x14ac:dyDescent="0.25">
      <c r="A3113" s="118">
        <v>2003565</v>
      </c>
      <c r="B3113" s="119" t="s">
        <v>18269</v>
      </c>
      <c r="C3113" s="118" t="s">
        <v>15233</v>
      </c>
      <c r="D3113" s="120">
        <v>129.88999999999999</v>
      </c>
    </row>
    <row r="3114" spans="1:4" ht="15.75" customHeight="1" x14ac:dyDescent="0.25">
      <c r="A3114" s="118">
        <v>2003564</v>
      </c>
      <c r="B3114" s="119" t="s">
        <v>18270</v>
      </c>
      <c r="C3114" s="118" t="s">
        <v>15233</v>
      </c>
      <c r="D3114" s="120">
        <v>87.49</v>
      </c>
    </row>
    <row r="3115" spans="1:4" ht="15.75" customHeight="1" x14ac:dyDescent="0.25">
      <c r="A3115" s="118">
        <v>2003567</v>
      </c>
      <c r="B3115" s="119" t="s">
        <v>18271</v>
      </c>
      <c r="C3115" s="118" t="s">
        <v>15233</v>
      </c>
      <c r="D3115" s="120">
        <v>145.9</v>
      </c>
    </row>
    <row r="3116" spans="1:4" ht="15.75" customHeight="1" x14ac:dyDescent="0.25">
      <c r="A3116" s="118">
        <v>2003566</v>
      </c>
      <c r="B3116" s="119" t="s">
        <v>18272</v>
      </c>
      <c r="C3116" s="118" t="s">
        <v>15233</v>
      </c>
      <c r="D3116" s="120">
        <v>94.61</v>
      </c>
    </row>
    <row r="3117" spans="1:4" ht="15.75" customHeight="1" x14ac:dyDescent="0.25">
      <c r="A3117" s="118">
        <v>2003569</v>
      </c>
      <c r="B3117" s="119" t="s">
        <v>18273</v>
      </c>
      <c r="C3117" s="118" t="s">
        <v>15233</v>
      </c>
      <c r="D3117" s="120">
        <v>174.81</v>
      </c>
    </row>
    <row r="3118" spans="1:4" ht="15.75" customHeight="1" x14ac:dyDescent="0.25">
      <c r="A3118" s="118">
        <v>2003568</v>
      </c>
      <c r="B3118" s="119" t="s">
        <v>18274</v>
      </c>
      <c r="C3118" s="118" t="s">
        <v>15233</v>
      </c>
      <c r="D3118" s="120">
        <v>133.71</v>
      </c>
    </row>
    <row r="3119" spans="1:4" ht="15.75" customHeight="1" x14ac:dyDescent="0.25">
      <c r="A3119" s="118">
        <v>2003578</v>
      </c>
      <c r="B3119" s="119" t="s">
        <v>18275</v>
      </c>
      <c r="C3119" s="118" t="s">
        <v>15233</v>
      </c>
      <c r="D3119" s="120">
        <v>176.44</v>
      </c>
    </row>
    <row r="3120" spans="1:4" ht="15.75" customHeight="1" x14ac:dyDescent="0.25">
      <c r="A3120" s="118">
        <v>2003586</v>
      </c>
      <c r="B3120" s="119" t="s">
        <v>18276</v>
      </c>
      <c r="C3120" s="118" t="s">
        <v>15233</v>
      </c>
      <c r="D3120" s="120">
        <v>142.78</v>
      </c>
    </row>
    <row r="3121" spans="1:4" ht="15.75" customHeight="1" x14ac:dyDescent="0.25">
      <c r="A3121" s="118">
        <v>2003571</v>
      </c>
      <c r="B3121" s="119" t="s">
        <v>18277</v>
      </c>
      <c r="C3121" s="118" t="s">
        <v>15233</v>
      </c>
      <c r="D3121" s="120">
        <v>190.82</v>
      </c>
    </row>
    <row r="3122" spans="1:4" ht="15.75" customHeight="1" x14ac:dyDescent="0.25">
      <c r="A3122" s="118">
        <v>2003570</v>
      </c>
      <c r="B3122" s="119" t="s">
        <v>18278</v>
      </c>
      <c r="C3122" s="118" t="s">
        <v>15233</v>
      </c>
      <c r="D3122" s="120">
        <v>140.82</v>
      </c>
    </row>
    <row r="3123" spans="1:4" ht="15.75" customHeight="1" x14ac:dyDescent="0.25">
      <c r="A3123" s="118">
        <v>2003579</v>
      </c>
      <c r="B3123" s="119" t="s">
        <v>18279</v>
      </c>
      <c r="C3123" s="118" t="s">
        <v>15233</v>
      </c>
      <c r="D3123" s="120">
        <v>189.8</v>
      </c>
    </row>
    <row r="3124" spans="1:4" ht="15.75" customHeight="1" x14ac:dyDescent="0.25">
      <c r="A3124" s="118">
        <v>2003587</v>
      </c>
      <c r="B3124" s="119" t="s">
        <v>18280</v>
      </c>
      <c r="C3124" s="118" t="s">
        <v>15233</v>
      </c>
      <c r="D3124" s="120">
        <v>149.30000000000001</v>
      </c>
    </row>
    <row r="3125" spans="1:4" ht="15.75" customHeight="1" x14ac:dyDescent="0.25">
      <c r="A3125" s="118">
        <v>2004506</v>
      </c>
      <c r="B3125" s="119" t="s">
        <v>18281</v>
      </c>
      <c r="C3125" s="118" t="s">
        <v>15233</v>
      </c>
      <c r="D3125" s="120">
        <v>80.25</v>
      </c>
    </row>
    <row r="3126" spans="1:4" ht="15.75" customHeight="1" x14ac:dyDescent="0.25">
      <c r="A3126" s="118">
        <v>2004507</v>
      </c>
      <c r="B3126" s="119" t="s">
        <v>18282</v>
      </c>
      <c r="C3126" s="118" t="s">
        <v>15233</v>
      </c>
      <c r="D3126" s="120">
        <v>109.22</v>
      </c>
    </row>
    <row r="3127" spans="1:4" ht="15.75" customHeight="1" x14ac:dyDescent="0.25">
      <c r="A3127" s="118">
        <v>2003614</v>
      </c>
      <c r="B3127" s="119" t="s">
        <v>18283</v>
      </c>
      <c r="C3127" s="118" t="s">
        <v>15233</v>
      </c>
      <c r="D3127" s="120">
        <v>153.6</v>
      </c>
    </row>
    <row r="3128" spans="1:4" ht="15.75" customHeight="1" x14ac:dyDescent="0.25">
      <c r="A3128" s="118">
        <v>2003865</v>
      </c>
      <c r="B3128" s="119" t="s">
        <v>18284</v>
      </c>
      <c r="C3128" s="118" t="s">
        <v>15233</v>
      </c>
      <c r="D3128" s="120">
        <v>173.28</v>
      </c>
    </row>
    <row r="3129" spans="1:4" ht="15.75" customHeight="1" x14ac:dyDescent="0.25">
      <c r="A3129" s="118">
        <v>2003923</v>
      </c>
      <c r="B3129" s="119" t="s">
        <v>18285</v>
      </c>
      <c r="C3129" s="118" t="s">
        <v>15233</v>
      </c>
      <c r="D3129" s="120">
        <v>57.63</v>
      </c>
    </row>
    <row r="3130" spans="1:4" ht="15.75" customHeight="1" x14ac:dyDescent="0.25">
      <c r="A3130" s="118">
        <v>2003922</v>
      </c>
      <c r="B3130" s="119" t="s">
        <v>18286</v>
      </c>
      <c r="C3130" s="118" t="s">
        <v>15233</v>
      </c>
      <c r="D3130" s="120">
        <v>37.72</v>
      </c>
    </row>
    <row r="3131" spans="1:4" ht="15.75" customHeight="1" x14ac:dyDescent="0.25">
      <c r="A3131" s="118">
        <v>2003605</v>
      </c>
      <c r="B3131" s="119" t="s">
        <v>18287</v>
      </c>
      <c r="C3131" s="118" t="s">
        <v>15233</v>
      </c>
      <c r="D3131" s="120">
        <v>44.99</v>
      </c>
    </row>
    <row r="3132" spans="1:4" ht="15.75" customHeight="1" x14ac:dyDescent="0.25">
      <c r="A3132" s="118">
        <v>2003604</v>
      </c>
      <c r="B3132" s="119" t="s">
        <v>18288</v>
      </c>
      <c r="C3132" s="118" t="s">
        <v>15233</v>
      </c>
      <c r="D3132" s="120">
        <v>27.88</v>
      </c>
    </row>
    <row r="3133" spans="1:4" ht="15.75" customHeight="1" x14ac:dyDescent="0.25">
      <c r="A3133" s="118">
        <v>2003607</v>
      </c>
      <c r="B3133" s="119" t="s">
        <v>18289</v>
      </c>
      <c r="C3133" s="118" t="s">
        <v>15233</v>
      </c>
      <c r="D3133" s="120">
        <v>40.090000000000003</v>
      </c>
    </row>
    <row r="3134" spans="1:4" ht="15.75" customHeight="1" x14ac:dyDescent="0.25">
      <c r="A3134" s="118">
        <v>2003606</v>
      </c>
      <c r="B3134" s="119" t="s">
        <v>18290</v>
      </c>
      <c r="C3134" s="118" t="s">
        <v>15233</v>
      </c>
      <c r="D3134" s="120">
        <v>29.15</v>
      </c>
    </row>
    <row r="3135" spans="1:4" ht="15.75" customHeight="1" x14ac:dyDescent="0.25">
      <c r="A3135" s="118">
        <v>2003609</v>
      </c>
      <c r="B3135" s="119" t="s">
        <v>18291</v>
      </c>
      <c r="C3135" s="118" t="s">
        <v>15233</v>
      </c>
      <c r="D3135" s="120">
        <v>24.4</v>
      </c>
    </row>
    <row r="3136" spans="1:4" ht="15.75" customHeight="1" x14ac:dyDescent="0.25">
      <c r="A3136" s="118">
        <v>2003608</v>
      </c>
      <c r="B3136" s="119" t="s">
        <v>18292</v>
      </c>
      <c r="C3136" s="118" t="s">
        <v>15233</v>
      </c>
      <c r="D3136" s="120">
        <v>13.45</v>
      </c>
    </row>
    <row r="3137" spans="1:4" ht="15.75" customHeight="1" x14ac:dyDescent="0.25">
      <c r="A3137" s="118">
        <v>2003925</v>
      </c>
      <c r="B3137" s="119" t="s">
        <v>18293</v>
      </c>
      <c r="C3137" s="118" t="s">
        <v>15233</v>
      </c>
      <c r="D3137" s="120">
        <v>77.19</v>
      </c>
    </row>
    <row r="3138" spans="1:4" ht="15.75" customHeight="1" x14ac:dyDescent="0.25">
      <c r="A3138" s="118">
        <v>2003924</v>
      </c>
      <c r="B3138" s="119" t="s">
        <v>18294</v>
      </c>
      <c r="C3138" s="118" t="s">
        <v>15233</v>
      </c>
      <c r="D3138" s="120">
        <v>63.45</v>
      </c>
    </row>
    <row r="3139" spans="1:4" ht="15.75" customHeight="1" x14ac:dyDescent="0.25">
      <c r="A3139" s="118">
        <v>2003611</v>
      </c>
      <c r="B3139" s="119" t="s">
        <v>18295</v>
      </c>
      <c r="C3139" s="118" t="s">
        <v>15233</v>
      </c>
      <c r="D3139" s="120">
        <v>64.55</v>
      </c>
    </row>
    <row r="3140" spans="1:4" ht="15.75" customHeight="1" x14ac:dyDescent="0.25">
      <c r="A3140" s="118">
        <v>2003610</v>
      </c>
      <c r="B3140" s="119" t="s">
        <v>18296</v>
      </c>
      <c r="C3140" s="118" t="s">
        <v>15233</v>
      </c>
      <c r="D3140" s="120">
        <v>53.61</v>
      </c>
    </row>
    <row r="3141" spans="1:4" ht="15.75" customHeight="1" x14ac:dyDescent="0.25">
      <c r="A3141" s="118">
        <v>2003820</v>
      </c>
      <c r="B3141" s="119" t="s">
        <v>18297</v>
      </c>
      <c r="C3141" s="118" t="s">
        <v>15154</v>
      </c>
      <c r="D3141" s="120">
        <v>20.07</v>
      </c>
    </row>
    <row r="3142" spans="1:4" ht="15.75" customHeight="1" x14ac:dyDescent="0.25">
      <c r="A3142" s="118">
        <v>2003821</v>
      </c>
      <c r="B3142" s="119" t="s">
        <v>18298</v>
      </c>
      <c r="C3142" s="118" t="s">
        <v>15154</v>
      </c>
      <c r="D3142" s="120">
        <v>17.28</v>
      </c>
    </row>
    <row r="3143" spans="1:4" ht="15.75" customHeight="1" x14ac:dyDescent="0.25">
      <c r="A3143" s="118">
        <v>2003842</v>
      </c>
      <c r="B3143" s="119" t="s">
        <v>18299</v>
      </c>
      <c r="C3143" s="118" t="s">
        <v>15241</v>
      </c>
      <c r="D3143" s="120">
        <v>78.150000000000006</v>
      </c>
    </row>
    <row r="3144" spans="1:4" ht="15.75" customHeight="1" x14ac:dyDescent="0.25">
      <c r="A3144" s="118">
        <v>2003103</v>
      </c>
      <c r="B3144" s="119" t="s">
        <v>18300</v>
      </c>
      <c r="C3144" s="118" t="s">
        <v>15154</v>
      </c>
      <c r="D3144" s="120">
        <v>206.14</v>
      </c>
    </row>
    <row r="3145" spans="1:4" ht="15.75" customHeight="1" x14ac:dyDescent="0.25">
      <c r="A3145" s="118">
        <v>2003104</v>
      </c>
      <c r="B3145" s="119" t="s">
        <v>18301</v>
      </c>
      <c r="C3145" s="118" t="s">
        <v>15154</v>
      </c>
      <c r="D3145" s="120">
        <v>184.13</v>
      </c>
    </row>
    <row r="3146" spans="1:4" ht="15.75" customHeight="1" x14ac:dyDescent="0.25">
      <c r="A3146" s="118">
        <v>2003115</v>
      </c>
      <c r="B3146" s="119" t="s">
        <v>18302</v>
      </c>
      <c r="C3146" s="118" t="s">
        <v>15154</v>
      </c>
      <c r="D3146" s="120">
        <v>303.66000000000003</v>
      </c>
    </row>
    <row r="3147" spans="1:4" ht="15.75" customHeight="1" x14ac:dyDescent="0.25">
      <c r="A3147" s="118">
        <v>2003116</v>
      </c>
      <c r="B3147" s="119" t="s">
        <v>18303</v>
      </c>
      <c r="C3147" s="118" t="s">
        <v>15154</v>
      </c>
      <c r="D3147" s="120">
        <v>269.92</v>
      </c>
    </row>
    <row r="3148" spans="1:4" ht="15.75" customHeight="1" x14ac:dyDescent="0.25">
      <c r="A3148" s="118">
        <v>2003105</v>
      </c>
      <c r="B3148" s="119" t="s">
        <v>18304</v>
      </c>
      <c r="C3148" s="118" t="s">
        <v>15154</v>
      </c>
      <c r="D3148" s="120">
        <v>219.02</v>
      </c>
    </row>
    <row r="3149" spans="1:4" ht="15.75" customHeight="1" x14ac:dyDescent="0.25">
      <c r="A3149" s="118">
        <v>2003106</v>
      </c>
      <c r="B3149" s="119" t="s">
        <v>18305</v>
      </c>
      <c r="C3149" s="118" t="s">
        <v>15154</v>
      </c>
      <c r="D3149" s="120">
        <v>196.08</v>
      </c>
    </row>
    <row r="3150" spans="1:4" ht="15.75" customHeight="1" x14ac:dyDescent="0.25">
      <c r="A3150" s="118">
        <v>2003117</v>
      </c>
      <c r="B3150" s="119" t="s">
        <v>18306</v>
      </c>
      <c r="C3150" s="118" t="s">
        <v>15154</v>
      </c>
      <c r="D3150" s="120">
        <v>321.83999999999997</v>
      </c>
    </row>
    <row r="3151" spans="1:4" ht="15.75" customHeight="1" x14ac:dyDescent="0.25">
      <c r="A3151" s="118">
        <v>2003118</v>
      </c>
      <c r="B3151" s="119" t="s">
        <v>18307</v>
      </c>
      <c r="C3151" s="118" t="s">
        <v>15154</v>
      </c>
      <c r="D3151" s="120">
        <v>286.77999999999997</v>
      </c>
    </row>
    <row r="3152" spans="1:4" ht="15.75" customHeight="1" x14ac:dyDescent="0.25">
      <c r="A3152" s="118">
        <v>2003107</v>
      </c>
      <c r="B3152" s="119" t="s">
        <v>18308</v>
      </c>
      <c r="C3152" s="118" t="s">
        <v>15154</v>
      </c>
      <c r="D3152" s="120">
        <v>193.27</v>
      </c>
    </row>
    <row r="3153" spans="1:4" ht="15.75" customHeight="1" x14ac:dyDescent="0.25">
      <c r="A3153" s="118">
        <v>2003108</v>
      </c>
      <c r="B3153" s="119" t="s">
        <v>18309</v>
      </c>
      <c r="C3153" s="118" t="s">
        <v>15154</v>
      </c>
      <c r="D3153" s="120">
        <v>173.69</v>
      </c>
    </row>
    <row r="3154" spans="1:4" ht="15.75" customHeight="1" x14ac:dyDescent="0.25">
      <c r="A3154" s="118">
        <v>2003119</v>
      </c>
      <c r="B3154" s="119" t="s">
        <v>18310</v>
      </c>
      <c r="C3154" s="118" t="s">
        <v>15154</v>
      </c>
      <c r="D3154" s="120">
        <v>280.24</v>
      </c>
    </row>
    <row r="3155" spans="1:4" ht="15.75" customHeight="1" x14ac:dyDescent="0.25">
      <c r="A3155" s="118">
        <v>2003120</v>
      </c>
      <c r="B3155" s="119" t="s">
        <v>18311</v>
      </c>
      <c r="C3155" s="118" t="s">
        <v>15154</v>
      </c>
      <c r="D3155" s="120">
        <v>251.31</v>
      </c>
    </row>
    <row r="3156" spans="1:4" ht="15.75" customHeight="1" x14ac:dyDescent="0.25">
      <c r="A3156" s="118">
        <v>2003109</v>
      </c>
      <c r="B3156" s="119" t="s">
        <v>18312</v>
      </c>
      <c r="C3156" s="118" t="s">
        <v>15154</v>
      </c>
      <c r="D3156" s="120">
        <v>203.97</v>
      </c>
    </row>
    <row r="3157" spans="1:4" ht="15.75" customHeight="1" x14ac:dyDescent="0.25">
      <c r="A3157" s="118">
        <v>2003110</v>
      </c>
      <c r="B3157" s="119" t="s">
        <v>18313</v>
      </c>
      <c r="C3157" s="118" t="s">
        <v>15154</v>
      </c>
      <c r="D3157" s="120">
        <v>183.7</v>
      </c>
    </row>
    <row r="3158" spans="1:4" ht="15.75" customHeight="1" x14ac:dyDescent="0.25">
      <c r="A3158" s="118">
        <v>2003121</v>
      </c>
      <c r="B3158" s="119" t="s">
        <v>18314</v>
      </c>
      <c r="C3158" s="118" t="s">
        <v>15154</v>
      </c>
      <c r="D3158" s="120">
        <v>295.44</v>
      </c>
    </row>
    <row r="3159" spans="1:4" ht="15.75" customHeight="1" x14ac:dyDescent="0.25">
      <c r="A3159" s="118">
        <v>2003122</v>
      </c>
      <c r="B3159" s="119" t="s">
        <v>18315</v>
      </c>
      <c r="C3159" s="118" t="s">
        <v>15154</v>
      </c>
      <c r="D3159" s="120">
        <v>265.52999999999997</v>
      </c>
    </row>
    <row r="3160" spans="1:4" ht="15.75" customHeight="1" x14ac:dyDescent="0.25">
      <c r="A3160" s="118">
        <v>2003111</v>
      </c>
      <c r="B3160" s="119" t="s">
        <v>18316</v>
      </c>
      <c r="C3160" s="118" t="s">
        <v>15154</v>
      </c>
      <c r="D3160" s="120">
        <v>216.75</v>
      </c>
    </row>
    <row r="3161" spans="1:4" ht="15.75" customHeight="1" x14ac:dyDescent="0.25">
      <c r="A3161" s="118">
        <v>2003112</v>
      </c>
      <c r="B3161" s="119" t="s">
        <v>18317</v>
      </c>
      <c r="C3161" s="118" t="s">
        <v>15154</v>
      </c>
      <c r="D3161" s="120">
        <v>195.66</v>
      </c>
    </row>
    <row r="3162" spans="1:4" ht="15.75" customHeight="1" x14ac:dyDescent="0.25">
      <c r="A3162" s="118">
        <v>2003123</v>
      </c>
      <c r="B3162" s="119" t="s">
        <v>18318</v>
      </c>
      <c r="C3162" s="118" t="s">
        <v>15154</v>
      </c>
      <c r="D3162" s="120">
        <v>313.73</v>
      </c>
    </row>
    <row r="3163" spans="1:4" ht="15.75" customHeight="1" x14ac:dyDescent="0.25">
      <c r="A3163" s="118">
        <v>2003124</v>
      </c>
      <c r="B3163" s="119" t="s">
        <v>18319</v>
      </c>
      <c r="C3163" s="118" t="s">
        <v>15154</v>
      </c>
      <c r="D3163" s="120">
        <v>282.63</v>
      </c>
    </row>
    <row r="3164" spans="1:4" ht="15.75" customHeight="1" x14ac:dyDescent="0.25">
      <c r="A3164" s="118">
        <v>2003113</v>
      </c>
      <c r="B3164" s="119" t="s">
        <v>18320</v>
      </c>
      <c r="C3164" s="118" t="s">
        <v>15154</v>
      </c>
      <c r="D3164" s="120">
        <v>227.46</v>
      </c>
    </row>
    <row r="3165" spans="1:4" ht="15.75" customHeight="1" x14ac:dyDescent="0.25">
      <c r="A3165" s="118">
        <v>2003114</v>
      </c>
      <c r="B3165" s="119" t="s">
        <v>18321</v>
      </c>
      <c r="C3165" s="118" t="s">
        <v>15154</v>
      </c>
      <c r="D3165" s="120">
        <v>205.66</v>
      </c>
    </row>
    <row r="3166" spans="1:4" ht="15.75" customHeight="1" x14ac:dyDescent="0.25">
      <c r="A3166" s="118">
        <v>2003125</v>
      </c>
      <c r="B3166" s="119" t="s">
        <v>18322</v>
      </c>
      <c r="C3166" s="118" t="s">
        <v>15154</v>
      </c>
      <c r="D3166" s="120">
        <v>328.93</v>
      </c>
    </row>
    <row r="3167" spans="1:4" ht="15.75" customHeight="1" x14ac:dyDescent="0.25">
      <c r="A3167" s="118">
        <v>2003126</v>
      </c>
      <c r="B3167" s="119" t="s">
        <v>18323</v>
      </c>
      <c r="C3167" s="118" t="s">
        <v>15154</v>
      </c>
      <c r="D3167" s="120">
        <v>296.85000000000002</v>
      </c>
    </row>
    <row r="3168" spans="1:4" ht="15.75" customHeight="1" x14ac:dyDescent="0.25">
      <c r="A3168" s="118">
        <v>2003127</v>
      </c>
      <c r="B3168" s="119" t="s">
        <v>18324</v>
      </c>
      <c r="C3168" s="118" t="s">
        <v>15154</v>
      </c>
      <c r="D3168" s="120">
        <v>859.73</v>
      </c>
    </row>
    <row r="3169" spans="1:4" ht="15.75" customHeight="1" x14ac:dyDescent="0.25">
      <c r="A3169" s="118">
        <v>2003128</v>
      </c>
      <c r="B3169" s="119" t="s">
        <v>18325</v>
      </c>
      <c r="C3169" s="118" t="s">
        <v>15154</v>
      </c>
      <c r="D3169" s="120">
        <v>751.32</v>
      </c>
    </row>
    <row r="3170" spans="1:4" ht="15.75" customHeight="1" x14ac:dyDescent="0.25">
      <c r="A3170" s="118">
        <v>2003147</v>
      </c>
      <c r="B3170" s="119" t="s">
        <v>18326</v>
      </c>
      <c r="C3170" s="118" t="s">
        <v>15154</v>
      </c>
      <c r="D3170" s="120">
        <v>1176.3900000000001</v>
      </c>
    </row>
    <row r="3171" spans="1:4" ht="15.75" customHeight="1" x14ac:dyDescent="0.25">
      <c r="A3171" s="118">
        <v>2003148</v>
      </c>
      <c r="B3171" s="119" t="s">
        <v>18327</v>
      </c>
      <c r="C3171" s="118" t="s">
        <v>15154</v>
      </c>
      <c r="D3171" s="120">
        <v>1020.76</v>
      </c>
    </row>
    <row r="3172" spans="1:4" ht="15.75" customHeight="1" x14ac:dyDescent="0.25">
      <c r="A3172" s="118">
        <v>2003129</v>
      </c>
      <c r="B3172" s="119" t="s">
        <v>18328</v>
      </c>
      <c r="C3172" s="118" t="s">
        <v>15154</v>
      </c>
      <c r="D3172" s="120">
        <v>865.03</v>
      </c>
    </row>
    <row r="3173" spans="1:4" ht="15.75" customHeight="1" x14ac:dyDescent="0.25">
      <c r="A3173" s="118">
        <v>2003130</v>
      </c>
      <c r="B3173" s="119" t="s">
        <v>18329</v>
      </c>
      <c r="C3173" s="118" t="s">
        <v>15154</v>
      </c>
      <c r="D3173" s="120">
        <v>755.51</v>
      </c>
    </row>
    <row r="3174" spans="1:4" ht="15.75" customHeight="1" x14ac:dyDescent="0.25">
      <c r="A3174" s="118">
        <v>2003149</v>
      </c>
      <c r="B3174" s="119" t="s">
        <v>18330</v>
      </c>
      <c r="C3174" s="118" t="s">
        <v>15154</v>
      </c>
      <c r="D3174" s="120">
        <v>1185.67</v>
      </c>
    </row>
    <row r="3175" spans="1:4" ht="15.75" customHeight="1" x14ac:dyDescent="0.25">
      <c r="A3175" s="118">
        <v>2003150</v>
      </c>
      <c r="B3175" s="119" t="s">
        <v>18331</v>
      </c>
      <c r="C3175" s="118" t="s">
        <v>15154</v>
      </c>
      <c r="D3175" s="120">
        <v>1028.08</v>
      </c>
    </row>
    <row r="3176" spans="1:4" ht="15.75" customHeight="1" x14ac:dyDescent="0.25">
      <c r="A3176" s="118">
        <v>2003131</v>
      </c>
      <c r="B3176" s="119" t="s">
        <v>18332</v>
      </c>
      <c r="C3176" s="118" t="s">
        <v>15154</v>
      </c>
      <c r="D3176" s="120">
        <v>881.2</v>
      </c>
    </row>
    <row r="3177" spans="1:4" ht="15.75" customHeight="1" x14ac:dyDescent="0.25">
      <c r="A3177" s="118">
        <v>2003132</v>
      </c>
      <c r="B3177" s="119" t="s">
        <v>18333</v>
      </c>
      <c r="C3177" s="118" t="s">
        <v>15154</v>
      </c>
      <c r="D3177" s="120">
        <v>768.27</v>
      </c>
    </row>
    <row r="3178" spans="1:4" ht="15.75" customHeight="1" x14ac:dyDescent="0.25">
      <c r="A3178" s="118">
        <v>2003151</v>
      </c>
      <c r="B3178" s="119" t="s">
        <v>18334</v>
      </c>
      <c r="C3178" s="118" t="s">
        <v>15154</v>
      </c>
      <c r="D3178" s="120">
        <v>1213.9000000000001</v>
      </c>
    </row>
    <row r="3179" spans="1:4" ht="15.75" customHeight="1" x14ac:dyDescent="0.25">
      <c r="A3179" s="118">
        <v>2003152</v>
      </c>
      <c r="B3179" s="119" t="s">
        <v>18335</v>
      </c>
      <c r="C3179" s="118" t="s">
        <v>15154</v>
      </c>
      <c r="D3179" s="120">
        <v>1050.3800000000001</v>
      </c>
    </row>
    <row r="3180" spans="1:4" ht="15.75" customHeight="1" x14ac:dyDescent="0.25">
      <c r="A3180" s="118">
        <v>2003133</v>
      </c>
      <c r="B3180" s="119" t="s">
        <v>18336</v>
      </c>
      <c r="C3180" s="118" t="s">
        <v>15154</v>
      </c>
      <c r="D3180" s="120">
        <v>884.46</v>
      </c>
    </row>
    <row r="3181" spans="1:4" ht="15.75" customHeight="1" x14ac:dyDescent="0.25">
      <c r="A3181" s="118">
        <v>2003134</v>
      </c>
      <c r="B3181" s="119" t="s">
        <v>18337</v>
      </c>
      <c r="C3181" s="118" t="s">
        <v>15154</v>
      </c>
      <c r="D3181" s="120">
        <v>770.84</v>
      </c>
    </row>
    <row r="3182" spans="1:4" ht="15.75" customHeight="1" x14ac:dyDescent="0.25">
      <c r="A3182" s="118">
        <v>2003153</v>
      </c>
      <c r="B3182" s="119" t="s">
        <v>18338</v>
      </c>
      <c r="C3182" s="118" t="s">
        <v>15154</v>
      </c>
      <c r="D3182" s="120">
        <v>1219.56</v>
      </c>
    </row>
    <row r="3183" spans="1:4" ht="15.75" customHeight="1" x14ac:dyDescent="0.25">
      <c r="A3183" s="118">
        <v>2003154</v>
      </c>
      <c r="B3183" s="119" t="s">
        <v>18339</v>
      </c>
      <c r="C3183" s="118" t="s">
        <v>15154</v>
      </c>
      <c r="D3183" s="120">
        <v>1054.8399999999999</v>
      </c>
    </row>
    <row r="3184" spans="1:4" ht="15.75" customHeight="1" x14ac:dyDescent="0.25">
      <c r="A3184" s="118">
        <v>2003135</v>
      </c>
      <c r="B3184" s="119" t="s">
        <v>18340</v>
      </c>
      <c r="C3184" s="118" t="s">
        <v>15154</v>
      </c>
      <c r="D3184" s="120">
        <v>891.76</v>
      </c>
    </row>
    <row r="3185" spans="1:4" ht="15.75" customHeight="1" x14ac:dyDescent="0.25">
      <c r="A3185" s="118">
        <v>2003136</v>
      </c>
      <c r="B3185" s="119" t="s">
        <v>18341</v>
      </c>
      <c r="C3185" s="118" t="s">
        <v>15154</v>
      </c>
      <c r="D3185" s="120">
        <v>776.61</v>
      </c>
    </row>
    <row r="3186" spans="1:4" ht="15.75" customHeight="1" x14ac:dyDescent="0.25">
      <c r="A3186" s="118">
        <v>2003155</v>
      </c>
      <c r="B3186" s="119" t="s">
        <v>18342</v>
      </c>
      <c r="C3186" s="118" t="s">
        <v>15154</v>
      </c>
      <c r="D3186" s="120">
        <v>1232.3399999999999</v>
      </c>
    </row>
    <row r="3187" spans="1:4" ht="15.75" customHeight="1" x14ac:dyDescent="0.25">
      <c r="A3187" s="118">
        <v>2003156</v>
      </c>
      <c r="B3187" s="119" t="s">
        <v>18343</v>
      </c>
      <c r="C3187" s="118" t="s">
        <v>15154</v>
      </c>
      <c r="D3187" s="120">
        <v>1064.93</v>
      </c>
    </row>
    <row r="3188" spans="1:4" ht="15.75" customHeight="1" x14ac:dyDescent="0.25">
      <c r="A3188" s="118">
        <v>2003137</v>
      </c>
      <c r="B3188" s="119" t="s">
        <v>18344</v>
      </c>
      <c r="C3188" s="118" t="s">
        <v>15154</v>
      </c>
      <c r="D3188" s="120">
        <v>1159.02</v>
      </c>
    </row>
    <row r="3189" spans="1:4" ht="15.75" customHeight="1" x14ac:dyDescent="0.25">
      <c r="A3189" s="118">
        <v>2003138</v>
      </c>
      <c r="B3189" s="119" t="s">
        <v>18345</v>
      </c>
      <c r="C3189" s="118" t="s">
        <v>15154</v>
      </c>
      <c r="D3189" s="120">
        <v>1033.1099999999999</v>
      </c>
    </row>
    <row r="3190" spans="1:4" ht="15.75" customHeight="1" x14ac:dyDescent="0.25">
      <c r="A3190" s="118">
        <v>2003157</v>
      </c>
      <c r="B3190" s="119" t="s">
        <v>18346</v>
      </c>
      <c r="C3190" s="118" t="s">
        <v>15154</v>
      </c>
      <c r="D3190" s="120">
        <v>1561.8</v>
      </c>
    </row>
    <row r="3191" spans="1:4" ht="15.75" customHeight="1" x14ac:dyDescent="0.25">
      <c r="A3191" s="118">
        <v>2003158</v>
      </c>
      <c r="B3191" s="119" t="s">
        <v>18347</v>
      </c>
      <c r="C3191" s="118" t="s">
        <v>15154</v>
      </c>
      <c r="D3191" s="120">
        <v>1383.61</v>
      </c>
    </row>
    <row r="3192" spans="1:4" ht="15.75" customHeight="1" x14ac:dyDescent="0.25">
      <c r="A3192" s="118">
        <v>2003139</v>
      </c>
      <c r="B3192" s="119" t="s">
        <v>18348</v>
      </c>
      <c r="C3192" s="118" t="s">
        <v>15154</v>
      </c>
      <c r="D3192" s="120">
        <v>1164.33</v>
      </c>
    </row>
    <row r="3193" spans="1:4" ht="15.75" customHeight="1" x14ac:dyDescent="0.25">
      <c r="A3193" s="118">
        <v>2003140</v>
      </c>
      <c r="B3193" s="119" t="s">
        <v>18349</v>
      </c>
      <c r="C3193" s="118" t="s">
        <v>15154</v>
      </c>
      <c r="D3193" s="120">
        <v>1037.3</v>
      </c>
    </row>
    <row r="3194" spans="1:4" ht="15.75" customHeight="1" x14ac:dyDescent="0.25">
      <c r="A3194" s="118">
        <v>2003159</v>
      </c>
      <c r="B3194" s="119" t="s">
        <v>18350</v>
      </c>
      <c r="C3194" s="118" t="s">
        <v>15154</v>
      </c>
      <c r="D3194" s="120">
        <v>1571.07</v>
      </c>
    </row>
    <row r="3195" spans="1:4" ht="15.75" customHeight="1" x14ac:dyDescent="0.25">
      <c r="A3195" s="118">
        <v>2003160</v>
      </c>
      <c r="B3195" s="119" t="s">
        <v>18351</v>
      </c>
      <c r="C3195" s="118" t="s">
        <v>15154</v>
      </c>
      <c r="D3195" s="120">
        <v>1390.93</v>
      </c>
    </row>
    <row r="3196" spans="1:4" ht="15.75" customHeight="1" x14ac:dyDescent="0.25">
      <c r="A3196" s="118">
        <v>2003141</v>
      </c>
      <c r="B3196" s="119" t="s">
        <v>18352</v>
      </c>
      <c r="C3196" s="118" t="s">
        <v>15154</v>
      </c>
      <c r="D3196" s="120">
        <v>1180.49</v>
      </c>
    </row>
    <row r="3197" spans="1:4" ht="15.75" customHeight="1" x14ac:dyDescent="0.25">
      <c r="A3197" s="118">
        <v>2003142</v>
      </c>
      <c r="B3197" s="119" t="s">
        <v>18353</v>
      </c>
      <c r="C3197" s="118" t="s">
        <v>15154</v>
      </c>
      <c r="D3197" s="120">
        <v>1050.05</v>
      </c>
    </row>
    <row r="3198" spans="1:4" ht="15.75" customHeight="1" x14ac:dyDescent="0.25">
      <c r="A3198" s="118">
        <v>2003161</v>
      </c>
      <c r="B3198" s="119" t="s">
        <v>18354</v>
      </c>
      <c r="C3198" s="118" t="s">
        <v>15154</v>
      </c>
      <c r="D3198" s="120">
        <v>1599.31</v>
      </c>
    </row>
    <row r="3199" spans="1:4" ht="15.75" customHeight="1" x14ac:dyDescent="0.25">
      <c r="A3199" s="118">
        <v>2003162</v>
      </c>
      <c r="B3199" s="119" t="s">
        <v>18355</v>
      </c>
      <c r="C3199" s="118" t="s">
        <v>15154</v>
      </c>
      <c r="D3199" s="120">
        <v>1413.22</v>
      </c>
    </row>
    <row r="3200" spans="1:4" ht="15.75" customHeight="1" x14ac:dyDescent="0.25">
      <c r="A3200" s="118">
        <v>2003143</v>
      </c>
      <c r="B3200" s="119" t="s">
        <v>18356</v>
      </c>
      <c r="C3200" s="118" t="s">
        <v>15154</v>
      </c>
      <c r="D3200" s="120">
        <v>1183.76</v>
      </c>
    </row>
    <row r="3201" spans="1:4" ht="15.75" customHeight="1" x14ac:dyDescent="0.25">
      <c r="A3201" s="118">
        <v>2003144</v>
      </c>
      <c r="B3201" s="119" t="s">
        <v>18357</v>
      </c>
      <c r="C3201" s="118" t="s">
        <v>15154</v>
      </c>
      <c r="D3201" s="120">
        <v>1052.6300000000001</v>
      </c>
    </row>
    <row r="3202" spans="1:4" ht="15.75" customHeight="1" x14ac:dyDescent="0.25">
      <c r="A3202" s="118">
        <v>2003163</v>
      </c>
      <c r="B3202" s="119" t="s">
        <v>18358</v>
      </c>
      <c r="C3202" s="118" t="s">
        <v>15154</v>
      </c>
      <c r="D3202" s="120">
        <v>1604.97</v>
      </c>
    </row>
    <row r="3203" spans="1:4" ht="15.75" customHeight="1" x14ac:dyDescent="0.25">
      <c r="A3203" s="118">
        <v>2003164</v>
      </c>
      <c r="B3203" s="119" t="s">
        <v>18359</v>
      </c>
      <c r="C3203" s="118" t="s">
        <v>15154</v>
      </c>
      <c r="D3203" s="120">
        <v>1417.69</v>
      </c>
    </row>
    <row r="3204" spans="1:4" ht="15.75" customHeight="1" x14ac:dyDescent="0.25">
      <c r="A3204" s="118">
        <v>2003145</v>
      </c>
      <c r="B3204" s="119" t="s">
        <v>18360</v>
      </c>
      <c r="C3204" s="118" t="s">
        <v>15154</v>
      </c>
      <c r="D3204" s="120">
        <v>1191.05</v>
      </c>
    </row>
    <row r="3205" spans="1:4" ht="15.75" customHeight="1" x14ac:dyDescent="0.25">
      <c r="A3205" s="118">
        <v>2003146</v>
      </c>
      <c r="B3205" s="119" t="s">
        <v>18361</v>
      </c>
      <c r="C3205" s="118" t="s">
        <v>15154</v>
      </c>
      <c r="D3205" s="120">
        <v>1058.3900000000001</v>
      </c>
    </row>
    <row r="3206" spans="1:4" ht="15.75" customHeight="1" x14ac:dyDescent="0.25">
      <c r="A3206" s="118">
        <v>2003165</v>
      </c>
      <c r="B3206" s="119" t="s">
        <v>18362</v>
      </c>
      <c r="C3206" s="118" t="s">
        <v>15154</v>
      </c>
      <c r="D3206" s="120">
        <v>1617.75</v>
      </c>
    </row>
    <row r="3207" spans="1:4" ht="15.75" customHeight="1" x14ac:dyDescent="0.25">
      <c r="A3207" s="118">
        <v>2003166</v>
      </c>
      <c r="B3207" s="119" t="s">
        <v>18363</v>
      </c>
      <c r="C3207" s="118" t="s">
        <v>15154</v>
      </c>
      <c r="D3207" s="120">
        <v>1427.78</v>
      </c>
    </row>
    <row r="3208" spans="1:4" ht="15.75" customHeight="1" x14ac:dyDescent="0.25">
      <c r="A3208" s="118">
        <v>2003819</v>
      </c>
      <c r="B3208" s="119" t="s">
        <v>18364</v>
      </c>
      <c r="C3208" s="118" t="s">
        <v>15233</v>
      </c>
      <c r="D3208" s="120">
        <v>7.07</v>
      </c>
    </row>
    <row r="3209" spans="1:4" ht="15.75" customHeight="1" x14ac:dyDescent="0.25">
      <c r="A3209" s="118">
        <v>2004504</v>
      </c>
      <c r="B3209" s="119" t="s">
        <v>18365</v>
      </c>
      <c r="C3209" s="118" t="s">
        <v>15350</v>
      </c>
      <c r="D3209" s="120">
        <v>20.52</v>
      </c>
    </row>
    <row r="3210" spans="1:4" ht="30" customHeight="1" x14ac:dyDescent="0.25">
      <c r="A3210" s="118">
        <v>2004519</v>
      </c>
      <c r="B3210" s="119" t="s">
        <v>18366</v>
      </c>
      <c r="C3210" s="118" t="s">
        <v>15350</v>
      </c>
      <c r="D3210" s="120">
        <v>27.66</v>
      </c>
    </row>
    <row r="3211" spans="1:4" ht="30" customHeight="1" x14ac:dyDescent="0.25">
      <c r="A3211" s="118">
        <v>2004520</v>
      </c>
      <c r="B3211" s="119" t="s">
        <v>18367</v>
      </c>
      <c r="C3211" s="118" t="s">
        <v>15350</v>
      </c>
      <c r="D3211" s="120">
        <v>22.82</v>
      </c>
    </row>
    <row r="3212" spans="1:4" ht="30" customHeight="1" x14ac:dyDescent="0.25">
      <c r="A3212" s="118">
        <v>2004521</v>
      </c>
      <c r="B3212" s="119" t="s">
        <v>18368</v>
      </c>
      <c r="C3212" s="118" t="s">
        <v>15350</v>
      </c>
      <c r="D3212" s="120">
        <v>15.61</v>
      </c>
    </row>
    <row r="3213" spans="1:4" ht="30" customHeight="1" x14ac:dyDescent="0.25">
      <c r="A3213" s="118">
        <v>2004522</v>
      </c>
      <c r="B3213" s="119" t="s">
        <v>18369</v>
      </c>
      <c r="C3213" s="118" t="s">
        <v>15350</v>
      </c>
      <c r="D3213" s="120">
        <v>11.41</v>
      </c>
    </row>
    <row r="3214" spans="1:4" ht="30" customHeight="1" x14ac:dyDescent="0.25">
      <c r="A3214" s="118">
        <v>2004518</v>
      </c>
      <c r="B3214" s="119" t="s">
        <v>18370</v>
      </c>
      <c r="C3214" s="118" t="s">
        <v>15350</v>
      </c>
      <c r="D3214" s="120">
        <v>48.04</v>
      </c>
    </row>
    <row r="3215" spans="1:4" ht="15.75" customHeight="1" x14ac:dyDescent="0.25">
      <c r="A3215" s="118">
        <v>2003864</v>
      </c>
      <c r="B3215" s="119" t="s">
        <v>18371</v>
      </c>
      <c r="C3215" s="118" t="s">
        <v>18372</v>
      </c>
      <c r="D3215" s="120">
        <v>14.03</v>
      </c>
    </row>
    <row r="3216" spans="1:4" ht="15.75" customHeight="1" x14ac:dyDescent="0.25">
      <c r="A3216" s="118">
        <v>2003863</v>
      </c>
      <c r="B3216" s="119" t="s">
        <v>18373</v>
      </c>
      <c r="C3216" s="118" t="s">
        <v>18372</v>
      </c>
      <c r="D3216" s="120">
        <v>25.07</v>
      </c>
    </row>
    <row r="3217" spans="1:4" ht="15.75" customHeight="1" x14ac:dyDescent="0.25">
      <c r="A3217" s="118">
        <v>2004508</v>
      </c>
      <c r="B3217" s="119" t="s">
        <v>18374</v>
      </c>
      <c r="C3217" s="118" t="s">
        <v>15233</v>
      </c>
      <c r="D3217" s="120">
        <v>12.25</v>
      </c>
    </row>
    <row r="3218" spans="1:4" ht="15.75" customHeight="1" x14ac:dyDescent="0.25">
      <c r="A3218" s="118">
        <v>2003316</v>
      </c>
      <c r="B3218" s="119" t="s">
        <v>18375</v>
      </c>
      <c r="C3218" s="118" t="s">
        <v>15154</v>
      </c>
      <c r="D3218" s="120">
        <v>107.74</v>
      </c>
    </row>
    <row r="3219" spans="1:4" ht="15.75" customHeight="1" x14ac:dyDescent="0.25">
      <c r="A3219" s="118">
        <v>2003317</v>
      </c>
      <c r="B3219" s="119" t="s">
        <v>18376</v>
      </c>
      <c r="C3219" s="118" t="s">
        <v>15154</v>
      </c>
      <c r="D3219" s="120">
        <v>103.25</v>
      </c>
    </row>
    <row r="3220" spans="1:4" ht="15.75" customHeight="1" x14ac:dyDescent="0.25">
      <c r="A3220" s="118">
        <v>2003767</v>
      </c>
      <c r="B3220" s="119" t="s">
        <v>18377</v>
      </c>
      <c r="C3220" s="118" t="s">
        <v>15350</v>
      </c>
      <c r="D3220" s="120">
        <v>118.05</v>
      </c>
    </row>
    <row r="3221" spans="1:4" ht="15.75" customHeight="1" x14ac:dyDescent="0.25">
      <c r="A3221" s="118">
        <v>2003844</v>
      </c>
      <c r="B3221" s="119" t="s">
        <v>18378</v>
      </c>
      <c r="C3221" s="118" t="s">
        <v>15350</v>
      </c>
      <c r="D3221" s="120">
        <v>114.94</v>
      </c>
    </row>
    <row r="3222" spans="1:4" ht="15.75" customHeight="1" x14ac:dyDescent="0.25">
      <c r="A3222" s="118">
        <v>2003576</v>
      </c>
      <c r="B3222" s="119" t="s">
        <v>18379</v>
      </c>
      <c r="C3222" s="118" t="s">
        <v>15350</v>
      </c>
      <c r="D3222" s="120">
        <v>16.52</v>
      </c>
    </row>
    <row r="3223" spans="1:4" ht="15.75" customHeight="1" x14ac:dyDescent="0.25">
      <c r="A3223" s="118">
        <v>2003858</v>
      </c>
      <c r="B3223" s="119" t="s">
        <v>18380</v>
      </c>
      <c r="C3223" s="118" t="s">
        <v>15350</v>
      </c>
      <c r="D3223" s="120">
        <v>13.41</v>
      </c>
    </row>
    <row r="3224" spans="1:4" ht="15.75" customHeight="1" x14ac:dyDescent="0.25">
      <c r="A3224" s="118">
        <v>2003850</v>
      </c>
      <c r="B3224" s="119" t="s">
        <v>18381</v>
      </c>
      <c r="C3224" s="118" t="s">
        <v>15350</v>
      </c>
      <c r="D3224" s="120">
        <v>144.29</v>
      </c>
    </row>
    <row r="3225" spans="1:4" ht="15.75" customHeight="1" x14ac:dyDescent="0.25">
      <c r="A3225" s="118">
        <v>2003849</v>
      </c>
      <c r="B3225" s="119" t="s">
        <v>18382</v>
      </c>
      <c r="C3225" s="118" t="s">
        <v>15350</v>
      </c>
      <c r="D3225" s="120">
        <v>77.03</v>
      </c>
    </row>
    <row r="3226" spans="1:4" ht="15.75" customHeight="1" x14ac:dyDescent="0.25">
      <c r="A3226" s="118">
        <v>2003868</v>
      </c>
      <c r="B3226" s="119" t="s">
        <v>18383</v>
      </c>
      <c r="C3226" s="118" t="s">
        <v>15350</v>
      </c>
      <c r="D3226" s="120">
        <v>126.19</v>
      </c>
    </row>
    <row r="3227" spans="1:4" ht="15.75" customHeight="1" x14ac:dyDescent="0.25">
      <c r="A3227" s="118">
        <v>2003369</v>
      </c>
      <c r="B3227" s="119" t="s">
        <v>18384</v>
      </c>
      <c r="C3227" s="118" t="s">
        <v>15233</v>
      </c>
      <c r="D3227" s="120">
        <v>115.62</v>
      </c>
    </row>
    <row r="3228" spans="1:4" ht="15.75" customHeight="1" x14ac:dyDescent="0.25">
      <c r="A3228" s="118">
        <v>2003368</v>
      </c>
      <c r="B3228" s="119" t="s">
        <v>18385</v>
      </c>
      <c r="C3228" s="118" t="s">
        <v>15233</v>
      </c>
      <c r="D3228" s="120">
        <v>103.01</v>
      </c>
    </row>
    <row r="3229" spans="1:4" ht="15.75" customHeight="1" x14ac:dyDescent="0.25">
      <c r="A3229" s="118">
        <v>2003939</v>
      </c>
      <c r="B3229" s="119" t="s">
        <v>18386</v>
      </c>
      <c r="C3229" s="118" t="s">
        <v>15233</v>
      </c>
      <c r="D3229" s="120">
        <v>70.040000000000006</v>
      </c>
    </row>
    <row r="3230" spans="1:4" ht="15.75" customHeight="1" x14ac:dyDescent="0.25">
      <c r="A3230" s="118">
        <v>2003940</v>
      </c>
      <c r="B3230" s="119" t="s">
        <v>18387</v>
      </c>
      <c r="C3230" s="118" t="s">
        <v>15233</v>
      </c>
      <c r="D3230" s="120">
        <v>57.4</v>
      </c>
    </row>
    <row r="3231" spans="1:4" ht="15.75" customHeight="1" x14ac:dyDescent="0.25">
      <c r="A3231" s="118">
        <v>2003371</v>
      </c>
      <c r="B3231" s="119" t="s">
        <v>18388</v>
      </c>
      <c r="C3231" s="118" t="s">
        <v>15233</v>
      </c>
      <c r="D3231" s="120">
        <v>83.87</v>
      </c>
    </row>
    <row r="3232" spans="1:4" ht="15.75" customHeight="1" x14ac:dyDescent="0.25">
      <c r="A3232" s="118">
        <v>2003370</v>
      </c>
      <c r="B3232" s="119" t="s">
        <v>18389</v>
      </c>
      <c r="C3232" s="118" t="s">
        <v>15233</v>
      </c>
      <c r="D3232" s="120">
        <v>73.22</v>
      </c>
    </row>
    <row r="3233" spans="1:4" ht="15.75" customHeight="1" x14ac:dyDescent="0.25">
      <c r="A3233" s="118">
        <v>2003941</v>
      </c>
      <c r="B3233" s="119" t="s">
        <v>18390</v>
      </c>
      <c r="C3233" s="118" t="s">
        <v>15233</v>
      </c>
      <c r="D3233" s="120">
        <v>59.9</v>
      </c>
    </row>
    <row r="3234" spans="1:4" ht="15.75" customHeight="1" x14ac:dyDescent="0.25">
      <c r="A3234" s="118">
        <v>2003942</v>
      </c>
      <c r="B3234" s="119" t="s">
        <v>18391</v>
      </c>
      <c r="C3234" s="118" t="s">
        <v>15233</v>
      </c>
      <c r="D3234" s="120">
        <v>49.22</v>
      </c>
    </row>
    <row r="3235" spans="1:4" ht="15.75" customHeight="1" x14ac:dyDescent="0.25">
      <c r="A3235" s="118">
        <v>2003373</v>
      </c>
      <c r="B3235" s="119" t="s">
        <v>18392</v>
      </c>
      <c r="C3235" s="118" t="s">
        <v>15233</v>
      </c>
      <c r="D3235" s="120">
        <v>69.16</v>
      </c>
    </row>
    <row r="3236" spans="1:4" ht="15.75" customHeight="1" x14ac:dyDescent="0.25">
      <c r="A3236" s="118">
        <v>2003372</v>
      </c>
      <c r="B3236" s="119" t="s">
        <v>18393</v>
      </c>
      <c r="C3236" s="118" t="s">
        <v>15233</v>
      </c>
      <c r="D3236" s="120">
        <v>63.99</v>
      </c>
    </row>
    <row r="3237" spans="1:4" ht="15.75" customHeight="1" x14ac:dyDescent="0.25">
      <c r="A3237" s="118">
        <v>2003943</v>
      </c>
      <c r="B3237" s="119" t="s">
        <v>18394</v>
      </c>
      <c r="C3237" s="118" t="s">
        <v>15233</v>
      </c>
      <c r="D3237" s="120">
        <v>28.23</v>
      </c>
    </row>
    <row r="3238" spans="1:4" ht="15.75" customHeight="1" x14ac:dyDescent="0.25">
      <c r="A3238" s="118">
        <v>2003944</v>
      </c>
      <c r="B3238" s="119" t="s">
        <v>18395</v>
      </c>
      <c r="C3238" s="118" t="s">
        <v>15233</v>
      </c>
      <c r="D3238" s="120">
        <v>23.05</v>
      </c>
    </row>
    <row r="3239" spans="1:4" ht="15.75" customHeight="1" x14ac:dyDescent="0.25">
      <c r="A3239" s="118">
        <v>2003375</v>
      </c>
      <c r="B3239" s="119" t="s">
        <v>18396</v>
      </c>
      <c r="C3239" s="118" t="s">
        <v>15233</v>
      </c>
      <c r="D3239" s="120">
        <v>44.1</v>
      </c>
    </row>
    <row r="3240" spans="1:4" ht="15.75" customHeight="1" x14ac:dyDescent="0.25">
      <c r="A3240" s="118">
        <v>2003374</v>
      </c>
      <c r="B3240" s="119" t="s">
        <v>18397</v>
      </c>
      <c r="C3240" s="118" t="s">
        <v>15233</v>
      </c>
      <c r="D3240" s="120">
        <v>40.29</v>
      </c>
    </row>
    <row r="3241" spans="1:4" ht="15.75" customHeight="1" x14ac:dyDescent="0.25">
      <c r="A3241" s="118">
        <v>2003945</v>
      </c>
      <c r="B3241" s="119" t="s">
        <v>18398</v>
      </c>
      <c r="C3241" s="118" t="s">
        <v>15233</v>
      </c>
      <c r="D3241" s="120">
        <v>21.15</v>
      </c>
    </row>
    <row r="3242" spans="1:4" ht="15.75" customHeight="1" x14ac:dyDescent="0.25">
      <c r="A3242" s="118">
        <v>2003946</v>
      </c>
      <c r="B3242" s="119" t="s">
        <v>18399</v>
      </c>
      <c r="C3242" s="118" t="s">
        <v>15233</v>
      </c>
      <c r="D3242" s="120">
        <v>17.329999999999998</v>
      </c>
    </row>
    <row r="3243" spans="1:4" ht="15.75" customHeight="1" x14ac:dyDescent="0.25">
      <c r="A3243" s="118">
        <v>2003377</v>
      </c>
      <c r="B3243" s="119" t="s">
        <v>18400</v>
      </c>
      <c r="C3243" s="118" t="s">
        <v>15233</v>
      </c>
      <c r="D3243" s="120">
        <v>60.5</v>
      </c>
    </row>
    <row r="3244" spans="1:4" ht="15.75" customHeight="1" x14ac:dyDescent="0.25">
      <c r="A3244" s="118">
        <v>2003376</v>
      </c>
      <c r="B3244" s="119" t="s">
        <v>18401</v>
      </c>
      <c r="C3244" s="118" t="s">
        <v>15233</v>
      </c>
      <c r="D3244" s="120">
        <v>56.39</v>
      </c>
    </row>
    <row r="3245" spans="1:4" ht="15.75" customHeight="1" x14ac:dyDescent="0.25">
      <c r="A3245" s="118">
        <v>2003947</v>
      </c>
      <c r="B3245" s="119" t="s">
        <v>18402</v>
      </c>
      <c r="C3245" s="118" t="s">
        <v>15233</v>
      </c>
      <c r="D3245" s="120">
        <v>22.17</v>
      </c>
    </row>
    <row r="3246" spans="1:4" ht="15.75" customHeight="1" x14ac:dyDescent="0.25">
      <c r="A3246" s="118">
        <v>2003948</v>
      </c>
      <c r="B3246" s="119" t="s">
        <v>18403</v>
      </c>
      <c r="C3246" s="118" t="s">
        <v>15233</v>
      </c>
      <c r="D3246" s="120">
        <v>18.05</v>
      </c>
    </row>
    <row r="3247" spans="1:4" ht="15.75" customHeight="1" x14ac:dyDescent="0.25">
      <c r="A3247" s="118">
        <v>2003379</v>
      </c>
      <c r="B3247" s="119" t="s">
        <v>18404</v>
      </c>
      <c r="C3247" s="118" t="s">
        <v>15233</v>
      </c>
      <c r="D3247" s="120">
        <v>34.54</v>
      </c>
    </row>
    <row r="3248" spans="1:4" ht="15.75" customHeight="1" x14ac:dyDescent="0.25">
      <c r="A3248" s="118">
        <v>2003378</v>
      </c>
      <c r="B3248" s="119" t="s">
        <v>18405</v>
      </c>
      <c r="C3248" s="118" t="s">
        <v>15233</v>
      </c>
      <c r="D3248" s="120">
        <v>31.77</v>
      </c>
    </row>
    <row r="3249" spans="1:4" ht="15.75" customHeight="1" x14ac:dyDescent="0.25">
      <c r="A3249" s="118">
        <v>2003949</v>
      </c>
      <c r="B3249" s="119" t="s">
        <v>18406</v>
      </c>
      <c r="C3249" s="118" t="s">
        <v>15233</v>
      </c>
      <c r="D3249" s="120">
        <v>15.21</v>
      </c>
    </row>
    <row r="3250" spans="1:4" ht="15.75" customHeight="1" x14ac:dyDescent="0.25">
      <c r="A3250" s="118">
        <v>2003950</v>
      </c>
      <c r="B3250" s="119" t="s">
        <v>18407</v>
      </c>
      <c r="C3250" s="118" t="s">
        <v>15233</v>
      </c>
      <c r="D3250" s="120">
        <v>12.44</v>
      </c>
    </row>
    <row r="3251" spans="1:4" ht="15.75" customHeight="1" x14ac:dyDescent="0.25">
      <c r="A3251" s="118">
        <v>2003381</v>
      </c>
      <c r="B3251" s="119" t="s">
        <v>18408</v>
      </c>
      <c r="C3251" s="118" t="s">
        <v>15233</v>
      </c>
      <c r="D3251" s="120">
        <v>57.85</v>
      </c>
    </row>
    <row r="3252" spans="1:4" ht="15.75" customHeight="1" x14ac:dyDescent="0.25">
      <c r="A3252" s="118">
        <v>2003380</v>
      </c>
      <c r="B3252" s="119" t="s">
        <v>18409</v>
      </c>
      <c r="C3252" s="118" t="s">
        <v>15233</v>
      </c>
      <c r="D3252" s="120">
        <v>53.1</v>
      </c>
    </row>
    <row r="3253" spans="1:4" ht="15.75" customHeight="1" x14ac:dyDescent="0.25">
      <c r="A3253" s="118">
        <v>2003951</v>
      </c>
      <c r="B3253" s="119" t="s">
        <v>18410</v>
      </c>
      <c r="C3253" s="118" t="s">
        <v>15233</v>
      </c>
      <c r="D3253" s="120">
        <v>25.88</v>
      </c>
    </row>
    <row r="3254" spans="1:4" ht="15.75" customHeight="1" x14ac:dyDescent="0.25">
      <c r="A3254" s="118">
        <v>2003952</v>
      </c>
      <c r="B3254" s="119" t="s">
        <v>18411</v>
      </c>
      <c r="C3254" s="118" t="s">
        <v>15233</v>
      </c>
      <c r="D3254" s="120">
        <v>21.12</v>
      </c>
    </row>
    <row r="3255" spans="1:4" ht="15.75" customHeight="1" x14ac:dyDescent="0.25">
      <c r="A3255" s="118">
        <v>2003383</v>
      </c>
      <c r="B3255" s="119" t="s">
        <v>18412</v>
      </c>
      <c r="C3255" s="118" t="s">
        <v>15233</v>
      </c>
      <c r="D3255" s="120">
        <v>96.82</v>
      </c>
    </row>
    <row r="3256" spans="1:4" ht="15.75" customHeight="1" x14ac:dyDescent="0.25">
      <c r="A3256" s="118">
        <v>2003382</v>
      </c>
      <c r="B3256" s="119" t="s">
        <v>18413</v>
      </c>
      <c r="C3256" s="118" t="s">
        <v>15233</v>
      </c>
      <c r="D3256" s="120">
        <v>87.95</v>
      </c>
    </row>
    <row r="3257" spans="1:4" ht="15.75" customHeight="1" x14ac:dyDescent="0.25">
      <c r="A3257" s="118">
        <v>2003953</v>
      </c>
      <c r="B3257" s="119" t="s">
        <v>18414</v>
      </c>
      <c r="C3257" s="118" t="s">
        <v>15233</v>
      </c>
      <c r="D3257" s="120">
        <v>47.01</v>
      </c>
    </row>
    <row r="3258" spans="1:4" ht="15.75" customHeight="1" x14ac:dyDescent="0.25">
      <c r="A3258" s="118">
        <v>2003954</v>
      </c>
      <c r="B3258" s="119" t="s">
        <v>18415</v>
      </c>
      <c r="C3258" s="118" t="s">
        <v>15233</v>
      </c>
      <c r="D3258" s="120">
        <v>38.11</v>
      </c>
    </row>
    <row r="3259" spans="1:4" ht="15.75" customHeight="1" x14ac:dyDescent="0.25">
      <c r="A3259" s="118">
        <v>2004514</v>
      </c>
      <c r="B3259" s="119" t="s">
        <v>18416</v>
      </c>
      <c r="C3259" s="118" t="s">
        <v>15233</v>
      </c>
      <c r="D3259" s="120">
        <v>17.13</v>
      </c>
    </row>
    <row r="3260" spans="1:4" ht="15.75" customHeight="1" x14ac:dyDescent="0.25">
      <c r="A3260" s="118">
        <v>2004515</v>
      </c>
      <c r="B3260" s="119" t="s">
        <v>18417</v>
      </c>
      <c r="C3260" s="118" t="s">
        <v>15233</v>
      </c>
      <c r="D3260" s="120">
        <v>41.55</v>
      </c>
    </row>
    <row r="3261" spans="1:4" ht="15.75" customHeight="1" x14ac:dyDescent="0.25">
      <c r="A3261" s="118">
        <v>2005759</v>
      </c>
      <c r="B3261" s="119" t="s">
        <v>18418</v>
      </c>
      <c r="C3261" s="118" t="s">
        <v>15233</v>
      </c>
      <c r="D3261" s="120">
        <v>67.400000000000006</v>
      </c>
    </row>
    <row r="3262" spans="1:4" ht="15.75" customHeight="1" x14ac:dyDescent="0.25">
      <c r="A3262" s="118">
        <v>2005764</v>
      </c>
      <c r="B3262" s="119" t="s">
        <v>18419</v>
      </c>
      <c r="C3262" s="118" t="s">
        <v>15233</v>
      </c>
      <c r="D3262" s="120">
        <v>87.08</v>
      </c>
    </row>
    <row r="3263" spans="1:4" ht="15.75" customHeight="1" x14ac:dyDescent="0.25">
      <c r="A3263" s="118">
        <v>2003678</v>
      </c>
      <c r="B3263" s="119" t="s">
        <v>18420</v>
      </c>
      <c r="C3263" s="118" t="s">
        <v>15154</v>
      </c>
      <c r="D3263" s="120">
        <v>2333.59</v>
      </c>
    </row>
    <row r="3264" spans="1:4" ht="15.75" customHeight="1" x14ac:dyDescent="0.25">
      <c r="A3264" s="118">
        <v>2003677</v>
      </c>
      <c r="B3264" s="119" t="s">
        <v>18421</v>
      </c>
      <c r="C3264" s="118" t="s">
        <v>15154</v>
      </c>
      <c r="D3264" s="120">
        <v>2119.7800000000002</v>
      </c>
    </row>
    <row r="3265" spans="1:4" ht="15.75" customHeight="1" x14ac:dyDescent="0.25">
      <c r="A3265" s="118">
        <v>2003680</v>
      </c>
      <c r="B3265" s="119" t="s">
        <v>18422</v>
      </c>
      <c r="C3265" s="118" t="s">
        <v>15154</v>
      </c>
      <c r="D3265" s="120">
        <v>2300.7600000000002</v>
      </c>
    </row>
    <row r="3266" spans="1:4" ht="15.75" customHeight="1" x14ac:dyDescent="0.25">
      <c r="A3266" s="118">
        <v>2003679</v>
      </c>
      <c r="B3266" s="119" t="s">
        <v>18423</v>
      </c>
      <c r="C3266" s="118" t="s">
        <v>15154</v>
      </c>
      <c r="D3266" s="120">
        <v>2095.5500000000002</v>
      </c>
    </row>
    <row r="3267" spans="1:4" ht="15.75" customHeight="1" x14ac:dyDescent="0.25">
      <c r="A3267" s="118">
        <v>2003682</v>
      </c>
      <c r="B3267" s="119" t="s">
        <v>18424</v>
      </c>
      <c r="C3267" s="118" t="s">
        <v>15154</v>
      </c>
      <c r="D3267" s="120">
        <v>2634.86</v>
      </c>
    </row>
    <row r="3268" spans="1:4" ht="15.75" customHeight="1" x14ac:dyDescent="0.25">
      <c r="A3268" s="118">
        <v>2003681</v>
      </c>
      <c r="B3268" s="119" t="s">
        <v>18425</v>
      </c>
      <c r="C3268" s="118" t="s">
        <v>15154</v>
      </c>
      <c r="D3268" s="120">
        <v>2379.27</v>
      </c>
    </row>
    <row r="3269" spans="1:4" ht="15.75" customHeight="1" x14ac:dyDescent="0.25">
      <c r="A3269" s="118">
        <v>2003684</v>
      </c>
      <c r="B3269" s="119" t="s">
        <v>18426</v>
      </c>
      <c r="C3269" s="118" t="s">
        <v>15154</v>
      </c>
      <c r="D3269" s="120">
        <v>3153.21</v>
      </c>
    </row>
    <row r="3270" spans="1:4" ht="15.75" customHeight="1" x14ac:dyDescent="0.25">
      <c r="A3270" s="118">
        <v>2003683</v>
      </c>
      <c r="B3270" s="119" t="s">
        <v>18427</v>
      </c>
      <c r="C3270" s="118" t="s">
        <v>15154</v>
      </c>
      <c r="D3270" s="120">
        <v>2848.46</v>
      </c>
    </row>
    <row r="3271" spans="1:4" ht="15.75" customHeight="1" x14ac:dyDescent="0.25">
      <c r="A3271" s="118">
        <v>2003686</v>
      </c>
      <c r="B3271" s="119" t="s">
        <v>18428</v>
      </c>
      <c r="C3271" s="118" t="s">
        <v>15154</v>
      </c>
      <c r="D3271" s="120">
        <v>3723.72</v>
      </c>
    </row>
    <row r="3272" spans="1:4" ht="15.75" customHeight="1" x14ac:dyDescent="0.25">
      <c r="A3272" s="118">
        <v>2003685</v>
      </c>
      <c r="B3272" s="119" t="s">
        <v>18429</v>
      </c>
      <c r="C3272" s="118" t="s">
        <v>15154</v>
      </c>
      <c r="D3272" s="120">
        <v>3368.59</v>
      </c>
    </row>
    <row r="3273" spans="1:4" ht="15.75" customHeight="1" x14ac:dyDescent="0.25">
      <c r="A3273" s="118">
        <v>2003688</v>
      </c>
      <c r="B3273" s="119" t="s">
        <v>18430</v>
      </c>
      <c r="C3273" s="118" t="s">
        <v>15154</v>
      </c>
      <c r="D3273" s="120">
        <v>4651.5600000000004</v>
      </c>
    </row>
    <row r="3274" spans="1:4" ht="15.75" customHeight="1" x14ac:dyDescent="0.25">
      <c r="A3274" s="118">
        <v>2003687</v>
      </c>
      <c r="B3274" s="119" t="s">
        <v>18431</v>
      </c>
      <c r="C3274" s="118" t="s">
        <v>15154</v>
      </c>
      <c r="D3274" s="120">
        <v>4221.4799999999996</v>
      </c>
    </row>
    <row r="3275" spans="1:4" ht="15.75" customHeight="1" x14ac:dyDescent="0.25">
      <c r="A3275" s="118">
        <v>2003690</v>
      </c>
      <c r="B3275" s="119" t="s">
        <v>18432</v>
      </c>
      <c r="C3275" s="118" t="s">
        <v>15154</v>
      </c>
      <c r="D3275" s="120">
        <v>2708.85</v>
      </c>
    </row>
    <row r="3276" spans="1:4" ht="15.75" customHeight="1" x14ac:dyDescent="0.25">
      <c r="A3276" s="118">
        <v>2003689</v>
      </c>
      <c r="B3276" s="119" t="s">
        <v>18433</v>
      </c>
      <c r="C3276" s="118" t="s">
        <v>15154</v>
      </c>
      <c r="D3276" s="120">
        <v>2459.41</v>
      </c>
    </row>
    <row r="3277" spans="1:4" ht="15.75" customHeight="1" x14ac:dyDescent="0.25">
      <c r="A3277" s="118">
        <v>2003692</v>
      </c>
      <c r="B3277" s="119" t="s">
        <v>18434</v>
      </c>
      <c r="C3277" s="118" t="s">
        <v>15154</v>
      </c>
      <c r="D3277" s="120">
        <v>2680.71</v>
      </c>
    </row>
    <row r="3278" spans="1:4" ht="15.75" customHeight="1" x14ac:dyDescent="0.25">
      <c r="A3278" s="118">
        <v>2003691</v>
      </c>
      <c r="B3278" s="119" t="s">
        <v>18435</v>
      </c>
      <c r="C3278" s="118" t="s">
        <v>15154</v>
      </c>
      <c r="D3278" s="120">
        <v>2438.64</v>
      </c>
    </row>
    <row r="3279" spans="1:4" ht="15.75" customHeight="1" x14ac:dyDescent="0.25">
      <c r="A3279" s="118">
        <v>2003694</v>
      </c>
      <c r="B3279" s="119" t="s">
        <v>18436</v>
      </c>
      <c r="C3279" s="118" t="s">
        <v>15154</v>
      </c>
      <c r="D3279" s="120">
        <v>3037.85</v>
      </c>
    </row>
    <row r="3280" spans="1:4" ht="15.75" customHeight="1" x14ac:dyDescent="0.25">
      <c r="A3280" s="118">
        <v>2003693</v>
      </c>
      <c r="B3280" s="119" t="s">
        <v>18437</v>
      </c>
      <c r="C3280" s="118" t="s">
        <v>15154</v>
      </c>
      <c r="D3280" s="120">
        <v>2740.48</v>
      </c>
    </row>
    <row r="3281" spans="1:4" ht="15.75" customHeight="1" x14ac:dyDescent="0.25">
      <c r="A3281" s="118">
        <v>2003696</v>
      </c>
      <c r="B3281" s="119" t="s">
        <v>18438</v>
      </c>
      <c r="C3281" s="118" t="s">
        <v>15154</v>
      </c>
      <c r="D3281" s="120">
        <v>3401.51</v>
      </c>
    </row>
    <row r="3282" spans="1:4" ht="15.75" customHeight="1" x14ac:dyDescent="0.25">
      <c r="A3282" s="118">
        <v>2003695</v>
      </c>
      <c r="B3282" s="119" t="s">
        <v>18439</v>
      </c>
      <c r="C3282" s="118" t="s">
        <v>15154</v>
      </c>
      <c r="D3282" s="120">
        <v>3052.53</v>
      </c>
    </row>
    <row r="3283" spans="1:4" ht="15.75" customHeight="1" x14ac:dyDescent="0.25">
      <c r="A3283" s="118">
        <v>2003698</v>
      </c>
      <c r="B3283" s="119" t="s">
        <v>18440</v>
      </c>
      <c r="C3283" s="118" t="s">
        <v>15154</v>
      </c>
      <c r="D3283" s="120">
        <v>4171.1000000000004</v>
      </c>
    </row>
    <row r="3284" spans="1:4" ht="15.75" customHeight="1" x14ac:dyDescent="0.25">
      <c r="A3284" s="118">
        <v>2003697</v>
      </c>
      <c r="B3284" s="119" t="s">
        <v>18441</v>
      </c>
      <c r="C3284" s="118" t="s">
        <v>15154</v>
      </c>
      <c r="D3284" s="120">
        <v>3769.28</v>
      </c>
    </row>
    <row r="3285" spans="1:4" ht="15.75" customHeight="1" x14ac:dyDescent="0.25">
      <c r="A3285" s="118">
        <v>2003700</v>
      </c>
      <c r="B3285" s="119" t="s">
        <v>18442</v>
      </c>
      <c r="C3285" s="118" t="s">
        <v>15154</v>
      </c>
      <c r="D3285" s="120">
        <v>5143.33</v>
      </c>
    </row>
    <row r="3286" spans="1:4" ht="15.75" customHeight="1" x14ac:dyDescent="0.25">
      <c r="A3286" s="118">
        <v>2003699</v>
      </c>
      <c r="B3286" s="119" t="s">
        <v>18443</v>
      </c>
      <c r="C3286" s="118" t="s">
        <v>15154</v>
      </c>
      <c r="D3286" s="120">
        <v>4661.6400000000003</v>
      </c>
    </row>
    <row r="3287" spans="1:4" ht="15.75" customHeight="1" x14ac:dyDescent="0.25">
      <c r="A3287" s="118">
        <v>2003702</v>
      </c>
      <c r="B3287" s="119" t="s">
        <v>18444</v>
      </c>
      <c r="C3287" s="118" t="s">
        <v>15154</v>
      </c>
      <c r="D3287" s="120">
        <v>3102.88</v>
      </c>
    </row>
    <row r="3288" spans="1:4" ht="15.75" customHeight="1" x14ac:dyDescent="0.25">
      <c r="A3288" s="118">
        <v>2003701</v>
      </c>
      <c r="B3288" s="119" t="s">
        <v>18445</v>
      </c>
      <c r="C3288" s="118" t="s">
        <v>15154</v>
      </c>
      <c r="D3288" s="120">
        <v>2812.88</v>
      </c>
    </row>
    <row r="3289" spans="1:4" ht="15.75" customHeight="1" x14ac:dyDescent="0.25">
      <c r="A3289" s="118">
        <v>2003704</v>
      </c>
      <c r="B3289" s="119" t="s">
        <v>18446</v>
      </c>
      <c r="C3289" s="118" t="s">
        <v>15154</v>
      </c>
      <c r="D3289" s="120">
        <v>3074.74</v>
      </c>
    </row>
    <row r="3290" spans="1:4" ht="15.75" customHeight="1" x14ac:dyDescent="0.25">
      <c r="A3290" s="118">
        <v>2003703</v>
      </c>
      <c r="B3290" s="119" t="s">
        <v>18447</v>
      </c>
      <c r="C3290" s="118" t="s">
        <v>15154</v>
      </c>
      <c r="D3290" s="120">
        <v>2792.11</v>
      </c>
    </row>
    <row r="3291" spans="1:4" ht="15.75" customHeight="1" x14ac:dyDescent="0.25">
      <c r="A3291" s="118">
        <v>2003706</v>
      </c>
      <c r="B3291" s="119" t="s">
        <v>18448</v>
      </c>
      <c r="C3291" s="118" t="s">
        <v>15154</v>
      </c>
      <c r="D3291" s="120">
        <v>3459.59</v>
      </c>
    </row>
    <row r="3292" spans="1:4" ht="15.75" customHeight="1" x14ac:dyDescent="0.25">
      <c r="A3292" s="118">
        <v>2003705</v>
      </c>
      <c r="B3292" s="119" t="s">
        <v>18449</v>
      </c>
      <c r="C3292" s="118" t="s">
        <v>15154</v>
      </c>
      <c r="D3292" s="120">
        <v>3115.53</v>
      </c>
    </row>
    <row r="3293" spans="1:4" ht="15.75" customHeight="1" x14ac:dyDescent="0.25">
      <c r="A3293" s="118">
        <v>2003708</v>
      </c>
      <c r="B3293" s="119" t="s">
        <v>18450</v>
      </c>
      <c r="C3293" s="118" t="s">
        <v>15154</v>
      </c>
      <c r="D3293" s="120">
        <v>4013.79</v>
      </c>
    </row>
    <row r="3294" spans="1:4" ht="15.75" customHeight="1" x14ac:dyDescent="0.25">
      <c r="A3294" s="118">
        <v>2003707</v>
      </c>
      <c r="B3294" s="119" t="s">
        <v>18451</v>
      </c>
      <c r="C3294" s="118" t="s">
        <v>15154</v>
      </c>
      <c r="D3294" s="120">
        <v>3615.66</v>
      </c>
    </row>
    <row r="3295" spans="1:4" ht="15.75" customHeight="1" x14ac:dyDescent="0.25">
      <c r="A3295" s="118">
        <v>2003710</v>
      </c>
      <c r="B3295" s="119" t="s">
        <v>18452</v>
      </c>
      <c r="C3295" s="118" t="s">
        <v>15154</v>
      </c>
      <c r="D3295" s="120">
        <v>4637.2299999999996</v>
      </c>
    </row>
    <row r="3296" spans="1:4" ht="15.75" customHeight="1" x14ac:dyDescent="0.25">
      <c r="A3296" s="118">
        <v>2003709</v>
      </c>
      <c r="B3296" s="119" t="s">
        <v>18453</v>
      </c>
      <c r="C3296" s="118" t="s">
        <v>15154</v>
      </c>
      <c r="D3296" s="120">
        <v>4183.8100000000004</v>
      </c>
    </row>
    <row r="3297" spans="1:4" ht="15.75" customHeight="1" x14ac:dyDescent="0.25">
      <c r="A3297" s="118">
        <v>2003712</v>
      </c>
      <c r="B3297" s="119" t="s">
        <v>18454</v>
      </c>
      <c r="C3297" s="118" t="s">
        <v>15154</v>
      </c>
      <c r="D3297" s="120">
        <v>5653.86</v>
      </c>
    </row>
    <row r="3298" spans="1:4" ht="15.75" customHeight="1" x14ac:dyDescent="0.25">
      <c r="A3298" s="118">
        <v>2003711</v>
      </c>
      <c r="B3298" s="119" t="s">
        <v>18455</v>
      </c>
      <c r="C3298" s="118" t="s">
        <v>15154</v>
      </c>
      <c r="D3298" s="120">
        <v>5115.6499999999996</v>
      </c>
    </row>
    <row r="3299" spans="1:4" ht="15.75" customHeight="1" x14ac:dyDescent="0.25">
      <c r="A3299" s="118">
        <v>2004505</v>
      </c>
      <c r="B3299" s="119" t="s">
        <v>18456</v>
      </c>
      <c r="C3299" s="118" t="s">
        <v>15350</v>
      </c>
      <c r="D3299" s="120">
        <v>21.06</v>
      </c>
    </row>
    <row r="3300" spans="1:4" ht="15.75" customHeight="1" x14ac:dyDescent="0.25">
      <c r="A3300" s="118">
        <v>2003353</v>
      </c>
      <c r="B3300" s="119" t="s">
        <v>18457</v>
      </c>
      <c r="C3300" s="118" t="s">
        <v>15233</v>
      </c>
      <c r="D3300" s="120">
        <v>69.680000000000007</v>
      </c>
    </row>
    <row r="3301" spans="1:4" ht="15.75" customHeight="1" x14ac:dyDescent="0.25">
      <c r="A3301" s="118">
        <v>2003352</v>
      </c>
      <c r="B3301" s="119" t="s">
        <v>18458</v>
      </c>
      <c r="C3301" s="118" t="s">
        <v>15233</v>
      </c>
      <c r="D3301" s="120">
        <v>52.59</v>
      </c>
    </row>
    <row r="3302" spans="1:4" ht="30" customHeight="1" x14ac:dyDescent="0.25">
      <c r="A3302" s="118">
        <v>2003979</v>
      </c>
      <c r="B3302" s="119" t="s">
        <v>18459</v>
      </c>
      <c r="C3302" s="118" t="s">
        <v>15233</v>
      </c>
      <c r="D3302" s="120">
        <v>85.94</v>
      </c>
    </row>
    <row r="3303" spans="1:4" ht="30" customHeight="1" x14ac:dyDescent="0.25">
      <c r="A3303" s="118">
        <v>2003980</v>
      </c>
      <c r="B3303" s="119" t="s">
        <v>18460</v>
      </c>
      <c r="C3303" s="118" t="s">
        <v>15233</v>
      </c>
      <c r="D3303" s="120">
        <v>68.790000000000006</v>
      </c>
    </row>
    <row r="3304" spans="1:4" ht="15.75" customHeight="1" x14ac:dyDescent="0.25">
      <c r="A3304" s="118">
        <v>2003355</v>
      </c>
      <c r="B3304" s="119" t="s">
        <v>18461</v>
      </c>
      <c r="C3304" s="118" t="s">
        <v>15233</v>
      </c>
      <c r="D3304" s="120">
        <v>93.74</v>
      </c>
    </row>
    <row r="3305" spans="1:4" ht="15.75" customHeight="1" x14ac:dyDescent="0.25">
      <c r="A3305" s="118">
        <v>2003354</v>
      </c>
      <c r="B3305" s="119" t="s">
        <v>18462</v>
      </c>
      <c r="C3305" s="118" t="s">
        <v>15233</v>
      </c>
      <c r="D3305" s="120">
        <v>70.709999999999994</v>
      </c>
    </row>
    <row r="3306" spans="1:4" ht="30" customHeight="1" x14ac:dyDescent="0.25">
      <c r="A3306" s="118">
        <v>2003981</v>
      </c>
      <c r="B3306" s="119" t="s">
        <v>18463</v>
      </c>
      <c r="C3306" s="118" t="s">
        <v>15233</v>
      </c>
      <c r="D3306" s="120">
        <v>115.8</v>
      </c>
    </row>
    <row r="3307" spans="1:4" ht="30" customHeight="1" x14ac:dyDescent="0.25">
      <c r="A3307" s="118">
        <v>2003982</v>
      </c>
      <c r="B3307" s="119" t="s">
        <v>18464</v>
      </c>
      <c r="C3307" s="118" t="s">
        <v>15233</v>
      </c>
      <c r="D3307" s="120">
        <v>92.7</v>
      </c>
    </row>
    <row r="3308" spans="1:4" ht="15.75" customHeight="1" x14ac:dyDescent="0.25">
      <c r="A3308" s="118">
        <v>2003345</v>
      </c>
      <c r="B3308" s="119" t="s">
        <v>18465</v>
      </c>
      <c r="C3308" s="118" t="s">
        <v>15233</v>
      </c>
      <c r="D3308" s="120">
        <v>57.43</v>
      </c>
    </row>
    <row r="3309" spans="1:4" ht="15.75" customHeight="1" x14ac:dyDescent="0.25">
      <c r="A3309" s="118">
        <v>2003344</v>
      </c>
      <c r="B3309" s="119" t="s">
        <v>18466</v>
      </c>
      <c r="C3309" s="118" t="s">
        <v>15233</v>
      </c>
      <c r="D3309" s="120">
        <v>45.76</v>
      </c>
    </row>
    <row r="3310" spans="1:4" ht="30" customHeight="1" x14ac:dyDescent="0.25">
      <c r="A3310" s="118">
        <v>2003973</v>
      </c>
      <c r="B3310" s="119" t="s">
        <v>18467</v>
      </c>
      <c r="C3310" s="118" t="s">
        <v>15233</v>
      </c>
      <c r="D3310" s="120">
        <v>68.72</v>
      </c>
    </row>
    <row r="3311" spans="1:4" ht="30" customHeight="1" x14ac:dyDescent="0.25">
      <c r="A3311" s="118">
        <v>2003974</v>
      </c>
      <c r="B3311" s="119" t="s">
        <v>18468</v>
      </c>
      <c r="C3311" s="118" t="s">
        <v>15233</v>
      </c>
      <c r="D3311" s="120">
        <v>57.01</v>
      </c>
    </row>
    <row r="3312" spans="1:4" ht="15.75" customHeight="1" x14ac:dyDescent="0.25">
      <c r="A3312" s="118">
        <v>2003343</v>
      </c>
      <c r="B3312" s="119" t="s">
        <v>18469</v>
      </c>
      <c r="C3312" s="118" t="s">
        <v>15233</v>
      </c>
      <c r="D3312" s="120">
        <v>77.930000000000007</v>
      </c>
    </row>
    <row r="3313" spans="1:4" ht="15.75" customHeight="1" x14ac:dyDescent="0.25">
      <c r="A3313" s="118">
        <v>2003342</v>
      </c>
      <c r="B3313" s="119" t="s">
        <v>18470</v>
      </c>
      <c r="C3313" s="118" t="s">
        <v>15233</v>
      </c>
      <c r="D3313" s="120">
        <v>61.57</v>
      </c>
    </row>
    <row r="3314" spans="1:4" ht="30" customHeight="1" x14ac:dyDescent="0.25">
      <c r="A3314" s="118">
        <v>2003971</v>
      </c>
      <c r="B3314" s="119" t="s">
        <v>18471</v>
      </c>
      <c r="C3314" s="118" t="s">
        <v>15233</v>
      </c>
      <c r="D3314" s="120">
        <v>93.97</v>
      </c>
    </row>
    <row r="3315" spans="1:4" ht="30" customHeight="1" x14ac:dyDescent="0.25">
      <c r="A3315" s="118">
        <v>2003972</v>
      </c>
      <c r="B3315" s="119" t="s">
        <v>18472</v>
      </c>
      <c r="C3315" s="118" t="s">
        <v>15233</v>
      </c>
      <c r="D3315" s="120">
        <v>77.55</v>
      </c>
    </row>
    <row r="3316" spans="1:4" ht="15.75" customHeight="1" x14ac:dyDescent="0.25">
      <c r="A3316" s="118">
        <v>2003347</v>
      </c>
      <c r="B3316" s="119" t="s">
        <v>18473</v>
      </c>
      <c r="C3316" s="118" t="s">
        <v>15233</v>
      </c>
      <c r="D3316" s="120">
        <v>16.440000000000001</v>
      </c>
    </row>
    <row r="3317" spans="1:4" ht="15.75" customHeight="1" x14ac:dyDescent="0.25">
      <c r="A3317" s="118">
        <v>2003346</v>
      </c>
      <c r="B3317" s="119" t="s">
        <v>18474</v>
      </c>
      <c r="C3317" s="118" t="s">
        <v>15233</v>
      </c>
      <c r="D3317" s="120">
        <v>23</v>
      </c>
    </row>
    <row r="3318" spans="1:4" ht="15.75" customHeight="1" x14ac:dyDescent="0.25">
      <c r="A3318" s="118">
        <v>2003933</v>
      </c>
      <c r="B3318" s="119" t="s">
        <v>18475</v>
      </c>
      <c r="C3318" s="118" t="s">
        <v>15233</v>
      </c>
      <c r="D3318" s="120">
        <v>7.94</v>
      </c>
    </row>
    <row r="3319" spans="1:4" ht="15.75" customHeight="1" x14ac:dyDescent="0.25">
      <c r="A3319" s="118">
        <v>2003932</v>
      </c>
      <c r="B3319" s="119" t="s">
        <v>18476</v>
      </c>
      <c r="C3319" s="118" t="s">
        <v>15233</v>
      </c>
      <c r="D3319" s="120">
        <v>10.25</v>
      </c>
    </row>
    <row r="3320" spans="1:4" ht="15.75" customHeight="1" x14ac:dyDescent="0.25">
      <c r="A3320" s="118">
        <v>2003349</v>
      </c>
      <c r="B3320" s="119" t="s">
        <v>18477</v>
      </c>
      <c r="C3320" s="118" t="s">
        <v>15233</v>
      </c>
      <c r="D3320" s="120">
        <v>53.76</v>
      </c>
    </row>
    <row r="3321" spans="1:4" ht="15.75" customHeight="1" x14ac:dyDescent="0.25">
      <c r="A3321" s="118">
        <v>2003348</v>
      </c>
      <c r="B3321" s="119" t="s">
        <v>18478</v>
      </c>
      <c r="C3321" s="118" t="s">
        <v>15233</v>
      </c>
      <c r="D3321" s="120">
        <v>40.799999999999997</v>
      </c>
    </row>
    <row r="3322" spans="1:4" ht="30" customHeight="1" x14ac:dyDescent="0.25">
      <c r="A3322" s="118">
        <v>2003975</v>
      </c>
      <c r="B3322" s="119" t="s">
        <v>18479</v>
      </c>
      <c r="C3322" s="118" t="s">
        <v>15233</v>
      </c>
      <c r="D3322" s="120">
        <v>65.17</v>
      </c>
    </row>
    <row r="3323" spans="1:4" ht="30" customHeight="1" x14ac:dyDescent="0.25">
      <c r="A3323" s="118">
        <v>2003976</v>
      </c>
      <c r="B3323" s="119" t="s">
        <v>18480</v>
      </c>
      <c r="C3323" s="118" t="s">
        <v>15233</v>
      </c>
      <c r="D3323" s="120">
        <v>52.16</v>
      </c>
    </row>
    <row r="3324" spans="1:4" ht="15.75" customHeight="1" x14ac:dyDescent="0.25">
      <c r="A3324" s="118">
        <v>2003351</v>
      </c>
      <c r="B3324" s="119" t="s">
        <v>18481</v>
      </c>
      <c r="C3324" s="118" t="s">
        <v>15233</v>
      </c>
      <c r="D3324" s="120">
        <v>71.819999999999993</v>
      </c>
    </row>
    <row r="3325" spans="1:4" ht="15.75" customHeight="1" x14ac:dyDescent="0.25">
      <c r="A3325" s="118">
        <v>2003350</v>
      </c>
      <c r="B3325" s="119" t="s">
        <v>18482</v>
      </c>
      <c r="C3325" s="118" t="s">
        <v>15233</v>
      </c>
      <c r="D3325" s="120">
        <v>54.45</v>
      </c>
    </row>
    <row r="3326" spans="1:4" ht="30" customHeight="1" x14ac:dyDescent="0.25">
      <c r="A3326" s="118">
        <v>2003977</v>
      </c>
      <c r="B3326" s="119" t="s">
        <v>18483</v>
      </c>
      <c r="C3326" s="118" t="s">
        <v>15233</v>
      </c>
      <c r="D3326" s="120">
        <v>87.3</v>
      </c>
    </row>
    <row r="3327" spans="1:4" ht="30" customHeight="1" x14ac:dyDescent="0.25">
      <c r="A3327" s="118">
        <v>2003978</v>
      </c>
      <c r="B3327" s="119" t="s">
        <v>18484</v>
      </c>
      <c r="C3327" s="118" t="s">
        <v>15233</v>
      </c>
      <c r="D3327" s="120">
        <v>69.88</v>
      </c>
    </row>
    <row r="3328" spans="1:4" ht="15.75" customHeight="1" x14ac:dyDescent="0.25">
      <c r="A3328" s="118">
        <v>2003291</v>
      </c>
      <c r="B3328" s="119" t="s">
        <v>18485</v>
      </c>
      <c r="C3328" s="118" t="s">
        <v>15233</v>
      </c>
      <c r="D3328" s="120">
        <v>12.41</v>
      </c>
    </row>
    <row r="3329" spans="1:4" ht="15.75" customHeight="1" x14ac:dyDescent="0.25">
      <c r="A3329" s="118">
        <v>2003292</v>
      </c>
      <c r="B3329" s="119" t="s">
        <v>18486</v>
      </c>
      <c r="C3329" s="118" t="s">
        <v>15233</v>
      </c>
      <c r="D3329" s="120">
        <v>17.37</v>
      </c>
    </row>
    <row r="3330" spans="1:4" ht="15.75" customHeight="1" x14ac:dyDescent="0.25">
      <c r="A3330" s="118">
        <v>2003293</v>
      </c>
      <c r="B3330" s="119" t="s">
        <v>18487</v>
      </c>
      <c r="C3330" s="118" t="s">
        <v>15233</v>
      </c>
      <c r="D3330" s="120">
        <v>22.88</v>
      </c>
    </row>
    <row r="3331" spans="1:4" ht="15.75" customHeight="1" x14ac:dyDescent="0.25">
      <c r="A3331" s="118">
        <v>2003294</v>
      </c>
      <c r="B3331" s="119" t="s">
        <v>18488</v>
      </c>
      <c r="C3331" s="118" t="s">
        <v>15233</v>
      </c>
      <c r="D3331" s="120">
        <v>34.32</v>
      </c>
    </row>
    <row r="3332" spans="1:4" ht="15.75" customHeight="1" x14ac:dyDescent="0.25">
      <c r="A3332" s="118">
        <v>2003257</v>
      </c>
      <c r="B3332" s="119" t="s">
        <v>18489</v>
      </c>
      <c r="C3332" s="118" t="s">
        <v>15233</v>
      </c>
      <c r="D3332" s="120">
        <v>59.14</v>
      </c>
    </row>
    <row r="3333" spans="1:4" ht="15.75" customHeight="1" x14ac:dyDescent="0.25">
      <c r="A3333" s="118">
        <v>2003258</v>
      </c>
      <c r="B3333" s="119" t="s">
        <v>18490</v>
      </c>
      <c r="C3333" s="118" t="s">
        <v>15233</v>
      </c>
      <c r="D3333" s="120">
        <v>47.5</v>
      </c>
    </row>
    <row r="3334" spans="1:4" ht="30" customHeight="1" x14ac:dyDescent="0.25">
      <c r="A3334" s="118">
        <v>2003259</v>
      </c>
      <c r="B3334" s="119" t="s">
        <v>18491</v>
      </c>
      <c r="C3334" s="118" t="s">
        <v>15233</v>
      </c>
      <c r="D3334" s="120">
        <v>69.66</v>
      </c>
    </row>
    <row r="3335" spans="1:4" ht="30" customHeight="1" x14ac:dyDescent="0.25">
      <c r="A3335" s="118">
        <v>2003260</v>
      </c>
      <c r="B3335" s="119" t="s">
        <v>18492</v>
      </c>
      <c r="C3335" s="118" t="s">
        <v>15233</v>
      </c>
      <c r="D3335" s="120">
        <v>57.99</v>
      </c>
    </row>
    <row r="3336" spans="1:4" ht="15.75" customHeight="1" x14ac:dyDescent="0.25">
      <c r="A3336" s="118">
        <v>2003281</v>
      </c>
      <c r="B3336" s="119" t="s">
        <v>18493</v>
      </c>
      <c r="C3336" s="118" t="s">
        <v>15233</v>
      </c>
      <c r="D3336" s="120">
        <v>59.09</v>
      </c>
    </row>
    <row r="3337" spans="1:4" ht="15.75" customHeight="1" x14ac:dyDescent="0.25">
      <c r="A3337" s="118">
        <v>2003282</v>
      </c>
      <c r="B3337" s="119" t="s">
        <v>18494</v>
      </c>
      <c r="C3337" s="118" t="s">
        <v>15233</v>
      </c>
      <c r="D3337" s="120">
        <v>47.18</v>
      </c>
    </row>
    <row r="3338" spans="1:4" ht="30" customHeight="1" x14ac:dyDescent="0.25">
      <c r="A3338" s="118">
        <v>2003283</v>
      </c>
      <c r="B3338" s="119" t="s">
        <v>18495</v>
      </c>
      <c r="C3338" s="118" t="s">
        <v>15233</v>
      </c>
      <c r="D3338" s="120">
        <v>69.87</v>
      </c>
    </row>
    <row r="3339" spans="1:4" ht="30" customHeight="1" x14ac:dyDescent="0.25">
      <c r="A3339" s="118">
        <v>2003284</v>
      </c>
      <c r="B3339" s="119" t="s">
        <v>18496</v>
      </c>
      <c r="C3339" s="118" t="s">
        <v>15233</v>
      </c>
      <c r="D3339" s="120">
        <v>57.92</v>
      </c>
    </row>
    <row r="3340" spans="1:4" ht="15.75" customHeight="1" x14ac:dyDescent="0.25">
      <c r="A3340" s="118">
        <v>2003327</v>
      </c>
      <c r="B3340" s="119" t="s">
        <v>18497</v>
      </c>
      <c r="C3340" s="118" t="s">
        <v>15233</v>
      </c>
      <c r="D3340" s="120">
        <v>67.16</v>
      </c>
    </row>
    <row r="3341" spans="1:4" ht="15.75" customHeight="1" x14ac:dyDescent="0.25">
      <c r="A3341" s="118">
        <v>2003326</v>
      </c>
      <c r="B3341" s="119" t="s">
        <v>18498</v>
      </c>
      <c r="C3341" s="118" t="s">
        <v>15233</v>
      </c>
      <c r="D3341" s="120">
        <v>53.67</v>
      </c>
    </row>
    <row r="3342" spans="1:4" ht="30" customHeight="1" x14ac:dyDescent="0.25">
      <c r="A3342" s="118">
        <v>2003963</v>
      </c>
      <c r="B3342" s="119" t="s">
        <v>18499</v>
      </c>
      <c r="C3342" s="118" t="s">
        <v>15233</v>
      </c>
      <c r="D3342" s="120">
        <v>79.400000000000006</v>
      </c>
    </row>
    <row r="3343" spans="1:4" ht="30" customHeight="1" x14ac:dyDescent="0.25">
      <c r="A3343" s="118">
        <v>2003964</v>
      </c>
      <c r="B3343" s="119" t="s">
        <v>18500</v>
      </c>
      <c r="C3343" s="118" t="s">
        <v>15233</v>
      </c>
      <c r="D3343" s="120">
        <v>65.86</v>
      </c>
    </row>
    <row r="3344" spans="1:4" ht="15.75" customHeight="1" x14ac:dyDescent="0.25">
      <c r="A3344" s="118">
        <v>2003319</v>
      </c>
      <c r="B3344" s="119" t="s">
        <v>18501</v>
      </c>
      <c r="C3344" s="118" t="s">
        <v>15233</v>
      </c>
      <c r="D3344" s="120">
        <v>71.63</v>
      </c>
    </row>
    <row r="3345" spans="1:4" ht="15.75" customHeight="1" x14ac:dyDescent="0.25">
      <c r="A3345" s="118">
        <v>2003318</v>
      </c>
      <c r="B3345" s="119" t="s">
        <v>18502</v>
      </c>
      <c r="C3345" s="118" t="s">
        <v>15233</v>
      </c>
      <c r="D3345" s="120">
        <v>57.27</v>
      </c>
    </row>
    <row r="3346" spans="1:4" ht="30" customHeight="1" x14ac:dyDescent="0.25">
      <c r="A3346" s="118">
        <v>2003955</v>
      </c>
      <c r="B3346" s="119" t="s">
        <v>18503</v>
      </c>
      <c r="C3346" s="118" t="s">
        <v>15233</v>
      </c>
      <c r="D3346" s="120">
        <v>84.69</v>
      </c>
    </row>
    <row r="3347" spans="1:4" ht="30" customHeight="1" x14ac:dyDescent="0.25">
      <c r="A3347" s="118">
        <v>2003956</v>
      </c>
      <c r="B3347" s="119" t="s">
        <v>18504</v>
      </c>
      <c r="C3347" s="118" t="s">
        <v>15233</v>
      </c>
      <c r="D3347" s="120">
        <v>70.28</v>
      </c>
    </row>
    <row r="3348" spans="1:4" ht="15.75" customHeight="1" x14ac:dyDescent="0.25">
      <c r="A3348" s="118">
        <v>2003277</v>
      </c>
      <c r="B3348" s="119" t="s">
        <v>18505</v>
      </c>
      <c r="C3348" s="118" t="s">
        <v>15233</v>
      </c>
      <c r="D3348" s="120">
        <v>73.75</v>
      </c>
    </row>
    <row r="3349" spans="1:4" ht="15.75" customHeight="1" x14ac:dyDescent="0.25">
      <c r="A3349" s="118">
        <v>2003278</v>
      </c>
      <c r="B3349" s="119" t="s">
        <v>18506</v>
      </c>
      <c r="C3349" s="118" t="s">
        <v>15233</v>
      </c>
      <c r="D3349" s="120">
        <v>58.98</v>
      </c>
    </row>
    <row r="3350" spans="1:4" ht="30" customHeight="1" x14ac:dyDescent="0.25">
      <c r="A3350" s="118">
        <v>2003279</v>
      </c>
      <c r="B3350" s="119" t="s">
        <v>18507</v>
      </c>
      <c r="C3350" s="118" t="s">
        <v>15233</v>
      </c>
      <c r="D3350" s="120">
        <v>87.18</v>
      </c>
    </row>
    <row r="3351" spans="1:4" ht="30" customHeight="1" x14ac:dyDescent="0.25">
      <c r="A3351" s="118">
        <v>2003280</v>
      </c>
      <c r="B3351" s="119" t="s">
        <v>18508</v>
      </c>
      <c r="C3351" s="118" t="s">
        <v>15233</v>
      </c>
      <c r="D3351" s="120">
        <v>72.37</v>
      </c>
    </row>
    <row r="3352" spans="1:4" ht="15.75" customHeight="1" x14ac:dyDescent="0.25">
      <c r="A3352" s="118">
        <v>2003253</v>
      </c>
      <c r="B3352" s="119" t="s">
        <v>18509</v>
      </c>
      <c r="C3352" s="118" t="s">
        <v>15233</v>
      </c>
      <c r="D3352" s="120">
        <v>84.15</v>
      </c>
    </row>
    <row r="3353" spans="1:4" ht="15.75" customHeight="1" x14ac:dyDescent="0.25">
      <c r="A3353" s="118">
        <v>2003254</v>
      </c>
      <c r="B3353" s="119" t="s">
        <v>18510</v>
      </c>
      <c r="C3353" s="118" t="s">
        <v>15233</v>
      </c>
      <c r="D3353" s="120">
        <v>67.069999999999993</v>
      </c>
    </row>
    <row r="3354" spans="1:4" ht="30" customHeight="1" x14ac:dyDescent="0.25">
      <c r="A3354" s="118">
        <v>2003255</v>
      </c>
      <c r="B3354" s="119" t="s">
        <v>18511</v>
      </c>
      <c r="C3354" s="118" t="s">
        <v>15233</v>
      </c>
      <c r="D3354" s="120">
        <v>99.72</v>
      </c>
    </row>
    <row r="3355" spans="1:4" ht="30" customHeight="1" x14ac:dyDescent="0.25">
      <c r="A3355" s="118">
        <v>2003256</v>
      </c>
      <c r="B3355" s="119" t="s">
        <v>18512</v>
      </c>
      <c r="C3355" s="118" t="s">
        <v>15233</v>
      </c>
      <c r="D3355" s="120">
        <v>82.59</v>
      </c>
    </row>
    <row r="3356" spans="1:4" ht="15.75" customHeight="1" x14ac:dyDescent="0.25">
      <c r="A3356" s="118">
        <v>2003273</v>
      </c>
      <c r="B3356" s="119" t="s">
        <v>18513</v>
      </c>
      <c r="C3356" s="118" t="s">
        <v>15233</v>
      </c>
      <c r="D3356" s="120">
        <v>86.39</v>
      </c>
    </row>
    <row r="3357" spans="1:4" ht="15.75" customHeight="1" x14ac:dyDescent="0.25">
      <c r="A3357" s="118">
        <v>2003274</v>
      </c>
      <c r="B3357" s="119" t="s">
        <v>18514</v>
      </c>
      <c r="C3357" s="118" t="s">
        <v>15233</v>
      </c>
      <c r="D3357" s="120">
        <v>68.87</v>
      </c>
    </row>
    <row r="3358" spans="1:4" ht="30" customHeight="1" x14ac:dyDescent="0.25">
      <c r="A3358" s="118">
        <v>2003275</v>
      </c>
      <c r="B3358" s="119" t="s">
        <v>18515</v>
      </c>
      <c r="C3358" s="118" t="s">
        <v>15233</v>
      </c>
      <c r="D3358" s="120">
        <v>102.39</v>
      </c>
    </row>
    <row r="3359" spans="1:4" ht="30" customHeight="1" x14ac:dyDescent="0.25">
      <c r="A3359" s="118">
        <v>2003276</v>
      </c>
      <c r="B3359" s="119" t="s">
        <v>18516</v>
      </c>
      <c r="C3359" s="118" t="s">
        <v>15233</v>
      </c>
      <c r="D3359" s="120">
        <v>84.81</v>
      </c>
    </row>
    <row r="3360" spans="1:4" ht="15.75" customHeight="1" x14ac:dyDescent="0.25">
      <c r="A3360" s="118">
        <v>2003269</v>
      </c>
      <c r="B3360" s="119" t="s">
        <v>18517</v>
      </c>
      <c r="C3360" s="118" t="s">
        <v>15233</v>
      </c>
      <c r="D3360" s="120">
        <v>45.76</v>
      </c>
    </row>
    <row r="3361" spans="1:4" ht="15.75" customHeight="1" x14ac:dyDescent="0.25">
      <c r="A3361" s="118">
        <v>2003270</v>
      </c>
      <c r="B3361" s="119" t="s">
        <v>18518</v>
      </c>
      <c r="C3361" s="118" t="s">
        <v>15233</v>
      </c>
      <c r="D3361" s="120">
        <v>36.81</v>
      </c>
    </row>
    <row r="3362" spans="1:4" ht="30" customHeight="1" x14ac:dyDescent="0.25">
      <c r="A3362" s="118">
        <v>2003271</v>
      </c>
      <c r="B3362" s="119" t="s">
        <v>18519</v>
      </c>
      <c r="C3362" s="118" t="s">
        <v>15233</v>
      </c>
      <c r="D3362" s="120">
        <v>53.8</v>
      </c>
    </row>
    <row r="3363" spans="1:4" ht="30" customHeight="1" x14ac:dyDescent="0.25">
      <c r="A3363" s="118">
        <v>2003272</v>
      </c>
      <c r="B3363" s="119" t="s">
        <v>18520</v>
      </c>
      <c r="C3363" s="118" t="s">
        <v>15233</v>
      </c>
      <c r="D3363" s="120">
        <v>44.82</v>
      </c>
    </row>
    <row r="3364" spans="1:4" ht="15.75" customHeight="1" x14ac:dyDescent="0.25">
      <c r="A3364" s="118">
        <v>2003261</v>
      </c>
      <c r="B3364" s="119" t="s">
        <v>18521</v>
      </c>
      <c r="C3364" s="118" t="s">
        <v>15233</v>
      </c>
      <c r="D3364" s="120">
        <v>48.02</v>
      </c>
    </row>
    <row r="3365" spans="1:4" ht="15.75" customHeight="1" x14ac:dyDescent="0.25">
      <c r="A3365" s="118">
        <v>2003262</v>
      </c>
      <c r="B3365" s="119" t="s">
        <v>18522</v>
      </c>
      <c r="C3365" s="118" t="s">
        <v>15233</v>
      </c>
      <c r="D3365" s="120">
        <v>38.630000000000003</v>
      </c>
    </row>
    <row r="3366" spans="1:4" ht="30" customHeight="1" x14ac:dyDescent="0.25">
      <c r="A3366" s="118">
        <v>2003263</v>
      </c>
      <c r="B3366" s="119" t="s">
        <v>18523</v>
      </c>
      <c r="C3366" s="118" t="s">
        <v>15233</v>
      </c>
      <c r="D3366" s="120">
        <v>56.45</v>
      </c>
    </row>
    <row r="3367" spans="1:4" ht="30" customHeight="1" x14ac:dyDescent="0.25">
      <c r="A3367" s="118">
        <v>2003264</v>
      </c>
      <c r="B3367" s="119" t="s">
        <v>18524</v>
      </c>
      <c r="C3367" s="118" t="s">
        <v>15233</v>
      </c>
      <c r="D3367" s="120">
        <v>47.04</v>
      </c>
    </row>
    <row r="3368" spans="1:4" ht="15.75" customHeight="1" x14ac:dyDescent="0.25">
      <c r="A3368" s="118">
        <v>2003285</v>
      </c>
      <c r="B3368" s="119" t="s">
        <v>18525</v>
      </c>
      <c r="C3368" s="118" t="s">
        <v>15233</v>
      </c>
      <c r="D3368" s="120">
        <v>49.59</v>
      </c>
    </row>
    <row r="3369" spans="1:4" ht="15.75" customHeight="1" x14ac:dyDescent="0.25">
      <c r="A3369" s="118">
        <v>2003286</v>
      </c>
      <c r="B3369" s="119" t="s">
        <v>18526</v>
      </c>
      <c r="C3369" s="118" t="s">
        <v>15233</v>
      </c>
      <c r="D3369" s="120">
        <v>39.92</v>
      </c>
    </row>
    <row r="3370" spans="1:4" ht="30" customHeight="1" x14ac:dyDescent="0.25">
      <c r="A3370" s="118">
        <v>2003287</v>
      </c>
      <c r="B3370" s="119" t="s">
        <v>18527</v>
      </c>
      <c r="C3370" s="118" t="s">
        <v>15233</v>
      </c>
      <c r="D3370" s="120">
        <v>58.3</v>
      </c>
    </row>
    <row r="3371" spans="1:4" ht="30" customHeight="1" x14ac:dyDescent="0.25">
      <c r="A3371" s="118">
        <v>2003288</v>
      </c>
      <c r="B3371" s="119" t="s">
        <v>18528</v>
      </c>
      <c r="C3371" s="118" t="s">
        <v>15233</v>
      </c>
      <c r="D3371" s="120">
        <v>48.6</v>
      </c>
    </row>
    <row r="3372" spans="1:4" ht="15.75" customHeight="1" x14ac:dyDescent="0.25">
      <c r="A3372" s="118">
        <v>2003265</v>
      </c>
      <c r="B3372" s="119" t="s">
        <v>18529</v>
      </c>
      <c r="C3372" s="118" t="s">
        <v>15233</v>
      </c>
      <c r="D3372" s="120">
        <v>55.72</v>
      </c>
    </row>
    <row r="3373" spans="1:4" ht="15.75" customHeight="1" x14ac:dyDescent="0.25">
      <c r="A3373" s="118">
        <v>2003266</v>
      </c>
      <c r="B3373" s="119" t="s">
        <v>18530</v>
      </c>
      <c r="C3373" s="118" t="s">
        <v>15233</v>
      </c>
      <c r="D3373" s="120">
        <v>44.73</v>
      </c>
    </row>
    <row r="3374" spans="1:4" ht="30" customHeight="1" x14ac:dyDescent="0.25">
      <c r="A3374" s="118">
        <v>2003267</v>
      </c>
      <c r="B3374" s="119" t="s">
        <v>18531</v>
      </c>
      <c r="C3374" s="118" t="s">
        <v>15233</v>
      </c>
      <c r="D3374" s="120">
        <v>65.63</v>
      </c>
    </row>
    <row r="3375" spans="1:4" ht="30" customHeight="1" x14ac:dyDescent="0.25">
      <c r="A3375" s="118">
        <v>2003268</v>
      </c>
      <c r="B3375" s="119" t="s">
        <v>18532</v>
      </c>
      <c r="C3375" s="118" t="s">
        <v>15233</v>
      </c>
      <c r="D3375" s="120">
        <v>54.62</v>
      </c>
    </row>
    <row r="3376" spans="1:4" ht="15.75" customHeight="1" x14ac:dyDescent="0.25">
      <c r="A3376" s="118">
        <v>2003289</v>
      </c>
      <c r="B3376" s="119" t="s">
        <v>18533</v>
      </c>
      <c r="C3376" s="118" t="s">
        <v>15233</v>
      </c>
      <c r="D3376" s="120">
        <v>20.98</v>
      </c>
    </row>
    <row r="3377" spans="1:4" ht="15.75" customHeight="1" x14ac:dyDescent="0.25">
      <c r="A3377" s="118">
        <v>2003338</v>
      </c>
      <c r="B3377" s="119" t="s">
        <v>18534</v>
      </c>
      <c r="C3377" s="118" t="s">
        <v>15233</v>
      </c>
      <c r="D3377" s="120">
        <v>26.34</v>
      </c>
    </row>
    <row r="3378" spans="1:4" ht="15.75" customHeight="1" x14ac:dyDescent="0.25">
      <c r="A3378" s="118">
        <v>2003290</v>
      </c>
      <c r="B3378" s="119" t="s">
        <v>18535</v>
      </c>
      <c r="C3378" s="118" t="s">
        <v>15233</v>
      </c>
      <c r="D3378" s="120">
        <v>17.350000000000001</v>
      </c>
    </row>
    <row r="3379" spans="1:4" ht="15.75" customHeight="1" x14ac:dyDescent="0.25">
      <c r="A3379" s="118">
        <v>2003300</v>
      </c>
      <c r="B3379" s="119" t="s">
        <v>18536</v>
      </c>
      <c r="C3379" s="118" t="s">
        <v>15233</v>
      </c>
      <c r="D3379" s="120">
        <v>8.69</v>
      </c>
    </row>
    <row r="3380" spans="1:4" ht="15.75" customHeight="1" x14ac:dyDescent="0.25">
      <c r="A3380" s="118">
        <v>2003299</v>
      </c>
      <c r="B3380" s="119" t="s">
        <v>18537</v>
      </c>
      <c r="C3380" s="118" t="s">
        <v>15233</v>
      </c>
      <c r="D3380" s="120">
        <v>10.97</v>
      </c>
    </row>
    <row r="3381" spans="1:4" ht="15.75" customHeight="1" x14ac:dyDescent="0.25">
      <c r="A3381" s="118">
        <v>2003301</v>
      </c>
      <c r="B3381" s="119" t="s">
        <v>18538</v>
      </c>
      <c r="C3381" s="118" t="s">
        <v>15233</v>
      </c>
      <c r="D3381" s="120">
        <v>7.59</v>
      </c>
    </row>
    <row r="3382" spans="1:4" ht="15.75" customHeight="1" x14ac:dyDescent="0.25">
      <c r="A3382" s="118">
        <v>2004513</v>
      </c>
      <c r="B3382" s="119" t="s">
        <v>18539</v>
      </c>
      <c r="C3382" s="118" t="s">
        <v>15233</v>
      </c>
      <c r="D3382" s="120">
        <v>0.18</v>
      </c>
    </row>
    <row r="3383" spans="1:4" ht="15.75" customHeight="1" x14ac:dyDescent="0.25">
      <c r="A3383" s="118">
        <v>2003365</v>
      </c>
      <c r="B3383" s="119" t="s">
        <v>18540</v>
      </c>
      <c r="C3383" s="118" t="s">
        <v>15233</v>
      </c>
      <c r="D3383" s="120">
        <v>1082.53</v>
      </c>
    </row>
    <row r="3384" spans="1:4" ht="15.75" customHeight="1" x14ac:dyDescent="0.25">
      <c r="A3384" s="118">
        <v>2003364</v>
      </c>
      <c r="B3384" s="119" t="s">
        <v>18541</v>
      </c>
      <c r="C3384" s="118" t="s">
        <v>15233</v>
      </c>
      <c r="D3384" s="120">
        <v>958.98</v>
      </c>
    </row>
    <row r="3385" spans="1:4" ht="15.75" customHeight="1" x14ac:dyDescent="0.25">
      <c r="A3385" s="118">
        <v>2003097</v>
      </c>
      <c r="B3385" s="119" t="s">
        <v>18542</v>
      </c>
      <c r="C3385" s="118" t="s">
        <v>15233</v>
      </c>
      <c r="D3385" s="120">
        <v>1134.83</v>
      </c>
    </row>
    <row r="3386" spans="1:4" ht="15.75" customHeight="1" x14ac:dyDescent="0.25">
      <c r="A3386" s="118">
        <v>2003098</v>
      </c>
      <c r="B3386" s="119" t="s">
        <v>18543</v>
      </c>
      <c r="C3386" s="118" t="s">
        <v>15233</v>
      </c>
      <c r="D3386" s="120">
        <v>1007.88</v>
      </c>
    </row>
    <row r="3387" spans="1:4" ht="15.75" customHeight="1" x14ac:dyDescent="0.25">
      <c r="A3387" s="118">
        <v>2003363</v>
      </c>
      <c r="B3387" s="119" t="s">
        <v>18544</v>
      </c>
      <c r="C3387" s="118" t="s">
        <v>15233</v>
      </c>
      <c r="D3387" s="120">
        <v>1175.21</v>
      </c>
    </row>
    <row r="3388" spans="1:4" ht="15.75" customHeight="1" x14ac:dyDescent="0.25">
      <c r="A3388" s="118">
        <v>2003362</v>
      </c>
      <c r="B3388" s="119" t="s">
        <v>18545</v>
      </c>
      <c r="C3388" s="118" t="s">
        <v>15233</v>
      </c>
      <c r="D3388" s="120">
        <v>1047.75</v>
      </c>
    </row>
    <row r="3389" spans="1:4" ht="15.75" customHeight="1" x14ac:dyDescent="0.25">
      <c r="A3389" s="118">
        <v>2003099</v>
      </c>
      <c r="B3389" s="119" t="s">
        <v>18546</v>
      </c>
      <c r="C3389" s="118" t="s">
        <v>15233</v>
      </c>
      <c r="D3389" s="120">
        <v>1231.74</v>
      </c>
    </row>
    <row r="3390" spans="1:4" ht="15.75" customHeight="1" x14ac:dyDescent="0.25">
      <c r="A3390" s="118">
        <v>2003100</v>
      </c>
      <c r="B3390" s="119" t="s">
        <v>18547</v>
      </c>
      <c r="C3390" s="118" t="s">
        <v>15233</v>
      </c>
      <c r="D3390" s="120">
        <v>1099.8699999999999</v>
      </c>
    </row>
    <row r="3391" spans="1:4" ht="15.75" customHeight="1" x14ac:dyDescent="0.25">
      <c r="A3391" s="118">
        <v>2003361</v>
      </c>
      <c r="B3391" s="119" t="s">
        <v>18548</v>
      </c>
      <c r="C3391" s="118" t="s">
        <v>15233</v>
      </c>
      <c r="D3391" s="120">
        <v>1402.38</v>
      </c>
    </row>
    <row r="3392" spans="1:4" ht="15.75" customHeight="1" x14ac:dyDescent="0.25">
      <c r="A3392" s="118">
        <v>2003360</v>
      </c>
      <c r="B3392" s="119" t="s">
        <v>18549</v>
      </c>
      <c r="C3392" s="118" t="s">
        <v>15233</v>
      </c>
      <c r="D3392" s="120">
        <v>1265.44</v>
      </c>
    </row>
    <row r="3393" spans="1:4" ht="15.75" customHeight="1" x14ac:dyDescent="0.25">
      <c r="A3393" s="118">
        <v>2003101</v>
      </c>
      <c r="B3393" s="119" t="s">
        <v>18550</v>
      </c>
      <c r="C3393" s="118" t="s">
        <v>15233</v>
      </c>
      <c r="D3393" s="120">
        <v>1568.38</v>
      </c>
    </row>
    <row r="3394" spans="1:4" ht="15.75" customHeight="1" x14ac:dyDescent="0.25">
      <c r="A3394" s="118">
        <v>2003102</v>
      </c>
      <c r="B3394" s="119" t="s">
        <v>18551</v>
      </c>
      <c r="C3394" s="118" t="s">
        <v>15233</v>
      </c>
      <c r="D3394" s="120">
        <v>1421.95</v>
      </c>
    </row>
    <row r="3395" spans="1:4" ht="15.75" customHeight="1" x14ac:dyDescent="0.25">
      <c r="A3395" s="118">
        <v>2003869</v>
      </c>
      <c r="B3395" s="119" t="s">
        <v>18552</v>
      </c>
      <c r="C3395" s="118" t="s">
        <v>15233</v>
      </c>
      <c r="D3395" s="120">
        <v>153.31</v>
      </c>
    </row>
    <row r="3396" spans="1:4" ht="15.75" customHeight="1" x14ac:dyDescent="0.25">
      <c r="A3396" s="118">
        <v>2003822</v>
      </c>
      <c r="B3396" s="119" t="s">
        <v>18553</v>
      </c>
      <c r="C3396" s="118" t="s">
        <v>15233</v>
      </c>
      <c r="D3396" s="120">
        <v>237.15</v>
      </c>
    </row>
    <row r="3397" spans="1:4" ht="15.75" customHeight="1" x14ac:dyDescent="0.25">
      <c r="A3397" s="118">
        <v>2003826</v>
      </c>
      <c r="B3397" s="119" t="s">
        <v>18554</v>
      </c>
      <c r="C3397" s="118" t="s">
        <v>15233</v>
      </c>
      <c r="D3397" s="120">
        <v>428.27</v>
      </c>
    </row>
    <row r="3398" spans="1:4" ht="15.75" customHeight="1" x14ac:dyDescent="0.25">
      <c r="A3398" s="118">
        <v>2003830</v>
      </c>
      <c r="B3398" s="119" t="s">
        <v>18555</v>
      </c>
      <c r="C3398" s="118" t="s">
        <v>15233</v>
      </c>
      <c r="D3398" s="120">
        <v>528.65</v>
      </c>
    </row>
    <row r="3399" spans="1:4" ht="15.75" customHeight="1" x14ac:dyDescent="0.25">
      <c r="A3399" s="118">
        <v>2003834</v>
      </c>
      <c r="B3399" s="119" t="s">
        <v>18556</v>
      </c>
      <c r="C3399" s="118" t="s">
        <v>15233</v>
      </c>
      <c r="D3399" s="120">
        <v>636.12</v>
      </c>
    </row>
    <row r="3400" spans="1:4" ht="15.75" customHeight="1" x14ac:dyDescent="0.25">
      <c r="A3400" s="118">
        <v>2003838</v>
      </c>
      <c r="B3400" s="119" t="s">
        <v>18557</v>
      </c>
      <c r="C3400" s="118" t="s">
        <v>15233</v>
      </c>
      <c r="D3400" s="120">
        <v>1093.77</v>
      </c>
    </row>
    <row r="3401" spans="1:4" ht="15.75" customHeight="1" x14ac:dyDescent="0.25">
      <c r="A3401" s="118">
        <v>2003768</v>
      </c>
      <c r="B3401" s="119" t="s">
        <v>18558</v>
      </c>
      <c r="C3401" s="118" t="s">
        <v>15233</v>
      </c>
      <c r="D3401" s="120">
        <v>185.34</v>
      </c>
    </row>
    <row r="3402" spans="1:4" ht="15.75" customHeight="1" x14ac:dyDescent="0.25">
      <c r="A3402" s="118">
        <v>2003873</v>
      </c>
      <c r="B3402" s="119" t="s">
        <v>18559</v>
      </c>
      <c r="C3402" s="118" t="s">
        <v>15233</v>
      </c>
      <c r="D3402" s="120">
        <v>168.26</v>
      </c>
    </row>
    <row r="3403" spans="1:4" ht="15.75" customHeight="1" x14ac:dyDescent="0.25">
      <c r="A3403" s="118">
        <v>2003772</v>
      </c>
      <c r="B3403" s="119" t="s">
        <v>18560</v>
      </c>
      <c r="C3403" s="118" t="s">
        <v>15233</v>
      </c>
      <c r="D3403" s="120">
        <v>271.56</v>
      </c>
    </row>
    <row r="3404" spans="1:4" ht="15.75" customHeight="1" x14ac:dyDescent="0.25">
      <c r="A3404" s="118">
        <v>2003877</v>
      </c>
      <c r="B3404" s="119" t="s">
        <v>18561</v>
      </c>
      <c r="C3404" s="118" t="s">
        <v>15233</v>
      </c>
      <c r="D3404" s="120">
        <v>244.53</v>
      </c>
    </row>
    <row r="3405" spans="1:4" ht="15.75" customHeight="1" x14ac:dyDescent="0.25">
      <c r="A3405" s="118">
        <v>2003776</v>
      </c>
      <c r="B3405" s="119" t="s">
        <v>18562</v>
      </c>
      <c r="C3405" s="118" t="s">
        <v>15233</v>
      </c>
      <c r="D3405" s="120">
        <v>440.65</v>
      </c>
    </row>
    <row r="3406" spans="1:4" ht="15.75" customHeight="1" x14ac:dyDescent="0.25">
      <c r="A3406" s="118">
        <v>2003881</v>
      </c>
      <c r="B3406" s="119" t="s">
        <v>18563</v>
      </c>
      <c r="C3406" s="118" t="s">
        <v>15233</v>
      </c>
      <c r="D3406" s="120">
        <v>403.6</v>
      </c>
    </row>
    <row r="3407" spans="1:4" ht="15.75" customHeight="1" x14ac:dyDescent="0.25">
      <c r="A3407" s="118">
        <v>2003780</v>
      </c>
      <c r="B3407" s="119" t="s">
        <v>18564</v>
      </c>
      <c r="C3407" s="118" t="s">
        <v>15233</v>
      </c>
      <c r="D3407" s="120">
        <v>587.22</v>
      </c>
    </row>
    <row r="3408" spans="1:4" ht="15.75" customHeight="1" x14ac:dyDescent="0.25">
      <c r="A3408" s="118">
        <v>2003885</v>
      </c>
      <c r="B3408" s="119" t="s">
        <v>18565</v>
      </c>
      <c r="C3408" s="118" t="s">
        <v>15233</v>
      </c>
      <c r="D3408" s="120">
        <v>533.07000000000005</v>
      </c>
    </row>
    <row r="3409" spans="1:4" ht="15.75" customHeight="1" x14ac:dyDescent="0.25">
      <c r="A3409" s="118">
        <v>2003784</v>
      </c>
      <c r="B3409" s="119" t="s">
        <v>18566</v>
      </c>
      <c r="C3409" s="118" t="s">
        <v>15233</v>
      </c>
      <c r="D3409" s="120">
        <v>912.08</v>
      </c>
    </row>
    <row r="3410" spans="1:4" ht="15.75" customHeight="1" x14ac:dyDescent="0.25">
      <c r="A3410" s="118">
        <v>2003889</v>
      </c>
      <c r="B3410" s="119" t="s">
        <v>18567</v>
      </c>
      <c r="C3410" s="118" t="s">
        <v>15233</v>
      </c>
      <c r="D3410" s="120">
        <v>827.31</v>
      </c>
    </row>
    <row r="3411" spans="1:4" ht="15.75" customHeight="1" x14ac:dyDescent="0.25">
      <c r="A3411" s="118">
        <v>2003870</v>
      </c>
      <c r="B3411" s="119" t="s">
        <v>18568</v>
      </c>
      <c r="C3411" s="118" t="s">
        <v>15233</v>
      </c>
      <c r="D3411" s="120">
        <v>206.82</v>
      </c>
    </row>
    <row r="3412" spans="1:4" ht="15.75" customHeight="1" x14ac:dyDescent="0.25">
      <c r="A3412" s="118">
        <v>2003823</v>
      </c>
      <c r="B3412" s="119" t="s">
        <v>18569</v>
      </c>
      <c r="C3412" s="118" t="s">
        <v>15233</v>
      </c>
      <c r="D3412" s="120">
        <v>275.14999999999998</v>
      </c>
    </row>
    <row r="3413" spans="1:4" ht="15.75" customHeight="1" x14ac:dyDescent="0.25">
      <c r="A3413" s="118">
        <v>2003827</v>
      </c>
      <c r="B3413" s="119" t="s">
        <v>18570</v>
      </c>
      <c r="C3413" s="118" t="s">
        <v>15233</v>
      </c>
      <c r="D3413" s="120">
        <v>444.34</v>
      </c>
    </row>
    <row r="3414" spans="1:4" ht="15.75" customHeight="1" x14ac:dyDescent="0.25">
      <c r="A3414" s="118">
        <v>2003831</v>
      </c>
      <c r="B3414" s="119" t="s">
        <v>18571</v>
      </c>
      <c r="C3414" s="118" t="s">
        <v>15233</v>
      </c>
      <c r="D3414" s="120">
        <v>550.32000000000005</v>
      </c>
    </row>
    <row r="3415" spans="1:4" ht="15.75" customHeight="1" x14ac:dyDescent="0.25">
      <c r="A3415" s="118">
        <v>2003835</v>
      </c>
      <c r="B3415" s="119" t="s">
        <v>18572</v>
      </c>
      <c r="C3415" s="118" t="s">
        <v>15233</v>
      </c>
      <c r="D3415" s="120">
        <v>686.87</v>
      </c>
    </row>
    <row r="3416" spans="1:4" ht="15.75" customHeight="1" x14ac:dyDescent="0.25">
      <c r="A3416" s="118">
        <v>2003839</v>
      </c>
      <c r="B3416" s="119" t="s">
        <v>18573</v>
      </c>
      <c r="C3416" s="118" t="s">
        <v>15233</v>
      </c>
      <c r="D3416" s="120">
        <v>1123.8499999999999</v>
      </c>
    </row>
    <row r="3417" spans="1:4" ht="15.75" customHeight="1" x14ac:dyDescent="0.25">
      <c r="A3417" s="118">
        <v>2003769</v>
      </c>
      <c r="B3417" s="119" t="s">
        <v>18574</v>
      </c>
      <c r="C3417" s="118" t="s">
        <v>15233</v>
      </c>
      <c r="D3417" s="120">
        <v>198.91</v>
      </c>
    </row>
    <row r="3418" spans="1:4" ht="15.75" customHeight="1" x14ac:dyDescent="0.25">
      <c r="A3418" s="118">
        <v>2003874</v>
      </c>
      <c r="B3418" s="119" t="s">
        <v>18575</v>
      </c>
      <c r="C3418" s="118" t="s">
        <v>15233</v>
      </c>
      <c r="D3418" s="120">
        <v>181.84</v>
      </c>
    </row>
    <row r="3419" spans="1:4" ht="15.75" customHeight="1" x14ac:dyDescent="0.25">
      <c r="A3419" s="118">
        <v>2003773</v>
      </c>
      <c r="B3419" s="119" t="s">
        <v>18576</v>
      </c>
      <c r="C3419" s="118" t="s">
        <v>15233</v>
      </c>
      <c r="D3419" s="120">
        <v>325.8</v>
      </c>
    </row>
    <row r="3420" spans="1:4" ht="15.75" customHeight="1" x14ac:dyDescent="0.25">
      <c r="A3420" s="118">
        <v>2003878</v>
      </c>
      <c r="B3420" s="119" t="s">
        <v>18577</v>
      </c>
      <c r="C3420" s="118" t="s">
        <v>15233</v>
      </c>
      <c r="D3420" s="120">
        <v>298.83</v>
      </c>
    </row>
    <row r="3421" spans="1:4" ht="15.75" customHeight="1" x14ac:dyDescent="0.25">
      <c r="A3421" s="118">
        <v>2003777</v>
      </c>
      <c r="B3421" s="119" t="s">
        <v>18578</v>
      </c>
      <c r="C3421" s="118" t="s">
        <v>15233</v>
      </c>
      <c r="D3421" s="120">
        <v>494.89</v>
      </c>
    </row>
    <row r="3422" spans="1:4" ht="15.75" customHeight="1" x14ac:dyDescent="0.25">
      <c r="A3422" s="118">
        <v>2003882</v>
      </c>
      <c r="B3422" s="119" t="s">
        <v>18579</v>
      </c>
      <c r="C3422" s="118" t="s">
        <v>15233</v>
      </c>
      <c r="D3422" s="120">
        <v>457.9</v>
      </c>
    </row>
    <row r="3423" spans="1:4" ht="15.75" customHeight="1" x14ac:dyDescent="0.25">
      <c r="A3423" s="118">
        <v>2003781</v>
      </c>
      <c r="B3423" s="119" t="s">
        <v>18580</v>
      </c>
      <c r="C3423" s="118" t="s">
        <v>15233</v>
      </c>
      <c r="D3423" s="120">
        <v>709.26</v>
      </c>
    </row>
    <row r="3424" spans="1:4" ht="15.75" customHeight="1" x14ac:dyDescent="0.25">
      <c r="A3424" s="118">
        <v>2003886</v>
      </c>
      <c r="B3424" s="119" t="s">
        <v>18581</v>
      </c>
      <c r="C3424" s="118" t="s">
        <v>15233</v>
      </c>
      <c r="D3424" s="120">
        <v>655.25</v>
      </c>
    </row>
    <row r="3425" spans="1:4" ht="15.75" customHeight="1" x14ac:dyDescent="0.25">
      <c r="A3425" s="118">
        <v>2003785</v>
      </c>
      <c r="B3425" s="119" t="s">
        <v>18582</v>
      </c>
      <c r="C3425" s="118" t="s">
        <v>15233</v>
      </c>
      <c r="D3425" s="120">
        <v>1101.92</v>
      </c>
    </row>
    <row r="3426" spans="1:4" ht="15.75" customHeight="1" x14ac:dyDescent="0.25">
      <c r="A3426" s="118">
        <v>2003890</v>
      </c>
      <c r="B3426" s="119" t="s">
        <v>18583</v>
      </c>
      <c r="C3426" s="118" t="s">
        <v>15233</v>
      </c>
      <c r="D3426" s="120">
        <v>1017.37</v>
      </c>
    </row>
    <row r="3427" spans="1:4" ht="15.75" customHeight="1" x14ac:dyDescent="0.25">
      <c r="A3427" s="118">
        <v>2003871</v>
      </c>
      <c r="B3427" s="119" t="s">
        <v>18584</v>
      </c>
      <c r="C3427" s="118" t="s">
        <v>15233</v>
      </c>
      <c r="D3427" s="120">
        <v>225.94</v>
      </c>
    </row>
    <row r="3428" spans="1:4" ht="15.75" customHeight="1" x14ac:dyDescent="0.25">
      <c r="A3428" s="118">
        <v>2003824</v>
      </c>
      <c r="B3428" s="119" t="s">
        <v>18585</v>
      </c>
      <c r="C3428" s="118" t="s">
        <v>15233</v>
      </c>
      <c r="D3428" s="120">
        <v>308.55</v>
      </c>
    </row>
    <row r="3429" spans="1:4" ht="15.75" customHeight="1" x14ac:dyDescent="0.25">
      <c r="A3429" s="118">
        <v>2003828</v>
      </c>
      <c r="B3429" s="119" t="s">
        <v>18586</v>
      </c>
      <c r="C3429" s="118" t="s">
        <v>15233</v>
      </c>
      <c r="D3429" s="120">
        <v>489.2</v>
      </c>
    </row>
    <row r="3430" spans="1:4" ht="15.75" customHeight="1" x14ac:dyDescent="0.25">
      <c r="A3430" s="118">
        <v>2003832</v>
      </c>
      <c r="B3430" s="119" t="s">
        <v>18587</v>
      </c>
      <c r="C3430" s="118" t="s">
        <v>15233</v>
      </c>
      <c r="D3430" s="120">
        <v>578.24</v>
      </c>
    </row>
    <row r="3431" spans="1:4" ht="15.75" customHeight="1" x14ac:dyDescent="0.25">
      <c r="A3431" s="118">
        <v>2003836</v>
      </c>
      <c r="B3431" s="119" t="s">
        <v>18588</v>
      </c>
      <c r="C3431" s="118" t="s">
        <v>15233</v>
      </c>
      <c r="D3431" s="120">
        <v>824.59</v>
      </c>
    </row>
    <row r="3432" spans="1:4" ht="15.75" customHeight="1" x14ac:dyDescent="0.25">
      <c r="A3432" s="118">
        <v>2003840</v>
      </c>
      <c r="B3432" s="119" t="s">
        <v>18589</v>
      </c>
      <c r="C3432" s="118" t="s">
        <v>15233</v>
      </c>
      <c r="D3432" s="120">
        <v>1200.31</v>
      </c>
    </row>
    <row r="3433" spans="1:4" ht="15.75" customHeight="1" x14ac:dyDescent="0.25">
      <c r="A3433" s="118">
        <v>2003770</v>
      </c>
      <c r="B3433" s="119" t="s">
        <v>18590</v>
      </c>
      <c r="C3433" s="118" t="s">
        <v>15233</v>
      </c>
      <c r="D3433" s="120">
        <v>266.70999999999998</v>
      </c>
    </row>
    <row r="3434" spans="1:4" ht="15.75" customHeight="1" x14ac:dyDescent="0.25">
      <c r="A3434" s="118">
        <v>2003875</v>
      </c>
      <c r="B3434" s="119" t="s">
        <v>18591</v>
      </c>
      <c r="C3434" s="118" t="s">
        <v>15233</v>
      </c>
      <c r="D3434" s="120">
        <v>249.72</v>
      </c>
    </row>
    <row r="3435" spans="1:4" ht="15.75" customHeight="1" x14ac:dyDescent="0.25">
      <c r="A3435" s="118">
        <v>2003774</v>
      </c>
      <c r="B3435" s="119" t="s">
        <v>18592</v>
      </c>
      <c r="C3435" s="118" t="s">
        <v>15233</v>
      </c>
      <c r="D3435" s="120">
        <v>433.45</v>
      </c>
    </row>
    <row r="3436" spans="1:4" ht="15.75" customHeight="1" x14ac:dyDescent="0.25">
      <c r="A3436" s="118">
        <v>2003879</v>
      </c>
      <c r="B3436" s="119" t="s">
        <v>18593</v>
      </c>
      <c r="C3436" s="118" t="s">
        <v>15233</v>
      </c>
      <c r="D3436" s="120">
        <v>403.26</v>
      </c>
    </row>
    <row r="3437" spans="1:4" ht="15.75" customHeight="1" x14ac:dyDescent="0.25">
      <c r="A3437" s="118">
        <v>2003778</v>
      </c>
      <c r="B3437" s="119" t="s">
        <v>18594</v>
      </c>
      <c r="C3437" s="118" t="s">
        <v>15233</v>
      </c>
      <c r="D3437" s="120">
        <v>602.19000000000005</v>
      </c>
    </row>
    <row r="3438" spans="1:4" ht="15.75" customHeight="1" x14ac:dyDescent="0.25">
      <c r="A3438" s="118">
        <v>2003883</v>
      </c>
      <c r="B3438" s="119" t="s">
        <v>18595</v>
      </c>
      <c r="C3438" s="118" t="s">
        <v>15233</v>
      </c>
      <c r="D3438" s="120">
        <v>554.99</v>
      </c>
    </row>
    <row r="3439" spans="1:4" ht="15.75" customHeight="1" x14ac:dyDescent="0.25">
      <c r="A3439" s="118">
        <v>2003782</v>
      </c>
      <c r="B3439" s="119" t="s">
        <v>18596</v>
      </c>
      <c r="C3439" s="118" t="s">
        <v>15233</v>
      </c>
      <c r="D3439" s="120">
        <v>901.56</v>
      </c>
    </row>
    <row r="3440" spans="1:4" ht="15.75" customHeight="1" x14ac:dyDescent="0.25">
      <c r="A3440" s="118">
        <v>2003887</v>
      </c>
      <c r="B3440" s="119" t="s">
        <v>18597</v>
      </c>
      <c r="C3440" s="118" t="s">
        <v>15233</v>
      </c>
      <c r="D3440" s="120">
        <v>829.39</v>
      </c>
    </row>
    <row r="3441" spans="1:4" ht="15.75" customHeight="1" x14ac:dyDescent="0.25">
      <c r="A3441" s="118">
        <v>2003786</v>
      </c>
      <c r="B3441" s="119" t="s">
        <v>18598</v>
      </c>
      <c r="C3441" s="118" t="s">
        <v>15233</v>
      </c>
      <c r="D3441" s="120">
        <v>1412.03</v>
      </c>
    </row>
    <row r="3442" spans="1:4" ht="15.75" customHeight="1" x14ac:dyDescent="0.25">
      <c r="A3442" s="118">
        <v>2003891</v>
      </c>
      <c r="B3442" s="119" t="s">
        <v>18599</v>
      </c>
      <c r="C3442" s="118" t="s">
        <v>15233</v>
      </c>
      <c r="D3442" s="120">
        <v>1299.96</v>
      </c>
    </row>
    <row r="3443" spans="1:4" ht="15.75" customHeight="1" x14ac:dyDescent="0.25">
      <c r="A3443" s="118">
        <v>2003872</v>
      </c>
      <c r="B3443" s="119" t="s">
        <v>18600</v>
      </c>
      <c r="C3443" s="118" t="s">
        <v>15233</v>
      </c>
      <c r="D3443" s="120">
        <v>277.43</v>
      </c>
    </row>
    <row r="3444" spans="1:4" ht="15.75" customHeight="1" x14ac:dyDescent="0.25">
      <c r="A3444" s="118">
        <v>2003825</v>
      </c>
      <c r="B3444" s="119" t="s">
        <v>18601</v>
      </c>
      <c r="C3444" s="118" t="s">
        <v>15233</v>
      </c>
      <c r="D3444" s="120">
        <v>320.07</v>
      </c>
    </row>
    <row r="3445" spans="1:4" ht="15.75" customHeight="1" x14ac:dyDescent="0.25">
      <c r="A3445" s="118">
        <v>2003829</v>
      </c>
      <c r="B3445" s="119" t="s">
        <v>18602</v>
      </c>
      <c r="C3445" s="118" t="s">
        <v>15233</v>
      </c>
      <c r="D3445" s="120">
        <v>517.41</v>
      </c>
    </row>
    <row r="3446" spans="1:4" ht="15.75" customHeight="1" x14ac:dyDescent="0.25">
      <c r="A3446" s="118">
        <v>2003833</v>
      </c>
      <c r="B3446" s="119" t="s">
        <v>18603</v>
      </c>
      <c r="C3446" s="118" t="s">
        <v>15233</v>
      </c>
      <c r="D3446" s="120">
        <v>606.44000000000005</v>
      </c>
    </row>
    <row r="3447" spans="1:4" ht="15.75" customHeight="1" x14ac:dyDescent="0.25">
      <c r="A3447" s="118">
        <v>2003837</v>
      </c>
      <c r="B3447" s="119" t="s">
        <v>18604</v>
      </c>
      <c r="C3447" s="118" t="s">
        <v>15233</v>
      </c>
      <c r="D3447" s="120">
        <v>948.17</v>
      </c>
    </row>
    <row r="3448" spans="1:4" ht="15.75" customHeight="1" x14ac:dyDescent="0.25">
      <c r="A3448" s="118">
        <v>2003841</v>
      </c>
      <c r="B3448" s="119" t="s">
        <v>18605</v>
      </c>
      <c r="C3448" s="118" t="s">
        <v>15233</v>
      </c>
      <c r="D3448" s="120">
        <v>1280.18</v>
      </c>
    </row>
    <row r="3449" spans="1:4" ht="15.75" customHeight="1" x14ac:dyDescent="0.25">
      <c r="A3449" s="118">
        <v>2003771</v>
      </c>
      <c r="B3449" s="119" t="s">
        <v>18606</v>
      </c>
      <c r="C3449" s="118" t="s">
        <v>15233</v>
      </c>
      <c r="D3449" s="120">
        <v>320.16000000000003</v>
      </c>
    </row>
    <row r="3450" spans="1:4" ht="15.75" customHeight="1" x14ac:dyDescent="0.25">
      <c r="A3450" s="118">
        <v>2003876</v>
      </c>
      <c r="B3450" s="119" t="s">
        <v>18607</v>
      </c>
      <c r="C3450" s="118" t="s">
        <v>15233</v>
      </c>
      <c r="D3450" s="120">
        <v>299.93</v>
      </c>
    </row>
    <row r="3451" spans="1:4" ht="15.75" customHeight="1" x14ac:dyDescent="0.25">
      <c r="A3451" s="118">
        <v>2003775</v>
      </c>
      <c r="B3451" s="119" t="s">
        <v>18608</v>
      </c>
      <c r="C3451" s="118" t="s">
        <v>15233</v>
      </c>
      <c r="D3451" s="120">
        <v>498.71</v>
      </c>
    </row>
    <row r="3452" spans="1:4" ht="15.75" customHeight="1" x14ac:dyDescent="0.25">
      <c r="A3452" s="118">
        <v>2003880</v>
      </c>
      <c r="B3452" s="119" t="s">
        <v>18609</v>
      </c>
      <c r="C3452" s="118" t="s">
        <v>15233</v>
      </c>
      <c r="D3452" s="120">
        <v>462.17</v>
      </c>
    </row>
    <row r="3453" spans="1:4" ht="15.75" customHeight="1" x14ac:dyDescent="0.25">
      <c r="A3453" s="118">
        <v>2003779</v>
      </c>
      <c r="B3453" s="119" t="s">
        <v>18610</v>
      </c>
      <c r="C3453" s="118" t="s">
        <v>15233</v>
      </c>
      <c r="D3453" s="120">
        <v>741.47</v>
      </c>
    </row>
    <row r="3454" spans="1:4" ht="15.75" customHeight="1" x14ac:dyDescent="0.25">
      <c r="A3454" s="118">
        <v>2003884</v>
      </c>
      <c r="B3454" s="119" t="s">
        <v>18611</v>
      </c>
      <c r="C3454" s="118" t="s">
        <v>15233</v>
      </c>
      <c r="D3454" s="120">
        <v>686.37</v>
      </c>
    </row>
    <row r="3455" spans="1:4" ht="15.75" customHeight="1" x14ac:dyDescent="0.25">
      <c r="A3455" s="118">
        <v>2003783</v>
      </c>
      <c r="B3455" s="119" t="s">
        <v>18612</v>
      </c>
      <c r="C3455" s="118" t="s">
        <v>15233</v>
      </c>
      <c r="D3455" s="120">
        <v>1061.47</v>
      </c>
    </row>
    <row r="3456" spans="1:4" ht="15.75" customHeight="1" x14ac:dyDescent="0.25">
      <c r="A3456" s="118">
        <v>2003888</v>
      </c>
      <c r="B3456" s="119" t="s">
        <v>18613</v>
      </c>
      <c r="C3456" s="118" t="s">
        <v>15233</v>
      </c>
      <c r="D3456" s="120">
        <v>979.59</v>
      </c>
    </row>
    <row r="3457" spans="1:4" ht="15.75" customHeight="1" x14ac:dyDescent="0.25">
      <c r="A3457" s="118">
        <v>2003787</v>
      </c>
      <c r="B3457" s="119" t="s">
        <v>18614</v>
      </c>
      <c r="C3457" s="118" t="s">
        <v>15233</v>
      </c>
      <c r="D3457" s="120">
        <v>1658.29</v>
      </c>
    </row>
    <row r="3458" spans="1:4" ht="15.75" customHeight="1" x14ac:dyDescent="0.25">
      <c r="A3458" s="118">
        <v>2003892</v>
      </c>
      <c r="B3458" s="119" t="s">
        <v>18615</v>
      </c>
      <c r="C3458" s="118" t="s">
        <v>15233</v>
      </c>
      <c r="D3458" s="120">
        <v>1542.4</v>
      </c>
    </row>
    <row r="3459" spans="1:4" ht="15.75" customHeight="1" x14ac:dyDescent="0.25">
      <c r="A3459" s="118">
        <v>2003851</v>
      </c>
      <c r="B3459" s="119" t="s">
        <v>18616</v>
      </c>
      <c r="C3459" s="118" t="s">
        <v>15233</v>
      </c>
      <c r="D3459" s="120">
        <v>96.11</v>
      </c>
    </row>
    <row r="3460" spans="1:4" ht="15.75" customHeight="1" x14ac:dyDescent="0.25">
      <c r="A3460" s="118">
        <v>2003935</v>
      </c>
      <c r="B3460" s="119" t="s">
        <v>18617</v>
      </c>
      <c r="C3460" s="118" t="s">
        <v>15233</v>
      </c>
      <c r="D3460" s="120">
        <v>11.59</v>
      </c>
    </row>
    <row r="3461" spans="1:4" ht="15.75" customHeight="1" x14ac:dyDescent="0.25">
      <c r="A3461" s="118">
        <v>2003934</v>
      </c>
      <c r="B3461" s="119" t="s">
        <v>18618</v>
      </c>
      <c r="C3461" s="118" t="s">
        <v>15233</v>
      </c>
      <c r="D3461" s="120">
        <v>17.190000000000001</v>
      </c>
    </row>
    <row r="3462" spans="1:4" ht="15.75" customHeight="1" x14ac:dyDescent="0.25">
      <c r="A3462" s="118">
        <v>2003990</v>
      </c>
      <c r="B3462" s="119" t="s">
        <v>18619</v>
      </c>
      <c r="C3462" s="118" t="s">
        <v>15233</v>
      </c>
      <c r="D3462" s="120">
        <v>1619.99</v>
      </c>
    </row>
    <row r="3463" spans="1:4" ht="15.75" customHeight="1" x14ac:dyDescent="0.25">
      <c r="A3463" s="118">
        <v>2003991</v>
      </c>
      <c r="B3463" s="119" t="s">
        <v>18620</v>
      </c>
      <c r="C3463" s="118" t="s">
        <v>15233</v>
      </c>
      <c r="D3463" s="120">
        <v>1679.27</v>
      </c>
    </row>
    <row r="3464" spans="1:4" ht="15.75" customHeight="1" x14ac:dyDescent="0.25">
      <c r="A3464" s="118">
        <v>2003992</v>
      </c>
      <c r="B3464" s="119" t="s">
        <v>18621</v>
      </c>
      <c r="C3464" s="118" t="s">
        <v>15233</v>
      </c>
      <c r="D3464" s="120">
        <v>2286</v>
      </c>
    </row>
    <row r="3465" spans="1:4" ht="15.75" customHeight="1" x14ac:dyDescent="0.25">
      <c r="A3465" s="118">
        <v>2003993</v>
      </c>
      <c r="B3465" s="119" t="s">
        <v>18622</v>
      </c>
      <c r="C3465" s="118" t="s">
        <v>15233</v>
      </c>
      <c r="D3465" s="120">
        <v>3293.38</v>
      </c>
    </row>
    <row r="3466" spans="1:4" ht="15.75" customHeight="1" x14ac:dyDescent="0.25">
      <c r="A3466" s="118">
        <v>2003983</v>
      </c>
      <c r="B3466" s="119" t="s">
        <v>18623</v>
      </c>
      <c r="C3466" s="118" t="s">
        <v>15233</v>
      </c>
      <c r="D3466" s="120">
        <v>237.56</v>
      </c>
    </row>
    <row r="3467" spans="1:4" ht="15.75" customHeight="1" x14ac:dyDescent="0.25">
      <c r="A3467" s="118">
        <v>2003984</v>
      </c>
      <c r="B3467" s="119" t="s">
        <v>18624</v>
      </c>
      <c r="C3467" s="118" t="s">
        <v>15233</v>
      </c>
      <c r="D3467" s="120">
        <v>288.43</v>
      </c>
    </row>
    <row r="3468" spans="1:4" ht="15.75" customHeight="1" x14ac:dyDescent="0.25">
      <c r="A3468" s="118">
        <v>2003985</v>
      </c>
      <c r="B3468" s="119" t="s">
        <v>18625</v>
      </c>
      <c r="C3468" s="118" t="s">
        <v>15233</v>
      </c>
      <c r="D3468" s="120">
        <v>422.1</v>
      </c>
    </row>
    <row r="3469" spans="1:4" ht="15.75" customHeight="1" x14ac:dyDescent="0.25">
      <c r="A3469" s="118">
        <v>2003986</v>
      </c>
      <c r="B3469" s="119" t="s">
        <v>18626</v>
      </c>
      <c r="C3469" s="118" t="s">
        <v>15233</v>
      </c>
      <c r="D3469" s="120">
        <v>586.62</v>
      </c>
    </row>
    <row r="3470" spans="1:4" ht="15.75" customHeight="1" x14ac:dyDescent="0.25">
      <c r="A3470" s="118">
        <v>2003987</v>
      </c>
      <c r="B3470" s="119" t="s">
        <v>18627</v>
      </c>
      <c r="C3470" s="118" t="s">
        <v>15233</v>
      </c>
      <c r="D3470" s="120">
        <v>871.76</v>
      </c>
    </row>
    <row r="3471" spans="1:4" ht="15.75" customHeight="1" x14ac:dyDescent="0.25">
      <c r="A3471" s="118">
        <v>2003988</v>
      </c>
      <c r="B3471" s="119" t="s">
        <v>18628</v>
      </c>
      <c r="C3471" s="118" t="s">
        <v>15233</v>
      </c>
      <c r="D3471" s="120">
        <v>923.1</v>
      </c>
    </row>
    <row r="3472" spans="1:4" ht="15.75" customHeight="1" x14ac:dyDescent="0.25">
      <c r="A3472" s="118">
        <v>2003989</v>
      </c>
      <c r="B3472" s="119" t="s">
        <v>18629</v>
      </c>
      <c r="C3472" s="118" t="s">
        <v>15233</v>
      </c>
      <c r="D3472" s="120">
        <v>1470.38</v>
      </c>
    </row>
    <row r="3473" spans="1:4" ht="15.75" customHeight="1" x14ac:dyDescent="0.25">
      <c r="A3473" s="118">
        <v>2003298</v>
      </c>
      <c r="B3473" s="119" t="s">
        <v>18630</v>
      </c>
      <c r="C3473" s="118" t="s">
        <v>15233</v>
      </c>
      <c r="D3473" s="120">
        <v>14.07</v>
      </c>
    </row>
    <row r="3474" spans="1:4" ht="15.75" customHeight="1" x14ac:dyDescent="0.25">
      <c r="A3474" s="118">
        <v>2003297</v>
      </c>
      <c r="B3474" s="119" t="s">
        <v>18631</v>
      </c>
      <c r="C3474" s="118" t="s">
        <v>15233</v>
      </c>
      <c r="D3474" s="120">
        <v>17.38</v>
      </c>
    </row>
    <row r="3475" spans="1:4" ht="15.75" customHeight="1" x14ac:dyDescent="0.25">
      <c r="A3475" s="118">
        <v>2003315</v>
      </c>
      <c r="B3475" s="119" t="s">
        <v>18632</v>
      </c>
      <c r="C3475" s="118" t="s">
        <v>15233</v>
      </c>
      <c r="D3475" s="120">
        <v>101.08</v>
      </c>
    </row>
    <row r="3476" spans="1:4" ht="15.75" customHeight="1" x14ac:dyDescent="0.25">
      <c r="A3476" s="118">
        <v>2003314</v>
      </c>
      <c r="B3476" s="119" t="s">
        <v>18633</v>
      </c>
      <c r="C3476" s="118" t="s">
        <v>15233</v>
      </c>
      <c r="D3476" s="120">
        <v>85.39</v>
      </c>
    </row>
    <row r="3477" spans="1:4" ht="15.75" customHeight="1" x14ac:dyDescent="0.25">
      <c r="A3477" s="118">
        <v>2003313</v>
      </c>
      <c r="B3477" s="119" t="s">
        <v>18634</v>
      </c>
      <c r="C3477" s="118" t="s">
        <v>15233</v>
      </c>
      <c r="D3477" s="120">
        <v>126.71</v>
      </c>
    </row>
    <row r="3478" spans="1:4" ht="15.75" customHeight="1" x14ac:dyDescent="0.25">
      <c r="A3478" s="118">
        <v>2003312</v>
      </c>
      <c r="B3478" s="119" t="s">
        <v>18635</v>
      </c>
      <c r="C3478" s="118" t="s">
        <v>15233</v>
      </c>
      <c r="D3478" s="120">
        <v>107.09</v>
      </c>
    </row>
    <row r="3479" spans="1:4" ht="15.75" customHeight="1" x14ac:dyDescent="0.25">
      <c r="A3479" s="118">
        <v>2003311</v>
      </c>
      <c r="B3479" s="119" t="s">
        <v>18636</v>
      </c>
      <c r="C3479" s="118" t="s">
        <v>15233</v>
      </c>
      <c r="D3479" s="120">
        <v>46.22</v>
      </c>
    </row>
    <row r="3480" spans="1:4" ht="15.75" customHeight="1" x14ac:dyDescent="0.25">
      <c r="A3480" s="118">
        <v>2003310</v>
      </c>
      <c r="B3480" s="119" t="s">
        <v>18637</v>
      </c>
      <c r="C3480" s="118" t="s">
        <v>15233</v>
      </c>
      <c r="D3480" s="120">
        <v>58.41</v>
      </c>
    </row>
    <row r="3481" spans="1:4" ht="15.75" customHeight="1" x14ac:dyDescent="0.25">
      <c r="A3481" s="118">
        <v>2003296</v>
      </c>
      <c r="B3481" s="119" t="s">
        <v>18638</v>
      </c>
      <c r="C3481" s="118" t="s">
        <v>15233</v>
      </c>
      <c r="D3481" s="120">
        <v>14.07</v>
      </c>
    </row>
    <row r="3482" spans="1:4" ht="15.75" customHeight="1" x14ac:dyDescent="0.25">
      <c r="A3482" s="118">
        <v>2003295</v>
      </c>
      <c r="B3482" s="119" t="s">
        <v>18639</v>
      </c>
      <c r="C3482" s="118" t="s">
        <v>15233</v>
      </c>
      <c r="D3482" s="120">
        <v>17.38</v>
      </c>
    </row>
    <row r="3483" spans="1:4" ht="15.75" customHeight="1" x14ac:dyDescent="0.25">
      <c r="A3483" s="118">
        <v>2003309</v>
      </c>
      <c r="B3483" s="119" t="s">
        <v>18640</v>
      </c>
      <c r="C3483" s="118" t="s">
        <v>15233</v>
      </c>
      <c r="D3483" s="120">
        <v>101.08</v>
      </c>
    </row>
    <row r="3484" spans="1:4" ht="15.75" customHeight="1" x14ac:dyDescent="0.25">
      <c r="A3484" s="118">
        <v>2003308</v>
      </c>
      <c r="B3484" s="119" t="s">
        <v>18641</v>
      </c>
      <c r="C3484" s="118" t="s">
        <v>15233</v>
      </c>
      <c r="D3484" s="120">
        <v>85.39</v>
      </c>
    </row>
    <row r="3485" spans="1:4" ht="15.75" customHeight="1" x14ac:dyDescent="0.25">
      <c r="A3485" s="118">
        <v>2003307</v>
      </c>
      <c r="B3485" s="119" t="s">
        <v>18642</v>
      </c>
      <c r="C3485" s="118" t="s">
        <v>15233</v>
      </c>
      <c r="D3485" s="120">
        <v>126.71</v>
      </c>
    </row>
    <row r="3486" spans="1:4" ht="15.75" customHeight="1" x14ac:dyDescent="0.25">
      <c r="A3486" s="118">
        <v>2003306</v>
      </c>
      <c r="B3486" s="119" t="s">
        <v>18643</v>
      </c>
      <c r="C3486" s="118" t="s">
        <v>15233</v>
      </c>
      <c r="D3486" s="120">
        <v>107.09</v>
      </c>
    </row>
    <row r="3487" spans="1:4" ht="15.75" customHeight="1" x14ac:dyDescent="0.25">
      <c r="A3487" s="118">
        <v>2003305</v>
      </c>
      <c r="B3487" s="119" t="s">
        <v>18644</v>
      </c>
      <c r="C3487" s="118" t="s">
        <v>15233</v>
      </c>
      <c r="D3487" s="120">
        <v>46.22</v>
      </c>
    </row>
    <row r="3488" spans="1:4" ht="15.75" customHeight="1" x14ac:dyDescent="0.25">
      <c r="A3488" s="118">
        <v>2003304</v>
      </c>
      <c r="B3488" s="119" t="s">
        <v>18645</v>
      </c>
      <c r="C3488" s="118" t="s">
        <v>15233</v>
      </c>
      <c r="D3488" s="120">
        <v>58.41</v>
      </c>
    </row>
    <row r="3489" spans="1:4" ht="30" customHeight="1" x14ac:dyDescent="0.25">
      <c r="A3489" s="118">
        <v>2105846</v>
      </c>
      <c r="B3489" s="119" t="s">
        <v>18646</v>
      </c>
      <c r="C3489" s="118" t="s">
        <v>16589</v>
      </c>
      <c r="D3489" s="120">
        <v>542.54</v>
      </c>
    </row>
    <row r="3490" spans="1:4" ht="30" customHeight="1" x14ac:dyDescent="0.25">
      <c r="A3490" s="118">
        <v>2105929</v>
      </c>
      <c r="B3490" s="119" t="s">
        <v>18647</v>
      </c>
      <c r="C3490" s="118" t="s">
        <v>16589</v>
      </c>
      <c r="D3490" s="120">
        <v>607.41</v>
      </c>
    </row>
    <row r="3491" spans="1:4" ht="30" customHeight="1" x14ac:dyDescent="0.25">
      <c r="A3491" s="118">
        <v>2105933</v>
      </c>
      <c r="B3491" s="119" t="s">
        <v>18648</v>
      </c>
      <c r="C3491" s="118" t="s">
        <v>16589</v>
      </c>
      <c r="D3491" s="120">
        <v>672.28</v>
      </c>
    </row>
    <row r="3492" spans="1:4" ht="30" customHeight="1" x14ac:dyDescent="0.25">
      <c r="A3492" s="118">
        <v>2106293</v>
      </c>
      <c r="B3492" s="119" t="s">
        <v>18649</v>
      </c>
      <c r="C3492" s="118" t="s">
        <v>16589</v>
      </c>
      <c r="D3492" s="120">
        <v>217.95</v>
      </c>
    </row>
    <row r="3493" spans="1:4" ht="15.75" customHeight="1" x14ac:dyDescent="0.25">
      <c r="A3493" s="118">
        <v>2108165</v>
      </c>
      <c r="B3493" s="119" t="s">
        <v>18650</v>
      </c>
      <c r="C3493" s="118" t="s">
        <v>15350</v>
      </c>
      <c r="D3493" s="120">
        <v>40.1</v>
      </c>
    </row>
    <row r="3494" spans="1:4" ht="15.75" customHeight="1" x14ac:dyDescent="0.25">
      <c r="A3494" s="118">
        <v>2108166</v>
      </c>
      <c r="B3494" s="119" t="s">
        <v>18651</v>
      </c>
      <c r="C3494" s="118" t="s">
        <v>15350</v>
      </c>
      <c r="D3494" s="120">
        <v>27.58</v>
      </c>
    </row>
    <row r="3495" spans="1:4" ht="15.75" customHeight="1" x14ac:dyDescent="0.25">
      <c r="A3495" s="118">
        <v>2108167</v>
      </c>
      <c r="B3495" s="119" t="s">
        <v>18652</v>
      </c>
      <c r="C3495" s="118" t="s">
        <v>15350</v>
      </c>
      <c r="D3495" s="120">
        <v>24.31</v>
      </c>
    </row>
    <row r="3496" spans="1:4" ht="15.75" customHeight="1" x14ac:dyDescent="0.25">
      <c r="A3496" s="118">
        <v>2108168</v>
      </c>
      <c r="B3496" s="119" t="s">
        <v>18653</v>
      </c>
      <c r="C3496" s="118" t="s">
        <v>15350</v>
      </c>
      <c r="D3496" s="120">
        <v>23.31</v>
      </c>
    </row>
    <row r="3497" spans="1:4" ht="15.75" customHeight="1" x14ac:dyDescent="0.25">
      <c r="A3497" s="118">
        <v>2108169</v>
      </c>
      <c r="B3497" s="119" t="s">
        <v>18654</v>
      </c>
      <c r="C3497" s="118" t="s">
        <v>15350</v>
      </c>
      <c r="D3497" s="120">
        <v>68.14</v>
      </c>
    </row>
    <row r="3498" spans="1:4" ht="15.75" customHeight="1" x14ac:dyDescent="0.25">
      <c r="A3498" s="118">
        <v>2108170</v>
      </c>
      <c r="B3498" s="119" t="s">
        <v>18655</v>
      </c>
      <c r="C3498" s="118" t="s">
        <v>15350</v>
      </c>
      <c r="D3498" s="120">
        <v>46.42</v>
      </c>
    </row>
    <row r="3499" spans="1:4" ht="15.75" customHeight="1" x14ac:dyDescent="0.25">
      <c r="A3499" s="118">
        <v>2108171</v>
      </c>
      <c r="B3499" s="119" t="s">
        <v>18656</v>
      </c>
      <c r="C3499" s="118" t="s">
        <v>15350</v>
      </c>
      <c r="D3499" s="120">
        <v>41.04</v>
      </c>
    </row>
    <row r="3500" spans="1:4" ht="15.75" customHeight="1" x14ac:dyDescent="0.25">
      <c r="A3500" s="118">
        <v>2108172</v>
      </c>
      <c r="B3500" s="119" t="s">
        <v>18657</v>
      </c>
      <c r="C3500" s="118" t="s">
        <v>15350</v>
      </c>
      <c r="D3500" s="120">
        <v>39.9</v>
      </c>
    </row>
    <row r="3501" spans="1:4" ht="30" customHeight="1" x14ac:dyDescent="0.25">
      <c r="A3501" s="118">
        <v>2106292</v>
      </c>
      <c r="B3501" s="119" t="s">
        <v>18658</v>
      </c>
      <c r="C3501" s="118" t="s">
        <v>16589</v>
      </c>
      <c r="D3501" s="120">
        <v>166.81</v>
      </c>
    </row>
    <row r="3502" spans="1:4" ht="30" customHeight="1" x14ac:dyDescent="0.25">
      <c r="A3502" s="118">
        <v>2106291</v>
      </c>
      <c r="B3502" s="119" t="s">
        <v>18659</v>
      </c>
      <c r="C3502" s="118" t="s">
        <v>16589</v>
      </c>
      <c r="D3502" s="120">
        <v>251.55</v>
      </c>
    </row>
    <row r="3503" spans="1:4" ht="30" customHeight="1" x14ac:dyDescent="0.25">
      <c r="A3503" s="118">
        <v>2106235</v>
      </c>
      <c r="B3503" s="119" t="s">
        <v>18660</v>
      </c>
      <c r="C3503" s="118" t="s">
        <v>15350</v>
      </c>
      <c r="D3503" s="120">
        <v>3.42</v>
      </c>
    </row>
    <row r="3504" spans="1:4" ht="30" customHeight="1" x14ac:dyDescent="0.25">
      <c r="A3504" s="118">
        <v>2106232</v>
      </c>
      <c r="B3504" s="119" t="s">
        <v>18661</v>
      </c>
      <c r="C3504" s="118" t="s">
        <v>15154</v>
      </c>
      <c r="D3504" s="120">
        <v>17.82</v>
      </c>
    </row>
    <row r="3505" spans="1:4" ht="30" customHeight="1" x14ac:dyDescent="0.25">
      <c r="A3505" s="118">
        <v>2106233</v>
      </c>
      <c r="B3505" s="119" t="s">
        <v>18662</v>
      </c>
      <c r="C3505" s="118" t="s">
        <v>15154</v>
      </c>
      <c r="D3505" s="120">
        <v>16.68</v>
      </c>
    </row>
    <row r="3506" spans="1:4" ht="15.75" customHeight="1" x14ac:dyDescent="0.25">
      <c r="A3506" s="118">
        <v>2105605</v>
      </c>
      <c r="B3506" s="119" t="s">
        <v>18663</v>
      </c>
      <c r="C3506" s="118" t="s">
        <v>15350</v>
      </c>
      <c r="D3506" s="120">
        <v>69.13</v>
      </c>
    </row>
    <row r="3507" spans="1:4" ht="15.75" customHeight="1" x14ac:dyDescent="0.25">
      <c r="A3507" s="118">
        <v>2106298</v>
      </c>
      <c r="B3507" s="119" t="s">
        <v>18664</v>
      </c>
      <c r="C3507" s="118" t="s">
        <v>15233</v>
      </c>
      <c r="D3507" s="120">
        <v>36</v>
      </c>
    </row>
    <row r="3508" spans="1:4" ht="15.75" customHeight="1" x14ac:dyDescent="0.25">
      <c r="A3508" s="118">
        <v>2106295</v>
      </c>
      <c r="B3508" s="119" t="s">
        <v>18665</v>
      </c>
      <c r="C3508" s="118" t="s">
        <v>15233</v>
      </c>
      <c r="D3508" s="120">
        <v>19.09</v>
      </c>
    </row>
    <row r="3509" spans="1:4" ht="15.75" customHeight="1" x14ac:dyDescent="0.25">
      <c r="A3509" s="118">
        <v>2106294</v>
      </c>
      <c r="B3509" s="119" t="s">
        <v>18666</v>
      </c>
      <c r="C3509" s="118" t="s">
        <v>15233</v>
      </c>
      <c r="D3509" s="120">
        <v>23.69</v>
      </c>
    </row>
    <row r="3510" spans="1:4" ht="15.75" customHeight="1" x14ac:dyDescent="0.25">
      <c r="A3510" s="118">
        <v>2106297</v>
      </c>
      <c r="B3510" s="119" t="s">
        <v>18667</v>
      </c>
      <c r="C3510" s="118" t="s">
        <v>15233</v>
      </c>
      <c r="D3510" s="120">
        <v>31.07</v>
      </c>
    </row>
    <row r="3511" spans="1:4" ht="15.75" customHeight="1" x14ac:dyDescent="0.25">
      <c r="A3511" s="118">
        <v>2106296</v>
      </c>
      <c r="B3511" s="119" t="s">
        <v>18668</v>
      </c>
      <c r="C3511" s="118" t="s">
        <v>15233</v>
      </c>
      <c r="D3511" s="120">
        <v>49.22</v>
      </c>
    </row>
    <row r="3512" spans="1:4" ht="15.75" customHeight="1" x14ac:dyDescent="0.25">
      <c r="A3512" s="118">
        <v>2306076</v>
      </c>
      <c r="B3512" s="119" t="s">
        <v>18669</v>
      </c>
      <c r="C3512" s="118" t="s">
        <v>15241</v>
      </c>
      <c r="D3512" s="120">
        <v>12.31</v>
      </c>
    </row>
    <row r="3513" spans="1:4" ht="15.75" customHeight="1" x14ac:dyDescent="0.25">
      <c r="A3513" s="118">
        <v>2306247</v>
      </c>
      <c r="B3513" s="119" t="s">
        <v>18670</v>
      </c>
      <c r="C3513" s="118" t="s">
        <v>15350</v>
      </c>
      <c r="D3513" s="120">
        <v>271.39</v>
      </c>
    </row>
    <row r="3514" spans="1:4" ht="15.75" customHeight="1" x14ac:dyDescent="0.25">
      <c r="A3514" s="118">
        <v>2306248</v>
      </c>
      <c r="B3514" s="119" t="s">
        <v>18671</v>
      </c>
      <c r="C3514" s="118" t="s">
        <v>15350</v>
      </c>
      <c r="D3514" s="120">
        <v>627.67999999999995</v>
      </c>
    </row>
    <row r="3515" spans="1:4" ht="15.75" customHeight="1" x14ac:dyDescent="0.25">
      <c r="A3515" s="118">
        <v>2306279</v>
      </c>
      <c r="B3515" s="119" t="s">
        <v>18672</v>
      </c>
      <c r="C3515" s="118" t="s">
        <v>15350</v>
      </c>
      <c r="D3515" s="120">
        <v>94.52</v>
      </c>
    </row>
    <row r="3516" spans="1:4" ht="15.75" customHeight="1" x14ac:dyDescent="0.25">
      <c r="A3516" s="118">
        <v>2306651</v>
      </c>
      <c r="B3516" s="119" t="s">
        <v>18673</v>
      </c>
      <c r="C3516" s="118" t="s">
        <v>15233</v>
      </c>
      <c r="D3516" s="120">
        <v>7976.57</v>
      </c>
    </row>
    <row r="3517" spans="1:4" ht="15.75" customHeight="1" x14ac:dyDescent="0.25">
      <c r="A3517" s="118">
        <v>2306678</v>
      </c>
      <c r="B3517" s="119" t="s">
        <v>18674</v>
      </c>
      <c r="C3517" s="118" t="s">
        <v>15233</v>
      </c>
      <c r="D3517" s="120">
        <v>7609.86</v>
      </c>
    </row>
    <row r="3518" spans="1:4" ht="15.75" customHeight="1" x14ac:dyDescent="0.25">
      <c r="A3518" s="118">
        <v>2306652</v>
      </c>
      <c r="B3518" s="119" t="s">
        <v>18675</v>
      </c>
      <c r="C3518" s="118" t="s">
        <v>15233</v>
      </c>
      <c r="D3518" s="120">
        <v>8053.74</v>
      </c>
    </row>
    <row r="3519" spans="1:4" ht="15.75" customHeight="1" x14ac:dyDescent="0.25">
      <c r="A3519" s="118">
        <v>2306679</v>
      </c>
      <c r="B3519" s="119" t="s">
        <v>18676</v>
      </c>
      <c r="C3519" s="118" t="s">
        <v>15233</v>
      </c>
      <c r="D3519" s="120">
        <v>7673.44</v>
      </c>
    </row>
    <row r="3520" spans="1:4" ht="15.75" customHeight="1" x14ac:dyDescent="0.25">
      <c r="A3520" s="118">
        <v>2306653</v>
      </c>
      <c r="B3520" s="119" t="s">
        <v>18677</v>
      </c>
      <c r="C3520" s="118" t="s">
        <v>15233</v>
      </c>
      <c r="D3520" s="120">
        <v>8134.06</v>
      </c>
    </row>
    <row r="3521" spans="1:4" ht="15.75" customHeight="1" x14ac:dyDescent="0.25">
      <c r="A3521" s="118">
        <v>2306680</v>
      </c>
      <c r="B3521" s="119" t="s">
        <v>18678</v>
      </c>
      <c r="C3521" s="118" t="s">
        <v>15233</v>
      </c>
      <c r="D3521" s="120">
        <v>7739.14</v>
      </c>
    </row>
    <row r="3522" spans="1:4" ht="15.75" customHeight="1" x14ac:dyDescent="0.25">
      <c r="A3522" s="118">
        <v>2306654</v>
      </c>
      <c r="B3522" s="119" t="s">
        <v>18679</v>
      </c>
      <c r="C3522" s="118" t="s">
        <v>15233</v>
      </c>
      <c r="D3522" s="120">
        <v>8213.6</v>
      </c>
    </row>
    <row r="3523" spans="1:4" ht="15.75" customHeight="1" x14ac:dyDescent="0.25">
      <c r="A3523" s="118">
        <v>2306681</v>
      </c>
      <c r="B3523" s="119" t="s">
        <v>18680</v>
      </c>
      <c r="C3523" s="118" t="s">
        <v>15233</v>
      </c>
      <c r="D3523" s="120">
        <v>7802.88</v>
      </c>
    </row>
    <row r="3524" spans="1:4" ht="15.75" customHeight="1" x14ac:dyDescent="0.25">
      <c r="A3524" s="118">
        <v>2306655</v>
      </c>
      <c r="B3524" s="119" t="s">
        <v>18681</v>
      </c>
      <c r="C3524" s="118" t="s">
        <v>15233</v>
      </c>
      <c r="D3524" s="120">
        <v>8294.6200000000008</v>
      </c>
    </row>
    <row r="3525" spans="1:4" ht="15.75" customHeight="1" x14ac:dyDescent="0.25">
      <c r="A3525" s="118">
        <v>2306682</v>
      </c>
      <c r="B3525" s="119" t="s">
        <v>18682</v>
      </c>
      <c r="C3525" s="118" t="s">
        <v>15233</v>
      </c>
      <c r="D3525" s="120">
        <v>7866.79</v>
      </c>
    </row>
    <row r="3526" spans="1:4" ht="15.75" customHeight="1" x14ac:dyDescent="0.25">
      <c r="A3526" s="118">
        <v>2306656</v>
      </c>
      <c r="B3526" s="119" t="s">
        <v>18683</v>
      </c>
      <c r="C3526" s="118" t="s">
        <v>15233</v>
      </c>
      <c r="D3526" s="120">
        <v>11502.01</v>
      </c>
    </row>
    <row r="3527" spans="1:4" ht="15.75" customHeight="1" x14ac:dyDescent="0.25">
      <c r="A3527" s="118">
        <v>2306683</v>
      </c>
      <c r="B3527" s="119" t="s">
        <v>18684</v>
      </c>
      <c r="C3527" s="118" t="s">
        <v>15233</v>
      </c>
      <c r="D3527" s="120">
        <v>11121.72</v>
      </c>
    </row>
    <row r="3528" spans="1:4" ht="15.75" customHeight="1" x14ac:dyDescent="0.25">
      <c r="A3528" s="118">
        <v>2306657</v>
      </c>
      <c r="B3528" s="119" t="s">
        <v>18685</v>
      </c>
      <c r="C3528" s="118" t="s">
        <v>15233</v>
      </c>
      <c r="D3528" s="120">
        <v>11663.66</v>
      </c>
    </row>
    <row r="3529" spans="1:4" ht="15.75" customHeight="1" x14ac:dyDescent="0.25">
      <c r="A3529" s="118">
        <v>2306684</v>
      </c>
      <c r="B3529" s="119" t="s">
        <v>18686</v>
      </c>
      <c r="C3529" s="118" t="s">
        <v>15233</v>
      </c>
      <c r="D3529" s="120">
        <v>11268.74</v>
      </c>
    </row>
    <row r="3530" spans="1:4" ht="15.75" customHeight="1" x14ac:dyDescent="0.25">
      <c r="A3530" s="118">
        <v>2306658</v>
      </c>
      <c r="B3530" s="119" t="s">
        <v>18687</v>
      </c>
      <c r="C3530" s="118" t="s">
        <v>15233</v>
      </c>
      <c r="D3530" s="120">
        <v>11821.97</v>
      </c>
    </row>
    <row r="3531" spans="1:4" ht="15.75" customHeight="1" x14ac:dyDescent="0.25">
      <c r="A3531" s="118">
        <v>2306685</v>
      </c>
      <c r="B3531" s="119" t="s">
        <v>18688</v>
      </c>
      <c r="C3531" s="118" t="s">
        <v>15233</v>
      </c>
      <c r="D3531" s="120">
        <v>11411.26</v>
      </c>
    </row>
    <row r="3532" spans="1:4" ht="15.75" customHeight="1" x14ac:dyDescent="0.25">
      <c r="A3532" s="118">
        <v>2306659</v>
      </c>
      <c r="B3532" s="119" t="s">
        <v>18689</v>
      </c>
      <c r="C3532" s="118" t="s">
        <v>15233</v>
      </c>
      <c r="D3532" s="120">
        <v>11986.28</v>
      </c>
    </row>
    <row r="3533" spans="1:4" ht="15.75" customHeight="1" x14ac:dyDescent="0.25">
      <c r="A3533" s="118">
        <v>2306686</v>
      </c>
      <c r="B3533" s="119" t="s">
        <v>18690</v>
      </c>
      <c r="C3533" s="118" t="s">
        <v>15233</v>
      </c>
      <c r="D3533" s="120">
        <v>11558.45</v>
      </c>
    </row>
    <row r="3534" spans="1:4" ht="15.75" customHeight="1" x14ac:dyDescent="0.25">
      <c r="A3534" s="118">
        <v>2306637</v>
      </c>
      <c r="B3534" s="119" t="s">
        <v>18691</v>
      </c>
      <c r="C3534" s="118" t="s">
        <v>15233</v>
      </c>
      <c r="D3534" s="120">
        <v>2712.56</v>
      </c>
    </row>
    <row r="3535" spans="1:4" ht="15.75" customHeight="1" x14ac:dyDescent="0.25">
      <c r="A3535" s="118">
        <v>2306664</v>
      </c>
      <c r="B3535" s="119" t="s">
        <v>18692</v>
      </c>
      <c r="C3535" s="118" t="s">
        <v>15233</v>
      </c>
      <c r="D3535" s="120">
        <v>2391.69</v>
      </c>
    </row>
    <row r="3536" spans="1:4" ht="15.75" customHeight="1" x14ac:dyDescent="0.25">
      <c r="A3536" s="118">
        <v>2306732</v>
      </c>
      <c r="B3536" s="119" t="s">
        <v>18693</v>
      </c>
      <c r="C3536" s="118" t="s">
        <v>15233</v>
      </c>
      <c r="D3536" s="120">
        <v>1155.96</v>
      </c>
    </row>
    <row r="3537" spans="1:4" ht="15.75" customHeight="1" x14ac:dyDescent="0.25">
      <c r="A3537" s="118">
        <v>2306733</v>
      </c>
      <c r="B3537" s="119" t="s">
        <v>18694</v>
      </c>
      <c r="C3537" s="118" t="s">
        <v>15233</v>
      </c>
      <c r="D3537" s="120">
        <v>885.75</v>
      </c>
    </row>
    <row r="3538" spans="1:4" ht="15.75" customHeight="1" x14ac:dyDescent="0.25">
      <c r="A3538" s="118">
        <v>2306734</v>
      </c>
      <c r="B3538" s="119" t="s">
        <v>18695</v>
      </c>
      <c r="C3538" s="118" t="s">
        <v>15233</v>
      </c>
      <c r="D3538" s="120">
        <v>1380.39</v>
      </c>
    </row>
    <row r="3539" spans="1:4" ht="15.75" customHeight="1" x14ac:dyDescent="0.25">
      <c r="A3539" s="118">
        <v>2306735</v>
      </c>
      <c r="B3539" s="119" t="s">
        <v>18696</v>
      </c>
      <c r="C3539" s="118" t="s">
        <v>15233</v>
      </c>
      <c r="D3539" s="120">
        <v>1102.8800000000001</v>
      </c>
    </row>
    <row r="3540" spans="1:4" ht="15.75" customHeight="1" x14ac:dyDescent="0.25">
      <c r="A3540" s="118">
        <v>2306633</v>
      </c>
      <c r="B3540" s="119" t="s">
        <v>18697</v>
      </c>
      <c r="C3540" s="118" t="s">
        <v>15233</v>
      </c>
      <c r="D3540" s="120">
        <v>1554.79</v>
      </c>
    </row>
    <row r="3541" spans="1:4" ht="15.75" customHeight="1" x14ac:dyDescent="0.25">
      <c r="A3541" s="118">
        <v>2306660</v>
      </c>
      <c r="B3541" s="119" t="s">
        <v>18698</v>
      </c>
      <c r="C3541" s="118" t="s">
        <v>15233</v>
      </c>
      <c r="D3541" s="120">
        <v>1269.57</v>
      </c>
    </row>
    <row r="3542" spans="1:4" ht="15.75" customHeight="1" x14ac:dyDescent="0.25">
      <c r="A3542" s="118">
        <v>2306634</v>
      </c>
      <c r="B3542" s="119" t="s">
        <v>18699</v>
      </c>
      <c r="C3542" s="118" t="s">
        <v>15233</v>
      </c>
      <c r="D3542" s="120">
        <v>1790.69</v>
      </c>
    </row>
    <row r="3543" spans="1:4" ht="15.75" customHeight="1" x14ac:dyDescent="0.25">
      <c r="A3543" s="118">
        <v>2306661</v>
      </c>
      <c r="B3543" s="119" t="s">
        <v>18700</v>
      </c>
      <c r="C3543" s="118" t="s">
        <v>15233</v>
      </c>
      <c r="D3543" s="120">
        <v>1497.32</v>
      </c>
    </row>
    <row r="3544" spans="1:4" ht="15.75" customHeight="1" x14ac:dyDescent="0.25">
      <c r="A3544" s="118">
        <v>2306635</v>
      </c>
      <c r="B3544" s="119" t="s">
        <v>18701</v>
      </c>
      <c r="C3544" s="118" t="s">
        <v>15233</v>
      </c>
      <c r="D3544" s="120">
        <v>2132.5500000000002</v>
      </c>
    </row>
    <row r="3545" spans="1:4" ht="15.75" customHeight="1" x14ac:dyDescent="0.25">
      <c r="A3545" s="118">
        <v>2306662</v>
      </c>
      <c r="B3545" s="119" t="s">
        <v>18702</v>
      </c>
      <c r="C3545" s="118" t="s">
        <v>15233</v>
      </c>
      <c r="D3545" s="120">
        <v>1830.55</v>
      </c>
    </row>
    <row r="3546" spans="1:4" ht="15.75" customHeight="1" x14ac:dyDescent="0.25">
      <c r="A3546" s="118">
        <v>2306636</v>
      </c>
      <c r="B3546" s="119" t="s">
        <v>18703</v>
      </c>
      <c r="C3546" s="118" t="s">
        <v>15233</v>
      </c>
      <c r="D3546" s="120">
        <v>2157.65</v>
      </c>
    </row>
    <row r="3547" spans="1:4" ht="15.75" customHeight="1" x14ac:dyDescent="0.25">
      <c r="A3547" s="118">
        <v>2306663</v>
      </c>
      <c r="B3547" s="119" t="s">
        <v>18704</v>
      </c>
      <c r="C3547" s="118" t="s">
        <v>15233</v>
      </c>
      <c r="D3547" s="120">
        <v>1846.5</v>
      </c>
    </row>
    <row r="3548" spans="1:4" ht="15.75" customHeight="1" x14ac:dyDescent="0.25">
      <c r="A3548" s="118">
        <v>2306641</v>
      </c>
      <c r="B3548" s="119" t="s">
        <v>18705</v>
      </c>
      <c r="C3548" s="118" t="s">
        <v>15233</v>
      </c>
      <c r="D3548" s="120">
        <v>3419</v>
      </c>
    </row>
    <row r="3549" spans="1:4" ht="15.75" customHeight="1" x14ac:dyDescent="0.25">
      <c r="A3549" s="118">
        <v>2306668</v>
      </c>
      <c r="B3549" s="119" t="s">
        <v>18706</v>
      </c>
      <c r="C3549" s="118" t="s">
        <v>15233</v>
      </c>
      <c r="D3549" s="120">
        <v>3098.13</v>
      </c>
    </row>
    <row r="3550" spans="1:4" ht="15.75" customHeight="1" x14ac:dyDescent="0.25">
      <c r="A3550" s="118">
        <v>2306642</v>
      </c>
      <c r="B3550" s="119" t="s">
        <v>18707</v>
      </c>
      <c r="C3550" s="118" t="s">
        <v>15233</v>
      </c>
      <c r="D3550" s="120">
        <v>3453.92</v>
      </c>
    </row>
    <row r="3551" spans="1:4" ht="15.75" customHeight="1" x14ac:dyDescent="0.25">
      <c r="A3551" s="118">
        <v>2306669</v>
      </c>
      <c r="B3551" s="119" t="s">
        <v>18708</v>
      </c>
      <c r="C3551" s="118" t="s">
        <v>15233</v>
      </c>
      <c r="D3551" s="120">
        <v>3122.69</v>
      </c>
    </row>
    <row r="3552" spans="1:4" ht="15.75" customHeight="1" x14ac:dyDescent="0.25">
      <c r="A3552" s="118">
        <v>2306643</v>
      </c>
      <c r="B3552" s="119" t="s">
        <v>18709</v>
      </c>
      <c r="C3552" s="118" t="s">
        <v>15233</v>
      </c>
      <c r="D3552" s="120">
        <v>3489.08</v>
      </c>
    </row>
    <row r="3553" spans="1:4" ht="15.75" customHeight="1" x14ac:dyDescent="0.25">
      <c r="A3553" s="118">
        <v>2306670</v>
      </c>
      <c r="B3553" s="119" t="s">
        <v>18710</v>
      </c>
      <c r="C3553" s="118" t="s">
        <v>15233</v>
      </c>
      <c r="D3553" s="120">
        <v>3146.82</v>
      </c>
    </row>
    <row r="3554" spans="1:4" ht="15.75" customHeight="1" x14ac:dyDescent="0.25">
      <c r="A3554" s="118">
        <v>2306638</v>
      </c>
      <c r="B3554" s="119" t="s">
        <v>18711</v>
      </c>
      <c r="C3554" s="118" t="s">
        <v>15233</v>
      </c>
      <c r="D3554" s="120">
        <v>2242.9699999999998</v>
      </c>
    </row>
    <row r="3555" spans="1:4" ht="15.75" customHeight="1" x14ac:dyDescent="0.25">
      <c r="A3555" s="118">
        <v>2306665</v>
      </c>
      <c r="B3555" s="119" t="s">
        <v>18712</v>
      </c>
      <c r="C3555" s="118" t="s">
        <v>15233</v>
      </c>
      <c r="D3555" s="120">
        <v>1949.6</v>
      </c>
    </row>
    <row r="3556" spans="1:4" ht="15.75" customHeight="1" x14ac:dyDescent="0.25">
      <c r="A3556" s="118">
        <v>2306639</v>
      </c>
      <c r="B3556" s="119" t="s">
        <v>18713</v>
      </c>
      <c r="C3556" s="118" t="s">
        <v>15233</v>
      </c>
      <c r="D3556" s="120">
        <v>2679.07</v>
      </c>
    </row>
    <row r="3557" spans="1:4" ht="15.75" customHeight="1" x14ac:dyDescent="0.25">
      <c r="A3557" s="118">
        <v>2306666</v>
      </c>
      <c r="B3557" s="119" t="s">
        <v>18714</v>
      </c>
      <c r="C3557" s="118" t="s">
        <v>15233</v>
      </c>
      <c r="D3557" s="120">
        <v>2377.0700000000002</v>
      </c>
    </row>
    <row r="3558" spans="1:4" ht="15.75" customHeight="1" x14ac:dyDescent="0.25">
      <c r="A3558" s="118">
        <v>2306640</v>
      </c>
      <c r="B3558" s="119" t="s">
        <v>18715</v>
      </c>
      <c r="C3558" s="118" t="s">
        <v>15233</v>
      </c>
      <c r="D3558" s="120">
        <v>2712.7</v>
      </c>
    </row>
    <row r="3559" spans="1:4" ht="15.75" customHeight="1" x14ac:dyDescent="0.25">
      <c r="A3559" s="118">
        <v>2306667</v>
      </c>
      <c r="B3559" s="119" t="s">
        <v>18716</v>
      </c>
      <c r="C3559" s="118" t="s">
        <v>15233</v>
      </c>
      <c r="D3559" s="120">
        <v>2401.5500000000002</v>
      </c>
    </row>
    <row r="3560" spans="1:4" ht="15.75" customHeight="1" x14ac:dyDescent="0.25">
      <c r="A3560" s="118">
        <v>2306645</v>
      </c>
      <c r="B3560" s="119" t="s">
        <v>18717</v>
      </c>
      <c r="C3560" s="118" t="s">
        <v>15233</v>
      </c>
      <c r="D3560" s="120">
        <v>4096.93</v>
      </c>
    </row>
    <row r="3561" spans="1:4" ht="15.75" customHeight="1" x14ac:dyDescent="0.25">
      <c r="A3561" s="118">
        <v>2306672</v>
      </c>
      <c r="B3561" s="119" t="s">
        <v>18718</v>
      </c>
      <c r="C3561" s="118" t="s">
        <v>15233</v>
      </c>
      <c r="D3561" s="120">
        <v>3776.06</v>
      </c>
    </row>
    <row r="3562" spans="1:4" ht="15.75" customHeight="1" x14ac:dyDescent="0.25">
      <c r="A3562" s="118">
        <v>2306646</v>
      </c>
      <c r="B3562" s="119" t="s">
        <v>18719</v>
      </c>
      <c r="C3562" s="118" t="s">
        <v>15233</v>
      </c>
      <c r="D3562" s="120">
        <v>4143</v>
      </c>
    </row>
    <row r="3563" spans="1:4" ht="15.75" customHeight="1" x14ac:dyDescent="0.25">
      <c r="A3563" s="118">
        <v>2306673</v>
      </c>
      <c r="B3563" s="119" t="s">
        <v>18720</v>
      </c>
      <c r="C3563" s="118" t="s">
        <v>15233</v>
      </c>
      <c r="D3563" s="120">
        <v>3811.78</v>
      </c>
    </row>
    <row r="3564" spans="1:4" ht="15.75" customHeight="1" x14ac:dyDescent="0.25">
      <c r="A3564" s="118">
        <v>2306647</v>
      </c>
      <c r="B3564" s="119" t="s">
        <v>18721</v>
      </c>
      <c r="C3564" s="118" t="s">
        <v>15233</v>
      </c>
      <c r="D3564" s="120">
        <v>4188.84</v>
      </c>
    </row>
    <row r="3565" spans="1:4" ht="15.75" customHeight="1" x14ac:dyDescent="0.25">
      <c r="A3565" s="118">
        <v>2306674</v>
      </c>
      <c r="B3565" s="119" t="s">
        <v>18722</v>
      </c>
      <c r="C3565" s="118" t="s">
        <v>15233</v>
      </c>
      <c r="D3565" s="120">
        <v>3846.58</v>
      </c>
    </row>
    <row r="3566" spans="1:4" ht="15.75" customHeight="1" x14ac:dyDescent="0.25">
      <c r="A3566" s="118">
        <v>2306648</v>
      </c>
      <c r="B3566" s="119" t="s">
        <v>18723</v>
      </c>
      <c r="C3566" s="118" t="s">
        <v>15233</v>
      </c>
      <c r="D3566" s="120">
        <v>5832.82</v>
      </c>
    </row>
    <row r="3567" spans="1:4" ht="15.75" customHeight="1" x14ac:dyDescent="0.25">
      <c r="A3567" s="118">
        <v>2306675</v>
      </c>
      <c r="B3567" s="119" t="s">
        <v>18724</v>
      </c>
      <c r="C3567" s="118" t="s">
        <v>15233</v>
      </c>
      <c r="D3567" s="120">
        <v>5478.75</v>
      </c>
    </row>
    <row r="3568" spans="1:4" ht="15.75" customHeight="1" x14ac:dyDescent="0.25">
      <c r="A3568" s="118">
        <v>2306649</v>
      </c>
      <c r="B3568" s="119" t="s">
        <v>18725</v>
      </c>
      <c r="C3568" s="118" t="s">
        <v>15233</v>
      </c>
      <c r="D3568" s="120">
        <v>5881.42</v>
      </c>
    </row>
    <row r="3569" spans="1:4" ht="15.75" customHeight="1" x14ac:dyDescent="0.25">
      <c r="A3569" s="118">
        <v>2306676</v>
      </c>
      <c r="B3569" s="119" t="s">
        <v>18726</v>
      </c>
      <c r="C3569" s="118" t="s">
        <v>15233</v>
      </c>
      <c r="D3569" s="120">
        <v>5514.7</v>
      </c>
    </row>
    <row r="3570" spans="1:4" ht="15.75" customHeight="1" x14ac:dyDescent="0.25">
      <c r="A3570" s="118">
        <v>2306650</v>
      </c>
      <c r="B3570" s="119" t="s">
        <v>18727</v>
      </c>
      <c r="C3570" s="118" t="s">
        <v>15233</v>
      </c>
      <c r="D3570" s="120">
        <v>5929.91</v>
      </c>
    </row>
    <row r="3571" spans="1:4" ht="15.75" customHeight="1" x14ac:dyDescent="0.25">
      <c r="A3571" s="118">
        <v>2306677</v>
      </c>
      <c r="B3571" s="119" t="s">
        <v>18728</v>
      </c>
      <c r="C3571" s="118" t="s">
        <v>15233</v>
      </c>
      <c r="D3571" s="120">
        <v>5549.62</v>
      </c>
    </row>
    <row r="3572" spans="1:4" ht="15.75" customHeight="1" x14ac:dyDescent="0.25">
      <c r="A3572" s="118">
        <v>2306644</v>
      </c>
      <c r="B3572" s="119" t="s">
        <v>18729</v>
      </c>
      <c r="C3572" s="118" t="s">
        <v>15233</v>
      </c>
      <c r="D3572" s="120">
        <v>3253.81</v>
      </c>
    </row>
    <row r="3573" spans="1:4" ht="15.75" customHeight="1" x14ac:dyDescent="0.25">
      <c r="A3573" s="118">
        <v>2306671</v>
      </c>
      <c r="B3573" s="119" t="s">
        <v>18730</v>
      </c>
      <c r="C3573" s="118" t="s">
        <v>15233</v>
      </c>
      <c r="D3573" s="120">
        <v>2942.66</v>
      </c>
    </row>
    <row r="3574" spans="1:4" ht="15.75" customHeight="1" x14ac:dyDescent="0.25">
      <c r="A3574" s="118">
        <v>2306141</v>
      </c>
      <c r="B3574" s="119" t="s">
        <v>18731</v>
      </c>
      <c r="C3574" s="118" t="s">
        <v>15233</v>
      </c>
      <c r="D3574" s="120">
        <v>91.81</v>
      </c>
    </row>
    <row r="3575" spans="1:4" ht="15.75" customHeight="1" x14ac:dyDescent="0.25">
      <c r="A3575" s="118">
        <v>2306145</v>
      </c>
      <c r="B3575" s="119" t="s">
        <v>18732</v>
      </c>
      <c r="C3575" s="118" t="s">
        <v>15233</v>
      </c>
      <c r="D3575" s="120">
        <v>77.98</v>
      </c>
    </row>
    <row r="3576" spans="1:4" ht="15.75" customHeight="1" x14ac:dyDescent="0.25">
      <c r="A3576" s="118">
        <v>2306142</v>
      </c>
      <c r="B3576" s="119" t="s">
        <v>18733</v>
      </c>
      <c r="C3576" s="118" t="s">
        <v>15233</v>
      </c>
      <c r="D3576" s="120">
        <v>109.25</v>
      </c>
    </row>
    <row r="3577" spans="1:4" ht="15.75" customHeight="1" x14ac:dyDescent="0.25">
      <c r="A3577" s="118">
        <v>2306146</v>
      </c>
      <c r="B3577" s="119" t="s">
        <v>18734</v>
      </c>
      <c r="C3577" s="118" t="s">
        <v>15233</v>
      </c>
      <c r="D3577" s="120">
        <v>89.32</v>
      </c>
    </row>
    <row r="3578" spans="1:4" ht="15.75" customHeight="1" x14ac:dyDescent="0.25">
      <c r="A3578" s="118">
        <v>2306143</v>
      </c>
      <c r="B3578" s="119" t="s">
        <v>18735</v>
      </c>
      <c r="C3578" s="118" t="s">
        <v>15233</v>
      </c>
      <c r="D3578" s="120">
        <v>129.34</v>
      </c>
    </row>
    <row r="3579" spans="1:4" ht="15.75" customHeight="1" x14ac:dyDescent="0.25">
      <c r="A3579" s="118">
        <v>2306147</v>
      </c>
      <c r="B3579" s="119" t="s">
        <v>18736</v>
      </c>
      <c r="C3579" s="118" t="s">
        <v>15233</v>
      </c>
      <c r="D3579" s="120">
        <v>102.22</v>
      </c>
    </row>
    <row r="3580" spans="1:4" ht="15.75" customHeight="1" x14ac:dyDescent="0.25">
      <c r="A3580" s="118">
        <v>2306144</v>
      </c>
      <c r="B3580" s="119" t="s">
        <v>18737</v>
      </c>
      <c r="C3580" s="118" t="s">
        <v>15233</v>
      </c>
      <c r="D3580" s="120">
        <v>153.53</v>
      </c>
    </row>
    <row r="3581" spans="1:4" ht="15.75" customHeight="1" x14ac:dyDescent="0.25">
      <c r="A3581" s="118">
        <v>2306148</v>
      </c>
      <c r="B3581" s="119" t="s">
        <v>18738</v>
      </c>
      <c r="C3581" s="118" t="s">
        <v>15233</v>
      </c>
      <c r="D3581" s="120">
        <v>118.11</v>
      </c>
    </row>
    <row r="3582" spans="1:4" ht="15.75" customHeight="1" x14ac:dyDescent="0.25">
      <c r="A3582" s="118">
        <v>2306624</v>
      </c>
      <c r="B3582" s="119" t="s">
        <v>18739</v>
      </c>
      <c r="C3582" s="118" t="s">
        <v>15233</v>
      </c>
      <c r="D3582" s="120">
        <v>7566.91</v>
      </c>
    </row>
    <row r="3583" spans="1:4" ht="15.75" customHeight="1" x14ac:dyDescent="0.25">
      <c r="A3583" s="118">
        <v>2306625</v>
      </c>
      <c r="B3583" s="119" t="s">
        <v>18740</v>
      </c>
      <c r="C3583" s="118" t="s">
        <v>15233</v>
      </c>
      <c r="D3583" s="120">
        <v>7628.37</v>
      </c>
    </row>
    <row r="3584" spans="1:4" ht="15.75" customHeight="1" x14ac:dyDescent="0.25">
      <c r="A3584" s="118">
        <v>2306626</v>
      </c>
      <c r="B3584" s="119" t="s">
        <v>18741</v>
      </c>
      <c r="C3584" s="118" t="s">
        <v>15233</v>
      </c>
      <c r="D3584" s="120">
        <v>7691.83</v>
      </c>
    </row>
    <row r="3585" spans="1:4" ht="15.75" customHeight="1" x14ac:dyDescent="0.25">
      <c r="A3585" s="118">
        <v>2306627</v>
      </c>
      <c r="B3585" s="119" t="s">
        <v>18742</v>
      </c>
      <c r="C3585" s="118" t="s">
        <v>15233</v>
      </c>
      <c r="D3585" s="120">
        <v>7753.29</v>
      </c>
    </row>
    <row r="3586" spans="1:4" ht="15.75" customHeight="1" x14ac:dyDescent="0.25">
      <c r="A3586" s="118">
        <v>2306628</v>
      </c>
      <c r="B3586" s="119" t="s">
        <v>18743</v>
      </c>
      <c r="C3586" s="118" t="s">
        <v>15233</v>
      </c>
      <c r="D3586" s="120">
        <v>7814.82</v>
      </c>
    </row>
    <row r="3587" spans="1:4" ht="15.75" customHeight="1" x14ac:dyDescent="0.25">
      <c r="A3587" s="118">
        <v>2306629</v>
      </c>
      <c r="B3587" s="119" t="s">
        <v>18744</v>
      </c>
      <c r="C3587" s="118" t="s">
        <v>15233</v>
      </c>
      <c r="D3587" s="120">
        <v>11068.77</v>
      </c>
    </row>
    <row r="3588" spans="1:4" ht="15.75" customHeight="1" x14ac:dyDescent="0.25">
      <c r="A3588" s="118">
        <v>2306630</v>
      </c>
      <c r="B3588" s="119" t="s">
        <v>18745</v>
      </c>
      <c r="C3588" s="118" t="s">
        <v>15233</v>
      </c>
      <c r="D3588" s="120">
        <v>11213.04</v>
      </c>
    </row>
    <row r="3589" spans="1:4" ht="15.75" customHeight="1" x14ac:dyDescent="0.25">
      <c r="A3589" s="118">
        <v>2306631</v>
      </c>
      <c r="B3589" s="119" t="s">
        <v>18746</v>
      </c>
      <c r="C3589" s="118" t="s">
        <v>15233</v>
      </c>
      <c r="D3589" s="120">
        <v>11352.77</v>
      </c>
    </row>
    <row r="3590" spans="1:4" ht="15.75" customHeight="1" x14ac:dyDescent="0.25">
      <c r="A3590" s="118">
        <v>2306632</v>
      </c>
      <c r="B3590" s="119" t="s">
        <v>18747</v>
      </c>
      <c r="C3590" s="118" t="s">
        <v>15233</v>
      </c>
      <c r="D3590" s="120">
        <v>11497.03</v>
      </c>
    </row>
    <row r="3591" spans="1:4" ht="15.75" customHeight="1" x14ac:dyDescent="0.25">
      <c r="A3591" s="118">
        <v>2306610</v>
      </c>
      <c r="B3591" s="119" t="s">
        <v>18748</v>
      </c>
      <c r="C3591" s="118" t="s">
        <v>15233</v>
      </c>
      <c r="D3591" s="120">
        <v>2364.13</v>
      </c>
    </row>
    <row r="3592" spans="1:4" ht="15.75" customHeight="1" x14ac:dyDescent="0.25">
      <c r="A3592" s="118">
        <v>2306604</v>
      </c>
      <c r="B3592" s="119" t="s">
        <v>18749</v>
      </c>
      <c r="C3592" s="118" t="s">
        <v>15233</v>
      </c>
      <c r="D3592" s="120">
        <v>864.49</v>
      </c>
    </row>
    <row r="3593" spans="1:4" ht="15.75" customHeight="1" x14ac:dyDescent="0.25">
      <c r="A3593" s="118">
        <v>2306605</v>
      </c>
      <c r="B3593" s="119" t="s">
        <v>18750</v>
      </c>
      <c r="C3593" s="118" t="s">
        <v>15233</v>
      </c>
      <c r="D3593" s="120">
        <v>1080.6600000000001</v>
      </c>
    </row>
    <row r="3594" spans="1:4" ht="15.75" customHeight="1" x14ac:dyDescent="0.25">
      <c r="A3594" s="118">
        <v>2306606</v>
      </c>
      <c r="B3594" s="119" t="s">
        <v>18751</v>
      </c>
      <c r="C3594" s="118" t="s">
        <v>15233</v>
      </c>
      <c r="D3594" s="120">
        <v>1246.3599999999999</v>
      </c>
    </row>
    <row r="3595" spans="1:4" ht="15.75" customHeight="1" x14ac:dyDescent="0.25">
      <c r="A3595" s="118">
        <v>2306607</v>
      </c>
      <c r="B3595" s="119" t="s">
        <v>18752</v>
      </c>
      <c r="C3595" s="118" t="s">
        <v>15233</v>
      </c>
      <c r="D3595" s="120">
        <v>1473.07</v>
      </c>
    </row>
    <row r="3596" spans="1:4" ht="15.75" customHeight="1" x14ac:dyDescent="0.25">
      <c r="A3596" s="118">
        <v>2306608</v>
      </c>
      <c r="B3596" s="119" t="s">
        <v>18753</v>
      </c>
      <c r="C3596" s="118" t="s">
        <v>15233</v>
      </c>
      <c r="D3596" s="120">
        <v>1805.24</v>
      </c>
    </row>
    <row r="3597" spans="1:4" ht="15.75" customHeight="1" x14ac:dyDescent="0.25">
      <c r="A3597" s="118">
        <v>2306609</v>
      </c>
      <c r="B3597" s="119" t="s">
        <v>18754</v>
      </c>
      <c r="C3597" s="118" t="s">
        <v>15233</v>
      </c>
      <c r="D3597" s="120">
        <v>1820.08</v>
      </c>
    </row>
    <row r="3598" spans="1:4" ht="15.75" customHeight="1" x14ac:dyDescent="0.25">
      <c r="A3598" s="118">
        <v>2306614</v>
      </c>
      <c r="B3598" s="119" t="s">
        <v>18755</v>
      </c>
      <c r="C3598" s="118" t="s">
        <v>15233</v>
      </c>
      <c r="D3598" s="120">
        <v>3068.79</v>
      </c>
    </row>
    <row r="3599" spans="1:4" ht="15.75" customHeight="1" x14ac:dyDescent="0.25">
      <c r="A3599" s="118">
        <v>2306615</v>
      </c>
      <c r="B3599" s="119" t="s">
        <v>18756</v>
      </c>
      <c r="C3599" s="118" t="s">
        <v>15233</v>
      </c>
      <c r="D3599" s="120">
        <v>3091.98</v>
      </c>
    </row>
    <row r="3600" spans="1:4" ht="15.75" customHeight="1" x14ac:dyDescent="0.25">
      <c r="A3600" s="118">
        <v>2306616</v>
      </c>
      <c r="B3600" s="119" t="s">
        <v>18757</v>
      </c>
      <c r="C3600" s="118" t="s">
        <v>15233</v>
      </c>
      <c r="D3600" s="120">
        <v>3114.7</v>
      </c>
    </row>
    <row r="3601" spans="1:4" ht="15.75" customHeight="1" x14ac:dyDescent="0.25">
      <c r="A3601" s="118">
        <v>2306611</v>
      </c>
      <c r="B3601" s="119" t="s">
        <v>18758</v>
      </c>
      <c r="C3601" s="118" t="s">
        <v>15233</v>
      </c>
      <c r="D3601" s="120">
        <v>1924.09</v>
      </c>
    </row>
    <row r="3602" spans="1:4" ht="15.75" customHeight="1" x14ac:dyDescent="0.25">
      <c r="A3602" s="118">
        <v>2306612</v>
      </c>
      <c r="B3602" s="119" t="s">
        <v>18759</v>
      </c>
      <c r="C3602" s="118" t="s">
        <v>15233</v>
      </c>
      <c r="D3602" s="120">
        <v>2350.33</v>
      </c>
    </row>
    <row r="3603" spans="1:4" ht="15.75" customHeight="1" x14ac:dyDescent="0.25">
      <c r="A3603" s="118">
        <v>2306613</v>
      </c>
      <c r="B3603" s="119" t="s">
        <v>18760</v>
      </c>
      <c r="C3603" s="118" t="s">
        <v>15233</v>
      </c>
      <c r="D3603" s="120">
        <v>2373.52</v>
      </c>
    </row>
    <row r="3604" spans="1:4" ht="15.75" customHeight="1" x14ac:dyDescent="0.25">
      <c r="A3604" s="118">
        <v>2306618</v>
      </c>
      <c r="B3604" s="119" t="s">
        <v>18761</v>
      </c>
      <c r="C3604" s="118" t="s">
        <v>15233</v>
      </c>
      <c r="D3604" s="120">
        <v>3744.99</v>
      </c>
    </row>
    <row r="3605" spans="1:4" ht="15.75" customHeight="1" x14ac:dyDescent="0.25">
      <c r="A3605" s="118">
        <v>2306619</v>
      </c>
      <c r="B3605" s="119" t="s">
        <v>18762</v>
      </c>
      <c r="C3605" s="118" t="s">
        <v>15233</v>
      </c>
      <c r="D3605" s="120">
        <v>3779.17</v>
      </c>
    </row>
    <row r="3606" spans="1:4" ht="15.75" customHeight="1" x14ac:dyDescent="0.25">
      <c r="A3606" s="118">
        <v>2306620</v>
      </c>
      <c r="B3606" s="119" t="s">
        <v>18763</v>
      </c>
      <c r="C3606" s="118" t="s">
        <v>15233</v>
      </c>
      <c r="D3606" s="120">
        <v>3812.4</v>
      </c>
    </row>
    <row r="3607" spans="1:4" ht="15.75" customHeight="1" x14ac:dyDescent="0.25">
      <c r="A3607" s="118">
        <v>2306621</v>
      </c>
      <c r="B3607" s="119" t="s">
        <v>18764</v>
      </c>
      <c r="C3607" s="118" t="s">
        <v>15233</v>
      </c>
      <c r="D3607" s="120">
        <v>5442.95</v>
      </c>
    </row>
    <row r="3608" spans="1:4" ht="15.75" customHeight="1" x14ac:dyDescent="0.25">
      <c r="A3608" s="118">
        <v>2306622</v>
      </c>
      <c r="B3608" s="119" t="s">
        <v>18765</v>
      </c>
      <c r="C3608" s="118" t="s">
        <v>15233</v>
      </c>
      <c r="D3608" s="120">
        <v>5477.19</v>
      </c>
    </row>
    <row r="3609" spans="1:4" ht="15.75" customHeight="1" x14ac:dyDescent="0.25">
      <c r="A3609" s="118">
        <v>2306623</v>
      </c>
      <c r="B3609" s="119" t="s">
        <v>18766</v>
      </c>
      <c r="C3609" s="118" t="s">
        <v>15233</v>
      </c>
      <c r="D3609" s="120">
        <v>5510.35</v>
      </c>
    </row>
    <row r="3610" spans="1:4" ht="15.75" customHeight="1" x14ac:dyDescent="0.25">
      <c r="A3610" s="118">
        <v>2306617</v>
      </c>
      <c r="B3610" s="119" t="s">
        <v>18767</v>
      </c>
      <c r="C3610" s="118" t="s">
        <v>15233</v>
      </c>
      <c r="D3610" s="120">
        <v>2913.07</v>
      </c>
    </row>
    <row r="3611" spans="1:4" ht="15.75" customHeight="1" x14ac:dyDescent="0.25">
      <c r="A3611" s="118">
        <v>2306014</v>
      </c>
      <c r="B3611" s="119" t="s">
        <v>18768</v>
      </c>
      <c r="C3611" s="118" t="s">
        <v>15241</v>
      </c>
      <c r="D3611" s="120">
        <v>14.23</v>
      </c>
    </row>
    <row r="3612" spans="1:4" ht="30" customHeight="1" x14ac:dyDescent="0.25">
      <c r="A3612" s="118">
        <v>2306700</v>
      </c>
      <c r="B3612" s="119" t="s">
        <v>18769</v>
      </c>
      <c r="C3612" s="118" t="s">
        <v>15233</v>
      </c>
      <c r="D3612" s="120">
        <v>2467.2399999999998</v>
      </c>
    </row>
    <row r="3613" spans="1:4" ht="30" customHeight="1" x14ac:dyDescent="0.25">
      <c r="A3613" s="118">
        <v>2306703</v>
      </c>
      <c r="B3613" s="119" t="s">
        <v>18770</v>
      </c>
      <c r="C3613" s="118" t="s">
        <v>15233</v>
      </c>
      <c r="D3613" s="120">
        <v>2556.0100000000002</v>
      </c>
    </row>
    <row r="3614" spans="1:4" ht="30" customHeight="1" x14ac:dyDescent="0.25">
      <c r="A3614" s="118">
        <v>2306706</v>
      </c>
      <c r="B3614" s="119" t="s">
        <v>18771</v>
      </c>
      <c r="C3614" s="118" t="s">
        <v>15233</v>
      </c>
      <c r="D3614" s="120">
        <v>2690.94</v>
      </c>
    </row>
    <row r="3615" spans="1:4" ht="30" customHeight="1" x14ac:dyDescent="0.25">
      <c r="A3615" s="118">
        <v>2306709</v>
      </c>
      <c r="B3615" s="119" t="s">
        <v>18772</v>
      </c>
      <c r="C3615" s="118" t="s">
        <v>15233</v>
      </c>
      <c r="D3615" s="120">
        <v>2900.73</v>
      </c>
    </row>
    <row r="3616" spans="1:4" ht="30" customHeight="1" x14ac:dyDescent="0.25">
      <c r="A3616" s="118">
        <v>2306712</v>
      </c>
      <c r="B3616" s="119" t="s">
        <v>18773</v>
      </c>
      <c r="C3616" s="118" t="s">
        <v>15233</v>
      </c>
      <c r="D3616" s="120">
        <v>3000.95</v>
      </c>
    </row>
    <row r="3617" spans="1:4" ht="30" customHeight="1" x14ac:dyDescent="0.25">
      <c r="A3617" s="118">
        <v>2306715</v>
      </c>
      <c r="B3617" s="119" t="s">
        <v>18774</v>
      </c>
      <c r="C3617" s="118" t="s">
        <v>15233</v>
      </c>
      <c r="D3617" s="120">
        <v>3135.09</v>
      </c>
    </row>
    <row r="3618" spans="1:4" ht="30" customHeight="1" x14ac:dyDescent="0.25">
      <c r="A3618" s="118">
        <v>2306718</v>
      </c>
      <c r="B3618" s="119" t="s">
        <v>18775</v>
      </c>
      <c r="C3618" s="118" t="s">
        <v>15233</v>
      </c>
      <c r="D3618" s="120">
        <v>3337.13</v>
      </c>
    </row>
    <row r="3619" spans="1:4" ht="30" customHeight="1" x14ac:dyDescent="0.25">
      <c r="A3619" s="118">
        <v>2306721</v>
      </c>
      <c r="B3619" s="119" t="s">
        <v>18776</v>
      </c>
      <c r="C3619" s="118" t="s">
        <v>15233</v>
      </c>
      <c r="D3619" s="120">
        <v>3432.61</v>
      </c>
    </row>
    <row r="3620" spans="1:4" ht="30" customHeight="1" x14ac:dyDescent="0.25">
      <c r="A3620" s="118">
        <v>2306724</v>
      </c>
      <c r="B3620" s="119" t="s">
        <v>18777</v>
      </c>
      <c r="C3620" s="118" t="s">
        <v>15233</v>
      </c>
      <c r="D3620" s="120">
        <v>3615.47</v>
      </c>
    </row>
    <row r="3621" spans="1:4" ht="30" customHeight="1" x14ac:dyDescent="0.25">
      <c r="A3621" s="118">
        <v>2306688</v>
      </c>
      <c r="B3621" s="119" t="s">
        <v>18778</v>
      </c>
      <c r="C3621" s="118" t="s">
        <v>15233</v>
      </c>
      <c r="D3621" s="120">
        <v>1958.97</v>
      </c>
    </row>
    <row r="3622" spans="1:4" ht="30" customHeight="1" x14ac:dyDescent="0.25">
      <c r="A3622" s="118">
        <v>2306691</v>
      </c>
      <c r="B3622" s="119" t="s">
        <v>18779</v>
      </c>
      <c r="C3622" s="118" t="s">
        <v>15233</v>
      </c>
      <c r="D3622" s="120">
        <v>2067.85</v>
      </c>
    </row>
    <row r="3623" spans="1:4" ht="30" customHeight="1" x14ac:dyDescent="0.25">
      <c r="A3623" s="118">
        <v>2306694</v>
      </c>
      <c r="B3623" s="119" t="s">
        <v>18780</v>
      </c>
      <c r="C3623" s="118" t="s">
        <v>15233</v>
      </c>
      <c r="D3623" s="120">
        <v>2215.33</v>
      </c>
    </row>
    <row r="3624" spans="1:4" ht="30" customHeight="1" x14ac:dyDescent="0.25">
      <c r="A3624" s="118">
        <v>2306697</v>
      </c>
      <c r="B3624" s="119" t="s">
        <v>18781</v>
      </c>
      <c r="C3624" s="118" t="s">
        <v>15233</v>
      </c>
      <c r="D3624" s="120">
        <v>2317.69</v>
      </c>
    </row>
    <row r="3625" spans="1:4" ht="30" customHeight="1" x14ac:dyDescent="0.25">
      <c r="A3625" s="118">
        <v>2306701</v>
      </c>
      <c r="B3625" s="119" t="s">
        <v>18782</v>
      </c>
      <c r="C3625" s="118" t="s">
        <v>15233</v>
      </c>
      <c r="D3625" s="120">
        <v>4736.84</v>
      </c>
    </row>
    <row r="3626" spans="1:4" ht="30" customHeight="1" x14ac:dyDescent="0.25">
      <c r="A3626" s="118">
        <v>2306704</v>
      </c>
      <c r="B3626" s="119" t="s">
        <v>18783</v>
      </c>
      <c r="C3626" s="118" t="s">
        <v>15233</v>
      </c>
      <c r="D3626" s="120">
        <v>5029.58</v>
      </c>
    </row>
    <row r="3627" spans="1:4" ht="30" customHeight="1" x14ac:dyDescent="0.25">
      <c r="A3627" s="118">
        <v>2306707</v>
      </c>
      <c r="B3627" s="119" t="s">
        <v>18784</v>
      </c>
      <c r="C3627" s="118" t="s">
        <v>15233</v>
      </c>
      <c r="D3627" s="120">
        <v>5227.68</v>
      </c>
    </row>
    <row r="3628" spans="1:4" ht="30" customHeight="1" x14ac:dyDescent="0.25">
      <c r="A3628" s="118">
        <v>2306710</v>
      </c>
      <c r="B3628" s="119" t="s">
        <v>18785</v>
      </c>
      <c r="C3628" s="118" t="s">
        <v>15233</v>
      </c>
      <c r="D3628" s="120">
        <v>5490.65</v>
      </c>
    </row>
    <row r="3629" spans="1:4" ht="30" customHeight="1" x14ac:dyDescent="0.25">
      <c r="A3629" s="118">
        <v>2306713</v>
      </c>
      <c r="B3629" s="119" t="s">
        <v>18786</v>
      </c>
      <c r="C3629" s="118" t="s">
        <v>15233</v>
      </c>
      <c r="D3629" s="120">
        <v>5636.01</v>
      </c>
    </row>
    <row r="3630" spans="1:4" ht="30" customHeight="1" x14ac:dyDescent="0.25">
      <c r="A3630" s="118">
        <v>2306716</v>
      </c>
      <c r="B3630" s="119" t="s">
        <v>18787</v>
      </c>
      <c r="C3630" s="118" t="s">
        <v>15233</v>
      </c>
      <c r="D3630" s="120">
        <v>5963.46</v>
      </c>
    </row>
    <row r="3631" spans="1:4" ht="30" customHeight="1" x14ac:dyDescent="0.25">
      <c r="A3631" s="118">
        <v>2306719</v>
      </c>
      <c r="B3631" s="119" t="s">
        <v>18788</v>
      </c>
      <c r="C3631" s="118" t="s">
        <v>15233</v>
      </c>
      <c r="D3631" s="120">
        <v>6487.13</v>
      </c>
    </row>
    <row r="3632" spans="1:4" ht="30" customHeight="1" x14ac:dyDescent="0.25">
      <c r="A3632" s="118">
        <v>2306722</v>
      </c>
      <c r="B3632" s="119" t="s">
        <v>18789</v>
      </c>
      <c r="C3632" s="118" t="s">
        <v>15233</v>
      </c>
      <c r="D3632" s="120">
        <v>6776.04</v>
      </c>
    </row>
    <row r="3633" spans="1:4" ht="30" customHeight="1" x14ac:dyDescent="0.25">
      <c r="A3633" s="118">
        <v>2306725</v>
      </c>
      <c r="B3633" s="119" t="s">
        <v>18790</v>
      </c>
      <c r="C3633" s="118" t="s">
        <v>15233</v>
      </c>
      <c r="D3633" s="120">
        <v>7102.53</v>
      </c>
    </row>
    <row r="3634" spans="1:4" ht="30" customHeight="1" x14ac:dyDescent="0.25">
      <c r="A3634" s="118">
        <v>2306689</v>
      </c>
      <c r="B3634" s="119" t="s">
        <v>18791</v>
      </c>
      <c r="C3634" s="118" t="s">
        <v>15233</v>
      </c>
      <c r="D3634" s="120">
        <v>3745.78</v>
      </c>
    </row>
    <row r="3635" spans="1:4" ht="30" customHeight="1" x14ac:dyDescent="0.25">
      <c r="A3635" s="118">
        <v>2306692</v>
      </c>
      <c r="B3635" s="119" t="s">
        <v>18792</v>
      </c>
      <c r="C3635" s="118" t="s">
        <v>15233</v>
      </c>
      <c r="D3635" s="120">
        <v>3944.62</v>
      </c>
    </row>
    <row r="3636" spans="1:4" ht="30" customHeight="1" x14ac:dyDescent="0.25">
      <c r="A3636" s="118">
        <v>2306695</v>
      </c>
      <c r="B3636" s="119" t="s">
        <v>18793</v>
      </c>
      <c r="C3636" s="118" t="s">
        <v>15233</v>
      </c>
      <c r="D3636" s="120">
        <v>4149.12</v>
      </c>
    </row>
    <row r="3637" spans="1:4" ht="30" customHeight="1" x14ac:dyDescent="0.25">
      <c r="A3637" s="118">
        <v>2306698</v>
      </c>
      <c r="B3637" s="119" t="s">
        <v>18794</v>
      </c>
      <c r="C3637" s="118" t="s">
        <v>15233</v>
      </c>
      <c r="D3637" s="120">
        <v>4391.2700000000004</v>
      </c>
    </row>
    <row r="3638" spans="1:4" ht="15.75" customHeight="1" x14ac:dyDescent="0.25">
      <c r="A3638" s="118">
        <v>2306699</v>
      </c>
      <c r="B3638" s="119" t="s">
        <v>18795</v>
      </c>
      <c r="C3638" s="118" t="s">
        <v>15233</v>
      </c>
      <c r="D3638" s="120">
        <v>380.11</v>
      </c>
    </row>
    <row r="3639" spans="1:4" ht="15.75" customHeight="1" x14ac:dyDescent="0.25">
      <c r="A3639" s="118">
        <v>2306702</v>
      </c>
      <c r="B3639" s="119" t="s">
        <v>18796</v>
      </c>
      <c r="C3639" s="118" t="s">
        <v>15233</v>
      </c>
      <c r="D3639" s="120">
        <v>392.89</v>
      </c>
    </row>
    <row r="3640" spans="1:4" ht="15.75" customHeight="1" x14ac:dyDescent="0.25">
      <c r="A3640" s="118">
        <v>2306705</v>
      </c>
      <c r="B3640" s="119" t="s">
        <v>18797</v>
      </c>
      <c r="C3640" s="118" t="s">
        <v>15233</v>
      </c>
      <c r="D3640" s="120">
        <v>413.75</v>
      </c>
    </row>
    <row r="3641" spans="1:4" ht="15.75" customHeight="1" x14ac:dyDescent="0.25">
      <c r="A3641" s="118">
        <v>2306708</v>
      </c>
      <c r="B3641" s="119" t="s">
        <v>18798</v>
      </c>
      <c r="C3641" s="118" t="s">
        <v>15233</v>
      </c>
      <c r="D3641" s="120">
        <v>428.93</v>
      </c>
    </row>
    <row r="3642" spans="1:4" ht="15.75" customHeight="1" x14ac:dyDescent="0.25">
      <c r="A3642" s="118">
        <v>2306711</v>
      </c>
      <c r="B3642" s="119" t="s">
        <v>18799</v>
      </c>
      <c r="C3642" s="118" t="s">
        <v>15233</v>
      </c>
      <c r="D3642" s="120">
        <v>445.27</v>
      </c>
    </row>
    <row r="3643" spans="1:4" ht="15.75" customHeight="1" x14ac:dyDescent="0.25">
      <c r="A3643" s="118">
        <v>2306714</v>
      </c>
      <c r="B3643" s="119" t="s">
        <v>18800</v>
      </c>
      <c r="C3643" s="118" t="s">
        <v>15233</v>
      </c>
      <c r="D3643" s="120">
        <v>462.91</v>
      </c>
    </row>
    <row r="3644" spans="1:4" ht="15.75" customHeight="1" x14ac:dyDescent="0.25">
      <c r="A3644" s="118">
        <v>2306717</v>
      </c>
      <c r="B3644" s="119" t="s">
        <v>18801</v>
      </c>
      <c r="C3644" s="118" t="s">
        <v>15233</v>
      </c>
      <c r="D3644" s="120">
        <v>483.24</v>
      </c>
    </row>
    <row r="3645" spans="1:4" ht="15.75" customHeight="1" x14ac:dyDescent="0.25">
      <c r="A3645" s="118">
        <v>2306720</v>
      </c>
      <c r="B3645" s="119" t="s">
        <v>18802</v>
      </c>
      <c r="C3645" s="118" t="s">
        <v>15233</v>
      </c>
      <c r="D3645" s="120">
        <v>504.08</v>
      </c>
    </row>
    <row r="3646" spans="1:4" ht="15.75" customHeight="1" x14ac:dyDescent="0.25">
      <c r="A3646" s="118">
        <v>2306723</v>
      </c>
      <c r="B3646" s="119" t="s">
        <v>18803</v>
      </c>
      <c r="C3646" s="118" t="s">
        <v>15233</v>
      </c>
      <c r="D3646" s="120">
        <v>515.19000000000005</v>
      </c>
    </row>
    <row r="3647" spans="1:4" ht="15.75" customHeight="1" x14ac:dyDescent="0.25">
      <c r="A3647" s="118">
        <v>2306687</v>
      </c>
      <c r="B3647" s="119" t="s">
        <v>18804</v>
      </c>
      <c r="C3647" s="118" t="s">
        <v>15233</v>
      </c>
      <c r="D3647" s="120">
        <v>316.44</v>
      </c>
    </row>
    <row r="3648" spans="1:4" ht="15.75" customHeight="1" x14ac:dyDescent="0.25">
      <c r="A3648" s="118">
        <v>2306690</v>
      </c>
      <c r="B3648" s="119" t="s">
        <v>18805</v>
      </c>
      <c r="C3648" s="118" t="s">
        <v>15233</v>
      </c>
      <c r="D3648" s="120">
        <v>331</v>
      </c>
    </row>
    <row r="3649" spans="1:4" ht="15.75" customHeight="1" x14ac:dyDescent="0.25">
      <c r="A3649" s="118">
        <v>2306693</v>
      </c>
      <c r="B3649" s="119" t="s">
        <v>18806</v>
      </c>
      <c r="C3649" s="118" t="s">
        <v>15233</v>
      </c>
      <c r="D3649" s="120">
        <v>345.68</v>
      </c>
    </row>
    <row r="3650" spans="1:4" ht="15.75" customHeight="1" x14ac:dyDescent="0.25">
      <c r="A3650" s="118">
        <v>2306696</v>
      </c>
      <c r="B3650" s="119" t="s">
        <v>18807</v>
      </c>
      <c r="C3650" s="118" t="s">
        <v>15233</v>
      </c>
      <c r="D3650" s="120">
        <v>361.73</v>
      </c>
    </row>
    <row r="3651" spans="1:4" ht="15.75" customHeight="1" x14ac:dyDescent="0.25">
      <c r="A3651" s="118">
        <v>2306239</v>
      </c>
      <c r="B3651" s="119" t="s">
        <v>18808</v>
      </c>
      <c r="C3651" s="118" t="s">
        <v>15350</v>
      </c>
      <c r="D3651" s="120">
        <v>343.13</v>
      </c>
    </row>
    <row r="3652" spans="1:4" ht="15.75" customHeight="1" x14ac:dyDescent="0.25">
      <c r="A3652" s="118">
        <v>2306090</v>
      </c>
      <c r="B3652" s="119" t="s">
        <v>18809</v>
      </c>
      <c r="C3652" s="118" t="s">
        <v>15233</v>
      </c>
      <c r="D3652" s="120">
        <v>48.39</v>
      </c>
    </row>
    <row r="3653" spans="1:4" ht="15.75" customHeight="1" x14ac:dyDescent="0.25">
      <c r="A3653" s="118">
        <v>2306091</v>
      </c>
      <c r="B3653" s="119" t="s">
        <v>18810</v>
      </c>
      <c r="C3653" s="118" t="s">
        <v>15233</v>
      </c>
      <c r="D3653" s="120">
        <v>64.510000000000005</v>
      </c>
    </row>
    <row r="3654" spans="1:4" ht="15.75" customHeight="1" x14ac:dyDescent="0.25">
      <c r="A3654" s="118">
        <v>2306072</v>
      </c>
      <c r="B3654" s="119" t="s">
        <v>18811</v>
      </c>
      <c r="C3654" s="118" t="s">
        <v>15350</v>
      </c>
      <c r="D3654" s="120">
        <v>1204.78</v>
      </c>
    </row>
    <row r="3655" spans="1:4" ht="15.75" customHeight="1" x14ac:dyDescent="0.25">
      <c r="A3655" s="118">
        <v>2306133</v>
      </c>
      <c r="B3655" s="119" t="s">
        <v>18812</v>
      </c>
      <c r="C3655" s="118" t="s">
        <v>15233</v>
      </c>
      <c r="D3655" s="120">
        <v>500.73</v>
      </c>
    </row>
    <row r="3656" spans="1:4" ht="15.75" customHeight="1" x14ac:dyDescent="0.25">
      <c r="A3656" s="118">
        <v>2306114</v>
      </c>
      <c r="B3656" s="119" t="s">
        <v>18813</v>
      </c>
      <c r="C3656" s="118" t="s">
        <v>15233</v>
      </c>
      <c r="D3656" s="120">
        <v>319.85000000000002</v>
      </c>
    </row>
    <row r="3657" spans="1:4" ht="15.75" customHeight="1" x14ac:dyDescent="0.25">
      <c r="A3657" s="118">
        <v>2306115</v>
      </c>
      <c r="B3657" s="119" t="s">
        <v>18814</v>
      </c>
      <c r="C3657" s="118" t="s">
        <v>15233</v>
      </c>
      <c r="D3657" s="120">
        <v>459.68</v>
      </c>
    </row>
    <row r="3658" spans="1:4" ht="15.75" customHeight="1" x14ac:dyDescent="0.25">
      <c r="A3658" s="118">
        <v>2306116</v>
      </c>
      <c r="B3658" s="119" t="s">
        <v>18815</v>
      </c>
      <c r="C3658" s="118" t="s">
        <v>15233</v>
      </c>
      <c r="D3658" s="120">
        <v>545.11</v>
      </c>
    </row>
    <row r="3659" spans="1:4" ht="15.75" customHeight="1" x14ac:dyDescent="0.25">
      <c r="A3659" s="118">
        <v>2306118</v>
      </c>
      <c r="B3659" s="119" t="s">
        <v>18816</v>
      </c>
      <c r="C3659" s="118" t="s">
        <v>15233</v>
      </c>
      <c r="D3659" s="120">
        <v>681.41</v>
      </c>
    </row>
    <row r="3660" spans="1:4" ht="15.75" customHeight="1" x14ac:dyDescent="0.25">
      <c r="A3660" s="118">
        <v>2306122</v>
      </c>
      <c r="B3660" s="119" t="s">
        <v>18817</v>
      </c>
      <c r="C3660" s="118" t="s">
        <v>15233</v>
      </c>
      <c r="D3660" s="120">
        <v>804.88</v>
      </c>
    </row>
    <row r="3661" spans="1:4" ht="15.75" customHeight="1" x14ac:dyDescent="0.25">
      <c r="A3661" s="118">
        <v>2306078</v>
      </c>
      <c r="B3661" s="119" t="s">
        <v>18818</v>
      </c>
      <c r="C3661" s="118" t="s">
        <v>15233</v>
      </c>
      <c r="D3661" s="120">
        <v>206.98</v>
      </c>
    </row>
    <row r="3662" spans="1:4" ht="15.75" customHeight="1" x14ac:dyDescent="0.25">
      <c r="A3662" s="118">
        <v>2306080</v>
      </c>
      <c r="B3662" s="119" t="s">
        <v>18819</v>
      </c>
      <c r="C3662" s="118" t="s">
        <v>15233</v>
      </c>
      <c r="D3662" s="120">
        <v>225.8</v>
      </c>
    </row>
    <row r="3663" spans="1:4" ht="15.75" customHeight="1" x14ac:dyDescent="0.25">
      <c r="A3663" s="118">
        <v>2306082</v>
      </c>
      <c r="B3663" s="119" t="s">
        <v>18820</v>
      </c>
      <c r="C3663" s="118" t="s">
        <v>15233</v>
      </c>
      <c r="D3663" s="120">
        <v>248.38</v>
      </c>
    </row>
    <row r="3664" spans="1:4" ht="15.75" customHeight="1" x14ac:dyDescent="0.25">
      <c r="A3664" s="118">
        <v>2306084</v>
      </c>
      <c r="B3664" s="119" t="s">
        <v>18821</v>
      </c>
      <c r="C3664" s="118" t="s">
        <v>15233</v>
      </c>
      <c r="D3664" s="120">
        <v>288.81</v>
      </c>
    </row>
    <row r="3665" spans="1:4" ht="15.75" customHeight="1" x14ac:dyDescent="0.25">
      <c r="A3665" s="118">
        <v>2306086</v>
      </c>
      <c r="B3665" s="119" t="s">
        <v>18822</v>
      </c>
      <c r="C3665" s="118" t="s">
        <v>15233</v>
      </c>
      <c r="D3665" s="120">
        <v>354.82</v>
      </c>
    </row>
    <row r="3666" spans="1:4" ht="15.75" customHeight="1" x14ac:dyDescent="0.25">
      <c r="A3666" s="118">
        <v>2309088</v>
      </c>
      <c r="B3666" s="119" t="s">
        <v>18823</v>
      </c>
      <c r="C3666" s="118" t="s">
        <v>15233</v>
      </c>
      <c r="D3666" s="120">
        <v>496.75</v>
      </c>
    </row>
    <row r="3667" spans="1:4" ht="15.75" customHeight="1" x14ac:dyDescent="0.25">
      <c r="A3667" s="118">
        <v>2306074</v>
      </c>
      <c r="B3667" s="119" t="s">
        <v>18824</v>
      </c>
      <c r="C3667" s="118" t="s">
        <v>15350</v>
      </c>
      <c r="D3667" s="120">
        <v>331.22</v>
      </c>
    </row>
    <row r="3668" spans="1:4" ht="15.75" customHeight="1" x14ac:dyDescent="0.25">
      <c r="A3668" s="118">
        <v>2306095</v>
      </c>
      <c r="B3668" s="119" t="s">
        <v>18825</v>
      </c>
      <c r="C3668" s="118" t="s">
        <v>15350</v>
      </c>
      <c r="D3668" s="120">
        <v>397.14</v>
      </c>
    </row>
    <row r="3669" spans="1:4" ht="15.75" customHeight="1" x14ac:dyDescent="0.25">
      <c r="A3669" s="118">
        <v>2306132</v>
      </c>
      <c r="B3669" s="119" t="s">
        <v>18826</v>
      </c>
      <c r="C3669" s="118" t="s">
        <v>15233</v>
      </c>
      <c r="D3669" s="120">
        <v>326.52999999999997</v>
      </c>
    </row>
    <row r="3670" spans="1:4" ht="15.75" customHeight="1" x14ac:dyDescent="0.25">
      <c r="A3670" s="118">
        <v>2306015</v>
      </c>
      <c r="B3670" s="119" t="s">
        <v>18827</v>
      </c>
      <c r="C3670" s="118" t="s">
        <v>15241</v>
      </c>
      <c r="D3670" s="120">
        <v>17.809999999999999</v>
      </c>
    </row>
    <row r="3671" spans="1:4" ht="15.75" customHeight="1" x14ac:dyDescent="0.25">
      <c r="A3671" s="118">
        <v>2306019</v>
      </c>
      <c r="B3671" s="119" t="s">
        <v>18828</v>
      </c>
      <c r="C3671" s="118" t="s">
        <v>15241</v>
      </c>
      <c r="D3671" s="120">
        <v>18.47</v>
      </c>
    </row>
    <row r="3672" spans="1:4" ht="15.75" customHeight="1" x14ac:dyDescent="0.25">
      <c r="A3672" s="118">
        <v>2306018</v>
      </c>
      <c r="B3672" s="119" t="s">
        <v>18829</v>
      </c>
      <c r="C3672" s="118" t="s">
        <v>15241</v>
      </c>
      <c r="D3672" s="120">
        <v>3.21</v>
      </c>
    </row>
    <row r="3673" spans="1:4" ht="15.75" customHeight="1" x14ac:dyDescent="0.25">
      <c r="A3673" s="118">
        <v>2306016</v>
      </c>
      <c r="B3673" s="119" t="s">
        <v>18830</v>
      </c>
      <c r="C3673" s="118" t="s">
        <v>15241</v>
      </c>
      <c r="D3673" s="120">
        <v>2.21</v>
      </c>
    </row>
    <row r="3674" spans="1:4" ht="15.75" customHeight="1" x14ac:dyDescent="0.25">
      <c r="A3674" s="118">
        <v>2305999</v>
      </c>
      <c r="B3674" s="119" t="s">
        <v>18831</v>
      </c>
      <c r="C3674" s="118" t="s">
        <v>15233</v>
      </c>
      <c r="D3674" s="120">
        <v>388.82</v>
      </c>
    </row>
    <row r="3675" spans="1:4" ht="15.75" customHeight="1" x14ac:dyDescent="0.25">
      <c r="A3675" s="118">
        <v>2306000</v>
      </c>
      <c r="B3675" s="119" t="s">
        <v>18832</v>
      </c>
      <c r="C3675" s="118" t="s">
        <v>15233</v>
      </c>
      <c r="D3675" s="120">
        <v>512.84</v>
      </c>
    </row>
    <row r="3676" spans="1:4" ht="15.75" customHeight="1" x14ac:dyDescent="0.25">
      <c r="A3676" s="118">
        <v>2306001</v>
      </c>
      <c r="B3676" s="119" t="s">
        <v>18833</v>
      </c>
      <c r="C3676" s="118" t="s">
        <v>15233</v>
      </c>
      <c r="D3676" s="120">
        <v>661.39</v>
      </c>
    </row>
    <row r="3677" spans="1:4" ht="15.75" customHeight="1" x14ac:dyDescent="0.25">
      <c r="A3677" s="118">
        <v>2306002</v>
      </c>
      <c r="B3677" s="119" t="s">
        <v>18834</v>
      </c>
      <c r="C3677" s="118" t="s">
        <v>15233</v>
      </c>
      <c r="D3677" s="120">
        <v>885.04</v>
      </c>
    </row>
    <row r="3678" spans="1:4" ht="15.75" customHeight="1" x14ac:dyDescent="0.25">
      <c r="A3678" s="118">
        <v>2306003</v>
      </c>
      <c r="B3678" s="119" t="s">
        <v>18835</v>
      </c>
      <c r="C3678" s="118" t="s">
        <v>15233</v>
      </c>
      <c r="D3678" s="120">
        <v>1026.07</v>
      </c>
    </row>
    <row r="3679" spans="1:4" ht="15.75" customHeight="1" x14ac:dyDescent="0.25">
      <c r="A3679" s="118">
        <v>2305997</v>
      </c>
      <c r="B3679" s="119" t="s">
        <v>18836</v>
      </c>
      <c r="C3679" s="118" t="s">
        <v>15233</v>
      </c>
      <c r="D3679" s="120">
        <v>265.63</v>
      </c>
    </row>
    <row r="3680" spans="1:4" ht="15.75" customHeight="1" x14ac:dyDescent="0.25">
      <c r="A3680" s="118">
        <v>2305998</v>
      </c>
      <c r="B3680" s="119" t="s">
        <v>18837</v>
      </c>
      <c r="C3680" s="118" t="s">
        <v>15233</v>
      </c>
      <c r="D3680" s="120">
        <v>346.35</v>
      </c>
    </row>
    <row r="3681" spans="1:4" ht="15.75" customHeight="1" x14ac:dyDescent="0.25">
      <c r="A3681" s="118">
        <v>2306101</v>
      </c>
      <c r="B3681" s="119" t="s">
        <v>18838</v>
      </c>
      <c r="C3681" s="118" t="s">
        <v>15233</v>
      </c>
      <c r="D3681" s="120">
        <v>89.46</v>
      </c>
    </row>
    <row r="3682" spans="1:4" ht="15.75" customHeight="1" x14ac:dyDescent="0.25">
      <c r="A3682" s="118">
        <v>2306102</v>
      </c>
      <c r="B3682" s="119" t="s">
        <v>18839</v>
      </c>
      <c r="C3682" s="118" t="s">
        <v>15233</v>
      </c>
      <c r="D3682" s="120">
        <v>94.95</v>
      </c>
    </row>
    <row r="3683" spans="1:4" ht="15.75" customHeight="1" x14ac:dyDescent="0.25">
      <c r="A3683" s="118">
        <v>2306103</v>
      </c>
      <c r="B3683" s="119" t="s">
        <v>18840</v>
      </c>
      <c r="C3683" s="118" t="s">
        <v>15233</v>
      </c>
      <c r="D3683" s="120">
        <v>105.57</v>
      </c>
    </row>
    <row r="3684" spans="1:4" ht="15.75" customHeight="1" x14ac:dyDescent="0.25">
      <c r="A3684" s="118">
        <v>2306104</v>
      </c>
      <c r="B3684" s="119" t="s">
        <v>18841</v>
      </c>
      <c r="C3684" s="118" t="s">
        <v>15233</v>
      </c>
      <c r="D3684" s="120">
        <v>111.73</v>
      </c>
    </row>
    <row r="3685" spans="1:4" ht="15.75" customHeight="1" x14ac:dyDescent="0.25">
      <c r="A3685" s="118">
        <v>2306105</v>
      </c>
      <c r="B3685" s="119" t="s">
        <v>18842</v>
      </c>
      <c r="C3685" s="118" t="s">
        <v>15233</v>
      </c>
      <c r="D3685" s="120">
        <v>118.43</v>
      </c>
    </row>
    <row r="3686" spans="1:4" ht="15.75" customHeight="1" x14ac:dyDescent="0.25">
      <c r="A3686" s="118">
        <v>2306106</v>
      </c>
      <c r="B3686" s="119" t="s">
        <v>18843</v>
      </c>
      <c r="C3686" s="118" t="s">
        <v>15233</v>
      </c>
      <c r="D3686" s="120">
        <v>127.91</v>
      </c>
    </row>
    <row r="3687" spans="1:4" ht="15.75" customHeight="1" x14ac:dyDescent="0.25">
      <c r="A3687" s="118">
        <v>2306107</v>
      </c>
      <c r="B3687" s="119" t="s">
        <v>18844</v>
      </c>
      <c r="C3687" s="118" t="s">
        <v>15233</v>
      </c>
      <c r="D3687" s="120">
        <v>131.63</v>
      </c>
    </row>
    <row r="3688" spans="1:4" ht="15.75" customHeight="1" x14ac:dyDescent="0.25">
      <c r="A3688" s="118">
        <v>2306269</v>
      </c>
      <c r="B3688" s="119" t="s">
        <v>18845</v>
      </c>
      <c r="C3688" s="118" t="s">
        <v>15233</v>
      </c>
      <c r="D3688" s="120">
        <v>147.1</v>
      </c>
    </row>
    <row r="3689" spans="1:4" ht="15.75" customHeight="1" x14ac:dyDescent="0.25">
      <c r="A3689" s="118">
        <v>2306270</v>
      </c>
      <c r="B3689" s="119" t="s">
        <v>18846</v>
      </c>
      <c r="C3689" s="118" t="s">
        <v>15233</v>
      </c>
      <c r="D3689" s="120">
        <v>164.12</v>
      </c>
    </row>
    <row r="3690" spans="1:4" ht="15.75" customHeight="1" x14ac:dyDescent="0.25">
      <c r="A3690" s="118">
        <v>2306271</v>
      </c>
      <c r="B3690" s="119" t="s">
        <v>18847</v>
      </c>
      <c r="C3690" s="118" t="s">
        <v>15233</v>
      </c>
      <c r="D3690" s="120">
        <v>179.08</v>
      </c>
    </row>
    <row r="3691" spans="1:4" ht="15.75" customHeight="1" x14ac:dyDescent="0.25">
      <c r="A3691" s="118">
        <v>2306272</v>
      </c>
      <c r="B3691" s="119" t="s">
        <v>18848</v>
      </c>
      <c r="C3691" s="118" t="s">
        <v>15233</v>
      </c>
      <c r="D3691" s="120">
        <v>189.05</v>
      </c>
    </row>
    <row r="3692" spans="1:4" ht="15.75" customHeight="1" x14ac:dyDescent="0.25">
      <c r="A3692" s="118">
        <v>2306273</v>
      </c>
      <c r="B3692" s="119" t="s">
        <v>18849</v>
      </c>
      <c r="C3692" s="118" t="s">
        <v>15233</v>
      </c>
      <c r="D3692" s="120">
        <v>210.71</v>
      </c>
    </row>
    <row r="3693" spans="1:4" ht="15.75" customHeight="1" x14ac:dyDescent="0.25">
      <c r="A3693" s="118">
        <v>2306274</v>
      </c>
      <c r="B3693" s="119" t="s">
        <v>18850</v>
      </c>
      <c r="C3693" s="118" t="s">
        <v>15233</v>
      </c>
      <c r="D3693" s="120">
        <v>225.34</v>
      </c>
    </row>
    <row r="3694" spans="1:4" ht="15.75" customHeight="1" x14ac:dyDescent="0.25">
      <c r="A3694" s="118">
        <v>2306275</v>
      </c>
      <c r="B3694" s="119" t="s">
        <v>18851</v>
      </c>
      <c r="C3694" s="118" t="s">
        <v>15233</v>
      </c>
      <c r="D3694" s="120">
        <v>257.79000000000002</v>
      </c>
    </row>
    <row r="3695" spans="1:4" ht="15.75" customHeight="1" x14ac:dyDescent="0.25">
      <c r="A3695" s="118">
        <v>2306100</v>
      </c>
      <c r="B3695" s="119" t="s">
        <v>18852</v>
      </c>
      <c r="C3695" s="118" t="s">
        <v>15233</v>
      </c>
      <c r="D3695" s="120">
        <v>408.12</v>
      </c>
    </row>
    <row r="3696" spans="1:4" ht="15.75" customHeight="1" x14ac:dyDescent="0.25">
      <c r="A3696" s="118">
        <v>2306004</v>
      </c>
      <c r="B3696" s="119" t="s">
        <v>18853</v>
      </c>
      <c r="C3696" s="118" t="s">
        <v>15233</v>
      </c>
      <c r="D3696" s="120">
        <v>138.1</v>
      </c>
    </row>
    <row r="3697" spans="1:4" ht="15.75" customHeight="1" x14ac:dyDescent="0.25">
      <c r="A3697" s="118">
        <v>2306097</v>
      </c>
      <c r="B3697" s="119" t="s">
        <v>18854</v>
      </c>
      <c r="C3697" s="118" t="s">
        <v>15233</v>
      </c>
      <c r="D3697" s="120">
        <v>175.87</v>
      </c>
    </row>
    <row r="3698" spans="1:4" ht="15.75" customHeight="1" x14ac:dyDescent="0.25">
      <c r="A3698" s="118">
        <v>2306098</v>
      </c>
      <c r="B3698" s="119" t="s">
        <v>18855</v>
      </c>
      <c r="C3698" s="118" t="s">
        <v>15233</v>
      </c>
      <c r="D3698" s="120">
        <v>220.2</v>
      </c>
    </row>
    <row r="3699" spans="1:4" ht="15.75" customHeight="1" x14ac:dyDescent="0.25">
      <c r="A3699" s="118">
        <v>2306007</v>
      </c>
      <c r="B3699" s="119" t="s">
        <v>18856</v>
      </c>
      <c r="C3699" s="118" t="s">
        <v>15233</v>
      </c>
      <c r="D3699" s="120">
        <v>313.77999999999997</v>
      </c>
    </row>
    <row r="3700" spans="1:4" ht="15.75" customHeight="1" x14ac:dyDescent="0.25">
      <c r="A3700" s="118">
        <v>2306067</v>
      </c>
      <c r="B3700" s="119" t="s">
        <v>18857</v>
      </c>
      <c r="C3700" s="118" t="s">
        <v>15233</v>
      </c>
      <c r="D3700" s="120">
        <v>591.48</v>
      </c>
    </row>
    <row r="3701" spans="1:4" ht="15.75" customHeight="1" x14ac:dyDescent="0.25">
      <c r="A3701" s="118">
        <v>2306068</v>
      </c>
      <c r="B3701" s="119" t="s">
        <v>18858</v>
      </c>
      <c r="C3701" s="118" t="s">
        <v>15233</v>
      </c>
      <c r="D3701" s="120">
        <v>744.37</v>
      </c>
    </row>
    <row r="3702" spans="1:4" ht="15.75" customHeight="1" x14ac:dyDescent="0.25">
      <c r="A3702" s="118">
        <v>2306069</v>
      </c>
      <c r="B3702" s="119" t="s">
        <v>18859</v>
      </c>
      <c r="C3702" s="118" t="s">
        <v>15233</v>
      </c>
      <c r="D3702" s="120">
        <v>1005.95</v>
      </c>
    </row>
    <row r="3703" spans="1:4" ht="15.75" customHeight="1" x14ac:dyDescent="0.25">
      <c r="A3703" s="118">
        <v>2306070</v>
      </c>
      <c r="B3703" s="119" t="s">
        <v>18860</v>
      </c>
      <c r="C3703" s="118" t="s">
        <v>15233</v>
      </c>
      <c r="D3703" s="120">
        <v>1516.82</v>
      </c>
    </row>
    <row r="3704" spans="1:4" ht="15.75" customHeight="1" x14ac:dyDescent="0.25">
      <c r="A3704" s="118">
        <v>2306071</v>
      </c>
      <c r="B3704" s="119" t="s">
        <v>18861</v>
      </c>
      <c r="C3704" s="118" t="s">
        <v>15233</v>
      </c>
      <c r="D3704" s="120">
        <v>2283.0700000000002</v>
      </c>
    </row>
    <row r="3705" spans="1:4" ht="15.75" customHeight="1" x14ac:dyDescent="0.25">
      <c r="A3705" s="118">
        <v>2306181</v>
      </c>
      <c r="B3705" s="119" t="s">
        <v>18862</v>
      </c>
      <c r="C3705" s="118" t="s">
        <v>15233</v>
      </c>
      <c r="D3705" s="120">
        <v>2305.33</v>
      </c>
    </row>
    <row r="3706" spans="1:4" ht="15.75" customHeight="1" x14ac:dyDescent="0.25">
      <c r="A3706" s="118">
        <v>2306062</v>
      </c>
      <c r="B3706" s="119" t="s">
        <v>18863</v>
      </c>
      <c r="C3706" s="118" t="s">
        <v>15233</v>
      </c>
      <c r="D3706" s="120">
        <v>108.73</v>
      </c>
    </row>
    <row r="3707" spans="1:4" ht="15.75" customHeight="1" x14ac:dyDescent="0.25">
      <c r="A3707" s="118">
        <v>2306063</v>
      </c>
      <c r="B3707" s="119" t="s">
        <v>18864</v>
      </c>
      <c r="C3707" s="118" t="s">
        <v>15233</v>
      </c>
      <c r="D3707" s="120">
        <v>129.85</v>
      </c>
    </row>
    <row r="3708" spans="1:4" ht="15.75" customHeight="1" x14ac:dyDescent="0.25">
      <c r="A3708" s="118">
        <v>2306064</v>
      </c>
      <c r="B3708" s="119" t="s">
        <v>18865</v>
      </c>
      <c r="C3708" s="118" t="s">
        <v>15233</v>
      </c>
      <c r="D3708" s="120">
        <v>158.75</v>
      </c>
    </row>
    <row r="3709" spans="1:4" ht="15.75" customHeight="1" x14ac:dyDescent="0.25">
      <c r="A3709" s="118">
        <v>2306065</v>
      </c>
      <c r="B3709" s="119" t="s">
        <v>18866</v>
      </c>
      <c r="C3709" s="118" t="s">
        <v>15233</v>
      </c>
      <c r="D3709" s="120">
        <v>204.32</v>
      </c>
    </row>
    <row r="3710" spans="1:4" ht="15.75" customHeight="1" x14ac:dyDescent="0.25">
      <c r="A3710" s="118">
        <v>2306066</v>
      </c>
      <c r="B3710" s="119" t="s">
        <v>18867</v>
      </c>
      <c r="C3710" s="118" t="s">
        <v>15233</v>
      </c>
      <c r="D3710" s="120">
        <v>285.49</v>
      </c>
    </row>
    <row r="3711" spans="1:4" ht="15.75" customHeight="1" x14ac:dyDescent="0.25">
      <c r="A3711" s="118">
        <v>2306180</v>
      </c>
      <c r="B3711" s="119" t="s">
        <v>18868</v>
      </c>
      <c r="C3711" s="118" t="s">
        <v>15233</v>
      </c>
      <c r="D3711" s="120">
        <v>320.38</v>
      </c>
    </row>
    <row r="3712" spans="1:4" ht="15.75" customHeight="1" x14ac:dyDescent="0.25">
      <c r="A3712" s="118">
        <v>2306009</v>
      </c>
      <c r="B3712" s="119" t="s">
        <v>18869</v>
      </c>
      <c r="C3712" s="118" t="s">
        <v>15233</v>
      </c>
      <c r="D3712" s="120">
        <v>21</v>
      </c>
    </row>
    <row r="3713" spans="1:4" ht="15.75" customHeight="1" x14ac:dyDescent="0.25">
      <c r="A3713" s="118">
        <v>2306010</v>
      </c>
      <c r="B3713" s="119" t="s">
        <v>18870</v>
      </c>
      <c r="C3713" s="118" t="s">
        <v>15233</v>
      </c>
      <c r="D3713" s="120">
        <v>26.17</v>
      </c>
    </row>
    <row r="3714" spans="1:4" ht="15.75" customHeight="1" x14ac:dyDescent="0.25">
      <c r="A3714" s="118">
        <v>2306011</v>
      </c>
      <c r="B3714" s="119" t="s">
        <v>18871</v>
      </c>
      <c r="C3714" s="118" t="s">
        <v>15233</v>
      </c>
      <c r="D3714" s="120">
        <v>29.81</v>
      </c>
    </row>
    <row r="3715" spans="1:4" ht="15.75" customHeight="1" x14ac:dyDescent="0.25">
      <c r="A3715" s="118">
        <v>2306012</v>
      </c>
      <c r="B3715" s="119" t="s">
        <v>18872</v>
      </c>
      <c r="C3715" s="118" t="s">
        <v>15233</v>
      </c>
      <c r="D3715" s="120">
        <v>34.9</v>
      </c>
    </row>
    <row r="3716" spans="1:4" ht="15.75" customHeight="1" x14ac:dyDescent="0.25">
      <c r="A3716" s="118">
        <v>2306108</v>
      </c>
      <c r="B3716" s="119" t="s">
        <v>18873</v>
      </c>
      <c r="C3716" s="118" t="s">
        <v>15233</v>
      </c>
      <c r="D3716" s="120">
        <v>176.51</v>
      </c>
    </row>
    <row r="3717" spans="1:4" ht="15.75" customHeight="1" x14ac:dyDescent="0.25">
      <c r="A3717" s="118">
        <v>2306110</v>
      </c>
      <c r="B3717" s="119" t="s">
        <v>18874</v>
      </c>
      <c r="C3717" s="118" t="s">
        <v>15233</v>
      </c>
      <c r="D3717" s="120">
        <v>246.99</v>
      </c>
    </row>
    <row r="3718" spans="1:4" ht="15.75" customHeight="1" x14ac:dyDescent="0.25">
      <c r="A3718" s="118">
        <v>2306111</v>
      </c>
      <c r="B3718" s="119" t="s">
        <v>18875</v>
      </c>
      <c r="C3718" s="118" t="s">
        <v>15233</v>
      </c>
      <c r="D3718" s="120">
        <v>289.56</v>
      </c>
    </row>
    <row r="3719" spans="1:4" ht="15.75" customHeight="1" x14ac:dyDescent="0.25">
      <c r="A3719" s="118">
        <v>2306112</v>
      </c>
      <c r="B3719" s="119" t="s">
        <v>18876</v>
      </c>
      <c r="C3719" s="118" t="s">
        <v>15233</v>
      </c>
      <c r="D3719" s="120">
        <v>357.82</v>
      </c>
    </row>
    <row r="3720" spans="1:4" ht="15.75" customHeight="1" x14ac:dyDescent="0.25">
      <c r="A3720" s="118">
        <v>2306113</v>
      </c>
      <c r="B3720" s="119" t="s">
        <v>18877</v>
      </c>
      <c r="C3720" s="118" t="s">
        <v>15233</v>
      </c>
      <c r="D3720" s="120">
        <v>419.76</v>
      </c>
    </row>
    <row r="3721" spans="1:4" ht="15.75" customHeight="1" x14ac:dyDescent="0.25">
      <c r="A3721" s="118">
        <v>2306123</v>
      </c>
      <c r="B3721" s="119" t="s">
        <v>18878</v>
      </c>
      <c r="C3721" s="118" t="s">
        <v>15233</v>
      </c>
      <c r="D3721" s="120">
        <v>462.19</v>
      </c>
    </row>
    <row r="3722" spans="1:4" ht="15.75" customHeight="1" x14ac:dyDescent="0.25">
      <c r="A3722" s="118">
        <v>2306124</v>
      </c>
      <c r="B3722" s="119" t="s">
        <v>18879</v>
      </c>
      <c r="C3722" s="118" t="s">
        <v>15233</v>
      </c>
      <c r="D3722" s="120">
        <v>671.02</v>
      </c>
    </row>
    <row r="3723" spans="1:4" ht="15.75" customHeight="1" x14ac:dyDescent="0.25">
      <c r="A3723" s="118">
        <v>2306125</v>
      </c>
      <c r="B3723" s="119" t="s">
        <v>18880</v>
      </c>
      <c r="C3723" s="118" t="s">
        <v>15233</v>
      </c>
      <c r="D3723" s="120">
        <v>798.49</v>
      </c>
    </row>
    <row r="3724" spans="1:4" ht="15.75" customHeight="1" x14ac:dyDescent="0.25">
      <c r="A3724" s="118">
        <v>2306126</v>
      </c>
      <c r="B3724" s="119" t="s">
        <v>18881</v>
      </c>
      <c r="C3724" s="118" t="s">
        <v>15233</v>
      </c>
      <c r="D3724" s="120">
        <v>1002.02</v>
      </c>
    </row>
    <row r="3725" spans="1:4" ht="15.75" customHeight="1" x14ac:dyDescent="0.25">
      <c r="A3725" s="118">
        <v>2306127</v>
      </c>
      <c r="B3725" s="119" t="s">
        <v>18882</v>
      </c>
      <c r="C3725" s="118" t="s">
        <v>15233</v>
      </c>
      <c r="D3725" s="120">
        <v>1186.22</v>
      </c>
    </row>
    <row r="3726" spans="1:4" ht="15.75" customHeight="1" x14ac:dyDescent="0.25">
      <c r="A3726" s="118">
        <v>2306300</v>
      </c>
      <c r="B3726" s="119" t="s">
        <v>18883</v>
      </c>
      <c r="C3726" s="118" t="s">
        <v>15233</v>
      </c>
      <c r="D3726" s="120">
        <v>35.51</v>
      </c>
    </row>
    <row r="3727" spans="1:4" ht="15.75" customHeight="1" x14ac:dyDescent="0.25">
      <c r="A3727" s="118">
        <v>2306301</v>
      </c>
      <c r="B3727" s="119" t="s">
        <v>18884</v>
      </c>
      <c r="C3727" s="118" t="s">
        <v>15233</v>
      </c>
      <c r="D3727" s="120">
        <v>38.42</v>
      </c>
    </row>
    <row r="3728" spans="1:4" ht="15.75" customHeight="1" x14ac:dyDescent="0.25">
      <c r="A3728" s="118">
        <v>2306302</v>
      </c>
      <c r="B3728" s="119" t="s">
        <v>18885</v>
      </c>
      <c r="C3728" s="118" t="s">
        <v>15233</v>
      </c>
      <c r="D3728" s="120">
        <v>46.24</v>
      </c>
    </row>
    <row r="3729" spans="1:4" ht="15.75" customHeight="1" x14ac:dyDescent="0.25">
      <c r="A3729" s="118">
        <v>2306303</v>
      </c>
      <c r="B3729" s="119" t="s">
        <v>18886</v>
      </c>
      <c r="C3729" s="118" t="s">
        <v>15233</v>
      </c>
      <c r="D3729" s="120">
        <v>50.32</v>
      </c>
    </row>
    <row r="3730" spans="1:4" ht="15.75" customHeight="1" x14ac:dyDescent="0.25">
      <c r="A3730" s="118">
        <v>2306304</v>
      </c>
      <c r="B3730" s="119" t="s">
        <v>18887</v>
      </c>
      <c r="C3730" s="118" t="s">
        <v>15233</v>
      </c>
      <c r="D3730" s="120">
        <v>53.84</v>
      </c>
    </row>
    <row r="3731" spans="1:4" ht="15.75" customHeight="1" x14ac:dyDescent="0.25">
      <c r="A3731" s="118">
        <v>2306305</v>
      </c>
      <c r="B3731" s="119" t="s">
        <v>18888</v>
      </c>
      <c r="C3731" s="118" t="s">
        <v>15233</v>
      </c>
      <c r="D3731" s="120">
        <v>60.45</v>
      </c>
    </row>
    <row r="3732" spans="1:4" ht="15.75" customHeight="1" x14ac:dyDescent="0.25">
      <c r="A3732" s="118">
        <v>2306306</v>
      </c>
      <c r="B3732" s="119" t="s">
        <v>18889</v>
      </c>
      <c r="C3732" s="118" t="s">
        <v>15233</v>
      </c>
      <c r="D3732" s="120">
        <v>61.97</v>
      </c>
    </row>
    <row r="3733" spans="1:4" ht="15.75" customHeight="1" x14ac:dyDescent="0.25">
      <c r="A3733" s="118">
        <v>2306307</v>
      </c>
      <c r="B3733" s="119" t="s">
        <v>18890</v>
      </c>
      <c r="C3733" s="118" t="s">
        <v>15233</v>
      </c>
      <c r="D3733" s="120">
        <v>72.25</v>
      </c>
    </row>
    <row r="3734" spans="1:4" ht="15.75" customHeight="1" x14ac:dyDescent="0.25">
      <c r="A3734" s="118">
        <v>2306308</v>
      </c>
      <c r="B3734" s="119" t="s">
        <v>18891</v>
      </c>
      <c r="C3734" s="118" t="s">
        <v>15233</v>
      </c>
      <c r="D3734" s="120">
        <v>81.83</v>
      </c>
    </row>
    <row r="3735" spans="1:4" ht="15.75" customHeight="1" x14ac:dyDescent="0.25">
      <c r="A3735" s="118">
        <v>2306309</v>
      </c>
      <c r="B3735" s="119" t="s">
        <v>18892</v>
      </c>
      <c r="C3735" s="118" t="s">
        <v>15233</v>
      </c>
      <c r="D3735" s="120">
        <v>92.5</v>
      </c>
    </row>
    <row r="3736" spans="1:4" ht="15.75" customHeight="1" x14ac:dyDescent="0.25">
      <c r="A3736" s="118">
        <v>2306310</v>
      </c>
      <c r="B3736" s="119" t="s">
        <v>18893</v>
      </c>
      <c r="C3736" s="118" t="s">
        <v>15233</v>
      </c>
      <c r="D3736" s="120">
        <v>98.03</v>
      </c>
    </row>
    <row r="3737" spans="1:4" ht="15.75" customHeight="1" x14ac:dyDescent="0.25">
      <c r="A3737" s="118">
        <v>2306311</v>
      </c>
      <c r="B3737" s="119" t="s">
        <v>18894</v>
      </c>
      <c r="C3737" s="118" t="s">
        <v>15233</v>
      </c>
      <c r="D3737" s="120">
        <v>113</v>
      </c>
    </row>
    <row r="3738" spans="1:4" ht="15.75" customHeight="1" x14ac:dyDescent="0.25">
      <c r="A3738" s="118">
        <v>2306312</v>
      </c>
      <c r="B3738" s="119" t="s">
        <v>18895</v>
      </c>
      <c r="C3738" s="118" t="s">
        <v>15233</v>
      </c>
      <c r="D3738" s="120">
        <v>122.56</v>
      </c>
    </row>
    <row r="3739" spans="1:4" ht="15.75" customHeight="1" x14ac:dyDescent="0.25">
      <c r="A3739" s="118">
        <v>2306313</v>
      </c>
      <c r="B3739" s="119" t="s">
        <v>18896</v>
      </c>
      <c r="C3739" s="118" t="s">
        <v>15233</v>
      </c>
      <c r="D3739" s="120">
        <v>147.56</v>
      </c>
    </row>
    <row r="3740" spans="1:4" ht="15.75" customHeight="1" x14ac:dyDescent="0.25">
      <c r="A3740" s="118">
        <v>2306013</v>
      </c>
      <c r="B3740" s="119" t="s">
        <v>18897</v>
      </c>
      <c r="C3740" s="118" t="s">
        <v>15241</v>
      </c>
      <c r="D3740" s="120">
        <v>14.02</v>
      </c>
    </row>
    <row r="3741" spans="1:4" ht="15.75" customHeight="1" x14ac:dyDescent="0.25">
      <c r="A3741" s="118">
        <v>2306243</v>
      </c>
      <c r="B3741" s="119" t="s">
        <v>18898</v>
      </c>
      <c r="C3741" s="118" t="s">
        <v>15233</v>
      </c>
      <c r="D3741" s="120">
        <v>643.61</v>
      </c>
    </row>
    <row r="3742" spans="1:4" ht="15.75" customHeight="1" x14ac:dyDescent="0.25">
      <c r="A3742" s="118">
        <v>2408149</v>
      </c>
      <c r="B3742" s="119" t="s">
        <v>18899</v>
      </c>
      <c r="C3742" s="118" t="s">
        <v>15241</v>
      </c>
      <c r="D3742" s="120">
        <v>17.75</v>
      </c>
    </row>
    <row r="3743" spans="1:4" ht="15.75" customHeight="1" x14ac:dyDescent="0.25">
      <c r="A3743" s="118">
        <v>2407972</v>
      </c>
      <c r="B3743" s="119" t="s">
        <v>18900</v>
      </c>
      <c r="C3743" s="118" t="s">
        <v>15241</v>
      </c>
      <c r="D3743" s="120">
        <v>70.739999999999995</v>
      </c>
    </row>
    <row r="3744" spans="1:4" ht="15.75" customHeight="1" x14ac:dyDescent="0.25">
      <c r="A3744" s="118">
        <v>2407973</v>
      </c>
      <c r="B3744" s="119" t="s">
        <v>18901</v>
      </c>
      <c r="C3744" s="118" t="s">
        <v>16589</v>
      </c>
      <c r="D3744" s="120">
        <v>57.71</v>
      </c>
    </row>
    <row r="3745" spans="1:4" ht="15.75" customHeight="1" x14ac:dyDescent="0.25">
      <c r="A3745" s="118">
        <v>2408075</v>
      </c>
      <c r="B3745" s="119" t="s">
        <v>18902</v>
      </c>
      <c r="C3745" s="118" t="s">
        <v>16589</v>
      </c>
      <c r="D3745" s="120">
        <v>8.5</v>
      </c>
    </row>
    <row r="3746" spans="1:4" ht="15.75" customHeight="1" x14ac:dyDescent="0.25">
      <c r="A3746" s="118">
        <v>2408069</v>
      </c>
      <c r="B3746" s="119" t="s">
        <v>18903</v>
      </c>
      <c r="C3746" s="118" t="s">
        <v>16589</v>
      </c>
      <c r="D3746" s="120">
        <v>6.02</v>
      </c>
    </row>
    <row r="3747" spans="1:4" ht="15.75" customHeight="1" x14ac:dyDescent="0.25">
      <c r="A3747" s="118">
        <v>2419790</v>
      </c>
      <c r="B3747" s="119" t="s">
        <v>18904</v>
      </c>
      <c r="C3747" s="118" t="s">
        <v>16589</v>
      </c>
      <c r="D3747" s="120">
        <v>10.88</v>
      </c>
    </row>
    <row r="3748" spans="1:4" ht="15.75" customHeight="1" x14ac:dyDescent="0.25">
      <c r="A3748" s="118">
        <v>2407976</v>
      </c>
      <c r="B3748" s="119" t="s">
        <v>18905</v>
      </c>
      <c r="C3748" s="118" t="s">
        <v>16589</v>
      </c>
      <c r="D3748" s="120">
        <v>12.74</v>
      </c>
    </row>
    <row r="3749" spans="1:4" ht="15.75" customHeight="1" x14ac:dyDescent="0.25">
      <c r="A3749" s="118">
        <v>2408068</v>
      </c>
      <c r="B3749" s="119" t="s">
        <v>18906</v>
      </c>
      <c r="C3749" s="118" t="s">
        <v>16589</v>
      </c>
      <c r="D3749" s="120">
        <v>16.940000000000001</v>
      </c>
    </row>
    <row r="3750" spans="1:4" ht="15.75" customHeight="1" x14ac:dyDescent="0.25">
      <c r="A3750" s="118">
        <v>2419705</v>
      </c>
      <c r="B3750" s="119" t="s">
        <v>18907</v>
      </c>
      <c r="C3750" s="118" t="s">
        <v>16589</v>
      </c>
      <c r="D3750" s="120">
        <v>10.46</v>
      </c>
    </row>
    <row r="3751" spans="1:4" ht="15.75" customHeight="1" x14ac:dyDescent="0.25">
      <c r="A3751" s="118">
        <v>2419704</v>
      </c>
      <c r="B3751" s="119" t="s">
        <v>18908</v>
      </c>
      <c r="C3751" s="118" t="s">
        <v>16589</v>
      </c>
      <c r="D3751" s="120">
        <v>31.38</v>
      </c>
    </row>
    <row r="3752" spans="1:4" ht="15.75" customHeight="1" x14ac:dyDescent="0.25">
      <c r="A3752" s="118">
        <v>2407981</v>
      </c>
      <c r="B3752" s="119" t="s">
        <v>18909</v>
      </c>
      <c r="C3752" s="118" t="s">
        <v>16589</v>
      </c>
      <c r="D3752" s="120">
        <v>17.690000000000001</v>
      </c>
    </row>
    <row r="3753" spans="1:4" ht="15.75" customHeight="1" x14ac:dyDescent="0.25">
      <c r="A3753" s="118">
        <v>2407982</v>
      </c>
      <c r="B3753" s="119" t="s">
        <v>18910</v>
      </c>
      <c r="C3753" s="118" t="s">
        <v>16589</v>
      </c>
      <c r="D3753" s="120">
        <v>38.979999999999997</v>
      </c>
    </row>
    <row r="3754" spans="1:4" ht="30" customHeight="1" x14ac:dyDescent="0.25">
      <c r="A3754" s="118">
        <v>2419703</v>
      </c>
      <c r="B3754" s="119" t="s">
        <v>18911</v>
      </c>
      <c r="C3754" s="118" t="s">
        <v>16589</v>
      </c>
      <c r="D3754" s="120">
        <v>14.69</v>
      </c>
    </row>
    <row r="3755" spans="1:4" ht="15.75" customHeight="1" x14ac:dyDescent="0.25">
      <c r="A3755" s="118">
        <v>2408080</v>
      </c>
      <c r="B3755" s="119" t="s">
        <v>18912</v>
      </c>
      <c r="C3755" s="118" t="s">
        <v>16589</v>
      </c>
      <c r="D3755" s="120">
        <v>8.42</v>
      </c>
    </row>
    <row r="3756" spans="1:4" ht="15.75" customHeight="1" x14ac:dyDescent="0.25">
      <c r="A3756" s="118">
        <v>2408078</v>
      </c>
      <c r="B3756" s="119" t="s">
        <v>18913</v>
      </c>
      <c r="C3756" s="118" t="s">
        <v>16589</v>
      </c>
      <c r="D3756" s="120">
        <v>3.19</v>
      </c>
    </row>
    <row r="3757" spans="1:4" ht="15.75" customHeight="1" x14ac:dyDescent="0.25">
      <c r="A3757" s="118">
        <v>2407979</v>
      </c>
      <c r="B3757" s="119" t="s">
        <v>18914</v>
      </c>
      <c r="C3757" s="118" t="s">
        <v>16589</v>
      </c>
      <c r="D3757" s="120">
        <v>13.39</v>
      </c>
    </row>
    <row r="3758" spans="1:4" ht="30" customHeight="1" x14ac:dyDescent="0.25">
      <c r="A3758" s="118">
        <v>2407980</v>
      </c>
      <c r="B3758" s="119" t="s">
        <v>18915</v>
      </c>
      <c r="C3758" s="118" t="s">
        <v>16589</v>
      </c>
      <c r="D3758" s="120">
        <v>13.43</v>
      </c>
    </row>
    <row r="3759" spans="1:4" ht="15.75" customHeight="1" x14ac:dyDescent="0.25">
      <c r="A3759" s="118">
        <v>2408077</v>
      </c>
      <c r="B3759" s="119" t="s">
        <v>18916</v>
      </c>
      <c r="C3759" s="118" t="s">
        <v>16589</v>
      </c>
      <c r="D3759" s="120">
        <v>6.17</v>
      </c>
    </row>
    <row r="3760" spans="1:4" ht="30" customHeight="1" x14ac:dyDescent="0.25">
      <c r="A3760" s="118">
        <v>2407983</v>
      </c>
      <c r="B3760" s="119" t="s">
        <v>18917</v>
      </c>
      <c r="C3760" s="118" t="s">
        <v>16589</v>
      </c>
      <c r="D3760" s="120">
        <v>7.9</v>
      </c>
    </row>
    <row r="3761" spans="1:4" ht="30" customHeight="1" x14ac:dyDescent="0.25">
      <c r="A3761" s="118">
        <v>2407977</v>
      </c>
      <c r="B3761" s="119" t="s">
        <v>18918</v>
      </c>
      <c r="C3761" s="118" t="s">
        <v>16589</v>
      </c>
      <c r="D3761" s="120">
        <v>15.32</v>
      </c>
    </row>
    <row r="3762" spans="1:4" ht="30" customHeight="1" x14ac:dyDescent="0.25">
      <c r="A3762" s="118">
        <v>2407978</v>
      </c>
      <c r="B3762" s="119" t="s">
        <v>18919</v>
      </c>
      <c r="C3762" s="118" t="s">
        <v>16589</v>
      </c>
      <c r="D3762" s="120">
        <v>15.35</v>
      </c>
    </row>
    <row r="3763" spans="1:4" ht="15.75" customHeight="1" x14ac:dyDescent="0.25">
      <c r="A3763" s="118">
        <v>2408079</v>
      </c>
      <c r="B3763" s="119" t="s">
        <v>18920</v>
      </c>
      <c r="C3763" s="118" t="s">
        <v>16589</v>
      </c>
      <c r="D3763" s="120">
        <v>49.23</v>
      </c>
    </row>
    <row r="3764" spans="1:4" ht="15.75" customHeight="1" x14ac:dyDescent="0.25">
      <c r="A3764" s="118">
        <v>2408076</v>
      </c>
      <c r="B3764" s="119" t="s">
        <v>18921</v>
      </c>
      <c r="C3764" s="118" t="s">
        <v>16589</v>
      </c>
      <c r="D3764" s="120">
        <v>19.88</v>
      </c>
    </row>
    <row r="3765" spans="1:4" ht="15.75" customHeight="1" x14ac:dyDescent="0.25">
      <c r="A3765" s="118">
        <v>2408057</v>
      </c>
      <c r="B3765" s="119" t="s">
        <v>18922</v>
      </c>
      <c r="C3765" s="118" t="s">
        <v>15241</v>
      </c>
      <c r="D3765" s="120">
        <v>100.3</v>
      </c>
    </row>
    <row r="3766" spans="1:4" ht="15.75" customHeight="1" x14ac:dyDescent="0.25">
      <c r="A3766" s="118">
        <v>2408058</v>
      </c>
      <c r="B3766" s="119" t="s">
        <v>18923</v>
      </c>
      <c r="C3766" s="118" t="s">
        <v>15241</v>
      </c>
      <c r="D3766" s="120">
        <v>65.28</v>
      </c>
    </row>
    <row r="3767" spans="1:4" ht="15.75" customHeight="1" x14ac:dyDescent="0.25">
      <c r="A3767" s="118">
        <v>2407988</v>
      </c>
      <c r="B3767" s="119" t="s">
        <v>18924</v>
      </c>
      <c r="C3767" s="118" t="s">
        <v>15241</v>
      </c>
      <c r="D3767" s="120">
        <v>135.5</v>
      </c>
    </row>
    <row r="3768" spans="1:4" ht="15.75" customHeight="1" x14ac:dyDescent="0.25">
      <c r="A3768" s="118">
        <v>2407974</v>
      </c>
      <c r="B3768" s="119" t="s">
        <v>18925</v>
      </c>
      <c r="C3768" s="118" t="s">
        <v>16589</v>
      </c>
      <c r="D3768" s="120">
        <v>382.59</v>
      </c>
    </row>
    <row r="3769" spans="1:4" ht="15.75" customHeight="1" x14ac:dyDescent="0.25">
      <c r="A3769" s="118">
        <v>2407975</v>
      </c>
      <c r="B3769" s="119" t="s">
        <v>18926</v>
      </c>
      <c r="C3769" s="118" t="s">
        <v>16589</v>
      </c>
      <c r="D3769" s="120">
        <v>389.46</v>
      </c>
    </row>
    <row r="3770" spans="1:4" ht="15.75" customHeight="1" x14ac:dyDescent="0.25">
      <c r="A3770" s="118">
        <v>2419789</v>
      </c>
      <c r="B3770" s="119" t="s">
        <v>18927</v>
      </c>
      <c r="C3770" s="118" t="s">
        <v>16589</v>
      </c>
      <c r="D3770" s="120">
        <v>39.36</v>
      </c>
    </row>
    <row r="3771" spans="1:4" ht="15.75" customHeight="1" x14ac:dyDescent="0.25">
      <c r="A3771" s="118">
        <v>2607183</v>
      </c>
      <c r="B3771" s="119" t="s">
        <v>18928</v>
      </c>
      <c r="C3771" s="118" t="s">
        <v>15154</v>
      </c>
      <c r="D3771" s="120">
        <v>346.37</v>
      </c>
    </row>
    <row r="3772" spans="1:4" ht="15.75" customHeight="1" x14ac:dyDescent="0.25">
      <c r="A3772" s="118">
        <v>2607226</v>
      </c>
      <c r="B3772" s="119" t="s">
        <v>18929</v>
      </c>
      <c r="C3772" s="118" t="s">
        <v>15154</v>
      </c>
      <c r="D3772" s="120">
        <v>563514.43000000005</v>
      </c>
    </row>
    <row r="3773" spans="1:4" ht="15.75" customHeight="1" x14ac:dyDescent="0.25">
      <c r="A3773" s="118">
        <v>2607209</v>
      </c>
      <c r="B3773" s="119" t="s">
        <v>18930</v>
      </c>
      <c r="C3773" s="118" t="s">
        <v>15154</v>
      </c>
      <c r="D3773" s="120">
        <v>491353.07</v>
      </c>
    </row>
    <row r="3774" spans="1:4" ht="15.75" customHeight="1" x14ac:dyDescent="0.25">
      <c r="A3774" s="118">
        <v>2607161</v>
      </c>
      <c r="B3774" s="119" t="s">
        <v>18931</v>
      </c>
      <c r="C3774" s="118" t="s">
        <v>15154</v>
      </c>
      <c r="D3774" s="120">
        <v>680052.82</v>
      </c>
    </row>
    <row r="3775" spans="1:4" ht="15.75" customHeight="1" x14ac:dyDescent="0.25">
      <c r="A3775" s="118">
        <v>2607148</v>
      </c>
      <c r="B3775" s="119" t="s">
        <v>18932</v>
      </c>
      <c r="C3775" s="118" t="s">
        <v>15154</v>
      </c>
      <c r="D3775" s="120">
        <v>716570.27</v>
      </c>
    </row>
    <row r="3776" spans="1:4" ht="15.75" customHeight="1" x14ac:dyDescent="0.25">
      <c r="A3776" s="118">
        <v>2607213</v>
      </c>
      <c r="B3776" s="119" t="s">
        <v>18933</v>
      </c>
      <c r="C3776" s="118" t="s">
        <v>15154</v>
      </c>
      <c r="D3776" s="120">
        <v>625062.51</v>
      </c>
    </row>
    <row r="3777" spans="1:4" ht="15.75" customHeight="1" x14ac:dyDescent="0.25">
      <c r="A3777" s="118">
        <v>2607165</v>
      </c>
      <c r="B3777" s="119" t="s">
        <v>18934</v>
      </c>
      <c r="C3777" s="118" t="s">
        <v>15154</v>
      </c>
      <c r="D3777" s="120">
        <v>865455.32</v>
      </c>
    </row>
    <row r="3778" spans="1:4" ht="15.75" customHeight="1" x14ac:dyDescent="0.25">
      <c r="A3778" s="118">
        <v>2607152</v>
      </c>
      <c r="B3778" s="119" t="s">
        <v>18935</v>
      </c>
      <c r="C3778" s="118" t="s">
        <v>15154</v>
      </c>
      <c r="D3778" s="120">
        <v>859150.93</v>
      </c>
    </row>
    <row r="3779" spans="1:4" ht="15.75" customHeight="1" x14ac:dyDescent="0.25">
      <c r="A3779" s="118">
        <v>2607217</v>
      </c>
      <c r="B3779" s="119" t="s">
        <v>18936</v>
      </c>
      <c r="C3779" s="118" t="s">
        <v>15154</v>
      </c>
      <c r="D3779" s="120">
        <v>736911.45</v>
      </c>
    </row>
    <row r="3780" spans="1:4" ht="15.75" customHeight="1" x14ac:dyDescent="0.25">
      <c r="A3780" s="118">
        <v>2607169</v>
      </c>
      <c r="B3780" s="119" t="s">
        <v>18937</v>
      </c>
      <c r="C3780" s="118" t="s">
        <v>15154</v>
      </c>
      <c r="D3780" s="120">
        <v>1027595.11</v>
      </c>
    </row>
    <row r="3781" spans="1:4" ht="15.75" customHeight="1" x14ac:dyDescent="0.25">
      <c r="A3781" s="118">
        <v>2607156</v>
      </c>
      <c r="B3781" s="119" t="s">
        <v>18938</v>
      </c>
      <c r="C3781" s="118" t="s">
        <v>15154</v>
      </c>
      <c r="D3781" s="120">
        <v>747974.24</v>
      </c>
    </row>
    <row r="3782" spans="1:4" ht="15.75" customHeight="1" x14ac:dyDescent="0.25">
      <c r="A3782" s="118">
        <v>2607221</v>
      </c>
      <c r="B3782" s="119" t="s">
        <v>18939</v>
      </c>
      <c r="C3782" s="118" t="s">
        <v>15154</v>
      </c>
      <c r="D3782" s="120">
        <v>651569.67000000004</v>
      </c>
    </row>
    <row r="3783" spans="1:4" ht="15.75" customHeight="1" x14ac:dyDescent="0.25">
      <c r="A3783" s="118">
        <v>2607173</v>
      </c>
      <c r="B3783" s="119" t="s">
        <v>18940</v>
      </c>
      <c r="C3783" s="118" t="s">
        <v>15154</v>
      </c>
      <c r="D3783" s="120">
        <v>901376.42</v>
      </c>
    </row>
    <row r="3784" spans="1:4" ht="15.75" customHeight="1" x14ac:dyDescent="0.25">
      <c r="A3784" s="118">
        <v>2607227</v>
      </c>
      <c r="B3784" s="119" t="s">
        <v>18941</v>
      </c>
      <c r="C3784" s="118" t="s">
        <v>15154</v>
      </c>
      <c r="D3784" s="120">
        <v>618969.75</v>
      </c>
    </row>
    <row r="3785" spans="1:4" ht="15.75" customHeight="1" x14ac:dyDescent="0.25">
      <c r="A3785" s="118">
        <v>2607210</v>
      </c>
      <c r="B3785" s="119" t="s">
        <v>18942</v>
      </c>
      <c r="C3785" s="118" t="s">
        <v>15154</v>
      </c>
      <c r="D3785" s="120">
        <v>539554.74</v>
      </c>
    </row>
    <row r="3786" spans="1:4" ht="15.75" customHeight="1" x14ac:dyDescent="0.25">
      <c r="A3786" s="118">
        <v>2607162</v>
      </c>
      <c r="B3786" s="119" t="s">
        <v>18943</v>
      </c>
      <c r="C3786" s="118" t="s">
        <v>15154</v>
      </c>
      <c r="D3786" s="120">
        <v>746694.76</v>
      </c>
    </row>
    <row r="3787" spans="1:4" ht="15.75" customHeight="1" x14ac:dyDescent="0.25">
      <c r="A3787" s="118">
        <v>2607149</v>
      </c>
      <c r="B3787" s="119" t="s">
        <v>18944</v>
      </c>
      <c r="C3787" s="118" t="s">
        <v>15154</v>
      </c>
      <c r="D3787" s="120">
        <v>786811.17</v>
      </c>
    </row>
    <row r="3788" spans="1:4" ht="15.75" customHeight="1" x14ac:dyDescent="0.25">
      <c r="A3788" s="118">
        <v>2607214</v>
      </c>
      <c r="B3788" s="119" t="s">
        <v>18945</v>
      </c>
      <c r="C3788" s="118" t="s">
        <v>15154</v>
      </c>
      <c r="D3788" s="120">
        <v>681121.83</v>
      </c>
    </row>
    <row r="3789" spans="1:4" ht="15.75" customHeight="1" x14ac:dyDescent="0.25">
      <c r="A3789" s="118">
        <v>2607166</v>
      </c>
      <c r="B3789" s="119" t="s">
        <v>18946</v>
      </c>
      <c r="C3789" s="118" t="s">
        <v>15154</v>
      </c>
      <c r="D3789" s="120">
        <v>949899.55</v>
      </c>
    </row>
    <row r="3790" spans="1:4" ht="15.75" customHeight="1" x14ac:dyDescent="0.25">
      <c r="A3790" s="118">
        <v>2607153</v>
      </c>
      <c r="B3790" s="119" t="s">
        <v>18947</v>
      </c>
      <c r="C3790" s="118" t="s">
        <v>15154</v>
      </c>
      <c r="D3790" s="120">
        <v>934425.62</v>
      </c>
    </row>
    <row r="3791" spans="1:4" ht="15.75" customHeight="1" x14ac:dyDescent="0.25">
      <c r="A3791" s="118">
        <v>2607218</v>
      </c>
      <c r="B3791" s="119" t="s">
        <v>18948</v>
      </c>
      <c r="C3791" s="118" t="s">
        <v>15154</v>
      </c>
      <c r="D3791" s="120">
        <v>814941.36</v>
      </c>
    </row>
    <row r="3792" spans="1:4" ht="15.75" customHeight="1" x14ac:dyDescent="0.25">
      <c r="A3792" s="118">
        <v>2607170</v>
      </c>
      <c r="B3792" s="119" t="s">
        <v>18949</v>
      </c>
      <c r="C3792" s="118" t="s">
        <v>15154</v>
      </c>
      <c r="D3792" s="120">
        <v>1119896.56</v>
      </c>
    </row>
    <row r="3793" spans="1:4" ht="15.75" customHeight="1" x14ac:dyDescent="0.25">
      <c r="A3793" s="118">
        <v>2607157</v>
      </c>
      <c r="B3793" s="119" t="s">
        <v>18950</v>
      </c>
      <c r="C3793" s="118" t="s">
        <v>15154</v>
      </c>
      <c r="D3793" s="120">
        <v>827161.76</v>
      </c>
    </row>
    <row r="3794" spans="1:4" ht="15.75" customHeight="1" x14ac:dyDescent="0.25">
      <c r="A3794" s="118">
        <v>2607222</v>
      </c>
      <c r="B3794" s="119" t="s">
        <v>18951</v>
      </c>
      <c r="C3794" s="118" t="s">
        <v>15154</v>
      </c>
      <c r="D3794" s="120">
        <v>715830.06</v>
      </c>
    </row>
    <row r="3795" spans="1:4" ht="15.75" customHeight="1" x14ac:dyDescent="0.25">
      <c r="A3795" s="118">
        <v>2607174</v>
      </c>
      <c r="B3795" s="119" t="s">
        <v>18952</v>
      </c>
      <c r="C3795" s="118" t="s">
        <v>15154</v>
      </c>
      <c r="D3795" s="120">
        <v>990267.61</v>
      </c>
    </row>
    <row r="3796" spans="1:4" ht="15.75" customHeight="1" x14ac:dyDescent="0.25">
      <c r="A3796" s="118">
        <v>2607228</v>
      </c>
      <c r="B3796" s="119" t="s">
        <v>18953</v>
      </c>
      <c r="C3796" s="118" t="s">
        <v>15154</v>
      </c>
      <c r="D3796" s="120">
        <v>679940.39</v>
      </c>
    </row>
    <row r="3797" spans="1:4" ht="15.75" customHeight="1" x14ac:dyDescent="0.25">
      <c r="A3797" s="118">
        <v>2607211</v>
      </c>
      <c r="B3797" s="119" t="s">
        <v>18954</v>
      </c>
      <c r="C3797" s="118" t="s">
        <v>15154</v>
      </c>
      <c r="D3797" s="120">
        <v>598147.52</v>
      </c>
    </row>
    <row r="3798" spans="1:4" ht="15.75" customHeight="1" x14ac:dyDescent="0.25">
      <c r="A3798" s="118">
        <v>2607163</v>
      </c>
      <c r="B3798" s="119" t="s">
        <v>18955</v>
      </c>
      <c r="C3798" s="118" t="s">
        <v>15154</v>
      </c>
      <c r="D3798" s="120">
        <v>827975.58</v>
      </c>
    </row>
    <row r="3799" spans="1:4" ht="15.75" customHeight="1" x14ac:dyDescent="0.25">
      <c r="A3799" s="118">
        <v>2607150</v>
      </c>
      <c r="B3799" s="119" t="s">
        <v>18956</v>
      </c>
      <c r="C3799" s="118" t="s">
        <v>15154</v>
      </c>
      <c r="D3799" s="120">
        <v>872134.31</v>
      </c>
    </row>
    <row r="3800" spans="1:4" ht="15.75" customHeight="1" x14ac:dyDescent="0.25">
      <c r="A3800" s="118">
        <v>2607215</v>
      </c>
      <c r="B3800" s="119" t="s">
        <v>18957</v>
      </c>
      <c r="C3800" s="118" t="s">
        <v>15154</v>
      </c>
      <c r="D3800" s="120">
        <v>748240.42</v>
      </c>
    </row>
    <row r="3801" spans="1:4" ht="15.75" customHeight="1" x14ac:dyDescent="0.25">
      <c r="A3801" s="118">
        <v>2607167</v>
      </c>
      <c r="B3801" s="119" t="s">
        <v>18958</v>
      </c>
      <c r="C3801" s="118" t="s">
        <v>15154</v>
      </c>
      <c r="D3801" s="120">
        <v>1034336.14</v>
      </c>
    </row>
    <row r="3802" spans="1:4" ht="15.75" customHeight="1" x14ac:dyDescent="0.25">
      <c r="A3802" s="118">
        <v>2607154</v>
      </c>
      <c r="B3802" s="119" t="s">
        <v>18959</v>
      </c>
      <c r="C3802" s="118" t="s">
        <v>15154</v>
      </c>
      <c r="D3802" s="120">
        <v>1034816.76</v>
      </c>
    </row>
    <row r="3803" spans="1:4" ht="15.75" customHeight="1" x14ac:dyDescent="0.25">
      <c r="A3803" s="118">
        <v>2607219</v>
      </c>
      <c r="B3803" s="119" t="s">
        <v>18960</v>
      </c>
      <c r="C3803" s="118" t="s">
        <v>15154</v>
      </c>
      <c r="D3803" s="120">
        <v>894993.26</v>
      </c>
    </row>
    <row r="3804" spans="1:4" ht="15.75" customHeight="1" x14ac:dyDescent="0.25">
      <c r="A3804" s="118">
        <v>2607171</v>
      </c>
      <c r="B3804" s="119" t="s">
        <v>18961</v>
      </c>
      <c r="C3804" s="118" t="s">
        <v>15154</v>
      </c>
      <c r="D3804" s="120">
        <v>1246269.26</v>
      </c>
    </row>
    <row r="3805" spans="1:4" ht="15.75" customHeight="1" x14ac:dyDescent="0.25">
      <c r="A3805" s="118">
        <v>2607158</v>
      </c>
      <c r="B3805" s="119" t="s">
        <v>18962</v>
      </c>
      <c r="C3805" s="118" t="s">
        <v>15154</v>
      </c>
      <c r="D3805" s="120">
        <v>908477.43</v>
      </c>
    </row>
    <row r="3806" spans="1:4" ht="15.75" customHeight="1" x14ac:dyDescent="0.25">
      <c r="A3806" s="118">
        <v>2607223</v>
      </c>
      <c r="B3806" s="119" t="s">
        <v>18963</v>
      </c>
      <c r="C3806" s="118" t="s">
        <v>15154</v>
      </c>
      <c r="D3806" s="120">
        <v>786486.79</v>
      </c>
    </row>
    <row r="3807" spans="1:4" ht="15.75" customHeight="1" x14ac:dyDescent="0.25">
      <c r="A3807" s="118">
        <v>2607175</v>
      </c>
      <c r="B3807" s="119" t="s">
        <v>18964</v>
      </c>
      <c r="C3807" s="118" t="s">
        <v>15154</v>
      </c>
      <c r="D3807" s="120">
        <v>1087983.8899999999</v>
      </c>
    </row>
    <row r="3808" spans="1:4" ht="15.75" customHeight="1" x14ac:dyDescent="0.25">
      <c r="A3808" s="118">
        <v>2607151</v>
      </c>
      <c r="B3808" s="119" t="s">
        <v>18965</v>
      </c>
      <c r="C3808" s="118" t="s">
        <v>15154</v>
      </c>
      <c r="D3808" s="120">
        <v>1042263.47</v>
      </c>
    </row>
    <row r="3809" spans="1:4" ht="15.75" customHeight="1" x14ac:dyDescent="0.25">
      <c r="A3809" s="118">
        <v>2607216</v>
      </c>
      <c r="B3809" s="119" t="s">
        <v>18966</v>
      </c>
      <c r="C3809" s="118" t="s">
        <v>15154</v>
      </c>
      <c r="D3809" s="120">
        <v>909133.53</v>
      </c>
    </row>
    <row r="3810" spans="1:4" ht="15.75" customHeight="1" x14ac:dyDescent="0.25">
      <c r="A3810" s="118">
        <v>2607168</v>
      </c>
      <c r="B3810" s="119" t="s">
        <v>18967</v>
      </c>
      <c r="C3810" s="118" t="s">
        <v>15154</v>
      </c>
      <c r="D3810" s="120">
        <v>1271505.9099999999</v>
      </c>
    </row>
    <row r="3811" spans="1:4" ht="15.75" customHeight="1" x14ac:dyDescent="0.25">
      <c r="A3811" s="118">
        <v>2607155</v>
      </c>
      <c r="B3811" s="119" t="s">
        <v>18968</v>
      </c>
      <c r="C3811" s="118" t="s">
        <v>15154</v>
      </c>
      <c r="D3811" s="120">
        <v>1244757.8400000001</v>
      </c>
    </row>
    <row r="3812" spans="1:4" ht="15.75" customHeight="1" x14ac:dyDescent="0.25">
      <c r="A3812" s="118">
        <v>2607220</v>
      </c>
      <c r="B3812" s="119" t="s">
        <v>18969</v>
      </c>
      <c r="C3812" s="118" t="s">
        <v>15154</v>
      </c>
      <c r="D3812" s="120">
        <v>1071359.45</v>
      </c>
    </row>
    <row r="3813" spans="1:4" ht="15.75" customHeight="1" x14ac:dyDescent="0.25">
      <c r="A3813" s="118">
        <v>2607172</v>
      </c>
      <c r="B3813" s="119" t="s">
        <v>18970</v>
      </c>
      <c r="C3813" s="118" t="s">
        <v>15154</v>
      </c>
      <c r="D3813" s="120">
        <v>1490338.5</v>
      </c>
    </row>
    <row r="3814" spans="1:4" ht="15.75" customHeight="1" x14ac:dyDescent="0.25">
      <c r="A3814" s="118">
        <v>2607159</v>
      </c>
      <c r="B3814" s="119" t="s">
        <v>18971</v>
      </c>
      <c r="C3814" s="118" t="s">
        <v>15154</v>
      </c>
      <c r="D3814" s="120">
        <v>1087705.95</v>
      </c>
    </row>
    <row r="3815" spans="1:4" ht="15.75" customHeight="1" x14ac:dyDescent="0.25">
      <c r="A3815" s="118">
        <v>2607224</v>
      </c>
      <c r="B3815" s="119" t="s">
        <v>18972</v>
      </c>
      <c r="C3815" s="118" t="s">
        <v>15154</v>
      </c>
      <c r="D3815" s="120">
        <v>947396.3</v>
      </c>
    </row>
    <row r="3816" spans="1:4" ht="15.75" customHeight="1" x14ac:dyDescent="0.25">
      <c r="A3816" s="118">
        <v>2607176</v>
      </c>
      <c r="B3816" s="119" t="s">
        <v>18973</v>
      </c>
      <c r="C3816" s="118" t="s">
        <v>15154</v>
      </c>
      <c r="D3816" s="120">
        <v>1319152.8999999999</v>
      </c>
    </row>
    <row r="3817" spans="1:4" ht="15.75" customHeight="1" x14ac:dyDescent="0.25">
      <c r="A3817" s="118">
        <v>2607225</v>
      </c>
      <c r="B3817" s="119" t="s">
        <v>18974</v>
      </c>
      <c r="C3817" s="118" t="s">
        <v>15154</v>
      </c>
      <c r="D3817" s="120">
        <v>513073.82</v>
      </c>
    </row>
    <row r="3818" spans="1:4" ht="15.75" customHeight="1" x14ac:dyDescent="0.25">
      <c r="A3818" s="118">
        <v>2607208</v>
      </c>
      <c r="B3818" s="119" t="s">
        <v>18975</v>
      </c>
      <c r="C3818" s="118" t="s">
        <v>15154</v>
      </c>
      <c r="D3818" s="120">
        <v>447513.7</v>
      </c>
    </row>
    <row r="3819" spans="1:4" ht="15.75" customHeight="1" x14ac:dyDescent="0.25">
      <c r="A3819" s="118">
        <v>2607160</v>
      </c>
      <c r="B3819" s="119" t="s">
        <v>18976</v>
      </c>
      <c r="C3819" s="118" t="s">
        <v>15154</v>
      </c>
      <c r="D3819" s="120">
        <v>619425.51</v>
      </c>
    </row>
    <row r="3820" spans="1:4" ht="15.75" customHeight="1" x14ac:dyDescent="0.25">
      <c r="A3820" s="118">
        <v>2607229</v>
      </c>
      <c r="B3820" s="119" t="s">
        <v>18977</v>
      </c>
      <c r="C3820" s="118" t="s">
        <v>15154</v>
      </c>
      <c r="D3820" s="120">
        <v>652635.34</v>
      </c>
    </row>
    <row r="3821" spans="1:4" ht="15.75" customHeight="1" x14ac:dyDescent="0.25">
      <c r="A3821" s="118">
        <v>2607212</v>
      </c>
      <c r="B3821" s="119" t="s">
        <v>18978</v>
      </c>
      <c r="C3821" s="118" t="s">
        <v>15154</v>
      </c>
      <c r="D3821" s="120">
        <v>569543.88</v>
      </c>
    </row>
    <row r="3822" spans="1:4" ht="15.75" customHeight="1" x14ac:dyDescent="0.25">
      <c r="A3822" s="118">
        <v>2607164</v>
      </c>
      <c r="B3822" s="119" t="s">
        <v>18979</v>
      </c>
      <c r="C3822" s="118" t="s">
        <v>15154</v>
      </c>
      <c r="D3822" s="120">
        <v>780609.39</v>
      </c>
    </row>
    <row r="3823" spans="1:4" ht="15.75" customHeight="1" x14ac:dyDescent="0.25">
      <c r="A3823" s="118">
        <v>2607207</v>
      </c>
      <c r="B3823" s="119" t="s">
        <v>18980</v>
      </c>
      <c r="C3823" s="118" t="s">
        <v>15350</v>
      </c>
      <c r="D3823" s="120">
        <v>150.58000000000001</v>
      </c>
    </row>
    <row r="3824" spans="1:4" ht="15.75" customHeight="1" x14ac:dyDescent="0.25">
      <c r="A3824" s="118">
        <v>2607206</v>
      </c>
      <c r="B3824" s="119" t="s">
        <v>18981</v>
      </c>
      <c r="C3824" s="118" t="s">
        <v>15350</v>
      </c>
      <c r="D3824" s="120">
        <v>145.96</v>
      </c>
    </row>
    <row r="3825" spans="1:4" ht="30" customHeight="1" x14ac:dyDescent="0.25">
      <c r="A3825" s="118">
        <v>2607344</v>
      </c>
      <c r="B3825" s="119" t="s">
        <v>18982</v>
      </c>
      <c r="C3825" s="118" t="s">
        <v>15154</v>
      </c>
      <c r="D3825" s="120">
        <v>283.60000000000002</v>
      </c>
    </row>
    <row r="3826" spans="1:4" ht="30" customHeight="1" x14ac:dyDescent="0.25">
      <c r="A3826" s="118">
        <v>2607339</v>
      </c>
      <c r="B3826" s="119" t="s">
        <v>18983</v>
      </c>
      <c r="C3826" s="118" t="s">
        <v>15154</v>
      </c>
      <c r="D3826" s="120">
        <v>194.83</v>
      </c>
    </row>
    <row r="3827" spans="1:4" ht="30" customHeight="1" x14ac:dyDescent="0.25">
      <c r="A3827" s="118">
        <v>2607349</v>
      </c>
      <c r="B3827" s="119" t="s">
        <v>18984</v>
      </c>
      <c r="C3827" s="118" t="s">
        <v>15154</v>
      </c>
      <c r="D3827" s="120">
        <v>432.69</v>
      </c>
    </row>
    <row r="3828" spans="1:4" ht="30" customHeight="1" x14ac:dyDescent="0.25">
      <c r="A3828" s="118">
        <v>2607345</v>
      </c>
      <c r="B3828" s="119" t="s">
        <v>18985</v>
      </c>
      <c r="C3828" s="118" t="s">
        <v>15154</v>
      </c>
      <c r="D3828" s="120">
        <v>323.61</v>
      </c>
    </row>
    <row r="3829" spans="1:4" ht="30" customHeight="1" x14ac:dyDescent="0.25">
      <c r="A3829" s="118">
        <v>2607340</v>
      </c>
      <c r="B3829" s="119" t="s">
        <v>18986</v>
      </c>
      <c r="C3829" s="118" t="s">
        <v>15154</v>
      </c>
      <c r="D3829" s="120">
        <v>222.37</v>
      </c>
    </row>
    <row r="3830" spans="1:4" ht="30" customHeight="1" x14ac:dyDescent="0.25">
      <c r="A3830" s="118">
        <v>2607350</v>
      </c>
      <c r="B3830" s="119" t="s">
        <v>18987</v>
      </c>
      <c r="C3830" s="118" t="s">
        <v>15154</v>
      </c>
      <c r="D3830" s="120">
        <v>494.24</v>
      </c>
    </row>
    <row r="3831" spans="1:4" ht="30" customHeight="1" x14ac:dyDescent="0.25">
      <c r="A3831" s="118">
        <v>2607346</v>
      </c>
      <c r="B3831" s="119" t="s">
        <v>18988</v>
      </c>
      <c r="C3831" s="118" t="s">
        <v>15154</v>
      </c>
      <c r="D3831" s="120">
        <v>375.86</v>
      </c>
    </row>
    <row r="3832" spans="1:4" ht="30" customHeight="1" x14ac:dyDescent="0.25">
      <c r="A3832" s="118">
        <v>2607341</v>
      </c>
      <c r="B3832" s="119" t="s">
        <v>18989</v>
      </c>
      <c r="C3832" s="118" t="s">
        <v>15154</v>
      </c>
      <c r="D3832" s="120">
        <v>262.33</v>
      </c>
    </row>
    <row r="3833" spans="1:4" ht="30" customHeight="1" x14ac:dyDescent="0.25">
      <c r="A3833" s="118">
        <v>2607351</v>
      </c>
      <c r="B3833" s="119" t="s">
        <v>18990</v>
      </c>
      <c r="C3833" s="118" t="s">
        <v>15154</v>
      </c>
      <c r="D3833" s="120">
        <v>574.12</v>
      </c>
    </row>
    <row r="3834" spans="1:4" ht="30" customHeight="1" x14ac:dyDescent="0.25">
      <c r="A3834" s="118">
        <v>2607347</v>
      </c>
      <c r="B3834" s="119" t="s">
        <v>18991</v>
      </c>
      <c r="C3834" s="118" t="s">
        <v>15154</v>
      </c>
      <c r="D3834" s="120">
        <v>495.91</v>
      </c>
    </row>
    <row r="3835" spans="1:4" ht="30" customHeight="1" x14ac:dyDescent="0.25">
      <c r="A3835" s="118">
        <v>2607342</v>
      </c>
      <c r="B3835" s="119" t="s">
        <v>18992</v>
      </c>
      <c r="C3835" s="118" t="s">
        <v>15154</v>
      </c>
      <c r="D3835" s="120">
        <v>323.61</v>
      </c>
    </row>
    <row r="3836" spans="1:4" ht="30" customHeight="1" x14ac:dyDescent="0.25">
      <c r="A3836" s="118">
        <v>2607352</v>
      </c>
      <c r="B3836" s="119" t="s">
        <v>18993</v>
      </c>
      <c r="C3836" s="118" t="s">
        <v>15154</v>
      </c>
      <c r="D3836" s="120">
        <v>755.39</v>
      </c>
    </row>
    <row r="3837" spans="1:4" ht="15.75" customHeight="1" x14ac:dyDescent="0.25">
      <c r="A3837" s="118">
        <v>2607343</v>
      </c>
      <c r="B3837" s="119" t="s">
        <v>18994</v>
      </c>
      <c r="C3837" s="118" t="s">
        <v>15154</v>
      </c>
      <c r="D3837" s="120">
        <v>227.61</v>
      </c>
    </row>
    <row r="3838" spans="1:4" ht="15.75" customHeight="1" x14ac:dyDescent="0.25">
      <c r="A3838" s="118">
        <v>2607338</v>
      </c>
      <c r="B3838" s="119" t="s">
        <v>18995</v>
      </c>
      <c r="C3838" s="118" t="s">
        <v>15154</v>
      </c>
      <c r="D3838" s="120">
        <v>166.48</v>
      </c>
    </row>
    <row r="3839" spans="1:4" ht="15.75" customHeight="1" x14ac:dyDescent="0.25">
      <c r="A3839" s="118">
        <v>2607348</v>
      </c>
      <c r="B3839" s="119" t="s">
        <v>18996</v>
      </c>
      <c r="C3839" s="118" t="s">
        <v>15154</v>
      </c>
      <c r="D3839" s="120">
        <v>347.62</v>
      </c>
    </row>
    <row r="3840" spans="1:4" ht="15.75" customHeight="1" x14ac:dyDescent="0.25">
      <c r="A3840" s="118">
        <v>2607329</v>
      </c>
      <c r="B3840" s="119" t="s">
        <v>18997</v>
      </c>
      <c r="C3840" s="118" t="s">
        <v>15154</v>
      </c>
      <c r="D3840" s="120">
        <v>575.89</v>
      </c>
    </row>
    <row r="3841" spans="1:4" ht="15.75" customHeight="1" x14ac:dyDescent="0.25">
      <c r="A3841" s="118">
        <v>2607324</v>
      </c>
      <c r="B3841" s="119" t="s">
        <v>18998</v>
      </c>
      <c r="C3841" s="118" t="s">
        <v>15154</v>
      </c>
      <c r="D3841" s="120">
        <v>393.17</v>
      </c>
    </row>
    <row r="3842" spans="1:4" ht="15.75" customHeight="1" x14ac:dyDescent="0.25">
      <c r="A3842" s="118">
        <v>2607334</v>
      </c>
      <c r="B3842" s="119" t="s">
        <v>18999</v>
      </c>
      <c r="C3842" s="118" t="s">
        <v>15154</v>
      </c>
      <c r="D3842" s="120">
        <v>834.96</v>
      </c>
    </row>
    <row r="3843" spans="1:4" ht="15.75" customHeight="1" x14ac:dyDescent="0.25">
      <c r="A3843" s="118">
        <v>2607330</v>
      </c>
      <c r="B3843" s="119" t="s">
        <v>19000</v>
      </c>
      <c r="C3843" s="118" t="s">
        <v>15154</v>
      </c>
      <c r="D3843" s="120">
        <v>658.52</v>
      </c>
    </row>
    <row r="3844" spans="1:4" ht="15.75" customHeight="1" x14ac:dyDescent="0.25">
      <c r="A3844" s="118">
        <v>2607325</v>
      </c>
      <c r="B3844" s="119" t="s">
        <v>19001</v>
      </c>
      <c r="C3844" s="118" t="s">
        <v>15154</v>
      </c>
      <c r="D3844" s="120">
        <v>451.53</v>
      </c>
    </row>
    <row r="3845" spans="1:4" ht="15.75" customHeight="1" x14ac:dyDescent="0.25">
      <c r="A3845" s="118">
        <v>2607335</v>
      </c>
      <c r="B3845" s="119" t="s">
        <v>19002</v>
      </c>
      <c r="C3845" s="118" t="s">
        <v>15154</v>
      </c>
      <c r="D3845" s="120">
        <v>954.1</v>
      </c>
    </row>
    <row r="3846" spans="1:4" ht="15.75" customHeight="1" x14ac:dyDescent="0.25">
      <c r="A3846" s="118">
        <v>2607331</v>
      </c>
      <c r="B3846" s="119" t="s">
        <v>19003</v>
      </c>
      <c r="C3846" s="118" t="s">
        <v>15154</v>
      </c>
      <c r="D3846" s="120">
        <v>765.55</v>
      </c>
    </row>
    <row r="3847" spans="1:4" ht="15.75" customHeight="1" x14ac:dyDescent="0.25">
      <c r="A3847" s="118">
        <v>2607326</v>
      </c>
      <c r="B3847" s="119" t="s">
        <v>19004</v>
      </c>
      <c r="C3847" s="118" t="s">
        <v>15154</v>
      </c>
      <c r="D3847" s="120">
        <v>534.15</v>
      </c>
    </row>
    <row r="3848" spans="1:4" ht="15.75" customHeight="1" x14ac:dyDescent="0.25">
      <c r="A3848" s="118">
        <v>2607336</v>
      </c>
      <c r="B3848" s="119" t="s">
        <v>19005</v>
      </c>
      <c r="C3848" s="118" t="s">
        <v>15154</v>
      </c>
      <c r="D3848" s="120">
        <v>1109.83</v>
      </c>
    </row>
    <row r="3849" spans="1:4" ht="15.75" customHeight="1" x14ac:dyDescent="0.25">
      <c r="A3849" s="118">
        <v>2607332</v>
      </c>
      <c r="B3849" s="119" t="s">
        <v>19006</v>
      </c>
      <c r="C3849" s="118" t="s">
        <v>15154</v>
      </c>
      <c r="D3849" s="120">
        <v>1013.51</v>
      </c>
    </row>
    <row r="3850" spans="1:4" ht="15.75" customHeight="1" x14ac:dyDescent="0.25">
      <c r="A3850" s="118">
        <v>2607327</v>
      </c>
      <c r="B3850" s="119" t="s">
        <v>19007</v>
      </c>
      <c r="C3850" s="118" t="s">
        <v>15154</v>
      </c>
      <c r="D3850" s="120">
        <v>658.52</v>
      </c>
    </row>
    <row r="3851" spans="1:4" ht="15.75" customHeight="1" x14ac:dyDescent="0.25">
      <c r="A3851" s="118">
        <v>2607337</v>
      </c>
      <c r="B3851" s="119" t="s">
        <v>19008</v>
      </c>
      <c r="C3851" s="118" t="s">
        <v>15154</v>
      </c>
      <c r="D3851" s="120">
        <v>1467.35</v>
      </c>
    </row>
    <row r="3852" spans="1:4" ht="15.75" customHeight="1" x14ac:dyDescent="0.25">
      <c r="A3852" s="118">
        <v>2607328</v>
      </c>
      <c r="B3852" s="119" t="s">
        <v>19009</v>
      </c>
      <c r="C3852" s="118" t="s">
        <v>15154</v>
      </c>
      <c r="D3852" s="120">
        <v>461.96</v>
      </c>
    </row>
    <row r="3853" spans="1:4" ht="15.75" customHeight="1" x14ac:dyDescent="0.25">
      <c r="A3853" s="118">
        <v>2607323</v>
      </c>
      <c r="B3853" s="119" t="s">
        <v>19010</v>
      </c>
      <c r="C3853" s="118" t="s">
        <v>15154</v>
      </c>
      <c r="D3853" s="120">
        <v>337.53</v>
      </c>
    </row>
    <row r="3854" spans="1:4" ht="15.75" customHeight="1" x14ac:dyDescent="0.25">
      <c r="A3854" s="118">
        <v>2607333</v>
      </c>
      <c r="B3854" s="119" t="s">
        <v>19011</v>
      </c>
      <c r="C3854" s="118" t="s">
        <v>15154</v>
      </c>
      <c r="D3854" s="120">
        <v>668.88</v>
      </c>
    </row>
    <row r="3855" spans="1:4" ht="15.75" customHeight="1" x14ac:dyDescent="0.25">
      <c r="A3855" s="118">
        <v>2607106</v>
      </c>
      <c r="B3855" s="119" t="s">
        <v>19012</v>
      </c>
      <c r="C3855" s="118" t="s">
        <v>19013</v>
      </c>
      <c r="D3855" s="120">
        <v>66282.14</v>
      </c>
    </row>
    <row r="3856" spans="1:4" ht="15.75" customHeight="1" x14ac:dyDescent="0.25">
      <c r="A3856" s="118">
        <v>2607102</v>
      </c>
      <c r="B3856" s="119" t="s">
        <v>19014</v>
      </c>
      <c r="C3856" s="118" t="s">
        <v>19013</v>
      </c>
      <c r="D3856" s="120">
        <v>33768.03</v>
      </c>
    </row>
    <row r="3857" spans="1:4" ht="15.75" customHeight="1" x14ac:dyDescent="0.25">
      <c r="A3857" s="118">
        <v>2607261</v>
      </c>
      <c r="B3857" s="119" t="s">
        <v>19015</v>
      </c>
      <c r="C3857" s="118" t="s">
        <v>19013</v>
      </c>
      <c r="D3857" s="120">
        <v>87706.98</v>
      </c>
    </row>
    <row r="3858" spans="1:4" ht="15.75" customHeight="1" x14ac:dyDescent="0.25">
      <c r="A3858" s="118">
        <v>2607107</v>
      </c>
      <c r="B3858" s="119" t="s">
        <v>19016</v>
      </c>
      <c r="C3858" s="118" t="s">
        <v>19013</v>
      </c>
      <c r="D3858" s="120">
        <v>74718.44</v>
      </c>
    </row>
    <row r="3859" spans="1:4" ht="15.75" customHeight="1" x14ac:dyDescent="0.25">
      <c r="A3859" s="118">
        <v>2607103</v>
      </c>
      <c r="B3859" s="119" t="s">
        <v>19017</v>
      </c>
      <c r="C3859" s="118" t="s">
        <v>19013</v>
      </c>
      <c r="D3859" s="120">
        <v>38672.76</v>
      </c>
    </row>
    <row r="3860" spans="1:4" ht="15.75" customHeight="1" x14ac:dyDescent="0.25">
      <c r="A3860" s="118">
        <v>2607262</v>
      </c>
      <c r="B3860" s="119" t="s">
        <v>19018</v>
      </c>
      <c r="C3860" s="118" t="s">
        <v>19013</v>
      </c>
      <c r="D3860" s="120">
        <v>98863.48</v>
      </c>
    </row>
    <row r="3861" spans="1:4" ht="15.75" customHeight="1" x14ac:dyDescent="0.25">
      <c r="A3861" s="118">
        <v>2607108</v>
      </c>
      <c r="B3861" s="119" t="s">
        <v>19019</v>
      </c>
      <c r="C3861" s="118" t="s">
        <v>19013</v>
      </c>
      <c r="D3861" s="120">
        <v>87773.85</v>
      </c>
    </row>
    <row r="3862" spans="1:4" ht="15.75" customHeight="1" x14ac:dyDescent="0.25">
      <c r="A3862" s="118">
        <v>2607104</v>
      </c>
      <c r="B3862" s="119" t="s">
        <v>19020</v>
      </c>
      <c r="C3862" s="118" t="s">
        <v>19013</v>
      </c>
      <c r="D3862" s="120">
        <v>47100.69</v>
      </c>
    </row>
    <row r="3863" spans="1:4" ht="15.75" customHeight="1" x14ac:dyDescent="0.25">
      <c r="A3863" s="118">
        <v>2607263</v>
      </c>
      <c r="B3863" s="119" t="s">
        <v>19021</v>
      </c>
      <c r="C3863" s="118" t="s">
        <v>19013</v>
      </c>
      <c r="D3863" s="120">
        <v>116141.68</v>
      </c>
    </row>
    <row r="3864" spans="1:4" ht="15.75" customHeight="1" x14ac:dyDescent="0.25">
      <c r="A3864" s="118">
        <v>2607109</v>
      </c>
      <c r="B3864" s="119" t="s">
        <v>19022</v>
      </c>
      <c r="C3864" s="118" t="s">
        <v>19013</v>
      </c>
      <c r="D3864" s="120">
        <v>115701.25</v>
      </c>
    </row>
    <row r="3865" spans="1:4" ht="15.75" customHeight="1" x14ac:dyDescent="0.25">
      <c r="A3865" s="118">
        <v>2607105</v>
      </c>
      <c r="B3865" s="119" t="s">
        <v>19023</v>
      </c>
      <c r="C3865" s="118" t="s">
        <v>19013</v>
      </c>
      <c r="D3865" s="120">
        <v>59187.34</v>
      </c>
    </row>
    <row r="3866" spans="1:4" ht="15.75" customHeight="1" x14ac:dyDescent="0.25">
      <c r="A3866" s="118">
        <v>2607264</v>
      </c>
      <c r="B3866" s="119" t="s">
        <v>19024</v>
      </c>
      <c r="C3866" s="118" t="s">
        <v>19013</v>
      </c>
      <c r="D3866" s="120">
        <v>153097.54999999999</v>
      </c>
    </row>
    <row r="3867" spans="1:4" ht="15.75" customHeight="1" x14ac:dyDescent="0.25">
      <c r="A3867" s="118">
        <v>2607093</v>
      </c>
      <c r="B3867" s="119" t="s">
        <v>19025</v>
      </c>
      <c r="C3867" s="118" t="s">
        <v>19013</v>
      </c>
      <c r="D3867" s="120">
        <v>53178.18</v>
      </c>
    </row>
    <row r="3868" spans="1:4" ht="15.75" customHeight="1" x14ac:dyDescent="0.25">
      <c r="A3868" s="118">
        <v>2607088</v>
      </c>
      <c r="B3868" s="119" t="s">
        <v>19026</v>
      </c>
      <c r="C3868" s="118" t="s">
        <v>19013</v>
      </c>
      <c r="D3868" s="120">
        <v>21916.98</v>
      </c>
    </row>
    <row r="3869" spans="1:4" ht="15.75" customHeight="1" x14ac:dyDescent="0.25">
      <c r="A3869" s="118">
        <v>2607098</v>
      </c>
      <c r="B3869" s="119" t="s">
        <v>19027</v>
      </c>
      <c r="C3869" s="118" t="s">
        <v>19013</v>
      </c>
      <c r="D3869" s="120">
        <v>53537.72</v>
      </c>
    </row>
    <row r="3870" spans="1:4" ht="15.75" customHeight="1" x14ac:dyDescent="0.25">
      <c r="A3870" s="118">
        <v>2607094</v>
      </c>
      <c r="B3870" s="119" t="s">
        <v>19028</v>
      </c>
      <c r="C3870" s="118" t="s">
        <v>19013</v>
      </c>
      <c r="D3870" s="120">
        <v>59939.4</v>
      </c>
    </row>
    <row r="3871" spans="1:4" ht="15.75" customHeight="1" x14ac:dyDescent="0.25">
      <c r="A3871" s="118">
        <v>2607089</v>
      </c>
      <c r="B3871" s="119" t="s">
        <v>19029</v>
      </c>
      <c r="C3871" s="118" t="s">
        <v>19013</v>
      </c>
      <c r="D3871" s="120">
        <v>25092.53</v>
      </c>
    </row>
    <row r="3872" spans="1:4" ht="15.75" customHeight="1" x14ac:dyDescent="0.25">
      <c r="A3872" s="118">
        <v>2607099</v>
      </c>
      <c r="B3872" s="119" t="s">
        <v>19030</v>
      </c>
      <c r="C3872" s="118" t="s">
        <v>19013</v>
      </c>
      <c r="D3872" s="120">
        <v>60348.99</v>
      </c>
    </row>
    <row r="3873" spans="1:4" ht="15.75" customHeight="1" x14ac:dyDescent="0.25">
      <c r="A3873" s="118">
        <v>2607095</v>
      </c>
      <c r="B3873" s="119" t="s">
        <v>19031</v>
      </c>
      <c r="C3873" s="118" t="s">
        <v>19013</v>
      </c>
      <c r="D3873" s="120">
        <v>70411.289999999994</v>
      </c>
    </row>
    <row r="3874" spans="1:4" ht="15.75" customHeight="1" x14ac:dyDescent="0.25">
      <c r="A3874" s="118">
        <v>2607090</v>
      </c>
      <c r="B3874" s="119" t="s">
        <v>19032</v>
      </c>
      <c r="C3874" s="118" t="s">
        <v>19013</v>
      </c>
      <c r="D3874" s="120">
        <v>30556.27</v>
      </c>
    </row>
    <row r="3875" spans="1:4" ht="15.75" customHeight="1" x14ac:dyDescent="0.25">
      <c r="A3875" s="118">
        <v>2607260</v>
      </c>
      <c r="B3875" s="119" t="s">
        <v>19033</v>
      </c>
      <c r="C3875" s="118" t="s">
        <v>19013</v>
      </c>
      <c r="D3875" s="120">
        <v>70886.990000000005</v>
      </c>
    </row>
    <row r="3876" spans="1:4" ht="15.75" customHeight="1" x14ac:dyDescent="0.25">
      <c r="A3876" s="118">
        <v>2607096</v>
      </c>
      <c r="B3876" s="119" t="s">
        <v>19034</v>
      </c>
      <c r="C3876" s="118" t="s">
        <v>19013</v>
      </c>
      <c r="D3876" s="120">
        <v>92820.69</v>
      </c>
    </row>
    <row r="3877" spans="1:4" ht="15.75" customHeight="1" x14ac:dyDescent="0.25">
      <c r="A3877" s="118">
        <v>2607091</v>
      </c>
      <c r="B3877" s="119" t="s">
        <v>19035</v>
      </c>
      <c r="C3877" s="118" t="s">
        <v>19013</v>
      </c>
      <c r="D3877" s="120">
        <v>38389.800000000003</v>
      </c>
    </row>
    <row r="3878" spans="1:4" ht="15.75" customHeight="1" x14ac:dyDescent="0.25">
      <c r="A3878" s="118">
        <v>2607101</v>
      </c>
      <c r="B3878" s="119" t="s">
        <v>19036</v>
      </c>
      <c r="C3878" s="118" t="s">
        <v>19013</v>
      </c>
      <c r="D3878" s="120">
        <v>93447.67</v>
      </c>
    </row>
    <row r="3879" spans="1:4" ht="15.75" customHeight="1" x14ac:dyDescent="0.25">
      <c r="A3879" s="118">
        <v>2607092</v>
      </c>
      <c r="B3879" s="119" t="s">
        <v>19037</v>
      </c>
      <c r="C3879" s="118" t="s">
        <v>19013</v>
      </c>
      <c r="D3879" s="120">
        <v>42315.19</v>
      </c>
    </row>
    <row r="3880" spans="1:4" ht="15.75" customHeight="1" x14ac:dyDescent="0.25">
      <c r="A3880" s="118">
        <v>2607087</v>
      </c>
      <c r="B3880" s="119" t="s">
        <v>19038</v>
      </c>
      <c r="C3880" s="118" t="s">
        <v>19013</v>
      </c>
      <c r="D3880" s="120">
        <v>18293.400000000001</v>
      </c>
    </row>
    <row r="3881" spans="1:4" ht="15.75" customHeight="1" x14ac:dyDescent="0.25">
      <c r="A3881" s="118">
        <v>2607097</v>
      </c>
      <c r="B3881" s="119" t="s">
        <v>19039</v>
      </c>
      <c r="C3881" s="118" t="s">
        <v>19013</v>
      </c>
      <c r="D3881" s="120">
        <v>42603.040000000001</v>
      </c>
    </row>
    <row r="3882" spans="1:4" ht="15.75" customHeight="1" x14ac:dyDescent="0.25">
      <c r="A3882" s="118">
        <v>2607198</v>
      </c>
      <c r="B3882" s="119" t="s">
        <v>19040</v>
      </c>
      <c r="C3882" s="118" t="s">
        <v>15154</v>
      </c>
      <c r="D3882" s="120">
        <v>346.37</v>
      </c>
    </row>
    <row r="3883" spans="1:4" ht="15.75" customHeight="1" x14ac:dyDescent="0.25">
      <c r="A3883" s="118">
        <v>2809170</v>
      </c>
      <c r="B3883" s="119" t="s">
        <v>19041</v>
      </c>
      <c r="C3883" s="118" t="s">
        <v>15154</v>
      </c>
      <c r="D3883" s="120">
        <v>2040.16</v>
      </c>
    </row>
    <row r="3884" spans="1:4" ht="15.75" customHeight="1" x14ac:dyDescent="0.25">
      <c r="A3884" s="118">
        <v>2809183</v>
      </c>
      <c r="B3884" s="119" t="s">
        <v>19042</v>
      </c>
      <c r="C3884" s="118" t="s">
        <v>15154</v>
      </c>
      <c r="D3884" s="120">
        <v>2968.1</v>
      </c>
    </row>
    <row r="3885" spans="1:4" ht="15.75" customHeight="1" x14ac:dyDescent="0.25">
      <c r="A3885" s="118">
        <v>2809174</v>
      </c>
      <c r="B3885" s="119" t="s">
        <v>19043</v>
      </c>
      <c r="C3885" s="118" t="s">
        <v>15154</v>
      </c>
      <c r="D3885" s="120">
        <v>2139.25</v>
      </c>
    </row>
    <row r="3886" spans="1:4" ht="15.75" customHeight="1" x14ac:dyDescent="0.25">
      <c r="A3886" s="118">
        <v>2809196</v>
      </c>
      <c r="B3886" s="119" t="s">
        <v>19044</v>
      </c>
      <c r="C3886" s="118" t="s">
        <v>15154</v>
      </c>
      <c r="D3886" s="120">
        <v>3116.11</v>
      </c>
    </row>
    <row r="3887" spans="1:4" ht="15.75" customHeight="1" x14ac:dyDescent="0.25">
      <c r="A3887" s="118">
        <v>2809187</v>
      </c>
      <c r="B3887" s="119" t="s">
        <v>19045</v>
      </c>
      <c r="C3887" s="118" t="s">
        <v>15154</v>
      </c>
      <c r="D3887" s="120">
        <v>3118.56</v>
      </c>
    </row>
    <row r="3888" spans="1:4" ht="15.75" customHeight="1" x14ac:dyDescent="0.25">
      <c r="A3888" s="118">
        <v>2809178</v>
      </c>
      <c r="B3888" s="119" t="s">
        <v>19046</v>
      </c>
      <c r="C3888" s="118" t="s">
        <v>15154</v>
      </c>
      <c r="D3888" s="120">
        <v>2287.7399999999998</v>
      </c>
    </row>
    <row r="3889" spans="1:4" ht="15.75" customHeight="1" x14ac:dyDescent="0.25">
      <c r="A3889" s="118">
        <v>2809200</v>
      </c>
      <c r="B3889" s="119" t="s">
        <v>19047</v>
      </c>
      <c r="C3889" s="118" t="s">
        <v>15154</v>
      </c>
      <c r="D3889" s="120">
        <v>3272.81</v>
      </c>
    </row>
    <row r="3890" spans="1:4" ht="15.75" customHeight="1" x14ac:dyDescent="0.25">
      <c r="A3890" s="118">
        <v>2809191</v>
      </c>
      <c r="B3890" s="119" t="s">
        <v>19048</v>
      </c>
      <c r="C3890" s="118" t="s">
        <v>15154</v>
      </c>
      <c r="D3890" s="120">
        <v>3256.55</v>
      </c>
    </row>
    <row r="3891" spans="1:4" ht="15.75" customHeight="1" x14ac:dyDescent="0.25">
      <c r="A3891" s="118">
        <v>2809204</v>
      </c>
      <c r="B3891" s="119" t="s">
        <v>19049</v>
      </c>
      <c r="C3891" s="118" t="s">
        <v>15154</v>
      </c>
      <c r="D3891" s="120">
        <v>3416.27</v>
      </c>
    </row>
    <row r="3892" spans="1:4" ht="15.75" customHeight="1" x14ac:dyDescent="0.25">
      <c r="A3892" s="118">
        <v>2809171</v>
      </c>
      <c r="B3892" s="119" t="s">
        <v>19050</v>
      </c>
      <c r="C3892" s="118" t="s">
        <v>15154</v>
      </c>
      <c r="D3892" s="120">
        <v>2303.13</v>
      </c>
    </row>
    <row r="3893" spans="1:4" ht="15.75" customHeight="1" x14ac:dyDescent="0.25">
      <c r="A3893" s="118">
        <v>2809184</v>
      </c>
      <c r="B3893" s="119" t="s">
        <v>19051</v>
      </c>
      <c r="C3893" s="118" t="s">
        <v>15154</v>
      </c>
      <c r="D3893" s="120">
        <v>3348.66</v>
      </c>
    </row>
    <row r="3894" spans="1:4" ht="15.75" customHeight="1" x14ac:dyDescent="0.25">
      <c r="A3894" s="118">
        <v>2809175</v>
      </c>
      <c r="B3894" s="119" t="s">
        <v>19052</v>
      </c>
      <c r="C3894" s="118" t="s">
        <v>15154</v>
      </c>
      <c r="D3894" s="120">
        <v>2412.13</v>
      </c>
    </row>
    <row r="3895" spans="1:4" ht="15.75" customHeight="1" x14ac:dyDescent="0.25">
      <c r="A3895" s="118">
        <v>2809197</v>
      </c>
      <c r="B3895" s="119" t="s">
        <v>19053</v>
      </c>
      <c r="C3895" s="118" t="s">
        <v>15154</v>
      </c>
      <c r="D3895" s="120">
        <v>3511.97</v>
      </c>
    </row>
    <row r="3896" spans="1:4" ht="15.75" customHeight="1" x14ac:dyDescent="0.25">
      <c r="A3896" s="118">
        <v>2809188</v>
      </c>
      <c r="B3896" s="119" t="s">
        <v>19054</v>
      </c>
      <c r="C3896" s="118" t="s">
        <v>15154</v>
      </c>
      <c r="D3896" s="120">
        <v>3514.17</v>
      </c>
    </row>
    <row r="3897" spans="1:4" ht="15.75" customHeight="1" x14ac:dyDescent="0.25">
      <c r="A3897" s="118">
        <v>2809179</v>
      </c>
      <c r="B3897" s="119" t="s">
        <v>19055</v>
      </c>
      <c r="C3897" s="118" t="s">
        <v>15154</v>
      </c>
      <c r="D3897" s="120">
        <v>2575.4699999999998</v>
      </c>
    </row>
    <row r="3898" spans="1:4" ht="15.75" customHeight="1" x14ac:dyDescent="0.25">
      <c r="A3898" s="118">
        <v>2809201</v>
      </c>
      <c r="B3898" s="119" t="s">
        <v>19056</v>
      </c>
      <c r="C3898" s="118" t="s">
        <v>15154</v>
      </c>
      <c r="D3898" s="120">
        <v>3684.34</v>
      </c>
    </row>
    <row r="3899" spans="1:4" ht="15.75" customHeight="1" x14ac:dyDescent="0.25">
      <c r="A3899" s="118">
        <v>2809192</v>
      </c>
      <c r="B3899" s="119" t="s">
        <v>19057</v>
      </c>
      <c r="C3899" s="118" t="s">
        <v>15154</v>
      </c>
      <c r="D3899" s="120">
        <v>3665.95</v>
      </c>
    </row>
    <row r="3900" spans="1:4" ht="15.75" customHeight="1" x14ac:dyDescent="0.25">
      <c r="A3900" s="118">
        <v>2809205</v>
      </c>
      <c r="B3900" s="119" t="s">
        <v>19058</v>
      </c>
      <c r="C3900" s="118" t="s">
        <v>15154</v>
      </c>
      <c r="D3900" s="120">
        <v>3842.14</v>
      </c>
    </row>
    <row r="3901" spans="1:4" ht="15.75" customHeight="1" x14ac:dyDescent="0.25">
      <c r="A3901" s="118">
        <v>2809172</v>
      </c>
      <c r="B3901" s="119" t="s">
        <v>19059</v>
      </c>
      <c r="C3901" s="118" t="s">
        <v>15154</v>
      </c>
      <c r="D3901" s="120">
        <v>2692.83</v>
      </c>
    </row>
    <row r="3902" spans="1:4" ht="15.75" customHeight="1" x14ac:dyDescent="0.25">
      <c r="A3902" s="118">
        <v>2809185</v>
      </c>
      <c r="B3902" s="119" t="s">
        <v>19060</v>
      </c>
      <c r="C3902" s="118" t="s">
        <v>15154</v>
      </c>
      <c r="D3902" s="120">
        <v>3855.78</v>
      </c>
    </row>
    <row r="3903" spans="1:4" ht="15.75" customHeight="1" x14ac:dyDescent="0.25">
      <c r="A3903" s="118">
        <v>2809176</v>
      </c>
      <c r="B3903" s="119" t="s">
        <v>19061</v>
      </c>
      <c r="C3903" s="118" t="s">
        <v>15154</v>
      </c>
      <c r="D3903" s="120">
        <v>2812.73</v>
      </c>
    </row>
    <row r="3904" spans="1:4" ht="15.75" customHeight="1" x14ac:dyDescent="0.25">
      <c r="A3904" s="118">
        <v>2809198</v>
      </c>
      <c r="B3904" s="119" t="s">
        <v>19062</v>
      </c>
      <c r="C3904" s="118" t="s">
        <v>15154</v>
      </c>
      <c r="D3904" s="120">
        <v>4038.56</v>
      </c>
    </row>
    <row r="3905" spans="1:4" ht="15.75" customHeight="1" x14ac:dyDescent="0.25">
      <c r="A3905" s="118">
        <v>2809189</v>
      </c>
      <c r="B3905" s="119" t="s">
        <v>19063</v>
      </c>
      <c r="C3905" s="118" t="s">
        <v>15154</v>
      </c>
      <c r="D3905" s="120">
        <v>4037.84</v>
      </c>
    </row>
    <row r="3906" spans="1:4" ht="15.75" customHeight="1" x14ac:dyDescent="0.25">
      <c r="A3906" s="118">
        <v>2809180</v>
      </c>
      <c r="B3906" s="119" t="s">
        <v>19064</v>
      </c>
      <c r="C3906" s="118" t="s">
        <v>15154</v>
      </c>
      <c r="D3906" s="120">
        <v>2992.4</v>
      </c>
    </row>
    <row r="3907" spans="1:4" ht="15.75" customHeight="1" x14ac:dyDescent="0.25">
      <c r="A3907" s="118">
        <v>2809202</v>
      </c>
      <c r="B3907" s="119" t="s">
        <v>19065</v>
      </c>
      <c r="C3907" s="118" t="s">
        <v>15154</v>
      </c>
      <c r="D3907" s="120">
        <v>4228.17</v>
      </c>
    </row>
    <row r="3908" spans="1:4" ht="15.75" customHeight="1" x14ac:dyDescent="0.25">
      <c r="A3908" s="118">
        <v>2809193</v>
      </c>
      <c r="B3908" s="119" t="s">
        <v>19066</v>
      </c>
      <c r="C3908" s="118" t="s">
        <v>15154</v>
      </c>
      <c r="D3908" s="120">
        <v>4204.8100000000004</v>
      </c>
    </row>
    <row r="3909" spans="1:4" ht="15.75" customHeight="1" x14ac:dyDescent="0.25">
      <c r="A3909" s="118">
        <v>2809206</v>
      </c>
      <c r="B3909" s="119" t="s">
        <v>19067</v>
      </c>
      <c r="C3909" s="118" t="s">
        <v>15154</v>
      </c>
      <c r="D3909" s="120">
        <v>4401.75</v>
      </c>
    </row>
    <row r="3910" spans="1:4" ht="15.75" customHeight="1" x14ac:dyDescent="0.25">
      <c r="A3910" s="118">
        <v>2809190</v>
      </c>
      <c r="B3910" s="119" t="s">
        <v>19068</v>
      </c>
      <c r="C3910" s="118" t="s">
        <v>15154</v>
      </c>
      <c r="D3910" s="120">
        <v>5229.93</v>
      </c>
    </row>
    <row r="3911" spans="1:4" ht="15.75" customHeight="1" x14ac:dyDescent="0.25">
      <c r="A3911" s="118">
        <v>2809181</v>
      </c>
      <c r="B3911" s="119" t="s">
        <v>19069</v>
      </c>
      <c r="C3911" s="118" t="s">
        <v>15154</v>
      </c>
      <c r="D3911" s="120">
        <v>3678.84</v>
      </c>
    </row>
    <row r="3912" spans="1:4" ht="15.75" customHeight="1" x14ac:dyDescent="0.25">
      <c r="A3912" s="118">
        <v>2809203</v>
      </c>
      <c r="B3912" s="119" t="s">
        <v>19070</v>
      </c>
      <c r="C3912" s="118" t="s">
        <v>15154</v>
      </c>
      <c r="D3912" s="120">
        <v>5460.32</v>
      </c>
    </row>
    <row r="3913" spans="1:4" ht="15.75" customHeight="1" x14ac:dyDescent="0.25">
      <c r="A3913" s="118">
        <v>2809194</v>
      </c>
      <c r="B3913" s="119" t="s">
        <v>19071</v>
      </c>
      <c r="C3913" s="118" t="s">
        <v>15154</v>
      </c>
      <c r="D3913" s="120">
        <v>5430.29</v>
      </c>
    </row>
    <row r="3914" spans="1:4" ht="15.75" customHeight="1" x14ac:dyDescent="0.25">
      <c r="A3914" s="118">
        <v>2809207</v>
      </c>
      <c r="B3914" s="119" t="s">
        <v>19072</v>
      </c>
      <c r="C3914" s="118" t="s">
        <v>15154</v>
      </c>
      <c r="D3914" s="120">
        <v>5668.62</v>
      </c>
    </row>
    <row r="3915" spans="1:4" ht="15.75" customHeight="1" x14ac:dyDescent="0.25">
      <c r="A3915" s="118">
        <v>2809169</v>
      </c>
      <c r="B3915" s="119" t="s">
        <v>19073</v>
      </c>
      <c r="C3915" s="118" t="s">
        <v>15154</v>
      </c>
      <c r="D3915" s="120">
        <v>1753.95</v>
      </c>
    </row>
    <row r="3916" spans="1:4" ht="15.75" customHeight="1" x14ac:dyDescent="0.25">
      <c r="A3916" s="118">
        <v>2809182</v>
      </c>
      <c r="B3916" s="119" t="s">
        <v>19074</v>
      </c>
      <c r="C3916" s="118" t="s">
        <v>15154</v>
      </c>
      <c r="D3916" s="120">
        <v>2443.79</v>
      </c>
    </row>
    <row r="3917" spans="1:4" ht="15.75" customHeight="1" x14ac:dyDescent="0.25">
      <c r="A3917" s="118">
        <v>2809173</v>
      </c>
      <c r="B3917" s="119" t="s">
        <v>19075</v>
      </c>
      <c r="C3917" s="118" t="s">
        <v>15154</v>
      </c>
      <c r="D3917" s="120">
        <v>1844.03</v>
      </c>
    </row>
    <row r="3918" spans="1:4" ht="15.75" customHeight="1" x14ac:dyDescent="0.25">
      <c r="A3918" s="118">
        <v>2809195</v>
      </c>
      <c r="B3918" s="119" t="s">
        <v>19076</v>
      </c>
      <c r="C3918" s="118" t="s">
        <v>15154</v>
      </c>
      <c r="D3918" s="120">
        <v>2554.73</v>
      </c>
    </row>
    <row r="3919" spans="1:4" ht="15.75" customHeight="1" x14ac:dyDescent="0.25">
      <c r="A3919" s="118">
        <v>2809186</v>
      </c>
      <c r="B3919" s="119" t="s">
        <v>19077</v>
      </c>
      <c r="C3919" s="118" t="s">
        <v>15154</v>
      </c>
      <c r="D3919" s="120">
        <v>2580.58</v>
      </c>
    </row>
    <row r="3920" spans="1:4" ht="15.75" customHeight="1" x14ac:dyDescent="0.25">
      <c r="A3920" s="118">
        <v>2809177</v>
      </c>
      <c r="B3920" s="119" t="s">
        <v>19078</v>
      </c>
      <c r="C3920" s="118" t="s">
        <v>15154</v>
      </c>
      <c r="D3920" s="120">
        <v>1979.02</v>
      </c>
    </row>
    <row r="3921" spans="1:4" ht="15.75" customHeight="1" x14ac:dyDescent="0.25">
      <c r="A3921" s="118">
        <v>2809199</v>
      </c>
      <c r="B3921" s="119" t="s">
        <v>19079</v>
      </c>
      <c r="C3921" s="118" t="s">
        <v>15154</v>
      </c>
      <c r="D3921" s="120">
        <v>2697.18</v>
      </c>
    </row>
    <row r="3922" spans="1:4" ht="30" customHeight="1" x14ac:dyDescent="0.25">
      <c r="A3922" s="118">
        <v>2809219</v>
      </c>
      <c r="B3922" s="119" t="s">
        <v>19080</v>
      </c>
      <c r="C3922" s="118" t="s">
        <v>16986</v>
      </c>
      <c r="D3922" s="120">
        <v>24893.57</v>
      </c>
    </row>
    <row r="3923" spans="1:4" ht="30" customHeight="1" x14ac:dyDescent="0.25">
      <c r="A3923" s="118">
        <v>2809220</v>
      </c>
      <c r="B3923" s="119" t="s">
        <v>19081</v>
      </c>
      <c r="C3923" s="118" t="s">
        <v>16986</v>
      </c>
      <c r="D3923" s="120">
        <v>26468.15</v>
      </c>
    </row>
    <row r="3924" spans="1:4" ht="30" customHeight="1" x14ac:dyDescent="0.25">
      <c r="A3924" s="118">
        <v>2809221</v>
      </c>
      <c r="B3924" s="119" t="s">
        <v>19082</v>
      </c>
      <c r="C3924" s="118" t="s">
        <v>16986</v>
      </c>
      <c r="D3924" s="120">
        <v>27236.84</v>
      </c>
    </row>
    <row r="3925" spans="1:4" ht="30" customHeight="1" x14ac:dyDescent="0.25">
      <c r="A3925" s="118">
        <v>2809163</v>
      </c>
      <c r="B3925" s="119" t="s">
        <v>19083</v>
      </c>
      <c r="C3925" s="118" t="s">
        <v>16986</v>
      </c>
      <c r="D3925" s="120">
        <v>25996.09</v>
      </c>
    </row>
    <row r="3926" spans="1:4" ht="30" customHeight="1" x14ac:dyDescent="0.25">
      <c r="A3926" s="118">
        <v>2809164</v>
      </c>
      <c r="B3926" s="119" t="s">
        <v>19084</v>
      </c>
      <c r="C3926" s="118" t="s">
        <v>16986</v>
      </c>
      <c r="D3926" s="120">
        <v>27628.42</v>
      </c>
    </row>
    <row r="3927" spans="1:4" ht="30" customHeight="1" x14ac:dyDescent="0.25">
      <c r="A3927" s="118">
        <v>2809165</v>
      </c>
      <c r="B3927" s="119" t="s">
        <v>19085</v>
      </c>
      <c r="C3927" s="118" t="s">
        <v>16986</v>
      </c>
      <c r="D3927" s="120">
        <v>28418.639999999999</v>
      </c>
    </row>
    <row r="3928" spans="1:4" ht="30" customHeight="1" x14ac:dyDescent="0.25">
      <c r="A3928" s="118">
        <v>2809216</v>
      </c>
      <c r="B3928" s="119" t="s">
        <v>19086</v>
      </c>
      <c r="C3928" s="118" t="s">
        <v>16986</v>
      </c>
      <c r="D3928" s="120">
        <v>23075.119999999999</v>
      </c>
    </row>
    <row r="3929" spans="1:4" ht="30" customHeight="1" x14ac:dyDescent="0.25">
      <c r="A3929" s="118">
        <v>2809217</v>
      </c>
      <c r="B3929" s="119" t="s">
        <v>19087</v>
      </c>
      <c r="C3929" s="118" t="s">
        <v>16986</v>
      </c>
      <c r="D3929" s="120">
        <v>23474.99</v>
      </c>
    </row>
    <row r="3930" spans="1:4" ht="30" customHeight="1" x14ac:dyDescent="0.25">
      <c r="A3930" s="118">
        <v>2809218</v>
      </c>
      <c r="B3930" s="119" t="s">
        <v>19088</v>
      </c>
      <c r="C3930" s="118" t="s">
        <v>16986</v>
      </c>
      <c r="D3930" s="120">
        <v>25026.12</v>
      </c>
    </row>
    <row r="3931" spans="1:4" ht="30" customHeight="1" x14ac:dyDescent="0.25">
      <c r="A3931" s="118">
        <v>2809160</v>
      </c>
      <c r="B3931" s="119" t="s">
        <v>19089</v>
      </c>
      <c r="C3931" s="118" t="s">
        <v>16986</v>
      </c>
      <c r="D3931" s="120">
        <v>24106.79</v>
      </c>
    </row>
    <row r="3932" spans="1:4" ht="30" customHeight="1" x14ac:dyDescent="0.25">
      <c r="A3932" s="118">
        <v>2809161</v>
      </c>
      <c r="B3932" s="119" t="s">
        <v>19090</v>
      </c>
      <c r="C3932" s="118" t="s">
        <v>16986</v>
      </c>
      <c r="D3932" s="120">
        <v>24509.53</v>
      </c>
    </row>
    <row r="3933" spans="1:4" ht="30" customHeight="1" x14ac:dyDescent="0.25">
      <c r="A3933" s="118">
        <v>2809162</v>
      </c>
      <c r="B3933" s="119" t="s">
        <v>19091</v>
      </c>
      <c r="C3933" s="118" t="s">
        <v>16986</v>
      </c>
      <c r="D3933" s="120">
        <v>26117.94</v>
      </c>
    </row>
    <row r="3934" spans="1:4" ht="30" customHeight="1" x14ac:dyDescent="0.25">
      <c r="A3934" s="118">
        <v>2809222</v>
      </c>
      <c r="B3934" s="119" t="s">
        <v>19092</v>
      </c>
      <c r="C3934" s="118" t="s">
        <v>16986</v>
      </c>
      <c r="D3934" s="120">
        <v>22614.26</v>
      </c>
    </row>
    <row r="3935" spans="1:4" ht="30" customHeight="1" x14ac:dyDescent="0.25">
      <c r="A3935" s="118">
        <v>2809223</v>
      </c>
      <c r="B3935" s="119" t="s">
        <v>19093</v>
      </c>
      <c r="C3935" s="118" t="s">
        <v>16986</v>
      </c>
      <c r="D3935" s="120">
        <v>28989.27</v>
      </c>
    </row>
    <row r="3936" spans="1:4" ht="30" customHeight="1" x14ac:dyDescent="0.25">
      <c r="A3936" s="118">
        <v>2809224</v>
      </c>
      <c r="B3936" s="119" t="s">
        <v>19094</v>
      </c>
      <c r="C3936" s="118" t="s">
        <v>16986</v>
      </c>
      <c r="D3936" s="120">
        <v>30142.31</v>
      </c>
    </row>
    <row r="3937" spans="1:4" ht="30" customHeight="1" x14ac:dyDescent="0.25">
      <c r="A3937" s="118">
        <v>2809166</v>
      </c>
      <c r="B3937" s="119" t="s">
        <v>19095</v>
      </c>
      <c r="C3937" s="118" t="s">
        <v>16986</v>
      </c>
      <c r="D3937" s="120">
        <v>23537.54</v>
      </c>
    </row>
    <row r="3938" spans="1:4" ht="30" customHeight="1" x14ac:dyDescent="0.25">
      <c r="A3938" s="118">
        <v>2809167</v>
      </c>
      <c r="B3938" s="119" t="s">
        <v>19096</v>
      </c>
      <c r="C3938" s="118" t="s">
        <v>16986</v>
      </c>
      <c r="D3938" s="120">
        <v>30224.05</v>
      </c>
    </row>
    <row r="3939" spans="1:4" ht="30" customHeight="1" x14ac:dyDescent="0.25">
      <c r="A3939" s="118">
        <v>2809168</v>
      </c>
      <c r="B3939" s="119" t="s">
        <v>19097</v>
      </c>
      <c r="C3939" s="118" t="s">
        <v>16986</v>
      </c>
      <c r="D3939" s="120">
        <v>31409.39</v>
      </c>
    </row>
    <row r="3940" spans="1:4" ht="15.75" customHeight="1" x14ac:dyDescent="0.25">
      <c r="A3940" s="118">
        <v>2809158</v>
      </c>
      <c r="B3940" s="119" t="s">
        <v>19098</v>
      </c>
      <c r="C3940" s="118" t="s">
        <v>15154</v>
      </c>
      <c r="D3940" s="120">
        <v>11.36</v>
      </c>
    </row>
    <row r="3941" spans="1:4" ht="15.75" customHeight="1" x14ac:dyDescent="0.25">
      <c r="A3941" s="118">
        <v>2809159</v>
      </c>
      <c r="B3941" s="119" t="s">
        <v>19099</v>
      </c>
      <c r="C3941" s="118" t="s">
        <v>15154</v>
      </c>
      <c r="D3941" s="120">
        <v>8.57</v>
      </c>
    </row>
    <row r="3942" spans="1:4" ht="15.75" customHeight="1" x14ac:dyDescent="0.25">
      <c r="A3942" s="118">
        <v>2909152</v>
      </c>
      <c r="B3942" s="119" t="s">
        <v>19100</v>
      </c>
      <c r="C3942" s="118" t="s">
        <v>16986</v>
      </c>
      <c r="D3942" s="120">
        <v>129.6</v>
      </c>
    </row>
    <row r="3943" spans="1:4" ht="15.75" customHeight="1" x14ac:dyDescent="0.25">
      <c r="A3943" s="118">
        <v>2909153</v>
      </c>
      <c r="B3943" s="119" t="s">
        <v>19101</v>
      </c>
      <c r="C3943" s="118" t="s">
        <v>16986</v>
      </c>
      <c r="D3943" s="120">
        <v>216.69</v>
      </c>
    </row>
    <row r="3944" spans="1:4" ht="15.75" customHeight="1" x14ac:dyDescent="0.25">
      <c r="A3944" s="118">
        <v>2909151</v>
      </c>
      <c r="B3944" s="119" t="s">
        <v>19102</v>
      </c>
      <c r="C3944" s="118" t="s">
        <v>16986</v>
      </c>
      <c r="D3944" s="120">
        <v>78.08</v>
      </c>
    </row>
    <row r="3945" spans="1:4" ht="15.75" customHeight="1" x14ac:dyDescent="0.25">
      <c r="A3945" s="118">
        <v>2909145</v>
      </c>
      <c r="B3945" s="119" t="s">
        <v>19103</v>
      </c>
      <c r="C3945" s="118" t="s">
        <v>15154</v>
      </c>
      <c r="D3945" s="120">
        <v>11.55</v>
      </c>
    </row>
    <row r="3946" spans="1:4" ht="30" customHeight="1" x14ac:dyDescent="0.25">
      <c r="A3946" s="118">
        <v>2909379</v>
      </c>
      <c r="B3946" s="119" t="s">
        <v>19104</v>
      </c>
      <c r="C3946" s="118" t="s">
        <v>16986</v>
      </c>
      <c r="D3946" s="120">
        <v>6795.31</v>
      </c>
    </row>
    <row r="3947" spans="1:4" ht="30" customHeight="1" x14ac:dyDescent="0.25">
      <c r="A3947" s="118">
        <v>2909381</v>
      </c>
      <c r="B3947" s="119" t="s">
        <v>19105</v>
      </c>
      <c r="C3947" s="118" t="s">
        <v>16986</v>
      </c>
      <c r="D3947" s="120">
        <v>7110.68</v>
      </c>
    </row>
    <row r="3948" spans="1:4" ht="30" customHeight="1" x14ac:dyDescent="0.25">
      <c r="A3948" s="118">
        <v>2909388</v>
      </c>
      <c r="B3948" s="119" t="s">
        <v>19106</v>
      </c>
      <c r="C3948" s="118" t="s">
        <v>16986</v>
      </c>
      <c r="D3948" s="120">
        <v>7493.01</v>
      </c>
    </row>
    <row r="3949" spans="1:4" ht="30" customHeight="1" x14ac:dyDescent="0.25">
      <c r="A3949" s="118">
        <v>2909380</v>
      </c>
      <c r="B3949" s="119" t="s">
        <v>19107</v>
      </c>
      <c r="C3949" s="118" t="s">
        <v>16986</v>
      </c>
      <c r="D3949" s="120">
        <v>9963.77</v>
      </c>
    </row>
    <row r="3950" spans="1:4" ht="30" customHeight="1" x14ac:dyDescent="0.25">
      <c r="A3950" s="118">
        <v>2909382</v>
      </c>
      <c r="B3950" s="119" t="s">
        <v>19108</v>
      </c>
      <c r="C3950" s="118" t="s">
        <v>16986</v>
      </c>
      <c r="D3950" s="120">
        <v>10435.93</v>
      </c>
    </row>
    <row r="3951" spans="1:4" ht="30" customHeight="1" x14ac:dyDescent="0.25">
      <c r="A3951" s="118">
        <v>2909387</v>
      </c>
      <c r="B3951" s="119" t="s">
        <v>19109</v>
      </c>
      <c r="C3951" s="118" t="s">
        <v>16986</v>
      </c>
      <c r="D3951" s="120">
        <v>11012.03</v>
      </c>
    </row>
    <row r="3952" spans="1:4" ht="30" customHeight="1" x14ac:dyDescent="0.25">
      <c r="A3952" s="118">
        <v>2909375</v>
      </c>
      <c r="B3952" s="119" t="s">
        <v>19110</v>
      </c>
      <c r="C3952" s="118" t="s">
        <v>16986</v>
      </c>
      <c r="D3952" s="120">
        <v>10302.42</v>
      </c>
    </row>
    <row r="3953" spans="1:4" ht="30" customHeight="1" x14ac:dyDescent="0.25">
      <c r="A3953" s="118">
        <v>2909377</v>
      </c>
      <c r="B3953" s="119" t="s">
        <v>19111</v>
      </c>
      <c r="C3953" s="118" t="s">
        <v>16986</v>
      </c>
      <c r="D3953" s="120">
        <v>10783.54</v>
      </c>
    </row>
    <row r="3954" spans="1:4" ht="30" customHeight="1" x14ac:dyDescent="0.25">
      <c r="A3954" s="118">
        <v>2909386</v>
      </c>
      <c r="B3954" s="119" t="s">
        <v>19112</v>
      </c>
      <c r="C3954" s="118" t="s">
        <v>16986</v>
      </c>
      <c r="D3954" s="120">
        <v>11363.76</v>
      </c>
    </row>
    <row r="3955" spans="1:4" ht="30" customHeight="1" x14ac:dyDescent="0.25">
      <c r="A3955" s="118">
        <v>2909376</v>
      </c>
      <c r="B3955" s="119" t="s">
        <v>19113</v>
      </c>
      <c r="C3955" s="118" t="s">
        <v>16986</v>
      </c>
      <c r="D3955" s="120">
        <v>15131.82</v>
      </c>
    </row>
    <row r="3956" spans="1:4" ht="30" customHeight="1" x14ac:dyDescent="0.25">
      <c r="A3956" s="118">
        <v>2909378</v>
      </c>
      <c r="B3956" s="119" t="s">
        <v>19114</v>
      </c>
      <c r="C3956" s="118" t="s">
        <v>16986</v>
      </c>
      <c r="D3956" s="120">
        <v>15859.31</v>
      </c>
    </row>
    <row r="3957" spans="1:4" ht="30" customHeight="1" x14ac:dyDescent="0.25">
      <c r="A3957" s="118">
        <v>2909385</v>
      </c>
      <c r="B3957" s="119" t="s">
        <v>19115</v>
      </c>
      <c r="C3957" s="118" t="s">
        <v>16986</v>
      </c>
      <c r="D3957" s="120">
        <v>16724.64</v>
      </c>
    </row>
    <row r="3958" spans="1:4" ht="30" customHeight="1" x14ac:dyDescent="0.25">
      <c r="A3958" s="118">
        <v>2909383</v>
      </c>
      <c r="B3958" s="119" t="s">
        <v>19116</v>
      </c>
      <c r="C3958" s="118" t="s">
        <v>16986</v>
      </c>
      <c r="D3958" s="120">
        <v>6685.11</v>
      </c>
    </row>
    <row r="3959" spans="1:4" ht="30" customHeight="1" x14ac:dyDescent="0.25">
      <c r="A3959" s="118">
        <v>2909384</v>
      </c>
      <c r="B3959" s="119" t="s">
        <v>19117</v>
      </c>
      <c r="C3959" s="118" t="s">
        <v>16986</v>
      </c>
      <c r="D3959" s="120">
        <v>7017.99</v>
      </c>
    </row>
    <row r="3960" spans="1:4" ht="15.75" customHeight="1" x14ac:dyDescent="0.25">
      <c r="A3960" s="118">
        <v>2909148</v>
      </c>
      <c r="B3960" s="119" t="s">
        <v>19118</v>
      </c>
      <c r="C3960" s="118" t="s">
        <v>16986</v>
      </c>
      <c r="D3960" s="120">
        <v>469.26</v>
      </c>
    </row>
    <row r="3961" spans="1:4" ht="15.75" customHeight="1" x14ac:dyDescent="0.25">
      <c r="A3961" s="118">
        <v>2909389</v>
      </c>
      <c r="B3961" s="119" t="s">
        <v>19119</v>
      </c>
      <c r="C3961" s="118" t="s">
        <v>16986</v>
      </c>
      <c r="D3961" s="120">
        <v>3747.35</v>
      </c>
    </row>
    <row r="3962" spans="1:4" ht="15.75" customHeight="1" x14ac:dyDescent="0.25">
      <c r="A3962" s="118">
        <v>2909390</v>
      </c>
      <c r="B3962" s="119" t="s">
        <v>19120</v>
      </c>
      <c r="C3962" s="118" t="s">
        <v>16986</v>
      </c>
      <c r="D3962" s="120">
        <v>2638.99</v>
      </c>
    </row>
    <row r="3963" spans="1:4" ht="15.75" customHeight="1" x14ac:dyDescent="0.25">
      <c r="A3963" s="118">
        <v>2909391</v>
      </c>
      <c r="B3963" s="119" t="s">
        <v>19121</v>
      </c>
      <c r="C3963" s="118" t="s">
        <v>16986</v>
      </c>
      <c r="D3963" s="120">
        <v>4497.1099999999997</v>
      </c>
    </row>
    <row r="3964" spans="1:4" ht="30" customHeight="1" x14ac:dyDescent="0.25">
      <c r="A3964" s="118">
        <v>3009336</v>
      </c>
      <c r="B3964" s="119" t="s">
        <v>19122</v>
      </c>
      <c r="C3964" s="118" t="s">
        <v>15154</v>
      </c>
      <c r="D3964" s="120">
        <v>104.55</v>
      </c>
    </row>
    <row r="3965" spans="1:4" ht="30" customHeight="1" x14ac:dyDescent="0.25">
      <c r="A3965" s="118">
        <v>3009337</v>
      </c>
      <c r="B3965" s="119" t="s">
        <v>19123</v>
      </c>
      <c r="C3965" s="118" t="s">
        <v>15154</v>
      </c>
      <c r="D3965" s="120">
        <v>107.32</v>
      </c>
    </row>
    <row r="3966" spans="1:4" ht="30" customHeight="1" x14ac:dyDescent="0.25">
      <c r="A3966" s="118">
        <v>3009340</v>
      </c>
      <c r="B3966" s="119" t="s">
        <v>19124</v>
      </c>
      <c r="C3966" s="118" t="s">
        <v>15154</v>
      </c>
      <c r="D3966" s="120">
        <v>199.89</v>
      </c>
    </row>
    <row r="3967" spans="1:4" ht="30" customHeight="1" x14ac:dyDescent="0.25">
      <c r="A3967" s="118">
        <v>3009341</v>
      </c>
      <c r="B3967" s="119" t="s">
        <v>19125</v>
      </c>
      <c r="C3967" s="118" t="s">
        <v>15154</v>
      </c>
      <c r="D3967" s="120">
        <v>205.43</v>
      </c>
    </row>
    <row r="3968" spans="1:4" ht="30" customHeight="1" x14ac:dyDescent="0.25">
      <c r="A3968" s="118">
        <v>3009344</v>
      </c>
      <c r="B3968" s="119" t="s">
        <v>19126</v>
      </c>
      <c r="C3968" s="118" t="s">
        <v>15154</v>
      </c>
      <c r="D3968" s="120">
        <v>105.03</v>
      </c>
    </row>
    <row r="3969" spans="1:4" ht="30" customHeight="1" x14ac:dyDescent="0.25">
      <c r="A3969" s="118">
        <v>3009345</v>
      </c>
      <c r="B3969" s="119" t="s">
        <v>19127</v>
      </c>
      <c r="C3969" s="118" t="s">
        <v>15154</v>
      </c>
      <c r="D3969" s="120">
        <v>107.8</v>
      </c>
    </row>
    <row r="3970" spans="1:4" ht="30" customHeight="1" x14ac:dyDescent="0.25">
      <c r="A3970" s="118">
        <v>3009348</v>
      </c>
      <c r="B3970" s="119" t="s">
        <v>19128</v>
      </c>
      <c r="C3970" s="118" t="s">
        <v>15154</v>
      </c>
      <c r="D3970" s="120">
        <v>199.95</v>
      </c>
    </row>
    <row r="3971" spans="1:4" ht="30" customHeight="1" x14ac:dyDescent="0.25">
      <c r="A3971" s="118">
        <v>3009349</v>
      </c>
      <c r="B3971" s="119" t="s">
        <v>19129</v>
      </c>
      <c r="C3971" s="118" t="s">
        <v>15154</v>
      </c>
      <c r="D3971" s="120">
        <v>205.49</v>
      </c>
    </row>
    <row r="3972" spans="1:4" ht="30" customHeight="1" x14ac:dyDescent="0.25">
      <c r="A3972" s="118">
        <v>3009338</v>
      </c>
      <c r="B3972" s="119" t="s">
        <v>19130</v>
      </c>
      <c r="C3972" s="118" t="s">
        <v>15154</v>
      </c>
      <c r="D3972" s="120">
        <v>104.55</v>
      </c>
    </row>
    <row r="3973" spans="1:4" ht="30" customHeight="1" x14ac:dyDescent="0.25">
      <c r="A3973" s="118">
        <v>3009339</v>
      </c>
      <c r="B3973" s="119" t="s">
        <v>19131</v>
      </c>
      <c r="C3973" s="118" t="s">
        <v>15154</v>
      </c>
      <c r="D3973" s="120">
        <v>107.32</v>
      </c>
    </row>
    <row r="3974" spans="1:4" ht="30" customHeight="1" x14ac:dyDescent="0.25">
      <c r="A3974" s="118">
        <v>3009342</v>
      </c>
      <c r="B3974" s="119" t="s">
        <v>19132</v>
      </c>
      <c r="C3974" s="118" t="s">
        <v>15154</v>
      </c>
      <c r="D3974" s="120">
        <v>199.89</v>
      </c>
    </row>
    <row r="3975" spans="1:4" ht="30" customHeight="1" x14ac:dyDescent="0.25">
      <c r="A3975" s="118">
        <v>3009343</v>
      </c>
      <c r="B3975" s="119" t="s">
        <v>19133</v>
      </c>
      <c r="C3975" s="118" t="s">
        <v>15154</v>
      </c>
      <c r="D3975" s="120">
        <v>205.43</v>
      </c>
    </row>
    <row r="3976" spans="1:4" ht="30" customHeight="1" x14ac:dyDescent="0.25">
      <c r="A3976" s="118">
        <v>3009346</v>
      </c>
      <c r="B3976" s="119" t="s">
        <v>19134</v>
      </c>
      <c r="C3976" s="118" t="s">
        <v>15154</v>
      </c>
      <c r="D3976" s="120">
        <v>105.03</v>
      </c>
    </row>
    <row r="3977" spans="1:4" ht="30" customHeight="1" x14ac:dyDescent="0.25">
      <c r="A3977" s="118">
        <v>3009347</v>
      </c>
      <c r="B3977" s="119" t="s">
        <v>19135</v>
      </c>
      <c r="C3977" s="118" t="s">
        <v>15154</v>
      </c>
      <c r="D3977" s="120">
        <v>107.8</v>
      </c>
    </row>
    <row r="3978" spans="1:4" ht="30" customHeight="1" x14ac:dyDescent="0.25">
      <c r="A3978" s="118">
        <v>3009350</v>
      </c>
      <c r="B3978" s="119" t="s">
        <v>19136</v>
      </c>
      <c r="C3978" s="118" t="s">
        <v>15154</v>
      </c>
      <c r="D3978" s="120">
        <v>199.95</v>
      </c>
    </row>
    <row r="3979" spans="1:4" ht="30" customHeight="1" x14ac:dyDescent="0.25">
      <c r="A3979" s="118">
        <v>3009351</v>
      </c>
      <c r="B3979" s="119" t="s">
        <v>19137</v>
      </c>
      <c r="C3979" s="118" t="s">
        <v>15154</v>
      </c>
      <c r="D3979" s="120">
        <v>205.49</v>
      </c>
    </row>
    <row r="3980" spans="1:4" ht="15.75" customHeight="1" x14ac:dyDescent="0.25">
      <c r="A3980" s="118">
        <v>3009080</v>
      </c>
      <c r="B3980" s="119" t="s">
        <v>19138</v>
      </c>
      <c r="C3980" s="118" t="s">
        <v>15154</v>
      </c>
      <c r="D3980" s="120">
        <v>0.15</v>
      </c>
    </row>
    <row r="3981" spans="1:4" ht="15.75" customHeight="1" x14ac:dyDescent="0.25">
      <c r="A3981" s="118">
        <v>3009075</v>
      </c>
      <c r="B3981" s="119" t="s">
        <v>19139</v>
      </c>
      <c r="C3981" s="118" t="s">
        <v>15154</v>
      </c>
      <c r="D3981" s="120">
        <v>55.67</v>
      </c>
    </row>
    <row r="3982" spans="1:4" ht="15.75" customHeight="1" x14ac:dyDescent="0.25">
      <c r="A3982" s="118">
        <v>3009076</v>
      </c>
      <c r="B3982" s="119" t="s">
        <v>19140</v>
      </c>
      <c r="C3982" s="118" t="s">
        <v>15154</v>
      </c>
      <c r="D3982" s="120">
        <v>57.49</v>
      </c>
    </row>
    <row r="3983" spans="1:4" ht="15.75" customHeight="1" x14ac:dyDescent="0.25">
      <c r="A3983" s="118">
        <v>3009077</v>
      </c>
      <c r="B3983" s="119" t="s">
        <v>19141</v>
      </c>
      <c r="C3983" s="118" t="s">
        <v>15154</v>
      </c>
      <c r="D3983" s="120">
        <v>60.69</v>
      </c>
    </row>
    <row r="3984" spans="1:4" ht="15.75" customHeight="1" x14ac:dyDescent="0.25">
      <c r="A3984" s="118">
        <v>3009078</v>
      </c>
      <c r="B3984" s="119" t="s">
        <v>19142</v>
      </c>
      <c r="C3984" s="118" t="s">
        <v>15154</v>
      </c>
      <c r="D3984" s="120">
        <v>63.13</v>
      </c>
    </row>
    <row r="3985" spans="1:4" ht="15.75" customHeight="1" x14ac:dyDescent="0.25">
      <c r="A3985" s="118">
        <v>3009087</v>
      </c>
      <c r="B3985" s="119" t="s">
        <v>19143</v>
      </c>
      <c r="C3985" s="118" t="s">
        <v>15154</v>
      </c>
      <c r="D3985" s="120">
        <v>0.11</v>
      </c>
    </row>
    <row r="3986" spans="1:4" ht="30" customHeight="1" x14ac:dyDescent="0.25">
      <c r="A3986" s="118">
        <v>3009085</v>
      </c>
      <c r="B3986" s="119" t="s">
        <v>19144</v>
      </c>
      <c r="C3986" s="118" t="s">
        <v>15233</v>
      </c>
      <c r="D3986" s="120">
        <v>1046.24</v>
      </c>
    </row>
    <row r="3987" spans="1:4" ht="30" customHeight="1" x14ac:dyDescent="0.25">
      <c r="A3987" s="118">
        <v>3009086</v>
      </c>
      <c r="B3987" s="119" t="s">
        <v>19145</v>
      </c>
      <c r="C3987" s="118" t="s">
        <v>15233</v>
      </c>
      <c r="D3987" s="120">
        <v>1399.43</v>
      </c>
    </row>
    <row r="3988" spans="1:4" ht="30" customHeight="1" x14ac:dyDescent="0.25">
      <c r="A3988" s="118">
        <v>3009089</v>
      </c>
      <c r="B3988" s="119" t="s">
        <v>19146</v>
      </c>
      <c r="C3988" s="118" t="s">
        <v>15233</v>
      </c>
      <c r="D3988" s="120">
        <v>1702.65</v>
      </c>
    </row>
    <row r="3989" spans="1:4" ht="30" customHeight="1" x14ac:dyDescent="0.25">
      <c r="A3989" s="118">
        <v>3009090</v>
      </c>
      <c r="B3989" s="119" t="s">
        <v>19147</v>
      </c>
      <c r="C3989" s="118" t="s">
        <v>15233</v>
      </c>
      <c r="D3989" s="120">
        <v>1537.27</v>
      </c>
    </row>
    <row r="3990" spans="1:4" ht="15.75" customHeight="1" x14ac:dyDescent="0.25">
      <c r="A3990" s="118">
        <v>3009004</v>
      </c>
      <c r="B3990" s="119" t="s">
        <v>19148</v>
      </c>
      <c r="C3990" s="118" t="s">
        <v>15154</v>
      </c>
      <c r="D3990" s="120">
        <v>390.69</v>
      </c>
    </row>
    <row r="3991" spans="1:4" ht="15.75" customHeight="1" x14ac:dyDescent="0.25">
      <c r="A3991" s="118">
        <v>3009002</v>
      </c>
      <c r="B3991" s="119" t="s">
        <v>19149</v>
      </c>
      <c r="C3991" s="118" t="s">
        <v>15154</v>
      </c>
      <c r="D3991" s="120">
        <v>300.07</v>
      </c>
    </row>
    <row r="3992" spans="1:4" ht="15.75" customHeight="1" x14ac:dyDescent="0.25">
      <c r="A3992" s="118">
        <v>3009006</v>
      </c>
      <c r="B3992" s="119" t="s">
        <v>19150</v>
      </c>
      <c r="C3992" s="118" t="s">
        <v>15154</v>
      </c>
      <c r="D3992" s="120">
        <v>518.58000000000004</v>
      </c>
    </row>
    <row r="3993" spans="1:4" ht="30" customHeight="1" x14ac:dyDescent="0.25">
      <c r="A3993" s="118">
        <v>3009280</v>
      </c>
      <c r="B3993" s="119" t="s">
        <v>19151</v>
      </c>
      <c r="C3993" s="118" t="s">
        <v>16986</v>
      </c>
      <c r="D3993" s="120">
        <v>676390.23</v>
      </c>
    </row>
    <row r="3994" spans="1:4" ht="30" customHeight="1" x14ac:dyDescent="0.25">
      <c r="A3994" s="118">
        <v>3009281</v>
      </c>
      <c r="B3994" s="119" t="s">
        <v>19152</v>
      </c>
      <c r="C3994" s="118" t="s">
        <v>16986</v>
      </c>
      <c r="D3994" s="120">
        <v>670166.99</v>
      </c>
    </row>
    <row r="3995" spans="1:4" ht="30" customHeight="1" x14ac:dyDescent="0.25">
      <c r="A3995" s="118">
        <v>3009061</v>
      </c>
      <c r="B3995" s="119" t="s">
        <v>19153</v>
      </c>
      <c r="C3995" s="118" t="s">
        <v>16986</v>
      </c>
      <c r="D3995" s="120">
        <v>710068.9</v>
      </c>
    </row>
    <row r="3996" spans="1:4" ht="30" customHeight="1" x14ac:dyDescent="0.25">
      <c r="A3996" s="118">
        <v>3009062</v>
      </c>
      <c r="B3996" s="119" t="s">
        <v>19154</v>
      </c>
      <c r="C3996" s="118" t="s">
        <v>16986</v>
      </c>
      <c r="D3996" s="120">
        <v>703534.56</v>
      </c>
    </row>
    <row r="3997" spans="1:4" ht="30" customHeight="1" x14ac:dyDescent="0.25">
      <c r="A3997" s="118">
        <v>3009278</v>
      </c>
      <c r="B3997" s="119" t="s">
        <v>19155</v>
      </c>
      <c r="C3997" s="118" t="s">
        <v>16986</v>
      </c>
      <c r="D3997" s="120">
        <v>520073.64</v>
      </c>
    </row>
    <row r="3998" spans="1:4" ht="30" customHeight="1" x14ac:dyDescent="0.25">
      <c r="A3998" s="118">
        <v>3009279</v>
      </c>
      <c r="B3998" s="119" t="s">
        <v>19156</v>
      </c>
      <c r="C3998" s="118" t="s">
        <v>16986</v>
      </c>
      <c r="D3998" s="120">
        <v>515979</v>
      </c>
    </row>
    <row r="3999" spans="1:4" ht="30" customHeight="1" x14ac:dyDescent="0.25">
      <c r="A3999" s="118">
        <v>3009059</v>
      </c>
      <c r="B3999" s="119" t="s">
        <v>19157</v>
      </c>
      <c r="C3999" s="118" t="s">
        <v>16986</v>
      </c>
      <c r="D3999" s="120">
        <v>545969.30000000005</v>
      </c>
    </row>
    <row r="4000" spans="1:4" ht="30" customHeight="1" x14ac:dyDescent="0.25">
      <c r="A4000" s="118">
        <v>3009060</v>
      </c>
      <c r="B4000" s="119" t="s">
        <v>19158</v>
      </c>
      <c r="C4000" s="118" t="s">
        <v>16986</v>
      </c>
      <c r="D4000" s="120">
        <v>541669.54</v>
      </c>
    </row>
    <row r="4001" spans="1:4" ht="30" customHeight="1" x14ac:dyDescent="0.25">
      <c r="A4001" s="118">
        <v>3009282</v>
      </c>
      <c r="B4001" s="119" t="s">
        <v>19159</v>
      </c>
      <c r="C4001" s="118" t="s">
        <v>16986</v>
      </c>
      <c r="D4001" s="120">
        <v>889580.02</v>
      </c>
    </row>
    <row r="4002" spans="1:4" ht="30" customHeight="1" x14ac:dyDescent="0.25">
      <c r="A4002" s="118">
        <v>3009283</v>
      </c>
      <c r="B4002" s="119" t="s">
        <v>19160</v>
      </c>
      <c r="C4002" s="118" t="s">
        <v>16986</v>
      </c>
      <c r="D4002" s="120">
        <v>883358.45</v>
      </c>
    </row>
    <row r="4003" spans="1:4" ht="30" customHeight="1" x14ac:dyDescent="0.25">
      <c r="A4003" s="118">
        <v>3009063</v>
      </c>
      <c r="B4003" s="119" t="s">
        <v>19161</v>
      </c>
      <c r="C4003" s="118" t="s">
        <v>16986</v>
      </c>
      <c r="D4003" s="120">
        <v>933873.43</v>
      </c>
    </row>
    <row r="4004" spans="1:4" ht="30" customHeight="1" x14ac:dyDescent="0.25">
      <c r="A4004" s="118">
        <v>3009064</v>
      </c>
      <c r="B4004" s="119" t="s">
        <v>19162</v>
      </c>
      <c r="C4004" s="118" t="s">
        <v>16986</v>
      </c>
      <c r="D4004" s="120">
        <v>927340.83</v>
      </c>
    </row>
    <row r="4005" spans="1:4" ht="15.75" customHeight="1" x14ac:dyDescent="0.25">
      <c r="A4005" s="118">
        <v>3009081</v>
      </c>
      <c r="B4005" s="119" t="s">
        <v>19163</v>
      </c>
      <c r="C4005" s="118" t="s">
        <v>15154</v>
      </c>
      <c r="D4005" s="120">
        <v>812.57</v>
      </c>
    </row>
    <row r="4006" spans="1:4" ht="15.75" customHeight="1" x14ac:dyDescent="0.25">
      <c r="A4006" s="118">
        <v>3009082</v>
      </c>
      <c r="B4006" s="119" t="s">
        <v>19164</v>
      </c>
      <c r="C4006" s="118" t="s">
        <v>15154</v>
      </c>
      <c r="D4006" s="120">
        <v>872.93</v>
      </c>
    </row>
    <row r="4007" spans="1:4" ht="15.75" customHeight="1" x14ac:dyDescent="0.25">
      <c r="A4007" s="118">
        <v>3009083</v>
      </c>
      <c r="B4007" s="119" t="s">
        <v>19165</v>
      </c>
      <c r="C4007" s="118" t="s">
        <v>15154</v>
      </c>
      <c r="D4007" s="120">
        <v>932.59</v>
      </c>
    </row>
    <row r="4008" spans="1:4" ht="15.75" customHeight="1" x14ac:dyDescent="0.25">
      <c r="A4008" s="118">
        <v>3009084</v>
      </c>
      <c r="B4008" s="119" t="s">
        <v>19166</v>
      </c>
      <c r="C4008" s="118" t="s">
        <v>15154</v>
      </c>
      <c r="D4008" s="120">
        <v>917.3</v>
      </c>
    </row>
    <row r="4009" spans="1:4" ht="15.75" customHeight="1" x14ac:dyDescent="0.25">
      <c r="A4009" s="118">
        <v>3009070</v>
      </c>
      <c r="B4009" s="119" t="s">
        <v>19167</v>
      </c>
      <c r="C4009" s="118" t="s">
        <v>15154</v>
      </c>
      <c r="D4009" s="120">
        <v>514.77</v>
      </c>
    </row>
    <row r="4010" spans="1:4" ht="15.75" customHeight="1" x14ac:dyDescent="0.25">
      <c r="A4010" s="118">
        <v>3009285</v>
      </c>
      <c r="B4010" s="119" t="s">
        <v>19168</v>
      </c>
      <c r="C4010" s="118" t="s">
        <v>16986</v>
      </c>
      <c r="D4010" s="120">
        <v>837719.69</v>
      </c>
    </row>
    <row r="4011" spans="1:4" ht="15.75" customHeight="1" x14ac:dyDescent="0.25">
      <c r="A4011" s="118">
        <v>3009072</v>
      </c>
      <c r="B4011" s="119" t="s">
        <v>19169</v>
      </c>
      <c r="C4011" s="118" t="s">
        <v>16986</v>
      </c>
      <c r="D4011" s="120">
        <v>879430.97</v>
      </c>
    </row>
    <row r="4012" spans="1:4" ht="15.75" customHeight="1" x14ac:dyDescent="0.25">
      <c r="A4012" s="118">
        <v>3009069</v>
      </c>
      <c r="B4012" s="119" t="s">
        <v>19170</v>
      </c>
      <c r="C4012" s="118" t="s">
        <v>15154</v>
      </c>
      <c r="D4012" s="120">
        <v>284.89</v>
      </c>
    </row>
    <row r="4013" spans="1:4" ht="15.75" customHeight="1" x14ac:dyDescent="0.25">
      <c r="A4013" s="118">
        <v>3009284</v>
      </c>
      <c r="B4013" s="119" t="s">
        <v>19171</v>
      </c>
      <c r="C4013" s="118" t="s">
        <v>16986</v>
      </c>
      <c r="D4013" s="120">
        <v>459635.71</v>
      </c>
    </row>
    <row r="4014" spans="1:4" ht="15.75" customHeight="1" x14ac:dyDescent="0.25">
      <c r="A4014" s="118">
        <v>3009071</v>
      </c>
      <c r="B4014" s="119" t="s">
        <v>19172</v>
      </c>
      <c r="C4014" s="118" t="s">
        <v>16986</v>
      </c>
      <c r="D4014" s="120">
        <v>482522.17</v>
      </c>
    </row>
    <row r="4015" spans="1:4" ht="15.75" customHeight="1" x14ac:dyDescent="0.25">
      <c r="A4015" s="118">
        <v>3009091</v>
      </c>
      <c r="B4015" s="119" t="s">
        <v>19173</v>
      </c>
      <c r="C4015" s="118" t="s">
        <v>15350</v>
      </c>
      <c r="D4015" s="120">
        <v>162.08000000000001</v>
      </c>
    </row>
    <row r="4016" spans="1:4" ht="15.75" customHeight="1" x14ac:dyDescent="0.25">
      <c r="A4016" s="118">
        <v>3009058</v>
      </c>
      <c r="B4016" s="119" t="s">
        <v>19174</v>
      </c>
      <c r="C4016" s="118" t="s">
        <v>15154</v>
      </c>
      <c r="D4016" s="120">
        <v>92793.919999999998</v>
      </c>
    </row>
    <row r="4017" spans="1:4" ht="15.75" customHeight="1" x14ac:dyDescent="0.25">
      <c r="A4017" s="118">
        <v>3009229</v>
      </c>
      <c r="B4017" s="119" t="s">
        <v>19175</v>
      </c>
      <c r="C4017" s="118" t="s">
        <v>16986</v>
      </c>
      <c r="D4017" s="120">
        <v>235.77</v>
      </c>
    </row>
    <row r="4018" spans="1:4" ht="15.75" customHeight="1" x14ac:dyDescent="0.25">
      <c r="A4018" s="118">
        <v>3009132</v>
      </c>
      <c r="B4018" s="119" t="s">
        <v>19176</v>
      </c>
      <c r="C4018" s="118" t="s">
        <v>16986</v>
      </c>
      <c r="D4018" s="120">
        <v>1384.64</v>
      </c>
    </row>
    <row r="4019" spans="1:4" ht="15.75" customHeight="1" x14ac:dyDescent="0.25">
      <c r="A4019" s="118">
        <v>3009133</v>
      </c>
      <c r="B4019" s="119" t="s">
        <v>19177</v>
      </c>
      <c r="C4019" s="118" t="s">
        <v>16986</v>
      </c>
      <c r="D4019" s="120">
        <v>1996.2</v>
      </c>
    </row>
    <row r="4020" spans="1:4" ht="15.75" customHeight="1" x14ac:dyDescent="0.25">
      <c r="A4020" s="118">
        <v>3009321</v>
      </c>
      <c r="B4020" s="119" t="s">
        <v>19178</v>
      </c>
      <c r="C4020" s="118" t="s">
        <v>15154</v>
      </c>
      <c r="D4020" s="120">
        <v>1589.56</v>
      </c>
    </row>
    <row r="4021" spans="1:4" ht="15.75" customHeight="1" x14ac:dyDescent="0.25">
      <c r="A4021" s="118">
        <v>3009322</v>
      </c>
      <c r="B4021" s="119" t="s">
        <v>19179</v>
      </c>
      <c r="C4021" s="118" t="s">
        <v>15154</v>
      </c>
      <c r="D4021" s="120">
        <v>1585.2</v>
      </c>
    </row>
    <row r="4022" spans="1:4" ht="15.75" customHeight="1" x14ac:dyDescent="0.25">
      <c r="A4022" s="118">
        <v>3009323</v>
      </c>
      <c r="B4022" s="119" t="s">
        <v>19180</v>
      </c>
      <c r="C4022" s="118" t="s">
        <v>15154</v>
      </c>
      <c r="D4022" s="120">
        <v>1655.03</v>
      </c>
    </row>
    <row r="4023" spans="1:4" ht="15.75" customHeight="1" x14ac:dyDescent="0.25">
      <c r="A4023" s="118">
        <v>3009324</v>
      </c>
      <c r="B4023" s="119" t="s">
        <v>19181</v>
      </c>
      <c r="C4023" s="118" t="s">
        <v>15154</v>
      </c>
      <c r="D4023" s="120">
        <v>1602.61</v>
      </c>
    </row>
    <row r="4024" spans="1:4" ht="30" customHeight="1" x14ac:dyDescent="0.25">
      <c r="A4024" s="118">
        <v>3009096</v>
      </c>
      <c r="B4024" s="119" t="s">
        <v>19182</v>
      </c>
      <c r="C4024" s="118" t="s">
        <v>15154</v>
      </c>
      <c r="D4024" s="120">
        <v>271.81</v>
      </c>
    </row>
    <row r="4025" spans="1:4" ht="30" customHeight="1" x14ac:dyDescent="0.25">
      <c r="A4025" s="118">
        <v>3009330</v>
      </c>
      <c r="B4025" s="119" t="s">
        <v>19183</v>
      </c>
      <c r="C4025" s="118" t="s">
        <v>15154</v>
      </c>
      <c r="D4025" s="120">
        <v>220.26</v>
      </c>
    </row>
    <row r="4026" spans="1:4" ht="30" customHeight="1" x14ac:dyDescent="0.25">
      <c r="A4026" s="118">
        <v>3009326</v>
      </c>
      <c r="B4026" s="119" t="s">
        <v>19184</v>
      </c>
      <c r="C4026" s="118" t="s">
        <v>15154</v>
      </c>
      <c r="D4026" s="120">
        <v>226.36</v>
      </c>
    </row>
    <row r="4027" spans="1:4" ht="30" customHeight="1" x14ac:dyDescent="0.25">
      <c r="A4027" s="118">
        <v>3009234</v>
      </c>
      <c r="B4027" s="119" t="s">
        <v>19185</v>
      </c>
      <c r="C4027" s="118" t="s">
        <v>16986</v>
      </c>
      <c r="D4027" s="120">
        <v>1089171.1499999999</v>
      </c>
    </row>
    <row r="4028" spans="1:4" ht="30" customHeight="1" x14ac:dyDescent="0.25">
      <c r="A4028" s="118">
        <v>3009022</v>
      </c>
      <c r="B4028" s="119" t="s">
        <v>19186</v>
      </c>
      <c r="C4028" s="118" t="s">
        <v>16986</v>
      </c>
      <c r="D4028" s="120">
        <v>1095284.1599999999</v>
      </c>
    </row>
    <row r="4029" spans="1:4" ht="30" customHeight="1" x14ac:dyDescent="0.25">
      <c r="A4029" s="118">
        <v>3009230</v>
      </c>
      <c r="B4029" s="119" t="s">
        <v>19187</v>
      </c>
      <c r="C4029" s="118" t="s">
        <v>16986</v>
      </c>
      <c r="D4029" s="120">
        <v>1633930.05</v>
      </c>
    </row>
    <row r="4030" spans="1:4" ht="30" customHeight="1" x14ac:dyDescent="0.25">
      <c r="A4030" s="118">
        <v>3009018</v>
      </c>
      <c r="B4030" s="119" t="s">
        <v>19188</v>
      </c>
      <c r="C4030" s="118" t="s">
        <v>16986</v>
      </c>
      <c r="D4030" s="120">
        <v>1643099.56</v>
      </c>
    </row>
    <row r="4031" spans="1:4" ht="30" customHeight="1" x14ac:dyDescent="0.25">
      <c r="A4031" s="118">
        <v>3009288</v>
      </c>
      <c r="B4031" s="119" t="s">
        <v>19189</v>
      </c>
      <c r="C4031" s="118" t="s">
        <v>16986</v>
      </c>
      <c r="D4031" s="120">
        <v>1360216.08</v>
      </c>
    </row>
    <row r="4032" spans="1:4" ht="30" customHeight="1" x14ac:dyDescent="0.25">
      <c r="A4032" s="118">
        <v>3009013</v>
      </c>
      <c r="B4032" s="119" t="s">
        <v>19190</v>
      </c>
      <c r="C4032" s="118" t="s">
        <v>16986</v>
      </c>
      <c r="D4032" s="120">
        <v>1379594.94</v>
      </c>
    </row>
    <row r="4033" spans="1:4" ht="30" customHeight="1" x14ac:dyDescent="0.25">
      <c r="A4033" s="118">
        <v>3009292</v>
      </c>
      <c r="B4033" s="119" t="s">
        <v>19191</v>
      </c>
      <c r="C4033" s="118" t="s">
        <v>16986</v>
      </c>
      <c r="D4033" s="120">
        <v>2040326.91</v>
      </c>
    </row>
    <row r="4034" spans="1:4" ht="30" customHeight="1" x14ac:dyDescent="0.25">
      <c r="A4034" s="118">
        <v>3009225</v>
      </c>
      <c r="B4034" s="119" t="s">
        <v>19192</v>
      </c>
      <c r="C4034" s="118" t="s">
        <v>16986</v>
      </c>
      <c r="D4034" s="120">
        <v>2069395.39</v>
      </c>
    </row>
    <row r="4035" spans="1:4" ht="15.75" customHeight="1" x14ac:dyDescent="0.25">
      <c r="A4035" s="118">
        <v>3009100</v>
      </c>
      <c r="B4035" s="119" t="s">
        <v>19193</v>
      </c>
      <c r="C4035" s="118" t="s">
        <v>15154</v>
      </c>
      <c r="D4035" s="120">
        <v>49766.58</v>
      </c>
    </row>
    <row r="4036" spans="1:4" ht="30" customHeight="1" x14ac:dyDescent="0.25">
      <c r="A4036" s="118">
        <v>3009238</v>
      </c>
      <c r="B4036" s="119" t="s">
        <v>19194</v>
      </c>
      <c r="C4036" s="118" t="s">
        <v>16986</v>
      </c>
      <c r="D4036" s="120">
        <v>973236.04</v>
      </c>
    </row>
    <row r="4037" spans="1:4" ht="30" customHeight="1" x14ac:dyDescent="0.25">
      <c r="A4037" s="118">
        <v>3009304</v>
      </c>
      <c r="B4037" s="119" t="s">
        <v>19195</v>
      </c>
      <c r="C4037" s="118" t="s">
        <v>16986</v>
      </c>
      <c r="D4037" s="120">
        <v>1459736.02</v>
      </c>
    </row>
    <row r="4038" spans="1:4" ht="30" customHeight="1" x14ac:dyDescent="0.25">
      <c r="A4038" s="118">
        <v>3009030</v>
      </c>
      <c r="B4038" s="119" t="s">
        <v>19196</v>
      </c>
      <c r="C4038" s="118" t="s">
        <v>16986</v>
      </c>
      <c r="D4038" s="120">
        <v>1468897.05</v>
      </c>
    </row>
    <row r="4039" spans="1:4" ht="30" customHeight="1" x14ac:dyDescent="0.25">
      <c r="A4039" s="118">
        <v>3009254</v>
      </c>
      <c r="B4039" s="119" t="s">
        <v>19197</v>
      </c>
      <c r="C4039" s="118" t="s">
        <v>16986</v>
      </c>
      <c r="D4039" s="120">
        <v>1456133.62</v>
      </c>
    </row>
    <row r="4040" spans="1:4" ht="30" customHeight="1" x14ac:dyDescent="0.25">
      <c r="A4040" s="118">
        <v>3009262</v>
      </c>
      <c r="B4040" s="119" t="s">
        <v>19198</v>
      </c>
      <c r="C4040" s="118" t="s">
        <v>16986</v>
      </c>
      <c r="D4040" s="120">
        <v>1242692.56</v>
      </c>
    </row>
    <row r="4041" spans="1:4" ht="30" customHeight="1" x14ac:dyDescent="0.25">
      <c r="A4041" s="118">
        <v>3009034</v>
      </c>
      <c r="B4041" s="119" t="s">
        <v>19199</v>
      </c>
      <c r="C4041" s="118" t="s">
        <v>16986</v>
      </c>
      <c r="D4041" s="120">
        <v>1486584.8</v>
      </c>
    </row>
    <row r="4042" spans="1:4" ht="30" customHeight="1" x14ac:dyDescent="0.25">
      <c r="A4042" s="118">
        <v>3009042</v>
      </c>
      <c r="B4042" s="119" t="s">
        <v>19200</v>
      </c>
      <c r="C4042" s="118" t="s">
        <v>16986</v>
      </c>
      <c r="D4042" s="120">
        <v>1262516.33</v>
      </c>
    </row>
    <row r="4043" spans="1:4" ht="30" customHeight="1" x14ac:dyDescent="0.25">
      <c r="A4043" s="118">
        <v>3009270</v>
      </c>
      <c r="B4043" s="119" t="s">
        <v>19201</v>
      </c>
      <c r="C4043" s="118" t="s">
        <v>16986</v>
      </c>
      <c r="D4043" s="120">
        <v>2184919.11</v>
      </c>
    </row>
    <row r="4044" spans="1:4" ht="30" customHeight="1" x14ac:dyDescent="0.25">
      <c r="A4044" s="118">
        <v>3009050</v>
      </c>
      <c r="B4044" s="119" t="s">
        <v>19202</v>
      </c>
      <c r="C4044" s="118" t="s">
        <v>16986</v>
      </c>
      <c r="D4044" s="120">
        <v>2230638.0299999998</v>
      </c>
    </row>
    <row r="4045" spans="1:4" ht="15.75" customHeight="1" x14ac:dyDescent="0.25">
      <c r="A4045" s="118">
        <v>3009101</v>
      </c>
      <c r="B4045" s="119" t="s">
        <v>19203</v>
      </c>
      <c r="C4045" s="118" t="s">
        <v>15154</v>
      </c>
      <c r="D4045" s="120">
        <v>99804.97</v>
      </c>
    </row>
    <row r="4046" spans="1:4" ht="30" customHeight="1" x14ac:dyDescent="0.25">
      <c r="A4046" s="118">
        <v>3009246</v>
      </c>
      <c r="B4046" s="119" t="s">
        <v>19204</v>
      </c>
      <c r="C4046" s="118" t="s">
        <v>16986</v>
      </c>
      <c r="D4046" s="120">
        <v>967265.2</v>
      </c>
    </row>
    <row r="4047" spans="1:4" ht="30" customHeight="1" x14ac:dyDescent="0.25">
      <c r="A4047" s="118">
        <v>3009208</v>
      </c>
      <c r="B4047" s="119" t="s">
        <v>19205</v>
      </c>
      <c r="C4047" s="118" t="s">
        <v>16986</v>
      </c>
      <c r="D4047" s="120">
        <v>973372.78</v>
      </c>
    </row>
    <row r="4048" spans="1:4" ht="30" customHeight="1" x14ac:dyDescent="0.25">
      <c r="A4048" s="118">
        <v>3009308</v>
      </c>
      <c r="B4048" s="119" t="s">
        <v>19206</v>
      </c>
      <c r="C4048" s="118" t="s">
        <v>16986</v>
      </c>
      <c r="D4048" s="120">
        <v>1450780.42</v>
      </c>
    </row>
    <row r="4049" spans="1:4" ht="30" customHeight="1" x14ac:dyDescent="0.25">
      <c r="A4049" s="118">
        <v>3009212</v>
      </c>
      <c r="B4049" s="119" t="s">
        <v>19207</v>
      </c>
      <c r="C4049" s="118" t="s">
        <v>16986</v>
      </c>
      <c r="D4049" s="120">
        <v>1459941.78</v>
      </c>
    </row>
    <row r="4050" spans="1:4" ht="30" customHeight="1" x14ac:dyDescent="0.25">
      <c r="A4050" s="118">
        <v>3009258</v>
      </c>
      <c r="B4050" s="119" t="s">
        <v>19208</v>
      </c>
      <c r="C4050" s="118" t="s">
        <v>16986</v>
      </c>
      <c r="D4050" s="120">
        <v>1450226.31</v>
      </c>
    </row>
    <row r="4051" spans="1:4" ht="30" customHeight="1" x14ac:dyDescent="0.25">
      <c r="A4051" s="118">
        <v>3009266</v>
      </c>
      <c r="B4051" s="119" t="s">
        <v>19209</v>
      </c>
      <c r="C4051" s="118" t="s">
        <v>16986</v>
      </c>
      <c r="D4051" s="120">
        <v>1236785.25</v>
      </c>
    </row>
    <row r="4052" spans="1:4" ht="30" customHeight="1" x14ac:dyDescent="0.25">
      <c r="A4052" s="118">
        <v>3009038</v>
      </c>
      <c r="B4052" s="119" t="s">
        <v>19210</v>
      </c>
      <c r="C4052" s="118" t="s">
        <v>16986</v>
      </c>
      <c r="D4052" s="120">
        <v>1480677.49</v>
      </c>
    </row>
    <row r="4053" spans="1:4" ht="30" customHeight="1" x14ac:dyDescent="0.25">
      <c r="A4053" s="118">
        <v>3009046</v>
      </c>
      <c r="B4053" s="119" t="s">
        <v>19211</v>
      </c>
      <c r="C4053" s="118" t="s">
        <v>16986</v>
      </c>
      <c r="D4053" s="120">
        <v>1256609.02</v>
      </c>
    </row>
    <row r="4054" spans="1:4" ht="30" customHeight="1" x14ac:dyDescent="0.25">
      <c r="A4054" s="118">
        <v>3009274</v>
      </c>
      <c r="B4054" s="119" t="s">
        <v>19212</v>
      </c>
      <c r="C4054" s="118" t="s">
        <v>16986</v>
      </c>
      <c r="D4054" s="120">
        <v>2176058.9</v>
      </c>
    </row>
    <row r="4055" spans="1:4" ht="30" customHeight="1" x14ac:dyDescent="0.25">
      <c r="A4055" s="118">
        <v>3009054</v>
      </c>
      <c r="B4055" s="119" t="s">
        <v>19213</v>
      </c>
      <c r="C4055" s="118" t="s">
        <v>16986</v>
      </c>
      <c r="D4055" s="120">
        <v>2221777.8199999998</v>
      </c>
    </row>
    <row r="4056" spans="1:4" ht="30" customHeight="1" x14ac:dyDescent="0.25">
      <c r="A4056" s="118">
        <v>3009235</v>
      </c>
      <c r="B4056" s="119" t="s">
        <v>19214</v>
      </c>
      <c r="C4056" s="118" t="s">
        <v>16986</v>
      </c>
      <c r="D4056" s="120">
        <v>1442849.12</v>
      </c>
    </row>
    <row r="4057" spans="1:4" ht="30" customHeight="1" x14ac:dyDescent="0.25">
      <c r="A4057" s="118">
        <v>3009023</v>
      </c>
      <c r="B4057" s="119" t="s">
        <v>19215</v>
      </c>
      <c r="C4057" s="118" t="s">
        <v>16986</v>
      </c>
      <c r="D4057" s="120">
        <v>1448731.21</v>
      </c>
    </row>
    <row r="4058" spans="1:4" ht="30" customHeight="1" x14ac:dyDescent="0.25">
      <c r="A4058" s="118">
        <v>3009231</v>
      </c>
      <c r="B4058" s="119" t="s">
        <v>19216</v>
      </c>
      <c r="C4058" s="118" t="s">
        <v>16986</v>
      </c>
      <c r="D4058" s="120">
        <v>2162335.9700000002</v>
      </c>
    </row>
    <row r="4059" spans="1:4" ht="30" customHeight="1" x14ac:dyDescent="0.25">
      <c r="A4059" s="118">
        <v>3009019</v>
      </c>
      <c r="B4059" s="119" t="s">
        <v>19217</v>
      </c>
      <c r="C4059" s="118" t="s">
        <v>16986</v>
      </c>
      <c r="D4059" s="120">
        <v>2173789.7200000002</v>
      </c>
    </row>
    <row r="4060" spans="1:4" ht="30" customHeight="1" x14ac:dyDescent="0.25">
      <c r="A4060" s="118">
        <v>3009289</v>
      </c>
      <c r="B4060" s="119" t="s">
        <v>19218</v>
      </c>
      <c r="C4060" s="118" t="s">
        <v>16986</v>
      </c>
      <c r="D4060" s="120">
        <v>1814215.17</v>
      </c>
    </row>
    <row r="4061" spans="1:4" ht="30" customHeight="1" x14ac:dyDescent="0.25">
      <c r="A4061" s="118">
        <v>3009014</v>
      </c>
      <c r="B4061" s="119" t="s">
        <v>19219</v>
      </c>
      <c r="C4061" s="118" t="s">
        <v>16986</v>
      </c>
      <c r="D4061" s="120">
        <v>1838910</v>
      </c>
    </row>
    <row r="4062" spans="1:4" ht="30" customHeight="1" x14ac:dyDescent="0.25">
      <c r="A4062" s="118">
        <v>3009293</v>
      </c>
      <c r="B4062" s="119" t="s">
        <v>19220</v>
      </c>
      <c r="C4062" s="118" t="s">
        <v>16986</v>
      </c>
      <c r="D4062" s="120">
        <v>2721325.65</v>
      </c>
    </row>
    <row r="4063" spans="1:4" ht="30" customHeight="1" x14ac:dyDescent="0.25">
      <c r="A4063" s="118">
        <v>3009226</v>
      </c>
      <c r="B4063" s="119" t="s">
        <v>19221</v>
      </c>
      <c r="C4063" s="118" t="s">
        <v>16986</v>
      </c>
      <c r="D4063" s="120">
        <v>2758368.2</v>
      </c>
    </row>
    <row r="4064" spans="1:4" ht="15.75" customHeight="1" x14ac:dyDescent="0.25">
      <c r="A4064" s="118">
        <v>3009102</v>
      </c>
      <c r="B4064" s="119" t="s">
        <v>19222</v>
      </c>
      <c r="C4064" s="118" t="s">
        <v>15154</v>
      </c>
      <c r="D4064" s="120">
        <v>69611.179999999993</v>
      </c>
    </row>
    <row r="4065" spans="1:4" ht="30" customHeight="1" x14ac:dyDescent="0.25">
      <c r="A4065" s="118">
        <v>3009297</v>
      </c>
      <c r="B4065" s="119" t="s">
        <v>19223</v>
      </c>
      <c r="C4065" s="118" t="s">
        <v>16986</v>
      </c>
      <c r="D4065" s="120">
        <v>1306135.94</v>
      </c>
    </row>
    <row r="4066" spans="1:4" ht="30" customHeight="1" x14ac:dyDescent="0.25">
      <c r="A4066" s="118">
        <v>3009027</v>
      </c>
      <c r="B4066" s="119" t="s">
        <v>19224</v>
      </c>
      <c r="C4066" s="118" t="s">
        <v>16986</v>
      </c>
      <c r="D4066" s="120">
        <v>1312243.42</v>
      </c>
    </row>
    <row r="4067" spans="1:4" ht="30" customHeight="1" x14ac:dyDescent="0.25">
      <c r="A4067" s="118">
        <v>3009305</v>
      </c>
      <c r="B4067" s="119" t="s">
        <v>19225</v>
      </c>
      <c r="C4067" s="118" t="s">
        <v>16986</v>
      </c>
      <c r="D4067" s="120">
        <v>1959085.77</v>
      </c>
    </row>
    <row r="4068" spans="1:4" ht="30" customHeight="1" x14ac:dyDescent="0.25">
      <c r="A4068" s="118">
        <v>3009031</v>
      </c>
      <c r="B4068" s="119" t="s">
        <v>19226</v>
      </c>
      <c r="C4068" s="118" t="s">
        <v>16986</v>
      </c>
      <c r="D4068" s="120">
        <v>1968246.8</v>
      </c>
    </row>
    <row r="4069" spans="1:4" ht="30" customHeight="1" x14ac:dyDescent="0.25">
      <c r="A4069" s="118">
        <v>3009255</v>
      </c>
      <c r="B4069" s="119" t="s">
        <v>19227</v>
      </c>
      <c r="C4069" s="118" t="s">
        <v>16986</v>
      </c>
      <c r="D4069" s="120">
        <v>1842460.43</v>
      </c>
    </row>
    <row r="4070" spans="1:4" ht="30" customHeight="1" x14ac:dyDescent="0.25">
      <c r="A4070" s="118">
        <v>3009263</v>
      </c>
      <c r="B4070" s="119" t="s">
        <v>19228</v>
      </c>
      <c r="C4070" s="118" t="s">
        <v>16986</v>
      </c>
      <c r="D4070" s="120">
        <v>1676212.65</v>
      </c>
    </row>
    <row r="4071" spans="1:4" ht="30" customHeight="1" x14ac:dyDescent="0.25">
      <c r="A4071" s="118">
        <v>3009035</v>
      </c>
      <c r="B4071" s="119" t="s">
        <v>19229</v>
      </c>
      <c r="C4071" s="118" t="s">
        <v>16986</v>
      </c>
      <c r="D4071" s="120">
        <v>1875571.74</v>
      </c>
    </row>
    <row r="4072" spans="1:4" ht="30" customHeight="1" x14ac:dyDescent="0.25">
      <c r="A4072" s="118">
        <v>3009043</v>
      </c>
      <c r="B4072" s="119" t="s">
        <v>19230</v>
      </c>
      <c r="C4072" s="118" t="s">
        <v>16986</v>
      </c>
      <c r="D4072" s="120">
        <v>1701046.31</v>
      </c>
    </row>
    <row r="4073" spans="1:4" ht="30" customHeight="1" x14ac:dyDescent="0.25">
      <c r="A4073" s="118">
        <v>3009271</v>
      </c>
      <c r="B4073" s="119" t="s">
        <v>19231</v>
      </c>
      <c r="C4073" s="118" t="s">
        <v>16986</v>
      </c>
      <c r="D4073" s="120">
        <v>2764409.23</v>
      </c>
    </row>
    <row r="4074" spans="1:4" ht="30" customHeight="1" x14ac:dyDescent="0.25">
      <c r="A4074" s="118">
        <v>3009051</v>
      </c>
      <c r="B4074" s="119" t="s">
        <v>19232</v>
      </c>
      <c r="C4074" s="118" t="s">
        <v>16986</v>
      </c>
      <c r="D4074" s="120">
        <v>2814118.34</v>
      </c>
    </row>
    <row r="4075" spans="1:4" ht="15.75" customHeight="1" x14ac:dyDescent="0.25">
      <c r="A4075" s="118">
        <v>3009103</v>
      </c>
      <c r="B4075" s="119" t="s">
        <v>19233</v>
      </c>
      <c r="C4075" s="118" t="s">
        <v>15154</v>
      </c>
      <c r="D4075" s="120">
        <v>139494.17000000001</v>
      </c>
    </row>
    <row r="4076" spans="1:4" ht="30" customHeight="1" x14ac:dyDescent="0.25">
      <c r="A4076" s="118">
        <v>3009247</v>
      </c>
      <c r="B4076" s="119" t="s">
        <v>19234</v>
      </c>
      <c r="C4076" s="118" t="s">
        <v>16986</v>
      </c>
      <c r="D4076" s="120">
        <v>1299087.21</v>
      </c>
    </row>
    <row r="4077" spans="1:4" ht="30" customHeight="1" x14ac:dyDescent="0.25">
      <c r="A4077" s="118">
        <v>3009209</v>
      </c>
      <c r="B4077" s="119" t="s">
        <v>19235</v>
      </c>
      <c r="C4077" s="118" t="s">
        <v>16986</v>
      </c>
      <c r="D4077" s="120">
        <v>1305194.79</v>
      </c>
    </row>
    <row r="4078" spans="1:4" ht="30" customHeight="1" x14ac:dyDescent="0.25">
      <c r="A4078" s="118">
        <v>3009309</v>
      </c>
      <c r="B4078" s="119" t="s">
        <v>19236</v>
      </c>
      <c r="C4078" s="118" t="s">
        <v>16986</v>
      </c>
      <c r="D4078" s="120">
        <v>1948513.64</v>
      </c>
    </row>
    <row r="4079" spans="1:4" ht="30" customHeight="1" x14ac:dyDescent="0.25">
      <c r="A4079" s="118">
        <v>3009213</v>
      </c>
      <c r="B4079" s="119" t="s">
        <v>19237</v>
      </c>
      <c r="C4079" s="118" t="s">
        <v>16986</v>
      </c>
      <c r="D4079" s="120">
        <v>1957675</v>
      </c>
    </row>
    <row r="4080" spans="1:4" ht="30" customHeight="1" x14ac:dyDescent="0.25">
      <c r="A4080" s="118">
        <v>3009259</v>
      </c>
      <c r="B4080" s="119" t="s">
        <v>19238</v>
      </c>
      <c r="C4080" s="118" t="s">
        <v>16986</v>
      </c>
      <c r="D4080" s="120">
        <v>1835475.23</v>
      </c>
    </row>
    <row r="4081" spans="1:4" ht="30" customHeight="1" x14ac:dyDescent="0.25">
      <c r="A4081" s="118">
        <v>3009267</v>
      </c>
      <c r="B4081" s="119" t="s">
        <v>19239</v>
      </c>
      <c r="C4081" s="118" t="s">
        <v>16986</v>
      </c>
      <c r="D4081" s="120">
        <v>1669227.46</v>
      </c>
    </row>
    <row r="4082" spans="1:4" ht="30" customHeight="1" x14ac:dyDescent="0.25">
      <c r="A4082" s="118">
        <v>3009039</v>
      </c>
      <c r="B4082" s="119" t="s">
        <v>19240</v>
      </c>
      <c r="C4082" s="118" t="s">
        <v>16986</v>
      </c>
      <c r="D4082" s="120">
        <v>1868586.54</v>
      </c>
    </row>
    <row r="4083" spans="1:4" ht="30" customHeight="1" x14ac:dyDescent="0.25">
      <c r="A4083" s="118">
        <v>3009047</v>
      </c>
      <c r="B4083" s="119" t="s">
        <v>19241</v>
      </c>
      <c r="C4083" s="118" t="s">
        <v>16986</v>
      </c>
      <c r="D4083" s="120">
        <v>1694061.11</v>
      </c>
    </row>
    <row r="4084" spans="1:4" ht="30" customHeight="1" x14ac:dyDescent="0.25">
      <c r="A4084" s="118">
        <v>3009275</v>
      </c>
      <c r="B4084" s="119" t="s">
        <v>19242</v>
      </c>
      <c r="C4084" s="118" t="s">
        <v>16986</v>
      </c>
      <c r="D4084" s="120">
        <v>2753932.48</v>
      </c>
    </row>
    <row r="4085" spans="1:4" ht="30" customHeight="1" x14ac:dyDescent="0.25">
      <c r="A4085" s="118">
        <v>3009055</v>
      </c>
      <c r="B4085" s="119" t="s">
        <v>19243</v>
      </c>
      <c r="C4085" s="118" t="s">
        <v>16986</v>
      </c>
      <c r="D4085" s="120">
        <v>2803641.6</v>
      </c>
    </row>
    <row r="4086" spans="1:4" ht="30" customHeight="1" x14ac:dyDescent="0.25">
      <c r="A4086" s="118">
        <v>3009236</v>
      </c>
      <c r="B4086" s="119" t="s">
        <v>19244</v>
      </c>
      <c r="C4086" s="118" t="s">
        <v>16986</v>
      </c>
      <c r="D4086" s="120">
        <v>1747672.92</v>
      </c>
    </row>
    <row r="4087" spans="1:4" ht="30" customHeight="1" x14ac:dyDescent="0.25">
      <c r="A4087" s="118">
        <v>3009024</v>
      </c>
      <c r="B4087" s="119" t="s">
        <v>19245</v>
      </c>
      <c r="C4087" s="118" t="s">
        <v>16986</v>
      </c>
      <c r="D4087" s="120">
        <v>1751848.07</v>
      </c>
    </row>
    <row r="4088" spans="1:4" ht="30" customHeight="1" x14ac:dyDescent="0.25">
      <c r="A4088" s="118">
        <v>3009232</v>
      </c>
      <c r="B4088" s="119" t="s">
        <v>19246</v>
      </c>
      <c r="C4088" s="118" t="s">
        <v>16986</v>
      </c>
      <c r="D4088" s="120">
        <v>2617242.17</v>
      </c>
    </row>
    <row r="4089" spans="1:4" ht="30" customHeight="1" x14ac:dyDescent="0.25">
      <c r="A4089" s="118">
        <v>3009020</v>
      </c>
      <c r="B4089" s="119" t="s">
        <v>19247</v>
      </c>
      <c r="C4089" s="118" t="s">
        <v>16986</v>
      </c>
      <c r="D4089" s="120">
        <v>2626007.58</v>
      </c>
    </row>
    <row r="4090" spans="1:4" ht="30" customHeight="1" x14ac:dyDescent="0.25">
      <c r="A4090" s="118">
        <v>3009290</v>
      </c>
      <c r="B4090" s="119" t="s">
        <v>19248</v>
      </c>
      <c r="C4090" s="118" t="s">
        <v>16986</v>
      </c>
      <c r="D4090" s="120">
        <v>2216794.7400000002</v>
      </c>
    </row>
    <row r="4091" spans="1:4" ht="30" customHeight="1" x14ac:dyDescent="0.25">
      <c r="A4091" s="118">
        <v>3009015</v>
      </c>
      <c r="B4091" s="119" t="s">
        <v>19249</v>
      </c>
      <c r="C4091" s="118" t="s">
        <v>16986</v>
      </c>
      <c r="D4091" s="120">
        <v>2246441.83</v>
      </c>
    </row>
    <row r="4092" spans="1:4" ht="30" customHeight="1" x14ac:dyDescent="0.25">
      <c r="A4092" s="118">
        <v>3009294</v>
      </c>
      <c r="B4092" s="119" t="s">
        <v>19250</v>
      </c>
      <c r="C4092" s="118" t="s">
        <v>16986</v>
      </c>
      <c r="D4092" s="120">
        <v>3325195.02</v>
      </c>
    </row>
    <row r="4093" spans="1:4" ht="30" customHeight="1" x14ac:dyDescent="0.25">
      <c r="A4093" s="118">
        <v>3009227</v>
      </c>
      <c r="B4093" s="119" t="s">
        <v>19251</v>
      </c>
      <c r="C4093" s="118" t="s">
        <v>16986</v>
      </c>
      <c r="D4093" s="120">
        <v>3369665.94</v>
      </c>
    </row>
    <row r="4094" spans="1:4" ht="15.75" customHeight="1" x14ac:dyDescent="0.25">
      <c r="A4094" s="118">
        <v>3009104</v>
      </c>
      <c r="B4094" s="119" t="s">
        <v>19252</v>
      </c>
      <c r="C4094" s="118" t="s">
        <v>15154</v>
      </c>
      <c r="D4094" s="120">
        <v>86260.03</v>
      </c>
    </row>
    <row r="4095" spans="1:4" ht="30" customHeight="1" x14ac:dyDescent="0.25">
      <c r="A4095" s="118">
        <v>3009240</v>
      </c>
      <c r="B4095" s="119" t="s">
        <v>19253</v>
      </c>
      <c r="C4095" s="118" t="s">
        <v>16986</v>
      </c>
      <c r="D4095" s="120">
        <v>1586095.04</v>
      </c>
    </row>
    <row r="4096" spans="1:4" ht="30" customHeight="1" x14ac:dyDescent="0.25">
      <c r="A4096" s="118">
        <v>3009028</v>
      </c>
      <c r="B4096" s="119" t="s">
        <v>19254</v>
      </c>
      <c r="C4096" s="118" t="s">
        <v>16986</v>
      </c>
      <c r="D4096" s="120">
        <v>1592202.52</v>
      </c>
    </row>
    <row r="4097" spans="1:4" ht="30" customHeight="1" x14ac:dyDescent="0.25">
      <c r="A4097" s="118">
        <v>3009306</v>
      </c>
      <c r="B4097" s="119" t="s">
        <v>19255</v>
      </c>
      <c r="C4097" s="118" t="s">
        <v>16986</v>
      </c>
      <c r="D4097" s="120">
        <v>2379024.33</v>
      </c>
    </row>
    <row r="4098" spans="1:4" ht="30" customHeight="1" x14ac:dyDescent="0.25">
      <c r="A4098" s="118">
        <v>3009032</v>
      </c>
      <c r="B4098" s="119" t="s">
        <v>19256</v>
      </c>
      <c r="C4098" s="118" t="s">
        <v>16986</v>
      </c>
      <c r="D4098" s="120">
        <v>2388185.36</v>
      </c>
    </row>
    <row r="4099" spans="1:4" ht="30" customHeight="1" x14ac:dyDescent="0.25">
      <c r="A4099" s="118">
        <v>3009256</v>
      </c>
      <c r="B4099" s="119" t="s">
        <v>19257</v>
      </c>
      <c r="C4099" s="118" t="s">
        <v>16986</v>
      </c>
      <c r="D4099" s="120">
        <v>2160334.1800000002</v>
      </c>
    </row>
    <row r="4100" spans="1:4" ht="30" customHeight="1" x14ac:dyDescent="0.25">
      <c r="A4100" s="118">
        <v>3009264</v>
      </c>
      <c r="B4100" s="119" t="s">
        <v>19258</v>
      </c>
      <c r="C4100" s="118" t="s">
        <v>16986</v>
      </c>
      <c r="D4100" s="120">
        <v>2055634.47</v>
      </c>
    </row>
    <row r="4101" spans="1:4" ht="30" customHeight="1" x14ac:dyDescent="0.25">
      <c r="A4101" s="118">
        <v>3009036</v>
      </c>
      <c r="B4101" s="119" t="s">
        <v>19259</v>
      </c>
      <c r="C4101" s="118" t="s">
        <v>16986</v>
      </c>
      <c r="D4101" s="120">
        <v>2195333.27</v>
      </c>
    </row>
    <row r="4102" spans="1:4" ht="30" customHeight="1" x14ac:dyDescent="0.25">
      <c r="A4102" s="118">
        <v>3009044</v>
      </c>
      <c r="B4102" s="119" t="s">
        <v>19260</v>
      </c>
      <c r="C4102" s="118" t="s">
        <v>16986</v>
      </c>
      <c r="D4102" s="120">
        <v>2085420.38</v>
      </c>
    </row>
    <row r="4103" spans="1:4" ht="30" customHeight="1" x14ac:dyDescent="0.25">
      <c r="A4103" s="118">
        <v>3009272</v>
      </c>
      <c r="B4103" s="119" t="s">
        <v>19261</v>
      </c>
      <c r="C4103" s="118" t="s">
        <v>16986</v>
      </c>
      <c r="D4103" s="120">
        <v>3241219.78</v>
      </c>
    </row>
    <row r="4104" spans="1:4" ht="30" customHeight="1" x14ac:dyDescent="0.25">
      <c r="A4104" s="118">
        <v>3009052</v>
      </c>
      <c r="B4104" s="119" t="s">
        <v>19262</v>
      </c>
      <c r="C4104" s="118" t="s">
        <v>16986</v>
      </c>
      <c r="D4104" s="120">
        <v>3293760.55</v>
      </c>
    </row>
    <row r="4105" spans="1:4" ht="15.75" customHeight="1" x14ac:dyDescent="0.25">
      <c r="A4105" s="118">
        <v>3009105</v>
      </c>
      <c r="B4105" s="119" t="s">
        <v>19263</v>
      </c>
      <c r="C4105" s="118" t="s">
        <v>15154</v>
      </c>
      <c r="D4105" s="120">
        <v>172791.87</v>
      </c>
    </row>
    <row r="4106" spans="1:4" ht="30" customHeight="1" x14ac:dyDescent="0.25">
      <c r="A4106" s="118">
        <v>3009248</v>
      </c>
      <c r="B4106" s="119" t="s">
        <v>19264</v>
      </c>
      <c r="C4106" s="118" t="s">
        <v>16986</v>
      </c>
      <c r="D4106" s="120">
        <v>1577812.55</v>
      </c>
    </row>
    <row r="4107" spans="1:4" ht="30" customHeight="1" x14ac:dyDescent="0.25">
      <c r="A4107" s="118">
        <v>3009210</v>
      </c>
      <c r="B4107" s="119" t="s">
        <v>19265</v>
      </c>
      <c r="C4107" s="118" t="s">
        <v>16986</v>
      </c>
      <c r="D4107" s="120">
        <v>1583920.12</v>
      </c>
    </row>
    <row r="4108" spans="1:4" ht="30" customHeight="1" x14ac:dyDescent="0.25">
      <c r="A4108" s="118">
        <v>3009310</v>
      </c>
      <c r="B4108" s="119" t="s">
        <v>19266</v>
      </c>
      <c r="C4108" s="118" t="s">
        <v>16986</v>
      </c>
      <c r="D4108" s="120">
        <v>2366601.81</v>
      </c>
    </row>
    <row r="4109" spans="1:4" ht="30" customHeight="1" x14ac:dyDescent="0.25">
      <c r="A4109" s="118">
        <v>3009214</v>
      </c>
      <c r="B4109" s="119" t="s">
        <v>19267</v>
      </c>
      <c r="C4109" s="118" t="s">
        <v>16986</v>
      </c>
      <c r="D4109" s="120">
        <v>2375763.17</v>
      </c>
    </row>
    <row r="4110" spans="1:4" ht="30" customHeight="1" x14ac:dyDescent="0.25">
      <c r="A4110" s="118">
        <v>3009260</v>
      </c>
      <c r="B4110" s="119" t="s">
        <v>19268</v>
      </c>
      <c r="C4110" s="118" t="s">
        <v>16986</v>
      </c>
      <c r="D4110" s="120">
        <v>2152115.23</v>
      </c>
    </row>
    <row r="4111" spans="1:4" ht="30" customHeight="1" x14ac:dyDescent="0.25">
      <c r="A4111" s="118">
        <v>3009268</v>
      </c>
      <c r="B4111" s="119" t="s">
        <v>19269</v>
      </c>
      <c r="C4111" s="118" t="s">
        <v>16986</v>
      </c>
      <c r="D4111" s="120">
        <v>2047415.52</v>
      </c>
    </row>
    <row r="4112" spans="1:4" ht="30" customHeight="1" x14ac:dyDescent="0.25">
      <c r="A4112" s="118">
        <v>3009040</v>
      </c>
      <c r="B4112" s="119" t="s">
        <v>19270</v>
      </c>
      <c r="C4112" s="118" t="s">
        <v>16986</v>
      </c>
      <c r="D4112" s="120">
        <v>2187114.31</v>
      </c>
    </row>
    <row r="4113" spans="1:4" ht="30" customHeight="1" x14ac:dyDescent="0.25">
      <c r="A4113" s="118">
        <v>3009048</v>
      </c>
      <c r="B4113" s="119" t="s">
        <v>19271</v>
      </c>
      <c r="C4113" s="118" t="s">
        <v>16986</v>
      </c>
      <c r="D4113" s="120">
        <v>2077201.42</v>
      </c>
    </row>
    <row r="4114" spans="1:4" ht="30" customHeight="1" x14ac:dyDescent="0.25">
      <c r="A4114" s="118">
        <v>3009276</v>
      </c>
      <c r="B4114" s="119" t="s">
        <v>19272</v>
      </c>
      <c r="C4114" s="118" t="s">
        <v>16986</v>
      </c>
      <c r="D4114" s="120">
        <v>3228892.64</v>
      </c>
    </row>
    <row r="4115" spans="1:4" ht="30" customHeight="1" x14ac:dyDescent="0.25">
      <c r="A4115" s="118">
        <v>3009056</v>
      </c>
      <c r="B4115" s="119" t="s">
        <v>19273</v>
      </c>
      <c r="C4115" s="118" t="s">
        <v>16986</v>
      </c>
      <c r="D4115" s="120">
        <v>3281433.42</v>
      </c>
    </row>
    <row r="4116" spans="1:4" ht="30" customHeight="1" x14ac:dyDescent="0.25">
      <c r="A4116" s="118">
        <v>3009237</v>
      </c>
      <c r="B4116" s="119" t="s">
        <v>19274</v>
      </c>
      <c r="C4116" s="118" t="s">
        <v>16986</v>
      </c>
      <c r="D4116" s="120">
        <v>1582350.56</v>
      </c>
    </row>
    <row r="4117" spans="1:4" ht="30" customHeight="1" x14ac:dyDescent="0.25">
      <c r="A4117" s="118">
        <v>3009025</v>
      </c>
      <c r="B4117" s="119" t="s">
        <v>19275</v>
      </c>
      <c r="C4117" s="118" t="s">
        <v>16986</v>
      </c>
      <c r="D4117" s="120">
        <v>1586641.17</v>
      </c>
    </row>
    <row r="4118" spans="1:4" ht="30" customHeight="1" x14ac:dyDescent="0.25">
      <c r="A4118" s="118">
        <v>3009319</v>
      </c>
      <c r="B4118" s="119" t="s">
        <v>19276</v>
      </c>
      <c r="C4118" s="118" t="s">
        <v>16986</v>
      </c>
      <c r="D4118" s="120">
        <v>2371485.14</v>
      </c>
    </row>
    <row r="4119" spans="1:4" ht="30" customHeight="1" x14ac:dyDescent="0.25">
      <c r="A4119" s="118">
        <v>3009021</v>
      </c>
      <c r="B4119" s="119" t="s">
        <v>19277</v>
      </c>
      <c r="C4119" s="118" t="s">
        <v>16986</v>
      </c>
      <c r="D4119" s="120">
        <v>2378254.9500000002</v>
      </c>
    </row>
    <row r="4120" spans="1:4" ht="30" customHeight="1" x14ac:dyDescent="0.25">
      <c r="A4120" s="118">
        <v>3009291</v>
      </c>
      <c r="B4120" s="119" t="s">
        <v>19278</v>
      </c>
      <c r="C4120" s="118" t="s">
        <v>16986</v>
      </c>
      <c r="D4120" s="120">
        <v>2025981.77</v>
      </c>
    </row>
    <row r="4121" spans="1:4" ht="30" customHeight="1" x14ac:dyDescent="0.25">
      <c r="A4121" s="118">
        <v>3009016</v>
      </c>
      <c r="B4121" s="119" t="s">
        <v>19279</v>
      </c>
      <c r="C4121" s="118" t="s">
        <v>16986</v>
      </c>
      <c r="D4121" s="120">
        <v>2054359.67</v>
      </c>
    </row>
    <row r="4122" spans="1:4" ht="30" customHeight="1" x14ac:dyDescent="0.25">
      <c r="A4122" s="118">
        <v>3009295</v>
      </c>
      <c r="B4122" s="119" t="s">
        <v>19280</v>
      </c>
      <c r="C4122" s="118" t="s">
        <v>16986</v>
      </c>
      <c r="D4122" s="120">
        <v>3038975.55</v>
      </c>
    </row>
    <row r="4123" spans="1:4" ht="30" customHeight="1" x14ac:dyDescent="0.25">
      <c r="A4123" s="118">
        <v>3009228</v>
      </c>
      <c r="B4123" s="119" t="s">
        <v>19281</v>
      </c>
      <c r="C4123" s="118" t="s">
        <v>16986</v>
      </c>
      <c r="D4123" s="120">
        <v>3081542.7</v>
      </c>
    </row>
    <row r="4124" spans="1:4" ht="15.75" customHeight="1" x14ac:dyDescent="0.25">
      <c r="A4124" s="118">
        <v>3009106</v>
      </c>
      <c r="B4124" s="119" t="s">
        <v>19282</v>
      </c>
      <c r="C4124" s="118" t="s">
        <v>15154</v>
      </c>
      <c r="D4124" s="120">
        <v>77303.03</v>
      </c>
    </row>
    <row r="4125" spans="1:4" ht="30" customHeight="1" x14ac:dyDescent="0.25">
      <c r="A4125" s="118">
        <v>3009299</v>
      </c>
      <c r="B4125" s="119" t="s">
        <v>19283</v>
      </c>
      <c r="C4125" s="118" t="s">
        <v>16986</v>
      </c>
      <c r="D4125" s="120">
        <v>1435265.75</v>
      </c>
    </row>
    <row r="4126" spans="1:4" ht="30" customHeight="1" x14ac:dyDescent="0.25">
      <c r="A4126" s="118">
        <v>3009029</v>
      </c>
      <c r="B4126" s="119" t="s">
        <v>19284</v>
      </c>
      <c r="C4126" s="118" t="s">
        <v>16986</v>
      </c>
      <c r="D4126" s="120">
        <v>1441373.23</v>
      </c>
    </row>
    <row r="4127" spans="1:4" ht="30" customHeight="1" x14ac:dyDescent="0.25">
      <c r="A4127" s="118">
        <v>3009245</v>
      </c>
      <c r="B4127" s="119" t="s">
        <v>19285</v>
      </c>
      <c r="C4127" s="118" t="s">
        <v>16986</v>
      </c>
      <c r="D4127" s="120">
        <v>2152780.44</v>
      </c>
    </row>
    <row r="4128" spans="1:4" ht="30" customHeight="1" x14ac:dyDescent="0.25">
      <c r="A4128" s="118">
        <v>3009033</v>
      </c>
      <c r="B4128" s="119" t="s">
        <v>19286</v>
      </c>
      <c r="C4128" s="118" t="s">
        <v>16986</v>
      </c>
      <c r="D4128" s="120">
        <v>2161941.48</v>
      </c>
    </row>
    <row r="4129" spans="1:4" ht="30" customHeight="1" x14ac:dyDescent="0.25">
      <c r="A4129" s="118">
        <v>3009257</v>
      </c>
      <c r="B4129" s="119" t="s">
        <v>19287</v>
      </c>
      <c r="C4129" s="118" t="s">
        <v>16986</v>
      </c>
      <c r="D4129" s="120">
        <v>1992799.81</v>
      </c>
    </row>
    <row r="4130" spans="1:4" ht="30" customHeight="1" x14ac:dyDescent="0.25">
      <c r="A4130" s="118">
        <v>3009265</v>
      </c>
      <c r="B4130" s="119" t="s">
        <v>19288</v>
      </c>
      <c r="C4130" s="118" t="s">
        <v>16986</v>
      </c>
      <c r="D4130" s="120">
        <v>1879314.57</v>
      </c>
    </row>
    <row r="4131" spans="1:4" ht="30" customHeight="1" x14ac:dyDescent="0.25">
      <c r="A4131" s="118">
        <v>3009037</v>
      </c>
      <c r="B4131" s="119" t="s">
        <v>19289</v>
      </c>
      <c r="C4131" s="118" t="s">
        <v>16986</v>
      </c>
      <c r="D4131" s="120">
        <v>2026967.14</v>
      </c>
    </row>
    <row r="4132" spans="1:4" ht="30" customHeight="1" x14ac:dyDescent="0.25">
      <c r="A4132" s="118">
        <v>3009045</v>
      </c>
      <c r="B4132" s="119" t="s">
        <v>19290</v>
      </c>
      <c r="C4132" s="118" t="s">
        <v>16986</v>
      </c>
      <c r="D4132" s="120">
        <v>1907831.29</v>
      </c>
    </row>
    <row r="4133" spans="1:4" ht="30" customHeight="1" x14ac:dyDescent="0.25">
      <c r="A4133" s="118">
        <v>3009273</v>
      </c>
      <c r="B4133" s="119" t="s">
        <v>19291</v>
      </c>
      <c r="C4133" s="118" t="s">
        <v>16986</v>
      </c>
      <c r="D4133" s="120">
        <v>2989918.25</v>
      </c>
    </row>
    <row r="4134" spans="1:4" ht="30" customHeight="1" x14ac:dyDescent="0.25">
      <c r="A4134" s="118">
        <v>3009053</v>
      </c>
      <c r="B4134" s="119" t="s">
        <v>19292</v>
      </c>
      <c r="C4134" s="118" t="s">
        <v>16986</v>
      </c>
      <c r="D4134" s="120">
        <v>3041211.41</v>
      </c>
    </row>
    <row r="4135" spans="1:4" ht="15.75" customHeight="1" x14ac:dyDescent="0.25">
      <c r="A4135" s="118">
        <v>3009107</v>
      </c>
      <c r="B4135" s="119" t="s">
        <v>19293</v>
      </c>
      <c r="C4135" s="118" t="s">
        <v>15154</v>
      </c>
      <c r="D4135" s="120">
        <v>154877.85999999999</v>
      </c>
    </row>
    <row r="4136" spans="1:4" ht="30" customHeight="1" x14ac:dyDescent="0.25">
      <c r="A4136" s="118">
        <v>3009249</v>
      </c>
      <c r="B4136" s="119" t="s">
        <v>19294</v>
      </c>
      <c r="C4136" s="118" t="s">
        <v>16986</v>
      </c>
      <c r="D4136" s="120">
        <v>1427755.27</v>
      </c>
    </row>
    <row r="4137" spans="1:4" ht="30" customHeight="1" x14ac:dyDescent="0.25">
      <c r="A4137" s="118">
        <v>3009211</v>
      </c>
      <c r="B4137" s="119" t="s">
        <v>19295</v>
      </c>
      <c r="C4137" s="118" t="s">
        <v>16986</v>
      </c>
      <c r="D4137" s="120">
        <v>1433862.85</v>
      </c>
    </row>
    <row r="4138" spans="1:4" ht="30" customHeight="1" x14ac:dyDescent="0.25">
      <c r="A4138" s="118">
        <v>3009253</v>
      </c>
      <c r="B4138" s="119" t="s">
        <v>19296</v>
      </c>
      <c r="C4138" s="118" t="s">
        <v>16986</v>
      </c>
      <c r="D4138" s="120">
        <v>2141515.7999999998</v>
      </c>
    </row>
    <row r="4139" spans="1:4" ht="30" customHeight="1" x14ac:dyDescent="0.25">
      <c r="A4139" s="118">
        <v>3009215</v>
      </c>
      <c r="B4139" s="119" t="s">
        <v>19297</v>
      </c>
      <c r="C4139" s="118" t="s">
        <v>16986</v>
      </c>
      <c r="D4139" s="120">
        <v>2150677.16</v>
      </c>
    </row>
    <row r="4140" spans="1:4" ht="30" customHeight="1" x14ac:dyDescent="0.25">
      <c r="A4140" s="118">
        <v>3009261</v>
      </c>
      <c r="B4140" s="119" t="s">
        <v>19298</v>
      </c>
      <c r="C4140" s="118" t="s">
        <v>16986</v>
      </c>
      <c r="D4140" s="120">
        <v>1985352.86</v>
      </c>
    </row>
    <row r="4141" spans="1:4" ht="30" customHeight="1" x14ac:dyDescent="0.25">
      <c r="A4141" s="118">
        <v>3009269</v>
      </c>
      <c r="B4141" s="119" t="s">
        <v>19299</v>
      </c>
      <c r="C4141" s="118" t="s">
        <v>16986</v>
      </c>
      <c r="D4141" s="120">
        <v>1871867.62</v>
      </c>
    </row>
    <row r="4142" spans="1:4" ht="30" customHeight="1" x14ac:dyDescent="0.25">
      <c r="A4142" s="118">
        <v>3009041</v>
      </c>
      <c r="B4142" s="119" t="s">
        <v>19300</v>
      </c>
      <c r="C4142" s="118" t="s">
        <v>16986</v>
      </c>
      <c r="D4142" s="120">
        <v>2019520.19</v>
      </c>
    </row>
    <row r="4143" spans="1:4" ht="30" customHeight="1" x14ac:dyDescent="0.25">
      <c r="A4143" s="118">
        <v>3009049</v>
      </c>
      <c r="B4143" s="119" t="s">
        <v>19301</v>
      </c>
      <c r="C4143" s="118" t="s">
        <v>16986</v>
      </c>
      <c r="D4143" s="120">
        <v>1900384.35</v>
      </c>
    </row>
    <row r="4144" spans="1:4" ht="30" customHeight="1" x14ac:dyDescent="0.25">
      <c r="A4144" s="118">
        <v>3009277</v>
      </c>
      <c r="B4144" s="119" t="s">
        <v>19302</v>
      </c>
      <c r="C4144" s="118" t="s">
        <v>16986</v>
      </c>
      <c r="D4144" s="120">
        <v>2978749</v>
      </c>
    </row>
    <row r="4145" spans="1:4" ht="30" customHeight="1" x14ac:dyDescent="0.25">
      <c r="A4145" s="118">
        <v>3009057</v>
      </c>
      <c r="B4145" s="119" t="s">
        <v>19303</v>
      </c>
      <c r="C4145" s="118" t="s">
        <v>16986</v>
      </c>
      <c r="D4145" s="120">
        <v>3030042.15</v>
      </c>
    </row>
    <row r="4146" spans="1:4" ht="15.75" customHeight="1" x14ac:dyDescent="0.25">
      <c r="A4146" s="118">
        <v>3108073</v>
      </c>
      <c r="B4146" s="119" t="s">
        <v>19304</v>
      </c>
      <c r="C4146" s="118" t="s">
        <v>16589</v>
      </c>
      <c r="D4146" s="120">
        <v>325.82</v>
      </c>
    </row>
    <row r="4147" spans="1:4" ht="15.75" customHeight="1" x14ac:dyDescent="0.25">
      <c r="A4147" s="118">
        <v>3107965</v>
      </c>
      <c r="B4147" s="119" t="s">
        <v>19305</v>
      </c>
      <c r="C4147" s="118" t="s">
        <v>16589</v>
      </c>
      <c r="D4147" s="120">
        <v>528.51</v>
      </c>
    </row>
    <row r="4148" spans="1:4" ht="15.75" customHeight="1" x14ac:dyDescent="0.25">
      <c r="A4148" s="118">
        <v>3105941</v>
      </c>
      <c r="B4148" s="119" t="s">
        <v>19306</v>
      </c>
      <c r="C4148" s="118" t="s">
        <v>16589</v>
      </c>
      <c r="D4148" s="120">
        <v>29</v>
      </c>
    </row>
    <row r="4149" spans="1:4" ht="30" customHeight="1" x14ac:dyDescent="0.25">
      <c r="A4149" s="118">
        <v>3108150</v>
      </c>
      <c r="B4149" s="119" t="s">
        <v>19307</v>
      </c>
      <c r="C4149" s="118" t="s">
        <v>16589</v>
      </c>
      <c r="D4149" s="120">
        <v>18.920000000000002</v>
      </c>
    </row>
    <row r="4150" spans="1:4" ht="15.75" customHeight="1" x14ac:dyDescent="0.25">
      <c r="A4150" s="118">
        <v>3108071</v>
      </c>
      <c r="B4150" s="119" t="s">
        <v>19308</v>
      </c>
      <c r="C4150" s="118" t="s">
        <v>16589</v>
      </c>
      <c r="D4150" s="120">
        <v>13.67</v>
      </c>
    </row>
    <row r="4151" spans="1:4" ht="30" customHeight="1" x14ac:dyDescent="0.25">
      <c r="A4151" s="118">
        <v>3107967</v>
      </c>
      <c r="B4151" s="119" t="s">
        <v>19309</v>
      </c>
      <c r="C4151" s="118" t="s">
        <v>16589</v>
      </c>
      <c r="D4151" s="120">
        <v>10.44</v>
      </c>
    </row>
    <row r="4152" spans="1:4" ht="15.75" customHeight="1" x14ac:dyDescent="0.25">
      <c r="A4152" s="118">
        <v>3107966</v>
      </c>
      <c r="B4152" s="119" t="s">
        <v>19310</v>
      </c>
      <c r="C4152" s="118" t="s">
        <v>16589</v>
      </c>
      <c r="D4152" s="120">
        <v>27.36</v>
      </c>
    </row>
    <row r="4153" spans="1:4" ht="30" customHeight="1" x14ac:dyDescent="0.25">
      <c r="A4153" s="118">
        <v>3108072</v>
      </c>
      <c r="B4153" s="119" t="s">
        <v>19311</v>
      </c>
      <c r="C4153" s="118" t="s">
        <v>16589</v>
      </c>
      <c r="D4153" s="120">
        <v>15.37</v>
      </c>
    </row>
    <row r="4154" spans="1:4" ht="30" customHeight="1" x14ac:dyDescent="0.25">
      <c r="A4154" s="118">
        <v>3117750</v>
      </c>
      <c r="B4154" s="119" t="s">
        <v>19312</v>
      </c>
      <c r="C4154" s="118" t="s">
        <v>16589</v>
      </c>
      <c r="D4154" s="120">
        <v>18.329999999999998</v>
      </c>
    </row>
    <row r="4155" spans="1:4" ht="15.75" customHeight="1" x14ac:dyDescent="0.25">
      <c r="A4155" s="118">
        <v>3117749</v>
      </c>
      <c r="B4155" s="119" t="s">
        <v>19313</v>
      </c>
      <c r="C4155" s="118" t="s">
        <v>16589</v>
      </c>
      <c r="D4155" s="120">
        <v>12.56</v>
      </c>
    </row>
    <row r="4156" spans="1:4" ht="15.75" customHeight="1" x14ac:dyDescent="0.25">
      <c r="A4156" s="118">
        <v>3107964</v>
      </c>
      <c r="B4156" s="119" t="s">
        <v>19314</v>
      </c>
      <c r="C4156" s="118" t="s">
        <v>16589</v>
      </c>
      <c r="D4156" s="120">
        <v>15.78</v>
      </c>
    </row>
    <row r="4157" spans="1:4" ht="15.75" customHeight="1" x14ac:dyDescent="0.25">
      <c r="A4157" s="118">
        <v>3106551</v>
      </c>
      <c r="B4157" s="119" t="s">
        <v>19315</v>
      </c>
      <c r="C4157" s="118" t="s">
        <v>16589</v>
      </c>
      <c r="D4157" s="120">
        <v>11.36</v>
      </c>
    </row>
    <row r="4158" spans="1:4" ht="15.75" customHeight="1" x14ac:dyDescent="0.25">
      <c r="A4158" s="118">
        <v>3106427</v>
      </c>
      <c r="B4158" s="119" t="s">
        <v>19316</v>
      </c>
      <c r="C4158" s="118" t="s">
        <v>16589</v>
      </c>
      <c r="D4158" s="120">
        <v>39.97</v>
      </c>
    </row>
    <row r="4159" spans="1:4" ht="15.75" customHeight="1" x14ac:dyDescent="0.25">
      <c r="A4159" s="118">
        <v>3106552</v>
      </c>
      <c r="B4159" s="119" t="s">
        <v>19317</v>
      </c>
      <c r="C4159" s="118" t="s">
        <v>16589</v>
      </c>
      <c r="D4159" s="120">
        <v>10.66</v>
      </c>
    </row>
    <row r="4160" spans="1:4" ht="15.75" customHeight="1" x14ac:dyDescent="0.25">
      <c r="A4160" s="118">
        <v>3107969</v>
      </c>
      <c r="B4160" s="119" t="s">
        <v>19318</v>
      </c>
      <c r="C4160" s="118" t="s">
        <v>16589</v>
      </c>
      <c r="D4160" s="120">
        <v>137.54</v>
      </c>
    </row>
    <row r="4161" spans="1:4" ht="15.75" customHeight="1" x14ac:dyDescent="0.25">
      <c r="A4161" s="118">
        <v>3107970</v>
      </c>
      <c r="B4161" s="119" t="s">
        <v>19319</v>
      </c>
      <c r="C4161" s="118" t="s">
        <v>16589</v>
      </c>
      <c r="D4161" s="120">
        <v>131.41999999999999</v>
      </c>
    </row>
    <row r="4162" spans="1:4" ht="15.75" customHeight="1" x14ac:dyDescent="0.25">
      <c r="A4162" s="118">
        <v>3108007</v>
      </c>
      <c r="B4162" s="119" t="s">
        <v>19320</v>
      </c>
      <c r="C4162" s="118" t="s">
        <v>16589</v>
      </c>
      <c r="D4162" s="120">
        <v>165.3</v>
      </c>
    </row>
    <row r="4163" spans="1:4" ht="15.75" customHeight="1" x14ac:dyDescent="0.25">
      <c r="A4163" s="118">
        <v>3108008</v>
      </c>
      <c r="B4163" s="119" t="s">
        <v>19321</v>
      </c>
      <c r="C4163" s="118" t="s">
        <v>16589</v>
      </c>
      <c r="D4163" s="120">
        <v>106.24</v>
      </c>
    </row>
    <row r="4164" spans="1:4" ht="15.75" customHeight="1" x14ac:dyDescent="0.25">
      <c r="A4164" s="118">
        <v>3108009</v>
      </c>
      <c r="B4164" s="119" t="s">
        <v>19322</v>
      </c>
      <c r="C4164" s="118" t="s">
        <v>16589</v>
      </c>
      <c r="D4164" s="120">
        <v>88.09</v>
      </c>
    </row>
    <row r="4165" spans="1:4" ht="15.75" customHeight="1" x14ac:dyDescent="0.25">
      <c r="A4165" s="118">
        <v>3108011</v>
      </c>
      <c r="B4165" s="119" t="s">
        <v>19323</v>
      </c>
      <c r="C4165" s="118" t="s">
        <v>16589</v>
      </c>
      <c r="D4165" s="120">
        <v>170.75</v>
      </c>
    </row>
    <row r="4166" spans="1:4" ht="15.75" customHeight="1" x14ac:dyDescent="0.25">
      <c r="A4166" s="118">
        <v>3108012</v>
      </c>
      <c r="B4166" s="119" t="s">
        <v>19324</v>
      </c>
      <c r="C4166" s="118" t="s">
        <v>16589</v>
      </c>
      <c r="D4166" s="120">
        <v>109.1</v>
      </c>
    </row>
    <row r="4167" spans="1:4" ht="15.75" customHeight="1" x14ac:dyDescent="0.25">
      <c r="A4167" s="118">
        <v>3108013</v>
      </c>
      <c r="B4167" s="119" t="s">
        <v>19325</v>
      </c>
      <c r="C4167" s="118" t="s">
        <v>16589</v>
      </c>
      <c r="D4167" s="120">
        <v>90.09</v>
      </c>
    </row>
    <row r="4168" spans="1:4" ht="15.75" customHeight="1" x14ac:dyDescent="0.25">
      <c r="A4168" s="118">
        <v>3108015</v>
      </c>
      <c r="B4168" s="119" t="s">
        <v>19326</v>
      </c>
      <c r="C4168" s="118" t="s">
        <v>16589</v>
      </c>
      <c r="D4168" s="120">
        <v>178.74</v>
      </c>
    </row>
    <row r="4169" spans="1:4" ht="15.75" customHeight="1" x14ac:dyDescent="0.25">
      <c r="A4169" s="118">
        <v>3108016</v>
      </c>
      <c r="B4169" s="119" t="s">
        <v>19327</v>
      </c>
      <c r="C4169" s="118" t="s">
        <v>16589</v>
      </c>
      <c r="D4169" s="120">
        <v>113.3</v>
      </c>
    </row>
    <row r="4170" spans="1:4" ht="15.75" customHeight="1" x14ac:dyDescent="0.25">
      <c r="A4170" s="118">
        <v>3108017</v>
      </c>
      <c r="B4170" s="119" t="s">
        <v>19328</v>
      </c>
      <c r="C4170" s="118" t="s">
        <v>16589</v>
      </c>
      <c r="D4170" s="120">
        <v>93.03</v>
      </c>
    </row>
    <row r="4171" spans="1:4" ht="15.75" customHeight="1" x14ac:dyDescent="0.25">
      <c r="A4171" s="118">
        <v>3107995</v>
      </c>
      <c r="B4171" s="119" t="s">
        <v>19329</v>
      </c>
      <c r="C4171" s="118" t="s">
        <v>16589</v>
      </c>
      <c r="D4171" s="120">
        <v>154.54</v>
      </c>
    </row>
    <row r="4172" spans="1:4" ht="15.75" customHeight="1" x14ac:dyDescent="0.25">
      <c r="A4172" s="118">
        <v>3107996</v>
      </c>
      <c r="B4172" s="119" t="s">
        <v>19330</v>
      </c>
      <c r="C4172" s="118" t="s">
        <v>16589</v>
      </c>
      <c r="D4172" s="120">
        <v>100.63</v>
      </c>
    </row>
    <row r="4173" spans="1:4" ht="15.75" customHeight="1" x14ac:dyDescent="0.25">
      <c r="A4173" s="118">
        <v>3107997</v>
      </c>
      <c r="B4173" s="119" t="s">
        <v>19331</v>
      </c>
      <c r="C4173" s="118" t="s">
        <v>16589</v>
      </c>
      <c r="D4173" s="120">
        <v>84.2</v>
      </c>
    </row>
    <row r="4174" spans="1:4" ht="15.75" customHeight="1" x14ac:dyDescent="0.25">
      <c r="A4174" s="118">
        <v>3107999</v>
      </c>
      <c r="B4174" s="119" t="s">
        <v>19332</v>
      </c>
      <c r="C4174" s="118" t="s">
        <v>16589</v>
      </c>
      <c r="D4174" s="120">
        <v>161.13</v>
      </c>
    </row>
    <row r="4175" spans="1:4" ht="15.75" customHeight="1" x14ac:dyDescent="0.25">
      <c r="A4175" s="118">
        <v>3108000</v>
      </c>
      <c r="B4175" s="119" t="s">
        <v>19333</v>
      </c>
      <c r="C4175" s="118" t="s">
        <v>16589</v>
      </c>
      <c r="D4175" s="120">
        <v>104.09</v>
      </c>
    </row>
    <row r="4176" spans="1:4" ht="15.75" customHeight="1" x14ac:dyDescent="0.25">
      <c r="A4176" s="118">
        <v>3108001</v>
      </c>
      <c r="B4176" s="119" t="s">
        <v>19334</v>
      </c>
      <c r="C4176" s="118" t="s">
        <v>16589</v>
      </c>
      <c r="D4176" s="120">
        <v>86.62</v>
      </c>
    </row>
    <row r="4177" spans="1:4" ht="15.75" customHeight="1" x14ac:dyDescent="0.25">
      <c r="A4177" s="118">
        <v>3108003</v>
      </c>
      <c r="B4177" s="119" t="s">
        <v>19335</v>
      </c>
      <c r="C4177" s="118" t="s">
        <v>16589</v>
      </c>
      <c r="D4177" s="120">
        <v>164.07</v>
      </c>
    </row>
    <row r="4178" spans="1:4" ht="15.75" customHeight="1" x14ac:dyDescent="0.25">
      <c r="A4178" s="118">
        <v>3108004</v>
      </c>
      <c r="B4178" s="119" t="s">
        <v>19336</v>
      </c>
      <c r="C4178" s="118" t="s">
        <v>16589</v>
      </c>
      <c r="D4178" s="120">
        <v>105.64</v>
      </c>
    </row>
    <row r="4179" spans="1:4" ht="15.75" customHeight="1" x14ac:dyDescent="0.25">
      <c r="A4179" s="118">
        <v>3108005</v>
      </c>
      <c r="B4179" s="119" t="s">
        <v>19337</v>
      </c>
      <c r="C4179" s="118" t="s">
        <v>16589</v>
      </c>
      <c r="D4179" s="120">
        <v>87.7</v>
      </c>
    </row>
    <row r="4180" spans="1:4" ht="15.75" customHeight="1" x14ac:dyDescent="0.25">
      <c r="A4180" s="118">
        <v>3106119</v>
      </c>
      <c r="B4180" s="119" t="s">
        <v>19338</v>
      </c>
      <c r="C4180" s="118" t="s">
        <v>16589</v>
      </c>
      <c r="D4180" s="120">
        <v>193.05</v>
      </c>
    </row>
    <row r="4181" spans="1:4" ht="15.75" customHeight="1" x14ac:dyDescent="0.25">
      <c r="A4181" s="118">
        <v>3106120</v>
      </c>
      <c r="B4181" s="119" t="s">
        <v>19339</v>
      </c>
      <c r="C4181" s="118" t="s">
        <v>16589</v>
      </c>
      <c r="D4181" s="120">
        <v>128.19</v>
      </c>
    </row>
    <row r="4182" spans="1:4" ht="15.75" customHeight="1" x14ac:dyDescent="0.25">
      <c r="A4182" s="118">
        <v>3106121</v>
      </c>
      <c r="B4182" s="119" t="s">
        <v>19340</v>
      </c>
      <c r="C4182" s="118" t="s">
        <v>16589</v>
      </c>
      <c r="D4182" s="120">
        <v>108.44</v>
      </c>
    </row>
    <row r="4183" spans="1:4" ht="15.75" customHeight="1" x14ac:dyDescent="0.25">
      <c r="A4183" s="118">
        <v>3103302</v>
      </c>
      <c r="B4183" s="119" t="s">
        <v>19341</v>
      </c>
      <c r="C4183" s="118" t="s">
        <v>16589</v>
      </c>
      <c r="D4183" s="120">
        <v>85.45</v>
      </c>
    </row>
    <row r="4184" spans="1:4" ht="15.75" customHeight="1" x14ac:dyDescent="0.25">
      <c r="A4184" s="118">
        <v>3103303</v>
      </c>
      <c r="B4184" s="119" t="s">
        <v>19342</v>
      </c>
      <c r="C4184" s="118" t="s">
        <v>16589</v>
      </c>
      <c r="D4184" s="120">
        <v>44</v>
      </c>
    </row>
    <row r="4185" spans="1:4" ht="30" customHeight="1" x14ac:dyDescent="0.25">
      <c r="A4185" s="118">
        <v>3106759</v>
      </c>
      <c r="B4185" s="119" t="s">
        <v>19343</v>
      </c>
      <c r="C4185" s="118" t="s">
        <v>16589</v>
      </c>
      <c r="D4185" s="120">
        <v>130.09</v>
      </c>
    </row>
    <row r="4186" spans="1:4" ht="15.75" customHeight="1" x14ac:dyDescent="0.25">
      <c r="A4186" s="118">
        <v>3108023</v>
      </c>
      <c r="B4186" s="119" t="s">
        <v>19344</v>
      </c>
      <c r="C4186" s="118" t="s">
        <v>15233</v>
      </c>
      <c r="D4186" s="120">
        <v>6.91</v>
      </c>
    </row>
    <row r="4187" spans="1:4" ht="15.75" customHeight="1" x14ac:dyDescent="0.25">
      <c r="A4187" s="118">
        <v>3108018</v>
      </c>
      <c r="B4187" s="119" t="s">
        <v>19345</v>
      </c>
      <c r="C4187" s="118" t="s">
        <v>15233</v>
      </c>
      <c r="D4187" s="120">
        <v>5</v>
      </c>
    </row>
    <row r="4188" spans="1:4" ht="15.75" customHeight="1" x14ac:dyDescent="0.25">
      <c r="A4188" s="118">
        <v>3108022</v>
      </c>
      <c r="B4188" s="119" t="s">
        <v>19346</v>
      </c>
      <c r="C4188" s="118" t="s">
        <v>15233</v>
      </c>
      <c r="D4188" s="120">
        <v>5.64</v>
      </c>
    </row>
    <row r="4189" spans="1:4" ht="15.75" customHeight="1" x14ac:dyDescent="0.25">
      <c r="A4189" s="118">
        <v>3205864</v>
      </c>
      <c r="B4189" s="119" t="s">
        <v>19347</v>
      </c>
      <c r="C4189" s="118" t="s">
        <v>15350</v>
      </c>
      <c r="D4189" s="120">
        <v>906.42</v>
      </c>
    </row>
    <row r="4190" spans="1:4" ht="15.75" customHeight="1" x14ac:dyDescent="0.25">
      <c r="A4190" s="118">
        <v>3205863</v>
      </c>
      <c r="B4190" s="119" t="s">
        <v>19348</v>
      </c>
      <c r="C4190" s="118" t="s">
        <v>15350</v>
      </c>
      <c r="D4190" s="120">
        <v>831.64</v>
      </c>
    </row>
    <row r="4191" spans="1:4" ht="15.75" customHeight="1" x14ac:dyDescent="0.25">
      <c r="A4191" s="118">
        <v>3205868</v>
      </c>
      <c r="B4191" s="119" t="s">
        <v>19349</v>
      </c>
      <c r="C4191" s="118" t="s">
        <v>15350</v>
      </c>
      <c r="D4191" s="120">
        <v>766.52</v>
      </c>
    </row>
    <row r="4192" spans="1:4" ht="15.75" customHeight="1" x14ac:dyDescent="0.25">
      <c r="A4192" s="118">
        <v>3205867</v>
      </c>
      <c r="B4192" s="119" t="s">
        <v>19350</v>
      </c>
      <c r="C4192" s="118" t="s">
        <v>15350</v>
      </c>
      <c r="D4192" s="120">
        <v>691.75</v>
      </c>
    </row>
    <row r="4193" spans="1:4" ht="15.75" customHeight="1" x14ac:dyDescent="0.25">
      <c r="A4193" s="118">
        <v>3205866</v>
      </c>
      <c r="B4193" s="119" t="s">
        <v>19351</v>
      </c>
      <c r="C4193" s="118" t="s">
        <v>15350</v>
      </c>
      <c r="D4193" s="120">
        <v>698.59</v>
      </c>
    </row>
    <row r="4194" spans="1:4" ht="15.75" customHeight="1" x14ac:dyDescent="0.25">
      <c r="A4194" s="118">
        <v>3205865</v>
      </c>
      <c r="B4194" s="119" t="s">
        <v>19352</v>
      </c>
      <c r="C4194" s="118" t="s">
        <v>15350</v>
      </c>
      <c r="D4194" s="120">
        <v>623.82000000000005</v>
      </c>
    </row>
    <row r="4195" spans="1:4" ht="15.75" customHeight="1" x14ac:dyDescent="0.25">
      <c r="A4195" s="118">
        <v>3205870</v>
      </c>
      <c r="B4195" s="119" t="s">
        <v>19353</v>
      </c>
      <c r="C4195" s="118" t="s">
        <v>15350</v>
      </c>
      <c r="D4195" s="120">
        <v>626.24</v>
      </c>
    </row>
    <row r="4196" spans="1:4" ht="15.75" customHeight="1" x14ac:dyDescent="0.25">
      <c r="A4196" s="118">
        <v>3205869</v>
      </c>
      <c r="B4196" s="119" t="s">
        <v>19354</v>
      </c>
      <c r="C4196" s="118" t="s">
        <v>15350</v>
      </c>
      <c r="D4196" s="120">
        <v>551.47</v>
      </c>
    </row>
    <row r="4197" spans="1:4" ht="15.75" customHeight="1" x14ac:dyDescent="0.25">
      <c r="A4197" s="118">
        <v>3205872</v>
      </c>
      <c r="B4197" s="119" t="s">
        <v>19355</v>
      </c>
      <c r="C4197" s="118" t="s">
        <v>16589</v>
      </c>
      <c r="D4197" s="120">
        <v>219.22</v>
      </c>
    </row>
    <row r="4198" spans="1:4" ht="15.75" customHeight="1" x14ac:dyDescent="0.25">
      <c r="A4198" s="118">
        <v>3205871</v>
      </c>
      <c r="B4198" s="119" t="s">
        <v>19356</v>
      </c>
      <c r="C4198" s="118" t="s">
        <v>16589</v>
      </c>
      <c r="D4198" s="120">
        <v>206.51</v>
      </c>
    </row>
    <row r="4199" spans="1:4" ht="15.75" customHeight="1" x14ac:dyDescent="0.25">
      <c r="A4199" s="118">
        <v>3205874</v>
      </c>
      <c r="B4199" s="119" t="s">
        <v>19357</v>
      </c>
      <c r="C4199" s="118" t="s">
        <v>16589</v>
      </c>
      <c r="D4199" s="120">
        <v>240.33</v>
      </c>
    </row>
    <row r="4200" spans="1:4" ht="15.75" customHeight="1" x14ac:dyDescent="0.25">
      <c r="A4200" s="118">
        <v>3205873</v>
      </c>
      <c r="B4200" s="119" t="s">
        <v>19358</v>
      </c>
      <c r="C4200" s="118" t="s">
        <v>16589</v>
      </c>
      <c r="D4200" s="120">
        <v>223.14</v>
      </c>
    </row>
    <row r="4201" spans="1:4" ht="15.75" customHeight="1" x14ac:dyDescent="0.25">
      <c r="A4201" s="118">
        <v>3205876</v>
      </c>
      <c r="B4201" s="119" t="s">
        <v>19359</v>
      </c>
      <c r="C4201" s="118" t="s">
        <v>16589</v>
      </c>
      <c r="D4201" s="120">
        <v>279.79000000000002</v>
      </c>
    </row>
    <row r="4202" spans="1:4" ht="15.75" customHeight="1" x14ac:dyDescent="0.25">
      <c r="A4202" s="118">
        <v>3205875</v>
      </c>
      <c r="B4202" s="119" t="s">
        <v>19360</v>
      </c>
      <c r="C4202" s="118" t="s">
        <v>16589</v>
      </c>
      <c r="D4202" s="120">
        <v>257.36</v>
      </c>
    </row>
    <row r="4203" spans="1:4" ht="15.75" customHeight="1" x14ac:dyDescent="0.25">
      <c r="A4203" s="118">
        <v>3205862</v>
      </c>
      <c r="B4203" s="119" t="s">
        <v>19361</v>
      </c>
      <c r="C4203" s="118" t="s">
        <v>15350</v>
      </c>
      <c r="D4203" s="120">
        <v>700.64</v>
      </c>
    </row>
    <row r="4204" spans="1:4" ht="15.75" customHeight="1" x14ac:dyDescent="0.25">
      <c r="A4204" s="118">
        <v>3205861</v>
      </c>
      <c r="B4204" s="119" t="s">
        <v>19362</v>
      </c>
      <c r="C4204" s="118" t="s">
        <v>15350</v>
      </c>
      <c r="D4204" s="120">
        <v>625.86</v>
      </c>
    </row>
    <row r="4205" spans="1:4" ht="15.75" customHeight="1" x14ac:dyDescent="0.25">
      <c r="A4205" s="118">
        <v>3606579</v>
      </c>
      <c r="B4205" s="119" t="s">
        <v>19363</v>
      </c>
      <c r="C4205" s="118" t="s">
        <v>15350</v>
      </c>
      <c r="D4205" s="120">
        <v>30.75</v>
      </c>
    </row>
    <row r="4206" spans="1:4" ht="30" customHeight="1" x14ac:dyDescent="0.25">
      <c r="A4206" s="118">
        <v>3606583</v>
      </c>
      <c r="B4206" s="119" t="s">
        <v>19364</v>
      </c>
      <c r="C4206" s="118" t="s">
        <v>15350</v>
      </c>
      <c r="D4206" s="120">
        <v>32.090000000000003</v>
      </c>
    </row>
    <row r="4207" spans="1:4" ht="30" customHeight="1" x14ac:dyDescent="0.25">
      <c r="A4207" s="118">
        <v>3606584</v>
      </c>
      <c r="B4207" s="119" t="s">
        <v>19365</v>
      </c>
      <c r="C4207" s="118" t="s">
        <v>15350</v>
      </c>
      <c r="D4207" s="120">
        <v>32.28</v>
      </c>
    </row>
    <row r="4208" spans="1:4" ht="30" customHeight="1" x14ac:dyDescent="0.25">
      <c r="A4208" s="118">
        <v>3606585</v>
      </c>
      <c r="B4208" s="119" t="s">
        <v>19366</v>
      </c>
      <c r="C4208" s="118" t="s">
        <v>15350</v>
      </c>
      <c r="D4208" s="120">
        <v>32.47</v>
      </c>
    </row>
    <row r="4209" spans="1:4" ht="30" customHeight="1" x14ac:dyDescent="0.25">
      <c r="A4209" s="118">
        <v>3606586</v>
      </c>
      <c r="B4209" s="119" t="s">
        <v>19367</v>
      </c>
      <c r="C4209" s="118" t="s">
        <v>15350</v>
      </c>
      <c r="D4209" s="120">
        <v>32.86</v>
      </c>
    </row>
    <row r="4210" spans="1:4" ht="30" customHeight="1" x14ac:dyDescent="0.25">
      <c r="A4210" s="118">
        <v>3606587</v>
      </c>
      <c r="B4210" s="119" t="s">
        <v>19368</v>
      </c>
      <c r="C4210" s="118" t="s">
        <v>15350</v>
      </c>
      <c r="D4210" s="120">
        <v>33.24</v>
      </c>
    </row>
    <row r="4211" spans="1:4" ht="30" customHeight="1" x14ac:dyDescent="0.25">
      <c r="A4211" s="118">
        <v>3606588</v>
      </c>
      <c r="B4211" s="119" t="s">
        <v>19369</v>
      </c>
      <c r="C4211" s="118" t="s">
        <v>15350</v>
      </c>
      <c r="D4211" s="120">
        <v>33.43</v>
      </c>
    </row>
    <row r="4212" spans="1:4" ht="15.75" customHeight="1" x14ac:dyDescent="0.25">
      <c r="A4212" s="118">
        <v>3606589</v>
      </c>
      <c r="B4212" s="119" t="s">
        <v>19370</v>
      </c>
      <c r="C4212" s="118" t="s">
        <v>15350</v>
      </c>
      <c r="D4212" s="120">
        <v>33.619999999999997</v>
      </c>
    </row>
    <row r="4213" spans="1:4" ht="15.75" customHeight="1" x14ac:dyDescent="0.25">
      <c r="A4213" s="118">
        <v>3606580</v>
      </c>
      <c r="B4213" s="119" t="s">
        <v>19371</v>
      </c>
      <c r="C4213" s="118" t="s">
        <v>15350</v>
      </c>
      <c r="D4213" s="120">
        <v>31.13</v>
      </c>
    </row>
    <row r="4214" spans="1:4" ht="15.75" customHeight="1" x14ac:dyDescent="0.25">
      <c r="A4214" s="118">
        <v>3606581</v>
      </c>
      <c r="B4214" s="119" t="s">
        <v>19372</v>
      </c>
      <c r="C4214" s="118" t="s">
        <v>15350</v>
      </c>
      <c r="D4214" s="120">
        <v>31.52</v>
      </c>
    </row>
    <row r="4215" spans="1:4" ht="15.75" customHeight="1" x14ac:dyDescent="0.25">
      <c r="A4215" s="118">
        <v>3606582</v>
      </c>
      <c r="B4215" s="119" t="s">
        <v>19373</v>
      </c>
      <c r="C4215" s="118" t="s">
        <v>15350</v>
      </c>
      <c r="D4215" s="120">
        <v>31.71</v>
      </c>
    </row>
    <row r="4216" spans="1:4" ht="30" customHeight="1" x14ac:dyDescent="0.25">
      <c r="A4216" s="118">
        <v>3606527</v>
      </c>
      <c r="B4216" s="119" t="s">
        <v>19374</v>
      </c>
      <c r="C4216" s="118" t="s">
        <v>15350</v>
      </c>
      <c r="D4216" s="120">
        <v>55.22</v>
      </c>
    </row>
    <row r="4217" spans="1:4" ht="30" customHeight="1" x14ac:dyDescent="0.25">
      <c r="A4217" s="118">
        <v>3606528</v>
      </c>
      <c r="B4217" s="119" t="s">
        <v>19375</v>
      </c>
      <c r="C4217" s="118" t="s">
        <v>15350</v>
      </c>
      <c r="D4217" s="120">
        <v>55.88</v>
      </c>
    </row>
    <row r="4218" spans="1:4" ht="30" customHeight="1" x14ac:dyDescent="0.25">
      <c r="A4218" s="118">
        <v>3606529</v>
      </c>
      <c r="B4218" s="119" t="s">
        <v>19376</v>
      </c>
      <c r="C4218" s="118" t="s">
        <v>15350</v>
      </c>
      <c r="D4218" s="120">
        <v>59.25</v>
      </c>
    </row>
    <row r="4219" spans="1:4" ht="30" customHeight="1" x14ac:dyDescent="0.25">
      <c r="A4219" s="118">
        <v>3606530</v>
      </c>
      <c r="B4219" s="119" t="s">
        <v>19377</v>
      </c>
      <c r="C4219" s="118" t="s">
        <v>15350</v>
      </c>
      <c r="D4219" s="120">
        <v>59.91</v>
      </c>
    </row>
    <row r="4220" spans="1:4" ht="30" customHeight="1" x14ac:dyDescent="0.25">
      <c r="A4220" s="118">
        <v>3606531</v>
      </c>
      <c r="B4220" s="119" t="s">
        <v>19378</v>
      </c>
      <c r="C4220" s="118" t="s">
        <v>15350</v>
      </c>
      <c r="D4220" s="120">
        <v>60.57</v>
      </c>
    </row>
    <row r="4221" spans="1:4" ht="30" customHeight="1" x14ac:dyDescent="0.25">
      <c r="A4221" s="118">
        <v>3606532</v>
      </c>
      <c r="B4221" s="119" t="s">
        <v>19379</v>
      </c>
      <c r="C4221" s="118" t="s">
        <v>15350</v>
      </c>
      <c r="D4221" s="120">
        <v>61.73</v>
      </c>
    </row>
    <row r="4222" spans="1:4" ht="30" customHeight="1" x14ac:dyDescent="0.25">
      <c r="A4222" s="118">
        <v>3606533</v>
      </c>
      <c r="B4222" s="119" t="s">
        <v>19380</v>
      </c>
      <c r="C4222" s="118" t="s">
        <v>15350</v>
      </c>
      <c r="D4222" s="120">
        <v>63.71</v>
      </c>
    </row>
    <row r="4223" spans="1:4" ht="30" customHeight="1" x14ac:dyDescent="0.25">
      <c r="A4223" s="118">
        <v>3606534</v>
      </c>
      <c r="B4223" s="119" t="s">
        <v>19381</v>
      </c>
      <c r="C4223" s="118" t="s">
        <v>15350</v>
      </c>
      <c r="D4223" s="120">
        <v>67.459999999999994</v>
      </c>
    </row>
    <row r="4224" spans="1:4" ht="30" customHeight="1" x14ac:dyDescent="0.25">
      <c r="A4224" s="118">
        <v>3606535</v>
      </c>
      <c r="B4224" s="119" t="s">
        <v>19382</v>
      </c>
      <c r="C4224" s="118" t="s">
        <v>15350</v>
      </c>
      <c r="D4224" s="120">
        <v>53.02</v>
      </c>
    </row>
    <row r="4225" spans="1:4" ht="30" customHeight="1" x14ac:dyDescent="0.25">
      <c r="A4225" s="118">
        <v>3606536</v>
      </c>
      <c r="B4225" s="119" t="s">
        <v>19383</v>
      </c>
      <c r="C4225" s="118" t="s">
        <v>15350</v>
      </c>
      <c r="D4225" s="120">
        <v>53.46</v>
      </c>
    </row>
    <row r="4226" spans="1:4" ht="30" customHeight="1" x14ac:dyDescent="0.25">
      <c r="A4226" s="118">
        <v>3606537</v>
      </c>
      <c r="B4226" s="119" t="s">
        <v>19384</v>
      </c>
      <c r="C4226" s="118" t="s">
        <v>15350</v>
      </c>
      <c r="D4226" s="120">
        <v>53.9</v>
      </c>
    </row>
    <row r="4227" spans="1:4" ht="30" customHeight="1" x14ac:dyDescent="0.25">
      <c r="A4227" s="118">
        <v>3606538</v>
      </c>
      <c r="B4227" s="119" t="s">
        <v>19385</v>
      </c>
      <c r="C4227" s="118" t="s">
        <v>15350</v>
      </c>
      <c r="D4227" s="120">
        <v>54.34</v>
      </c>
    </row>
    <row r="4228" spans="1:4" ht="30" customHeight="1" x14ac:dyDescent="0.25">
      <c r="A4228" s="118">
        <v>3606539</v>
      </c>
      <c r="B4228" s="119" t="s">
        <v>19386</v>
      </c>
      <c r="C4228" s="118" t="s">
        <v>15350</v>
      </c>
      <c r="D4228" s="120">
        <v>54.78</v>
      </c>
    </row>
    <row r="4229" spans="1:4" ht="30" customHeight="1" x14ac:dyDescent="0.25">
      <c r="A4229" s="118">
        <v>3606540</v>
      </c>
      <c r="B4229" s="119" t="s">
        <v>19387</v>
      </c>
      <c r="C4229" s="118" t="s">
        <v>15350</v>
      </c>
      <c r="D4229" s="120">
        <v>55.55</v>
      </c>
    </row>
    <row r="4230" spans="1:4" ht="30" customHeight="1" x14ac:dyDescent="0.25">
      <c r="A4230" s="118">
        <v>3606541</v>
      </c>
      <c r="B4230" s="119" t="s">
        <v>19388</v>
      </c>
      <c r="C4230" s="118" t="s">
        <v>15350</v>
      </c>
      <c r="D4230" s="120">
        <v>59.41</v>
      </c>
    </row>
    <row r="4231" spans="1:4" ht="30" customHeight="1" x14ac:dyDescent="0.25">
      <c r="A4231" s="118">
        <v>3606542</v>
      </c>
      <c r="B4231" s="119" t="s">
        <v>19389</v>
      </c>
      <c r="C4231" s="118" t="s">
        <v>15350</v>
      </c>
      <c r="D4231" s="120">
        <v>60.07</v>
      </c>
    </row>
    <row r="4232" spans="1:4" ht="30" customHeight="1" x14ac:dyDescent="0.25">
      <c r="A4232" s="118">
        <v>3606543</v>
      </c>
      <c r="B4232" s="119" t="s">
        <v>19390</v>
      </c>
      <c r="C4232" s="118" t="s">
        <v>15350</v>
      </c>
      <c r="D4232" s="120">
        <v>51.92</v>
      </c>
    </row>
    <row r="4233" spans="1:4" ht="30" customHeight="1" x14ac:dyDescent="0.25">
      <c r="A4233" s="118">
        <v>3606544</v>
      </c>
      <c r="B4233" s="119" t="s">
        <v>19391</v>
      </c>
      <c r="C4233" s="118" t="s">
        <v>15350</v>
      </c>
      <c r="D4233" s="120">
        <v>52.36</v>
      </c>
    </row>
    <row r="4234" spans="1:4" ht="30" customHeight="1" x14ac:dyDescent="0.25">
      <c r="A4234" s="118">
        <v>3606545</v>
      </c>
      <c r="B4234" s="119" t="s">
        <v>19392</v>
      </c>
      <c r="C4234" s="118" t="s">
        <v>15350</v>
      </c>
      <c r="D4234" s="120">
        <v>52.69</v>
      </c>
    </row>
    <row r="4235" spans="1:4" ht="30" customHeight="1" x14ac:dyDescent="0.25">
      <c r="A4235" s="118">
        <v>3606546</v>
      </c>
      <c r="B4235" s="119" t="s">
        <v>19393</v>
      </c>
      <c r="C4235" s="118" t="s">
        <v>15350</v>
      </c>
      <c r="D4235" s="120">
        <v>53.02</v>
      </c>
    </row>
    <row r="4236" spans="1:4" ht="30" customHeight="1" x14ac:dyDescent="0.25">
      <c r="A4236" s="118">
        <v>3606547</v>
      </c>
      <c r="B4236" s="119" t="s">
        <v>19394</v>
      </c>
      <c r="C4236" s="118" t="s">
        <v>15350</v>
      </c>
      <c r="D4236" s="120">
        <v>53.46</v>
      </c>
    </row>
    <row r="4237" spans="1:4" ht="30" customHeight="1" x14ac:dyDescent="0.25">
      <c r="A4237" s="118">
        <v>3606548</v>
      </c>
      <c r="B4237" s="119" t="s">
        <v>19395</v>
      </c>
      <c r="C4237" s="118" t="s">
        <v>15350</v>
      </c>
      <c r="D4237" s="120">
        <v>54.12</v>
      </c>
    </row>
    <row r="4238" spans="1:4" ht="30" customHeight="1" x14ac:dyDescent="0.25">
      <c r="A4238" s="118">
        <v>3606549</v>
      </c>
      <c r="B4238" s="119" t="s">
        <v>19396</v>
      </c>
      <c r="C4238" s="118" t="s">
        <v>15350</v>
      </c>
      <c r="D4238" s="120">
        <v>55.11</v>
      </c>
    </row>
    <row r="4239" spans="1:4" ht="30" customHeight="1" x14ac:dyDescent="0.25">
      <c r="A4239" s="118">
        <v>3606550</v>
      </c>
      <c r="B4239" s="119" t="s">
        <v>19397</v>
      </c>
      <c r="C4239" s="118" t="s">
        <v>15350</v>
      </c>
      <c r="D4239" s="120">
        <v>55.66</v>
      </c>
    </row>
    <row r="4240" spans="1:4" ht="30" customHeight="1" x14ac:dyDescent="0.25">
      <c r="A4240" s="118">
        <v>3606500</v>
      </c>
      <c r="B4240" s="119" t="s">
        <v>19398</v>
      </c>
      <c r="C4240" s="118" t="s">
        <v>15350</v>
      </c>
      <c r="D4240" s="120">
        <v>49.96</v>
      </c>
    </row>
    <row r="4241" spans="1:4" ht="30" customHeight="1" x14ac:dyDescent="0.25">
      <c r="A4241" s="118">
        <v>3606501</v>
      </c>
      <c r="B4241" s="119" t="s">
        <v>19399</v>
      </c>
      <c r="C4241" s="118" t="s">
        <v>15350</v>
      </c>
      <c r="D4241" s="120">
        <v>53.16</v>
      </c>
    </row>
    <row r="4242" spans="1:4" ht="30" customHeight="1" x14ac:dyDescent="0.25">
      <c r="A4242" s="118">
        <v>3606502</v>
      </c>
      <c r="B4242" s="119" t="s">
        <v>19400</v>
      </c>
      <c r="C4242" s="118" t="s">
        <v>15350</v>
      </c>
      <c r="D4242" s="120">
        <v>53.98</v>
      </c>
    </row>
    <row r="4243" spans="1:4" ht="30" customHeight="1" x14ac:dyDescent="0.25">
      <c r="A4243" s="118">
        <v>3606503</v>
      </c>
      <c r="B4243" s="119" t="s">
        <v>19401</v>
      </c>
      <c r="C4243" s="118" t="s">
        <v>15350</v>
      </c>
      <c r="D4243" s="120">
        <v>54.65</v>
      </c>
    </row>
    <row r="4244" spans="1:4" ht="30" customHeight="1" x14ac:dyDescent="0.25">
      <c r="A4244" s="118">
        <v>3606504</v>
      </c>
      <c r="B4244" s="119" t="s">
        <v>19402</v>
      </c>
      <c r="C4244" s="118" t="s">
        <v>15350</v>
      </c>
      <c r="D4244" s="120">
        <v>55.31</v>
      </c>
    </row>
    <row r="4245" spans="1:4" ht="30" customHeight="1" x14ac:dyDescent="0.25">
      <c r="A4245" s="118">
        <v>3606505</v>
      </c>
      <c r="B4245" s="119" t="s">
        <v>19403</v>
      </c>
      <c r="C4245" s="118" t="s">
        <v>15350</v>
      </c>
      <c r="D4245" s="120">
        <v>56.46</v>
      </c>
    </row>
    <row r="4246" spans="1:4" ht="30" customHeight="1" x14ac:dyDescent="0.25">
      <c r="A4246" s="118">
        <v>3606506</v>
      </c>
      <c r="B4246" s="119" t="s">
        <v>19404</v>
      </c>
      <c r="C4246" s="118" t="s">
        <v>15350</v>
      </c>
      <c r="D4246" s="120">
        <v>58.45</v>
      </c>
    </row>
    <row r="4247" spans="1:4" ht="30" customHeight="1" x14ac:dyDescent="0.25">
      <c r="A4247" s="118">
        <v>3606507</v>
      </c>
      <c r="B4247" s="119" t="s">
        <v>19405</v>
      </c>
      <c r="C4247" s="118" t="s">
        <v>15350</v>
      </c>
      <c r="D4247" s="120">
        <v>62.09</v>
      </c>
    </row>
    <row r="4248" spans="1:4" ht="30" customHeight="1" x14ac:dyDescent="0.25">
      <c r="A4248" s="118">
        <v>3606509</v>
      </c>
      <c r="B4248" s="119" t="s">
        <v>19406</v>
      </c>
      <c r="C4248" s="118" t="s">
        <v>15350</v>
      </c>
      <c r="D4248" s="120">
        <v>47.75</v>
      </c>
    </row>
    <row r="4249" spans="1:4" ht="30" customHeight="1" x14ac:dyDescent="0.25">
      <c r="A4249" s="118">
        <v>3606510</v>
      </c>
      <c r="B4249" s="119" t="s">
        <v>19407</v>
      </c>
      <c r="C4249" s="118" t="s">
        <v>15350</v>
      </c>
      <c r="D4249" s="120">
        <v>48.19</v>
      </c>
    </row>
    <row r="4250" spans="1:4" ht="30" customHeight="1" x14ac:dyDescent="0.25">
      <c r="A4250" s="118">
        <v>3606511</v>
      </c>
      <c r="B4250" s="119" t="s">
        <v>19408</v>
      </c>
      <c r="C4250" s="118" t="s">
        <v>15350</v>
      </c>
      <c r="D4250" s="120">
        <v>48.63</v>
      </c>
    </row>
    <row r="4251" spans="1:4" ht="30" customHeight="1" x14ac:dyDescent="0.25">
      <c r="A4251" s="118">
        <v>3606512</v>
      </c>
      <c r="B4251" s="119" t="s">
        <v>19409</v>
      </c>
      <c r="C4251" s="118" t="s">
        <v>15350</v>
      </c>
      <c r="D4251" s="120">
        <v>49.08</v>
      </c>
    </row>
    <row r="4252" spans="1:4" ht="30" customHeight="1" x14ac:dyDescent="0.25">
      <c r="A4252" s="118">
        <v>3606513</v>
      </c>
      <c r="B4252" s="119" t="s">
        <v>19410</v>
      </c>
      <c r="C4252" s="118" t="s">
        <v>15350</v>
      </c>
      <c r="D4252" s="120">
        <v>49.52</v>
      </c>
    </row>
    <row r="4253" spans="1:4" ht="30" customHeight="1" x14ac:dyDescent="0.25">
      <c r="A4253" s="118">
        <v>3606514</v>
      </c>
      <c r="B4253" s="119" t="s">
        <v>19411</v>
      </c>
      <c r="C4253" s="118" t="s">
        <v>15350</v>
      </c>
      <c r="D4253" s="120">
        <v>50.29</v>
      </c>
    </row>
    <row r="4254" spans="1:4" ht="30" customHeight="1" x14ac:dyDescent="0.25">
      <c r="A4254" s="118">
        <v>3606515</v>
      </c>
      <c r="B4254" s="119" t="s">
        <v>19412</v>
      </c>
      <c r="C4254" s="118" t="s">
        <v>15350</v>
      </c>
      <c r="D4254" s="120">
        <v>54.15</v>
      </c>
    </row>
    <row r="4255" spans="1:4" ht="30" customHeight="1" x14ac:dyDescent="0.25">
      <c r="A4255" s="118">
        <v>3606516</v>
      </c>
      <c r="B4255" s="119" t="s">
        <v>19413</v>
      </c>
      <c r="C4255" s="118" t="s">
        <v>15350</v>
      </c>
      <c r="D4255" s="120">
        <v>54.81</v>
      </c>
    </row>
    <row r="4256" spans="1:4" ht="30" customHeight="1" x14ac:dyDescent="0.25">
      <c r="A4256" s="118">
        <v>3606518</v>
      </c>
      <c r="B4256" s="119" t="s">
        <v>19414</v>
      </c>
      <c r="C4256" s="118" t="s">
        <v>15350</v>
      </c>
      <c r="D4256" s="120">
        <v>46.71</v>
      </c>
    </row>
    <row r="4257" spans="1:4" ht="30" customHeight="1" x14ac:dyDescent="0.25">
      <c r="A4257" s="118">
        <v>3606519</v>
      </c>
      <c r="B4257" s="119" t="s">
        <v>19415</v>
      </c>
      <c r="C4257" s="118" t="s">
        <v>15350</v>
      </c>
      <c r="D4257" s="120">
        <v>47.15</v>
      </c>
    </row>
    <row r="4258" spans="1:4" ht="30" customHeight="1" x14ac:dyDescent="0.25">
      <c r="A4258" s="118">
        <v>3606520</v>
      </c>
      <c r="B4258" s="119" t="s">
        <v>19416</v>
      </c>
      <c r="C4258" s="118" t="s">
        <v>15350</v>
      </c>
      <c r="D4258" s="120">
        <v>47.48</v>
      </c>
    </row>
    <row r="4259" spans="1:4" ht="30" customHeight="1" x14ac:dyDescent="0.25">
      <c r="A4259" s="118">
        <v>3606521</v>
      </c>
      <c r="B4259" s="119" t="s">
        <v>19417</v>
      </c>
      <c r="C4259" s="118" t="s">
        <v>15350</v>
      </c>
      <c r="D4259" s="120">
        <v>47.81</v>
      </c>
    </row>
    <row r="4260" spans="1:4" ht="30" customHeight="1" x14ac:dyDescent="0.25">
      <c r="A4260" s="118">
        <v>3606522</v>
      </c>
      <c r="B4260" s="119" t="s">
        <v>19418</v>
      </c>
      <c r="C4260" s="118" t="s">
        <v>15350</v>
      </c>
      <c r="D4260" s="120">
        <v>48.14</v>
      </c>
    </row>
    <row r="4261" spans="1:4" ht="30" customHeight="1" x14ac:dyDescent="0.25">
      <c r="A4261" s="118">
        <v>3606523</v>
      </c>
      <c r="B4261" s="119" t="s">
        <v>19419</v>
      </c>
      <c r="C4261" s="118" t="s">
        <v>15350</v>
      </c>
      <c r="D4261" s="120">
        <v>48.8</v>
      </c>
    </row>
    <row r="4262" spans="1:4" ht="30" customHeight="1" x14ac:dyDescent="0.25">
      <c r="A4262" s="118">
        <v>3606524</v>
      </c>
      <c r="B4262" s="119" t="s">
        <v>19420</v>
      </c>
      <c r="C4262" s="118" t="s">
        <v>15350</v>
      </c>
      <c r="D4262" s="120">
        <v>49.91</v>
      </c>
    </row>
    <row r="4263" spans="1:4" ht="30" customHeight="1" x14ac:dyDescent="0.25">
      <c r="A4263" s="118">
        <v>3606525</v>
      </c>
      <c r="B4263" s="119" t="s">
        <v>19421</v>
      </c>
      <c r="C4263" s="118" t="s">
        <v>15350</v>
      </c>
      <c r="D4263" s="120">
        <v>53.01</v>
      </c>
    </row>
    <row r="4264" spans="1:4" ht="15.75" customHeight="1" x14ac:dyDescent="0.25">
      <c r="A4264" s="118">
        <v>3606577</v>
      </c>
      <c r="B4264" s="119" t="s">
        <v>19422</v>
      </c>
      <c r="C4264" s="118" t="s">
        <v>15350</v>
      </c>
      <c r="D4264" s="120">
        <v>15.03</v>
      </c>
    </row>
    <row r="4265" spans="1:4" ht="15.75" customHeight="1" x14ac:dyDescent="0.25">
      <c r="A4265" s="118">
        <v>3606576</v>
      </c>
      <c r="B4265" s="119" t="s">
        <v>19423</v>
      </c>
      <c r="C4265" s="118" t="s">
        <v>15350</v>
      </c>
      <c r="D4265" s="120">
        <v>4.92</v>
      </c>
    </row>
    <row r="4266" spans="1:4" ht="15.75" customHeight="1" x14ac:dyDescent="0.25">
      <c r="A4266" s="118">
        <v>3606561</v>
      </c>
      <c r="B4266" s="119" t="s">
        <v>19424</v>
      </c>
      <c r="C4266" s="118" t="s">
        <v>15154</v>
      </c>
      <c r="D4266" s="120">
        <v>2239.8000000000002</v>
      </c>
    </row>
    <row r="4267" spans="1:4" ht="15.75" customHeight="1" x14ac:dyDescent="0.25">
      <c r="A4267" s="118">
        <v>3606556</v>
      </c>
      <c r="B4267" s="119" t="s">
        <v>19425</v>
      </c>
      <c r="C4267" s="118" t="s">
        <v>15154</v>
      </c>
      <c r="D4267" s="120">
        <v>1725.75</v>
      </c>
    </row>
    <row r="4268" spans="1:4" ht="15.75" customHeight="1" x14ac:dyDescent="0.25">
      <c r="A4268" s="118">
        <v>3606562</v>
      </c>
      <c r="B4268" s="119" t="s">
        <v>19426</v>
      </c>
      <c r="C4268" s="118" t="s">
        <v>15154</v>
      </c>
      <c r="D4268" s="120">
        <v>2450.0300000000002</v>
      </c>
    </row>
    <row r="4269" spans="1:4" ht="15.75" customHeight="1" x14ac:dyDescent="0.25">
      <c r="A4269" s="118">
        <v>3606557</v>
      </c>
      <c r="B4269" s="119" t="s">
        <v>19427</v>
      </c>
      <c r="C4269" s="118" t="s">
        <v>15154</v>
      </c>
      <c r="D4269" s="120">
        <v>1884.58</v>
      </c>
    </row>
    <row r="4270" spans="1:4" ht="15.75" customHeight="1" x14ac:dyDescent="0.25">
      <c r="A4270" s="118">
        <v>3606563</v>
      </c>
      <c r="B4270" s="119" t="s">
        <v>19428</v>
      </c>
      <c r="C4270" s="118" t="s">
        <v>15154</v>
      </c>
      <c r="D4270" s="120">
        <v>2668.92</v>
      </c>
    </row>
    <row r="4271" spans="1:4" ht="15.75" customHeight="1" x14ac:dyDescent="0.25">
      <c r="A4271" s="118">
        <v>3606558</v>
      </c>
      <c r="B4271" s="119" t="s">
        <v>19429</v>
      </c>
      <c r="C4271" s="118" t="s">
        <v>15154</v>
      </c>
      <c r="D4271" s="120">
        <v>2052.0700000000002</v>
      </c>
    </row>
    <row r="4272" spans="1:4" ht="15.75" customHeight="1" x14ac:dyDescent="0.25">
      <c r="A4272" s="118">
        <v>3606559</v>
      </c>
      <c r="B4272" s="119" t="s">
        <v>19430</v>
      </c>
      <c r="C4272" s="118" t="s">
        <v>15154</v>
      </c>
      <c r="D4272" s="120">
        <v>1792.8</v>
      </c>
    </row>
    <row r="4273" spans="1:4" ht="15.75" customHeight="1" x14ac:dyDescent="0.25">
      <c r="A4273" s="118">
        <v>3606554</v>
      </c>
      <c r="B4273" s="119" t="s">
        <v>19431</v>
      </c>
      <c r="C4273" s="118" t="s">
        <v>15154</v>
      </c>
      <c r="D4273" s="120">
        <v>1381.57</v>
      </c>
    </row>
    <row r="4274" spans="1:4" ht="15.75" customHeight="1" x14ac:dyDescent="0.25">
      <c r="A4274" s="118">
        <v>3606560</v>
      </c>
      <c r="B4274" s="119" t="s">
        <v>19432</v>
      </c>
      <c r="C4274" s="118" t="s">
        <v>15154</v>
      </c>
      <c r="D4274" s="120">
        <v>2003.9</v>
      </c>
    </row>
    <row r="4275" spans="1:4" ht="15.75" customHeight="1" x14ac:dyDescent="0.25">
      <c r="A4275" s="118">
        <v>3606555</v>
      </c>
      <c r="B4275" s="119" t="s">
        <v>19433</v>
      </c>
      <c r="C4275" s="118" t="s">
        <v>15154</v>
      </c>
      <c r="D4275" s="120">
        <v>1541.27</v>
      </c>
    </row>
    <row r="4276" spans="1:4" ht="15.75" customHeight="1" x14ac:dyDescent="0.25">
      <c r="A4276" s="118">
        <v>3606571</v>
      </c>
      <c r="B4276" s="119" t="s">
        <v>19434</v>
      </c>
      <c r="C4276" s="118" t="s">
        <v>15154</v>
      </c>
      <c r="D4276" s="120">
        <v>2209.5100000000002</v>
      </c>
    </row>
    <row r="4277" spans="1:4" ht="15.75" customHeight="1" x14ac:dyDescent="0.25">
      <c r="A4277" s="118">
        <v>3606566</v>
      </c>
      <c r="B4277" s="119" t="s">
        <v>19435</v>
      </c>
      <c r="C4277" s="118" t="s">
        <v>15154</v>
      </c>
      <c r="D4277" s="120">
        <v>1695.46</v>
      </c>
    </row>
    <row r="4278" spans="1:4" ht="15.75" customHeight="1" x14ac:dyDescent="0.25">
      <c r="A4278" s="118">
        <v>3606572</v>
      </c>
      <c r="B4278" s="119" t="s">
        <v>19436</v>
      </c>
      <c r="C4278" s="118" t="s">
        <v>15154</v>
      </c>
      <c r="D4278" s="120">
        <v>2422.6799999999998</v>
      </c>
    </row>
    <row r="4279" spans="1:4" ht="15.75" customHeight="1" x14ac:dyDescent="0.25">
      <c r="A4279" s="118">
        <v>3606567</v>
      </c>
      <c r="B4279" s="119" t="s">
        <v>19437</v>
      </c>
      <c r="C4279" s="118" t="s">
        <v>15154</v>
      </c>
      <c r="D4279" s="120">
        <v>1857.23</v>
      </c>
    </row>
    <row r="4280" spans="1:4" ht="15.75" customHeight="1" x14ac:dyDescent="0.25">
      <c r="A4280" s="118">
        <v>3606573</v>
      </c>
      <c r="B4280" s="119" t="s">
        <v>19438</v>
      </c>
      <c r="C4280" s="118" t="s">
        <v>15154</v>
      </c>
      <c r="D4280" s="120">
        <v>2635.41</v>
      </c>
    </row>
    <row r="4281" spans="1:4" ht="15.75" customHeight="1" x14ac:dyDescent="0.25">
      <c r="A4281" s="118">
        <v>3606568</v>
      </c>
      <c r="B4281" s="119" t="s">
        <v>19439</v>
      </c>
      <c r="C4281" s="118" t="s">
        <v>15154</v>
      </c>
      <c r="D4281" s="120">
        <v>2018.56</v>
      </c>
    </row>
    <row r="4282" spans="1:4" ht="15.75" customHeight="1" x14ac:dyDescent="0.25">
      <c r="A4282" s="118">
        <v>3606569</v>
      </c>
      <c r="B4282" s="119" t="s">
        <v>19440</v>
      </c>
      <c r="C4282" s="118" t="s">
        <v>15154</v>
      </c>
      <c r="D4282" s="120">
        <v>1781.56</v>
      </c>
    </row>
    <row r="4283" spans="1:4" ht="15.75" customHeight="1" x14ac:dyDescent="0.25">
      <c r="A4283" s="118">
        <v>3606564</v>
      </c>
      <c r="B4283" s="119" t="s">
        <v>19441</v>
      </c>
      <c r="C4283" s="118" t="s">
        <v>15154</v>
      </c>
      <c r="D4283" s="120">
        <v>1370.33</v>
      </c>
    </row>
    <row r="4284" spans="1:4" ht="15.75" customHeight="1" x14ac:dyDescent="0.25">
      <c r="A4284" s="118">
        <v>3606570</v>
      </c>
      <c r="B4284" s="119" t="s">
        <v>19442</v>
      </c>
      <c r="C4284" s="118" t="s">
        <v>15154</v>
      </c>
      <c r="D4284" s="120">
        <v>1995.82</v>
      </c>
    </row>
    <row r="4285" spans="1:4" ht="15.75" customHeight="1" x14ac:dyDescent="0.25">
      <c r="A4285" s="118">
        <v>3606565</v>
      </c>
      <c r="B4285" s="119" t="s">
        <v>19443</v>
      </c>
      <c r="C4285" s="118" t="s">
        <v>15154</v>
      </c>
      <c r="D4285" s="120">
        <v>1533.19</v>
      </c>
    </row>
    <row r="4286" spans="1:4" ht="15.75" customHeight="1" x14ac:dyDescent="0.25">
      <c r="A4286" s="118">
        <v>3606578</v>
      </c>
      <c r="B4286" s="119" t="s">
        <v>19444</v>
      </c>
      <c r="C4286" s="118" t="s">
        <v>15154</v>
      </c>
      <c r="D4286" s="120">
        <v>165.23</v>
      </c>
    </row>
    <row r="4287" spans="1:4" ht="15.75" customHeight="1" x14ac:dyDescent="0.25">
      <c r="A4287" s="118">
        <v>3606575</v>
      </c>
      <c r="B4287" s="119" t="s">
        <v>19445</v>
      </c>
      <c r="C4287" s="118" t="s">
        <v>15350</v>
      </c>
      <c r="D4287" s="120">
        <v>1.93</v>
      </c>
    </row>
    <row r="4288" spans="1:4" ht="15.75" customHeight="1" x14ac:dyDescent="0.25">
      <c r="A4288" s="118">
        <v>3606574</v>
      </c>
      <c r="B4288" s="119" t="s">
        <v>19446</v>
      </c>
      <c r="C4288" s="118" t="s">
        <v>15350</v>
      </c>
      <c r="D4288" s="120">
        <v>0.96</v>
      </c>
    </row>
    <row r="4289" spans="1:4" ht="15.75" customHeight="1" x14ac:dyDescent="0.25">
      <c r="A4289" s="118">
        <v>3713603</v>
      </c>
      <c r="B4289" s="119" t="s">
        <v>19447</v>
      </c>
      <c r="C4289" s="118" t="s">
        <v>15233</v>
      </c>
      <c r="D4289" s="120">
        <v>1101.8599999999999</v>
      </c>
    </row>
    <row r="4290" spans="1:4" ht="15.75" customHeight="1" x14ac:dyDescent="0.25">
      <c r="A4290" s="118">
        <v>3713601</v>
      </c>
      <c r="B4290" s="119" t="s">
        <v>19448</v>
      </c>
      <c r="C4290" s="118" t="s">
        <v>15233</v>
      </c>
      <c r="D4290" s="120">
        <v>902.21</v>
      </c>
    </row>
    <row r="4291" spans="1:4" ht="15.75" customHeight="1" x14ac:dyDescent="0.25">
      <c r="A4291" s="118">
        <v>3713607</v>
      </c>
      <c r="B4291" s="119" t="s">
        <v>19449</v>
      </c>
      <c r="C4291" s="118" t="s">
        <v>15233</v>
      </c>
      <c r="D4291" s="120">
        <v>563.80999999999995</v>
      </c>
    </row>
    <row r="4292" spans="1:4" ht="15.75" customHeight="1" x14ac:dyDescent="0.25">
      <c r="A4292" s="118">
        <v>3713605</v>
      </c>
      <c r="B4292" s="119" t="s">
        <v>19450</v>
      </c>
      <c r="C4292" s="118" t="s">
        <v>15233</v>
      </c>
      <c r="D4292" s="120">
        <v>396.56</v>
      </c>
    </row>
    <row r="4293" spans="1:4" ht="15.75" customHeight="1" x14ac:dyDescent="0.25">
      <c r="A4293" s="118">
        <v>3719530</v>
      </c>
      <c r="B4293" s="119" t="s">
        <v>19451</v>
      </c>
      <c r="C4293" s="118" t="s">
        <v>15233</v>
      </c>
      <c r="D4293" s="120">
        <v>318.41000000000003</v>
      </c>
    </row>
    <row r="4294" spans="1:4" ht="15.75" customHeight="1" x14ac:dyDescent="0.25">
      <c r="A4294" s="118">
        <v>3713828</v>
      </c>
      <c r="B4294" s="119" t="s">
        <v>19452</v>
      </c>
      <c r="C4294" s="118" t="s">
        <v>15233</v>
      </c>
      <c r="D4294" s="120">
        <v>237.89</v>
      </c>
    </row>
    <row r="4295" spans="1:4" ht="15.75" customHeight="1" x14ac:dyDescent="0.25">
      <c r="A4295" s="118">
        <v>3713875</v>
      </c>
      <c r="B4295" s="119" t="s">
        <v>19453</v>
      </c>
      <c r="C4295" s="118" t="s">
        <v>15233</v>
      </c>
      <c r="D4295" s="120">
        <v>68.290000000000006</v>
      </c>
    </row>
    <row r="4296" spans="1:4" ht="15.75" customHeight="1" x14ac:dyDescent="0.25">
      <c r="A4296" s="118">
        <v>3713619</v>
      </c>
      <c r="B4296" s="119" t="s">
        <v>19454</v>
      </c>
      <c r="C4296" s="118" t="s">
        <v>15233</v>
      </c>
      <c r="D4296" s="120">
        <v>68.73</v>
      </c>
    </row>
    <row r="4297" spans="1:4" ht="15.75" customHeight="1" x14ac:dyDescent="0.25">
      <c r="A4297" s="118">
        <v>3713876</v>
      </c>
      <c r="B4297" s="119" t="s">
        <v>19455</v>
      </c>
      <c r="C4297" s="118" t="s">
        <v>15233</v>
      </c>
      <c r="D4297" s="120">
        <v>98.94</v>
      </c>
    </row>
    <row r="4298" spans="1:4" ht="15.75" customHeight="1" x14ac:dyDescent="0.25">
      <c r="A4298" s="118">
        <v>3713827</v>
      </c>
      <c r="B4298" s="119" t="s">
        <v>19456</v>
      </c>
      <c r="C4298" s="118" t="s">
        <v>15233</v>
      </c>
      <c r="D4298" s="120">
        <v>97.11</v>
      </c>
    </row>
    <row r="4299" spans="1:4" ht="15.75" customHeight="1" x14ac:dyDescent="0.25">
      <c r="A4299" s="118">
        <v>3713904</v>
      </c>
      <c r="B4299" s="119" t="s">
        <v>19457</v>
      </c>
      <c r="C4299" s="118" t="s">
        <v>15233</v>
      </c>
      <c r="D4299" s="120">
        <v>275.47000000000003</v>
      </c>
    </row>
    <row r="4300" spans="1:4" ht="15.75" customHeight="1" x14ac:dyDescent="0.25">
      <c r="A4300" s="118">
        <v>3719529</v>
      </c>
      <c r="B4300" s="119" t="s">
        <v>19458</v>
      </c>
      <c r="C4300" s="118" t="s">
        <v>15233</v>
      </c>
      <c r="D4300" s="120">
        <v>201.24</v>
      </c>
    </row>
    <row r="4301" spans="1:4" ht="15.75" customHeight="1" x14ac:dyDescent="0.25">
      <c r="A4301" s="118">
        <v>3713878</v>
      </c>
      <c r="B4301" s="119" t="s">
        <v>19459</v>
      </c>
      <c r="C4301" s="118" t="s">
        <v>15233</v>
      </c>
      <c r="D4301" s="120">
        <v>67.89</v>
      </c>
    </row>
    <row r="4302" spans="1:4" ht="15.75" customHeight="1" x14ac:dyDescent="0.25">
      <c r="A4302" s="118">
        <v>3713617</v>
      </c>
      <c r="B4302" s="119" t="s">
        <v>19460</v>
      </c>
      <c r="C4302" s="118" t="s">
        <v>15233</v>
      </c>
      <c r="D4302" s="120">
        <v>68.11</v>
      </c>
    </row>
    <row r="4303" spans="1:4" ht="15.75" customHeight="1" x14ac:dyDescent="0.25">
      <c r="A4303" s="118">
        <v>3713879</v>
      </c>
      <c r="B4303" s="119" t="s">
        <v>19461</v>
      </c>
      <c r="C4303" s="118" t="s">
        <v>15233</v>
      </c>
      <c r="D4303" s="120">
        <v>87.88</v>
      </c>
    </row>
    <row r="4304" spans="1:4" ht="15.75" customHeight="1" x14ac:dyDescent="0.25">
      <c r="A4304" s="118">
        <v>3713826</v>
      </c>
      <c r="B4304" s="119" t="s">
        <v>19462</v>
      </c>
      <c r="C4304" s="118" t="s">
        <v>15233</v>
      </c>
      <c r="D4304" s="120">
        <v>83.43</v>
      </c>
    </row>
    <row r="4305" spans="1:4" ht="30" customHeight="1" x14ac:dyDescent="0.25">
      <c r="A4305" s="118">
        <v>3713610</v>
      </c>
      <c r="B4305" s="119" t="s">
        <v>19463</v>
      </c>
      <c r="C4305" s="118" t="s">
        <v>15233</v>
      </c>
      <c r="D4305" s="120">
        <v>35.119999999999997</v>
      </c>
    </row>
    <row r="4306" spans="1:4" ht="30" customHeight="1" x14ac:dyDescent="0.25">
      <c r="A4306" s="118">
        <v>3713609</v>
      </c>
      <c r="B4306" s="119" t="s">
        <v>19464</v>
      </c>
      <c r="C4306" s="118" t="s">
        <v>15233</v>
      </c>
      <c r="D4306" s="120">
        <v>33.76</v>
      </c>
    </row>
    <row r="4307" spans="1:4" ht="30" customHeight="1" x14ac:dyDescent="0.25">
      <c r="A4307" s="118">
        <v>3713612</v>
      </c>
      <c r="B4307" s="119" t="s">
        <v>19465</v>
      </c>
      <c r="C4307" s="118" t="s">
        <v>15233</v>
      </c>
      <c r="D4307" s="120">
        <v>28.9</v>
      </c>
    </row>
    <row r="4308" spans="1:4" ht="30" customHeight="1" x14ac:dyDescent="0.25">
      <c r="A4308" s="118">
        <v>3713611</v>
      </c>
      <c r="B4308" s="119" t="s">
        <v>19466</v>
      </c>
      <c r="C4308" s="118" t="s">
        <v>15233</v>
      </c>
      <c r="D4308" s="120">
        <v>28.31</v>
      </c>
    </row>
    <row r="4309" spans="1:4" ht="15.75" customHeight="1" x14ac:dyDescent="0.25">
      <c r="A4309" s="118">
        <v>3713608</v>
      </c>
      <c r="B4309" s="119" t="s">
        <v>19467</v>
      </c>
      <c r="C4309" s="118" t="s">
        <v>15233</v>
      </c>
      <c r="D4309" s="120">
        <v>24.83</v>
      </c>
    </row>
    <row r="4310" spans="1:4" ht="15.75" customHeight="1" x14ac:dyDescent="0.25">
      <c r="A4310" s="118">
        <v>3713613</v>
      </c>
      <c r="B4310" s="119" t="s">
        <v>19468</v>
      </c>
      <c r="C4310" s="118" t="s">
        <v>15233</v>
      </c>
      <c r="D4310" s="120">
        <v>23.08</v>
      </c>
    </row>
    <row r="4311" spans="1:4" ht="15.75" customHeight="1" x14ac:dyDescent="0.25">
      <c r="A4311" s="118">
        <v>3713822</v>
      </c>
      <c r="B4311" s="119" t="s">
        <v>19469</v>
      </c>
      <c r="C4311" s="118" t="s">
        <v>15233</v>
      </c>
      <c r="D4311" s="120">
        <v>311.42</v>
      </c>
    </row>
    <row r="4312" spans="1:4" ht="15.75" customHeight="1" x14ac:dyDescent="0.25">
      <c r="A4312" s="118">
        <v>3713824</v>
      </c>
      <c r="B4312" s="119" t="s">
        <v>19470</v>
      </c>
      <c r="C4312" s="118" t="s">
        <v>15233</v>
      </c>
      <c r="D4312" s="120">
        <v>230.9</v>
      </c>
    </row>
    <row r="4313" spans="1:4" ht="15.75" customHeight="1" x14ac:dyDescent="0.25">
      <c r="A4313" s="118">
        <v>3713825</v>
      </c>
      <c r="B4313" s="119" t="s">
        <v>19471</v>
      </c>
      <c r="C4313" s="118" t="s">
        <v>15233</v>
      </c>
      <c r="D4313" s="120">
        <v>268.48</v>
      </c>
    </row>
    <row r="4314" spans="1:4" ht="15.75" customHeight="1" x14ac:dyDescent="0.25">
      <c r="A4314" s="118">
        <v>3713823</v>
      </c>
      <c r="B4314" s="119" t="s">
        <v>19472</v>
      </c>
      <c r="C4314" s="118" t="s">
        <v>15233</v>
      </c>
      <c r="D4314" s="120">
        <v>194.25</v>
      </c>
    </row>
    <row r="4315" spans="1:4" ht="15.75" customHeight="1" x14ac:dyDescent="0.25">
      <c r="A4315" s="118">
        <v>3713602</v>
      </c>
      <c r="B4315" s="119" t="s">
        <v>19473</v>
      </c>
      <c r="C4315" s="118" t="s">
        <v>15233</v>
      </c>
      <c r="D4315" s="120">
        <v>1013.12</v>
      </c>
    </row>
    <row r="4316" spans="1:4" ht="15.75" customHeight="1" x14ac:dyDescent="0.25">
      <c r="A4316" s="118">
        <v>3713600</v>
      </c>
      <c r="B4316" s="119" t="s">
        <v>19474</v>
      </c>
      <c r="C4316" s="118" t="s">
        <v>15233</v>
      </c>
      <c r="D4316" s="120">
        <v>828.75</v>
      </c>
    </row>
    <row r="4317" spans="1:4" ht="15.75" customHeight="1" x14ac:dyDescent="0.25">
      <c r="A4317" s="118">
        <v>3713606</v>
      </c>
      <c r="B4317" s="119" t="s">
        <v>19475</v>
      </c>
      <c r="C4317" s="118" t="s">
        <v>15233</v>
      </c>
      <c r="D4317" s="120">
        <v>475.07</v>
      </c>
    </row>
    <row r="4318" spans="1:4" ht="15.75" customHeight="1" x14ac:dyDescent="0.25">
      <c r="A4318" s="118">
        <v>3713604</v>
      </c>
      <c r="B4318" s="119" t="s">
        <v>19476</v>
      </c>
      <c r="C4318" s="118" t="s">
        <v>15233</v>
      </c>
      <c r="D4318" s="120">
        <v>335.78</v>
      </c>
    </row>
    <row r="4319" spans="1:4" ht="15.75" customHeight="1" x14ac:dyDescent="0.25">
      <c r="A4319" s="118">
        <v>3716129</v>
      </c>
      <c r="B4319" s="119" t="s">
        <v>19477</v>
      </c>
      <c r="C4319" s="118" t="s">
        <v>15154</v>
      </c>
      <c r="D4319" s="120">
        <v>51.47</v>
      </c>
    </row>
    <row r="4320" spans="1:4" ht="15.75" customHeight="1" x14ac:dyDescent="0.25">
      <c r="A4320" s="118">
        <v>3716128</v>
      </c>
      <c r="B4320" s="119" t="s">
        <v>19478</v>
      </c>
      <c r="C4320" s="118" t="s">
        <v>15154</v>
      </c>
      <c r="D4320" s="120">
        <v>45.69</v>
      </c>
    </row>
    <row r="4321" spans="1:4" ht="15.75" customHeight="1" x14ac:dyDescent="0.25">
      <c r="A4321" s="118">
        <v>3716133</v>
      </c>
      <c r="B4321" s="119" t="s">
        <v>19479</v>
      </c>
      <c r="C4321" s="118" t="s">
        <v>15154</v>
      </c>
      <c r="D4321" s="120">
        <v>30.35</v>
      </c>
    </row>
    <row r="4322" spans="1:4" ht="15.75" customHeight="1" x14ac:dyDescent="0.25">
      <c r="A4322" s="118">
        <v>3716132</v>
      </c>
      <c r="B4322" s="119" t="s">
        <v>19480</v>
      </c>
      <c r="C4322" s="118" t="s">
        <v>15154</v>
      </c>
      <c r="D4322" s="120">
        <v>27.84</v>
      </c>
    </row>
    <row r="4323" spans="1:4" ht="15.75" customHeight="1" x14ac:dyDescent="0.25">
      <c r="A4323" s="118">
        <v>3716131</v>
      </c>
      <c r="B4323" s="119" t="s">
        <v>19481</v>
      </c>
      <c r="C4323" s="118" t="s">
        <v>15154</v>
      </c>
      <c r="D4323" s="120">
        <v>33.44</v>
      </c>
    </row>
    <row r="4324" spans="1:4" ht="15.75" customHeight="1" x14ac:dyDescent="0.25">
      <c r="A4324" s="118">
        <v>3716130</v>
      </c>
      <c r="B4324" s="119" t="s">
        <v>19482</v>
      </c>
      <c r="C4324" s="118" t="s">
        <v>15154</v>
      </c>
      <c r="D4324" s="120">
        <v>30.48</v>
      </c>
    </row>
    <row r="4325" spans="1:4" ht="15.75" customHeight="1" x14ac:dyDescent="0.25">
      <c r="A4325" s="118">
        <v>3716135</v>
      </c>
      <c r="B4325" s="119" t="s">
        <v>19483</v>
      </c>
      <c r="C4325" s="118" t="s">
        <v>15154</v>
      </c>
      <c r="D4325" s="120">
        <v>20.96</v>
      </c>
    </row>
    <row r="4326" spans="1:4" ht="15.75" customHeight="1" x14ac:dyDescent="0.25">
      <c r="A4326" s="118">
        <v>3716134</v>
      </c>
      <c r="B4326" s="119" t="s">
        <v>19484</v>
      </c>
      <c r="C4326" s="118" t="s">
        <v>15154</v>
      </c>
      <c r="D4326" s="120">
        <v>19.68</v>
      </c>
    </row>
    <row r="4327" spans="1:4" ht="30" customHeight="1" x14ac:dyDescent="0.25">
      <c r="A4327" s="118">
        <v>3713698</v>
      </c>
      <c r="B4327" s="119" t="s">
        <v>19485</v>
      </c>
      <c r="C4327" s="118" t="s">
        <v>15154</v>
      </c>
      <c r="D4327" s="120">
        <v>342657.41</v>
      </c>
    </row>
    <row r="4328" spans="1:4" ht="30" customHeight="1" x14ac:dyDescent="0.25">
      <c r="A4328" s="118">
        <v>3713699</v>
      </c>
      <c r="B4328" s="119" t="s">
        <v>19486</v>
      </c>
      <c r="C4328" s="118" t="s">
        <v>15154</v>
      </c>
      <c r="D4328" s="120">
        <v>345016.36</v>
      </c>
    </row>
    <row r="4329" spans="1:4" ht="30" customHeight="1" x14ac:dyDescent="0.25">
      <c r="A4329" s="118">
        <v>3713700</v>
      </c>
      <c r="B4329" s="119" t="s">
        <v>19487</v>
      </c>
      <c r="C4329" s="118" t="s">
        <v>15154</v>
      </c>
      <c r="D4329" s="120">
        <v>346571.01</v>
      </c>
    </row>
    <row r="4330" spans="1:4" ht="30" customHeight="1" x14ac:dyDescent="0.25">
      <c r="A4330" s="118">
        <v>3713701</v>
      </c>
      <c r="B4330" s="119" t="s">
        <v>19488</v>
      </c>
      <c r="C4330" s="118" t="s">
        <v>15154</v>
      </c>
      <c r="D4330" s="120">
        <v>355554.55</v>
      </c>
    </row>
    <row r="4331" spans="1:4" ht="30" customHeight="1" x14ac:dyDescent="0.25">
      <c r="A4331" s="118">
        <v>3713702</v>
      </c>
      <c r="B4331" s="119" t="s">
        <v>19489</v>
      </c>
      <c r="C4331" s="118" t="s">
        <v>15154</v>
      </c>
      <c r="D4331" s="120">
        <v>364295.94</v>
      </c>
    </row>
    <row r="4332" spans="1:4" ht="30" customHeight="1" x14ac:dyDescent="0.25">
      <c r="A4332" s="118">
        <v>3713693</v>
      </c>
      <c r="B4332" s="119" t="s">
        <v>19490</v>
      </c>
      <c r="C4332" s="118" t="s">
        <v>15154</v>
      </c>
      <c r="D4332" s="120">
        <v>277266.65999999997</v>
      </c>
    </row>
    <row r="4333" spans="1:4" ht="30" customHeight="1" x14ac:dyDescent="0.25">
      <c r="A4333" s="118">
        <v>3713694</v>
      </c>
      <c r="B4333" s="119" t="s">
        <v>19491</v>
      </c>
      <c r="C4333" s="118" t="s">
        <v>15154</v>
      </c>
      <c r="D4333" s="120">
        <v>291504.02</v>
      </c>
    </row>
    <row r="4334" spans="1:4" ht="30" customHeight="1" x14ac:dyDescent="0.25">
      <c r="A4334" s="118">
        <v>3713695</v>
      </c>
      <c r="B4334" s="119" t="s">
        <v>19492</v>
      </c>
      <c r="C4334" s="118" t="s">
        <v>15154</v>
      </c>
      <c r="D4334" s="120">
        <v>310068.68</v>
      </c>
    </row>
    <row r="4335" spans="1:4" ht="30" customHeight="1" x14ac:dyDescent="0.25">
      <c r="A4335" s="118">
        <v>3713696</v>
      </c>
      <c r="B4335" s="119" t="s">
        <v>19493</v>
      </c>
      <c r="C4335" s="118" t="s">
        <v>15154</v>
      </c>
      <c r="D4335" s="120">
        <v>323609.18</v>
      </c>
    </row>
    <row r="4336" spans="1:4" ht="30" customHeight="1" x14ac:dyDescent="0.25">
      <c r="A4336" s="118">
        <v>3713697</v>
      </c>
      <c r="B4336" s="119" t="s">
        <v>19494</v>
      </c>
      <c r="C4336" s="118" t="s">
        <v>15154</v>
      </c>
      <c r="D4336" s="120">
        <v>336393.04</v>
      </c>
    </row>
    <row r="4337" spans="1:4" ht="30" customHeight="1" x14ac:dyDescent="0.25">
      <c r="A4337" s="118">
        <v>3713692</v>
      </c>
      <c r="B4337" s="119" t="s">
        <v>19495</v>
      </c>
      <c r="C4337" s="118" t="s">
        <v>15154</v>
      </c>
      <c r="D4337" s="120">
        <v>235210.69</v>
      </c>
    </row>
    <row r="4338" spans="1:4" ht="30" customHeight="1" x14ac:dyDescent="0.25">
      <c r="A4338" s="118">
        <v>3713691</v>
      </c>
      <c r="B4338" s="119" t="s">
        <v>19496</v>
      </c>
      <c r="C4338" s="118" t="s">
        <v>15154</v>
      </c>
      <c r="D4338" s="120">
        <v>226079.76</v>
      </c>
    </row>
    <row r="4339" spans="1:4" ht="15.75" customHeight="1" x14ac:dyDescent="0.25">
      <c r="A4339" s="118">
        <v>3713873</v>
      </c>
      <c r="B4339" s="119" t="s">
        <v>19497</v>
      </c>
      <c r="C4339" s="118" t="s">
        <v>15154</v>
      </c>
      <c r="D4339" s="120">
        <v>6967.25</v>
      </c>
    </row>
    <row r="4340" spans="1:4" ht="15.75" customHeight="1" x14ac:dyDescent="0.25">
      <c r="A4340" s="118">
        <v>3713705</v>
      </c>
      <c r="B4340" s="119" t="s">
        <v>19498</v>
      </c>
      <c r="C4340" s="118" t="s">
        <v>15233</v>
      </c>
      <c r="D4340" s="120">
        <v>25.64</v>
      </c>
    </row>
    <row r="4341" spans="1:4" ht="15.75" customHeight="1" x14ac:dyDescent="0.25">
      <c r="A4341" s="118">
        <v>3713902</v>
      </c>
      <c r="B4341" s="119" t="s">
        <v>19499</v>
      </c>
      <c r="C4341" s="118" t="s">
        <v>15154</v>
      </c>
      <c r="D4341" s="120">
        <v>15946.67</v>
      </c>
    </row>
    <row r="4342" spans="1:4" ht="15.75" customHeight="1" x14ac:dyDescent="0.25">
      <c r="A4342" s="118">
        <v>3713689</v>
      </c>
      <c r="B4342" s="119" t="s">
        <v>19500</v>
      </c>
      <c r="C4342" s="118" t="s">
        <v>15154</v>
      </c>
      <c r="D4342" s="120">
        <v>438.99</v>
      </c>
    </row>
    <row r="4343" spans="1:4" ht="15.75" customHeight="1" x14ac:dyDescent="0.25">
      <c r="A4343" s="118">
        <v>3713690</v>
      </c>
      <c r="B4343" s="119" t="s">
        <v>19501</v>
      </c>
      <c r="C4343" s="118" t="s">
        <v>15154</v>
      </c>
      <c r="D4343" s="120">
        <v>542.39</v>
      </c>
    </row>
    <row r="4344" spans="1:4" ht="15.75" customHeight="1" x14ac:dyDescent="0.25">
      <c r="A4344" s="118">
        <v>3713897</v>
      </c>
      <c r="B4344" s="119" t="s">
        <v>19502</v>
      </c>
      <c r="C4344" s="118" t="s">
        <v>15233</v>
      </c>
      <c r="D4344" s="120">
        <v>296</v>
      </c>
    </row>
    <row r="4345" spans="1:4" ht="15.75" customHeight="1" x14ac:dyDescent="0.25">
      <c r="A4345" s="118">
        <v>3713893</v>
      </c>
      <c r="B4345" s="119" t="s">
        <v>19503</v>
      </c>
      <c r="C4345" s="118" t="s">
        <v>15233</v>
      </c>
      <c r="D4345" s="120">
        <v>300.08</v>
      </c>
    </row>
    <row r="4346" spans="1:4" ht="15.75" customHeight="1" x14ac:dyDescent="0.25">
      <c r="A4346" s="118">
        <v>3713898</v>
      </c>
      <c r="B4346" s="119" t="s">
        <v>19504</v>
      </c>
      <c r="C4346" s="118" t="s">
        <v>15233</v>
      </c>
      <c r="D4346" s="120">
        <v>319.86</v>
      </c>
    </row>
    <row r="4347" spans="1:4" ht="15.75" customHeight="1" x14ac:dyDescent="0.25">
      <c r="A4347" s="118">
        <v>3713894</v>
      </c>
      <c r="B4347" s="119" t="s">
        <v>19505</v>
      </c>
      <c r="C4347" s="118" t="s">
        <v>15233</v>
      </c>
      <c r="D4347" s="120">
        <v>321.06</v>
      </c>
    </row>
    <row r="4348" spans="1:4" ht="15.75" customHeight="1" x14ac:dyDescent="0.25">
      <c r="A4348" s="118">
        <v>3713895</v>
      </c>
      <c r="B4348" s="119" t="s">
        <v>19506</v>
      </c>
      <c r="C4348" s="118" t="s">
        <v>15233</v>
      </c>
      <c r="D4348" s="120">
        <v>274.98</v>
      </c>
    </row>
    <row r="4349" spans="1:4" ht="15.75" customHeight="1" x14ac:dyDescent="0.25">
      <c r="A4349" s="118">
        <v>3713891</v>
      </c>
      <c r="B4349" s="119" t="s">
        <v>19507</v>
      </c>
      <c r="C4349" s="118" t="s">
        <v>15233</v>
      </c>
      <c r="D4349" s="120">
        <v>273.74</v>
      </c>
    </row>
    <row r="4350" spans="1:4" ht="15.75" customHeight="1" x14ac:dyDescent="0.25">
      <c r="A4350" s="118">
        <v>3713896</v>
      </c>
      <c r="B4350" s="119" t="s">
        <v>19508</v>
      </c>
      <c r="C4350" s="118" t="s">
        <v>15233</v>
      </c>
      <c r="D4350" s="120">
        <v>291.06</v>
      </c>
    </row>
    <row r="4351" spans="1:4" ht="15.75" customHeight="1" x14ac:dyDescent="0.25">
      <c r="A4351" s="118">
        <v>3713892</v>
      </c>
      <c r="B4351" s="119" t="s">
        <v>19509</v>
      </c>
      <c r="C4351" s="118" t="s">
        <v>15233</v>
      </c>
      <c r="D4351" s="120">
        <v>285.23</v>
      </c>
    </row>
    <row r="4352" spans="1:4" ht="15.75" customHeight="1" x14ac:dyDescent="0.25">
      <c r="A4352" s="118">
        <v>3806412</v>
      </c>
      <c r="B4352" s="119" t="s">
        <v>19510</v>
      </c>
      <c r="C4352" s="118" t="s">
        <v>15154</v>
      </c>
      <c r="D4352" s="120">
        <v>70.239999999999995</v>
      </c>
    </row>
    <row r="4353" spans="1:4" ht="15.75" customHeight="1" x14ac:dyDescent="0.25">
      <c r="A4353" s="118">
        <v>3806413</v>
      </c>
      <c r="B4353" s="119" t="s">
        <v>19511</v>
      </c>
      <c r="C4353" s="118" t="s">
        <v>16589</v>
      </c>
      <c r="D4353" s="120">
        <v>24.87</v>
      </c>
    </row>
    <row r="4354" spans="1:4" ht="15.75" customHeight="1" x14ac:dyDescent="0.25">
      <c r="A4354" s="118">
        <v>3816190</v>
      </c>
      <c r="B4354" s="119" t="s">
        <v>19512</v>
      </c>
      <c r="C4354" s="118" t="s">
        <v>19513</v>
      </c>
      <c r="D4354" s="120">
        <v>200665.89</v>
      </c>
    </row>
    <row r="4355" spans="1:4" ht="15.75" customHeight="1" x14ac:dyDescent="0.25">
      <c r="A4355" s="118">
        <v>3816192</v>
      </c>
      <c r="B4355" s="119" t="s">
        <v>19514</v>
      </c>
      <c r="C4355" s="118" t="s">
        <v>19513</v>
      </c>
      <c r="D4355" s="120">
        <v>210928.26</v>
      </c>
    </row>
    <row r="4356" spans="1:4" ht="15.75" customHeight="1" x14ac:dyDescent="0.25">
      <c r="A4356" s="118">
        <v>3816193</v>
      </c>
      <c r="B4356" s="119" t="s">
        <v>19515</v>
      </c>
      <c r="C4356" s="118" t="s">
        <v>19513</v>
      </c>
      <c r="D4356" s="120">
        <v>284502.74</v>
      </c>
    </row>
    <row r="4357" spans="1:4" ht="15.75" customHeight="1" x14ac:dyDescent="0.25">
      <c r="A4357" s="118">
        <v>3816191</v>
      </c>
      <c r="B4357" s="119" t="s">
        <v>19516</v>
      </c>
      <c r="C4357" s="118" t="s">
        <v>19513</v>
      </c>
      <c r="D4357" s="120">
        <v>40500.89</v>
      </c>
    </row>
    <row r="4358" spans="1:4" ht="15.75" customHeight="1" x14ac:dyDescent="0.25">
      <c r="A4358" s="118">
        <v>3807863</v>
      </c>
      <c r="B4358" s="119" t="s">
        <v>19517</v>
      </c>
      <c r="C4358" s="118" t="s">
        <v>15154</v>
      </c>
      <c r="D4358" s="120">
        <v>11.8</v>
      </c>
    </row>
    <row r="4359" spans="1:4" ht="15.75" customHeight="1" x14ac:dyDescent="0.25">
      <c r="A4359" s="118">
        <v>3807864</v>
      </c>
      <c r="B4359" s="119" t="s">
        <v>19518</v>
      </c>
      <c r="C4359" s="118" t="s">
        <v>15154</v>
      </c>
      <c r="D4359" s="120">
        <v>15.69</v>
      </c>
    </row>
    <row r="4360" spans="1:4" ht="15.75" customHeight="1" x14ac:dyDescent="0.25">
      <c r="A4360" s="118">
        <v>3807865</v>
      </c>
      <c r="B4360" s="119" t="s">
        <v>19519</v>
      </c>
      <c r="C4360" s="118" t="s">
        <v>15154</v>
      </c>
      <c r="D4360" s="120">
        <v>20.68</v>
      </c>
    </row>
    <row r="4361" spans="1:4" ht="15.75" customHeight="1" x14ac:dyDescent="0.25">
      <c r="A4361" s="118">
        <v>3807861</v>
      </c>
      <c r="B4361" s="119" t="s">
        <v>19520</v>
      </c>
      <c r="C4361" s="118" t="s">
        <v>15154</v>
      </c>
      <c r="D4361" s="120">
        <v>3.27</v>
      </c>
    </row>
    <row r="4362" spans="1:4" ht="15.75" customHeight="1" x14ac:dyDescent="0.25">
      <c r="A4362" s="118">
        <v>3807862</v>
      </c>
      <c r="B4362" s="119" t="s">
        <v>19521</v>
      </c>
      <c r="C4362" s="118" t="s">
        <v>15154</v>
      </c>
      <c r="D4362" s="120">
        <v>4.5999999999999996</v>
      </c>
    </row>
    <row r="4363" spans="1:4" ht="15.75" customHeight="1" x14ac:dyDescent="0.25">
      <c r="A4363" s="118">
        <v>3807752</v>
      </c>
      <c r="B4363" s="119" t="s">
        <v>19522</v>
      </c>
      <c r="C4363" s="118" t="s">
        <v>15233</v>
      </c>
      <c r="D4363" s="120">
        <v>9.4700000000000006</v>
      </c>
    </row>
    <row r="4364" spans="1:4" ht="15.75" customHeight="1" x14ac:dyDescent="0.25">
      <c r="A4364" s="118">
        <v>3807753</v>
      </c>
      <c r="B4364" s="119" t="s">
        <v>19523</v>
      </c>
      <c r="C4364" s="118" t="s">
        <v>15233</v>
      </c>
      <c r="D4364" s="120">
        <v>13.62</v>
      </c>
    </row>
    <row r="4365" spans="1:4" ht="15.75" customHeight="1" x14ac:dyDescent="0.25">
      <c r="A4365" s="118">
        <v>3807750</v>
      </c>
      <c r="B4365" s="119" t="s">
        <v>19524</v>
      </c>
      <c r="C4365" s="118" t="s">
        <v>15233</v>
      </c>
      <c r="D4365" s="120">
        <v>5.55</v>
      </c>
    </row>
    <row r="4366" spans="1:4" ht="15.75" customHeight="1" x14ac:dyDescent="0.25">
      <c r="A4366" s="118">
        <v>3807751</v>
      </c>
      <c r="B4366" s="119" t="s">
        <v>19525</v>
      </c>
      <c r="C4366" s="118" t="s">
        <v>15233</v>
      </c>
      <c r="D4366" s="120">
        <v>7.27</v>
      </c>
    </row>
    <row r="4367" spans="1:4" ht="15.75" customHeight="1" x14ac:dyDescent="0.25">
      <c r="A4367" s="118">
        <v>3806415</v>
      </c>
      <c r="B4367" s="119" t="s">
        <v>19526</v>
      </c>
      <c r="C4367" s="118" t="s">
        <v>15350</v>
      </c>
      <c r="D4367" s="120">
        <v>723.71</v>
      </c>
    </row>
    <row r="4368" spans="1:4" ht="15.75" customHeight="1" x14ac:dyDescent="0.25">
      <c r="A4368" s="118">
        <v>3806416</v>
      </c>
      <c r="B4368" s="119" t="s">
        <v>19527</v>
      </c>
      <c r="C4368" s="118" t="s">
        <v>15154</v>
      </c>
      <c r="D4368" s="120">
        <v>79.61</v>
      </c>
    </row>
    <row r="4369" spans="1:4" ht="15.75" customHeight="1" x14ac:dyDescent="0.25">
      <c r="A4369" s="118">
        <v>3806419</v>
      </c>
      <c r="B4369" s="119" t="s">
        <v>19528</v>
      </c>
      <c r="C4369" s="118" t="s">
        <v>15154</v>
      </c>
      <c r="D4369" s="120">
        <v>109</v>
      </c>
    </row>
    <row r="4370" spans="1:4" ht="15.75" customHeight="1" x14ac:dyDescent="0.25">
      <c r="A4370" s="118">
        <v>3806417</v>
      </c>
      <c r="B4370" s="119" t="s">
        <v>19529</v>
      </c>
      <c r="C4370" s="118" t="s">
        <v>15154</v>
      </c>
      <c r="D4370" s="120">
        <v>89.67</v>
      </c>
    </row>
    <row r="4371" spans="1:4" ht="15.75" customHeight="1" x14ac:dyDescent="0.25">
      <c r="A4371" s="118">
        <v>3806418</v>
      </c>
      <c r="B4371" s="119" t="s">
        <v>19530</v>
      </c>
      <c r="C4371" s="118" t="s">
        <v>15154</v>
      </c>
      <c r="D4371" s="120">
        <v>107.6</v>
      </c>
    </row>
    <row r="4372" spans="1:4" ht="15.75" customHeight="1" x14ac:dyDescent="0.25">
      <c r="A4372" s="118">
        <v>3808207</v>
      </c>
      <c r="B4372" s="119" t="s">
        <v>19531</v>
      </c>
      <c r="C4372" s="118" t="s">
        <v>15233</v>
      </c>
      <c r="D4372" s="120">
        <v>167.43</v>
      </c>
    </row>
    <row r="4373" spans="1:4" ht="15.75" customHeight="1" x14ac:dyDescent="0.25">
      <c r="A4373" s="118">
        <v>3806400</v>
      </c>
      <c r="B4373" s="119" t="s">
        <v>19532</v>
      </c>
      <c r="C4373" s="118" t="s">
        <v>15154</v>
      </c>
      <c r="D4373" s="120">
        <v>169294.33</v>
      </c>
    </row>
    <row r="4374" spans="1:4" ht="15.75" customHeight="1" x14ac:dyDescent="0.25">
      <c r="A4374" s="118">
        <v>3806399</v>
      </c>
      <c r="B4374" s="119" t="s">
        <v>19533</v>
      </c>
      <c r="C4374" s="118" t="s">
        <v>15154</v>
      </c>
      <c r="D4374" s="120">
        <v>240696.02</v>
      </c>
    </row>
    <row r="4375" spans="1:4" ht="15.75" customHeight="1" x14ac:dyDescent="0.25">
      <c r="A4375" s="118">
        <v>3806387</v>
      </c>
      <c r="B4375" s="119" t="s">
        <v>19534</v>
      </c>
      <c r="C4375" s="118" t="s">
        <v>15154</v>
      </c>
      <c r="D4375" s="120">
        <v>300803.84999999998</v>
      </c>
    </row>
    <row r="4376" spans="1:4" ht="15.75" customHeight="1" x14ac:dyDescent="0.25">
      <c r="A4376" s="118">
        <v>3806397</v>
      </c>
      <c r="B4376" s="119" t="s">
        <v>19535</v>
      </c>
      <c r="C4376" s="118" t="s">
        <v>15154</v>
      </c>
      <c r="D4376" s="120">
        <v>403831.17</v>
      </c>
    </row>
    <row r="4377" spans="1:4" ht="15.75" customHeight="1" x14ac:dyDescent="0.25">
      <c r="A4377" s="118">
        <v>3806396</v>
      </c>
      <c r="B4377" s="119" t="s">
        <v>19536</v>
      </c>
      <c r="C4377" s="118" t="s">
        <v>15154</v>
      </c>
      <c r="D4377" s="120">
        <v>465254.58</v>
      </c>
    </row>
    <row r="4378" spans="1:4" ht="15.75" customHeight="1" x14ac:dyDescent="0.25">
      <c r="A4378" s="118">
        <v>3816194</v>
      </c>
      <c r="B4378" s="119" t="s">
        <v>19537</v>
      </c>
      <c r="C4378" s="118" t="s">
        <v>15154</v>
      </c>
      <c r="D4378" s="120">
        <v>11459.69</v>
      </c>
    </row>
    <row r="4379" spans="1:4" ht="15.75" customHeight="1" x14ac:dyDescent="0.25">
      <c r="A4379" s="118">
        <v>3816195</v>
      </c>
      <c r="B4379" s="119" t="s">
        <v>19538</v>
      </c>
      <c r="C4379" s="118" t="s">
        <v>18372</v>
      </c>
      <c r="D4379" s="120">
        <v>142.46</v>
      </c>
    </row>
    <row r="4380" spans="1:4" ht="15.75" customHeight="1" x14ac:dyDescent="0.25">
      <c r="A4380" s="118">
        <v>3816118</v>
      </c>
      <c r="B4380" s="119" t="s">
        <v>19539</v>
      </c>
      <c r="C4380" s="118" t="s">
        <v>15233</v>
      </c>
      <c r="D4380" s="120">
        <v>97.69</v>
      </c>
    </row>
    <row r="4381" spans="1:4" ht="15.75" customHeight="1" x14ac:dyDescent="0.25">
      <c r="A4381" s="118">
        <v>3816117</v>
      </c>
      <c r="B4381" s="119" t="s">
        <v>19540</v>
      </c>
      <c r="C4381" s="118" t="s">
        <v>15233</v>
      </c>
      <c r="D4381" s="120">
        <v>91.01</v>
      </c>
    </row>
    <row r="4382" spans="1:4" ht="15.75" customHeight="1" x14ac:dyDescent="0.25">
      <c r="A4382" s="118">
        <v>3806386</v>
      </c>
      <c r="B4382" s="119" t="s">
        <v>19541</v>
      </c>
      <c r="C4382" s="118" t="s">
        <v>15233</v>
      </c>
      <c r="D4382" s="120">
        <v>782.23</v>
      </c>
    </row>
    <row r="4383" spans="1:4" ht="15.75" customHeight="1" x14ac:dyDescent="0.25">
      <c r="A4383" s="118">
        <v>3816196</v>
      </c>
      <c r="B4383" s="119" t="s">
        <v>19542</v>
      </c>
      <c r="C4383" s="118" t="s">
        <v>15350</v>
      </c>
      <c r="D4383" s="120">
        <v>1132.44</v>
      </c>
    </row>
    <row r="4384" spans="1:4" ht="15.75" customHeight="1" x14ac:dyDescent="0.25">
      <c r="A4384" s="118">
        <v>3806426</v>
      </c>
      <c r="B4384" s="119" t="s">
        <v>19543</v>
      </c>
      <c r="C4384" s="118" t="s">
        <v>19544</v>
      </c>
      <c r="D4384" s="120">
        <v>63.95</v>
      </c>
    </row>
    <row r="4385" spans="1:4" ht="15.75" customHeight="1" x14ac:dyDescent="0.25">
      <c r="A4385" s="118">
        <v>3806401</v>
      </c>
      <c r="B4385" s="119" t="s">
        <v>19545</v>
      </c>
      <c r="C4385" s="118" t="s">
        <v>15154</v>
      </c>
      <c r="D4385" s="120">
        <v>14321.34</v>
      </c>
    </row>
    <row r="4386" spans="1:4" ht="15.75" customHeight="1" x14ac:dyDescent="0.25">
      <c r="A4386" s="118">
        <v>3806423</v>
      </c>
      <c r="B4386" s="119" t="s">
        <v>19546</v>
      </c>
      <c r="C4386" s="118" t="s">
        <v>15154</v>
      </c>
      <c r="D4386" s="120">
        <v>8440.1</v>
      </c>
    </row>
    <row r="4387" spans="1:4" ht="15.75" customHeight="1" x14ac:dyDescent="0.25">
      <c r="A4387" s="118">
        <v>3806421</v>
      </c>
      <c r="B4387" s="119" t="s">
        <v>19547</v>
      </c>
      <c r="C4387" s="118" t="s">
        <v>15154</v>
      </c>
      <c r="D4387" s="120">
        <v>4749.3100000000004</v>
      </c>
    </row>
    <row r="4388" spans="1:4" ht="15.75" customHeight="1" x14ac:dyDescent="0.25">
      <c r="A4388" s="118">
        <v>3806422</v>
      </c>
      <c r="B4388" s="119" t="s">
        <v>19548</v>
      </c>
      <c r="C4388" s="118" t="s">
        <v>15154</v>
      </c>
      <c r="D4388" s="120">
        <v>7596.11</v>
      </c>
    </row>
    <row r="4389" spans="1:4" ht="15.75" customHeight="1" x14ac:dyDescent="0.25">
      <c r="A4389" s="118">
        <v>3806425</v>
      </c>
      <c r="B4389" s="119" t="s">
        <v>19549</v>
      </c>
      <c r="C4389" s="118" t="s">
        <v>15154</v>
      </c>
      <c r="D4389" s="120">
        <v>3411.64</v>
      </c>
    </row>
    <row r="4390" spans="1:4" ht="15.75" customHeight="1" x14ac:dyDescent="0.25">
      <c r="A4390" s="118">
        <v>3806424</v>
      </c>
      <c r="B4390" s="119" t="s">
        <v>19550</v>
      </c>
      <c r="C4390" s="118" t="s">
        <v>15154</v>
      </c>
      <c r="D4390" s="120">
        <v>5814.39</v>
      </c>
    </row>
    <row r="4391" spans="1:4" ht="15.75" customHeight="1" x14ac:dyDescent="0.25">
      <c r="A4391" s="118">
        <v>3806420</v>
      </c>
      <c r="B4391" s="119" t="s">
        <v>19551</v>
      </c>
      <c r="C4391" s="118" t="s">
        <v>15154</v>
      </c>
      <c r="D4391" s="120">
        <v>4155.66</v>
      </c>
    </row>
    <row r="4392" spans="1:4" ht="15.75" customHeight="1" x14ac:dyDescent="0.25">
      <c r="A4392" s="118">
        <v>3806405</v>
      </c>
      <c r="B4392" s="119" t="s">
        <v>19552</v>
      </c>
      <c r="C4392" s="118" t="s">
        <v>15154</v>
      </c>
      <c r="D4392" s="120">
        <v>164.78</v>
      </c>
    </row>
    <row r="4393" spans="1:4" ht="15.75" customHeight="1" x14ac:dyDescent="0.25">
      <c r="A4393" s="118">
        <v>3806404</v>
      </c>
      <c r="B4393" s="119" t="s">
        <v>19553</v>
      </c>
      <c r="C4393" s="118" t="s">
        <v>15350</v>
      </c>
      <c r="D4393" s="120">
        <v>148.97999999999999</v>
      </c>
    </row>
    <row r="4394" spans="1:4" ht="15.75" customHeight="1" x14ac:dyDescent="0.25">
      <c r="A4394" s="118">
        <v>3806406</v>
      </c>
      <c r="B4394" s="119" t="s">
        <v>19554</v>
      </c>
      <c r="C4394" s="118" t="s">
        <v>15233</v>
      </c>
      <c r="D4394" s="120">
        <v>7.18</v>
      </c>
    </row>
    <row r="4395" spans="1:4" ht="15.75" customHeight="1" x14ac:dyDescent="0.25">
      <c r="A4395" s="118">
        <v>3806403</v>
      </c>
      <c r="B4395" s="119" t="s">
        <v>19555</v>
      </c>
      <c r="C4395" s="118" t="s">
        <v>16589</v>
      </c>
      <c r="D4395" s="120">
        <v>9.64</v>
      </c>
    </row>
    <row r="4396" spans="1:4" ht="15.75" customHeight="1" x14ac:dyDescent="0.25">
      <c r="A4396" s="118">
        <v>3806402</v>
      </c>
      <c r="B4396" s="119" t="s">
        <v>19556</v>
      </c>
      <c r="C4396" s="118" t="s">
        <v>16589</v>
      </c>
      <c r="D4396" s="120">
        <v>2.87</v>
      </c>
    </row>
    <row r="4397" spans="1:4" ht="30" customHeight="1" x14ac:dyDescent="0.25">
      <c r="A4397" s="118">
        <v>3806407</v>
      </c>
      <c r="B4397" s="119" t="s">
        <v>19557</v>
      </c>
      <c r="C4397" s="118" t="s">
        <v>15233</v>
      </c>
      <c r="D4397" s="120">
        <v>189.68</v>
      </c>
    </row>
    <row r="4398" spans="1:4" ht="15.75" customHeight="1" x14ac:dyDescent="0.25">
      <c r="A4398" s="118">
        <v>3808043</v>
      </c>
      <c r="B4398" s="119" t="s">
        <v>19558</v>
      </c>
      <c r="C4398" s="118" t="s">
        <v>16589</v>
      </c>
      <c r="D4398" s="120">
        <v>4.76</v>
      </c>
    </row>
    <row r="4399" spans="1:4" ht="15.75" customHeight="1" x14ac:dyDescent="0.25">
      <c r="A4399" s="118">
        <v>3806431</v>
      </c>
      <c r="B4399" s="119" t="s">
        <v>19559</v>
      </c>
      <c r="C4399" s="118" t="s">
        <v>15154</v>
      </c>
      <c r="D4399" s="120">
        <v>6412.28</v>
      </c>
    </row>
    <row r="4400" spans="1:4" ht="15.75" customHeight="1" x14ac:dyDescent="0.25">
      <c r="A4400" s="118">
        <v>3806432</v>
      </c>
      <c r="B4400" s="119" t="s">
        <v>19560</v>
      </c>
      <c r="C4400" s="118" t="s">
        <v>15154</v>
      </c>
      <c r="D4400" s="120">
        <v>3415.01</v>
      </c>
    </row>
    <row r="4401" spans="1:4" ht="30" customHeight="1" x14ac:dyDescent="0.25">
      <c r="A4401" s="118">
        <v>3806429</v>
      </c>
      <c r="B4401" s="119" t="s">
        <v>19561</v>
      </c>
      <c r="C4401" s="118" t="s">
        <v>15350</v>
      </c>
      <c r="D4401" s="120">
        <v>19.489999999999998</v>
      </c>
    </row>
    <row r="4402" spans="1:4" ht="30" customHeight="1" x14ac:dyDescent="0.25">
      <c r="A4402" s="118">
        <v>3806430</v>
      </c>
      <c r="B4402" s="119" t="s">
        <v>19562</v>
      </c>
      <c r="C4402" s="118" t="s">
        <v>15350</v>
      </c>
      <c r="D4402" s="120">
        <v>11.82</v>
      </c>
    </row>
    <row r="4403" spans="1:4" ht="30" customHeight="1" x14ac:dyDescent="0.25">
      <c r="A4403" s="118">
        <v>3806428</v>
      </c>
      <c r="B4403" s="119" t="s">
        <v>19563</v>
      </c>
      <c r="C4403" s="118" t="s">
        <v>15350</v>
      </c>
      <c r="D4403" s="120">
        <v>46.13</v>
      </c>
    </row>
    <row r="4404" spans="1:4" ht="15.75" customHeight="1" x14ac:dyDescent="0.25">
      <c r="A4404" s="118">
        <v>3816198</v>
      </c>
      <c r="B4404" s="119" t="s">
        <v>19564</v>
      </c>
      <c r="C4404" s="118" t="s">
        <v>15350</v>
      </c>
      <c r="D4404" s="120">
        <v>79.040000000000006</v>
      </c>
    </row>
    <row r="4405" spans="1:4" ht="15.75" customHeight="1" x14ac:dyDescent="0.25">
      <c r="A4405" s="118">
        <v>3816197</v>
      </c>
      <c r="B4405" s="119" t="s">
        <v>19565</v>
      </c>
      <c r="C4405" s="118" t="s">
        <v>15350</v>
      </c>
      <c r="D4405" s="120">
        <v>74.19</v>
      </c>
    </row>
    <row r="4406" spans="1:4" ht="30" customHeight="1" x14ac:dyDescent="0.25">
      <c r="A4406" s="118">
        <v>3806410</v>
      </c>
      <c r="B4406" s="119" t="s">
        <v>19566</v>
      </c>
      <c r="C4406" s="118" t="s">
        <v>16589</v>
      </c>
      <c r="D4406" s="120">
        <v>67.75</v>
      </c>
    </row>
    <row r="4407" spans="1:4" ht="15.75" customHeight="1" x14ac:dyDescent="0.25">
      <c r="A4407" s="118">
        <v>3806411</v>
      </c>
      <c r="B4407" s="119" t="s">
        <v>19567</v>
      </c>
      <c r="C4407" s="118" t="s">
        <v>18372</v>
      </c>
      <c r="D4407" s="120">
        <v>1214.03</v>
      </c>
    </row>
    <row r="4408" spans="1:4" ht="15.75" customHeight="1" x14ac:dyDescent="0.25">
      <c r="A4408" s="118">
        <v>3815644</v>
      </c>
      <c r="B4408" s="119" t="s">
        <v>19568</v>
      </c>
      <c r="C4408" s="118" t="s">
        <v>15154</v>
      </c>
      <c r="D4408" s="120">
        <v>97.94</v>
      </c>
    </row>
    <row r="4409" spans="1:4" ht="15.75" customHeight="1" x14ac:dyDescent="0.25">
      <c r="A4409" s="118">
        <v>3815643</v>
      </c>
      <c r="B4409" s="119" t="s">
        <v>19569</v>
      </c>
      <c r="C4409" s="118" t="s">
        <v>15154</v>
      </c>
      <c r="D4409" s="120">
        <v>93.13</v>
      </c>
    </row>
    <row r="4410" spans="1:4" ht="15.75" customHeight="1" x14ac:dyDescent="0.25">
      <c r="A4410" s="118">
        <v>3815706</v>
      </c>
      <c r="B4410" s="119" t="s">
        <v>19570</v>
      </c>
      <c r="C4410" s="118" t="s">
        <v>15233</v>
      </c>
      <c r="D4410" s="120">
        <v>134.47</v>
      </c>
    </row>
    <row r="4411" spans="1:4" ht="15.75" customHeight="1" x14ac:dyDescent="0.25">
      <c r="A4411" s="118">
        <v>3815597</v>
      </c>
      <c r="B4411" s="119" t="s">
        <v>19571</v>
      </c>
      <c r="C4411" s="118" t="s">
        <v>15233</v>
      </c>
      <c r="D4411" s="120">
        <v>127.79</v>
      </c>
    </row>
    <row r="4412" spans="1:4" ht="15.75" customHeight="1" x14ac:dyDescent="0.25">
      <c r="A4412" s="118">
        <v>3815600</v>
      </c>
      <c r="B4412" s="119" t="s">
        <v>19572</v>
      </c>
      <c r="C4412" s="118" t="s">
        <v>16589</v>
      </c>
      <c r="D4412" s="120">
        <v>76.95</v>
      </c>
    </row>
    <row r="4413" spans="1:4" ht="15.75" customHeight="1" x14ac:dyDescent="0.25">
      <c r="A4413" s="118">
        <v>3815601</v>
      </c>
      <c r="B4413" s="119" t="s">
        <v>19573</v>
      </c>
      <c r="C4413" s="118" t="s">
        <v>16589</v>
      </c>
      <c r="D4413" s="120">
        <v>70.569999999999993</v>
      </c>
    </row>
    <row r="4414" spans="1:4" ht="15.75" customHeight="1" x14ac:dyDescent="0.25">
      <c r="A4414" s="118">
        <v>3815599</v>
      </c>
      <c r="B4414" s="119" t="s">
        <v>19574</v>
      </c>
      <c r="C4414" s="118" t="s">
        <v>16589</v>
      </c>
      <c r="D4414" s="120">
        <v>26.68</v>
      </c>
    </row>
    <row r="4415" spans="1:4" ht="15.75" customHeight="1" x14ac:dyDescent="0.25">
      <c r="A4415" s="118">
        <v>3806414</v>
      </c>
      <c r="B4415" s="119" t="s">
        <v>19575</v>
      </c>
      <c r="C4415" s="118" t="s">
        <v>15350</v>
      </c>
      <c r="D4415" s="120">
        <v>882.27</v>
      </c>
    </row>
    <row r="4416" spans="1:4" ht="15.75" customHeight="1" x14ac:dyDescent="0.25">
      <c r="A4416" s="118">
        <v>3806409</v>
      </c>
      <c r="B4416" s="119" t="s">
        <v>19576</v>
      </c>
      <c r="C4416" s="118" t="s">
        <v>15233</v>
      </c>
      <c r="D4416" s="120">
        <v>68.260000000000005</v>
      </c>
    </row>
    <row r="4417" spans="1:4" ht="15.75" customHeight="1" x14ac:dyDescent="0.25">
      <c r="A4417" s="118">
        <v>3815602</v>
      </c>
      <c r="B4417" s="119" t="s">
        <v>19577</v>
      </c>
      <c r="C4417" s="118" t="s">
        <v>15233</v>
      </c>
      <c r="D4417" s="120">
        <v>34.54</v>
      </c>
    </row>
    <row r="4418" spans="1:4" ht="15.75" customHeight="1" x14ac:dyDescent="0.25">
      <c r="A4418" s="118">
        <v>4011444</v>
      </c>
      <c r="B4418" s="119" t="s">
        <v>19578</v>
      </c>
      <c r="C4418" s="118" t="s">
        <v>19544</v>
      </c>
      <c r="D4418" s="120">
        <v>210.55</v>
      </c>
    </row>
    <row r="4419" spans="1:4" ht="15.75" customHeight="1" x14ac:dyDescent="0.25">
      <c r="A4419" s="118">
        <v>4011443</v>
      </c>
      <c r="B4419" s="119" t="s">
        <v>19579</v>
      </c>
      <c r="C4419" s="118" t="s">
        <v>19544</v>
      </c>
      <c r="D4419" s="120">
        <v>147.87</v>
      </c>
    </row>
    <row r="4420" spans="1:4" ht="15.75" customHeight="1" x14ac:dyDescent="0.25">
      <c r="A4420" s="118">
        <v>4011446</v>
      </c>
      <c r="B4420" s="119" t="s">
        <v>19580</v>
      </c>
      <c r="C4420" s="118" t="s">
        <v>19544</v>
      </c>
      <c r="D4420" s="120">
        <v>198.14</v>
      </c>
    </row>
    <row r="4421" spans="1:4" ht="15.75" customHeight="1" x14ac:dyDescent="0.25">
      <c r="A4421" s="118">
        <v>4011445</v>
      </c>
      <c r="B4421" s="119" t="s">
        <v>19581</v>
      </c>
      <c r="C4421" s="118" t="s">
        <v>19544</v>
      </c>
      <c r="D4421" s="120">
        <v>134.08000000000001</v>
      </c>
    </row>
    <row r="4422" spans="1:4" ht="15.75" customHeight="1" x14ac:dyDescent="0.25">
      <c r="A4422" s="118">
        <v>4011448</v>
      </c>
      <c r="B4422" s="119" t="s">
        <v>19582</v>
      </c>
      <c r="C4422" s="118" t="s">
        <v>19544</v>
      </c>
      <c r="D4422" s="120">
        <v>200.82</v>
      </c>
    </row>
    <row r="4423" spans="1:4" ht="15.75" customHeight="1" x14ac:dyDescent="0.25">
      <c r="A4423" s="118">
        <v>4011447</v>
      </c>
      <c r="B4423" s="119" t="s">
        <v>19583</v>
      </c>
      <c r="C4423" s="118" t="s">
        <v>19544</v>
      </c>
      <c r="D4423" s="120">
        <v>134.96</v>
      </c>
    </row>
    <row r="4424" spans="1:4" ht="15.75" customHeight="1" x14ac:dyDescent="0.25">
      <c r="A4424" s="118">
        <v>4011450</v>
      </c>
      <c r="B4424" s="119" t="s">
        <v>19584</v>
      </c>
      <c r="C4424" s="118" t="s">
        <v>19544</v>
      </c>
      <c r="D4424" s="120">
        <v>207.92</v>
      </c>
    </row>
    <row r="4425" spans="1:4" ht="15.75" customHeight="1" x14ac:dyDescent="0.25">
      <c r="A4425" s="118">
        <v>4011449</v>
      </c>
      <c r="B4425" s="119" t="s">
        <v>19585</v>
      </c>
      <c r="C4425" s="118" t="s">
        <v>19544</v>
      </c>
      <c r="D4425" s="120">
        <v>143.22999999999999</v>
      </c>
    </row>
    <row r="4426" spans="1:4" ht="15.75" customHeight="1" x14ac:dyDescent="0.25">
      <c r="A4426" s="118">
        <v>4011452</v>
      </c>
      <c r="B4426" s="119" t="s">
        <v>19586</v>
      </c>
      <c r="C4426" s="118" t="s">
        <v>19544</v>
      </c>
      <c r="D4426" s="120">
        <v>212.55</v>
      </c>
    </row>
    <row r="4427" spans="1:4" ht="15.75" customHeight="1" x14ac:dyDescent="0.25">
      <c r="A4427" s="118">
        <v>4011451</v>
      </c>
      <c r="B4427" s="119" t="s">
        <v>19587</v>
      </c>
      <c r="C4427" s="118" t="s">
        <v>19544</v>
      </c>
      <c r="D4427" s="120">
        <v>148.69</v>
      </c>
    </row>
    <row r="4428" spans="1:4" ht="15.75" customHeight="1" x14ac:dyDescent="0.25">
      <c r="A4428" s="118">
        <v>4011219</v>
      </c>
      <c r="B4428" s="119" t="s">
        <v>19588</v>
      </c>
      <c r="C4428" s="118" t="s">
        <v>15350</v>
      </c>
      <c r="D4428" s="120">
        <v>16.73</v>
      </c>
    </row>
    <row r="4429" spans="1:4" ht="15.75" customHeight="1" x14ac:dyDescent="0.25">
      <c r="A4429" s="118">
        <v>4011291</v>
      </c>
      <c r="B4429" s="119" t="s">
        <v>19589</v>
      </c>
      <c r="C4429" s="118" t="s">
        <v>15350</v>
      </c>
      <c r="D4429" s="120">
        <v>72.02</v>
      </c>
    </row>
    <row r="4430" spans="1:4" ht="15.75" customHeight="1" x14ac:dyDescent="0.25">
      <c r="A4430" s="118">
        <v>4011287</v>
      </c>
      <c r="B4430" s="119" t="s">
        <v>19590</v>
      </c>
      <c r="C4430" s="118" t="s">
        <v>15350</v>
      </c>
      <c r="D4430" s="120">
        <v>63.27</v>
      </c>
    </row>
    <row r="4431" spans="1:4" ht="15.75" customHeight="1" x14ac:dyDescent="0.25">
      <c r="A4431" s="118">
        <v>4011305</v>
      </c>
      <c r="B4431" s="119" t="s">
        <v>19591</v>
      </c>
      <c r="C4431" s="118" t="s">
        <v>15350</v>
      </c>
      <c r="D4431" s="120">
        <v>105.52</v>
      </c>
    </row>
    <row r="4432" spans="1:4" ht="15.75" customHeight="1" x14ac:dyDescent="0.25">
      <c r="A4432" s="118">
        <v>4011221</v>
      </c>
      <c r="B4432" s="119" t="s">
        <v>19592</v>
      </c>
      <c r="C4432" s="118" t="s">
        <v>15350</v>
      </c>
      <c r="D4432" s="120">
        <v>17.600000000000001</v>
      </c>
    </row>
    <row r="4433" spans="1:4" ht="30" customHeight="1" x14ac:dyDescent="0.25">
      <c r="A4433" s="118">
        <v>4011226</v>
      </c>
      <c r="B4433" s="119" t="s">
        <v>19593</v>
      </c>
      <c r="C4433" s="118" t="s">
        <v>15350</v>
      </c>
      <c r="D4433" s="120">
        <v>40.24</v>
      </c>
    </row>
    <row r="4434" spans="1:4" ht="15.75" customHeight="1" x14ac:dyDescent="0.25">
      <c r="A4434" s="118">
        <v>4011276</v>
      </c>
      <c r="B4434" s="119" t="s">
        <v>19594</v>
      </c>
      <c r="C4434" s="118" t="s">
        <v>15350</v>
      </c>
      <c r="D4434" s="120">
        <v>217.47</v>
      </c>
    </row>
    <row r="4435" spans="1:4" ht="15.75" customHeight="1" x14ac:dyDescent="0.25">
      <c r="A4435" s="118">
        <v>4011275</v>
      </c>
      <c r="B4435" s="119" t="s">
        <v>19595</v>
      </c>
      <c r="C4435" s="118" t="s">
        <v>15350</v>
      </c>
      <c r="D4435" s="120">
        <v>119.64</v>
      </c>
    </row>
    <row r="4436" spans="1:4" ht="15.75" customHeight="1" x14ac:dyDescent="0.25">
      <c r="A4436" s="118">
        <v>4011549</v>
      </c>
      <c r="B4436" s="119" t="s">
        <v>19596</v>
      </c>
      <c r="C4436" s="118" t="s">
        <v>15350</v>
      </c>
      <c r="D4436" s="120">
        <v>218.64</v>
      </c>
    </row>
    <row r="4437" spans="1:4" ht="15.75" customHeight="1" x14ac:dyDescent="0.25">
      <c r="A4437" s="118">
        <v>4011548</v>
      </c>
      <c r="B4437" s="119" t="s">
        <v>19597</v>
      </c>
      <c r="C4437" s="118" t="s">
        <v>15350</v>
      </c>
      <c r="D4437" s="120">
        <v>120.81</v>
      </c>
    </row>
    <row r="4438" spans="1:4" ht="15.75" customHeight="1" x14ac:dyDescent="0.25">
      <c r="A4438" s="118">
        <v>4011278</v>
      </c>
      <c r="B4438" s="119" t="s">
        <v>19598</v>
      </c>
      <c r="C4438" s="118" t="s">
        <v>15350</v>
      </c>
      <c r="D4438" s="120">
        <v>267.37</v>
      </c>
    </row>
    <row r="4439" spans="1:4" ht="15.75" customHeight="1" x14ac:dyDescent="0.25">
      <c r="A4439" s="118">
        <v>4011277</v>
      </c>
      <c r="B4439" s="119" t="s">
        <v>19599</v>
      </c>
      <c r="C4439" s="118" t="s">
        <v>15350</v>
      </c>
      <c r="D4439" s="120">
        <v>169.61</v>
      </c>
    </row>
    <row r="4440" spans="1:4" ht="15.75" customHeight="1" x14ac:dyDescent="0.25">
      <c r="A4440" s="118">
        <v>4011561</v>
      </c>
      <c r="B4440" s="119" t="s">
        <v>19600</v>
      </c>
      <c r="C4440" s="118" t="s">
        <v>15350</v>
      </c>
      <c r="D4440" s="120">
        <v>268.54000000000002</v>
      </c>
    </row>
    <row r="4441" spans="1:4" ht="15.75" customHeight="1" x14ac:dyDescent="0.25">
      <c r="A4441" s="118">
        <v>4011560</v>
      </c>
      <c r="B4441" s="119" t="s">
        <v>19601</v>
      </c>
      <c r="C4441" s="118" t="s">
        <v>15350</v>
      </c>
      <c r="D4441" s="120">
        <v>170.78</v>
      </c>
    </row>
    <row r="4442" spans="1:4" ht="15.75" customHeight="1" x14ac:dyDescent="0.25">
      <c r="A4442" s="118">
        <v>4011282</v>
      </c>
      <c r="B4442" s="119" t="s">
        <v>19602</v>
      </c>
      <c r="C4442" s="118" t="s">
        <v>15350</v>
      </c>
      <c r="D4442" s="120">
        <v>189.68</v>
      </c>
    </row>
    <row r="4443" spans="1:4" ht="15.75" customHeight="1" x14ac:dyDescent="0.25">
      <c r="A4443" s="118">
        <v>4011281</v>
      </c>
      <c r="B4443" s="119" t="s">
        <v>19603</v>
      </c>
      <c r="C4443" s="118" t="s">
        <v>15350</v>
      </c>
      <c r="D4443" s="120">
        <v>105.98</v>
      </c>
    </row>
    <row r="4444" spans="1:4" ht="15.75" customHeight="1" x14ac:dyDescent="0.25">
      <c r="A4444" s="118">
        <v>4011279</v>
      </c>
      <c r="B4444" s="119" t="s">
        <v>19604</v>
      </c>
      <c r="C4444" s="118" t="s">
        <v>15350</v>
      </c>
      <c r="D4444" s="120">
        <v>180.1</v>
      </c>
    </row>
    <row r="4445" spans="1:4" ht="15.75" customHeight="1" x14ac:dyDescent="0.25">
      <c r="A4445" s="118">
        <v>4011280</v>
      </c>
      <c r="B4445" s="119" t="s">
        <v>19605</v>
      </c>
      <c r="C4445" s="118" t="s">
        <v>15350</v>
      </c>
      <c r="D4445" s="120">
        <v>96.39</v>
      </c>
    </row>
    <row r="4446" spans="1:4" ht="15.75" customHeight="1" x14ac:dyDescent="0.25">
      <c r="A4446" s="118">
        <v>4011314</v>
      </c>
      <c r="B4446" s="119" t="s">
        <v>19606</v>
      </c>
      <c r="C4446" s="118" t="s">
        <v>15350</v>
      </c>
      <c r="D4446" s="120">
        <v>118.83</v>
      </c>
    </row>
    <row r="4447" spans="1:4" ht="15.75" customHeight="1" x14ac:dyDescent="0.25">
      <c r="A4447" s="118">
        <v>4011315</v>
      </c>
      <c r="B4447" s="119" t="s">
        <v>19607</v>
      </c>
      <c r="C4447" s="118" t="s">
        <v>15350</v>
      </c>
      <c r="D4447" s="120">
        <v>120.41</v>
      </c>
    </row>
    <row r="4448" spans="1:4" ht="30" customHeight="1" x14ac:dyDescent="0.25">
      <c r="A4448" s="118">
        <v>4011316</v>
      </c>
      <c r="B4448" s="119" t="s">
        <v>19608</v>
      </c>
      <c r="C4448" s="118" t="s">
        <v>15350</v>
      </c>
      <c r="D4448" s="120">
        <v>131.1</v>
      </c>
    </row>
    <row r="4449" spans="1:4" ht="30" customHeight="1" x14ac:dyDescent="0.25">
      <c r="A4449" s="118">
        <v>4011317</v>
      </c>
      <c r="B4449" s="119" t="s">
        <v>19609</v>
      </c>
      <c r="C4449" s="118" t="s">
        <v>15350</v>
      </c>
      <c r="D4449" s="120">
        <v>101.99</v>
      </c>
    </row>
    <row r="4450" spans="1:4" ht="30" customHeight="1" x14ac:dyDescent="0.25">
      <c r="A4450" s="118">
        <v>4011318</v>
      </c>
      <c r="B4450" s="119" t="s">
        <v>19610</v>
      </c>
      <c r="C4450" s="118" t="s">
        <v>15350</v>
      </c>
      <c r="D4450" s="120">
        <v>87.91</v>
      </c>
    </row>
    <row r="4451" spans="1:4" ht="30" customHeight="1" x14ac:dyDescent="0.25">
      <c r="A4451" s="118">
        <v>4011319</v>
      </c>
      <c r="B4451" s="119" t="s">
        <v>19611</v>
      </c>
      <c r="C4451" s="118" t="s">
        <v>15350</v>
      </c>
      <c r="D4451" s="120">
        <v>57.9</v>
      </c>
    </row>
    <row r="4452" spans="1:4" ht="30" customHeight="1" x14ac:dyDescent="0.25">
      <c r="A4452" s="118">
        <v>4011320</v>
      </c>
      <c r="B4452" s="119" t="s">
        <v>19612</v>
      </c>
      <c r="C4452" s="118" t="s">
        <v>15350</v>
      </c>
      <c r="D4452" s="120">
        <v>70.83</v>
      </c>
    </row>
    <row r="4453" spans="1:4" ht="30" customHeight="1" x14ac:dyDescent="0.25">
      <c r="A4453" s="118">
        <v>4011321</v>
      </c>
      <c r="B4453" s="119" t="s">
        <v>19613</v>
      </c>
      <c r="C4453" s="118" t="s">
        <v>15350</v>
      </c>
      <c r="D4453" s="120">
        <v>40.82</v>
      </c>
    </row>
    <row r="4454" spans="1:4" ht="30" customHeight="1" x14ac:dyDescent="0.25">
      <c r="A4454" s="118">
        <v>4011327</v>
      </c>
      <c r="B4454" s="119" t="s">
        <v>19614</v>
      </c>
      <c r="C4454" s="118" t="s">
        <v>15350</v>
      </c>
      <c r="D4454" s="120">
        <v>45.91</v>
      </c>
    </row>
    <row r="4455" spans="1:4" ht="30" customHeight="1" x14ac:dyDescent="0.25">
      <c r="A4455" s="118">
        <v>4011325</v>
      </c>
      <c r="B4455" s="119" t="s">
        <v>19615</v>
      </c>
      <c r="C4455" s="118" t="s">
        <v>15350</v>
      </c>
      <c r="D4455" s="120">
        <v>28.76</v>
      </c>
    </row>
    <row r="4456" spans="1:4" ht="15.75" customHeight="1" x14ac:dyDescent="0.25">
      <c r="A4456" s="118">
        <v>4011454</v>
      </c>
      <c r="B4456" s="119" t="s">
        <v>19616</v>
      </c>
      <c r="C4456" s="118" t="s">
        <v>19544</v>
      </c>
      <c r="D4456" s="120">
        <v>193</v>
      </c>
    </row>
    <row r="4457" spans="1:4" ht="15.75" customHeight="1" x14ac:dyDescent="0.25">
      <c r="A4457" s="118">
        <v>4011453</v>
      </c>
      <c r="B4457" s="119" t="s">
        <v>19617</v>
      </c>
      <c r="C4457" s="118" t="s">
        <v>19544</v>
      </c>
      <c r="D4457" s="120">
        <v>149.52000000000001</v>
      </c>
    </row>
    <row r="4458" spans="1:4" ht="15.75" customHeight="1" x14ac:dyDescent="0.25">
      <c r="A4458" s="118">
        <v>4011455</v>
      </c>
      <c r="B4458" s="119" t="s">
        <v>19618</v>
      </c>
      <c r="C4458" s="118" t="s">
        <v>19544</v>
      </c>
      <c r="D4458" s="120">
        <v>20.77</v>
      </c>
    </row>
    <row r="4459" spans="1:4" ht="15.75" customHeight="1" x14ac:dyDescent="0.25">
      <c r="A4459" s="118">
        <v>4011459</v>
      </c>
      <c r="B4459" s="119" t="s">
        <v>19619</v>
      </c>
      <c r="C4459" s="118" t="s">
        <v>19544</v>
      </c>
      <c r="D4459" s="120">
        <v>192.35</v>
      </c>
    </row>
    <row r="4460" spans="1:4" ht="15.75" customHeight="1" x14ac:dyDescent="0.25">
      <c r="A4460" s="118">
        <v>4011458</v>
      </c>
      <c r="B4460" s="119" t="s">
        <v>19620</v>
      </c>
      <c r="C4460" s="118" t="s">
        <v>19544</v>
      </c>
      <c r="D4460" s="120">
        <v>149.72</v>
      </c>
    </row>
    <row r="4461" spans="1:4" ht="15.75" customHeight="1" x14ac:dyDescent="0.25">
      <c r="A4461" s="118">
        <v>4011494</v>
      </c>
      <c r="B4461" s="119" t="s">
        <v>19621</v>
      </c>
      <c r="C4461" s="118" t="s">
        <v>19544</v>
      </c>
      <c r="D4461" s="120">
        <v>21.35</v>
      </c>
    </row>
    <row r="4462" spans="1:4" ht="15.75" customHeight="1" x14ac:dyDescent="0.25">
      <c r="A4462" s="118">
        <v>4011463</v>
      </c>
      <c r="B4462" s="119" t="s">
        <v>19622</v>
      </c>
      <c r="C4462" s="118" t="s">
        <v>19544</v>
      </c>
      <c r="D4462" s="120">
        <v>190.68</v>
      </c>
    </row>
    <row r="4463" spans="1:4" ht="15.75" customHeight="1" x14ac:dyDescent="0.25">
      <c r="A4463" s="118">
        <v>4011462</v>
      </c>
      <c r="B4463" s="119" t="s">
        <v>19623</v>
      </c>
      <c r="C4463" s="118" t="s">
        <v>19544</v>
      </c>
      <c r="D4463" s="120">
        <v>149.33000000000001</v>
      </c>
    </row>
    <row r="4464" spans="1:4" ht="15.75" customHeight="1" x14ac:dyDescent="0.25">
      <c r="A4464" s="118">
        <v>4011464</v>
      </c>
      <c r="B4464" s="119" t="s">
        <v>19624</v>
      </c>
      <c r="C4464" s="118" t="s">
        <v>19544</v>
      </c>
      <c r="D4464" s="120">
        <v>21.35</v>
      </c>
    </row>
    <row r="4465" spans="1:4" ht="15.75" customHeight="1" x14ac:dyDescent="0.25">
      <c r="A4465" s="118">
        <v>4011495</v>
      </c>
      <c r="B4465" s="119" t="s">
        <v>19625</v>
      </c>
      <c r="C4465" s="118" t="s">
        <v>19544</v>
      </c>
      <c r="D4465" s="120">
        <v>188.86</v>
      </c>
    </row>
    <row r="4466" spans="1:4" ht="15.75" customHeight="1" x14ac:dyDescent="0.25">
      <c r="A4466" s="118">
        <v>4011496</v>
      </c>
      <c r="B4466" s="119" t="s">
        <v>19626</v>
      </c>
      <c r="C4466" s="118" t="s">
        <v>19544</v>
      </c>
      <c r="D4466" s="120">
        <v>149.36000000000001</v>
      </c>
    </row>
    <row r="4467" spans="1:4" ht="15.75" customHeight="1" x14ac:dyDescent="0.25">
      <c r="A4467" s="118">
        <v>4011497</v>
      </c>
      <c r="B4467" s="119" t="s">
        <v>19627</v>
      </c>
      <c r="C4467" s="118" t="s">
        <v>19544</v>
      </c>
      <c r="D4467" s="120">
        <v>21.35</v>
      </c>
    </row>
    <row r="4468" spans="1:4" ht="15.75" customHeight="1" x14ac:dyDescent="0.25">
      <c r="A4468" s="118">
        <v>4011457</v>
      </c>
      <c r="B4468" s="119" t="s">
        <v>19628</v>
      </c>
      <c r="C4468" s="118" t="s">
        <v>19544</v>
      </c>
      <c r="D4468" s="120">
        <v>211.7</v>
      </c>
    </row>
    <row r="4469" spans="1:4" ht="15.75" customHeight="1" x14ac:dyDescent="0.25">
      <c r="A4469" s="118">
        <v>4011456</v>
      </c>
      <c r="B4469" s="119" t="s">
        <v>19629</v>
      </c>
      <c r="C4469" s="118" t="s">
        <v>19544</v>
      </c>
      <c r="D4469" s="120">
        <v>157.82</v>
      </c>
    </row>
    <row r="4470" spans="1:4" ht="15.75" customHeight="1" x14ac:dyDescent="0.25">
      <c r="A4470" s="118">
        <v>4011461</v>
      </c>
      <c r="B4470" s="119" t="s">
        <v>19630</v>
      </c>
      <c r="C4470" s="118" t="s">
        <v>19544</v>
      </c>
      <c r="D4470" s="120">
        <v>215.7</v>
      </c>
    </row>
    <row r="4471" spans="1:4" ht="15.75" customHeight="1" x14ac:dyDescent="0.25">
      <c r="A4471" s="118">
        <v>4011460</v>
      </c>
      <c r="B4471" s="119" t="s">
        <v>19631</v>
      </c>
      <c r="C4471" s="118" t="s">
        <v>19544</v>
      </c>
      <c r="D4471" s="120">
        <v>161.4</v>
      </c>
    </row>
    <row r="4472" spans="1:4" ht="15.75" customHeight="1" x14ac:dyDescent="0.25">
      <c r="A4472" s="118">
        <v>4011466</v>
      </c>
      <c r="B4472" s="119" t="s">
        <v>19632</v>
      </c>
      <c r="C4472" s="118" t="s">
        <v>19544</v>
      </c>
      <c r="D4472" s="120">
        <v>223.21</v>
      </c>
    </row>
    <row r="4473" spans="1:4" ht="15.75" customHeight="1" x14ac:dyDescent="0.25">
      <c r="A4473" s="118">
        <v>4011465</v>
      </c>
      <c r="B4473" s="119" t="s">
        <v>19633</v>
      </c>
      <c r="C4473" s="118" t="s">
        <v>19544</v>
      </c>
      <c r="D4473" s="120">
        <v>165.73</v>
      </c>
    </row>
    <row r="4474" spans="1:4" ht="15.75" customHeight="1" x14ac:dyDescent="0.25">
      <c r="A4474" s="118">
        <v>4011469</v>
      </c>
      <c r="B4474" s="119" t="s">
        <v>19634</v>
      </c>
      <c r="C4474" s="118" t="s">
        <v>19544</v>
      </c>
      <c r="D4474" s="120">
        <v>255.71</v>
      </c>
    </row>
    <row r="4475" spans="1:4" ht="15.75" customHeight="1" x14ac:dyDescent="0.25">
      <c r="A4475" s="118">
        <v>4011473</v>
      </c>
      <c r="B4475" s="119" t="s">
        <v>19635</v>
      </c>
      <c r="C4475" s="118" t="s">
        <v>19544</v>
      </c>
      <c r="D4475" s="120">
        <v>215.34</v>
      </c>
    </row>
    <row r="4476" spans="1:4" ht="15.75" customHeight="1" x14ac:dyDescent="0.25">
      <c r="A4476" s="118">
        <v>4011470</v>
      </c>
      <c r="B4476" s="119" t="s">
        <v>19636</v>
      </c>
      <c r="C4476" s="118" t="s">
        <v>19544</v>
      </c>
      <c r="D4476" s="120">
        <v>260.32</v>
      </c>
    </row>
    <row r="4477" spans="1:4" ht="15.75" customHeight="1" x14ac:dyDescent="0.25">
      <c r="A4477" s="118">
        <v>4011474</v>
      </c>
      <c r="B4477" s="119" t="s">
        <v>19637</v>
      </c>
      <c r="C4477" s="118" t="s">
        <v>19544</v>
      </c>
      <c r="D4477" s="120">
        <v>220.37</v>
      </c>
    </row>
    <row r="4478" spans="1:4" ht="15.75" customHeight="1" x14ac:dyDescent="0.25">
      <c r="A4478" s="118">
        <v>4011471</v>
      </c>
      <c r="B4478" s="119" t="s">
        <v>19638</v>
      </c>
      <c r="C4478" s="118" t="s">
        <v>19544</v>
      </c>
      <c r="D4478" s="120">
        <v>260.73</v>
      </c>
    </row>
    <row r="4479" spans="1:4" ht="15.75" customHeight="1" x14ac:dyDescent="0.25">
      <c r="A4479" s="118">
        <v>4011475</v>
      </c>
      <c r="B4479" s="119" t="s">
        <v>19639</v>
      </c>
      <c r="C4479" s="118" t="s">
        <v>19544</v>
      </c>
      <c r="D4479" s="120">
        <v>222.86</v>
      </c>
    </row>
    <row r="4480" spans="1:4" ht="15.75" customHeight="1" x14ac:dyDescent="0.25">
      <c r="A4480" s="118">
        <v>4011472</v>
      </c>
      <c r="B4480" s="119" t="s">
        <v>19640</v>
      </c>
      <c r="C4480" s="118" t="s">
        <v>19544</v>
      </c>
      <c r="D4480" s="120">
        <v>258.13</v>
      </c>
    </row>
    <row r="4481" spans="1:4" ht="15.75" customHeight="1" x14ac:dyDescent="0.25">
      <c r="A4481" s="118">
        <v>4011476</v>
      </c>
      <c r="B4481" s="119" t="s">
        <v>19641</v>
      </c>
      <c r="C4481" s="118" t="s">
        <v>19544</v>
      </c>
      <c r="D4481" s="120">
        <v>215.14</v>
      </c>
    </row>
    <row r="4482" spans="1:4" ht="15.75" customHeight="1" x14ac:dyDescent="0.25">
      <c r="A4482" s="118">
        <v>4011478</v>
      </c>
      <c r="B4482" s="119" t="s">
        <v>19642</v>
      </c>
      <c r="C4482" s="118" t="s">
        <v>19544</v>
      </c>
      <c r="D4482" s="120">
        <v>183.75</v>
      </c>
    </row>
    <row r="4483" spans="1:4" ht="15.75" customHeight="1" x14ac:dyDescent="0.25">
      <c r="A4483" s="118">
        <v>4011477</v>
      </c>
      <c r="B4483" s="119" t="s">
        <v>19643</v>
      </c>
      <c r="C4483" s="118" t="s">
        <v>19544</v>
      </c>
      <c r="D4483" s="120">
        <v>154.69999999999999</v>
      </c>
    </row>
    <row r="4484" spans="1:4" ht="15.75" customHeight="1" x14ac:dyDescent="0.25">
      <c r="A4484" s="118">
        <v>4011539</v>
      </c>
      <c r="B4484" s="119" t="s">
        <v>19644</v>
      </c>
      <c r="C4484" s="118" t="s">
        <v>16589</v>
      </c>
      <c r="D4484" s="120">
        <v>0.32</v>
      </c>
    </row>
    <row r="4485" spans="1:4" ht="15.75" customHeight="1" x14ac:dyDescent="0.25">
      <c r="A4485" s="118">
        <v>4011538</v>
      </c>
      <c r="B4485" s="119" t="s">
        <v>19645</v>
      </c>
      <c r="C4485" s="118" t="s">
        <v>16589</v>
      </c>
      <c r="D4485" s="120">
        <v>0.49</v>
      </c>
    </row>
    <row r="4486" spans="1:4" ht="15.75" customHeight="1" x14ac:dyDescent="0.25">
      <c r="A4486" s="118">
        <v>4011236</v>
      </c>
      <c r="B4486" s="119" t="s">
        <v>19646</v>
      </c>
      <c r="C4486" s="118" t="s">
        <v>16589</v>
      </c>
      <c r="D4486" s="120">
        <v>2.5</v>
      </c>
    </row>
    <row r="4487" spans="1:4" ht="15.75" customHeight="1" x14ac:dyDescent="0.25">
      <c r="A4487" s="118">
        <v>4011237</v>
      </c>
      <c r="B4487" s="119" t="s">
        <v>19647</v>
      </c>
      <c r="C4487" s="118" t="s">
        <v>16589</v>
      </c>
      <c r="D4487" s="120">
        <v>2.5</v>
      </c>
    </row>
    <row r="4488" spans="1:4" ht="30" customHeight="1" x14ac:dyDescent="0.25">
      <c r="A4488" s="118">
        <v>4011243</v>
      </c>
      <c r="B4488" s="119" t="s">
        <v>19648</v>
      </c>
      <c r="C4488" s="118" t="s">
        <v>16589</v>
      </c>
      <c r="D4488" s="120">
        <v>13.84</v>
      </c>
    </row>
    <row r="4489" spans="1:4" ht="15.75" customHeight="1" x14ac:dyDescent="0.25">
      <c r="A4489" s="118">
        <v>4016096</v>
      </c>
      <c r="B4489" s="119" t="s">
        <v>19649</v>
      </c>
      <c r="C4489" s="118" t="s">
        <v>15350</v>
      </c>
      <c r="D4489" s="120">
        <v>1.6</v>
      </c>
    </row>
    <row r="4490" spans="1:4" ht="15.75" customHeight="1" x14ac:dyDescent="0.25">
      <c r="A4490" s="118">
        <v>4016008</v>
      </c>
      <c r="B4490" s="119" t="s">
        <v>19650</v>
      </c>
      <c r="C4490" s="118" t="s">
        <v>15350</v>
      </c>
      <c r="D4490" s="120">
        <v>5.85</v>
      </c>
    </row>
    <row r="4491" spans="1:4" ht="15.75" customHeight="1" x14ac:dyDescent="0.25">
      <c r="A4491" s="118">
        <v>4016007</v>
      </c>
      <c r="B4491" s="119" t="s">
        <v>19651</v>
      </c>
      <c r="C4491" s="118" t="s">
        <v>15350</v>
      </c>
      <c r="D4491" s="120">
        <v>7.44</v>
      </c>
    </row>
    <row r="4492" spans="1:4" ht="15.75" customHeight="1" x14ac:dyDescent="0.25">
      <c r="A4492" s="118">
        <v>4015612</v>
      </c>
      <c r="B4492" s="119" t="s">
        <v>19652</v>
      </c>
      <c r="C4492" s="118" t="s">
        <v>15350</v>
      </c>
      <c r="D4492" s="120">
        <v>15.32</v>
      </c>
    </row>
    <row r="4493" spans="1:4" ht="15.75" customHeight="1" x14ac:dyDescent="0.25">
      <c r="A4493" s="118">
        <v>4011562</v>
      </c>
      <c r="B4493" s="119" t="s">
        <v>19653</v>
      </c>
      <c r="C4493" s="118" t="s">
        <v>16589</v>
      </c>
      <c r="D4493" s="120">
        <v>45.53</v>
      </c>
    </row>
    <row r="4494" spans="1:4" ht="15.75" customHeight="1" x14ac:dyDescent="0.25">
      <c r="A4494" s="118">
        <v>4011241</v>
      </c>
      <c r="B4494" s="119" t="s">
        <v>19654</v>
      </c>
      <c r="C4494" s="118" t="s">
        <v>16589</v>
      </c>
      <c r="D4494" s="120">
        <v>8.3800000000000008</v>
      </c>
    </row>
    <row r="4495" spans="1:4" ht="15.75" customHeight="1" x14ac:dyDescent="0.25">
      <c r="A4495" s="118">
        <v>4011351</v>
      </c>
      <c r="B4495" s="119" t="s">
        <v>19655</v>
      </c>
      <c r="C4495" s="118" t="s">
        <v>16589</v>
      </c>
      <c r="D4495" s="120">
        <v>0.56000000000000005</v>
      </c>
    </row>
    <row r="4496" spans="1:4" ht="15.75" customHeight="1" x14ac:dyDescent="0.25">
      <c r="A4496" s="118">
        <v>4011352</v>
      </c>
      <c r="B4496" s="119" t="s">
        <v>19656</v>
      </c>
      <c r="C4496" s="118" t="s">
        <v>16589</v>
      </c>
      <c r="D4496" s="120">
        <v>0.61</v>
      </c>
    </row>
    <row r="4497" spans="1:4" ht="15.75" customHeight="1" x14ac:dyDescent="0.25">
      <c r="A4497" s="118">
        <v>4011402</v>
      </c>
      <c r="B4497" s="119" t="s">
        <v>19657</v>
      </c>
      <c r="C4497" s="118" t="s">
        <v>16589</v>
      </c>
      <c r="D4497" s="120">
        <v>0.96</v>
      </c>
    </row>
    <row r="4498" spans="1:4" ht="15.75" customHeight="1" x14ac:dyDescent="0.25">
      <c r="A4498" s="118">
        <v>4011401</v>
      </c>
      <c r="B4498" s="119" t="s">
        <v>19658</v>
      </c>
      <c r="C4498" s="118" t="s">
        <v>16589</v>
      </c>
      <c r="D4498" s="120">
        <v>0.71</v>
      </c>
    </row>
    <row r="4499" spans="1:4" ht="15.75" customHeight="1" x14ac:dyDescent="0.25">
      <c r="A4499" s="118">
        <v>4011404</v>
      </c>
      <c r="B4499" s="119" t="s">
        <v>19659</v>
      </c>
      <c r="C4499" s="118" t="s">
        <v>16589</v>
      </c>
      <c r="D4499" s="120">
        <v>0.67</v>
      </c>
    </row>
    <row r="4500" spans="1:4" ht="15.75" customHeight="1" x14ac:dyDescent="0.25">
      <c r="A4500" s="118">
        <v>4011403</v>
      </c>
      <c r="B4500" s="119" t="s">
        <v>19660</v>
      </c>
      <c r="C4500" s="118" t="s">
        <v>16589</v>
      </c>
      <c r="D4500" s="120">
        <v>0.49</v>
      </c>
    </row>
    <row r="4501" spans="1:4" ht="15.75" customHeight="1" x14ac:dyDescent="0.25">
      <c r="A4501" s="118">
        <v>4011406</v>
      </c>
      <c r="B4501" s="119" t="s">
        <v>19661</v>
      </c>
      <c r="C4501" s="118" t="s">
        <v>16589</v>
      </c>
      <c r="D4501" s="120">
        <v>1.25</v>
      </c>
    </row>
    <row r="4502" spans="1:4" ht="15.75" customHeight="1" x14ac:dyDescent="0.25">
      <c r="A4502" s="118">
        <v>4011405</v>
      </c>
      <c r="B4502" s="119" t="s">
        <v>19662</v>
      </c>
      <c r="C4502" s="118" t="s">
        <v>16589</v>
      </c>
      <c r="D4502" s="120">
        <v>0.93</v>
      </c>
    </row>
    <row r="4503" spans="1:4" ht="15.75" customHeight="1" x14ac:dyDescent="0.25">
      <c r="A4503" s="118">
        <v>4011392</v>
      </c>
      <c r="B4503" s="119" t="s">
        <v>19663</v>
      </c>
      <c r="C4503" s="118" t="s">
        <v>15350</v>
      </c>
      <c r="D4503" s="120">
        <v>229.8</v>
      </c>
    </row>
    <row r="4504" spans="1:4" ht="15.75" customHeight="1" x14ac:dyDescent="0.25">
      <c r="A4504" s="118">
        <v>4011391</v>
      </c>
      <c r="B4504" s="119" t="s">
        <v>19664</v>
      </c>
      <c r="C4504" s="118" t="s">
        <v>15350</v>
      </c>
      <c r="D4504" s="120">
        <v>146.16999999999999</v>
      </c>
    </row>
    <row r="4505" spans="1:4" ht="15.75" customHeight="1" x14ac:dyDescent="0.25">
      <c r="A4505" s="118">
        <v>4011394</v>
      </c>
      <c r="B4505" s="119" t="s">
        <v>19665</v>
      </c>
      <c r="C4505" s="118" t="s">
        <v>15350</v>
      </c>
      <c r="D4505" s="120">
        <v>230.72</v>
      </c>
    </row>
    <row r="4506" spans="1:4" ht="15.75" customHeight="1" x14ac:dyDescent="0.25">
      <c r="A4506" s="118">
        <v>4011393</v>
      </c>
      <c r="B4506" s="119" t="s">
        <v>19666</v>
      </c>
      <c r="C4506" s="118" t="s">
        <v>15350</v>
      </c>
      <c r="D4506" s="120">
        <v>147.06</v>
      </c>
    </row>
    <row r="4507" spans="1:4" ht="15.75" customHeight="1" x14ac:dyDescent="0.25">
      <c r="A4507" s="118">
        <v>4011396</v>
      </c>
      <c r="B4507" s="119" t="s">
        <v>19667</v>
      </c>
      <c r="C4507" s="118" t="s">
        <v>15350</v>
      </c>
      <c r="D4507" s="120">
        <v>231.97</v>
      </c>
    </row>
    <row r="4508" spans="1:4" ht="15.75" customHeight="1" x14ac:dyDescent="0.25">
      <c r="A4508" s="118">
        <v>4011395</v>
      </c>
      <c r="B4508" s="119" t="s">
        <v>19668</v>
      </c>
      <c r="C4508" s="118" t="s">
        <v>15350</v>
      </c>
      <c r="D4508" s="120">
        <v>148.06</v>
      </c>
    </row>
    <row r="4509" spans="1:4" ht="15.75" customHeight="1" x14ac:dyDescent="0.25">
      <c r="A4509" s="118">
        <v>4011398</v>
      </c>
      <c r="B4509" s="119" t="s">
        <v>19669</v>
      </c>
      <c r="C4509" s="118" t="s">
        <v>15350</v>
      </c>
      <c r="D4509" s="120">
        <v>233.71</v>
      </c>
    </row>
    <row r="4510" spans="1:4" ht="15.75" customHeight="1" x14ac:dyDescent="0.25">
      <c r="A4510" s="118">
        <v>4011397</v>
      </c>
      <c r="B4510" s="119" t="s">
        <v>19670</v>
      </c>
      <c r="C4510" s="118" t="s">
        <v>15350</v>
      </c>
      <c r="D4510" s="120">
        <v>148.47</v>
      </c>
    </row>
    <row r="4511" spans="1:4" ht="15.75" customHeight="1" x14ac:dyDescent="0.25">
      <c r="A4511" s="118">
        <v>4011400</v>
      </c>
      <c r="B4511" s="119" t="s">
        <v>19671</v>
      </c>
      <c r="C4511" s="118" t="s">
        <v>15350</v>
      </c>
      <c r="D4511" s="120">
        <v>254.55</v>
      </c>
    </row>
    <row r="4512" spans="1:4" ht="15.75" customHeight="1" x14ac:dyDescent="0.25">
      <c r="A4512" s="118">
        <v>4011399</v>
      </c>
      <c r="B4512" s="119" t="s">
        <v>19672</v>
      </c>
      <c r="C4512" s="118" t="s">
        <v>15350</v>
      </c>
      <c r="D4512" s="120">
        <v>173.95</v>
      </c>
    </row>
    <row r="4513" spans="1:4" ht="15.75" customHeight="1" x14ac:dyDescent="0.25">
      <c r="A4513" s="118">
        <v>4011490</v>
      </c>
      <c r="B4513" s="119" t="s">
        <v>19673</v>
      </c>
      <c r="C4513" s="118" t="s">
        <v>16589</v>
      </c>
      <c r="D4513" s="120">
        <v>5.82</v>
      </c>
    </row>
    <row r="4514" spans="1:4" ht="15.75" customHeight="1" x14ac:dyDescent="0.25">
      <c r="A4514" s="118">
        <v>4011536</v>
      </c>
      <c r="B4514" s="119" t="s">
        <v>19674</v>
      </c>
      <c r="C4514" s="118" t="s">
        <v>16589</v>
      </c>
      <c r="D4514" s="120">
        <v>2.09</v>
      </c>
    </row>
    <row r="4515" spans="1:4" ht="15.75" customHeight="1" x14ac:dyDescent="0.25">
      <c r="A4515" s="118">
        <v>4011415</v>
      </c>
      <c r="B4515" s="119" t="s">
        <v>19675</v>
      </c>
      <c r="C4515" s="118" t="s">
        <v>19544</v>
      </c>
      <c r="D4515" s="120">
        <v>195.65</v>
      </c>
    </row>
    <row r="4516" spans="1:4" ht="15.75" customHeight="1" x14ac:dyDescent="0.25">
      <c r="A4516" s="118">
        <v>4011416</v>
      </c>
      <c r="B4516" s="119" t="s">
        <v>19676</v>
      </c>
      <c r="C4516" s="118" t="s">
        <v>19544</v>
      </c>
      <c r="D4516" s="120">
        <v>159.32</v>
      </c>
    </row>
    <row r="4517" spans="1:4" ht="15.75" customHeight="1" x14ac:dyDescent="0.25">
      <c r="A4517" s="118">
        <v>4011408</v>
      </c>
      <c r="B4517" s="119" t="s">
        <v>19677</v>
      </c>
      <c r="C4517" s="118" t="s">
        <v>16589</v>
      </c>
      <c r="D4517" s="120">
        <v>2.52</v>
      </c>
    </row>
    <row r="4518" spans="1:4" ht="15.75" customHeight="1" x14ac:dyDescent="0.25">
      <c r="A4518" s="118">
        <v>4011407</v>
      </c>
      <c r="B4518" s="119" t="s">
        <v>19678</v>
      </c>
      <c r="C4518" s="118" t="s">
        <v>16589</v>
      </c>
      <c r="D4518" s="120">
        <v>2.0699999999999998</v>
      </c>
    </row>
    <row r="4519" spans="1:4" ht="15.75" customHeight="1" x14ac:dyDescent="0.25">
      <c r="A4519" s="118">
        <v>4011410</v>
      </c>
      <c r="B4519" s="119" t="s">
        <v>19679</v>
      </c>
      <c r="C4519" s="118" t="s">
        <v>16589</v>
      </c>
      <c r="D4519" s="120">
        <v>4.9000000000000004</v>
      </c>
    </row>
    <row r="4520" spans="1:4" ht="15.75" customHeight="1" x14ac:dyDescent="0.25">
      <c r="A4520" s="118">
        <v>4011409</v>
      </c>
      <c r="B4520" s="119" t="s">
        <v>19680</v>
      </c>
      <c r="C4520" s="118" t="s">
        <v>16589</v>
      </c>
      <c r="D4520" s="120">
        <v>4.03</v>
      </c>
    </row>
    <row r="4521" spans="1:4" ht="15.75" customHeight="1" x14ac:dyDescent="0.25">
      <c r="A4521" s="118">
        <v>4011412</v>
      </c>
      <c r="B4521" s="119" t="s">
        <v>19681</v>
      </c>
      <c r="C4521" s="118" t="s">
        <v>16589</v>
      </c>
      <c r="D4521" s="120">
        <v>6.54</v>
      </c>
    </row>
    <row r="4522" spans="1:4" ht="15.75" customHeight="1" x14ac:dyDescent="0.25">
      <c r="A4522" s="118">
        <v>4011411</v>
      </c>
      <c r="B4522" s="119" t="s">
        <v>19682</v>
      </c>
      <c r="C4522" s="118" t="s">
        <v>16589</v>
      </c>
      <c r="D4522" s="120">
        <v>5.38</v>
      </c>
    </row>
    <row r="4523" spans="1:4" ht="15.75" customHeight="1" x14ac:dyDescent="0.25">
      <c r="A4523" s="118">
        <v>4011520</v>
      </c>
      <c r="B4523" s="119" t="s">
        <v>19683</v>
      </c>
      <c r="C4523" s="118" t="s">
        <v>15350</v>
      </c>
      <c r="D4523" s="120">
        <v>590.59</v>
      </c>
    </row>
    <row r="4524" spans="1:4" ht="15.75" customHeight="1" x14ac:dyDescent="0.25">
      <c r="A4524" s="118">
        <v>4011507</v>
      </c>
      <c r="B4524" s="119" t="s">
        <v>19684</v>
      </c>
      <c r="C4524" s="118" t="s">
        <v>15350</v>
      </c>
      <c r="D4524" s="120">
        <v>470.81</v>
      </c>
    </row>
    <row r="4525" spans="1:4" ht="15.75" customHeight="1" x14ac:dyDescent="0.25">
      <c r="A4525" s="118">
        <v>4011535</v>
      </c>
      <c r="B4525" s="119" t="s">
        <v>19685</v>
      </c>
      <c r="C4525" s="118" t="s">
        <v>15350</v>
      </c>
      <c r="D4525" s="120">
        <v>423.47</v>
      </c>
    </row>
    <row r="4526" spans="1:4" ht="15.75" customHeight="1" x14ac:dyDescent="0.25">
      <c r="A4526" s="118">
        <v>4011534</v>
      </c>
      <c r="B4526" s="119" t="s">
        <v>19686</v>
      </c>
      <c r="C4526" s="118" t="s">
        <v>15350</v>
      </c>
      <c r="D4526" s="120">
        <v>318.68</v>
      </c>
    </row>
    <row r="4527" spans="1:4" ht="15.75" customHeight="1" x14ac:dyDescent="0.25">
      <c r="A4527" s="118">
        <v>4011533</v>
      </c>
      <c r="B4527" s="119" t="s">
        <v>19687</v>
      </c>
      <c r="C4527" s="118" t="s">
        <v>15350</v>
      </c>
      <c r="D4527" s="120">
        <v>438.62</v>
      </c>
    </row>
    <row r="4528" spans="1:4" ht="15.75" customHeight="1" x14ac:dyDescent="0.25">
      <c r="A4528" s="118">
        <v>4011532</v>
      </c>
      <c r="B4528" s="119" t="s">
        <v>19688</v>
      </c>
      <c r="C4528" s="118" t="s">
        <v>15350</v>
      </c>
      <c r="D4528" s="120">
        <v>333.83</v>
      </c>
    </row>
    <row r="4529" spans="1:4" ht="15.75" customHeight="1" x14ac:dyDescent="0.25">
      <c r="A4529" s="118">
        <v>4011492</v>
      </c>
      <c r="B4529" s="119" t="s">
        <v>19689</v>
      </c>
      <c r="C4529" s="118" t="s">
        <v>15350</v>
      </c>
      <c r="D4529" s="120">
        <v>334.33</v>
      </c>
    </row>
    <row r="4530" spans="1:4" ht="15.75" customHeight="1" x14ac:dyDescent="0.25">
      <c r="A4530" s="118">
        <v>4011491</v>
      </c>
      <c r="B4530" s="119" t="s">
        <v>19690</v>
      </c>
      <c r="C4530" s="118" t="s">
        <v>15350</v>
      </c>
      <c r="D4530" s="120">
        <v>240.52</v>
      </c>
    </row>
    <row r="4531" spans="1:4" ht="15.75" customHeight="1" x14ac:dyDescent="0.25">
      <c r="A4531" s="118">
        <v>4011353</v>
      </c>
      <c r="B4531" s="119" t="s">
        <v>19691</v>
      </c>
      <c r="C4531" s="118" t="s">
        <v>16589</v>
      </c>
      <c r="D4531" s="120">
        <v>0.42</v>
      </c>
    </row>
    <row r="4532" spans="1:4" ht="15.75" customHeight="1" x14ac:dyDescent="0.25">
      <c r="A4532" s="118">
        <v>4011354</v>
      </c>
      <c r="B4532" s="119" t="s">
        <v>19692</v>
      </c>
      <c r="C4532" s="118" t="s">
        <v>16589</v>
      </c>
      <c r="D4532" s="120">
        <v>0.42</v>
      </c>
    </row>
    <row r="4533" spans="1:4" ht="15.75" customHeight="1" x14ac:dyDescent="0.25">
      <c r="A4533" s="118">
        <v>4011418</v>
      </c>
      <c r="B4533" s="119" t="s">
        <v>19693</v>
      </c>
      <c r="C4533" s="118" t="s">
        <v>15350</v>
      </c>
      <c r="D4533" s="120">
        <v>339.36</v>
      </c>
    </row>
    <row r="4534" spans="1:4" ht="15.75" customHeight="1" x14ac:dyDescent="0.25">
      <c r="A4534" s="118">
        <v>4011417</v>
      </c>
      <c r="B4534" s="119" t="s">
        <v>19694</v>
      </c>
      <c r="C4534" s="118" t="s">
        <v>15350</v>
      </c>
      <c r="D4534" s="120">
        <v>218.81</v>
      </c>
    </row>
    <row r="4535" spans="1:4" ht="15.75" customHeight="1" x14ac:dyDescent="0.25">
      <c r="A4535" s="118">
        <v>4011420</v>
      </c>
      <c r="B4535" s="119" t="s">
        <v>19695</v>
      </c>
      <c r="C4535" s="118" t="s">
        <v>15350</v>
      </c>
      <c r="D4535" s="120">
        <v>342.22</v>
      </c>
    </row>
    <row r="4536" spans="1:4" ht="15.75" customHeight="1" x14ac:dyDescent="0.25">
      <c r="A4536" s="118">
        <v>4011419</v>
      </c>
      <c r="B4536" s="119" t="s">
        <v>19696</v>
      </c>
      <c r="C4536" s="118" t="s">
        <v>15350</v>
      </c>
      <c r="D4536" s="120">
        <v>215.63</v>
      </c>
    </row>
    <row r="4537" spans="1:4" ht="15.75" customHeight="1" x14ac:dyDescent="0.25">
      <c r="A4537" s="118">
        <v>4011422</v>
      </c>
      <c r="B4537" s="119" t="s">
        <v>19697</v>
      </c>
      <c r="C4537" s="118" t="s">
        <v>15350</v>
      </c>
      <c r="D4537" s="120">
        <v>355.8</v>
      </c>
    </row>
    <row r="4538" spans="1:4" ht="15.75" customHeight="1" x14ac:dyDescent="0.25">
      <c r="A4538" s="118">
        <v>4011421</v>
      </c>
      <c r="B4538" s="119" t="s">
        <v>19698</v>
      </c>
      <c r="C4538" s="118" t="s">
        <v>15350</v>
      </c>
      <c r="D4538" s="120">
        <v>233.55</v>
      </c>
    </row>
    <row r="4539" spans="1:4" ht="15.75" customHeight="1" x14ac:dyDescent="0.25">
      <c r="A4539" s="118">
        <v>4011424</v>
      </c>
      <c r="B4539" s="119" t="s">
        <v>19699</v>
      </c>
      <c r="C4539" s="118" t="s">
        <v>15350</v>
      </c>
      <c r="D4539" s="120">
        <v>359.05</v>
      </c>
    </row>
    <row r="4540" spans="1:4" ht="15.75" customHeight="1" x14ac:dyDescent="0.25">
      <c r="A4540" s="118">
        <v>4011423</v>
      </c>
      <c r="B4540" s="119" t="s">
        <v>19700</v>
      </c>
      <c r="C4540" s="118" t="s">
        <v>15350</v>
      </c>
      <c r="D4540" s="120">
        <v>230.36</v>
      </c>
    </row>
    <row r="4541" spans="1:4" ht="15.75" customHeight="1" x14ac:dyDescent="0.25">
      <c r="A4541" s="118">
        <v>4011426</v>
      </c>
      <c r="B4541" s="119" t="s">
        <v>19701</v>
      </c>
      <c r="C4541" s="118" t="s">
        <v>15350</v>
      </c>
      <c r="D4541" s="120">
        <v>339.36</v>
      </c>
    </row>
    <row r="4542" spans="1:4" ht="15.75" customHeight="1" x14ac:dyDescent="0.25">
      <c r="A4542" s="118">
        <v>4011425</v>
      </c>
      <c r="B4542" s="119" t="s">
        <v>19702</v>
      </c>
      <c r="C4542" s="118" t="s">
        <v>15350</v>
      </c>
      <c r="D4542" s="120">
        <v>218.81</v>
      </c>
    </row>
    <row r="4543" spans="1:4" ht="15.75" customHeight="1" x14ac:dyDescent="0.25">
      <c r="A4543" s="118">
        <v>4011428</v>
      </c>
      <c r="B4543" s="119" t="s">
        <v>19703</v>
      </c>
      <c r="C4543" s="118" t="s">
        <v>15350</v>
      </c>
      <c r="D4543" s="120">
        <v>342.22</v>
      </c>
    </row>
    <row r="4544" spans="1:4" ht="15.75" customHeight="1" x14ac:dyDescent="0.25">
      <c r="A4544" s="118">
        <v>4011427</v>
      </c>
      <c r="B4544" s="119" t="s">
        <v>19704</v>
      </c>
      <c r="C4544" s="118" t="s">
        <v>15350</v>
      </c>
      <c r="D4544" s="120">
        <v>215.63</v>
      </c>
    </row>
    <row r="4545" spans="1:4" ht="15.75" customHeight="1" x14ac:dyDescent="0.25">
      <c r="A4545" s="118">
        <v>4011430</v>
      </c>
      <c r="B4545" s="119" t="s">
        <v>19705</v>
      </c>
      <c r="C4545" s="118" t="s">
        <v>15350</v>
      </c>
      <c r="D4545" s="120">
        <v>354.63</v>
      </c>
    </row>
    <row r="4546" spans="1:4" ht="15.75" customHeight="1" x14ac:dyDescent="0.25">
      <c r="A4546" s="118">
        <v>4011429</v>
      </c>
      <c r="B4546" s="119" t="s">
        <v>19706</v>
      </c>
      <c r="C4546" s="118" t="s">
        <v>15350</v>
      </c>
      <c r="D4546" s="120">
        <v>232.95</v>
      </c>
    </row>
    <row r="4547" spans="1:4" ht="15.75" customHeight="1" x14ac:dyDescent="0.25">
      <c r="A4547" s="118">
        <v>4011432</v>
      </c>
      <c r="B4547" s="119" t="s">
        <v>19707</v>
      </c>
      <c r="C4547" s="118" t="s">
        <v>15350</v>
      </c>
      <c r="D4547" s="120">
        <v>357.86</v>
      </c>
    </row>
    <row r="4548" spans="1:4" ht="15.75" customHeight="1" x14ac:dyDescent="0.25">
      <c r="A4548" s="118">
        <v>4011431</v>
      </c>
      <c r="B4548" s="119" t="s">
        <v>19708</v>
      </c>
      <c r="C4548" s="118" t="s">
        <v>15350</v>
      </c>
      <c r="D4548" s="120">
        <v>229.78</v>
      </c>
    </row>
    <row r="4549" spans="1:4" ht="15.75" customHeight="1" x14ac:dyDescent="0.25">
      <c r="A4549" s="118">
        <v>4011434</v>
      </c>
      <c r="B4549" s="119" t="s">
        <v>19709</v>
      </c>
      <c r="C4549" s="118" t="s">
        <v>19544</v>
      </c>
      <c r="D4549" s="120">
        <v>211.12</v>
      </c>
    </row>
    <row r="4550" spans="1:4" ht="15.75" customHeight="1" x14ac:dyDescent="0.25">
      <c r="A4550" s="118">
        <v>4011433</v>
      </c>
      <c r="B4550" s="119" t="s">
        <v>19710</v>
      </c>
      <c r="C4550" s="118" t="s">
        <v>19544</v>
      </c>
      <c r="D4550" s="120">
        <v>156.52000000000001</v>
      </c>
    </row>
    <row r="4551" spans="1:4" ht="15.75" customHeight="1" x14ac:dyDescent="0.25">
      <c r="A4551" s="118">
        <v>4011436</v>
      </c>
      <c r="B4551" s="119" t="s">
        <v>19711</v>
      </c>
      <c r="C4551" s="118" t="s">
        <v>19544</v>
      </c>
      <c r="D4551" s="120">
        <v>201.27</v>
      </c>
    </row>
    <row r="4552" spans="1:4" ht="15.75" customHeight="1" x14ac:dyDescent="0.25">
      <c r="A4552" s="118">
        <v>4011435</v>
      </c>
      <c r="B4552" s="119" t="s">
        <v>19712</v>
      </c>
      <c r="C4552" s="118" t="s">
        <v>19544</v>
      </c>
      <c r="D4552" s="120">
        <v>145.19999999999999</v>
      </c>
    </row>
    <row r="4553" spans="1:4" ht="15.75" customHeight="1" x14ac:dyDescent="0.25">
      <c r="A4553" s="118">
        <v>4011438</v>
      </c>
      <c r="B4553" s="119" t="s">
        <v>19713</v>
      </c>
      <c r="C4553" s="118" t="s">
        <v>19544</v>
      </c>
      <c r="D4553" s="120">
        <v>212.12</v>
      </c>
    </row>
    <row r="4554" spans="1:4" ht="15.75" customHeight="1" x14ac:dyDescent="0.25">
      <c r="A4554" s="118">
        <v>4011437</v>
      </c>
      <c r="B4554" s="119" t="s">
        <v>19714</v>
      </c>
      <c r="C4554" s="118" t="s">
        <v>19544</v>
      </c>
      <c r="D4554" s="120">
        <v>155.19999999999999</v>
      </c>
    </row>
    <row r="4555" spans="1:4" ht="15.75" customHeight="1" x14ac:dyDescent="0.25">
      <c r="A4555" s="118">
        <v>4011440</v>
      </c>
      <c r="B4555" s="119" t="s">
        <v>19715</v>
      </c>
      <c r="C4555" s="118" t="s">
        <v>19544</v>
      </c>
      <c r="D4555" s="120">
        <v>214.57</v>
      </c>
    </row>
    <row r="4556" spans="1:4" ht="15.75" customHeight="1" x14ac:dyDescent="0.25">
      <c r="A4556" s="118">
        <v>4011439</v>
      </c>
      <c r="B4556" s="119" t="s">
        <v>19716</v>
      </c>
      <c r="C4556" s="118" t="s">
        <v>19544</v>
      </c>
      <c r="D4556" s="120">
        <v>161.43</v>
      </c>
    </row>
    <row r="4557" spans="1:4" ht="15.75" customHeight="1" x14ac:dyDescent="0.25">
      <c r="A4557" s="118">
        <v>4011442</v>
      </c>
      <c r="B4557" s="119" t="s">
        <v>19717</v>
      </c>
      <c r="C4557" s="118" t="s">
        <v>19544</v>
      </c>
      <c r="D4557" s="120">
        <v>213.68</v>
      </c>
    </row>
    <row r="4558" spans="1:4" ht="15.75" customHeight="1" x14ac:dyDescent="0.25">
      <c r="A4558" s="118">
        <v>4011441</v>
      </c>
      <c r="B4558" s="119" t="s">
        <v>19718</v>
      </c>
      <c r="C4558" s="118" t="s">
        <v>19544</v>
      </c>
      <c r="D4558" s="120">
        <v>161.02000000000001</v>
      </c>
    </row>
    <row r="4559" spans="1:4" ht="15.75" customHeight="1" x14ac:dyDescent="0.25">
      <c r="A4559" s="118">
        <v>4011482</v>
      </c>
      <c r="B4559" s="119" t="s">
        <v>19719</v>
      </c>
      <c r="C4559" s="118" t="s">
        <v>15350</v>
      </c>
      <c r="D4559" s="120">
        <v>99.83</v>
      </c>
    </row>
    <row r="4560" spans="1:4" ht="30" customHeight="1" x14ac:dyDescent="0.25">
      <c r="A4560" s="118">
        <v>4011486</v>
      </c>
      <c r="B4560" s="119" t="s">
        <v>19720</v>
      </c>
      <c r="C4560" s="118" t="s">
        <v>15350</v>
      </c>
      <c r="D4560" s="120">
        <v>137.66</v>
      </c>
    </row>
    <row r="4561" spans="1:4" ht="30" customHeight="1" x14ac:dyDescent="0.25">
      <c r="A4561" s="118">
        <v>4011485</v>
      </c>
      <c r="B4561" s="119" t="s">
        <v>19721</v>
      </c>
      <c r="C4561" s="118" t="s">
        <v>15350</v>
      </c>
      <c r="D4561" s="120">
        <v>119.48</v>
      </c>
    </row>
    <row r="4562" spans="1:4" ht="15.75" customHeight="1" x14ac:dyDescent="0.25">
      <c r="A4562" s="118">
        <v>4011484</v>
      </c>
      <c r="B4562" s="119" t="s">
        <v>19722</v>
      </c>
      <c r="C4562" s="118" t="s">
        <v>15350</v>
      </c>
      <c r="D4562" s="120">
        <v>94.87</v>
      </c>
    </row>
    <row r="4563" spans="1:4" ht="15.75" customHeight="1" x14ac:dyDescent="0.25">
      <c r="A4563" s="118">
        <v>4011483</v>
      </c>
      <c r="B4563" s="119" t="s">
        <v>19723</v>
      </c>
      <c r="C4563" s="118" t="s">
        <v>15350</v>
      </c>
      <c r="D4563" s="120">
        <v>76.69</v>
      </c>
    </row>
    <row r="4564" spans="1:4" ht="15.75" customHeight="1" x14ac:dyDescent="0.25">
      <c r="A4564" s="118">
        <v>4011488</v>
      </c>
      <c r="B4564" s="119" t="s">
        <v>19724</v>
      </c>
      <c r="C4564" s="118" t="s">
        <v>15350</v>
      </c>
      <c r="D4564" s="120">
        <v>80.19</v>
      </c>
    </row>
    <row r="4565" spans="1:4" ht="30" customHeight="1" x14ac:dyDescent="0.25">
      <c r="A4565" s="118">
        <v>4011487</v>
      </c>
      <c r="B4565" s="119" t="s">
        <v>19725</v>
      </c>
      <c r="C4565" s="118" t="s">
        <v>15350</v>
      </c>
      <c r="D4565" s="120">
        <v>106.72</v>
      </c>
    </row>
    <row r="4566" spans="1:4" ht="30" customHeight="1" x14ac:dyDescent="0.25">
      <c r="A4566" s="118">
        <v>4011489</v>
      </c>
      <c r="B4566" s="119" t="s">
        <v>19726</v>
      </c>
      <c r="C4566" s="118" t="s">
        <v>15350</v>
      </c>
      <c r="D4566" s="120">
        <v>167.93</v>
      </c>
    </row>
    <row r="4567" spans="1:4" ht="30" customHeight="1" x14ac:dyDescent="0.25">
      <c r="A4567" s="118">
        <v>4011493</v>
      </c>
      <c r="B4567" s="119" t="s">
        <v>19727</v>
      </c>
      <c r="C4567" s="118" t="s">
        <v>15350</v>
      </c>
      <c r="D4567" s="120">
        <v>138.91999999999999</v>
      </c>
    </row>
    <row r="4568" spans="1:4" ht="15.75" customHeight="1" x14ac:dyDescent="0.25">
      <c r="A4568" s="118">
        <v>4011481</v>
      </c>
      <c r="B4568" s="119" t="s">
        <v>19728</v>
      </c>
      <c r="C4568" s="118" t="s">
        <v>15350</v>
      </c>
      <c r="D4568" s="120">
        <v>57.03</v>
      </c>
    </row>
    <row r="4569" spans="1:4" ht="15.75" customHeight="1" x14ac:dyDescent="0.25">
      <c r="A4569" s="118">
        <v>4011347</v>
      </c>
      <c r="B4569" s="119" t="s">
        <v>19729</v>
      </c>
      <c r="C4569" s="118" t="s">
        <v>15350</v>
      </c>
      <c r="D4569" s="120">
        <v>82.37</v>
      </c>
    </row>
    <row r="4570" spans="1:4" ht="15.75" customHeight="1" x14ac:dyDescent="0.25">
      <c r="A4570" s="118">
        <v>4011342</v>
      </c>
      <c r="B4570" s="119" t="s">
        <v>19730</v>
      </c>
      <c r="C4570" s="118" t="s">
        <v>15350</v>
      </c>
      <c r="D4570" s="120">
        <v>101.25</v>
      </c>
    </row>
    <row r="4571" spans="1:4" ht="15.75" customHeight="1" x14ac:dyDescent="0.25">
      <c r="A4571" s="118">
        <v>4011344</v>
      </c>
      <c r="B4571" s="119" t="s">
        <v>19731</v>
      </c>
      <c r="C4571" s="118" t="s">
        <v>15350</v>
      </c>
      <c r="D4571" s="120">
        <v>71.239999999999995</v>
      </c>
    </row>
    <row r="4572" spans="1:4" ht="15.75" customHeight="1" x14ac:dyDescent="0.25">
      <c r="A4572" s="118">
        <v>4011341</v>
      </c>
      <c r="B4572" s="119" t="s">
        <v>19732</v>
      </c>
      <c r="C4572" s="118" t="s">
        <v>15350</v>
      </c>
      <c r="D4572" s="120">
        <v>17.52</v>
      </c>
    </row>
    <row r="4573" spans="1:4" ht="15.75" customHeight="1" x14ac:dyDescent="0.25">
      <c r="A4573" s="118">
        <v>4011346</v>
      </c>
      <c r="B4573" s="119" t="s">
        <v>19733</v>
      </c>
      <c r="C4573" s="118" t="s">
        <v>15350</v>
      </c>
      <c r="D4573" s="120">
        <v>13.3</v>
      </c>
    </row>
    <row r="4574" spans="1:4" ht="15.75" customHeight="1" x14ac:dyDescent="0.25">
      <c r="A4574" s="118">
        <v>4011211</v>
      </c>
      <c r="B4574" s="119" t="s">
        <v>19734</v>
      </c>
      <c r="C4574" s="118" t="s">
        <v>15350</v>
      </c>
      <c r="D4574" s="120">
        <v>15.32</v>
      </c>
    </row>
    <row r="4575" spans="1:4" ht="15.75" customHeight="1" x14ac:dyDescent="0.25">
      <c r="A4575" s="118">
        <v>4011304</v>
      </c>
      <c r="B4575" s="119" t="s">
        <v>19735</v>
      </c>
      <c r="C4575" s="118" t="s">
        <v>15350</v>
      </c>
      <c r="D4575" s="120">
        <v>68.14</v>
      </c>
    </row>
    <row r="4576" spans="1:4" ht="15.75" customHeight="1" x14ac:dyDescent="0.25">
      <c r="A4576" s="118">
        <v>4011209</v>
      </c>
      <c r="B4576" s="119" t="s">
        <v>19736</v>
      </c>
      <c r="C4576" s="118" t="s">
        <v>16589</v>
      </c>
      <c r="D4576" s="120">
        <v>1.8</v>
      </c>
    </row>
    <row r="4577" spans="1:4" ht="15.75" customHeight="1" x14ac:dyDescent="0.25">
      <c r="A4577" s="118">
        <v>4011210</v>
      </c>
      <c r="B4577" s="119" t="s">
        <v>19737</v>
      </c>
      <c r="C4577" s="118" t="s">
        <v>16589</v>
      </c>
      <c r="D4577" s="120">
        <v>2.09</v>
      </c>
    </row>
    <row r="4578" spans="1:4" ht="15.75" customHeight="1" x14ac:dyDescent="0.25">
      <c r="A4578" s="118">
        <v>4011537</v>
      </c>
      <c r="B4578" s="119" t="s">
        <v>19738</v>
      </c>
      <c r="C4578" s="118" t="s">
        <v>15233</v>
      </c>
      <c r="D4578" s="120">
        <v>21</v>
      </c>
    </row>
    <row r="4579" spans="1:4" ht="15.75" customHeight="1" x14ac:dyDescent="0.25">
      <c r="A4579" s="118">
        <v>4011218</v>
      </c>
      <c r="B4579" s="119" t="s">
        <v>19739</v>
      </c>
      <c r="C4579" s="118" t="s">
        <v>15350</v>
      </c>
      <c r="D4579" s="120">
        <v>479.44</v>
      </c>
    </row>
    <row r="4580" spans="1:4" ht="15.75" customHeight="1" x14ac:dyDescent="0.25">
      <c r="A4580" s="118">
        <v>4011217</v>
      </c>
      <c r="B4580" s="119" t="s">
        <v>19740</v>
      </c>
      <c r="C4580" s="118" t="s">
        <v>15350</v>
      </c>
      <c r="D4580" s="120">
        <v>351.14</v>
      </c>
    </row>
    <row r="4581" spans="1:4" ht="15.75" customHeight="1" x14ac:dyDescent="0.25">
      <c r="A4581" s="118">
        <v>4011214</v>
      </c>
      <c r="B4581" s="119" t="s">
        <v>19741</v>
      </c>
      <c r="C4581" s="118" t="s">
        <v>15350</v>
      </c>
      <c r="D4581" s="120">
        <v>281.97000000000003</v>
      </c>
    </row>
    <row r="4582" spans="1:4" ht="15.75" customHeight="1" x14ac:dyDescent="0.25">
      <c r="A4582" s="118">
        <v>4011213</v>
      </c>
      <c r="B4582" s="119" t="s">
        <v>19742</v>
      </c>
      <c r="C4582" s="118" t="s">
        <v>15350</v>
      </c>
      <c r="D4582" s="120">
        <v>183.89</v>
      </c>
    </row>
    <row r="4583" spans="1:4" ht="15.75" customHeight="1" x14ac:dyDescent="0.25">
      <c r="A4583" s="118">
        <v>4011227</v>
      </c>
      <c r="B4583" s="119" t="s">
        <v>19743</v>
      </c>
      <c r="C4583" s="118" t="s">
        <v>15350</v>
      </c>
      <c r="D4583" s="120">
        <v>15.32</v>
      </c>
    </row>
    <row r="4584" spans="1:4" ht="15.75" customHeight="1" x14ac:dyDescent="0.25">
      <c r="A4584" s="118">
        <v>4011302</v>
      </c>
      <c r="B4584" s="119" t="s">
        <v>19744</v>
      </c>
      <c r="C4584" s="118" t="s">
        <v>15350</v>
      </c>
      <c r="D4584" s="120">
        <v>69.3</v>
      </c>
    </row>
    <row r="4585" spans="1:4" ht="15.75" customHeight="1" x14ac:dyDescent="0.25">
      <c r="A4585" s="118">
        <v>4011300</v>
      </c>
      <c r="B4585" s="119" t="s">
        <v>19745</v>
      </c>
      <c r="C4585" s="118" t="s">
        <v>15350</v>
      </c>
      <c r="D4585" s="120">
        <v>62.86</v>
      </c>
    </row>
    <row r="4586" spans="1:4" ht="15.75" customHeight="1" x14ac:dyDescent="0.25">
      <c r="A4586" s="118">
        <v>4011306</v>
      </c>
      <c r="B4586" s="119" t="s">
        <v>19746</v>
      </c>
      <c r="C4586" s="118" t="s">
        <v>15350</v>
      </c>
      <c r="D4586" s="120">
        <v>103.26</v>
      </c>
    </row>
    <row r="4587" spans="1:4" ht="15.75" customHeight="1" x14ac:dyDescent="0.25">
      <c r="A4587" s="118">
        <v>4011228</v>
      </c>
      <c r="B4587" s="119" t="s">
        <v>19747</v>
      </c>
      <c r="C4587" s="118" t="s">
        <v>15350</v>
      </c>
      <c r="D4587" s="120">
        <v>17.18</v>
      </c>
    </row>
    <row r="4588" spans="1:4" ht="30" customHeight="1" x14ac:dyDescent="0.25">
      <c r="A4588" s="118">
        <v>4011229</v>
      </c>
      <c r="B4588" s="119" t="s">
        <v>19748</v>
      </c>
      <c r="C4588" s="118" t="s">
        <v>15350</v>
      </c>
      <c r="D4588" s="120">
        <v>37.520000000000003</v>
      </c>
    </row>
    <row r="4589" spans="1:4" ht="15.75" customHeight="1" x14ac:dyDescent="0.25">
      <c r="A4589" s="118">
        <v>4011372</v>
      </c>
      <c r="B4589" s="119" t="s">
        <v>19749</v>
      </c>
      <c r="C4589" s="118" t="s">
        <v>16589</v>
      </c>
      <c r="D4589" s="120">
        <v>6.76</v>
      </c>
    </row>
    <row r="4590" spans="1:4" ht="15.75" customHeight="1" x14ac:dyDescent="0.25">
      <c r="A4590" s="118">
        <v>4011371</v>
      </c>
      <c r="B4590" s="119" t="s">
        <v>19750</v>
      </c>
      <c r="C4590" s="118" t="s">
        <v>16589</v>
      </c>
      <c r="D4590" s="120">
        <v>5.0599999999999996</v>
      </c>
    </row>
    <row r="4591" spans="1:4" ht="15.75" customHeight="1" x14ac:dyDescent="0.25">
      <c r="A4591" s="118">
        <v>4011378</v>
      </c>
      <c r="B4591" s="119" t="s">
        <v>19751</v>
      </c>
      <c r="C4591" s="118" t="s">
        <v>16589</v>
      </c>
      <c r="D4591" s="120">
        <v>6.76</v>
      </c>
    </row>
    <row r="4592" spans="1:4" ht="15.75" customHeight="1" x14ac:dyDescent="0.25">
      <c r="A4592" s="118">
        <v>4011377</v>
      </c>
      <c r="B4592" s="119" t="s">
        <v>19752</v>
      </c>
      <c r="C4592" s="118" t="s">
        <v>16589</v>
      </c>
      <c r="D4592" s="120">
        <v>5.0599999999999996</v>
      </c>
    </row>
    <row r="4593" spans="1:4" ht="15.75" customHeight="1" x14ac:dyDescent="0.25">
      <c r="A4593" s="118">
        <v>4011368</v>
      </c>
      <c r="B4593" s="119" t="s">
        <v>19753</v>
      </c>
      <c r="C4593" s="118" t="s">
        <v>16589</v>
      </c>
      <c r="D4593" s="120">
        <v>5.16</v>
      </c>
    </row>
    <row r="4594" spans="1:4" ht="15.75" customHeight="1" x14ac:dyDescent="0.25">
      <c r="A4594" s="118">
        <v>4011367</v>
      </c>
      <c r="B4594" s="119" t="s">
        <v>19754</v>
      </c>
      <c r="C4594" s="118" t="s">
        <v>16589</v>
      </c>
      <c r="D4594" s="120">
        <v>3.46</v>
      </c>
    </row>
    <row r="4595" spans="1:4" ht="15.75" customHeight="1" x14ac:dyDescent="0.25">
      <c r="A4595" s="118">
        <v>4011374</v>
      </c>
      <c r="B4595" s="119" t="s">
        <v>19755</v>
      </c>
      <c r="C4595" s="118" t="s">
        <v>16589</v>
      </c>
      <c r="D4595" s="120">
        <v>5.16</v>
      </c>
    </row>
    <row r="4596" spans="1:4" ht="15.75" customHeight="1" x14ac:dyDescent="0.25">
      <c r="A4596" s="118">
        <v>4011373</v>
      </c>
      <c r="B4596" s="119" t="s">
        <v>19756</v>
      </c>
      <c r="C4596" s="118" t="s">
        <v>16589</v>
      </c>
      <c r="D4596" s="120">
        <v>3.46</v>
      </c>
    </row>
    <row r="4597" spans="1:4" ht="15.75" customHeight="1" x14ac:dyDescent="0.25">
      <c r="A4597" s="118">
        <v>4011370</v>
      </c>
      <c r="B4597" s="119" t="s">
        <v>19757</v>
      </c>
      <c r="C4597" s="118" t="s">
        <v>16589</v>
      </c>
      <c r="D4597" s="120">
        <v>6.03</v>
      </c>
    </row>
    <row r="4598" spans="1:4" ht="15.75" customHeight="1" x14ac:dyDescent="0.25">
      <c r="A4598" s="118">
        <v>4011369</v>
      </c>
      <c r="B4598" s="119" t="s">
        <v>19758</v>
      </c>
      <c r="C4598" s="118" t="s">
        <v>16589</v>
      </c>
      <c r="D4598" s="120">
        <v>4.33</v>
      </c>
    </row>
    <row r="4599" spans="1:4" ht="15.75" customHeight="1" x14ac:dyDescent="0.25">
      <c r="A4599" s="118">
        <v>4011376</v>
      </c>
      <c r="B4599" s="119" t="s">
        <v>19759</v>
      </c>
      <c r="C4599" s="118" t="s">
        <v>16589</v>
      </c>
      <c r="D4599" s="120">
        <v>6.03</v>
      </c>
    </row>
    <row r="4600" spans="1:4" ht="15.75" customHeight="1" x14ac:dyDescent="0.25">
      <c r="A4600" s="118">
        <v>4011375</v>
      </c>
      <c r="B4600" s="119" t="s">
        <v>19760</v>
      </c>
      <c r="C4600" s="118" t="s">
        <v>16589</v>
      </c>
      <c r="D4600" s="120">
        <v>4.33</v>
      </c>
    </row>
    <row r="4601" spans="1:4" ht="15.75" customHeight="1" x14ac:dyDescent="0.25">
      <c r="A4601" s="118">
        <v>4011360</v>
      </c>
      <c r="B4601" s="119" t="s">
        <v>19761</v>
      </c>
      <c r="C4601" s="118" t="s">
        <v>16589</v>
      </c>
      <c r="D4601" s="120">
        <v>2.4300000000000002</v>
      </c>
    </row>
    <row r="4602" spans="1:4" ht="15.75" customHeight="1" x14ac:dyDescent="0.25">
      <c r="A4602" s="118">
        <v>4011359</v>
      </c>
      <c r="B4602" s="119" t="s">
        <v>19762</v>
      </c>
      <c r="C4602" s="118" t="s">
        <v>16589</v>
      </c>
      <c r="D4602" s="120">
        <v>1.88</v>
      </c>
    </row>
    <row r="4603" spans="1:4" ht="15.75" customHeight="1" x14ac:dyDescent="0.25">
      <c r="A4603" s="118">
        <v>4011366</v>
      </c>
      <c r="B4603" s="119" t="s">
        <v>19763</v>
      </c>
      <c r="C4603" s="118" t="s">
        <v>16589</v>
      </c>
      <c r="D4603" s="120">
        <v>2.4300000000000002</v>
      </c>
    </row>
    <row r="4604" spans="1:4" ht="15.75" customHeight="1" x14ac:dyDescent="0.25">
      <c r="A4604" s="118">
        <v>4011365</v>
      </c>
      <c r="B4604" s="119" t="s">
        <v>19764</v>
      </c>
      <c r="C4604" s="118" t="s">
        <v>16589</v>
      </c>
      <c r="D4604" s="120">
        <v>1.88</v>
      </c>
    </row>
    <row r="4605" spans="1:4" ht="15.75" customHeight="1" x14ac:dyDescent="0.25">
      <c r="A4605" s="118">
        <v>4011356</v>
      </c>
      <c r="B4605" s="119" t="s">
        <v>19765</v>
      </c>
      <c r="C4605" s="118" t="s">
        <v>16589</v>
      </c>
      <c r="D4605" s="120">
        <v>1.77</v>
      </c>
    </row>
    <row r="4606" spans="1:4" ht="15.75" customHeight="1" x14ac:dyDescent="0.25">
      <c r="A4606" s="118">
        <v>4011355</v>
      </c>
      <c r="B4606" s="119" t="s">
        <v>19766</v>
      </c>
      <c r="C4606" s="118" t="s">
        <v>16589</v>
      </c>
      <c r="D4606" s="120">
        <v>1.22</v>
      </c>
    </row>
    <row r="4607" spans="1:4" ht="15.75" customHeight="1" x14ac:dyDescent="0.25">
      <c r="A4607" s="118">
        <v>4011362</v>
      </c>
      <c r="B4607" s="119" t="s">
        <v>19767</v>
      </c>
      <c r="C4607" s="118" t="s">
        <v>16589</v>
      </c>
      <c r="D4607" s="120">
        <v>1.77</v>
      </c>
    </row>
    <row r="4608" spans="1:4" ht="15.75" customHeight="1" x14ac:dyDescent="0.25">
      <c r="A4608" s="118">
        <v>4011361</v>
      </c>
      <c r="B4608" s="119" t="s">
        <v>19768</v>
      </c>
      <c r="C4608" s="118" t="s">
        <v>16589</v>
      </c>
      <c r="D4608" s="120">
        <v>1.22</v>
      </c>
    </row>
    <row r="4609" spans="1:4" ht="15.75" customHeight="1" x14ac:dyDescent="0.25">
      <c r="A4609" s="118">
        <v>4011358</v>
      </c>
      <c r="B4609" s="119" t="s">
        <v>19769</v>
      </c>
      <c r="C4609" s="118" t="s">
        <v>16589</v>
      </c>
      <c r="D4609" s="120">
        <v>2.12</v>
      </c>
    </row>
    <row r="4610" spans="1:4" ht="15.75" customHeight="1" x14ac:dyDescent="0.25">
      <c r="A4610" s="118">
        <v>4011357</v>
      </c>
      <c r="B4610" s="119" t="s">
        <v>19770</v>
      </c>
      <c r="C4610" s="118" t="s">
        <v>16589</v>
      </c>
      <c r="D4610" s="120">
        <v>1.56</v>
      </c>
    </row>
    <row r="4611" spans="1:4" ht="15.75" customHeight="1" x14ac:dyDescent="0.25">
      <c r="A4611" s="118">
        <v>4011364</v>
      </c>
      <c r="B4611" s="119" t="s">
        <v>19771</v>
      </c>
      <c r="C4611" s="118" t="s">
        <v>16589</v>
      </c>
      <c r="D4611" s="120">
        <v>2.12</v>
      </c>
    </row>
    <row r="4612" spans="1:4" ht="15.75" customHeight="1" x14ac:dyDescent="0.25">
      <c r="A4612" s="118">
        <v>4011363</v>
      </c>
      <c r="B4612" s="119" t="s">
        <v>19772</v>
      </c>
      <c r="C4612" s="118" t="s">
        <v>16589</v>
      </c>
      <c r="D4612" s="120">
        <v>1.56</v>
      </c>
    </row>
    <row r="4613" spans="1:4" ht="15.75" customHeight="1" x14ac:dyDescent="0.25">
      <c r="A4613" s="118">
        <v>4011384</v>
      </c>
      <c r="B4613" s="119" t="s">
        <v>19773</v>
      </c>
      <c r="C4613" s="118" t="s">
        <v>16589</v>
      </c>
      <c r="D4613" s="120">
        <v>7.24</v>
      </c>
    </row>
    <row r="4614" spans="1:4" ht="15.75" customHeight="1" x14ac:dyDescent="0.25">
      <c r="A4614" s="118">
        <v>4011383</v>
      </c>
      <c r="B4614" s="119" t="s">
        <v>19774</v>
      </c>
      <c r="C4614" s="118" t="s">
        <v>16589</v>
      </c>
      <c r="D4614" s="120">
        <v>5.47</v>
      </c>
    </row>
    <row r="4615" spans="1:4" ht="15.75" customHeight="1" x14ac:dyDescent="0.25">
      <c r="A4615" s="118">
        <v>4011390</v>
      </c>
      <c r="B4615" s="119" t="s">
        <v>19775</v>
      </c>
      <c r="C4615" s="118" t="s">
        <v>16589</v>
      </c>
      <c r="D4615" s="120">
        <v>7.24</v>
      </c>
    </row>
    <row r="4616" spans="1:4" ht="15.75" customHeight="1" x14ac:dyDescent="0.25">
      <c r="A4616" s="118">
        <v>4011389</v>
      </c>
      <c r="B4616" s="119" t="s">
        <v>19776</v>
      </c>
      <c r="C4616" s="118" t="s">
        <v>16589</v>
      </c>
      <c r="D4616" s="120">
        <v>5.47</v>
      </c>
    </row>
    <row r="4617" spans="1:4" ht="15.75" customHeight="1" x14ac:dyDescent="0.25">
      <c r="A4617" s="118">
        <v>4011380</v>
      </c>
      <c r="B4617" s="119" t="s">
        <v>19777</v>
      </c>
      <c r="C4617" s="118" t="s">
        <v>16589</v>
      </c>
      <c r="D4617" s="120">
        <v>5.64</v>
      </c>
    </row>
    <row r="4618" spans="1:4" ht="15.75" customHeight="1" x14ac:dyDescent="0.25">
      <c r="A4618" s="118">
        <v>4011379</v>
      </c>
      <c r="B4618" s="119" t="s">
        <v>19778</v>
      </c>
      <c r="C4618" s="118" t="s">
        <v>16589</v>
      </c>
      <c r="D4618" s="120">
        <v>3.87</v>
      </c>
    </row>
    <row r="4619" spans="1:4" ht="15.75" customHeight="1" x14ac:dyDescent="0.25">
      <c r="A4619" s="118">
        <v>4011386</v>
      </c>
      <c r="B4619" s="119" t="s">
        <v>19779</v>
      </c>
      <c r="C4619" s="118" t="s">
        <v>16589</v>
      </c>
      <c r="D4619" s="120">
        <v>5.64</v>
      </c>
    </row>
    <row r="4620" spans="1:4" ht="15.75" customHeight="1" x14ac:dyDescent="0.25">
      <c r="A4620" s="118">
        <v>4011385</v>
      </c>
      <c r="B4620" s="119" t="s">
        <v>19780</v>
      </c>
      <c r="C4620" s="118" t="s">
        <v>16589</v>
      </c>
      <c r="D4620" s="120">
        <v>3.87</v>
      </c>
    </row>
    <row r="4621" spans="1:4" ht="15.75" customHeight="1" x14ac:dyDescent="0.25">
      <c r="A4621" s="118">
        <v>4011382</v>
      </c>
      <c r="B4621" s="119" t="s">
        <v>19781</v>
      </c>
      <c r="C4621" s="118" t="s">
        <v>16589</v>
      </c>
      <c r="D4621" s="120">
        <v>6.51</v>
      </c>
    </row>
    <row r="4622" spans="1:4" ht="15.75" customHeight="1" x14ac:dyDescent="0.25">
      <c r="A4622" s="118">
        <v>4011381</v>
      </c>
      <c r="B4622" s="119" t="s">
        <v>19782</v>
      </c>
      <c r="C4622" s="118" t="s">
        <v>16589</v>
      </c>
      <c r="D4622" s="120">
        <v>4.74</v>
      </c>
    </row>
    <row r="4623" spans="1:4" ht="15.75" customHeight="1" x14ac:dyDescent="0.25">
      <c r="A4623" s="118">
        <v>4011388</v>
      </c>
      <c r="B4623" s="119" t="s">
        <v>19783</v>
      </c>
      <c r="C4623" s="118" t="s">
        <v>16589</v>
      </c>
      <c r="D4623" s="120">
        <v>6.51</v>
      </c>
    </row>
    <row r="4624" spans="1:4" ht="15.75" customHeight="1" x14ac:dyDescent="0.25">
      <c r="A4624" s="118">
        <v>4011387</v>
      </c>
      <c r="B4624" s="119" t="s">
        <v>19784</v>
      </c>
      <c r="C4624" s="118" t="s">
        <v>16589</v>
      </c>
      <c r="D4624" s="120">
        <v>4.74</v>
      </c>
    </row>
    <row r="4625" spans="1:4" ht="15.75" customHeight="1" x14ac:dyDescent="0.25">
      <c r="A4625" s="118">
        <v>4011242</v>
      </c>
      <c r="B4625" s="119" t="s">
        <v>19785</v>
      </c>
      <c r="C4625" s="118" t="s">
        <v>16589</v>
      </c>
      <c r="D4625" s="120">
        <v>0.39</v>
      </c>
    </row>
    <row r="4626" spans="1:4" ht="15.75" customHeight="1" x14ac:dyDescent="0.25">
      <c r="A4626" s="118">
        <v>4011212</v>
      </c>
      <c r="B4626" s="119" t="s">
        <v>19786</v>
      </c>
      <c r="C4626" s="118" t="s">
        <v>16589</v>
      </c>
      <c r="D4626" s="120">
        <v>0.08</v>
      </c>
    </row>
    <row r="4627" spans="1:4" ht="15.75" customHeight="1" x14ac:dyDescent="0.25">
      <c r="A4627" s="118">
        <v>4208197</v>
      </c>
      <c r="B4627" s="119" t="s">
        <v>19787</v>
      </c>
      <c r="C4627" s="118" t="s">
        <v>15154</v>
      </c>
      <c r="D4627" s="120">
        <v>14581.98</v>
      </c>
    </row>
    <row r="4628" spans="1:4" ht="15.75" customHeight="1" x14ac:dyDescent="0.25">
      <c r="A4628" s="118">
        <v>4208158</v>
      </c>
      <c r="B4628" s="119" t="s">
        <v>19788</v>
      </c>
      <c r="C4628" s="118" t="s">
        <v>15154</v>
      </c>
      <c r="D4628" s="120">
        <v>19264.75</v>
      </c>
    </row>
    <row r="4629" spans="1:4" ht="15.75" customHeight="1" x14ac:dyDescent="0.25">
      <c r="A4629" s="118">
        <v>4208198</v>
      </c>
      <c r="B4629" s="119" t="s">
        <v>19789</v>
      </c>
      <c r="C4629" s="118" t="s">
        <v>15154</v>
      </c>
      <c r="D4629" s="120">
        <v>22021.85</v>
      </c>
    </row>
    <row r="4630" spans="1:4" ht="15.75" customHeight="1" x14ac:dyDescent="0.25">
      <c r="A4630" s="118">
        <v>4208159</v>
      </c>
      <c r="B4630" s="119" t="s">
        <v>19790</v>
      </c>
      <c r="C4630" s="118" t="s">
        <v>15154</v>
      </c>
      <c r="D4630" s="120">
        <v>32851.03</v>
      </c>
    </row>
    <row r="4631" spans="1:4" ht="15.75" customHeight="1" x14ac:dyDescent="0.25">
      <c r="A4631" s="118">
        <v>4208160</v>
      </c>
      <c r="B4631" s="119" t="s">
        <v>19791</v>
      </c>
      <c r="C4631" s="118" t="s">
        <v>15154</v>
      </c>
      <c r="D4631" s="120">
        <v>36544.089999999997</v>
      </c>
    </row>
    <row r="4632" spans="1:4" ht="15.75" customHeight="1" x14ac:dyDescent="0.25">
      <c r="A4632" s="118">
        <v>4208199</v>
      </c>
      <c r="B4632" s="119" t="s">
        <v>19792</v>
      </c>
      <c r="C4632" s="118" t="s">
        <v>15154</v>
      </c>
      <c r="D4632" s="120">
        <v>42253.62</v>
      </c>
    </row>
    <row r="4633" spans="1:4" ht="15.75" customHeight="1" x14ac:dyDescent="0.25">
      <c r="A4633" s="118">
        <v>4208161</v>
      </c>
      <c r="B4633" s="119" t="s">
        <v>19793</v>
      </c>
      <c r="C4633" s="118" t="s">
        <v>15154</v>
      </c>
      <c r="D4633" s="120">
        <v>53265.1</v>
      </c>
    </row>
    <row r="4634" spans="1:4" ht="15.75" customHeight="1" x14ac:dyDescent="0.25">
      <c r="A4634" s="118">
        <v>4208162</v>
      </c>
      <c r="B4634" s="119" t="s">
        <v>19794</v>
      </c>
      <c r="C4634" s="118" t="s">
        <v>15154</v>
      </c>
      <c r="D4634" s="120">
        <v>58750.43</v>
      </c>
    </row>
    <row r="4635" spans="1:4" ht="15.75" customHeight="1" x14ac:dyDescent="0.25">
      <c r="A4635" s="118">
        <v>4208163</v>
      </c>
      <c r="B4635" s="119" t="s">
        <v>19795</v>
      </c>
      <c r="C4635" s="118" t="s">
        <v>15154</v>
      </c>
      <c r="D4635" s="120">
        <v>69992.149999999994</v>
      </c>
    </row>
    <row r="4636" spans="1:4" ht="15.75" customHeight="1" x14ac:dyDescent="0.25">
      <c r="A4636" s="118">
        <v>4208200</v>
      </c>
      <c r="B4636" s="119" t="s">
        <v>19796</v>
      </c>
      <c r="C4636" s="118" t="s">
        <v>15154</v>
      </c>
      <c r="D4636" s="120">
        <v>81533.94</v>
      </c>
    </row>
    <row r="4637" spans="1:4" ht="15.75" customHeight="1" x14ac:dyDescent="0.25">
      <c r="A4637" s="118">
        <v>4208164</v>
      </c>
      <c r="B4637" s="119" t="s">
        <v>19797</v>
      </c>
      <c r="C4637" s="118" t="s">
        <v>15154</v>
      </c>
      <c r="D4637" s="120">
        <v>86835.46</v>
      </c>
    </row>
    <row r="4638" spans="1:4" ht="15.75" customHeight="1" x14ac:dyDescent="0.25">
      <c r="A4638" s="118">
        <v>4208201</v>
      </c>
      <c r="B4638" s="119" t="s">
        <v>19798</v>
      </c>
      <c r="C4638" s="118" t="s">
        <v>15154</v>
      </c>
      <c r="D4638" s="120">
        <v>25496.41</v>
      </c>
    </row>
    <row r="4639" spans="1:4" ht="15.75" customHeight="1" x14ac:dyDescent="0.25">
      <c r="A4639" s="118">
        <v>4208151</v>
      </c>
      <c r="B4639" s="119" t="s">
        <v>19799</v>
      </c>
      <c r="C4639" s="118" t="s">
        <v>15154</v>
      </c>
      <c r="D4639" s="120">
        <v>33365.07</v>
      </c>
    </row>
    <row r="4640" spans="1:4" ht="15.75" customHeight="1" x14ac:dyDescent="0.25">
      <c r="A4640" s="118">
        <v>4208202</v>
      </c>
      <c r="B4640" s="119" t="s">
        <v>19800</v>
      </c>
      <c r="C4640" s="118" t="s">
        <v>15154</v>
      </c>
      <c r="D4640" s="120">
        <v>34314.910000000003</v>
      </c>
    </row>
    <row r="4641" spans="1:4" ht="15.75" customHeight="1" x14ac:dyDescent="0.25">
      <c r="A4641" s="118">
        <v>4208152</v>
      </c>
      <c r="B4641" s="119" t="s">
        <v>19801</v>
      </c>
      <c r="C4641" s="118" t="s">
        <v>15154</v>
      </c>
      <c r="D4641" s="120">
        <v>49321.279999999999</v>
      </c>
    </row>
    <row r="4642" spans="1:4" ht="15.75" customHeight="1" x14ac:dyDescent="0.25">
      <c r="A4642" s="118">
        <v>4208153</v>
      </c>
      <c r="B4642" s="119" t="s">
        <v>19802</v>
      </c>
      <c r="C4642" s="118" t="s">
        <v>15154</v>
      </c>
      <c r="D4642" s="120">
        <v>62427.4</v>
      </c>
    </row>
    <row r="4643" spans="1:4" ht="15.75" customHeight="1" x14ac:dyDescent="0.25">
      <c r="A4643" s="118">
        <v>4208203</v>
      </c>
      <c r="B4643" s="119" t="s">
        <v>19803</v>
      </c>
      <c r="C4643" s="118" t="s">
        <v>15154</v>
      </c>
      <c r="D4643" s="120">
        <v>74028.39</v>
      </c>
    </row>
    <row r="4644" spans="1:4" ht="15.75" customHeight="1" x14ac:dyDescent="0.25">
      <c r="A4644" s="118">
        <v>4208154</v>
      </c>
      <c r="B4644" s="119" t="s">
        <v>19804</v>
      </c>
      <c r="C4644" s="118" t="s">
        <v>15154</v>
      </c>
      <c r="D4644" s="120">
        <v>92254.28</v>
      </c>
    </row>
    <row r="4645" spans="1:4" ht="15.75" customHeight="1" x14ac:dyDescent="0.25">
      <c r="A4645" s="118">
        <v>4208155</v>
      </c>
      <c r="B4645" s="119" t="s">
        <v>19805</v>
      </c>
      <c r="C4645" s="118" t="s">
        <v>15154</v>
      </c>
      <c r="D4645" s="120">
        <v>102384.55</v>
      </c>
    </row>
    <row r="4646" spans="1:4" ht="15.75" customHeight="1" x14ac:dyDescent="0.25">
      <c r="A4646" s="118">
        <v>4208156</v>
      </c>
      <c r="B4646" s="119" t="s">
        <v>19806</v>
      </c>
      <c r="C4646" s="118" t="s">
        <v>15154</v>
      </c>
      <c r="D4646" s="120">
        <v>121821.7</v>
      </c>
    </row>
    <row r="4647" spans="1:4" ht="15.75" customHeight="1" x14ac:dyDescent="0.25">
      <c r="A4647" s="118">
        <v>4208204</v>
      </c>
      <c r="B4647" s="119" t="s">
        <v>19807</v>
      </c>
      <c r="C4647" s="118" t="s">
        <v>15154</v>
      </c>
      <c r="D4647" s="120">
        <v>141739.04999999999</v>
      </c>
    </row>
    <row r="4648" spans="1:4" ht="15.75" customHeight="1" x14ac:dyDescent="0.25">
      <c r="A4648" s="118">
        <v>4208157</v>
      </c>
      <c r="B4648" s="119" t="s">
        <v>19808</v>
      </c>
      <c r="C4648" s="118" t="s">
        <v>15154</v>
      </c>
      <c r="D4648" s="120">
        <v>151333.32</v>
      </c>
    </row>
    <row r="4649" spans="1:4" ht="15.75" customHeight="1" x14ac:dyDescent="0.25">
      <c r="A4649" s="118">
        <v>4208127</v>
      </c>
      <c r="B4649" s="119" t="s">
        <v>19809</v>
      </c>
      <c r="C4649" s="118" t="s">
        <v>15241</v>
      </c>
      <c r="D4649" s="120">
        <v>28.35</v>
      </c>
    </row>
    <row r="4650" spans="1:4" ht="30" customHeight="1" x14ac:dyDescent="0.25">
      <c r="A4650" s="118">
        <v>4208196</v>
      </c>
      <c r="B4650" s="119" t="s">
        <v>19810</v>
      </c>
      <c r="C4650" s="118" t="s">
        <v>15154</v>
      </c>
      <c r="D4650" s="120">
        <v>2683.9</v>
      </c>
    </row>
    <row r="4651" spans="1:4" ht="15.75" customHeight="1" x14ac:dyDescent="0.25">
      <c r="A4651" s="118">
        <v>4208209</v>
      </c>
      <c r="B4651" s="119" t="s">
        <v>19811</v>
      </c>
      <c r="C4651" s="118" t="s">
        <v>15154</v>
      </c>
      <c r="D4651" s="120">
        <v>13727.68</v>
      </c>
    </row>
    <row r="4652" spans="1:4" ht="15.75" customHeight="1" x14ac:dyDescent="0.25">
      <c r="A4652" s="118">
        <v>4208206</v>
      </c>
      <c r="B4652" s="119" t="s">
        <v>19812</v>
      </c>
      <c r="C4652" s="118" t="s">
        <v>18372</v>
      </c>
      <c r="D4652" s="120">
        <v>131.37</v>
      </c>
    </row>
    <row r="4653" spans="1:4" ht="15.75" customHeight="1" x14ac:dyDescent="0.25">
      <c r="A4653" s="118">
        <v>4208210</v>
      </c>
      <c r="B4653" s="119" t="s">
        <v>19813</v>
      </c>
      <c r="C4653" s="118" t="s">
        <v>15154</v>
      </c>
      <c r="D4653" s="120">
        <v>30423.43</v>
      </c>
    </row>
    <row r="4654" spans="1:4" ht="15.75" customHeight="1" x14ac:dyDescent="0.25">
      <c r="A4654" s="118">
        <v>4208195</v>
      </c>
      <c r="B4654" s="119" t="s">
        <v>19814</v>
      </c>
      <c r="C4654" s="118" t="s">
        <v>15154</v>
      </c>
      <c r="D4654" s="120">
        <v>12633.56</v>
      </c>
    </row>
    <row r="4655" spans="1:4" ht="15.75" customHeight="1" x14ac:dyDescent="0.25">
      <c r="A4655" s="118">
        <v>4208208</v>
      </c>
      <c r="B4655" s="119" t="s">
        <v>19815</v>
      </c>
      <c r="C4655" s="118" t="s">
        <v>18372</v>
      </c>
      <c r="D4655" s="120">
        <v>534.77</v>
      </c>
    </row>
    <row r="4656" spans="1:4" ht="15.75" customHeight="1" x14ac:dyDescent="0.25">
      <c r="A4656" s="118">
        <v>4208135</v>
      </c>
      <c r="B4656" s="119" t="s">
        <v>19816</v>
      </c>
      <c r="C4656" s="118" t="s">
        <v>15233</v>
      </c>
      <c r="D4656" s="120">
        <v>1603.71</v>
      </c>
    </row>
    <row r="4657" spans="1:4" ht="15.75" customHeight="1" x14ac:dyDescent="0.25">
      <c r="A4657" s="118">
        <v>4208136</v>
      </c>
      <c r="B4657" s="119" t="s">
        <v>19817</v>
      </c>
      <c r="C4657" s="118" t="s">
        <v>15233</v>
      </c>
      <c r="D4657" s="120">
        <v>1814.74</v>
      </c>
    </row>
    <row r="4658" spans="1:4" ht="15.75" customHeight="1" x14ac:dyDescent="0.25">
      <c r="A4658" s="118">
        <v>4208137</v>
      </c>
      <c r="B4658" s="119" t="s">
        <v>19818</v>
      </c>
      <c r="C4658" s="118" t="s">
        <v>15233</v>
      </c>
      <c r="D4658" s="120">
        <v>2100.62</v>
      </c>
    </row>
    <row r="4659" spans="1:4" ht="15.75" customHeight="1" x14ac:dyDescent="0.25">
      <c r="A4659" s="118">
        <v>4208138</v>
      </c>
      <c r="B4659" s="119" t="s">
        <v>19819</v>
      </c>
      <c r="C4659" s="118" t="s">
        <v>15233</v>
      </c>
      <c r="D4659" s="120">
        <v>2362.5</v>
      </c>
    </row>
    <row r="4660" spans="1:4" ht="15.75" customHeight="1" x14ac:dyDescent="0.25">
      <c r="A4660" s="118">
        <v>4208139</v>
      </c>
      <c r="B4660" s="119" t="s">
        <v>19820</v>
      </c>
      <c r="C4660" s="118" t="s">
        <v>15233</v>
      </c>
      <c r="D4660" s="120">
        <v>2370.09</v>
      </c>
    </row>
    <row r="4661" spans="1:4" ht="15.75" customHeight="1" x14ac:dyDescent="0.25">
      <c r="A4661" s="118">
        <v>4208140</v>
      </c>
      <c r="B4661" s="119" t="s">
        <v>19821</v>
      </c>
      <c r="C4661" s="118" t="s">
        <v>15233</v>
      </c>
      <c r="D4661" s="120">
        <v>2949.88</v>
      </c>
    </row>
    <row r="4662" spans="1:4" ht="15.75" customHeight="1" x14ac:dyDescent="0.25">
      <c r="A4662" s="118">
        <v>4208141</v>
      </c>
      <c r="B4662" s="119" t="s">
        <v>19822</v>
      </c>
      <c r="C4662" s="118" t="s">
        <v>15233</v>
      </c>
      <c r="D4662" s="120">
        <v>2967.72</v>
      </c>
    </row>
    <row r="4663" spans="1:4" ht="15.75" customHeight="1" x14ac:dyDescent="0.25">
      <c r="A4663" s="118">
        <v>4208212</v>
      </c>
      <c r="B4663" s="119" t="s">
        <v>19823</v>
      </c>
      <c r="C4663" s="118" t="s">
        <v>15233</v>
      </c>
      <c r="D4663" s="120">
        <v>2969.59</v>
      </c>
    </row>
    <row r="4664" spans="1:4" ht="15.75" customHeight="1" x14ac:dyDescent="0.25">
      <c r="A4664" s="118">
        <v>4208213</v>
      </c>
      <c r="B4664" s="119" t="s">
        <v>19824</v>
      </c>
      <c r="C4664" s="118" t="s">
        <v>15233</v>
      </c>
      <c r="D4664" s="120">
        <v>3420.33</v>
      </c>
    </row>
    <row r="4665" spans="1:4" ht="15.75" customHeight="1" x14ac:dyDescent="0.25">
      <c r="A4665" s="118">
        <v>4208214</v>
      </c>
      <c r="B4665" s="119" t="s">
        <v>19825</v>
      </c>
      <c r="C4665" s="118" t="s">
        <v>15233</v>
      </c>
      <c r="D4665" s="120">
        <v>3861.64</v>
      </c>
    </row>
    <row r="4666" spans="1:4" ht="15.75" customHeight="1" x14ac:dyDescent="0.25">
      <c r="A4666" s="118">
        <v>4208215</v>
      </c>
      <c r="B4666" s="119" t="s">
        <v>19826</v>
      </c>
      <c r="C4666" s="118" t="s">
        <v>15233</v>
      </c>
      <c r="D4666" s="120">
        <v>3876.08</v>
      </c>
    </row>
    <row r="4667" spans="1:4" ht="15.75" customHeight="1" x14ac:dyDescent="0.25">
      <c r="A4667" s="118">
        <v>4208216</v>
      </c>
      <c r="B4667" s="119" t="s">
        <v>19827</v>
      </c>
      <c r="C4667" s="118" t="s">
        <v>15233</v>
      </c>
      <c r="D4667" s="120">
        <v>2642.29</v>
      </c>
    </row>
    <row r="4668" spans="1:4" ht="15.75" customHeight="1" x14ac:dyDescent="0.25">
      <c r="A4668" s="118">
        <v>4208217</v>
      </c>
      <c r="B4668" s="119" t="s">
        <v>19828</v>
      </c>
      <c r="C4668" s="118" t="s">
        <v>15233</v>
      </c>
      <c r="D4668" s="120">
        <v>3062.19</v>
      </c>
    </row>
    <row r="4669" spans="1:4" ht="15.75" customHeight="1" x14ac:dyDescent="0.25">
      <c r="A4669" s="118">
        <v>4208218</v>
      </c>
      <c r="B4669" s="119" t="s">
        <v>19829</v>
      </c>
      <c r="C4669" s="118" t="s">
        <v>15233</v>
      </c>
      <c r="D4669" s="120">
        <v>3998.94</v>
      </c>
    </row>
    <row r="4670" spans="1:4" ht="15.75" customHeight="1" x14ac:dyDescent="0.25">
      <c r="A4670" s="118">
        <v>4208219</v>
      </c>
      <c r="B4670" s="119" t="s">
        <v>19830</v>
      </c>
      <c r="C4670" s="118" t="s">
        <v>15233</v>
      </c>
      <c r="D4670" s="120">
        <v>5150.43</v>
      </c>
    </row>
    <row r="4671" spans="1:4" ht="15.75" customHeight="1" x14ac:dyDescent="0.25">
      <c r="A4671" s="118">
        <v>4208220</v>
      </c>
      <c r="B4671" s="119" t="s">
        <v>19831</v>
      </c>
      <c r="C4671" s="118" t="s">
        <v>15233</v>
      </c>
      <c r="D4671" s="120">
        <v>5471.88</v>
      </c>
    </row>
    <row r="4672" spans="1:4" ht="15.75" customHeight="1" x14ac:dyDescent="0.25">
      <c r="A4672" s="118">
        <v>4208221</v>
      </c>
      <c r="B4672" s="119" t="s">
        <v>19832</v>
      </c>
      <c r="C4672" s="118" t="s">
        <v>15233</v>
      </c>
      <c r="D4672" s="120">
        <v>7210.65</v>
      </c>
    </row>
    <row r="4673" spans="1:4" ht="15.75" customHeight="1" x14ac:dyDescent="0.25">
      <c r="A4673" s="118">
        <v>4208222</v>
      </c>
      <c r="B4673" s="119" t="s">
        <v>19833</v>
      </c>
      <c r="C4673" s="118" t="s">
        <v>15233</v>
      </c>
      <c r="D4673" s="120">
        <v>9091.81</v>
      </c>
    </row>
    <row r="4674" spans="1:4" ht="15.75" customHeight="1" x14ac:dyDescent="0.25">
      <c r="A4674" s="118">
        <v>4208223</v>
      </c>
      <c r="B4674" s="119" t="s">
        <v>19834</v>
      </c>
      <c r="C4674" s="118" t="s">
        <v>15233</v>
      </c>
      <c r="D4674" s="120">
        <v>9094.6200000000008</v>
      </c>
    </row>
    <row r="4675" spans="1:4" ht="15.75" customHeight="1" x14ac:dyDescent="0.25">
      <c r="A4675" s="118">
        <v>4208224</v>
      </c>
      <c r="B4675" s="119" t="s">
        <v>19835</v>
      </c>
      <c r="C4675" s="118" t="s">
        <v>15233</v>
      </c>
      <c r="D4675" s="120">
        <v>10607.53</v>
      </c>
    </row>
    <row r="4676" spans="1:4" ht="15.75" customHeight="1" x14ac:dyDescent="0.25">
      <c r="A4676" s="118">
        <v>4208225</v>
      </c>
      <c r="B4676" s="119" t="s">
        <v>19836</v>
      </c>
      <c r="C4676" s="118" t="s">
        <v>15233</v>
      </c>
      <c r="D4676" s="120">
        <v>12071.13</v>
      </c>
    </row>
    <row r="4677" spans="1:4" ht="15.75" customHeight="1" x14ac:dyDescent="0.25">
      <c r="A4677" s="118">
        <v>4208226</v>
      </c>
      <c r="B4677" s="119" t="s">
        <v>19837</v>
      </c>
      <c r="C4677" s="118" t="s">
        <v>15233</v>
      </c>
      <c r="D4677" s="120">
        <v>12161.04</v>
      </c>
    </row>
    <row r="4678" spans="1:4" ht="15.75" customHeight="1" x14ac:dyDescent="0.25">
      <c r="A4678" s="118">
        <v>4208227</v>
      </c>
      <c r="B4678" s="119" t="s">
        <v>19838</v>
      </c>
      <c r="C4678" s="118" t="s">
        <v>15233</v>
      </c>
      <c r="D4678" s="120">
        <v>1235.6400000000001</v>
      </c>
    </row>
    <row r="4679" spans="1:4" ht="15.75" customHeight="1" x14ac:dyDescent="0.25">
      <c r="A4679" s="118">
        <v>4208228</v>
      </c>
      <c r="B4679" s="119" t="s">
        <v>19839</v>
      </c>
      <c r="C4679" s="118" t="s">
        <v>15233</v>
      </c>
      <c r="D4679" s="120">
        <v>1445.48</v>
      </c>
    </row>
    <row r="4680" spans="1:4" ht="15.75" customHeight="1" x14ac:dyDescent="0.25">
      <c r="A4680" s="118">
        <v>4208229</v>
      </c>
      <c r="B4680" s="119" t="s">
        <v>19840</v>
      </c>
      <c r="C4680" s="118" t="s">
        <v>15233</v>
      </c>
      <c r="D4680" s="120">
        <v>1881.21</v>
      </c>
    </row>
    <row r="4681" spans="1:4" ht="15.75" customHeight="1" x14ac:dyDescent="0.25">
      <c r="A4681" s="118">
        <v>4208230</v>
      </c>
      <c r="B4681" s="119" t="s">
        <v>19841</v>
      </c>
      <c r="C4681" s="118" t="s">
        <v>15233</v>
      </c>
      <c r="D4681" s="120">
        <v>2420.02</v>
      </c>
    </row>
    <row r="4682" spans="1:4" ht="15.75" customHeight="1" x14ac:dyDescent="0.25">
      <c r="A4682" s="118">
        <v>4208231</v>
      </c>
      <c r="B4682" s="119" t="s">
        <v>19842</v>
      </c>
      <c r="C4682" s="118" t="s">
        <v>15233</v>
      </c>
      <c r="D4682" s="120">
        <v>2583.27</v>
      </c>
    </row>
    <row r="4683" spans="1:4" ht="15.75" customHeight="1" x14ac:dyDescent="0.25">
      <c r="A4683" s="118">
        <v>4208232</v>
      </c>
      <c r="B4683" s="119" t="s">
        <v>19843</v>
      </c>
      <c r="C4683" s="118" t="s">
        <v>15233</v>
      </c>
      <c r="D4683" s="120">
        <v>3387.91</v>
      </c>
    </row>
    <row r="4684" spans="1:4" ht="15.75" customHeight="1" x14ac:dyDescent="0.25">
      <c r="A4684" s="118">
        <v>4208233</v>
      </c>
      <c r="B4684" s="119" t="s">
        <v>19844</v>
      </c>
      <c r="C4684" s="118" t="s">
        <v>15233</v>
      </c>
      <c r="D4684" s="120">
        <v>4241.6499999999996</v>
      </c>
    </row>
    <row r="4685" spans="1:4" ht="15.75" customHeight="1" x14ac:dyDescent="0.25">
      <c r="A4685" s="118">
        <v>4208234</v>
      </c>
      <c r="B4685" s="119" t="s">
        <v>19845</v>
      </c>
      <c r="C4685" s="118" t="s">
        <v>15233</v>
      </c>
      <c r="D4685" s="120">
        <v>4244.24</v>
      </c>
    </row>
    <row r="4686" spans="1:4" ht="15.75" customHeight="1" x14ac:dyDescent="0.25">
      <c r="A4686" s="118">
        <v>4208235</v>
      </c>
      <c r="B4686" s="119" t="s">
        <v>19846</v>
      </c>
      <c r="C4686" s="118" t="s">
        <v>15233</v>
      </c>
      <c r="D4686" s="120">
        <v>4988.38</v>
      </c>
    </row>
    <row r="4687" spans="1:4" ht="15.75" customHeight="1" x14ac:dyDescent="0.25">
      <c r="A4687" s="118">
        <v>4208236</v>
      </c>
      <c r="B4687" s="119" t="s">
        <v>19847</v>
      </c>
      <c r="C4687" s="118" t="s">
        <v>15233</v>
      </c>
      <c r="D4687" s="120">
        <v>5683.21</v>
      </c>
    </row>
    <row r="4688" spans="1:4" ht="15.75" customHeight="1" x14ac:dyDescent="0.25">
      <c r="A4688" s="118">
        <v>4208237</v>
      </c>
      <c r="B4688" s="119" t="s">
        <v>19848</v>
      </c>
      <c r="C4688" s="118" t="s">
        <v>15233</v>
      </c>
      <c r="D4688" s="120">
        <v>5773</v>
      </c>
    </row>
    <row r="4689" spans="1:4" ht="15.75" customHeight="1" x14ac:dyDescent="0.25">
      <c r="A4689" s="118">
        <v>4208128</v>
      </c>
      <c r="B4689" s="119" t="s">
        <v>19849</v>
      </c>
      <c r="C4689" s="118" t="s">
        <v>15233</v>
      </c>
      <c r="D4689" s="120">
        <v>156.63</v>
      </c>
    </row>
    <row r="4690" spans="1:4" ht="15.75" customHeight="1" x14ac:dyDescent="0.25">
      <c r="A4690" s="118">
        <v>4208129</v>
      </c>
      <c r="B4690" s="119" t="s">
        <v>19850</v>
      </c>
      <c r="C4690" s="118" t="s">
        <v>15233</v>
      </c>
      <c r="D4690" s="120">
        <v>194.11</v>
      </c>
    </row>
    <row r="4691" spans="1:4" ht="15.75" customHeight="1" x14ac:dyDescent="0.25">
      <c r="A4691" s="118">
        <v>4208130</v>
      </c>
      <c r="B4691" s="119" t="s">
        <v>19851</v>
      </c>
      <c r="C4691" s="118" t="s">
        <v>15233</v>
      </c>
      <c r="D4691" s="120">
        <v>228.18</v>
      </c>
    </row>
    <row r="4692" spans="1:4" ht="15.75" customHeight="1" x14ac:dyDescent="0.25">
      <c r="A4692" s="118">
        <v>4208131</v>
      </c>
      <c r="B4692" s="119" t="s">
        <v>19852</v>
      </c>
      <c r="C4692" s="118" t="s">
        <v>15233</v>
      </c>
      <c r="D4692" s="120">
        <v>268.99</v>
      </c>
    </row>
    <row r="4693" spans="1:4" ht="15.75" customHeight="1" x14ac:dyDescent="0.25">
      <c r="A4693" s="118">
        <v>4208132</v>
      </c>
      <c r="B4693" s="119" t="s">
        <v>19853</v>
      </c>
      <c r="C4693" s="118" t="s">
        <v>15233</v>
      </c>
      <c r="D4693" s="120">
        <v>312.64999999999998</v>
      </c>
    </row>
    <row r="4694" spans="1:4" ht="15.75" customHeight="1" x14ac:dyDescent="0.25">
      <c r="A4694" s="118">
        <v>4208133</v>
      </c>
      <c r="B4694" s="119" t="s">
        <v>19854</v>
      </c>
      <c r="C4694" s="118" t="s">
        <v>15233</v>
      </c>
      <c r="D4694" s="120">
        <v>368.51</v>
      </c>
    </row>
    <row r="4695" spans="1:4" ht="15.75" customHeight="1" x14ac:dyDescent="0.25">
      <c r="A4695" s="118">
        <v>4208134</v>
      </c>
      <c r="B4695" s="119" t="s">
        <v>19855</v>
      </c>
      <c r="C4695" s="118" t="s">
        <v>15233</v>
      </c>
      <c r="D4695" s="120">
        <v>431</v>
      </c>
    </row>
    <row r="4696" spans="1:4" ht="15.75" customHeight="1" x14ac:dyDescent="0.25">
      <c r="A4696" s="118">
        <v>4208238</v>
      </c>
      <c r="B4696" s="119" t="s">
        <v>19856</v>
      </c>
      <c r="C4696" s="118" t="s">
        <v>15233</v>
      </c>
      <c r="D4696" s="120">
        <v>462.31</v>
      </c>
    </row>
    <row r="4697" spans="1:4" ht="15.75" customHeight="1" x14ac:dyDescent="0.25">
      <c r="A4697" s="118">
        <v>4208239</v>
      </c>
      <c r="B4697" s="119" t="s">
        <v>19857</v>
      </c>
      <c r="C4697" s="118" t="s">
        <v>15233</v>
      </c>
      <c r="D4697" s="120">
        <v>569.61</v>
      </c>
    </row>
    <row r="4698" spans="1:4" ht="15.75" customHeight="1" x14ac:dyDescent="0.25">
      <c r="A4698" s="118">
        <v>4413920</v>
      </c>
      <c r="B4698" s="119" t="s">
        <v>19858</v>
      </c>
      <c r="C4698" s="118" t="s">
        <v>16589</v>
      </c>
      <c r="D4698" s="120">
        <v>0.59</v>
      </c>
    </row>
    <row r="4699" spans="1:4" ht="15.75" customHeight="1" x14ac:dyDescent="0.25">
      <c r="A4699" s="118">
        <v>4413024</v>
      </c>
      <c r="B4699" s="119" t="s">
        <v>19859</v>
      </c>
      <c r="C4699" s="118" t="s">
        <v>16589</v>
      </c>
      <c r="D4699" s="120">
        <v>0.4</v>
      </c>
    </row>
    <row r="4700" spans="1:4" ht="15.75" customHeight="1" x14ac:dyDescent="0.25">
      <c r="A4700" s="118">
        <v>4413022</v>
      </c>
      <c r="B4700" s="119" t="s">
        <v>19860</v>
      </c>
      <c r="C4700" s="118" t="s">
        <v>16589</v>
      </c>
      <c r="D4700" s="120">
        <v>0.6</v>
      </c>
    </row>
    <row r="4701" spans="1:4" ht="15.75" customHeight="1" x14ac:dyDescent="0.25">
      <c r="A4701" s="118">
        <v>4413020</v>
      </c>
      <c r="B4701" s="119" t="s">
        <v>19861</v>
      </c>
      <c r="C4701" s="118" t="s">
        <v>15233</v>
      </c>
      <c r="D4701" s="120">
        <v>40.590000000000003</v>
      </c>
    </row>
    <row r="4702" spans="1:4" ht="30" customHeight="1" x14ac:dyDescent="0.25">
      <c r="A4702" s="118">
        <v>4413013</v>
      </c>
      <c r="B4702" s="119" t="s">
        <v>19862</v>
      </c>
      <c r="C4702" s="118" t="s">
        <v>15233</v>
      </c>
      <c r="D4702" s="120">
        <v>92.2</v>
      </c>
    </row>
    <row r="4703" spans="1:4" ht="15.75" customHeight="1" x14ac:dyDescent="0.25">
      <c r="A4703" s="118">
        <v>4413019</v>
      </c>
      <c r="B4703" s="119" t="s">
        <v>19863</v>
      </c>
      <c r="C4703" s="118" t="s">
        <v>15233</v>
      </c>
      <c r="D4703" s="120">
        <v>33.880000000000003</v>
      </c>
    </row>
    <row r="4704" spans="1:4" ht="15.75" customHeight="1" x14ac:dyDescent="0.25">
      <c r="A4704" s="118">
        <v>4413026</v>
      </c>
      <c r="B4704" s="119" t="s">
        <v>19864</v>
      </c>
      <c r="C4704" s="118" t="s">
        <v>16589</v>
      </c>
      <c r="D4704" s="120">
        <v>267.87</v>
      </c>
    </row>
    <row r="4705" spans="1:4" ht="15.75" customHeight="1" x14ac:dyDescent="0.25">
      <c r="A4705" s="118">
        <v>4413996</v>
      </c>
      <c r="B4705" s="119" t="s">
        <v>19865</v>
      </c>
      <c r="C4705" s="118" t="s">
        <v>16589</v>
      </c>
      <c r="D4705" s="120">
        <v>11.1</v>
      </c>
    </row>
    <row r="4706" spans="1:4" ht="15.75" customHeight="1" x14ac:dyDescent="0.25">
      <c r="A4706" s="118">
        <v>4413942</v>
      </c>
      <c r="B4706" s="119" t="s">
        <v>19866</v>
      </c>
      <c r="C4706" s="118" t="s">
        <v>15350</v>
      </c>
      <c r="D4706" s="120">
        <v>2.74</v>
      </c>
    </row>
    <row r="4707" spans="1:4" ht="15.75" customHeight="1" x14ac:dyDescent="0.25">
      <c r="A4707" s="118">
        <v>4413018</v>
      </c>
      <c r="B4707" s="119" t="s">
        <v>19867</v>
      </c>
      <c r="C4707" s="118" t="s">
        <v>15241</v>
      </c>
      <c r="D4707" s="120">
        <v>11.93</v>
      </c>
    </row>
    <row r="4708" spans="1:4" ht="15.75" customHeight="1" x14ac:dyDescent="0.25">
      <c r="A4708" s="118">
        <v>4413905</v>
      </c>
      <c r="B4708" s="119" t="s">
        <v>19868</v>
      </c>
      <c r="C4708" s="118" t="s">
        <v>16589</v>
      </c>
      <c r="D4708" s="120">
        <v>6.17</v>
      </c>
    </row>
    <row r="4709" spans="1:4" ht="15.75" customHeight="1" x14ac:dyDescent="0.25">
      <c r="A4709" s="118">
        <v>4413987</v>
      </c>
      <c r="B4709" s="119" t="s">
        <v>19869</v>
      </c>
      <c r="C4709" s="118" t="s">
        <v>16589</v>
      </c>
      <c r="D4709" s="120">
        <v>0.39</v>
      </c>
    </row>
    <row r="4710" spans="1:4" ht="15.75" customHeight="1" x14ac:dyDescent="0.25">
      <c r="A4710" s="118">
        <v>4413995</v>
      </c>
      <c r="B4710" s="119" t="s">
        <v>19870</v>
      </c>
      <c r="C4710" s="118" t="s">
        <v>16589</v>
      </c>
      <c r="D4710" s="120">
        <v>3.32</v>
      </c>
    </row>
    <row r="4711" spans="1:4" ht="15.75" customHeight="1" x14ac:dyDescent="0.25">
      <c r="A4711" s="118">
        <v>4413994</v>
      </c>
      <c r="B4711" s="119" t="s">
        <v>19871</v>
      </c>
      <c r="C4711" s="118" t="s">
        <v>15233</v>
      </c>
      <c r="D4711" s="120">
        <v>691.02</v>
      </c>
    </row>
    <row r="4712" spans="1:4" ht="15.75" customHeight="1" x14ac:dyDescent="0.25">
      <c r="A4712" s="118">
        <v>4413200</v>
      </c>
      <c r="B4712" s="119" t="s">
        <v>19872</v>
      </c>
      <c r="C4712" s="118" t="s">
        <v>16589</v>
      </c>
      <c r="D4712" s="120">
        <v>18.77</v>
      </c>
    </row>
    <row r="4713" spans="1:4" ht="15.75" customHeight="1" x14ac:dyDescent="0.25">
      <c r="A4713" s="118">
        <v>4413990</v>
      </c>
      <c r="B4713" s="119" t="s">
        <v>19873</v>
      </c>
      <c r="C4713" s="118" t="s">
        <v>15154</v>
      </c>
      <c r="D4713" s="120">
        <v>33.880000000000003</v>
      </c>
    </row>
    <row r="4714" spans="1:4" ht="15.75" customHeight="1" x14ac:dyDescent="0.25">
      <c r="A4714" s="118">
        <v>4413989</v>
      </c>
      <c r="B4714" s="119" t="s">
        <v>19874</v>
      </c>
      <c r="C4714" s="118" t="s">
        <v>15154</v>
      </c>
      <c r="D4714" s="120">
        <v>40.590000000000003</v>
      </c>
    </row>
    <row r="4715" spans="1:4" ht="15.75" customHeight="1" x14ac:dyDescent="0.25">
      <c r="A4715" s="118">
        <v>4413951</v>
      </c>
      <c r="B4715" s="119" t="s">
        <v>19875</v>
      </c>
      <c r="C4715" s="118" t="s">
        <v>15154</v>
      </c>
      <c r="D4715" s="120">
        <v>49.24</v>
      </c>
    </row>
    <row r="4716" spans="1:4" ht="15.75" customHeight="1" x14ac:dyDescent="0.25">
      <c r="A4716" s="118">
        <v>4413950</v>
      </c>
      <c r="B4716" s="119" t="s">
        <v>19876</v>
      </c>
      <c r="C4716" s="118" t="s">
        <v>15154</v>
      </c>
      <c r="D4716" s="120">
        <v>105.03</v>
      </c>
    </row>
    <row r="4717" spans="1:4" ht="15.75" customHeight="1" x14ac:dyDescent="0.25">
      <c r="A4717" s="118">
        <v>4413949</v>
      </c>
      <c r="B4717" s="119" t="s">
        <v>19877</v>
      </c>
      <c r="C4717" s="118" t="s">
        <v>15154</v>
      </c>
      <c r="D4717" s="120">
        <v>222.49</v>
      </c>
    </row>
    <row r="4718" spans="1:4" ht="15.75" customHeight="1" x14ac:dyDescent="0.25">
      <c r="A4718" s="118">
        <v>4413948</v>
      </c>
      <c r="B4718" s="119" t="s">
        <v>19878</v>
      </c>
      <c r="C4718" s="118" t="s">
        <v>15154</v>
      </c>
      <c r="D4718" s="120">
        <v>50.92</v>
      </c>
    </row>
    <row r="4719" spans="1:4" ht="15.75" customHeight="1" x14ac:dyDescent="0.25">
      <c r="A4719" s="118">
        <v>4413947</v>
      </c>
      <c r="B4719" s="119" t="s">
        <v>19879</v>
      </c>
      <c r="C4719" s="118" t="s">
        <v>15154</v>
      </c>
      <c r="D4719" s="120">
        <v>80.36</v>
      </c>
    </row>
    <row r="4720" spans="1:4" ht="15.75" customHeight="1" x14ac:dyDescent="0.25">
      <c r="A4720" s="118">
        <v>4413946</v>
      </c>
      <c r="B4720" s="119" t="s">
        <v>19880</v>
      </c>
      <c r="C4720" s="118" t="s">
        <v>15154</v>
      </c>
      <c r="D4720" s="120">
        <v>130.26</v>
      </c>
    </row>
    <row r="4721" spans="1:4" ht="15.75" customHeight="1" x14ac:dyDescent="0.25">
      <c r="A4721" s="118">
        <v>4413952</v>
      </c>
      <c r="B4721" s="119" t="s">
        <v>19881</v>
      </c>
      <c r="C4721" s="118" t="s">
        <v>16589</v>
      </c>
      <c r="D4721" s="120">
        <v>73.459999999999994</v>
      </c>
    </row>
    <row r="4722" spans="1:4" ht="15.75" customHeight="1" x14ac:dyDescent="0.25">
      <c r="A4722" s="118">
        <v>4413012</v>
      </c>
      <c r="B4722" s="119" t="s">
        <v>19882</v>
      </c>
      <c r="C4722" s="118" t="s">
        <v>15350</v>
      </c>
      <c r="D4722" s="120">
        <v>417.92</v>
      </c>
    </row>
    <row r="4723" spans="1:4" ht="15.75" customHeight="1" x14ac:dyDescent="0.25">
      <c r="A4723" s="118">
        <v>4413014</v>
      </c>
      <c r="B4723" s="119" t="s">
        <v>19883</v>
      </c>
      <c r="C4723" s="118" t="s">
        <v>16589</v>
      </c>
      <c r="D4723" s="120">
        <v>17.28</v>
      </c>
    </row>
    <row r="4724" spans="1:4" ht="30" customHeight="1" x14ac:dyDescent="0.25">
      <c r="A4724" s="118">
        <v>4413016</v>
      </c>
      <c r="B4724" s="119" t="s">
        <v>19884</v>
      </c>
      <c r="C4724" s="118" t="s">
        <v>16589</v>
      </c>
      <c r="D4724" s="120">
        <v>10.57</v>
      </c>
    </row>
    <row r="4725" spans="1:4" ht="15.75" customHeight="1" x14ac:dyDescent="0.25">
      <c r="A4725" s="118">
        <v>4413984</v>
      </c>
      <c r="B4725" s="119" t="s">
        <v>19885</v>
      </c>
      <c r="C4725" s="118" t="s">
        <v>15350</v>
      </c>
      <c r="D4725" s="120">
        <v>4.3099999999999996</v>
      </c>
    </row>
    <row r="4726" spans="1:4" ht="15.75" customHeight="1" x14ac:dyDescent="0.25">
      <c r="A4726" s="118">
        <v>4413986</v>
      </c>
      <c r="B4726" s="119" t="s">
        <v>19886</v>
      </c>
      <c r="C4726" s="118" t="s">
        <v>16589</v>
      </c>
      <c r="D4726" s="120">
        <v>0.08</v>
      </c>
    </row>
    <row r="4727" spans="1:4" ht="15.75" customHeight="1" x14ac:dyDescent="0.25">
      <c r="A4727" s="118">
        <v>4413985</v>
      </c>
      <c r="B4727" s="119" t="s">
        <v>19887</v>
      </c>
      <c r="C4727" s="118" t="s">
        <v>16589</v>
      </c>
      <c r="D4727" s="120">
        <v>23.79</v>
      </c>
    </row>
    <row r="4728" spans="1:4" ht="15.75" customHeight="1" x14ac:dyDescent="0.25">
      <c r="A4728" s="118">
        <v>4413017</v>
      </c>
      <c r="B4728" s="119" t="s">
        <v>19888</v>
      </c>
      <c r="C4728" s="118" t="s">
        <v>15233</v>
      </c>
      <c r="D4728" s="120">
        <v>70.72</v>
      </c>
    </row>
    <row r="4729" spans="1:4" ht="15.75" customHeight="1" x14ac:dyDescent="0.25">
      <c r="A4729" s="118">
        <v>4415673</v>
      </c>
      <c r="B4729" s="119" t="s">
        <v>19889</v>
      </c>
      <c r="C4729" s="118" t="s">
        <v>16589</v>
      </c>
      <c r="D4729" s="120">
        <v>8.75</v>
      </c>
    </row>
    <row r="4730" spans="1:4" ht="15.75" customHeight="1" x14ac:dyDescent="0.25">
      <c r="A4730" s="118">
        <v>4415684</v>
      </c>
      <c r="B4730" s="119" t="s">
        <v>19890</v>
      </c>
      <c r="C4730" s="118" t="s">
        <v>16589</v>
      </c>
      <c r="D4730" s="120">
        <v>4.9400000000000004</v>
      </c>
    </row>
    <row r="4731" spans="1:4" ht="15.75" customHeight="1" x14ac:dyDescent="0.25">
      <c r="A4731" s="118">
        <v>4413993</v>
      </c>
      <c r="B4731" s="119" t="s">
        <v>19891</v>
      </c>
      <c r="C4731" s="118" t="s">
        <v>16589</v>
      </c>
      <c r="D4731" s="120">
        <v>0.55000000000000004</v>
      </c>
    </row>
    <row r="4732" spans="1:4" ht="15.75" customHeight="1" x14ac:dyDescent="0.25">
      <c r="A4732" s="118">
        <v>4507754</v>
      </c>
      <c r="B4732" s="119" t="s">
        <v>19892</v>
      </c>
      <c r="C4732" s="118" t="s">
        <v>15154</v>
      </c>
      <c r="D4732" s="120">
        <v>865.83</v>
      </c>
    </row>
    <row r="4733" spans="1:4" ht="15.75" customHeight="1" x14ac:dyDescent="0.25">
      <c r="A4733" s="118">
        <v>4507738</v>
      </c>
      <c r="B4733" s="119" t="s">
        <v>19893</v>
      </c>
      <c r="C4733" s="118" t="s">
        <v>15154</v>
      </c>
      <c r="D4733" s="120">
        <v>1113.24</v>
      </c>
    </row>
    <row r="4734" spans="1:4" ht="15.75" customHeight="1" x14ac:dyDescent="0.25">
      <c r="A4734" s="118">
        <v>4507755</v>
      </c>
      <c r="B4734" s="119" t="s">
        <v>19894</v>
      </c>
      <c r="C4734" s="118" t="s">
        <v>15154</v>
      </c>
      <c r="D4734" s="120">
        <v>1026.54</v>
      </c>
    </row>
    <row r="4735" spans="1:4" ht="15.75" customHeight="1" x14ac:dyDescent="0.25">
      <c r="A4735" s="118">
        <v>4507756</v>
      </c>
      <c r="B4735" s="119" t="s">
        <v>19895</v>
      </c>
      <c r="C4735" s="118" t="s">
        <v>15154</v>
      </c>
      <c r="D4735" s="120">
        <v>1245.52</v>
      </c>
    </row>
    <row r="4736" spans="1:4" ht="15.75" customHeight="1" x14ac:dyDescent="0.25">
      <c r="A4736" s="118">
        <v>4507757</v>
      </c>
      <c r="B4736" s="119" t="s">
        <v>19896</v>
      </c>
      <c r="C4736" s="118" t="s">
        <v>15154</v>
      </c>
      <c r="D4736" s="120">
        <v>1574.15</v>
      </c>
    </row>
    <row r="4737" spans="1:4" ht="15.75" customHeight="1" x14ac:dyDescent="0.25">
      <c r="A4737" s="118">
        <v>4507758</v>
      </c>
      <c r="B4737" s="119" t="s">
        <v>19897</v>
      </c>
      <c r="C4737" s="118" t="s">
        <v>15154</v>
      </c>
      <c r="D4737" s="120">
        <v>1712.06</v>
      </c>
    </row>
    <row r="4738" spans="1:4" ht="15.75" customHeight="1" x14ac:dyDescent="0.25">
      <c r="A4738" s="118">
        <v>4507759</v>
      </c>
      <c r="B4738" s="119" t="s">
        <v>19898</v>
      </c>
      <c r="C4738" s="118" t="s">
        <v>15154</v>
      </c>
      <c r="D4738" s="120">
        <v>1886.77</v>
      </c>
    </row>
    <row r="4739" spans="1:4" ht="15.75" customHeight="1" x14ac:dyDescent="0.25">
      <c r="A4739" s="118">
        <v>4507760</v>
      </c>
      <c r="B4739" s="119" t="s">
        <v>19899</v>
      </c>
      <c r="C4739" s="118" t="s">
        <v>15154</v>
      </c>
      <c r="D4739" s="120">
        <v>2251.11</v>
      </c>
    </row>
    <row r="4740" spans="1:4" ht="15.75" customHeight="1" x14ac:dyDescent="0.25">
      <c r="A4740" s="118">
        <v>4507761</v>
      </c>
      <c r="B4740" s="119" t="s">
        <v>19900</v>
      </c>
      <c r="C4740" s="118" t="s">
        <v>15154</v>
      </c>
      <c r="D4740" s="120">
        <v>2497.92</v>
      </c>
    </row>
    <row r="4741" spans="1:4" ht="15.75" customHeight="1" x14ac:dyDescent="0.25">
      <c r="A4741" s="118">
        <v>4507762</v>
      </c>
      <c r="B4741" s="119" t="s">
        <v>19901</v>
      </c>
      <c r="C4741" s="118" t="s">
        <v>15154</v>
      </c>
      <c r="D4741" s="120">
        <v>2807.56</v>
      </c>
    </row>
    <row r="4742" spans="1:4" ht="15.75" customHeight="1" x14ac:dyDescent="0.25">
      <c r="A4742" s="118">
        <v>4507763</v>
      </c>
      <c r="B4742" s="119" t="s">
        <v>19902</v>
      </c>
      <c r="C4742" s="118" t="s">
        <v>15154</v>
      </c>
      <c r="D4742" s="120">
        <v>3107.61</v>
      </c>
    </row>
    <row r="4743" spans="1:4" ht="15.75" customHeight="1" x14ac:dyDescent="0.25">
      <c r="A4743" s="118">
        <v>4507764</v>
      </c>
      <c r="B4743" s="119" t="s">
        <v>19903</v>
      </c>
      <c r="C4743" s="118" t="s">
        <v>15154</v>
      </c>
      <c r="D4743" s="120">
        <v>3685.55</v>
      </c>
    </row>
    <row r="4744" spans="1:4" ht="15.75" customHeight="1" x14ac:dyDescent="0.25">
      <c r="A4744" s="118">
        <v>4507765</v>
      </c>
      <c r="B4744" s="119" t="s">
        <v>19904</v>
      </c>
      <c r="C4744" s="118" t="s">
        <v>15154</v>
      </c>
      <c r="D4744" s="120">
        <v>3171.67</v>
      </c>
    </row>
    <row r="4745" spans="1:4" ht="15.75" customHeight="1" x14ac:dyDescent="0.25">
      <c r="A4745" s="118">
        <v>4508192</v>
      </c>
      <c r="B4745" s="119" t="s">
        <v>19905</v>
      </c>
      <c r="C4745" s="118" t="s">
        <v>15154</v>
      </c>
      <c r="D4745" s="120">
        <v>4907.9799999999996</v>
      </c>
    </row>
    <row r="4746" spans="1:4" ht="15.75" customHeight="1" x14ac:dyDescent="0.25">
      <c r="A4746" s="118">
        <v>4507766</v>
      </c>
      <c r="B4746" s="119" t="s">
        <v>19906</v>
      </c>
      <c r="C4746" s="118" t="s">
        <v>15154</v>
      </c>
      <c r="D4746" s="120">
        <v>384.7</v>
      </c>
    </row>
    <row r="4747" spans="1:4" ht="15.75" customHeight="1" x14ac:dyDescent="0.25">
      <c r="A4747" s="118">
        <v>4507767</v>
      </c>
      <c r="B4747" s="119" t="s">
        <v>19907</v>
      </c>
      <c r="C4747" s="118" t="s">
        <v>15154</v>
      </c>
      <c r="D4747" s="120">
        <v>625.14</v>
      </c>
    </row>
    <row r="4748" spans="1:4" ht="15.75" customHeight="1" x14ac:dyDescent="0.25">
      <c r="A4748" s="118">
        <v>4507768</v>
      </c>
      <c r="B4748" s="119" t="s">
        <v>19908</v>
      </c>
      <c r="C4748" s="118" t="s">
        <v>15154</v>
      </c>
      <c r="D4748" s="120">
        <v>531.91999999999996</v>
      </c>
    </row>
    <row r="4749" spans="1:4" ht="15.75" customHeight="1" x14ac:dyDescent="0.25">
      <c r="A4749" s="118">
        <v>4507769</v>
      </c>
      <c r="B4749" s="119" t="s">
        <v>19909</v>
      </c>
      <c r="C4749" s="118" t="s">
        <v>15154</v>
      </c>
      <c r="D4749" s="120">
        <v>647.85</v>
      </c>
    </row>
    <row r="4750" spans="1:4" ht="15.75" customHeight="1" x14ac:dyDescent="0.25">
      <c r="A4750" s="118">
        <v>4507770</v>
      </c>
      <c r="B4750" s="119" t="s">
        <v>19910</v>
      </c>
      <c r="C4750" s="118" t="s">
        <v>15154</v>
      </c>
      <c r="D4750" s="120">
        <v>577.97</v>
      </c>
    </row>
    <row r="4751" spans="1:4" ht="15.75" customHeight="1" x14ac:dyDescent="0.25">
      <c r="A4751" s="118">
        <v>4507771</v>
      </c>
      <c r="B4751" s="119" t="s">
        <v>19911</v>
      </c>
      <c r="C4751" s="118" t="s">
        <v>15154</v>
      </c>
      <c r="D4751" s="120">
        <v>726.62</v>
      </c>
    </row>
    <row r="4752" spans="1:4" ht="15.75" customHeight="1" x14ac:dyDescent="0.25">
      <c r="A4752" s="118">
        <v>4507772</v>
      </c>
      <c r="B4752" s="119" t="s">
        <v>19912</v>
      </c>
      <c r="C4752" s="118" t="s">
        <v>15154</v>
      </c>
      <c r="D4752" s="120">
        <v>718.65</v>
      </c>
    </row>
    <row r="4753" spans="1:4" ht="15.75" customHeight="1" x14ac:dyDescent="0.25">
      <c r="A4753" s="118">
        <v>4508193</v>
      </c>
      <c r="B4753" s="119" t="s">
        <v>19913</v>
      </c>
      <c r="C4753" s="118" t="s">
        <v>15154</v>
      </c>
      <c r="D4753" s="120">
        <v>1004.54</v>
      </c>
    </row>
    <row r="4754" spans="1:4" ht="15.75" customHeight="1" x14ac:dyDescent="0.25">
      <c r="A4754" s="118">
        <v>4507773</v>
      </c>
      <c r="B4754" s="119" t="s">
        <v>19914</v>
      </c>
      <c r="C4754" s="118" t="s">
        <v>15154</v>
      </c>
      <c r="D4754" s="120">
        <v>796.2</v>
      </c>
    </row>
    <row r="4755" spans="1:4" ht="15.75" customHeight="1" x14ac:dyDescent="0.25">
      <c r="A4755" s="118">
        <v>4507774</v>
      </c>
      <c r="B4755" s="119" t="s">
        <v>19915</v>
      </c>
      <c r="C4755" s="118" t="s">
        <v>15154</v>
      </c>
      <c r="D4755" s="120">
        <v>1059.6199999999999</v>
      </c>
    </row>
    <row r="4756" spans="1:4" ht="15.75" customHeight="1" x14ac:dyDescent="0.25">
      <c r="A4756" s="118">
        <v>4507775</v>
      </c>
      <c r="B4756" s="119" t="s">
        <v>19916</v>
      </c>
      <c r="C4756" s="118" t="s">
        <v>15154</v>
      </c>
      <c r="D4756" s="120">
        <v>98.9</v>
      </c>
    </row>
    <row r="4757" spans="1:4" ht="15.75" customHeight="1" x14ac:dyDescent="0.25">
      <c r="A4757" s="118">
        <v>4507776</v>
      </c>
      <c r="B4757" s="119" t="s">
        <v>19917</v>
      </c>
      <c r="C4757" s="118" t="s">
        <v>15154</v>
      </c>
      <c r="D4757" s="120">
        <v>117.23</v>
      </c>
    </row>
    <row r="4758" spans="1:4" ht="15.75" customHeight="1" x14ac:dyDescent="0.25">
      <c r="A4758" s="118">
        <v>4507783</v>
      </c>
      <c r="B4758" s="119" t="s">
        <v>19918</v>
      </c>
      <c r="C4758" s="118" t="s">
        <v>15154</v>
      </c>
      <c r="D4758" s="120">
        <v>81.680000000000007</v>
      </c>
    </row>
    <row r="4759" spans="1:4" ht="15.75" customHeight="1" x14ac:dyDescent="0.25">
      <c r="A4759" s="118">
        <v>4507784</v>
      </c>
      <c r="B4759" s="119" t="s">
        <v>19919</v>
      </c>
      <c r="C4759" s="118" t="s">
        <v>15154</v>
      </c>
      <c r="D4759" s="120">
        <v>114.9</v>
      </c>
    </row>
    <row r="4760" spans="1:4" ht="15.75" customHeight="1" x14ac:dyDescent="0.25">
      <c r="A4760" s="118">
        <v>4507777</v>
      </c>
      <c r="B4760" s="119" t="s">
        <v>19920</v>
      </c>
      <c r="C4760" s="118" t="s">
        <v>15154</v>
      </c>
      <c r="D4760" s="120">
        <v>183.56</v>
      </c>
    </row>
    <row r="4761" spans="1:4" ht="15.75" customHeight="1" x14ac:dyDescent="0.25">
      <c r="A4761" s="118">
        <v>4507778</v>
      </c>
      <c r="B4761" s="119" t="s">
        <v>19921</v>
      </c>
      <c r="C4761" s="118" t="s">
        <v>15154</v>
      </c>
      <c r="D4761" s="120">
        <v>235.79</v>
      </c>
    </row>
    <row r="4762" spans="1:4" ht="15.75" customHeight="1" x14ac:dyDescent="0.25">
      <c r="A4762" s="118">
        <v>4507779</v>
      </c>
      <c r="B4762" s="119" t="s">
        <v>19922</v>
      </c>
      <c r="C4762" s="118" t="s">
        <v>15154</v>
      </c>
      <c r="D4762" s="120">
        <v>236.82</v>
      </c>
    </row>
    <row r="4763" spans="1:4" ht="15.75" customHeight="1" x14ac:dyDescent="0.25">
      <c r="A4763" s="118">
        <v>4507780</v>
      </c>
      <c r="B4763" s="119" t="s">
        <v>19923</v>
      </c>
      <c r="C4763" s="118" t="s">
        <v>15154</v>
      </c>
      <c r="D4763" s="120">
        <v>345.7</v>
      </c>
    </row>
    <row r="4764" spans="1:4" ht="15.75" customHeight="1" x14ac:dyDescent="0.25">
      <c r="A4764" s="118">
        <v>4507781</v>
      </c>
      <c r="B4764" s="119" t="s">
        <v>19924</v>
      </c>
      <c r="C4764" s="118" t="s">
        <v>15154</v>
      </c>
      <c r="D4764" s="120">
        <v>306.24</v>
      </c>
    </row>
    <row r="4765" spans="1:4" ht="15.75" customHeight="1" x14ac:dyDescent="0.25">
      <c r="A4765" s="118">
        <v>4507782</v>
      </c>
      <c r="B4765" s="119" t="s">
        <v>19925</v>
      </c>
      <c r="C4765" s="118" t="s">
        <v>15154</v>
      </c>
      <c r="D4765" s="120">
        <v>357.6</v>
      </c>
    </row>
    <row r="4766" spans="1:4" ht="15.75" customHeight="1" x14ac:dyDescent="0.25">
      <c r="A4766" s="118">
        <v>4507785</v>
      </c>
      <c r="B4766" s="119" t="s">
        <v>19926</v>
      </c>
      <c r="C4766" s="118" t="s">
        <v>15154</v>
      </c>
      <c r="D4766" s="120">
        <v>149.5</v>
      </c>
    </row>
    <row r="4767" spans="1:4" ht="15.75" customHeight="1" x14ac:dyDescent="0.25">
      <c r="A4767" s="118">
        <v>4508194</v>
      </c>
      <c r="B4767" s="119" t="s">
        <v>19927</v>
      </c>
      <c r="C4767" s="118" t="s">
        <v>15154</v>
      </c>
      <c r="D4767" s="120">
        <v>176.19</v>
      </c>
    </row>
    <row r="4768" spans="1:4" ht="15.75" customHeight="1" x14ac:dyDescent="0.25">
      <c r="A4768" s="118">
        <v>4507786</v>
      </c>
      <c r="B4768" s="119" t="s">
        <v>19928</v>
      </c>
      <c r="C4768" s="118" t="s">
        <v>15154</v>
      </c>
      <c r="D4768" s="120">
        <v>173.18</v>
      </c>
    </row>
    <row r="4769" spans="1:4" ht="15.75" customHeight="1" x14ac:dyDescent="0.25">
      <c r="A4769" s="118">
        <v>4507787</v>
      </c>
      <c r="B4769" s="119" t="s">
        <v>19929</v>
      </c>
      <c r="C4769" s="118" t="s">
        <v>15154</v>
      </c>
      <c r="D4769" s="120">
        <v>170.08</v>
      </c>
    </row>
    <row r="4770" spans="1:4" ht="15.75" customHeight="1" x14ac:dyDescent="0.25">
      <c r="A4770" s="118">
        <v>4507788</v>
      </c>
      <c r="B4770" s="119" t="s">
        <v>19930</v>
      </c>
      <c r="C4770" s="118" t="s">
        <v>15154</v>
      </c>
      <c r="D4770" s="120">
        <v>234.94</v>
      </c>
    </row>
    <row r="4771" spans="1:4" ht="15.75" customHeight="1" x14ac:dyDescent="0.25">
      <c r="A4771" s="118">
        <v>4507789</v>
      </c>
      <c r="B4771" s="119" t="s">
        <v>19931</v>
      </c>
      <c r="C4771" s="118" t="s">
        <v>15154</v>
      </c>
      <c r="D4771" s="120">
        <v>273.95999999999998</v>
      </c>
    </row>
    <row r="4772" spans="1:4" ht="15.75" customHeight="1" x14ac:dyDescent="0.25">
      <c r="A4772" s="118">
        <v>4507790</v>
      </c>
      <c r="B4772" s="119" t="s">
        <v>19932</v>
      </c>
      <c r="C4772" s="118" t="s">
        <v>15154</v>
      </c>
      <c r="D4772" s="120">
        <v>287.82</v>
      </c>
    </row>
    <row r="4773" spans="1:4" ht="15.75" customHeight="1" x14ac:dyDescent="0.25">
      <c r="A4773" s="118">
        <v>4507791</v>
      </c>
      <c r="B4773" s="119" t="s">
        <v>19933</v>
      </c>
      <c r="C4773" s="118" t="s">
        <v>15154</v>
      </c>
      <c r="D4773" s="120">
        <v>307.37</v>
      </c>
    </row>
    <row r="4774" spans="1:4" ht="15.75" customHeight="1" x14ac:dyDescent="0.25">
      <c r="A4774" s="118">
        <v>4507792</v>
      </c>
      <c r="B4774" s="119" t="s">
        <v>19934</v>
      </c>
      <c r="C4774" s="118" t="s">
        <v>15154</v>
      </c>
      <c r="D4774" s="120">
        <v>350.54</v>
      </c>
    </row>
    <row r="4775" spans="1:4" ht="15.75" customHeight="1" x14ac:dyDescent="0.25">
      <c r="A4775" s="118">
        <v>4507793</v>
      </c>
      <c r="B4775" s="119" t="s">
        <v>19935</v>
      </c>
      <c r="C4775" s="118" t="s">
        <v>15154</v>
      </c>
      <c r="D4775" s="120">
        <v>302.52</v>
      </c>
    </row>
    <row r="4776" spans="1:4" ht="15.75" customHeight="1" x14ac:dyDescent="0.25">
      <c r="A4776" s="118">
        <v>4507794</v>
      </c>
      <c r="B4776" s="119" t="s">
        <v>19936</v>
      </c>
      <c r="C4776" s="118" t="s">
        <v>15154</v>
      </c>
      <c r="D4776" s="120">
        <v>367.2</v>
      </c>
    </row>
    <row r="4777" spans="1:4" ht="15.75" customHeight="1" x14ac:dyDescent="0.25">
      <c r="A4777" s="118">
        <v>4507795</v>
      </c>
      <c r="B4777" s="119" t="s">
        <v>19937</v>
      </c>
      <c r="C4777" s="118" t="s">
        <v>15154</v>
      </c>
      <c r="D4777" s="120">
        <v>369.17</v>
      </c>
    </row>
    <row r="4778" spans="1:4" ht="15.75" customHeight="1" x14ac:dyDescent="0.25">
      <c r="A4778" s="118">
        <v>4507796</v>
      </c>
      <c r="B4778" s="119" t="s">
        <v>19938</v>
      </c>
      <c r="C4778" s="118" t="s">
        <v>15154</v>
      </c>
      <c r="D4778" s="120">
        <v>419.23</v>
      </c>
    </row>
    <row r="4779" spans="1:4" ht="15.75" customHeight="1" x14ac:dyDescent="0.25">
      <c r="A4779" s="118">
        <v>4508190</v>
      </c>
      <c r="B4779" s="119" t="s">
        <v>19939</v>
      </c>
      <c r="C4779" s="118" t="s">
        <v>15154</v>
      </c>
      <c r="D4779" s="120">
        <v>422.51</v>
      </c>
    </row>
    <row r="4780" spans="1:4" ht="15.75" customHeight="1" x14ac:dyDescent="0.25">
      <c r="A4780" s="118">
        <v>4507797</v>
      </c>
      <c r="B4780" s="119" t="s">
        <v>19940</v>
      </c>
      <c r="C4780" s="118" t="s">
        <v>15154</v>
      </c>
      <c r="D4780" s="120">
        <v>66.069999999999993</v>
      </c>
    </row>
    <row r="4781" spans="1:4" ht="15.75" customHeight="1" x14ac:dyDescent="0.25">
      <c r="A4781" s="118">
        <v>4507798</v>
      </c>
      <c r="B4781" s="119" t="s">
        <v>19941</v>
      </c>
      <c r="C4781" s="118" t="s">
        <v>15154</v>
      </c>
      <c r="D4781" s="120">
        <v>68.650000000000006</v>
      </c>
    </row>
    <row r="4782" spans="1:4" ht="15.75" customHeight="1" x14ac:dyDescent="0.25">
      <c r="A4782" s="118">
        <v>4507799</v>
      </c>
      <c r="B4782" s="119" t="s">
        <v>19942</v>
      </c>
      <c r="C4782" s="118" t="s">
        <v>15154</v>
      </c>
      <c r="D4782" s="120">
        <v>96.64</v>
      </c>
    </row>
    <row r="4783" spans="1:4" ht="15.75" customHeight="1" x14ac:dyDescent="0.25">
      <c r="A4783" s="118">
        <v>4507800</v>
      </c>
      <c r="B4783" s="119" t="s">
        <v>19943</v>
      </c>
      <c r="C4783" s="118" t="s">
        <v>15154</v>
      </c>
      <c r="D4783" s="120">
        <v>92.06</v>
      </c>
    </row>
    <row r="4784" spans="1:4" ht="15.75" customHeight="1" x14ac:dyDescent="0.25">
      <c r="A4784" s="118">
        <v>4507801</v>
      </c>
      <c r="B4784" s="119" t="s">
        <v>19944</v>
      </c>
      <c r="C4784" s="118" t="s">
        <v>15154</v>
      </c>
      <c r="D4784" s="120">
        <v>115.85</v>
      </c>
    </row>
    <row r="4785" spans="1:4" ht="15.75" customHeight="1" x14ac:dyDescent="0.25">
      <c r="A4785" s="118">
        <v>4507802</v>
      </c>
      <c r="B4785" s="119" t="s">
        <v>19945</v>
      </c>
      <c r="C4785" s="118" t="s">
        <v>15154</v>
      </c>
      <c r="D4785" s="120">
        <v>119.83</v>
      </c>
    </row>
    <row r="4786" spans="1:4" ht="15.75" customHeight="1" x14ac:dyDescent="0.25">
      <c r="A4786" s="118">
        <v>4507803</v>
      </c>
      <c r="B4786" s="119" t="s">
        <v>19946</v>
      </c>
      <c r="C4786" s="118" t="s">
        <v>15154</v>
      </c>
      <c r="D4786" s="120">
        <v>116.32</v>
      </c>
    </row>
    <row r="4787" spans="1:4" ht="15.75" customHeight="1" x14ac:dyDescent="0.25">
      <c r="A4787" s="118">
        <v>4508191</v>
      </c>
      <c r="B4787" s="119" t="s">
        <v>19947</v>
      </c>
      <c r="C4787" s="118" t="s">
        <v>15154</v>
      </c>
      <c r="D4787" s="120">
        <v>120.29</v>
      </c>
    </row>
    <row r="4788" spans="1:4" ht="15.75" customHeight="1" x14ac:dyDescent="0.25">
      <c r="A4788" s="118">
        <v>4507804</v>
      </c>
      <c r="B4788" s="119" t="s">
        <v>19948</v>
      </c>
      <c r="C4788" s="118" t="s">
        <v>15154</v>
      </c>
      <c r="D4788" s="120">
        <v>144.22</v>
      </c>
    </row>
    <row r="4789" spans="1:4" ht="15.75" customHeight="1" x14ac:dyDescent="0.25">
      <c r="A4789" s="118">
        <v>4507805</v>
      </c>
      <c r="B4789" s="119" t="s">
        <v>19949</v>
      </c>
      <c r="C4789" s="118" t="s">
        <v>15154</v>
      </c>
      <c r="D4789" s="120">
        <v>150.53</v>
      </c>
    </row>
    <row r="4790" spans="1:4" ht="15.75" customHeight="1" x14ac:dyDescent="0.25">
      <c r="A4790" s="118">
        <v>4507806</v>
      </c>
      <c r="B4790" s="119" t="s">
        <v>19950</v>
      </c>
      <c r="C4790" s="118" t="s">
        <v>15154</v>
      </c>
      <c r="D4790" s="120">
        <v>28.62</v>
      </c>
    </row>
    <row r="4791" spans="1:4" ht="15.75" customHeight="1" x14ac:dyDescent="0.25">
      <c r="A4791" s="118">
        <v>4507807</v>
      </c>
      <c r="B4791" s="119" t="s">
        <v>19951</v>
      </c>
      <c r="C4791" s="118" t="s">
        <v>15154</v>
      </c>
      <c r="D4791" s="120">
        <v>37.49</v>
      </c>
    </row>
    <row r="4792" spans="1:4" ht="15.75" customHeight="1" x14ac:dyDescent="0.25">
      <c r="A4792" s="118">
        <v>4507866</v>
      </c>
      <c r="B4792" s="119" t="s">
        <v>19952</v>
      </c>
      <c r="C4792" s="118" t="s">
        <v>15154</v>
      </c>
      <c r="D4792" s="120">
        <v>76.510000000000005</v>
      </c>
    </row>
    <row r="4793" spans="1:4" ht="15.75" customHeight="1" x14ac:dyDescent="0.25">
      <c r="A4793" s="118">
        <v>4507867</v>
      </c>
      <c r="B4793" s="119" t="s">
        <v>19953</v>
      </c>
      <c r="C4793" s="118" t="s">
        <v>15154</v>
      </c>
      <c r="D4793" s="120">
        <v>109.73</v>
      </c>
    </row>
    <row r="4794" spans="1:4" ht="15.75" customHeight="1" x14ac:dyDescent="0.25">
      <c r="A4794" s="118">
        <v>4507808</v>
      </c>
      <c r="B4794" s="119" t="s">
        <v>19954</v>
      </c>
      <c r="C4794" s="118" t="s">
        <v>15154</v>
      </c>
      <c r="D4794" s="120">
        <v>34.9</v>
      </c>
    </row>
    <row r="4795" spans="1:4" ht="15.75" customHeight="1" x14ac:dyDescent="0.25">
      <c r="A4795" s="118">
        <v>4507809</v>
      </c>
      <c r="B4795" s="119" t="s">
        <v>19955</v>
      </c>
      <c r="C4795" s="118" t="s">
        <v>15154</v>
      </c>
      <c r="D4795" s="120">
        <v>44.55</v>
      </c>
    </row>
    <row r="4796" spans="1:4" ht="15.75" customHeight="1" x14ac:dyDescent="0.25">
      <c r="A4796" s="118">
        <v>4507810</v>
      </c>
      <c r="B4796" s="119" t="s">
        <v>19956</v>
      </c>
      <c r="C4796" s="118" t="s">
        <v>15154</v>
      </c>
      <c r="D4796" s="120">
        <v>65.23</v>
      </c>
    </row>
    <row r="4797" spans="1:4" ht="15.75" customHeight="1" x14ac:dyDescent="0.25">
      <c r="A4797" s="118">
        <v>4507811</v>
      </c>
      <c r="B4797" s="119" t="s">
        <v>19957</v>
      </c>
      <c r="C4797" s="118" t="s">
        <v>15154</v>
      </c>
      <c r="D4797" s="120">
        <v>66.41</v>
      </c>
    </row>
    <row r="4798" spans="1:4" ht="15.75" customHeight="1" x14ac:dyDescent="0.25">
      <c r="A4798" s="118">
        <v>4507812</v>
      </c>
      <c r="B4798" s="119" t="s">
        <v>19958</v>
      </c>
      <c r="C4798" s="118" t="s">
        <v>15154</v>
      </c>
      <c r="D4798" s="120">
        <v>71.02</v>
      </c>
    </row>
    <row r="4799" spans="1:4" ht="15.75" customHeight="1" x14ac:dyDescent="0.25">
      <c r="A4799" s="118">
        <v>4507813</v>
      </c>
      <c r="B4799" s="119" t="s">
        <v>19959</v>
      </c>
      <c r="C4799" s="118" t="s">
        <v>15154</v>
      </c>
      <c r="D4799" s="120">
        <v>68.8</v>
      </c>
    </row>
    <row r="4800" spans="1:4" ht="15.75" customHeight="1" x14ac:dyDescent="0.25">
      <c r="A4800" s="118">
        <v>4507851</v>
      </c>
      <c r="B4800" s="119" t="s">
        <v>19960</v>
      </c>
      <c r="C4800" s="118" t="s">
        <v>15233</v>
      </c>
      <c r="D4800" s="120">
        <v>23.77</v>
      </c>
    </row>
    <row r="4801" spans="1:4" ht="15.75" customHeight="1" x14ac:dyDescent="0.25">
      <c r="A4801" s="118">
        <v>4507852</v>
      </c>
      <c r="B4801" s="119" t="s">
        <v>19961</v>
      </c>
      <c r="C4801" s="118" t="s">
        <v>15233</v>
      </c>
      <c r="D4801" s="120">
        <v>23.62</v>
      </c>
    </row>
    <row r="4802" spans="1:4" ht="15.75" customHeight="1" x14ac:dyDescent="0.25">
      <c r="A4802" s="118">
        <v>4507853</v>
      </c>
      <c r="B4802" s="119" t="s">
        <v>19962</v>
      </c>
      <c r="C4802" s="118" t="s">
        <v>15233</v>
      </c>
      <c r="D4802" s="120">
        <v>27.49</v>
      </c>
    </row>
    <row r="4803" spans="1:4" ht="15.75" customHeight="1" x14ac:dyDescent="0.25">
      <c r="A4803" s="118">
        <v>4507854</v>
      </c>
      <c r="B4803" s="119" t="s">
        <v>19963</v>
      </c>
      <c r="C4803" s="118" t="s">
        <v>15233</v>
      </c>
      <c r="D4803" s="120">
        <v>28.43</v>
      </c>
    </row>
    <row r="4804" spans="1:4" ht="15.75" customHeight="1" x14ac:dyDescent="0.25">
      <c r="A4804" s="118">
        <v>4507855</v>
      </c>
      <c r="B4804" s="119" t="s">
        <v>19964</v>
      </c>
      <c r="C4804" s="118" t="s">
        <v>15233</v>
      </c>
      <c r="D4804" s="120">
        <v>24.22</v>
      </c>
    </row>
    <row r="4805" spans="1:4" ht="15.75" customHeight="1" x14ac:dyDescent="0.25">
      <c r="A4805" s="118">
        <v>4507856</v>
      </c>
      <c r="B4805" s="119" t="s">
        <v>19965</v>
      </c>
      <c r="C4805" s="118" t="s">
        <v>15233</v>
      </c>
      <c r="D4805" s="120">
        <v>24</v>
      </c>
    </row>
    <row r="4806" spans="1:4" ht="15.75" customHeight="1" x14ac:dyDescent="0.25">
      <c r="A4806" s="118">
        <v>4507857</v>
      </c>
      <c r="B4806" s="119" t="s">
        <v>19966</v>
      </c>
      <c r="C4806" s="118" t="s">
        <v>15233</v>
      </c>
      <c r="D4806" s="120">
        <v>29.71</v>
      </c>
    </row>
    <row r="4807" spans="1:4" ht="15.75" customHeight="1" x14ac:dyDescent="0.25">
      <c r="A4807" s="118">
        <v>4507858</v>
      </c>
      <c r="B4807" s="119" t="s">
        <v>19967</v>
      </c>
      <c r="C4807" s="118" t="s">
        <v>15233</v>
      </c>
      <c r="D4807" s="120">
        <v>32</v>
      </c>
    </row>
    <row r="4808" spans="1:4" ht="15.75" customHeight="1" x14ac:dyDescent="0.25">
      <c r="A4808" s="118">
        <v>4508177</v>
      </c>
      <c r="B4808" s="119" t="s">
        <v>19968</v>
      </c>
      <c r="C4808" s="118" t="s">
        <v>15233</v>
      </c>
      <c r="D4808" s="120">
        <v>62.35</v>
      </c>
    </row>
    <row r="4809" spans="1:4" ht="15.75" customHeight="1" x14ac:dyDescent="0.25">
      <c r="A4809" s="118">
        <v>4508178</v>
      </c>
      <c r="B4809" s="119" t="s">
        <v>19969</v>
      </c>
      <c r="C4809" s="118" t="s">
        <v>15233</v>
      </c>
      <c r="D4809" s="120">
        <v>62.13</v>
      </c>
    </row>
    <row r="4810" spans="1:4" ht="15.75" customHeight="1" x14ac:dyDescent="0.25">
      <c r="A4810" s="118">
        <v>4507821</v>
      </c>
      <c r="B4810" s="119" t="s">
        <v>19970</v>
      </c>
      <c r="C4810" s="118" t="s">
        <v>15233</v>
      </c>
      <c r="D4810" s="120">
        <v>61.69</v>
      </c>
    </row>
    <row r="4811" spans="1:4" ht="15.75" customHeight="1" x14ac:dyDescent="0.25">
      <c r="A4811" s="118">
        <v>4507822</v>
      </c>
      <c r="B4811" s="119" t="s">
        <v>19971</v>
      </c>
      <c r="C4811" s="118" t="s">
        <v>15233</v>
      </c>
      <c r="D4811" s="120">
        <v>61.47</v>
      </c>
    </row>
    <row r="4812" spans="1:4" ht="15.75" customHeight="1" x14ac:dyDescent="0.25">
      <c r="A4812" s="118">
        <v>4507823</v>
      </c>
      <c r="B4812" s="119" t="s">
        <v>19972</v>
      </c>
      <c r="C4812" s="118" t="s">
        <v>15233</v>
      </c>
      <c r="D4812" s="120">
        <v>62.37</v>
      </c>
    </row>
    <row r="4813" spans="1:4" ht="15.75" customHeight="1" x14ac:dyDescent="0.25">
      <c r="A4813" s="118">
        <v>4508188</v>
      </c>
      <c r="B4813" s="119" t="s">
        <v>19973</v>
      </c>
      <c r="C4813" s="118" t="s">
        <v>15233</v>
      </c>
      <c r="D4813" s="120">
        <v>62.21</v>
      </c>
    </row>
    <row r="4814" spans="1:4" ht="15.75" customHeight="1" x14ac:dyDescent="0.25">
      <c r="A4814" s="118">
        <v>4507824</v>
      </c>
      <c r="B4814" s="119" t="s">
        <v>19974</v>
      </c>
      <c r="C4814" s="118" t="s">
        <v>15233</v>
      </c>
      <c r="D4814" s="120">
        <v>68.510000000000005</v>
      </c>
    </row>
    <row r="4815" spans="1:4" ht="15.75" customHeight="1" x14ac:dyDescent="0.25">
      <c r="A4815" s="118">
        <v>4507825</v>
      </c>
      <c r="B4815" s="119" t="s">
        <v>19975</v>
      </c>
      <c r="C4815" s="118" t="s">
        <v>15233</v>
      </c>
      <c r="D4815" s="120">
        <v>68.77</v>
      </c>
    </row>
    <row r="4816" spans="1:4" ht="15.75" customHeight="1" x14ac:dyDescent="0.25">
      <c r="A4816" s="118">
        <v>4507826</v>
      </c>
      <c r="B4816" s="119" t="s">
        <v>19976</v>
      </c>
      <c r="C4816" s="118" t="s">
        <v>15233</v>
      </c>
      <c r="D4816" s="120">
        <v>74.349999999999994</v>
      </c>
    </row>
    <row r="4817" spans="1:4" ht="15.75" customHeight="1" x14ac:dyDescent="0.25">
      <c r="A4817" s="118">
        <v>4508179</v>
      </c>
      <c r="B4817" s="119" t="s">
        <v>19977</v>
      </c>
      <c r="C4817" s="118" t="s">
        <v>15233</v>
      </c>
      <c r="D4817" s="120">
        <v>74.13</v>
      </c>
    </row>
    <row r="4818" spans="1:4" ht="15.75" customHeight="1" x14ac:dyDescent="0.25">
      <c r="A4818" s="118">
        <v>4507827</v>
      </c>
      <c r="B4818" s="119" t="s">
        <v>19978</v>
      </c>
      <c r="C4818" s="118" t="s">
        <v>15233</v>
      </c>
      <c r="D4818" s="120">
        <v>79.23</v>
      </c>
    </row>
    <row r="4819" spans="1:4" ht="15.75" customHeight="1" x14ac:dyDescent="0.25">
      <c r="A4819" s="118">
        <v>4508180</v>
      </c>
      <c r="B4819" s="119" t="s">
        <v>19979</v>
      </c>
      <c r="C4819" s="118" t="s">
        <v>15233</v>
      </c>
      <c r="D4819" s="120">
        <v>23.78</v>
      </c>
    </row>
    <row r="4820" spans="1:4" ht="15.75" customHeight="1" x14ac:dyDescent="0.25">
      <c r="A4820" s="118">
        <v>4507739</v>
      </c>
      <c r="B4820" s="119" t="s">
        <v>19980</v>
      </c>
      <c r="C4820" s="118" t="s">
        <v>15233</v>
      </c>
      <c r="D4820" s="120">
        <v>25.16</v>
      </c>
    </row>
    <row r="4821" spans="1:4" ht="15.75" customHeight="1" x14ac:dyDescent="0.25">
      <c r="A4821" s="118">
        <v>4508181</v>
      </c>
      <c r="B4821" s="119" t="s">
        <v>19981</v>
      </c>
      <c r="C4821" s="118" t="s">
        <v>15233</v>
      </c>
      <c r="D4821" s="120">
        <v>25.14</v>
      </c>
    </row>
    <row r="4822" spans="1:4" ht="15.75" customHeight="1" x14ac:dyDescent="0.25">
      <c r="A4822" s="118">
        <v>4508125</v>
      </c>
      <c r="B4822" s="119" t="s">
        <v>19982</v>
      </c>
      <c r="C4822" s="118" t="s">
        <v>15233</v>
      </c>
      <c r="D4822" s="120">
        <v>27.18</v>
      </c>
    </row>
    <row r="4823" spans="1:4" ht="15.75" customHeight="1" x14ac:dyDescent="0.25">
      <c r="A4823" s="118">
        <v>4507828</v>
      </c>
      <c r="B4823" s="119" t="s">
        <v>19983</v>
      </c>
      <c r="C4823" s="118" t="s">
        <v>15233</v>
      </c>
      <c r="D4823" s="120">
        <v>27.23</v>
      </c>
    </row>
    <row r="4824" spans="1:4" ht="15.75" customHeight="1" x14ac:dyDescent="0.25">
      <c r="A4824" s="118">
        <v>4507829</v>
      </c>
      <c r="B4824" s="119" t="s">
        <v>19984</v>
      </c>
      <c r="C4824" s="118" t="s">
        <v>15233</v>
      </c>
      <c r="D4824" s="120">
        <v>29.48</v>
      </c>
    </row>
    <row r="4825" spans="1:4" ht="15.75" customHeight="1" x14ac:dyDescent="0.25">
      <c r="A4825" s="118">
        <v>4508182</v>
      </c>
      <c r="B4825" s="119" t="s">
        <v>19985</v>
      </c>
      <c r="C4825" s="118" t="s">
        <v>15233</v>
      </c>
      <c r="D4825" s="120">
        <v>29.59</v>
      </c>
    </row>
    <row r="4826" spans="1:4" ht="15.75" customHeight="1" x14ac:dyDescent="0.25">
      <c r="A4826" s="118">
        <v>4508092</v>
      </c>
      <c r="B4826" s="119" t="s">
        <v>19986</v>
      </c>
      <c r="C4826" s="118" t="s">
        <v>15233</v>
      </c>
      <c r="D4826" s="120">
        <v>31.63</v>
      </c>
    </row>
    <row r="4827" spans="1:4" ht="15.75" customHeight="1" x14ac:dyDescent="0.25">
      <c r="A4827" s="118">
        <v>4507830</v>
      </c>
      <c r="B4827" s="119" t="s">
        <v>19987</v>
      </c>
      <c r="C4827" s="118" t="s">
        <v>15233</v>
      </c>
      <c r="D4827" s="120">
        <v>31.81</v>
      </c>
    </row>
    <row r="4828" spans="1:4" ht="15.75" customHeight="1" x14ac:dyDescent="0.25">
      <c r="A4828" s="118">
        <v>4508183</v>
      </c>
      <c r="B4828" s="119" t="s">
        <v>19988</v>
      </c>
      <c r="C4828" s="118" t="s">
        <v>15233</v>
      </c>
      <c r="D4828" s="120">
        <v>37.08</v>
      </c>
    </row>
    <row r="4829" spans="1:4" ht="15.75" customHeight="1" x14ac:dyDescent="0.25">
      <c r="A4829" s="118">
        <v>4507831</v>
      </c>
      <c r="B4829" s="119" t="s">
        <v>19989</v>
      </c>
      <c r="C4829" s="118" t="s">
        <v>15233</v>
      </c>
      <c r="D4829" s="120">
        <v>34.21</v>
      </c>
    </row>
    <row r="4830" spans="1:4" ht="15.75" customHeight="1" x14ac:dyDescent="0.25">
      <c r="A4830" s="118">
        <v>4507832</v>
      </c>
      <c r="B4830" s="119" t="s">
        <v>19990</v>
      </c>
      <c r="C4830" s="118" t="s">
        <v>15233</v>
      </c>
      <c r="D4830" s="120">
        <v>37.75</v>
      </c>
    </row>
    <row r="4831" spans="1:4" ht="15.75" customHeight="1" x14ac:dyDescent="0.25">
      <c r="A4831" s="118">
        <v>4507833</v>
      </c>
      <c r="B4831" s="119" t="s">
        <v>19991</v>
      </c>
      <c r="C4831" s="118" t="s">
        <v>15233</v>
      </c>
      <c r="D4831" s="120">
        <v>37.69</v>
      </c>
    </row>
    <row r="4832" spans="1:4" ht="15.75" customHeight="1" x14ac:dyDescent="0.25">
      <c r="A4832" s="118">
        <v>4507834</v>
      </c>
      <c r="B4832" s="119" t="s">
        <v>19992</v>
      </c>
      <c r="C4832" s="118" t="s">
        <v>15233</v>
      </c>
      <c r="D4832" s="120">
        <v>39.94</v>
      </c>
    </row>
    <row r="4833" spans="1:4" ht="15.75" customHeight="1" x14ac:dyDescent="0.25">
      <c r="A4833" s="118">
        <v>4508184</v>
      </c>
      <c r="B4833" s="119" t="s">
        <v>19993</v>
      </c>
      <c r="C4833" s="118" t="s">
        <v>15233</v>
      </c>
      <c r="D4833" s="120">
        <v>39.78</v>
      </c>
    </row>
    <row r="4834" spans="1:4" ht="15.75" customHeight="1" x14ac:dyDescent="0.25">
      <c r="A4834" s="118">
        <v>4507835</v>
      </c>
      <c r="B4834" s="119" t="s">
        <v>19994</v>
      </c>
      <c r="C4834" s="118" t="s">
        <v>15233</v>
      </c>
      <c r="D4834" s="120">
        <v>39.630000000000003</v>
      </c>
    </row>
    <row r="4835" spans="1:4" ht="15.75" customHeight="1" x14ac:dyDescent="0.25">
      <c r="A4835" s="118">
        <v>4508174</v>
      </c>
      <c r="B4835" s="119" t="s">
        <v>19995</v>
      </c>
      <c r="C4835" s="118" t="s">
        <v>15233</v>
      </c>
      <c r="D4835" s="120">
        <v>39.93</v>
      </c>
    </row>
    <row r="4836" spans="1:4" ht="15.75" customHeight="1" x14ac:dyDescent="0.25">
      <c r="A4836" s="118">
        <v>4507836</v>
      </c>
      <c r="B4836" s="119" t="s">
        <v>19996</v>
      </c>
      <c r="C4836" s="118" t="s">
        <v>15233</v>
      </c>
      <c r="D4836" s="120">
        <v>39.71</v>
      </c>
    </row>
    <row r="4837" spans="1:4" ht="15.75" customHeight="1" x14ac:dyDescent="0.25">
      <c r="A4837" s="118">
        <v>4507837</v>
      </c>
      <c r="B4837" s="119" t="s">
        <v>19997</v>
      </c>
      <c r="C4837" s="118" t="s">
        <v>15233</v>
      </c>
      <c r="D4837" s="120">
        <v>42.2</v>
      </c>
    </row>
    <row r="4838" spans="1:4" ht="15.75" customHeight="1" x14ac:dyDescent="0.25">
      <c r="A4838" s="118">
        <v>4507838</v>
      </c>
      <c r="B4838" s="119" t="s">
        <v>19998</v>
      </c>
      <c r="C4838" s="118" t="s">
        <v>15233</v>
      </c>
      <c r="D4838" s="120">
        <v>42.53</v>
      </c>
    </row>
    <row r="4839" spans="1:4" ht="15.75" customHeight="1" x14ac:dyDescent="0.25">
      <c r="A4839" s="118">
        <v>4507839</v>
      </c>
      <c r="B4839" s="119" t="s">
        <v>19999</v>
      </c>
      <c r="C4839" s="118" t="s">
        <v>15233</v>
      </c>
      <c r="D4839" s="120">
        <v>44.48</v>
      </c>
    </row>
    <row r="4840" spans="1:4" ht="15.75" customHeight="1" x14ac:dyDescent="0.25">
      <c r="A4840" s="118">
        <v>4508175</v>
      </c>
      <c r="B4840" s="119" t="s">
        <v>20000</v>
      </c>
      <c r="C4840" s="118" t="s">
        <v>15233</v>
      </c>
      <c r="D4840" s="120">
        <v>44.26</v>
      </c>
    </row>
    <row r="4841" spans="1:4" ht="15.75" customHeight="1" x14ac:dyDescent="0.25">
      <c r="A4841" s="118">
        <v>4507840</v>
      </c>
      <c r="B4841" s="119" t="s">
        <v>20001</v>
      </c>
      <c r="C4841" s="118" t="s">
        <v>15233</v>
      </c>
      <c r="D4841" s="120">
        <v>44.22</v>
      </c>
    </row>
    <row r="4842" spans="1:4" ht="15.75" customHeight="1" x14ac:dyDescent="0.25">
      <c r="A4842" s="118">
        <v>4507841</v>
      </c>
      <c r="B4842" s="119" t="s">
        <v>20002</v>
      </c>
      <c r="C4842" s="118" t="s">
        <v>15233</v>
      </c>
      <c r="D4842" s="120">
        <v>43.91</v>
      </c>
    </row>
    <row r="4843" spans="1:4" ht="15.75" customHeight="1" x14ac:dyDescent="0.25">
      <c r="A4843" s="118">
        <v>4507842</v>
      </c>
      <c r="B4843" s="119" t="s">
        <v>20003</v>
      </c>
      <c r="C4843" s="118" t="s">
        <v>15233</v>
      </c>
      <c r="D4843" s="120">
        <v>48</v>
      </c>
    </row>
    <row r="4844" spans="1:4" ht="15.75" customHeight="1" x14ac:dyDescent="0.25">
      <c r="A4844" s="118">
        <v>4508185</v>
      </c>
      <c r="B4844" s="119" t="s">
        <v>20004</v>
      </c>
      <c r="C4844" s="118" t="s">
        <v>15233</v>
      </c>
      <c r="D4844" s="120">
        <v>47.72</v>
      </c>
    </row>
    <row r="4845" spans="1:4" ht="15.75" customHeight="1" x14ac:dyDescent="0.25">
      <c r="A4845" s="118">
        <v>4507843</v>
      </c>
      <c r="B4845" s="119" t="s">
        <v>20005</v>
      </c>
      <c r="C4845" s="118" t="s">
        <v>15233</v>
      </c>
      <c r="D4845" s="120">
        <v>47.57</v>
      </c>
    </row>
    <row r="4846" spans="1:4" ht="15.75" customHeight="1" x14ac:dyDescent="0.25">
      <c r="A4846" s="118">
        <v>4507844</v>
      </c>
      <c r="B4846" s="119" t="s">
        <v>20006</v>
      </c>
      <c r="C4846" s="118" t="s">
        <v>15233</v>
      </c>
      <c r="D4846" s="120">
        <v>50.66</v>
      </c>
    </row>
    <row r="4847" spans="1:4" ht="15.75" customHeight="1" x14ac:dyDescent="0.25">
      <c r="A4847" s="118">
        <v>4508186</v>
      </c>
      <c r="B4847" s="119" t="s">
        <v>20007</v>
      </c>
      <c r="C4847" s="118" t="s">
        <v>15233</v>
      </c>
      <c r="D4847" s="120">
        <v>50.73</v>
      </c>
    </row>
    <row r="4848" spans="1:4" ht="15.75" customHeight="1" x14ac:dyDescent="0.25">
      <c r="A4848" s="118">
        <v>4508187</v>
      </c>
      <c r="B4848" s="119" t="s">
        <v>20008</v>
      </c>
      <c r="C4848" s="118" t="s">
        <v>15233</v>
      </c>
      <c r="D4848" s="120">
        <v>50.58</v>
      </c>
    </row>
    <row r="4849" spans="1:4" ht="15.75" customHeight="1" x14ac:dyDescent="0.25">
      <c r="A4849" s="118">
        <v>4507845</v>
      </c>
      <c r="B4849" s="119" t="s">
        <v>20009</v>
      </c>
      <c r="C4849" s="118" t="s">
        <v>15233</v>
      </c>
      <c r="D4849" s="120">
        <v>50.27</v>
      </c>
    </row>
    <row r="4850" spans="1:4" ht="15.75" customHeight="1" x14ac:dyDescent="0.25">
      <c r="A4850" s="118">
        <v>4507846</v>
      </c>
      <c r="B4850" s="119" t="s">
        <v>20010</v>
      </c>
      <c r="C4850" s="118" t="s">
        <v>15233</v>
      </c>
      <c r="D4850" s="120">
        <v>50.11</v>
      </c>
    </row>
    <row r="4851" spans="1:4" ht="15.75" customHeight="1" x14ac:dyDescent="0.25">
      <c r="A4851" s="118">
        <v>4507847</v>
      </c>
      <c r="B4851" s="119" t="s">
        <v>20011</v>
      </c>
      <c r="C4851" s="118" t="s">
        <v>15233</v>
      </c>
      <c r="D4851" s="120">
        <v>55.67</v>
      </c>
    </row>
    <row r="4852" spans="1:4" ht="15.75" customHeight="1" x14ac:dyDescent="0.25">
      <c r="A4852" s="118">
        <v>4507848</v>
      </c>
      <c r="B4852" s="119" t="s">
        <v>20012</v>
      </c>
      <c r="C4852" s="118" t="s">
        <v>15233</v>
      </c>
      <c r="D4852" s="120">
        <v>55.23</v>
      </c>
    </row>
    <row r="4853" spans="1:4" ht="15.75" customHeight="1" x14ac:dyDescent="0.25">
      <c r="A4853" s="118">
        <v>4507849</v>
      </c>
      <c r="B4853" s="119" t="s">
        <v>20013</v>
      </c>
      <c r="C4853" s="118" t="s">
        <v>15233</v>
      </c>
      <c r="D4853" s="120">
        <v>55.04</v>
      </c>
    </row>
    <row r="4854" spans="1:4" ht="15.75" customHeight="1" x14ac:dyDescent="0.25">
      <c r="A4854" s="118">
        <v>4508176</v>
      </c>
      <c r="B4854" s="119" t="s">
        <v>20014</v>
      </c>
      <c r="C4854" s="118" t="s">
        <v>15233</v>
      </c>
      <c r="D4854" s="120">
        <v>54.85</v>
      </c>
    </row>
    <row r="4855" spans="1:4" ht="15.75" customHeight="1" x14ac:dyDescent="0.25">
      <c r="A4855" s="118">
        <v>4507850</v>
      </c>
      <c r="B4855" s="119" t="s">
        <v>20015</v>
      </c>
      <c r="C4855" s="118" t="s">
        <v>15233</v>
      </c>
      <c r="D4855" s="120">
        <v>54.63</v>
      </c>
    </row>
    <row r="4856" spans="1:4" ht="15.75" customHeight="1" x14ac:dyDescent="0.25">
      <c r="A4856" s="118">
        <v>4507956</v>
      </c>
      <c r="B4856" s="119" t="s">
        <v>20016</v>
      </c>
      <c r="C4856" s="118" t="s">
        <v>15241</v>
      </c>
      <c r="D4856" s="120">
        <v>10.050000000000001</v>
      </c>
    </row>
    <row r="4857" spans="1:4" ht="15.75" customHeight="1" x14ac:dyDescent="0.25">
      <c r="A4857" s="118">
        <v>4507957</v>
      </c>
      <c r="B4857" s="119" t="s">
        <v>20017</v>
      </c>
      <c r="C4857" s="118" t="s">
        <v>15241</v>
      </c>
      <c r="D4857" s="120">
        <v>10.029999999999999</v>
      </c>
    </row>
    <row r="4858" spans="1:4" ht="15.75" customHeight="1" x14ac:dyDescent="0.25">
      <c r="A4858" s="118">
        <v>4507958</v>
      </c>
      <c r="B4858" s="119" t="s">
        <v>20018</v>
      </c>
      <c r="C4858" s="118" t="s">
        <v>15241</v>
      </c>
      <c r="D4858" s="120">
        <v>14.64</v>
      </c>
    </row>
    <row r="4859" spans="1:4" ht="15.75" customHeight="1" x14ac:dyDescent="0.25">
      <c r="A4859" s="118">
        <v>4507959</v>
      </c>
      <c r="B4859" s="119" t="s">
        <v>20019</v>
      </c>
      <c r="C4859" s="118" t="s">
        <v>15241</v>
      </c>
      <c r="D4859" s="120">
        <v>14.64</v>
      </c>
    </row>
    <row r="4860" spans="1:4" ht="15.75" customHeight="1" x14ac:dyDescent="0.25">
      <c r="A4860" s="118">
        <v>4516138</v>
      </c>
      <c r="B4860" s="119" t="s">
        <v>20020</v>
      </c>
      <c r="C4860" s="118" t="s">
        <v>15241</v>
      </c>
      <c r="D4860" s="120">
        <v>10.199999999999999</v>
      </c>
    </row>
    <row r="4861" spans="1:4" ht="15.75" customHeight="1" x14ac:dyDescent="0.25">
      <c r="A4861" s="118">
        <v>4516137</v>
      </c>
      <c r="B4861" s="119" t="s">
        <v>20021</v>
      </c>
      <c r="C4861" s="118" t="s">
        <v>16589</v>
      </c>
      <c r="D4861" s="120">
        <v>140.96</v>
      </c>
    </row>
    <row r="4862" spans="1:4" ht="15.75" customHeight="1" x14ac:dyDescent="0.25">
      <c r="A4862" s="118">
        <v>4805755</v>
      </c>
      <c r="B4862" s="119" t="s">
        <v>20022</v>
      </c>
      <c r="C4862" s="118" t="s">
        <v>15350</v>
      </c>
      <c r="D4862" s="120">
        <v>35.69</v>
      </c>
    </row>
    <row r="4863" spans="1:4" ht="15.75" customHeight="1" x14ac:dyDescent="0.25">
      <c r="A4863" s="118">
        <v>4805756</v>
      </c>
      <c r="B4863" s="119" t="s">
        <v>20023</v>
      </c>
      <c r="C4863" s="118" t="s">
        <v>16589</v>
      </c>
      <c r="D4863" s="120">
        <v>5.35</v>
      </c>
    </row>
    <row r="4864" spans="1:4" ht="15.75" customHeight="1" x14ac:dyDescent="0.25">
      <c r="A4864" s="118">
        <v>4816020</v>
      </c>
      <c r="B4864" s="119" t="s">
        <v>20024</v>
      </c>
      <c r="C4864" s="118" t="s">
        <v>15350</v>
      </c>
      <c r="D4864" s="120">
        <v>13.12</v>
      </c>
    </row>
    <row r="4865" spans="1:4" ht="15.75" customHeight="1" x14ac:dyDescent="0.25">
      <c r="A4865" s="118">
        <v>4816019</v>
      </c>
      <c r="B4865" s="119" t="s">
        <v>20025</v>
      </c>
      <c r="C4865" s="118" t="s">
        <v>15350</v>
      </c>
      <c r="D4865" s="120">
        <v>8.15</v>
      </c>
    </row>
    <row r="4866" spans="1:4" ht="15.75" customHeight="1" x14ac:dyDescent="0.25">
      <c r="A4866" s="118">
        <v>4816018</v>
      </c>
      <c r="B4866" s="119" t="s">
        <v>20026</v>
      </c>
      <c r="C4866" s="118" t="s">
        <v>15350</v>
      </c>
      <c r="D4866" s="120">
        <v>6.79</v>
      </c>
    </row>
    <row r="4867" spans="1:4" ht="15.75" customHeight="1" x14ac:dyDescent="0.25">
      <c r="A4867" s="118">
        <v>4816012</v>
      </c>
      <c r="B4867" s="119" t="s">
        <v>20027</v>
      </c>
      <c r="C4867" s="118" t="s">
        <v>15350</v>
      </c>
      <c r="D4867" s="120">
        <v>55.94</v>
      </c>
    </row>
    <row r="4868" spans="1:4" ht="15.75" customHeight="1" x14ac:dyDescent="0.25">
      <c r="A4868" s="118">
        <v>4815805</v>
      </c>
      <c r="B4868" s="119" t="s">
        <v>20028</v>
      </c>
      <c r="C4868" s="118" t="s">
        <v>16589</v>
      </c>
      <c r="D4868" s="120">
        <v>14.67</v>
      </c>
    </row>
    <row r="4869" spans="1:4" ht="15.75" customHeight="1" x14ac:dyDescent="0.25">
      <c r="A4869" s="118">
        <v>4815802</v>
      </c>
      <c r="B4869" s="119" t="s">
        <v>20029</v>
      </c>
      <c r="C4869" s="118" t="s">
        <v>16589</v>
      </c>
      <c r="D4869" s="120">
        <v>21.66</v>
      </c>
    </row>
    <row r="4870" spans="1:4" ht="15.75" customHeight="1" x14ac:dyDescent="0.25">
      <c r="A4870" s="118">
        <v>4805754</v>
      </c>
      <c r="B4870" s="119" t="s">
        <v>20030</v>
      </c>
      <c r="C4870" s="118" t="s">
        <v>15350</v>
      </c>
      <c r="D4870" s="120">
        <v>7.79</v>
      </c>
    </row>
    <row r="4871" spans="1:4" ht="15.75" customHeight="1" x14ac:dyDescent="0.25">
      <c r="A4871" s="118">
        <v>4816145</v>
      </c>
      <c r="B4871" s="119" t="s">
        <v>20031</v>
      </c>
      <c r="C4871" s="118" t="s">
        <v>15233</v>
      </c>
      <c r="D4871" s="120">
        <v>28.29</v>
      </c>
    </row>
    <row r="4872" spans="1:4" ht="15.75" customHeight="1" x14ac:dyDescent="0.25">
      <c r="A4872" s="118">
        <v>4816144</v>
      </c>
      <c r="B4872" s="119" t="s">
        <v>20032</v>
      </c>
      <c r="C4872" s="118" t="s">
        <v>15233</v>
      </c>
      <c r="D4872" s="120">
        <v>26.29</v>
      </c>
    </row>
    <row r="4873" spans="1:4" ht="15.75" customHeight="1" x14ac:dyDescent="0.25">
      <c r="A4873" s="118">
        <v>4816147</v>
      </c>
      <c r="B4873" s="119" t="s">
        <v>20033</v>
      </c>
      <c r="C4873" s="118" t="s">
        <v>15233</v>
      </c>
      <c r="D4873" s="120">
        <v>39.299999999999997</v>
      </c>
    </row>
    <row r="4874" spans="1:4" ht="15.75" customHeight="1" x14ac:dyDescent="0.25">
      <c r="A4874" s="118">
        <v>4816146</v>
      </c>
      <c r="B4874" s="119" t="s">
        <v>20034</v>
      </c>
      <c r="C4874" s="118" t="s">
        <v>15233</v>
      </c>
      <c r="D4874" s="120">
        <v>35.700000000000003</v>
      </c>
    </row>
    <row r="4875" spans="1:4" ht="15.75" customHeight="1" x14ac:dyDescent="0.25">
      <c r="A4875" s="118">
        <v>4816121</v>
      </c>
      <c r="B4875" s="119" t="s">
        <v>20035</v>
      </c>
      <c r="C4875" s="118" t="s">
        <v>15233</v>
      </c>
      <c r="D4875" s="120">
        <v>31.61</v>
      </c>
    </row>
    <row r="4876" spans="1:4" ht="15.75" customHeight="1" x14ac:dyDescent="0.25">
      <c r="A4876" s="118">
        <v>4816120</v>
      </c>
      <c r="B4876" s="119" t="s">
        <v>20036</v>
      </c>
      <c r="C4876" s="118" t="s">
        <v>15233</v>
      </c>
      <c r="D4876" s="120">
        <v>28.81</v>
      </c>
    </row>
    <row r="4877" spans="1:4" ht="15.75" customHeight="1" x14ac:dyDescent="0.25">
      <c r="A4877" s="118">
        <v>4816123</v>
      </c>
      <c r="B4877" s="119" t="s">
        <v>20037</v>
      </c>
      <c r="C4877" s="118" t="s">
        <v>15233</v>
      </c>
      <c r="D4877" s="120">
        <v>42.06</v>
      </c>
    </row>
    <row r="4878" spans="1:4" ht="15.75" customHeight="1" x14ac:dyDescent="0.25">
      <c r="A4878" s="118">
        <v>4816122</v>
      </c>
      <c r="B4878" s="119" t="s">
        <v>20038</v>
      </c>
      <c r="C4878" s="118" t="s">
        <v>15233</v>
      </c>
      <c r="D4878" s="120">
        <v>38.06</v>
      </c>
    </row>
    <row r="4879" spans="1:4" ht="15.75" customHeight="1" x14ac:dyDescent="0.25">
      <c r="A4879" s="118">
        <v>4816125</v>
      </c>
      <c r="B4879" s="119" t="s">
        <v>20039</v>
      </c>
      <c r="C4879" s="118" t="s">
        <v>15233</v>
      </c>
      <c r="D4879" s="120">
        <v>59.94</v>
      </c>
    </row>
    <row r="4880" spans="1:4" ht="15.75" customHeight="1" x14ac:dyDescent="0.25">
      <c r="A4880" s="118">
        <v>4816124</v>
      </c>
      <c r="B4880" s="119" t="s">
        <v>20040</v>
      </c>
      <c r="C4880" s="118" t="s">
        <v>15233</v>
      </c>
      <c r="D4880" s="120">
        <v>52.75</v>
      </c>
    </row>
    <row r="4881" spans="1:4" ht="15.75" customHeight="1" x14ac:dyDescent="0.25">
      <c r="A4881" s="118">
        <v>4816022</v>
      </c>
      <c r="B4881" s="119" t="s">
        <v>20041</v>
      </c>
      <c r="C4881" s="118" t="s">
        <v>15233</v>
      </c>
      <c r="D4881" s="120">
        <v>80.66</v>
      </c>
    </row>
    <row r="4882" spans="1:4" ht="15.75" customHeight="1" x14ac:dyDescent="0.25">
      <c r="A4882" s="118">
        <v>4816021</v>
      </c>
      <c r="B4882" s="119" t="s">
        <v>20042</v>
      </c>
      <c r="C4882" s="118" t="s">
        <v>15233</v>
      </c>
      <c r="D4882" s="120">
        <v>69.53</v>
      </c>
    </row>
    <row r="4883" spans="1:4" ht="15.75" customHeight="1" x14ac:dyDescent="0.25">
      <c r="A4883" s="118">
        <v>4816106</v>
      </c>
      <c r="B4883" s="119" t="s">
        <v>20043</v>
      </c>
      <c r="C4883" s="118" t="s">
        <v>15233</v>
      </c>
      <c r="D4883" s="120">
        <v>32.79</v>
      </c>
    </row>
    <row r="4884" spans="1:4" ht="15.75" customHeight="1" x14ac:dyDescent="0.25">
      <c r="A4884" s="118">
        <v>4816105</v>
      </c>
      <c r="B4884" s="119" t="s">
        <v>20044</v>
      </c>
      <c r="C4884" s="118" t="s">
        <v>15233</v>
      </c>
      <c r="D4884" s="120">
        <v>29.99</v>
      </c>
    </row>
    <row r="4885" spans="1:4" ht="15.75" customHeight="1" x14ac:dyDescent="0.25">
      <c r="A4885" s="118">
        <v>4816108</v>
      </c>
      <c r="B4885" s="119" t="s">
        <v>20045</v>
      </c>
      <c r="C4885" s="118" t="s">
        <v>15233</v>
      </c>
      <c r="D4885" s="120">
        <v>43.25</v>
      </c>
    </row>
    <row r="4886" spans="1:4" ht="15.75" customHeight="1" x14ac:dyDescent="0.25">
      <c r="A4886" s="118">
        <v>4816107</v>
      </c>
      <c r="B4886" s="119" t="s">
        <v>20046</v>
      </c>
      <c r="C4886" s="118" t="s">
        <v>15233</v>
      </c>
      <c r="D4886" s="120">
        <v>39.25</v>
      </c>
    </row>
    <row r="4887" spans="1:4" ht="15.75" customHeight="1" x14ac:dyDescent="0.25">
      <c r="A4887" s="118">
        <v>4816110</v>
      </c>
      <c r="B4887" s="119" t="s">
        <v>20047</v>
      </c>
      <c r="C4887" s="118" t="s">
        <v>15233</v>
      </c>
      <c r="D4887" s="120">
        <v>61.13</v>
      </c>
    </row>
    <row r="4888" spans="1:4" ht="15.75" customHeight="1" x14ac:dyDescent="0.25">
      <c r="A4888" s="118">
        <v>4816109</v>
      </c>
      <c r="B4888" s="119" t="s">
        <v>20048</v>
      </c>
      <c r="C4888" s="118" t="s">
        <v>15233</v>
      </c>
      <c r="D4888" s="120">
        <v>53.94</v>
      </c>
    </row>
    <row r="4889" spans="1:4" ht="15.75" customHeight="1" x14ac:dyDescent="0.25">
      <c r="A4889" s="118">
        <v>4816100</v>
      </c>
      <c r="B4889" s="119" t="s">
        <v>20049</v>
      </c>
      <c r="C4889" s="118" t="s">
        <v>15233</v>
      </c>
      <c r="D4889" s="120">
        <v>32.57</v>
      </c>
    </row>
    <row r="4890" spans="1:4" ht="15.75" customHeight="1" x14ac:dyDescent="0.25">
      <c r="A4890" s="118">
        <v>4816099</v>
      </c>
      <c r="B4890" s="119" t="s">
        <v>20050</v>
      </c>
      <c r="C4890" s="118" t="s">
        <v>15233</v>
      </c>
      <c r="D4890" s="120">
        <v>30.8</v>
      </c>
    </row>
    <row r="4891" spans="1:4" ht="15.75" customHeight="1" x14ac:dyDescent="0.25">
      <c r="A4891" s="118">
        <v>4816102</v>
      </c>
      <c r="B4891" s="119" t="s">
        <v>20051</v>
      </c>
      <c r="C4891" s="118" t="s">
        <v>15233</v>
      </c>
      <c r="D4891" s="120">
        <v>42.06</v>
      </c>
    </row>
    <row r="4892" spans="1:4" ht="15.75" customHeight="1" x14ac:dyDescent="0.25">
      <c r="A4892" s="118">
        <v>4816101</v>
      </c>
      <c r="B4892" s="119" t="s">
        <v>20052</v>
      </c>
      <c r="C4892" s="118" t="s">
        <v>15233</v>
      </c>
      <c r="D4892" s="120">
        <v>40.409999999999997</v>
      </c>
    </row>
    <row r="4893" spans="1:4" ht="15.75" customHeight="1" x14ac:dyDescent="0.25">
      <c r="A4893" s="118">
        <v>4816104</v>
      </c>
      <c r="B4893" s="119" t="s">
        <v>20053</v>
      </c>
      <c r="C4893" s="118" t="s">
        <v>15233</v>
      </c>
      <c r="D4893" s="120">
        <v>59.88</v>
      </c>
    </row>
    <row r="4894" spans="1:4" ht="15.75" customHeight="1" x14ac:dyDescent="0.25">
      <c r="A4894" s="118">
        <v>4816103</v>
      </c>
      <c r="B4894" s="119" t="s">
        <v>20054</v>
      </c>
      <c r="C4894" s="118" t="s">
        <v>15233</v>
      </c>
      <c r="D4894" s="120">
        <v>55.34</v>
      </c>
    </row>
    <row r="4895" spans="1:4" ht="15.75" customHeight="1" x14ac:dyDescent="0.25">
      <c r="A4895" s="118">
        <v>4815804</v>
      </c>
      <c r="B4895" s="119" t="s">
        <v>20055</v>
      </c>
      <c r="C4895" s="118" t="s">
        <v>15154</v>
      </c>
      <c r="D4895" s="120">
        <v>0.56000000000000005</v>
      </c>
    </row>
    <row r="4896" spans="1:4" ht="15.75" customHeight="1" x14ac:dyDescent="0.25">
      <c r="A4896" s="118">
        <v>4816002</v>
      </c>
      <c r="B4896" s="119" t="s">
        <v>20056</v>
      </c>
      <c r="C4896" s="118" t="s">
        <v>15350</v>
      </c>
      <c r="D4896" s="120">
        <v>1574.41</v>
      </c>
    </row>
    <row r="4897" spans="1:4" ht="15.75" customHeight="1" x14ac:dyDescent="0.25">
      <c r="A4897" s="118">
        <v>4805765</v>
      </c>
      <c r="B4897" s="119" t="s">
        <v>20057</v>
      </c>
      <c r="C4897" s="118" t="s">
        <v>15350</v>
      </c>
      <c r="D4897" s="120">
        <v>199.86</v>
      </c>
    </row>
    <row r="4898" spans="1:4" ht="15.75" customHeight="1" x14ac:dyDescent="0.25">
      <c r="A4898" s="118">
        <v>4816000</v>
      </c>
      <c r="B4898" s="119" t="s">
        <v>20058</v>
      </c>
      <c r="C4898" s="118" t="s">
        <v>15350</v>
      </c>
      <c r="D4898" s="120">
        <v>503.61</v>
      </c>
    </row>
    <row r="4899" spans="1:4" ht="15.75" customHeight="1" x14ac:dyDescent="0.25">
      <c r="A4899" s="118">
        <v>4816001</v>
      </c>
      <c r="B4899" s="119" t="s">
        <v>20059</v>
      </c>
      <c r="C4899" s="118" t="s">
        <v>15350</v>
      </c>
      <c r="D4899" s="120">
        <v>851.61</v>
      </c>
    </row>
    <row r="4900" spans="1:4" ht="15.75" customHeight="1" x14ac:dyDescent="0.25">
      <c r="A4900" s="118">
        <v>4805749</v>
      </c>
      <c r="B4900" s="119" t="s">
        <v>20060</v>
      </c>
      <c r="C4900" s="118" t="s">
        <v>15350</v>
      </c>
      <c r="D4900" s="120">
        <v>79.31</v>
      </c>
    </row>
    <row r="4901" spans="1:4" ht="15.75" customHeight="1" x14ac:dyDescent="0.25">
      <c r="A4901" s="118">
        <v>4805751</v>
      </c>
      <c r="B4901" s="119" t="s">
        <v>20061</v>
      </c>
      <c r="C4901" s="118" t="s">
        <v>15350</v>
      </c>
      <c r="D4901" s="120">
        <v>59.48</v>
      </c>
    </row>
    <row r="4902" spans="1:4" ht="15.75" customHeight="1" x14ac:dyDescent="0.25">
      <c r="A4902" s="118">
        <v>4805752</v>
      </c>
      <c r="B4902" s="119" t="s">
        <v>20062</v>
      </c>
      <c r="C4902" s="118" t="s">
        <v>15350</v>
      </c>
      <c r="D4902" s="120">
        <v>71.38</v>
      </c>
    </row>
    <row r="4903" spans="1:4" ht="15.75" customHeight="1" x14ac:dyDescent="0.25">
      <c r="A4903" s="118">
        <v>4805753</v>
      </c>
      <c r="B4903" s="119" t="s">
        <v>20063</v>
      </c>
      <c r="C4903" s="118" t="s">
        <v>15350</v>
      </c>
      <c r="D4903" s="120">
        <v>83.28</v>
      </c>
    </row>
    <row r="4904" spans="1:4" ht="15.75" customHeight="1" x14ac:dyDescent="0.25">
      <c r="A4904" s="118">
        <v>4805750</v>
      </c>
      <c r="B4904" s="119" t="s">
        <v>20064</v>
      </c>
      <c r="C4904" s="118" t="s">
        <v>15350</v>
      </c>
      <c r="D4904" s="120">
        <v>47.59</v>
      </c>
    </row>
    <row r="4905" spans="1:4" ht="15.75" customHeight="1" x14ac:dyDescent="0.25">
      <c r="A4905" s="118">
        <v>4805767</v>
      </c>
      <c r="B4905" s="119" t="s">
        <v>20065</v>
      </c>
      <c r="C4905" s="118" t="s">
        <v>15350</v>
      </c>
      <c r="D4905" s="120">
        <v>83.28</v>
      </c>
    </row>
    <row r="4906" spans="1:4" ht="15.75" customHeight="1" x14ac:dyDescent="0.25">
      <c r="A4906" s="118">
        <v>4805769</v>
      </c>
      <c r="B4906" s="119" t="s">
        <v>20066</v>
      </c>
      <c r="C4906" s="118" t="s">
        <v>15350</v>
      </c>
      <c r="D4906" s="120">
        <v>99.14</v>
      </c>
    </row>
    <row r="4907" spans="1:4" ht="15.75" customHeight="1" x14ac:dyDescent="0.25">
      <c r="A4907" s="118">
        <v>4805770</v>
      </c>
      <c r="B4907" s="119" t="s">
        <v>20067</v>
      </c>
      <c r="C4907" s="118" t="s">
        <v>15350</v>
      </c>
      <c r="D4907" s="120">
        <v>115</v>
      </c>
    </row>
    <row r="4908" spans="1:4" ht="15.75" customHeight="1" x14ac:dyDescent="0.25">
      <c r="A4908" s="118">
        <v>4805760</v>
      </c>
      <c r="B4908" s="119" t="s">
        <v>20068</v>
      </c>
      <c r="C4908" s="118" t="s">
        <v>15350</v>
      </c>
      <c r="D4908" s="120">
        <v>67.42</v>
      </c>
    </row>
    <row r="4909" spans="1:4" ht="15.75" customHeight="1" x14ac:dyDescent="0.25">
      <c r="A4909" s="118">
        <v>4805757</v>
      </c>
      <c r="B4909" s="119" t="s">
        <v>20069</v>
      </c>
      <c r="C4909" s="118" t="s">
        <v>15350</v>
      </c>
      <c r="D4909" s="120">
        <v>6.99</v>
      </c>
    </row>
    <row r="4910" spans="1:4" ht="15.75" customHeight="1" x14ac:dyDescent="0.25">
      <c r="A4910" s="118">
        <v>4805762</v>
      </c>
      <c r="B4910" s="119" t="s">
        <v>20070</v>
      </c>
      <c r="C4910" s="118" t="s">
        <v>15350</v>
      </c>
      <c r="D4910" s="120">
        <v>8.74</v>
      </c>
    </row>
    <row r="4911" spans="1:4" ht="15.75" customHeight="1" x14ac:dyDescent="0.25">
      <c r="A4911" s="118">
        <v>4806395</v>
      </c>
      <c r="B4911" s="119" t="s">
        <v>20071</v>
      </c>
      <c r="C4911" s="118" t="s">
        <v>15154</v>
      </c>
      <c r="D4911" s="120">
        <v>5.76</v>
      </c>
    </row>
    <row r="4912" spans="1:4" ht="15.75" customHeight="1" x14ac:dyDescent="0.25">
      <c r="A4912" s="118">
        <v>4816003</v>
      </c>
      <c r="B4912" s="119" t="s">
        <v>20072</v>
      </c>
      <c r="C4912" s="118" t="s">
        <v>15233</v>
      </c>
      <c r="D4912" s="120">
        <v>43.31</v>
      </c>
    </row>
    <row r="4913" spans="1:4" ht="15.75" customHeight="1" x14ac:dyDescent="0.25">
      <c r="A4913" s="118">
        <v>4816017</v>
      </c>
      <c r="B4913" s="119" t="s">
        <v>20073</v>
      </c>
      <c r="C4913" s="118" t="s">
        <v>15350</v>
      </c>
      <c r="D4913" s="120">
        <v>22.57</v>
      </c>
    </row>
    <row r="4914" spans="1:4" ht="15.75" customHeight="1" x14ac:dyDescent="0.25">
      <c r="A4914" s="118">
        <v>4816023</v>
      </c>
      <c r="B4914" s="119" t="s">
        <v>20074</v>
      </c>
      <c r="C4914" s="118" t="s">
        <v>18372</v>
      </c>
      <c r="D4914" s="120">
        <v>283.62</v>
      </c>
    </row>
    <row r="4915" spans="1:4" ht="15.75" customHeight="1" x14ac:dyDescent="0.25">
      <c r="A4915" s="118">
        <v>4816025</v>
      </c>
      <c r="B4915" s="119" t="s">
        <v>20075</v>
      </c>
      <c r="C4915" s="118" t="s">
        <v>18372</v>
      </c>
      <c r="D4915" s="120">
        <v>548.24</v>
      </c>
    </row>
    <row r="4916" spans="1:4" ht="15.75" customHeight="1" x14ac:dyDescent="0.25">
      <c r="A4916" s="118">
        <v>4816024</v>
      </c>
      <c r="B4916" s="119" t="s">
        <v>20076</v>
      </c>
      <c r="C4916" s="118" t="s">
        <v>18372</v>
      </c>
      <c r="D4916" s="120">
        <v>371.82</v>
      </c>
    </row>
    <row r="4917" spans="1:4" ht="15.75" customHeight="1" x14ac:dyDescent="0.25">
      <c r="A4917" s="118">
        <v>4816005</v>
      </c>
      <c r="B4917" s="119" t="s">
        <v>20077</v>
      </c>
      <c r="C4917" s="118" t="s">
        <v>15350</v>
      </c>
      <c r="D4917" s="120">
        <v>93.77</v>
      </c>
    </row>
    <row r="4918" spans="1:4" ht="15.75" customHeight="1" x14ac:dyDescent="0.25">
      <c r="A4918" s="118">
        <v>4800400</v>
      </c>
      <c r="B4918" s="119" t="s">
        <v>20078</v>
      </c>
      <c r="C4918" s="118" t="s">
        <v>16589</v>
      </c>
      <c r="D4918" s="120">
        <v>5.53</v>
      </c>
    </row>
    <row r="4919" spans="1:4" ht="15.75" customHeight="1" x14ac:dyDescent="0.25">
      <c r="A4919" s="118">
        <v>4816016</v>
      </c>
      <c r="B4919" s="119" t="s">
        <v>20079</v>
      </c>
      <c r="C4919" s="118" t="s">
        <v>15350</v>
      </c>
      <c r="D4919" s="120">
        <v>42.31</v>
      </c>
    </row>
    <row r="4920" spans="1:4" ht="15.75" customHeight="1" x14ac:dyDescent="0.25">
      <c r="A4920" s="118">
        <v>4800412</v>
      </c>
      <c r="B4920" s="119" t="s">
        <v>20080</v>
      </c>
      <c r="C4920" s="118" t="s">
        <v>16589</v>
      </c>
      <c r="D4920" s="120">
        <v>4.76</v>
      </c>
    </row>
    <row r="4921" spans="1:4" ht="15.75" customHeight="1" x14ac:dyDescent="0.25">
      <c r="A4921" s="118">
        <v>4815671</v>
      </c>
      <c r="B4921" s="119" t="s">
        <v>20081</v>
      </c>
      <c r="C4921" s="118" t="s">
        <v>15350</v>
      </c>
      <c r="D4921" s="120">
        <v>19.34</v>
      </c>
    </row>
    <row r="4922" spans="1:4" ht="15.75" customHeight="1" x14ac:dyDescent="0.25">
      <c r="A4922" s="118">
        <v>4815803</v>
      </c>
      <c r="B4922" s="119" t="s">
        <v>20082</v>
      </c>
      <c r="C4922" s="118" t="s">
        <v>15233</v>
      </c>
      <c r="D4922" s="120">
        <v>8.4499999999999993</v>
      </c>
    </row>
    <row r="4923" spans="1:4" ht="15.75" customHeight="1" x14ac:dyDescent="0.25">
      <c r="A4923" s="118">
        <v>4816011</v>
      </c>
      <c r="B4923" s="119" t="s">
        <v>20083</v>
      </c>
      <c r="C4923" s="118" t="s">
        <v>15350</v>
      </c>
      <c r="D4923" s="120">
        <v>1843.36</v>
      </c>
    </row>
    <row r="4924" spans="1:4" ht="15.75" customHeight="1" x14ac:dyDescent="0.25">
      <c r="A4924" s="118">
        <v>4816014</v>
      </c>
      <c r="B4924" s="119" t="s">
        <v>20084</v>
      </c>
      <c r="C4924" s="118" t="s">
        <v>15350</v>
      </c>
      <c r="D4924" s="120">
        <v>48.51</v>
      </c>
    </row>
    <row r="4925" spans="1:4" ht="15.75" customHeight="1" x14ac:dyDescent="0.25">
      <c r="A4925" s="118">
        <v>4816010</v>
      </c>
      <c r="B4925" s="119" t="s">
        <v>20085</v>
      </c>
      <c r="C4925" s="118" t="s">
        <v>15350</v>
      </c>
      <c r="D4925" s="120">
        <v>39.590000000000003</v>
      </c>
    </row>
    <row r="4926" spans="1:4" ht="15.75" customHeight="1" x14ac:dyDescent="0.25">
      <c r="A4926" s="118">
        <v>4816015</v>
      </c>
      <c r="B4926" s="119" t="s">
        <v>20086</v>
      </c>
      <c r="C4926" s="118" t="s">
        <v>15350</v>
      </c>
      <c r="D4926" s="120">
        <v>24.29</v>
      </c>
    </row>
    <row r="4927" spans="1:4" ht="15.75" customHeight="1" x14ac:dyDescent="0.25">
      <c r="A4927" s="118">
        <v>4816119</v>
      </c>
      <c r="B4927" s="119" t="s">
        <v>20087</v>
      </c>
      <c r="C4927" s="118" t="s">
        <v>15350</v>
      </c>
      <c r="D4927" s="120">
        <v>40.5</v>
      </c>
    </row>
    <row r="4928" spans="1:4" ht="15.75" customHeight="1" x14ac:dyDescent="0.25">
      <c r="A4928" s="118">
        <v>4816004</v>
      </c>
      <c r="B4928" s="119" t="s">
        <v>20088</v>
      </c>
      <c r="C4928" s="118" t="s">
        <v>15233</v>
      </c>
      <c r="D4928" s="120">
        <v>46.58</v>
      </c>
    </row>
    <row r="4929" spans="1:4" ht="15.75" customHeight="1" x14ac:dyDescent="0.25">
      <c r="A4929" s="118">
        <v>4915652</v>
      </c>
      <c r="B4929" s="119" t="s">
        <v>20089</v>
      </c>
      <c r="C4929" s="118" t="s">
        <v>15154</v>
      </c>
      <c r="D4929" s="120">
        <v>8.14</v>
      </c>
    </row>
    <row r="4930" spans="1:4" ht="15.75" customHeight="1" x14ac:dyDescent="0.25">
      <c r="A4930" s="118">
        <v>4915651</v>
      </c>
      <c r="B4930" s="119" t="s">
        <v>20090</v>
      </c>
      <c r="C4930" s="118" t="s">
        <v>15154</v>
      </c>
      <c r="D4930" s="120">
        <v>10.85</v>
      </c>
    </row>
    <row r="4931" spans="1:4" ht="15.75" customHeight="1" x14ac:dyDescent="0.25">
      <c r="A4931" s="118">
        <v>4915723</v>
      </c>
      <c r="B4931" s="119" t="s">
        <v>20091</v>
      </c>
      <c r="C4931" s="118" t="s">
        <v>16589</v>
      </c>
      <c r="D4931" s="120">
        <v>3.64</v>
      </c>
    </row>
    <row r="4932" spans="1:4" ht="15.75" customHeight="1" x14ac:dyDescent="0.25">
      <c r="A4932" s="118">
        <v>4915724</v>
      </c>
      <c r="B4932" s="119" t="s">
        <v>20092</v>
      </c>
      <c r="C4932" s="118" t="s">
        <v>16589</v>
      </c>
      <c r="D4932" s="120">
        <v>2.23</v>
      </c>
    </row>
    <row r="4933" spans="1:4" ht="15.75" customHeight="1" x14ac:dyDescent="0.25">
      <c r="A4933" s="118">
        <v>4915637</v>
      </c>
      <c r="B4933" s="119" t="s">
        <v>20093</v>
      </c>
      <c r="C4933" s="118" t="s">
        <v>16589</v>
      </c>
      <c r="D4933" s="120">
        <v>1.1599999999999999</v>
      </c>
    </row>
    <row r="4934" spans="1:4" ht="15.75" customHeight="1" x14ac:dyDescent="0.25">
      <c r="A4934" s="118">
        <v>4915779</v>
      </c>
      <c r="B4934" s="119" t="s">
        <v>20094</v>
      </c>
      <c r="C4934" s="118" t="s">
        <v>16589</v>
      </c>
      <c r="D4934" s="120">
        <v>0.85</v>
      </c>
    </row>
    <row r="4935" spans="1:4" ht="15.75" customHeight="1" x14ac:dyDescent="0.25">
      <c r="A4935" s="118">
        <v>4915638</v>
      </c>
      <c r="B4935" s="119" t="s">
        <v>20095</v>
      </c>
      <c r="C4935" s="118" t="s">
        <v>16589</v>
      </c>
      <c r="D4935" s="120">
        <v>0.97</v>
      </c>
    </row>
    <row r="4936" spans="1:4" ht="15.75" customHeight="1" x14ac:dyDescent="0.25">
      <c r="A4936" s="118">
        <v>4915636</v>
      </c>
      <c r="B4936" s="119" t="s">
        <v>20096</v>
      </c>
      <c r="C4936" s="118" t="s">
        <v>16589</v>
      </c>
      <c r="D4936" s="120">
        <v>1.21</v>
      </c>
    </row>
    <row r="4937" spans="1:4" ht="15.75" customHeight="1" x14ac:dyDescent="0.25">
      <c r="A4937" s="118">
        <v>4915744</v>
      </c>
      <c r="B4937" s="119" t="s">
        <v>20097</v>
      </c>
      <c r="C4937" s="118" t="s">
        <v>16589</v>
      </c>
      <c r="D4937" s="120">
        <v>0.79</v>
      </c>
    </row>
    <row r="4938" spans="1:4" ht="15.75" customHeight="1" x14ac:dyDescent="0.25">
      <c r="A4938" s="118">
        <v>4915700</v>
      </c>
      <c r="B4938" s="119" t="s">
        <v>20098</v>
      </c>
      <c r="C4938" s="118" t="s">
        <v>16589</v>
      </c>
      <c r="D4938" s="120">
        <v>1.3</v>
      </c>
    </row>
    <row r="4939" spans="1:4" ht="15.75" customHeight="1" x14ac:dyDescent="0.25">
      <c r="A4939" s="118">
        <v>4915590</v>
      </c>
      <c r="B4939" s="119" t="s">
        <v>20099</v>
      </c>
      <c r="C4939" s="118" t="s">
        <v>16589</v>
      </c>
      <c r="D4939" s="120">
        <v>0.93</v>
      </c>
    </row>
    <row r="4940" spans="1:4" ht="15.75" customHeight="1" x14ac:dyDescent="0.25">
      <c r="A4940" s="118">
        <v>4915591</v>
      </c>
      <c r="B4940" s="119" t="s">
        <v>20100</v>
      </c>
      <c r="C4940" s="118" t="s">
        <v>16589</v>
      </c>
      <c r="D4940" s="120">
        <v>1.06</v>
      </c>
    </row>
    <row r="4941" spans="1:4" ht="15.75" customHeight="1" x14ac:dyDescent="0.25">
      <c r="A4941" s="118">
        <v>4915701</v>
      </c>
      <c r="B4941" s="119" t="s">
        <v>20101</v>
      </c>
      <c r="C4941" s="118" t="s">
        <v>16589</v>
      </c>
      <c r="D4941" s="120">
        <v>1.3</v>
      </c>
    </row>
    <row r="4942" spans="1:4" ht="15.75" customHeight="1" x14ac:dyDescent="0.25">
      <c r="A4942" s="118">
        <v>4915703</v>
      </c>
      <c r="B4942" s="119" t="s">
        <v>20102</v>
      </c>
      <c r="C4942" s="118" t="s">
        <v>15350</v>
      </c>
      <c r="D4942" s="120">
        <v>120.8</v>
      </c>
    </row>
    <row r="4943" spans="1:4" ht="15.75" customHeight="1" x14ac:dyDescent="0.25">
      <c r="A4943" s="118">
        <v>4915705</v>
      </c>
      <c r="B4943" s="119" t="s">
        <v>20103</v>
      </c>
      <c r="C4943" s="118" t="s">
        <v>15350</v>
      </c>
      <c r="D4943" s="120">
        <v>182.5</v>
      </c>
    </row>
    <row r="4944" spans="1:4" ht="15.75" customHeight="1" x14ac:dyDescent="0.25">
      <c r="A4944" s="118">
        <v>4915743</v>
      </c>
      <c r="B4944" s="119" t="s">
        <v>20104</v>
      </c>
      <c r="C4944" s="118" t="s">
        <v>16589</v>
      </c>
      <c r="D4944" s="120">
        <v>0.1</v>
      </c>
    </row>
    <row r="4945" spans="1:4" ht="15.75" customHeight="1" x14ac:dyDescent="0.25">
      <c r="A4945" s="118">
        <v>4915768</v>
      </c>
      <c r="B4945" s="119" t="s">
        <v>20105</v>
      </c>
      <c r="C4945" s="118" t="s">
        <v>15350</v>
      </c>
      <c r="D4945" s="120">
        <v>16.260000000000002</v>
      </c>
    </row>
    <row r="4946" spans="1:4" ht="15.75" customHeight="1" x14ac:dyDescent="0.25">
      <c r="A4946" s="118">
        <v>4915713</v>
      </c>
      <c r="B4946" s="119" t="s">
        <v>20106</v>
      </c>
      <c r="C4946" s="118" t="s">
        <v>15350</v>
      </c>
      <c r="D4946" s="120">
        <v>71.25</v>
      </c>
    </row>
    <row r="4947" spans="1:4" ht="15.75" customHeight="1" x14ac:dyDescent="0.25">
      <c r="A4947" s="118">
        <v>4915655</v>
      </c>
      <c r="B4947" s="119" t="s">
        <v>20107</v>
      </c>
      <c r="C4947" s="118" t="s">
        <v>15350</v>
      </c>
      <c r="D4947" s="120">
        <v>113.51</v>
      </c>
    </row>
    <row r="4948" spans="1:4" ht="15.75" customHeight="1" x14ac:dyDescent="0.25">
      <c r="A4948" s="118">
        <v>4915656</v>
      </c>
      <c r="B4948" s="119" t="s">
        <v>20108</v>
      </c>
      <c r="C4948" s="118" t="s">
        <v>15350</v>
      </c>
      <c r="D4948" s="120">
        <v>90.01</v>
      </c>
    </row>
    <row r="4949" spans="1:4" ht="15.75" customHeight="1" x14ac:dyDescent="0.25">
      <c r="A4949" s="118">
        <v>4915657</v>
      </c>
      <c r="B4949" s="119" t="s">
        <v>20109</v>
      </c>
      <c r="C4949" s="118" t="s">
        <v>15350</v>
      </c>
      <c r="D4949" s="120">
        <v>76.06</v>
      </c>
    </row>
    <row r="4950" spans="1:4" ht="15.75" customHeight="1" x14ac:dyDescent="0.25">
      <c r="A4950" s="118">
        <v>4915658</v>
      </c>
      <c r="B4950" s="119" t="s">
        <v>20110</v>
      </c>
      <c r="C4950" s="118" t="s">
        <v>15350</v>
      </c>
      <c r="D4950" s="120">
        <v>67.03</v>
      </c>
    </row>
    <row r="4951" spans="1:4" ht="15.75" customHeight="1" x14ac:dyDescent="0.25">
      <c r="A4951" s="118">
        <v>4915659</v>
      </c>
      <c r="B4951" s="119" t="s">
        <v>20111</v>
      </c>
      <c r="C4951" s="118" t="s">
        <v>15350</v>
      </c>
      <c r="D4951" s="120">
        <v>60.82</v>
      </c>
    </row>
    <row r="4952" spans="1:4" ht="15.75" customHeight="1" x14ac:dyDescent="0.25">
      <c r="A4952" s="118">
        <v>4915660</v>
      </c>
      <c r="B4952" s="119" t="s">
        <v>20112</v>
      </c>
      <c r="C4952" s="118" t="s">
        <v>15350</v>
      </c>
      <c r="D4952" s="120">
        <v>56.44</v>
      </c>
    </row>
    <row r="4953" spans="1:4" ht="15.75" customHeight="1" x14ac:dyDescent="0.25">
      <c r="A4953" s="118">
        <v>4915661</v>
      </c>
      <c r="B4953" s="119" t="s">
        <v>20113</v>
      </c>
      <c r="C4953" s="118" t="s">
        <v>15350</v>
      </c>
      <c r="D4953" s="120">
        <v>162.32</v>
      </c>
    </row>
    <row r="4954" spans="1:4" ht="15.75" customHeight="1" x14ac:dyDescent="0.25">
      <c r="A4954" s="118">
        <v>4915662</v>
      </c>
      <c r="B4954" s="119" t="s">
        <v>20114</v>
      </c>
      <c r="C4954" s="118" t="s">
        <v>15350</v>
      </c>
      <c r="D4954" s="120">
        <v>129.6</v>
      </c>
    </row>
    <row r="4955" spans="1:4" ht="15.75" customHeight="1" x14ac:dyDescent="0.25">
      <c r="A4955" s="118">
        <v>4915663</v>
      </c>
      <c r="B4955" s="119" t="s">
        <v>20115</v>
      </c>
      <c r="C4955" s="118" t="s">
        <v>15350</v>
      </c>
      <c r="D4955" s="120">
        <v>108.8</v>
      </c>
    </row>
    <row r="4956" spans="1:4" ht="15.75" customHeight="1" x14ac:dyDescent="0.25">
      <c r="A4956" s="118">
        <v>4915664</v>
      </c>
      <c r="B4956" s="119" t="s">
        <v>20116</v>
      </c>
      <c r="C4956" s="118" t="s">
        <v>15350</v>
      </c>
      <c r="D4956" s="120">
        <v>96.63</v>
      </c>
    </row>
    <row r="4957" spans="1:4" ht="15.75" customHeight="1" x14ac:dyDescent="0.25">
      <c r="A4957" s="118">
        <v>4915665</v>
      </c>
      <c r="B4957" s="119" t="s">
        <v>20117</v>
      </c>
      <c r="C4957" s="118" t="s">
        <v>15350</v>
      </c>
      <c r="D4957" s="120">
        <v>88.41</v>
      </c>
    </row>
    <row r="4958" spans="1:4" ht="15.75" customHeight="1" x14ac:dyDescent="0.25">
      <c r="A4958" s="118">
        <v>4915666</v>
      </c>
      <c r="B4958" s="119" t="s">
        <v>20118</v>
      </c>
      <c r="C4958" s="118" t="s">
        <v>15350</v>
      </c>
      <c r="D4958" s="120">
        <v>82.61</v>
      </c>
    </row>
    <row r="4959" spans="1:4" ht="30" customHeight="1" x14ac:dyDescent="0.25">
      <c r="A4959" s="118">
        <v>4915650</v>
      </c>
      <c r="B4959" s="119" t="s">
        <v>20119</v>
      </c>
      <c r="C4959" s="118" t="s">
        <v>15241</v>
      </c>
      <c r="D4959" s="120">
        <v>283.83</v>
      </c>
    </row>
    <row r="4960" spans="1:4" ht="30" customHeight="1" x14ac:dyDescent="0.25">
      <c r="A4960" s="118">
        <v>4915645</v>
      </c>
      <c r="B4960" s="119" t="s">
        <v>20120</v>
      </c>
      <c r="C4960" s="118" t="s">
        <v>15241</v>
      </c>
      <c r="D4960" s="120">
        <v>201.09</v>
      </c>
    </row>
    <row r="4961" spans="1:4" ht="15.75" customHeight="1" x14ac:dyDescent="0.25">
      <c r="A4961" s="118">
        <v>4915712</v>
      </c>
      <c r="B4961" s="119" t="s">
        <v>20121</v>
      </c>
      <c r="C4961" s="118" t="s">
        <v>15350</v>
      </c>
      <c r="D4961" s="120">
        <v>23.75</v>
      </c>
    </row>
    <row r="4962" spans="1:4" ht="15.75" customHeight="1" x14ac:dyDescent="0.25">
      <c r="A4962" s="118">
        <v>4915711</v>
      </c>
      <c r="B4962" s="119" t="s">
        <v>20122</v>
      </c>
      <c r="C4962" s="118" t="s">
        <v>15233</v>
      </c>
      <c r="D4962" s="120">
        <v>1.58</v>
      </c>
    </row>
    <row r="4963" spans="1:4" ht="15.75" customHeight="1" x14ac:dyDescent="0.25">
      <c r="A4963" s="118">
        <v>4915718</v>
      </c>
      <c r="B4963" s="119" t="s">
        <v>20123</v>
      </c>
      <c r="C4963" s="118" t="s">
        <v>16589</v>
      </c>
      <c r="D4963" s="120">
        <v>10.46</v>
      </c>
    </row>
    <row r="4964" spans="1:4" ht="15.75" customHeight="1" x14ac:dyDescent="0.25">
      <c r="A4964" s="118">
        <v>4915790</v>
      </c>
      <c r="B4964" s="119" t="s">
        <v>20124</v>
      </c>
      <c r="C4964" s="118" t="s">
        <v>19544</v>
      </c>
      <c r="D4964" s="120">
        <v>249.55</v>
      </c>
    </row>
    <row r="4965" spans="1:4" ht="15.75" customHeight="1" x14ac:dyDescent="0.25">
      <c r="A4965" s="118">
        <v>4915793</v>
      </c>
      <c r="B4965" s="119" t="s">
        <v>20125</v>
      </c>
      <c r="C4965" s="118" t="s">
        <v>19544</v>
      </c>
      <c r="D4965" s="120">
        <v>192.01</v>
      </c>
    </row>
    <row r="4966" spans="1:4" ht="15.75" customHeight="1" x14ac:dyDescent="0.25">
      <c r="A4966" s="118">
        <v>4915792</v>
      </c>
      <c r="B4966" s="119" t="s">
        <v>20126</v>
      </c>
      <c r="C4966" s="118" t="s">
        <v>19544</v>
      </c>
      <c r="D4966" s="120">
        <v>74.62</v>
      </c>
    </row>
    <row r="4967" spans="1:4" ht="15.75" customHeight="1" x14ac:dyDescent="0.25">
      <c r="A4967" s="118">
        <v>4915672</v>
      </c>
      <c r="B4967" s="119" t="s">
        <v>20127</v>
      </c>
      <c r="C4967" s="118" t="s">
        <v>15233</v>
      </c>
      <c r="D4967" s="120">
        <v>4.75</v>
      </c>
    </row>
    <row r="4968" spans="1:4" ht="15.75" customHeight="1" x14ac:dyDescent="0.25">
      <c r="A4968" s="118">
        <v>4915708</v>
      </c>
      <c r="B4968" s="119" t="s">
        <v>20128</v>
      </c>
      <c r="C4968" s="118" t="s">
        <v>15233</v>
      </c>
      <c r="D4968" s="120">
        <v>0.79</v>
      </c>
    </row>
    <row r="4969" spans="1:4" ht="15.75" customHeight="1" x14ac:dyDescent="0.25">
      <c r="A4969" s="118">
        <v>4915710</v>
      </c>
      <c r="B4969" s="119" t="s">
        <v>20129</v>
      </c>
      <c r="C4969" s="118" t="s">
        <v>15233</v>
      </c>
      <c r="D4969" s="120">
        <v>4.75</v>
      </c>
    </row>
    <row r="4970" spans="1:4" ht="15.75" customHeight="1" x14ac:dyDescent="0.25">
      <c r="A4970" s="118">
        <v>4915709</v>
      </c>
      <c r="B4970" s="119" t="s">
        <v>20130</v>
      </c>
      <c r="C4970" s="118" t="s">
        <v>15233</v>
      </c>
      <c r="D4970" s="120">
        <v>1.19</v>
      </c>
    </row>
    <row r="4971" spans="1:4" ht="15.75" customHeight="1" x14ac:dyDescent="0.25">
      <c r="A4971" s="118">
        <v>4915686</v>
      </c>
      <c r="B4971" s="119" t="s">
        <v>20131</v>
      </c>
      <c r="C4971" s="118" t="s">
        <v>15154</v>
      </c>
      <c r="D4971" s="120">
        <v>4.75</v>
      </c>
    </row>
    <row r="4972" spans="1:4" ht="15.75" customHeight="1" x14ac:dyDescent="0.25">
      <c r="A4972" s="118">
        <v>4915687</v>
      </c>
      <c r="B4972" s="119" t="s">
        <v>20132</v>
      </c>
      <c r="C4972" s="118" t="s">
        <v>15154</v>
      </c>
      <c r="D4972" s="120">
        <v>2.97</v>
      </c>
    </row>
    <row r="4973" spans="1:4" ht="15.75" customHeight="1" x14ac:dyDescent="0.25">
      <c r="A4973" s="118">
        <v>4915634</v>
      </c>
      <c r="B4973" s="119" t="s">
        <v>20133</v>
      </c>
      <c r="C4973" s="118" t="s">
        <v>15233</v>
      </c>
      <c r="D4973" s="120">
        <v>71.75</v>
      </c>
    </row>
    <row r="4974" spans="1:4" ht="15.75" customHeight="1" x14ac:dyDescent="0.25">
      <c r="A4974" s="118">
        <v>4915633</v>
      </c>
      <c r="B4974" s="119" t="s">
        <v>20134</v>
      </c>
      <c r="C4974" s="118" t="s">
        <v>15233</v>
      </c>
      <c r="D4974" s="120">
        <v>23.67</v>
      </c>
    </row>
    <row r="4975" spans="1:4" ht="30" customHeight="1" x14ac:dyDescent="0.25">
      <c r="A4975" s="118">
        <v>4915714</v>
      </c>
      <c r="B4975" s="119" t="s">
        <v>20135</v>
      </c>
      <c r="C4975" s="118" t="s">
        <v>15233</v>
      </c>
      <c r="D4975" s="120">
        <v>2.89</v>
      </c>
    </row>
    <row r="4976" spans="1:4" ht="15.75" customHeight="1" x14ac:dyDescent="0.25">
      <c r="A4976" s="118">
        <v>4915507</v>
      </c>
      <c r="B4976" s="119" t="s">
        <v>20136</v>
      </c>
      <c r="C4976" s="118" t="s">
        <v>15233</v>
      </c>
      <c r="D4976" s="120">
        <v>66.31</v>
      </c>
    </row>
    <row r="4977" spans="1:4" ht="15.75" customHeight="1" x14ac:dyDescent="0.25">
      <c r="A4977" s="118">
        <v>4915587</v>
      </c>
      <c r="B4977" s="119" t="s">
        <v>20137</v>
      </c>
      <c r="C4977" s="118" t="s">
        <v>15233</v>
      </c>
      <c r="D4977" s="120">
        <v>46.27</v>
      </c>
    </row>
    <row r="4978" spans="1:4" ht="15.75" customHeight="1" x14ac:dyDescent="0.25">
      <c r="A4978" s="118">
        <v>4915759</v>
      </c>
      <c r="B4978" s="119" t="s">
        <v>20138</v>
      </c>
      <c r="C4978" s="118" t="s">
        <v>15154</v>
      </c>
      <c r="D4978" s="120">
        <v>7.99</v>
      </c>
    </row>
    <row r="4979" spans="1:4" ht="15.75" customHeight="1" x14ac:dyDescent="0.25">
      <c r="A4979" s="118">
        <v>4915758</v>
      </c>
      <c r="B4979" s="119" t="s">
        <v>20139</v>
      </c>
      <c r="C4979" s="118" t="s">
        <v>15233</v>
      </c>
      <c r="D4979" s="120">
        <v>4.7699999999999996</v>
      </c>
    </row>
    <row r="4980" spans="1:4" ht="15.75" customHeight="1" x14ac:dyDescent="0.25">
      <c r="A4980" s="118">
        <v>4915640</v>
      </c>
      <c r="B4980" s="119" t="s">
        <v>20140</v>
      </c>
      <c r="C4980" s="118" t="s">
        <v>15350</v>
      </c>
      <c r="D4980" s="120">
        <v>23.75</v>
      </c>
    </row>
    <row r="4981" spans="1:4" ht="15.75" customHeight="1" x14ac:dyDescent="0.25">
      <c r="A4981" s="118">
        <v>4915639</v>
      </c>
      <c r="B4981" s="119" t="s">
        <v>20141</v>
      </c>
      <c r="C4981" s="118" t="s">
        <v>16589</v>
      </c>
      <c r="D4981" s="120">
        <v>4.75</v>
      </c>
    </row>
    <row r="4982" spans="1:4" ht="15.75" customHeight="1" x14ac:dyDescent="0.25">
      <c r="A4982" s="118">
        <v>4915508</v>
      </c>
      <c r="B4982" s="119" t="s">
        <v>20142</v>
      </c>
      <c r="C4982" s="118" t="s">
        <v>16589</v>
      </c>
      <c r="D4982" s="120">
        <v>66.31</v>
      </c>
    </row>
    <row r="4983" spans="1:4" ht="15.75" customHeight="1" x14ac:dyDescent="0.25">
      <c r="A4983" s="118">
        <v>4915588</v>
      </c>
      <c r="B4983" s="119" t="s">
        <v>20143</v>
      </c>
      <c r="C4983" s="118" t="s">
        <v>16589</v>
      </c>
      <c r="D4983" s="120">
        <v>46.27</v>
      </c>
    </row>
    <row r="4984" spans="1:4" ht="30" customHeight="1" x14ac:dyDescent="0.25">
      <c r="A4984" s="118">
        <v>4915695</v>
      </c>
      <c r="B4984" s="119" t="s">
        <v>20144</v>
      </c>
      <c r="C4984" s="118" t="s">
        <v>15233</v>
      </c>
      <c r="D4984" s="120">
        <v>7.52</v>
      </c>
    </row>
    <row r="4985" spans="1:4" ht="30" customHeight="1" x14ac:dyDescent="0.25">
      <c r="A4985" s="118">
        <v>4915696</v>
      </c>
      <c r="B4985" s="119" t="s">
        <v>20145</v>
      </c>
      <c r="C4985" s="118" t="s">
        <v>15233</v>
      </c>
      <c r="D4985" s="120">
        <v>7.52</v>
      </c>
    </row>
    <row r="4986" spans="1:4" ht="30" customHeight="1" x14ac:dyDescent="0.25">
      <c r="A4986" s="118">
        <v>4915694</v>
      </c>
      <c r="B4986" s="119" t="s">
        <v>20146</v>
      </c>
      <c r="C4986" s="118" t="s">
        <v>15233</v>
      </c>
      <c r="D4986" s="120">
        <v>32.61</v>
      </c>
    </row>
    <row r="4987" spans="1:4" ht="15.75" customHeight="1" x14ac:dyDescent="0.25">
      <c r="A4987" s="118">
        <v>4915654</v>
      </c>
      <c r="B4987" s="119" t="s">
        <v>20147</v>
      </c>
      <c r="C4987" s="118" t="s">
        <v>16589</v>
      </c>
      <c r="D4987" s="120">
        <v>13.02</v>
      </c>
    </row>
    <row r="4988" spans="1:4" ht="15.75" customHeight="1" x14ac:dyDescent="0.25">
      <c r="A4988" s="118">
        <v>4900001</v>
      </c>
      <c r="B4988" s="119" t="s">
        <v>20148</v>
      </c>
      <c r="C4988" s="118" t="s">
        <v>15350</v>
      </c>
      <c r="D4988" s="120">
        <v>0</v>
      </c>
    </row>
    <row r="4989" spans="1:4" ht="15.75" customHeight="1" x14ac:dyDescent="0.25">
      <c r="A4989" s="118">
        <v>4915801</v>
      </c>
      <c r="B4989" s="119" t="s">
        <v>20149</v>
      </c>
      <c r="C4989" s="118" t="s">
        <v>15350</v>
      </c>
      <c r="D4989" s="120">
        <v>0</v>
      </c>
    </row>
    <row r="4990" spans="1:4" ht="15.75" customHeight="1" x14ac:dyDescent="0.25">
      <c r="A4990" s="118">
        <v>4916290</v>
      </c>
      <c r="B4990" s="119" t="s">
        <v>20150</v>
      </c>
      <c r="C4990" s="118" t="s">
        <v>15350</v>
      </c>
      <c r="D4990" s="120">
        <v>388.92</v>
      </c>
    </row>
    <row r="4991" spans="1:4" ht="15.75" customHeight="1" x14ac:dyDescent="0.25">
      <c r="A4991" s="118">
        <v>4915765</v>
      </c>
      <c r="B4991" s="119" t="s">
        <v>20151</v>
      </c>
      <c r="C4991" s="118" t="s">
        <v>15350</v>
      </c>
      <c r="D4991" s="120">
        <v>194.15</v>
      </c>
    </row>
    <row r="4992" spans="1:4" ht="15.75" customHeight="1" x14ac:dyDescent="0.25">
      <c r="A4992" s="118">
        <v>4915766</v>
      </c>
      <c r="B4992" s="119" t="s">
        <v>20152</v>
      </c>
      <c r="C4992" s="118" t="s">
        <v>15350</v>
      </c>
      <c r="D4992" s="120">
        <v>113.96</v>
      </c>
    </row>
    <row r="4993" spans="1:4" ht="15.75" customHeight="1" x14ac:dyDescent="0.25">
      <c r="A4993" s="118">
        <v>4915764</v>
      </c>
      <c r="B4993" s="119" t="s">
        <v>20153</v>
      </c>
      <c r="C4993" s="118" t="s">
        <v>15350</v>
      </c>
      <c r="D4993" s="120">
        <v>349.47</v>
      </c>
    </row>
    <row r="4994" spans="1:4" ht="15.75" customHeight="1" x14ac:dyDescent="0.25">
      <c r="A4994" s="118">
        <v>4915767</v>
      </c>
      <c r="B4994" s="119" t="s">
        <v>20154</v>
      </c>
      <c r="C4994" s="118" t="s">
        <v>15350</v>
      </c>
      <c r="D4994" s="120">
        <v>74.89</v>
      </c>
    </row>
    <row r="4995" spans="1:4" ht="15.75" customHeight="1" x14ac:dyDescent="0.25">
      <c r="A4995" s="118">
        <v>4915777</v>
      </c>
      <c r="B4995" s="119" t="s">
        <v>20155</v>
      </c>
      <c r="C4995" s="118" t="s">
        <v>15233</v>
      </c>
      <c r="D4995" s="120">
        <v>15.35</v>
      </c>
    </row>
    <row r="4996" spans="1:4" ht="15.75" customHeight="1" x14ac:dyDescent="0.25">
      <c r="A4996" s="118">
        <v>4915618</v>
      </c>
      <c r="B4996" s="119" t="s">
        <v>20156</v>
      </c>
      <c r="C4996" s="118" t="s">
        <v>16589</v>
      </c>
      <c r="D4996" s="120">
        <v>4.7300000000000004</v>
      </c>
    </row>
    <row r="4997" spans="1:4" ht="15.75" customHeight="1" x14ac:dyDescent="0.25">
      <c r="A4997" s="118">
        <v>4915774</v>
      </c>
      <c r="B4997" s="119" t="s">
        <v>20157</v>
      </c>
      <c r="C4997" s="118" t="s">
        <v>15350</v>
      </c>
      <c r="D4997" s="120">
        <v>26.58</v>
      </c>
    </row>
    <row r="4998" spans="1:4" ht="15.75" customHeight="1" x14ac:dyDescent="0.25">
      <c r="A4998" s="118">
        <v>4915719</v>
      </c>
      <c r="B4998" s="119" t="s">
        <v>20158</v>
      </c>
      <c r="C4998" s="118" t="s">
        <v>16589</v>
      </c>
      <c r="D4998" s="120">
        <v>39.5</v>
      </c>
    </row>
    <row r="4999" spans="1:4" ht="15.75" customHeight="1" x14ac:dyDescent="0.25">
      <c r="A4999" s="118">
        <v>4915611</v>
      </c>
      <c r="B4999" s="119" t="s">
        <v>20159</v>
      </c>
      <c r="C4999" s="118" t="s">
        <v>15350</v>
      </c>
      <c r="D4999" s="120">
        <v>12.05</v>
      </c>
    </row>
    <row r="5000" spans="1:4" ht="15.75" customHeight="1" x14ac:dyDescent="0.25">
      <c r="A5000" s="118">
        <v>4915733</v>
      </c>
      <c r="B5000" s="119" t="s">
        <v>20160</v>
      </c>
      <c r="C5000" s="118" t="s">
        <v>15350</v>
      </c>
      <c r="D5000" s="120">
        <v>43.5</v>
      </c>
    </row>
    <row r="5001" spans="1:4" ht="15.75" customHeight="1" x14ac:dyDescent="0.25">
      <c r="A5001" s="118">
        <v>4915734</v>
      </c>
      <c r="B5001" s="119" t="s">
        <v>20161</v>
      </c>
      <c r="C5001" s="118" t="s">
        <v>15350</v>
      </c>
      <c r="D5001" s="120">
        <v>14.64</v>
      </c>
    </row>
    <row r="5002" spans="1:4" ht="15.75" customHeight="1" x14ac:dyDescent="0.25">
      <c r="A5002" s="118">
        <v>4915727</v>
      </c>
      <c r="B5002" s="119" t="s">
        <v>20162</v>
      </c>
      <c r="C5002" s="118" t="s">
        <v>15233</v>
      </c>
      <c r="D5002" s="120">
        <v>11.41</v>
      </c>
    </row>
    <row r="5003" spans="1:4" ht="15.75" customHeight="1" x14ac:dyDescent="0.25">
      <c r="A5003" s="118">
        <v>4915726</v>
      </c>
      <c r="B5003" s="119" t="s">
        <v>20163</v>
      </c>
      <c r="C5003" s="118" t="s">
        <v>15233</v>
      </c>
      <c r="D5003" s="120">
        <v>26.13</v>
      </c>
    </row>
    <row r="5004" spans="1:4" ht="15.75" customHeight="1" x14ac:dyDescent="0.25">
      <c r="A5004" s="118">
        <v>4915594</v>
      </c>
      <c r="B5004" s="119" t="s">
        <v>20164</v>
      </c>
      <c r="C5004" s="118" t="s">
        <v>15233</v>
      </c>
      <c r="D5004" s="120">
        <v>24.77</v>
      </c>
    </row>
    <row r="5005" spans="1:4" ht="15.75" customHeight="1" x14ac:dyDescent="0.25">
      <c r="A5005" s="118">
        <v>4915729</v>
      </c>
      <c r="B5005" s="119" t="s">
        <v>20165</v>
      </c>
      <c r="C5005" s="118" t="s">
        <v>15233</v>
      </c>
      <c r="D5005" s="120">
        <v>20.46</v>
      </c>
    </row>
    <row r="5006" spans="1:4" ht="15.75" customHeight="1" x14ac:dyDescent="0.25">
      <c r="A5006" s="118">
        <v>4915596</v>
      </c>
      <c r="B5006" s="119" t="s">
        <v>20166</v>
      </c>
      <c r="C5006" s="118" t="s">
        <v>15233</v>
      </c>
      <c r="D5006" s="120">
        <v>19.88</v>
      </c>
    </row>
    <row r="5007" spans="1:4" ht="15.75" customHeight="1" x14ac:dyDescent="0.25">
      <c r="A5007" s="118">
        <v>4915732</v>
      </c>
      <c r="B5007" s="119" t="s">
        <v>20167</v>
      </c>
      <c r="C5007" s="118" t="s">
        <v>15233</v>
      </c>
      <c r="D5007" s="120">
        <v>8.66</v>
      </c>
    </row>
    <row r="5008" spans="1:4" ht="15.75" customHeight="1" x14ac:dyDescent="0.25">
      <c r="A5008" s="118">
        <v>4915731</v>
      </c>
      <c r="B5008" s="119" t="s">
        <v>20168</v>
      </c>
      <c r="C5008" s="118" t="s">
        <v>15233</v>
      </c>
      <c r="D5008" s="120">
        <v>22.58</v>
      </c>
    </row>
    <row r="5009" spans="1:4" ht="15.75" customHeight="1" x14ac:dyDescent="0.25">
      <c r="A5009" s="118">
        <v>4915725</v>
      </c>
      <c r="B5009" s="119" t="s">
        <v>20169</v>
      </c>
      <c r="C5009" s="118" t="s">
        <v>15233</v>
      </c>
      <c r="D5009" s="120">
        <v>31.27</v>
      </c>
    </row>
    <row r="5010" spans="1:4" ht="15.75" customHeight="1" x14ac:dyDescent="0.25">
      <c r="A5010" s="118">
        <v>4915593</v>
      </c>
      <c r="B5010" s="119" t="s">
        <v>20170</v>
      </c>
      <c r="C5010" s="118" t="s">
        <v>15233</v>
      </c>
      <c r="D5010" s="120">
        <v>29.91</v>
      </c>
    </row>
    <row r="5011" spans="1:4" ht="15.75" customHeight="1" x14ac:dyDescent="0.25">
      <c r="A5011" s="118">
        <v>4915728</v>
      </c>
      <c r="B5011" s="119" t="s">
        <v>20171</v>
      </c>
      <c r="C5011" s="118" t="s">
        <v>15233</v>
      </c>
      <c r="D5011" s="120">
        <v>31.46</v>
      </c>
    </row>
    <row r="5012" spans="1:4" ht="15.75" customHeight="1" x14ac:dyDescent="0.25">
      <c r="A5012" s="118">
        <v>4915595</v>
      </c>
      <c r="B5012" s="119" t="s">
        <v>20172</v>
      </c>
      <c r="C5012" s="118" t="s">
        <v>15233</v>
      </c>
      <c r="D5012" s="120">
        <v>30.87</v>
      </c>
    </row>
    <row r="5013" spans="1:4" ht="15.75" customHeight="1" x14ac:dyDescent="0.25">
      <c r="A5013" s="118">
        <v>4915730</v>
      </c>
      <c r="B5013" s="119" t="s">
        <v>20173</v>
      </c>
      <c r="C5013" s="118" t="s">
        <v>15233</v>
      </c>
      <c r="D5013" s="120">
        <v>30.31</v>
      </c>
    </row>
    <row r="5014" spans="1:4" ht="15.75" customHeight="1" x14ac:dyDescent="0.25">
      <c r="A5014" s="118">
        <v>4915598</v>
      </c>
      <c r="B5014" s="119" t="s">
        <v>20174</v>
      </c>
      <c r="C5014" s="118" t="s">
        <v>16589</v>
      </c>
      <c r="D5014" s="120">
        <v>0.12</v>
      </c>
    </row>
    <row r="5015" spans="1:4" ht="15.75" customHeight="1" x14ac:dyDescent="0.25">
      <c r="A5015" s="118">
        <v>4915748</v>
      </c>
      <c r="B5015" s="119" t="s">
        <v>20175</v>
      </c>
      <c r="C5015" s="118" t="s">
        <v>16589</v>
      </c>
      <c r="D5015" s="120">
        <v>231.87</v>
      </c>
    </row>
    <row r="5016" spans="1:4" ht="15.75" customHeight="1" x14ac:dyDescent="0.25">
      <c r="A5016" s="118">
        <v>4915608</v>
      </c>
      <c r="B5016" s="119" t="s">
        <v>20176</v>
      </c>
      <c r="C5016" s="118" t="s">
        <v>16589</v>
      </c>
      <c r="D5016" s="120">
        <v>2.9</v>
      </c>
    </row>
    <row r="5017" spans="1:4" ht="15.75" customHeight="1" x14ac:dyDescent="0.25">
      <c r="A5017" s="118">
        <v>4915613</v>
      </c>
      <c r="B5017" s="119" t="s">
        <v>20177</v>
      </c>
      <c r="C5017" s="118" t="s">
        <v>16589</v>
      </c>
      <c r="D5017" s="120">
        <v>0.27</v>
      </c>
    </row>
    <row r="5018" spans="1:4" ht="15.75" customHeight="1" x14ac:dyDescent="0.25">
      <c r="A5018" s="118">
        <v>4915692</v>
      </c>
      <c r="B5018" s="119" t="s">
        <v>20178</v>
      </c>
      <c r="C5018" s="118" t="s">
        <v>15350</v>
      </c>
      <c r="D5018" s="120">
        <v>431.38</v>
      </c>
    </row>
    <row r="5019" spans="1:4" ht="15.75" customHeight="1" x14ac:dyDescent="0.25">
      <c r="A5019" s="118">
        <v>4915746</v>
      </c>
      <c r="B5019" s="119" t="s">
        <v>20179</v>
      </c>
      <c r="C5019" s="118" t="s">
        <v>15350</v>
      </c>
      <c r="D5019" s="120">
        <v>326.97000000000003</v>
      </c>
    </row>
    <row r="5020" spans="1:4" ht="15.75" customHeight="1" x14ac:dyDescent="0.25">
      <c r="A5020" s="118">
        <v>4915630</v>
      </c>
      <c r="B5020" s="119" t="s">
        <v>20180</v>
      </c>
      <c r="C5020" s="118" t="s">
        <v>15350</v>
      </c>
      <c r="D5020" s="120">
        <v>431.38</v>
      </c>
    </row>
    <row r="5021" spans="1:4" ht="15.75" customHeight="1" x14ac:dyDescent="0.25">
      <c r="A5021" s="118">
        <v>4915631</v>
      </c>
      <c r="B5021" s="119" t="s">
        <v>20181</v>
      </c>
      <c r="C5021" s="118" t="s">
        <v>15350</v>
      </c>
      <c r="D5021" s="120">
        <v>326.97000000000003</v>
      </c>
    </row>
    <row r="5022" spans="1:4" ht="15.75" customHeight="1" x14ac:dyDescent="0.25">
      <c r="A5022" s="118">
        <v>4915785</v>
      </c>
      <c r="B5022" s="119" t="s">
        <v>20182</v>
      </c>
      <c r="C5022" s="118" t="s">
        <v>19544</v>
      </c>
      <c r="D5022" s="120">
        <v>416.53</v>
      </c>
    </row>
    <row r="5023" spans="1:4" ht="15.75" customHeight="1" x14ac:dyDescent="0.25">
      <c r="A5023" s="118">
        <v>4915786</v>
      </c>
      <c r="B5023" s="119" t="s">
        <v>20183</v>
      </c>
      <c r="C5023" s="118" t="s">
        <v>19544</v>
      </c>
      <c r="D5023" s="120">
        <v>182.21</v>
      </c>
    </row>
    <row r="5024" spans="1:4" ht="15.75" customHeight="1" x14ac:dyDescent="0.25">
      <c r="A5024" s="118">
        <v>4915795</v>
      </c>
      <c r="B5024" s="119" t="s">
        <v>20184</v>
      </c>
      <c r="C5024" s="118" t="s">
        <v>19544</v>
      </c>
      <c r="D5024" s="120">
        <v>401.04</v>
      </c>
    </row>
    <row r="5025" spans="1:4" ht="15.75" customHeight="1" x14ac:dyDescent="0.25">
      <c r="A5025" s="118">
        <v>4915800</v>
      </c>
      <c r="B5025" s="119" t="s">
        <v>20185</v>
      </c>
      <c r="C5025" s="118" t="s">
        <v>19544</v>
      </c>
      <c r="D5025" s="120">
        <v>52.82</v>
      </c>
    </row>
    <row r="5026" spans="1:4" ht="15.75" customHeight="1" x14ac:dyDescent="0.25">
      <c r="A5026" s="118">
        <v>4915799</v>
      </c>
      <c r="B5026" s="119" t="s">
        <v>20186</v>
      </c>
      <c r="C5026" s="118" t="s">
        <v>19544</v>
      </c>
      <c r="D5026" s="120">
        <v>40.619999999999997</v>
      </c>
    </row>
    <row r="5027" spans="1:4" ht="15.75" customHeight="1" x14ac:dyDescent="0.25">
      <c r="A5027" s="118">
        <v>4915698</v>
      </c>
      <c r="B5027" s="119" t="s">
        <v>20187</v>
      </c>
      <c r="C5027" s="118" t="s">
        <v>19544</v>
      </c>
      <c r="D5027" s="120">
        <v>21.03</v>
      </c>
    </row>
    <row r="5028" spans="1:4" ht="15.75" customHeight="1" x14ac:dyDescent="0.25">
      <c r="A5028" s="118">
        <v>4915794</v>
      </c>
      <c r="B5028" s="119" t="s">
        <v>20188</v>
      </c>
      <c r="C5028" s="118" t="s">
        <v>19544</v>
      </c>
      <c r="D5028" s="120">
        <v>639.45000000000005</v>
      </c>
    </row>
    <row r="5029" spans="1:4" ht="15.75" customHeight="1" x14ac:dyDescent="0.25">
      <c r="A5029" s="118">
        <v>4915789</v>
      </c>
      <c r="B5029" s="119" t="s">
        <v>20189</v>
      </c>
      <c r="C5029" s="118" t="s">
        <v>15154</v>
      </c>
      <c r="D5029" s="120">
        <v>2143.2600000000002</v>
      </c>
    </row>
    <row r="5030" spans="1:4" ht="15.75" customHeight="1" x14ac:dyDescent="0.25">
      <c r="A5030" s="118">
        <v>4915798</v>
      </c>
      <c r="B5030" s="119" t="s">
        <v>20190</v>
      </c>
      <c r="C5030" s="118" t="s">
        <v>15154</v>
      </c>
      <c r="D5030" s="120">
        <v>1778.46</v>
      </c>
    </row>
    <row r="5031" spans="1:4" ht="15.75" customHeight="1" x14ac:dyDescent="0.25">
      <c r="A5031" s="118">
        <v>4915788</v>
      </c>
      <c r="B5031" s="119" t="s">
        <v>20191</v>
      </c>
      <c r="C5031" s="118" t="s">
        <v>15154</v>
      </c>
      <c r="D5031" s="120">
        <v>1943.72</v>
      </c>
    </row>
    <row r="5032" spans="1:4" ht="15.75" customHeight="1" x14ac:dyDescent="0.25">
      <c r="A5032" s="118">
        <v>4915797</v>
      </c>
      <c r="B5032" s="119" t="s">
        <v>20192</v>
      </c>
      <c r="C5032" s="118" t="s">
        <v>15154</v>
      </c>
      <c r="D5032" s="120">
        <v>1042.76</v>
      </c>
    </row>
    <row r="5033" spans="1:4" ht="15.75" customHeight="1" x14ac:dyDescent="0.25">
      <c r="A5033" s="118">
        <v>4915787</v>
      </c>
      <c r="B5033" s="119" t="s">
        <v>20193</v>
      </c>
      <c r="C5033" s="118" t="s">
        <v>15154</v>
      </c>
      <c r="D5033" s="120">
        <v>944.57</v>
      </c>
    </row>
    <row r="5034" spans="1:4" ht="15.75" customHeight="1" x14ac:dyDescent="0.25">
      <c r="A5034" s="118">
        <v>4915796</v>
      </c>
      <c r="B5034" s="119" t="s">
        <v>20194</v>
      </c>
      <c r="C5034" s="118" t="s">
        <v>15154</v>
      </c>
      <c r="D5034" s="120">
        <v>378.2</v>
      </c>
    </row>
    <row r="5035" spans="1:4" ht="15.75" customHeight="1" x14ac:dyDescent="0.25">
      <c r="A5035" s="118">
        <v>4915760</v>
      </c>
      <c r="B5035" s="119" t="s">
        <v>20195</v>
      </c>
      <c r="C5035" s="118" t="s">
        <v>16589</v>
      </c>
      <c r="D5035" s="120">
        <v>23.54</v>
      </c>
    </row>
    <row r="5036" spans="1:4" ht="15.75" customHeight="1" x14ac:dyDescent="0.25">
      <c r="A5036" s="118">
        <v>4915699</v>
      </c>
      <c r="B5036" s="119" t="s">
        <v>20196</v>
      </c>
      <c r="C5036" s="118" t="s">
        <v>19544</v>
      </c>
      <c r="D5036" s="120">
        <v>32.549999999999997</v>
      </c>
    </row>
    <row r="5037" spans="1:4" ht="15.75" customHeight="1" x14ac:dyDescent="0.25">
      <c r="A5037" s="118">
        <v>4915736</v>
      </c>
      <c r="B5037" s="119" t="s">
        <v>20197</v>
      </c>
      <c r="C5037" s="118" t="s">
        <v>15350</v>
      </c>
      <c r="D5037" s="120">
        <v>17.8</v>
      </c>
    </row>
    <row r="5038" spans="1:4" ht="15.75" customHeight="1" x14ac:dyDescent="0.25">
      <c r="A5038" s="118">
        <v>4915735</v>
      </c>
      <c r="B5038" s="119" t="s">
        <v>20198</v>
      </c>
      <c r="C5038" s="118" t="s">
        <v>15350</v>
      </c>
      <c r="D5038" s="120">
        <v>14.24</v>
      </c>
    </row>
    <row r="5039" spans="1:4" ht="15.75" customHeight="1" x14ac:dyDescent="0.25">
      <c r="A5039" s="118">
        <v>4915670</v>
      </c>
      <c r="B5039" s="119" t="s">
        <v>20199</v>
      </c>
      <c r="C5039" s="118" t="s">
        <v>15350</v>
      </c>
      <c r="D5039" s="120">
        <v>207.61</v>
      </c>
    </row>
    <row r="5040" spans="1:4" ht="15.75" customHeight="1" x14ac:dyDescent="0.25">
      <c r="A5040" s="118">
        <v>4915668</v>
      </c>
      <c r="B5040" s="119" t="s">
        <v>20200</v>
      </c>
      <c r="C5040" s="118" t="s">
        <v>15350</v>
      </c>
      <c r="D5040" s="120">
        <v>329.09</v>
      </c>
    </row>
    <row r="5041" spans="1:4" ht="15.75" customHeight="1" x14ac:dyDescent="0.25">
      <c r="A5041" s="118">
        <v>4915761</v>
      </c>
      <c r="B5041" s="119" t="s">
        <v>20201</v>
      </c>
      <c r="C5041" s="118" t="s">
        <v>16589</v>
      </c>
      <c r="D5041" s="120">
        <v>4.75</v>
      </c>
    </row>
    <row r="5042" spans="1:4" ht="15.75" customHeight="1" x14ac:dyDescent="0.25">
      <c r="A5042" s="118">
        <v>4915762</v>
      </c>
      <c r="B5042" s="119" t="s">
        <v>20202</v>
      </c>
      <c r="C5042" s="118" t="s">
        <v>15233</v>
      </c>
      <c r="D5042" s="120">
        <v>2.37</v>
      </c>
    </row>
    <row r="5043" spans="1:4" ht="15.75" customHeight="1" x14ac:dyDescent="0.25">
      <c r="A5043" s="118">
        <v>4915738</v>
      </c>
      <c r="B5043" s="119" t="s">
        <v>20203</v>
      </c>
      <c r="C5043" s="118" t="s">
        <v>15350</v>
      </c>
      <c r="D5043" s="120">
        <v>6.24</v>
      </c>
    </row>
    <row r="5044" spans="1:4" ht="15.75" customHeight="1" x14ac:dyDescent="0.25">
      <c r="A5044" s="118">
        <v>4915737</v>
      </c>
      <c r="B5044" s="119" t="s">
        <v>20204</v>
      </c>
      <c r="C5044" s="118" t="s">
        <v>15350</v>
      </c>
      <c r="D5044" s="120">
        <v>5.21</v>
      </c>
    </row>
    <row r="5045" spans="1:4" ht="15.75" customHeight="1" x14ac:dyDescent="0.25">
      <c r="A5045" s="118">
        <v>4915669</v>
      </c>
      <c r="B5045" s="119" t="s">
        <v>20205</v>
      </c>
      <c r="C5045" s="118" t="s">
        <v>15350</v>
      </c>
      <c r="D5045" s="120">
        <v>8.4499999999999993</v>
      </c>
    </row>
    <row r="5046" spans="1:4" ht="15.75" customHeight="1" x14ac:dyDescent="0.25">
      <c r="A5046" s="118">
        <v>4915667</v>
      </c>
      <c r="B5046" s="119" t="s">
        <v>20206</v>
      </c>
      <c r="C5046" s="118" t="s">
        <v>15350</v>
      </c>
      <c r="D5046" s="120">
        <v>13.61</v>
      </c>
    </row>
    <row r="5047" spans="1:4" ht="15.75" customHeight="1" x14ac:dyDescent="0.25">
      <c r="A5047" s="118">
        <v>4915632</v>
      </c>
      <c r="B5047" s="119" t="s">
        <v>20207</v>
      </c>
      <c r="C5047" s="118" t="s">
        <v>15350</v>
      </c>
      <c r="D5047" s="120">
        <v>458.18</v>
      </c>
    </row>
    <row r="5048" spans="1:4" ht="15.75" customHeight="1" x14ac:dyDescent="0.25">
      <c r="A5048" s="118">
        <v>4915753</v>
      </c>
      <c r="B5048" s="119" t="s">
        <v>20208</v>
      </c>
      <c r="C5048" s="118" t="s">
        <v>15350</v>
      </c>
      <c r="D5048" s="120">
        <v>1411.91</v>
      </c>
    </row>
    <row r="5049" spans="1:4" ht="15.75" customHeight="1" x14ac:dyDescent="0.25">
      <c r="A5049" s="118">
        <v>4915776</v>
      </c>
      <c r="B5049" s="119" t="s">
        <v>20209</v>
      </c>
      <c r="C5049" s="118" t="s">
        <v>20210</v>
      </c>
      <c r="D5049" s="120">
        <v>809.7</v>
      </c>
    </row>
    <row r="5050" spans="1:4" ht="15.75" customHeight="1" x14ac:dyDescent="0.25">
      <c r="A5050" s="118">
        <v>4915740</v>
      </c>
      <c r="B5050" s="119" t="s">
        <v>20211</v>
      </c>
      <c r="C5050" s="118" t="s">
        <v>20210</v>
      </c>
      <c r="D5050" s="120">
        <v>1978.01</v>
      </c>
    </row>
    <row r="5051" spans="1:4" ht="15.75" customHeight="1" x14ac:dyDescent="0.25">
      <c r="A5051" s="118">
        <v>4915741</v>
      </c>
      <c r="B5051" s="119" t="s">
        <v>20212</v>
      </c>
      <c r="C5051" s="118" t="s">
        <v>20210</v>
      </c>
      <c r="D5051" s="120">
        <v>4747.22</v>
      </c>
    </row>
    <row r="5052" spans="1:4" ht="15.75" customHeight="1" x14ac:dyDescent="0.25">
      <c r="A5052" s="118">
        <v>4915775</v>
      </c>
      <c r="B5052" s="119" t="s">
        <v>20213</v>
      </c>
      <c r="C5052" s="118" t="s">
        <v>20210</v>
      </c>
      <c r="D5052" s="120">
        <v>917.42</v>
      </c>
    </row>
    <row r="5053" spans="1:4" ht="15.75" customHeight="1" x14ac:dyDescent="0.25">
      <c r="A5053" s="118">
        <v>4915742</v>
      </c>
      <c r="B5053" s="119" t="s">
        <v>20214</v>
      </c>
      <c r="C5053" s="118" t="s">
        <v>20210</v>
      </c>
      <c r="D5053" s="120">
        <v>523.96</v>
      </c>
    </row>
    <row r="5054" spans="1:4" ht="15.75" customHeight="1" x14ac:dyDescent="0.25">
      <c r="A5054" s="118">
        <v>4915626</v>
      </c>
      <c r="B5054" s="119" t="s">
        <v>20215</v>
      </c>
      <c r="C5054" s="118" t="s">
        <v>15233</v>
      </c>
      <c r="D5054" s="120">
        <v>2.92</v>
      </c>
    </row>
    <row r="5055" spans="1:4" ht="30" customHeight="1" x14ac:dyDescent="0.25">
      <c r="A5055" s="118">
        <v>4915653</v>
      </c>
      <c r="B5055" s="119" t="s">
        <v>20216</v>
      </c>
      <c r="C5055" s="118" t="s">
        <v>15241</v>
      </c>
      <c r="D5055" s="120">
        <v>68.72</v>
      </c>
    </row>
    <row r="5056" spans="1:4" ht="15.75" customHeight="1" x14ac:dyDescent="0.25">
      <c r="A5056" s="118">
        <v>4915623</v>
      </c>
      <c r="B5056" s="119" t="s">
        <v>20217</v>
      </c>
      <c r="C5056" s="118" t="s">
        <v>15350</v>
      </c>
      <c r="D5056" s="120">
        <v>58.8</v>
      </c>
    </row>
    <row r="5057" spans="1:4" ht="15.75" customHeight="1" x14ac:dyDescent="0.25">
      <c r="A5057" s="118">
        <v>4915625</v>
      </c>
      <c r="B5057" s="119" t="s">
        <v>20218</v>
      </c>
      <c r="C5057" s="118" t="s">
        <v>15350</v>
      </c>
      <c r="D5057" s="120">
        <v>50.08</v>
      </c>
    </row>
    <row r="5058" spans="1:4" ht="15.75" customHeight="1" x14ac:dyDescent="0.25">
      <c r="A5058" s="118">
        <v>4915621</v>
      </c>
      <c r="B5058" s="119" t="s">
        <v>20219</v>
      </c>
      <c r="C5058" s="118" t="s">
        <v>15350</v>
      </c>
      <c r="D5058" s="120">
        <v>5.19</v>
      </c>
    </row>
    <row r="5059" spans="1:4" ht="15.75" customHeight="1" x14ac:dyDescent="0.25">
      <c r="A5059" s="118">
        <v>4915720</v>
      </c>
      <c r="B5059" s="119" t="s">
        <v>20220</v>
      </c>
      <c r="C5059" s="118" t="s">
        <v>15154</v>
      </c>
      <c r="D5059" s="120">
        <v>33.68</v>
      </c>
    </row>
    <row r="5060" spans="1:4" ht="15.75" customHeight="1" x14ac:dyDescent="0.25">
      <c r="A5060" s="118">
        <v>4915592</v>
      </c>
      <c r="B5060" s="119" t="s">
        <v>20221</v>
      </c>
      <c r="C5060" s="118" t="s">
        <v>15154</v>
      </c>
      <c r="D5060" s="120">
        <v>33.130000000000003</v>
      </c>
    </row>
    <row r="5061" spans="1:4" ht="15.75" customHeight="1" x14ac:dyDescent="0.25">
      <c r="A5061" s="118">
        <v>4913703</v>
      </c>
      <c r="B5061" s="119" t="s">
        <v>20222</v>
      </c>
      <c r="C5061" s="118" t="s">
        <v>15154</v>
      </c>
      <c r="D5061" s="120">
        <v>5583.35</v>
      </c>
    </row>
    <row r="5062" spans="1:4" ht="15.75" customHeight="1" x14ac:dyDescent="0.25">
      <c r="A5062" s="118">
        <v>4913704</v>
      </c>
      <c r="B5062" s="119" t="s">
        <v>20223</v>
      </c>
      <c r="C5062" s="118" t="s">
        <v>15154</v>
      </c>
      <c r="D5062" s="120">
        <v>5463.37</v>
      </c>
    </row>
    <row r="5063" spans="1:4" ht="15.75" customHeight="1" x14ac:dyDescent="0.25">
      <c r="A5063" s="118">
        <v>4915757</v>
      </c>
      <c r="B5063" s="119" t="s">
        <v>20224</v>
      </c>
      <c r="C5063" s="118" t="s">
        <v>15350</v>
      </c>
      <c r="D5063" s="120">
        <v>487.32</v>
      </c>
    </row>
    <row r="5064" spans="1:4" ht="15.75" customHeight="1" x14ac:dyDescent="0.25">
      <c r="A5064" s="118">
        <v>4915678</v>
      </c>
      <c r="B5064" s="119" t="s">
        <v>20225</v>
      </c>
      <c r="C5064" s="118" t="s">
        <v>15350</v>
      </c>
      <c r="D5064" s="120">
        <v>438.52</v>
      </c>
    </row>
    <row r="5065" spans="1:4" ht="15.75" customHeight="1" x14ac:dyDescent="0.25">
      <c r="A5065" s="118">
        <v>4919547</v>
      </c>
      <c r="B5065" s="119" t="s">
        <v>20226</v>
      </c>
      <c r="C5065" s="118" t="s">
        <v>15154</v>
      </c>
      <c r="D5065" s="120">
        <v>503.18</v>
      </c>
    </row>
    <row r="5066" spans="1:4" ht="15.75" customHeight="1" x14ac:dyDescent="0.25">
      <c r="A5066" s="118">
        <v>4915716</v>
      </c>
      <c r="B5066" s="119" t="s">
        <v>20227</v>
      </c>
      <c r="C5066" s="118" t="s">
        <v>16589</v>
      </c>
      <c r="D5066" s="120">
        <v>12.97</v>
      </c>
    </row>
    <row r="5067" spans="1:4" ht="15.75" customHeight="1" x14ac:dyDescent="0.25">
      <c r="A5067" s="118">
        <v>4915750</v>
      </c>
      <c r="B5067" s="119" t="s">
        <v>20228</v>
      </c>
      <c r="C5067" s="118" t="s">
        <v>15233</v>
      </c>
      <c r="D5067" s="120">
        <v>210.38</v>
      </c>
    </row>
    <row r="5068" spans="1:4" ht="15.75" customHeight="1" x14ac:dyDescent="0.25">
      <c r="A5068" s="118">
        <v>4915769</v>
      </c>
      <c r="B5068" s="119" t="s">
        <v>20229</v>
      </c>
      <c r="C5068" s="118" t="s">
        <v>15350</v>
      </c>
      <c r="D5068" s="120">
        <v>34.61</v>
      </c>
    </row>
    <row r="5069" spans="1:4" ht="30" customHeight="1" x14ac:dyDescent="0.25">
      <c r="A5069" s="118">
        <v>5213836</v>
      </c>
      <c r="B5069" s="119" t="s">
        <v>20230</v>
      </c>
      <c r="C5069" s="118" t="s">
        <v>20231</v>
      </c>
      <c r="D5069" s="120">
        <v>1.18</v>
      </c>
    </row>
    <row r="5070" spans="1:4" ht="15.75" customHeight="1" x14ac:dyDescent="0.25">
      <c r="A5070" s="118">
        <v>5213368</v>
      </c>
      <c r="B5070" s="119" t="s">
        <v>20232</v>
      </c>
      <c r="C5070" s="118" t="s">
        <v>15154</v>
      </c>
      <c r="D5070" s="120">
        <v>20.16</v>
      </c>
    </row>
    <row r="5071" spans="1:4" ht="15.75" customHeight="1" x14ac:dyDescent="0.25">
      <c r="A5071" s="118">
        <v>5213367</v>
      </c>
      <c r="B5071" s="119" t="s">
        <v>20233</v>
      </c>
      <c r="C5071" s="118" t="s">
        <v>15154</v>
      </c>
      <c r="D5071" s="120">
        <v>19.149999999999999</v>
      </c>
    </row>
    <row r="5072" spans="1:4" ht="15.75" customHeight="1" x14ac:dyDescent="0.25">
      <c r="A5072" s="118">
        <v>5213385</v>
      </c>
      <c r="B5072" s="119" t="s">
        <v>20234</v>
      </c>
      <c r="C5072" s="118" t="s">
        <v>15154</v>
      </c>
      <c r="D5072" s="120">
        <v>405.37</v>
      </c>
    </row>
    <row r="5073" spans="1:4" ht="30" customHeight="1" x14ac:dyDescent="0.25">
      <c r="A5073" s="118">
        <v>5213343</v>
      </c>
      <c r="B5073" s="119" t="s">
        <v>20235</v>
      </c>
      <c r="C5073" s="118" t="s">
        <v>20231</v>
      </c>
      <c r="D5073" s="120">
        <v>4.29</v>
      </c>
    </row>
    <row r="5074" spans="1:4" ht="15.75" customHeight="1" x14ac:dyDescent="0.25">
      <c r="A5074" s="118">
        <v>5213390</v>
      </c>
      <c r="B5074" s="119" t="s">
        <v>20236</v>
      </c>
      <c r="C5074" s="118" t="s">
        <v>15233</v>
      </c>
      <c r="D5074" s="120">
        <v>348.69</v>
      </c>
    </row>
    <row r="5075" spans="1:4" ht="30" customHeight="1" x14ac:dyDescent="0.25">
      <c r="A5075" s="118">
        <v>5213344</v>
      </c>
      <c r="B5075" s="119" t="s">
        <v>20237</v>
      </c>
      <c r="C5075" s="118" t="s">
        <v>20238</v>
      </c>
      <c r="D5075" s="120">
        <v>3.75</v>
      </c>
    </row>
    <row r="5076" spans="1:4" ht="15.75" customHeight="1" x14ac:dyDescent="0.25">
      <c r="A5076" s="118">
        <v>5213386</v>
      </c>
      <c r="B5076" s="119" t="s">
        <v>20239</v>
      </c>
      <c r="C5076" s="118" t="s">
        <v>15154</v>
      </c>
      <c r="D5076" s="120">
        <v>659.93</v>
      </c>
    </row>
    <row r="5077" spans="1:4" ht="30" customHeight="1" x14ac:dyDescent="0.25">
      <c r="A5077" s="118">
        <v>5213345</v>
      </c>
      <c r="B5077" s="119" t="s">
        <v>20240</v>
      </c>
      <c r="C5077" s="118" t="s">
        <v>20231</v>
      </c>
      <c r="D5077" s="120">
        <v>6.34</v>
      </c>
    </row>
    <row r="5078" spans="1:4" ht="15.75" customHeight="1" x14ac:dyDescent="0.25">
      <c r="A5078" s="118">
        <v>5213387</v>
      </c>
      <c r="B5078" s="119" t="s">
        <v>20241</v>
      </c>
      <c r="C5078" s="118" t="s">
        <v>15154</v>
      </c>
      <c r="D5078" s="120">
        <v>945.46</v>
      </c>
    </row>
    <row r="5079" spans="1:4" ht="30" customHeight="1" x14ac:dyDescent="0.25">
      <c r="A5079" s="118">
        <v>5213346</v>
      </c>
      <c r="B5079" s="119" t="s">
        <v>20242</v>
      </c>
      <c r="C5079" s="118" t="s">
        <v>20231</v>
      </c>
      <c r="D5079" s="120">
        <v>8.9</v>
      </c>
    </row>
    <row r="5080" spans="1:4" ht="30" customHeight="1" x14ac:dyDescent="0.25">
      <c r="A5080" s="118">
        <v>5213843</v>
      </c>
      <c r="B5080" s="119" t="s">
        <v>20243</v>
      </c>
      <c r="C5080" s="118" t="s">
        <v>20238</v>
      </c>
      <c r="D5080" s="120">
        <v>1.03</v>
      </c>
    </row>
    <row r="5081" spans="1:4" ht="30" customHeight="1" x14ac:dyDescent="0.25">
      <c r="A5081" s="118">
        <v>5213833</v>
      </c>
      <c r="B5081" s="119" t="s">
        <v>20244</v>
      </c>
      <c r="C5081" s="118" t="s">
        <v>20231</v>
      </c>
      <c r="D5081" s="120">
        <v>11.98</v>
      </c>
    </row>
    <row r="5082" spans="1:4" ht="30" customHeight="1" x14ac:dyDescent="0.25">
      <c r="A5082" s="118">
        <v>5213834</v>
      </c>
      <c r="B5082" s="119" t="s">
        <v>20245</v>
      </c>
      <c r="C5082" s="118" t="s">
        <v>20231</v>
      </c>
      <c r="D5082" s="120">
        <v>7.89</v>
      </c>
    </row>
    <row r="5083" spans="1:4" ht="15.75" customHeight="1" x14ac:dyDescent="0.25">
      <c r="A5083" s="118">
        <v>5219544</v>
      </c>
      <c r="B5083" s="119" t="s">
        <v>20246</v>
      </c>
      <c r="C5083" s="118" t="s">
        <v>15154</v>
      </c>
      <c r="D5083" s="120">
        <v>250.16</v>
      </c>
    </row>
    <row r="5084" spans="1:4" ht="30" customHeight="1" x14ac:dyDescent="0.25">
      <c r="A5084" s="118">
        <v>5213383</v>
      </c>
      <c r="B5084" s="119" t="s">
        <v>20247</v>
      </c>
      <c r="C5084" s="118" t="s">
        <v>20231</v>
      </c>
      <c r="D5084" s="120">
        <v>0.81</v>
      </c>
    </row>
    <row r="5085" spans="1:4" ht="30" customHeight="1" x14ac:dyDescent="0.25">
      <c r="A5085" s="118">
        <v>5213380</v>
      </c>
      <c r="B5085" s="119" t="s">
        <v>20248</v>
      </c>
      <c r="C5085" s="118" t="s">
        <v>20231</v>
      </c>
      <c r="D5085" s="120">
        <v>1.94</v>
      </c>
    </row>
    <row r="5086" spans="1:4" ht="30" customHeight="1" x14ac:dyDescent="0.25">
      <c r="A5086" s="118">
        <v>5213838</v>
      </c>
      <c r="B5086" s="119" t="s">
        <v>20249</v>
      </c>
      <c r="C5086" s="118" t="s">
        <v>20231</v>
      </c>
      <c r="D5086" s="120">
        <v>5.35</v>
      </c>
    </row>
    <row r="5087" spans="1:4" ht="15.75" customHeight="1" x14ac:dyDescent="0.25">
      <c r="A5087" s="118">
        <v>5213837</v>
      </c>
      <c r="B5087" s="119" t="s">
        <v>20250</v>
      </c>
      <c r="C5087" s="118" t="s">
        <v>15154</v>
      </c>
      <c r="D5087" s="120">
        <v>169.35</v>
      </c>
    </row>
    <row r="5088" spans="1:4" ht="15.75" customHeight="1" x14ac:dyDescent="0.25">
      <c r="A5088" s="118">
        <v>5213835</v>
      </c>
      <c r="B5088" s="119" t="s">
        <v>20251</v>
      </c>
      <c r="C5088" s="118" t="s">
        <v>20231</v>
      </c>
      <c r="D5088" s="120">
        <v>0.76</v>
      </c>
    </row>
    <row r="5089" spans="1:4" ht="15.75" customHeight="1" x14ac:dyDescent="0.25">
      <c r="A5089" s="118">
        <v>5213839</v>
      </c>
      <c r="B5089" s="119" t="s">
        <v>20252</v>
      </c>
      <c r="C5089" s="118" t="s">
        <v>16589</v>
      </c>
      <c r="D5089" s="120">
        <v>355.94</v>
      </c>
    </row>
    <row r="5090" spans="1:4" ht="30" customHeight="1" x14ac:dyDescent="0.25">
      <c r="A5090" s="118">
        <v>5213347</v>
      </c>
      <c r="B5090" s="119" t="s">
        <v>20253</v>
      </c>
      <c r="C5090" s="118" t="s">
        <v>20254</v>
      </c>
      <c r="D5090" s="120">
        <v>7.94</v>
      </c>
    </row>
    <row r="5091" spans="1:4" ht="15.75" customHeight="1" x14ac:dyDescent="0.25">
      <c r="A5091" s="118">
        <v>5213840</v>
      </c>
      <c r="B5091" s="119" t="s">
        <v>20255</v>
      </c>
      <c r="C5091" s="118" t="s">
        <v>16589</v>
      </c>
      <c r="D5091" s="120">
        <v>48.57</v>
      </c>
    </row>
    <row r="5092" spans="1:4" ht="30" customHeight="1" x14ac:dyDescent="0.25">
      <c r="A5092" s="118">
        <v>5213349</v>
      </c>
      <c r="B5092" s="119" t="s">
        <v>20256</v>
      </c>
      <c r="C5092" s="118" t="s">
        <v>20254</v>
      </c>
      <c r="D5092" s="120">
        <v>0.78</v>
      </c>
    </row>
    <row r="5093" spans="1:4" ht="15.75" customHeight="1" x14ac:dyDescent="0.25">
      <c r="A5093" s="118">
        <v>5213841</v>
      </c>
      <c r="B5093" s="119" t="s">
        <v>20257</v>
      </c>
      <c r="C5093" s="118" t="s">
        <v>16589</v>
      </c>
      <c r="D5093" s="120">
        <v>79.680000000000007</v>
      </c>
    </row>
    <row r="5094" spans="1:4" ht="30" customHeight="1" x14ac:dyDescent="0.25">
      <c r="A5094" s="118">
        <v>5213348</v>
      </c>
      <c r="B5094" s="119" t="s">
        <v>20258</v>
      </c>
      <c r="C5094" s="118" t="s">
        <v>20254</v>
      </c>
      <c r="D5094" s="120">
        <v>0.9</v>
      </c>
    </row>
    <row r="5095" spans="1:4" ht="15.75" customHeight="1" x14ac:dyDescent="0.25">
      <c r="A5095" s="118">
        <v>5216116</v>
      </c>
      <c r="B5095" s="119" t="s">
        <v>20259</v>
      </c>
      <c r="C5095" s="118" t="s">
        <v>15154</v>
      </c>
      <c r="D5095" s="120">
        <v>17.29</v>
      </c>
    </row>
    <row r="5096" spans="1:4" ht="15.75" customHeight="1" x14ac:dyDescent="0.25">
      <c r="A5096" s="118">
        <v>5216115</v>
      </c>
      <c r="B5096" s="119" t="s">
        <v>20260</v>
      </c>
      <c r="C5096" s="118" t="s">
        <v>15154</v>
      </c>
      <c r="D5096" s="120">
        <v>16.739999999999998</v>
      </c>
    </row>
    <row r="5097" spans="1:4" ht="15.75" customHeight="1" x14ac:dyDescent="0.25">
      <c r="A5097" s="118">
        <v>5213842</v>
      </c>
      <c r="B5097" s="119" t="s">
        <v>20261</v>
      </c>
      <c r="C5097" s="118" t="s">
        <v>15233</v>
      </c>
      <c r="D5097" s="120">
        <v>0.14000000000000001</v>
      </c>
    </row>
    <row r="5098" spans="1:4" ht="15.75" customHeight="1" x14ac:dyDescent="0.25">
      <c r="A5098" s="118">
        <v>5213358</v>
      </c>
      <c r="B5098" s="119" t="s">
        <v>20262</v>
      </c>
      <c r="C5098" s="118" t="s">
        <v>16589</v>
      </c>
      <c r="D5098" s="120">
        <v>189.99</v>
      </c>
    </row>
    <row r="5099" spans="1:4" ht="30" customHeight="1" x14ac:dyDescent="0.25">
      <c r="A5099" s="118">
        <v>5213848</v>
      </c>
      <c r="B5099" s="119" t="s">
        <v>20263</v>
      </c>
      <c r="C5099" s="118" t="s">
        <v>20231</v>
      </c>
      <c r="D5099" s="120">
        <v>1.1200000000000001</v>
      </c>
    </row>
    <row r="5100" spans="1:4" ht="15.75" customHeight="1" x14ac:dyDescent="0.25">
      <c r="A5100" s="118">
        <v>5214012</v>
      </c>
      <c r="B5100" s="119" t="s">
        <v>20264</v>
      </c>
      <c r="C5100" s="118" t="s">
        <v>16589</v>
      </c>
      <c r="D5100" s="120">
        <v>20.8</v>
      </c>
    </row>
    <row r="5101" spans="1:4" ht="15.75" customHeight="1" x14ac:dyDescent="0.25">
      <c r="A5101" s="118">
        <v>5213356</v>
      </c>
      <c r="B5101" s="119" t="s">
        <v>20265</v>
      </c>
      <c r="C5101" s="118" t="s">
        <v>16589</v>
      </c>
      <c r="D5101" s="120">
        <v>28.53</v>
      </c>
    </row>
    <row r="5102" spans="1:4" ht="15.75" customHeight="1" x14ac:dyDescent="0.25">
      <c r="A5102" s="118">
        <v>5214011</v>
      </c>
      <c r="B5102" s="119" t="s">
        <v>20266</v>
      </c>
      <c r="C5102" s="118" t="s">
        <v>16589</v>
      </c>
      <c r="D5102" s="120">
        <v>13.92</v>
      </c>
    </row>
    <row r="5103" spans="1:4" ht="15.75" customHeight="1" x14ac:dyDescent="0.25">
      <c r="A5103" s="118">
        <v>5213354</v>
      </c>
      <c r="B5103" s="119" t="s">
        <v>20267</v>
      </c>
      <c r="C5103" s="118" t="s">
        <v>16589</v>
      </c>
      <c r="D5103" s="120">
        <v>16.71</v>
      </c>
    </row>
    <row r="5104" spans="1:4" ht="15.75" customHeight="1" x14ac:dyDescent="0.25">
      <c r="A5104" s="118">
        <v>5213355</v>
      </c>
      <c r="B5104" s="119" t="s">
        <v>20268</v>
      </c>
      <c r="C5104" s="118" t="s">
        <v>16589</v>
      </c>
      <c r="D5104" s="120">
        <v>19.53</v>
      </c>
    </row>
    <row r="5105" spans="1:4" ht="15.75" customHeight="1" x14ac:dyDescent="0.25">
      <c r="A5105" s="118">
        <v>5213850</v>
      </c>
      <c r="B5105" s="119" t="s">
        <v>20269</v>
      </c>
      <c r="C5105" s="118" t="s">
        <v>18372</v>
      </c>
      <c r="D5105" s="120">
        <v>23.74</v>
      </c>
    </row>
    <row r="5106" spans="1:4" ht="15.75" customHeight="1" x14ac:dyDescent="0.25">
      <c r="A5106" s="118">
        <v>5213846</v>
      </c>
      <c r="B5106" s="119" t="s">
        <v>20270</v>
      </c>
      <c r="C5106" s="118" t="s">
        <v>18372</v>
      </c>
      <c r="D5106" s="120">
        <v>6.82</v>
      </c>
    </row>
    <row r="5107" spans="1:4" ht="15.75" customHeight="1" x14ac:dyDescent="0.25">
      <c r="A5107" s="118">
        <v>5213847</v>
      </c>
      <c r="B5107" s="119" t="s">
        <v>20271</v>
      </c>
      <c r="C5107" s="118" t="s">
        <v>18372</v>
      </c>
      <c r="D5107" s="120">
        <v>112.85</v>
      </c>
    </row>
    <row r="5108" spans="1:4" ht="15.75" customHeight="1" x14ac:dyDescent="0.25">
      <c r="A5108" s="118">
        <v>5213845</v>
      </c>
      <c r="B5108" s="119" t="s">
        <v>20272</v>
      </c>
      <c r="C5108" s="118" t="s">
        <v>18372</v>
      </c>
      <c r="D5108" s="120">
        <v>28.34</v>
      </c>
    </row>
    <row r="5109" spans="1:4" ht="15.75" customHeight="1" x14ac:dyDescent="0.25">
      <c r="A5109" s="118">
        <v>5213412</v>
      </c>
      <c r="B5109" s="119" t="s">
        <v>20273</v>
      </c>
      <c r="C5109" s="118" t="s">
        <v>16589</v>
      </c>
      <c r="D5109" s="120">
        <v>128.16</v>
      </c>
    </row>
    <row r="5110" spans="1:4" ht="15.75" customHeight="1" x14ac:dyDescent="0.25">
      <c r="A5110" s="118">
        <v>5213411</v>
      </c>
      <c r="B5110" s="119" t="s">
        <v>20274</v>
      </c>
      <c r="C5110" s="118" t="s">
        <v>16589</v>
      </c>
      <c r="D5110" s="120">
        <v>224.14</v>
      </c>
    </row>
    <row r="5111" spans="1:4" ht="15.75" customHeight="1" x14ac:dyDescent="0.25">
      <c r="A5111" s="118">
        <v>5214009</v>
      </c>
      <c r="B5111" s="119" t="s">
        <v>20275</v>
      </c>
      <c r="C5111" s="118" t="s">
        <v>16589</v>
      </c>
      <c r="D5111" s="120">
        <v>128.16</v>
      </c>
    </row>
    <row r="5112" spans="1:4" ht="15.75" customHeight="1" x14ac:dyDescent="0.25">
      <c r="A5112" s="118">
        <v>5214010</v>
      </c>
      <c r="B5112" s="119" t="s">
        <v>20276</v>
      </c>
      <c r="C5112" s="118" t="s">
        <v>16589</v>
      </c>
      <c r="D5112" s="120">
        <v>232.48</v>
      </c>
    </row>
    <row r="5113" spans="1:4" ht="15.75" customHeight="1" x14ac:dyDescent="0.25">
      <c r="A5113" s="118">
        <v>5213413</v>
      </c>
      <c r="B5113" s="119" t="s">
        <v>20277</v>
      </c>
      <c r="C5113" s="118" t="s">
        <v>16589</v>
      </c>
      <c r="D5113" s="120">
        <v>69.7</v>
      </c>
    </row>
    <row r="5114" spans="1:4" ht="15.75" customHeight="1" x14ac:dyDescent="0.25">
      <c r="A5114" s="118">
        <v>5213410</v>
      </c>
      <c r="B5114" s="119" t="s">
        <v>20278</v>
      </c>
      <c r="C5114" s="118" t="s">
        <v>16589</v>
      </c>
      <c r="D5114" s="120">
        <v>153.84</v>
      </c>
    </row>
    <row r="5115" spans="1:4" ht="15.75" customHeight="1" x14ac:dyDescent="0.25">
      <c r="A5115" s="118">
        <v>5214004</v>
      </c>
      <c r="B5115" s="119" t="s">
        <v>20279</v>
      </c>
      <c r="C5115" s="118" t="s">
        <v>16589</v>
      </c>
      <c r="D5115" s="120">
        <v>181.4</v>
      </c>
    </row>
    <row r="5116" spans="1:4" ht="15.75" customHeight="1" x14ac:dyDescent="0.25">
      <c r="A5116" s="118">
        <v>5214005</v>
      </c>
      <c r="B5116" s="119" t="s">
        <v>20280</v>
      </c>
      <c r="C5116" s="118" t="s">
        <v>16589</v>
      </c>
      <c r="D5116" s="120">
        <v>164.42</v>
      </c>
    </row>
    <row r="5117" spans="1:4" ht="15.75" customHeight="1" x14ac:dyDescent="0.25">
      <c r="A5117" s="118">
        <v>5214006</v>
      </c>
      <c r="B5117" s="119" t="s">
        <v>20281</v>
      </c>
      <c r="C5117" s="118" t="s">
        <v>16589</v>
      </c>
      <c r="D5117" s="120">
        <v>111.75</v>
      </c>
    </row>
    <row r="5118" spans="1:4" ht="15.75" customHeight="1" x14ac:dyDescent="0.25">
      <c r="A5118" s="118">
        <v>5214007</v>
      </c>
      <c r="B5118" s="119" t="s">
        <v>20282</v>
      </c>
      <c r="C5118" s="118" t="s">
        <v>16589</v>
      </c>
      <c r="D5118" s="120">
        <v>97.97</v>
      </c>
    </row>
    <row r="5119" spans="1:4" ht="15.75" customHeight="1" x14ac:dyDescent="0.25">
      <c r="A5119" s="118">
        <v>5214008</v>
      </c>
      <c r="B5119" s="119" t="s">
        <v>20283</v>
      </c>
      <c r="C5119" s="118" t="s">
        <v>16589</v>
      </c>
      <c r="D5119" s="120">
        <v>96.49</v>
      </c>
    </row>
    <row r="5120" spans="1:4" ht="15.75" customHeight="1" x14ac:dyDescent="0.25">
      <c r="A5120" s="118">
        <v>5213408</v>
      </c>
      <c r="B5120" s="119" t="s">
        <v>20284</v>
      </c>
      <c r="C5120" s="118" t="s">
        <v>16589</v>
      </c>
      <c r="D5120" s="120">
        <v>49.64</v>
      </c>
    </row>
    <row r="5121" spans="1:4" ht="15.75" customHeight="1" x14ac:dyDescent="0.25">
      <c r="A5121" s="118">
        <v>5213400</v>
      </c>
      <c r="B5121" s="119" t="s">
        <v>20285</v>
      </c>
      <c r="C5121" s="118" t="s">
        <v>16589</v>
      </c>
      <c r="D5121" s="120">
        <v>21.09</v>
      </c>
    </row>
    <row r="5122" spans="1:4" ht="15.75" customHeight="1" x14ac:dyDescent="0.25">
      <c r="A5122" s="118">
        <v>5213401</v>
      </c>
      <c r="B5122" s="119" t="s">
        <v>20286</v>
      </c>
      <c r="C5122" s="118" t="s">
        <v>16589</v>
      </c>
      <c r="D5122" s="120">
        <v>28.87</v>
      </c>
    </row>
    <row r="5123" spans="1:4" ht="15.75" customHeight="1" x14ac:dyDescent="0.25">
      <c r="A5123" s="118">
        <v>5214001</v>
      </c>
      <c r="B5123" s="119" t="s">
        <v>20287</v>
      </c>
      <c r="C5123" s="118" t="s">
        <v>16589</v>
      </c>
      <c r="D5123" s="120">
        <v>14.19</v>
      </c>
    </row>
    <row r="5124" spans="1:4" ht="15.75" customHeight="1" x14ac:dyDescent="0.25">
      <c r="A5124" s="118">
        <v>5213402</v>
      </c>
      <c r="B5124" s="119" t="s">
        <v>20288</v>
      </c>
      <c r="C5124" s="118" t="s">
        <v>16589</v>
      </c>
      <c r="D5124" s="120">
        <v>17</v>
      </c>
    </row>
    <row r="5125" spans="1:4" ht="15.75" customHeight="1" x14ac:dyDescent="0.25">
      <c r="A5125" s="118">
        <v>5213403</v>
      </c>
      <c r="B5125" s="119" t="s">
        <v>20289</v>
      </c>
      <c r="C5125" s="118" t="s">
        <v>16589</v>
      </c>
      <c r="D5125" s="120">
        <v>19.84</v>
      </c>
    </row>
    <row r="5126" spans="1:4" ht="15.75" customHeight="1" x14ac:dyDescent="0.25">
      <c r="A5126" s="118">
        <v>5214003</v>
      </c>
      <c r="B5126" s="119" t="s">
        <v>20290</v>
      </c>
      <c r="C5126" s="118" t="s">
        <v>16589</v>
      </c>
      <c r="D5126" s="120">
        <v>62.25</v>
      </c>
    </row>
    <row r="5127" spans="1:4" ht="15.75" customHeight="1" x14ac:dyDescent="0.25">
      <c r="A5127" s="118">
        <v>5213409</v>
      </c>
      <c r="B5127" s="119" t="s">
        <v>20291</v>
      </c>
      <c r="C5127" s="118" t="s">
        <v>16589</v>
      </c>
      <c r="D5127" s="120">
        <v>99.29</v>
      </c>
    </row>
    <row r="5128" spans="1:4" ht="15.75" customHeight="1" x14ac:dyDescent="0.25">
      <c r="A5128" s="118">
        <v>5213404</v>
      </c>
      <c r="B5128" s="119" t="s">
        <v>20292</v>
      </c>
      <c r="C5128" s="118" t="s">
        <v>16589</v>
      </c>
      <c r="D5128" s="120">
        <v>37.15</v>
      </c>
    </row>
    <row r="5129" spans="1:4" ht="15.75" customHeight="1" x14ac:dyDescent="0.25">
      <c r="A5129" s="118">
        <v>5213405</v>
      </c>
      <c r="B5129" s="119" t="s">
        <v>20293</v>
      </c>
      <c r="C5129" s="118" t="s">
        <v>16589</v>
      </c>
      <c r="D5129" s="120">
        <v>44.32</v>
      </c>
    </row>
    <row r="5130" spans="1:4" ht="15.75" customHeight="1" x14ac:dyDescent="0.25">
      <c r="A5130" s="118">
        <v>5214002</v>
      </c>
      <c r="B5130" s="119" t="s">
        <v>20294</v>
      </c>
      <c r="C5130" s="118" t="s">
        <v>16589</v>
      </c>
      <c r="D5130" s="120">
        <v>30.49</v>
      </c>
    </row>
    <row r="5131" spans="1:4" ht="15.75" customHeight="1" x14ac:dyDescent="0.25">
      <c r="A5131" s="118">
        <v>5213406</v>
      </c>
      <c r="B5131" s="119" t="s">
        <v>20295</v>
      </c>
      <c r="C5131" s="118" t="s">
        <v>16589</v>
      </c>
      <c r="D5131" s="120">
        <v>33.049999999999997</v>
      </c>
    </row>
    <row r="5132" spans="1:4" ht="15.75" customHeight="1" x14ac:dyDescent="0.25">
      <c r="A5132" s="118">
        <v>5213407</v>
      </c>
      <c r="B5132" s="119" t="s">
        <v>20296</v>
      </c>
      <c r="C5132" s="118" t="s">
        <v>16589</v>
      </c>
      <c r="D5132" s="120">
        <v>35.619999999999997</v>
      </c>
    </row>
    <row r="5133" spans="1:4" ht="15.75" customHeight="1" x14ac:dyDescent="0.25">
      <c r="A5133" s="118">
        <v>5212552</v>
      </c>
      <c r="B5133" s="119" t="s">
        <v>20297</v>
      </c>
      <c r="C5133" s="118" t="s">
        <v>16589</v>
      </c>
      <c r="D5133" s="120">
        <v>16.420000000000002</v>
      </c>
    </row>
    <row r="5134" spans="1:4" ht="15.75" customHeight="1" x14ac:dyDescent="0.25">
      <c r="A5134" s="118">
        <v>5213464</v>
      </c>
      <c r="B5134" s="119" t="s">
        <v>20298</v>
      </c>
      <c r="C5134" s="118" t="s">
        <v>15154</v>
      </c>
      <c r="D5134" s="120">
        <v>291.2</v>
      </c>
    </row>
    <row r="5135" spans="1:4" ht="15.75" customHeight="1" x14ac:dyDescent="0.25">
      <c r="A5135" s="118">
        <v>5213465</v>
      </c>
      <c r="B5135" s="119" t="s">
        <v>20299</v>
      </c>
      <c r="C5135" s="118" t="s">
        <v>15154</v>
      </c>
      <c r="D5135" s="120">
        <v>498.37</v>
      </c>
    </row>
    <row r="5136" spans="1:4" ht="15.75" customHeight="1" x14ac:dyDescent="0.25">
      <c r="A5136" s="118">
        <v>5213466</v>
      </c>
      <c r="B5136" s="119" t="s">
        <v>20300</v>
      </c>
      <c r="C5136" s="118" t="s">
        <v>15154</v>
      </c>
      <c r="D5136" s="120">
        <v>698.25</v>
      </c>
    </row>
    <row r="5137" spans="1:4" ht="15.75" customHeight="1" x14ac:dyDescent="0.25">
      <c r="A5137" s="118">
        <v>5213467</v>
      </c>
      <c r="B5137" s="119" t="s">
        <v>20301</v>
      </c>
      <c r="C5137" s="118" t="s">
        <v>15154</v>
      </c>
      <c r="D5137" s="120">
        <v>1102.81</v>
      </c>
    </row>
    <row r="5138" spans="1:4" ht="15.75" customHeight="1" x14ac:dyDescent="0.25">
      <c r="A5138" s="118">
        <v>5213468</v>
      </c>
      <c r="B5138" s="119" t="s">
        <v>20302</v>
      </c>
      <c r="C5138" s="118" t="s">
        <v>15154</v>
      </c>
      <c r="D5138" s="120">
        <v>286.27999999999997</v>
      </c>
    </row>
    <row r="5139" spans="1:4" ht="15.75" customHeight="1" x14ac:dyDescent="0.25">
      <c r="A5139" s="118">
        <v>5213469</v>
      </c>
      <c r="B5139" s="119" t="s">
        <v>20303</v>
      </c>
      <c r="C5139" s="118" t="s">
        <v>15154</v>
      </c>
      <c r="D5139" s="120">
        <v>488.99</v>
      </c>
    </row>
    <row r="5140" spans="1:4" ht="15.75" customHeight="1" x14ac:dyDescent="0.25">
      <c r="A5140" s="118">
        <v>5213470</v>
      </c>
      <c r="B5140" s="119" t="s">
        <v>20304</v>
      </c>
      <c r="C5140" s="118" t="s">
        <v>15154</v>
      </c>
      <c r="D5140" s="120">
        <v>684.57</v>
      </c>
    </row>
    <row r="5141" spans="1:4" ht="15.75" customHeight="1" x14ac:dyDescent="0.25">
      <c r="A5141" s="118">
        <v>5213471</v>
      </c>
      <c r="B5141" s="119" t="s">
        <v>20305</v>
      </c>
      <c r="C5141" s="118" t="s">
        <v>15154</v>
      </c>
      <c r="D5141" s="120">
        <v>1083.1099999999999</v>
      </c>
    </row>
    <row r="5142" spans="1:4" ht="30" customHeight="1" x14ac:dyDescent="0.25">
      <c r="A5142" s="118">
        <v>5212560</v>
      </c>
      <c r="B5142" s="119" t="s">
        <v>20306</v>
      </c>
      <c r="C5142" s="118" t="s">
        <v>20231</v>
      </c>
      <c r="D5142" s="120">
        <v>4.17</v>
      </c>
    </row>
    <row r="5143" spans="1:4" ht="15.75" customHeight="1" x14ac:dyDescent="0.25">
      <c r="A5143" s="118">
        <v>5213472</v>
      </c>
      <c r="B5143" s="119" t="s">
        <v>20307</v>
      </c>
      <c r="C5143" s="118" t="s">
        <v>15154</v>
      </c>
      <c r="D5143" s="120">
        <v>302.56</v>
      </c>
    </row>
    <row r="5144" spans="1:4" ht="15.75" customHeight="1" x14ac:dyDescent="0.25">
      <c r="A5144" s="118">
        <v>5213473</v>
      </c>
      <c r="B5144" s="119" t="s">
        <v>20308</v>
      </c>
      <c r="C5144" s="118" t="s">
        <v>15154</v>
      </c>
      <c r="D5144" s="120">
        <v>384.67</v>
      </c>
    </row>
    <row r="5145" spans="1:4" ht="15.75" customHeight="1" x14ac:dyDescent="0.25">
      <c r="A5145" s="118">
        <v>5213474</v>
      </c>
      <c r="B5145" s="119" t="s">
        <v>20309</v>
      </c>
      <c r="C5145" s="118" t="s">
        <v>15154</v>
      </c>
      <c r="D5145" s="120">
        <v>294.35000000000002</v>
      </c>
    </row>
    <row r="5146" spans="1:4" ht="15.75" customHeight="1" x14ac:dyDescent="0.25">
      <c r="A5146" s="118">
        <v>5213475</v>
      </c>
      <c r="B5146" s="119" t="s">
        <v>20310</v>
      </c>
      <c r="C5146" s="118" t="s">
        <v>15154</v>
      </c>
      <c r="D5146" s="120">
        <v>374.41</v>
      </c>
    </row>
    <row r="5147" spans="1:4" ht="15.75" customHeight="1" x14ac:dyDescent="0.25">
      <c r="A5147" s="118">
        <v>5213440</v>
      </c>
      <c r="B5147" s="119" t="s">
        <v>20311</v>
      </c>
      <c r="C5147" s="118" t="s">
        <v>15154</v>
      </c>
      <c r="D5147" s="120">
        <v>291.16000000000003</v>
      </c>
    </row>
    <row r="5148" spans="1:4" ht="15.75" customHeight="1" x14ac:dyDescent="0.25">
      <c r="A5148" s="118">
        <v>5213441</v>
      </c>
      <c r="B5148" s="119" t="s">
        <v>20312</v>
      </c>
      <c r="C5148" s="118" t="s">
        <v>15154</v>
      </c>
      <c r="D5148" s="120">
        <v>498.42</v>
      </c>
    </row>
    <row r="5149" spans="1:4" ht="15.75" customHeight="1" x14ac:dyDescent="0.25">
      <c r="A5149" s="118">
        <v>5213442</v>
      </c>
      <c r="B5149" s="119" t="s">
        <v>20313</v>
      </c>
      <c r="C5149" s="118" t="s">
        <v>15154</v>
      </c>
      <c r="D5149" s="120">
        <v>698.25</v>
      </c>
    </row>
    <row r="5150" spans="1:4" ht="15.75" customHeight="1" x14ac:dyDescent="0.25">
      <c r="A5150" s="118">
        <v>5213443</v>
      </c>
      <c r="B5150" s="119" t="s">
        <v>20314</v>
      </c>
      <c r="C5150" s="118" t="s">
        <v>15154</v>
      </c>
      <c r="D5150" s="120">
        <v>1102.83</v>
      </c>
    </row>
    <row r="5151" spans="1:4" ht="15.75" customHeight="1" x14ac:dyDescent="0.25">
      <c r="A5151" s="118">
        <v>5213444</v>
      </c>
      <c r="B5151" s="119" t="s">
        <v>20315</v>
      </c>
      <c r="C5151" s="118" t="s">
        <v>15154</v>
      </c>
      <c r="D5151" s="120">
        <v>291.23</v>
      </c>
    </row>
    <row r="5152" spans="1:4" ht="15.75" customHeight="1" x14ac:dyDescent="0.25">
      <c r="A5152" s="118">
        <v>5213445</v>
      </c>
      <c r="B5152" s="119" t="s">
        <v>20316</v>
      </c>
      <c r="C5152" s="118" t="s">
        <v>15154</v>
      </c>
      <c r="D5152" s="120">
        <v>498.34</v>
      </c>
    </row>
    <row r="5153" spans="1:4" ht="15.75" customHeight="1" x14ac:dyDescent="0.25">
      <c r="A5153" s="118">
        <v>5213446</v>
      </c>
      <c r="B5153" s="119" t="s">
        <v>20317</v>
      </c>
      <c r="C5153" s="118" t="s">
        <v>15154</v>
      </c>
      <c r="D5153" s="120">
        <v>698.25</v>
      </c>
    </row>
    <row r="5154" spans="1:4" ht="15.75" customHeight="1" x14ac:dyDescent="0.25">
      <c r="A5154" s="118">
        <v>5213447</v>
      </c>
      <c r="B5154" s="119" t="s">
        <v>20318</v>
      </c>
      <c r="C5154" s="118" t="s">
        <v>15154</v>
      </c>
      <c r="D5154" s="120">
        <v>1102.8900000000001</v>
      </c>
    </row>
    <row r="5155" spans="1:4" ht="15.75" customHeight="1" x14ac:dyDescent="0.25">
      <c r="A5155" s="118">
        <v>5213448</v>
      </c>
      <c r="B5155" s="119" t="s">
        <v>20319</v>
      </c>
      <c r="C5155" s="118" t="s">
        <v>15154</v>
      </c>
      <c r="D5155" s="120">
        <v>201.01</v>
      </c>
    </row>
    <row r="5156" spans="1:4" ht="15.75" customHeight="1" x14ac:dyDescent="0.25">
      <c r="A5156" s="118">
        <v>5213449</v>
      </c>
      <c r="B5156" s="119" t="s">
        <v>20320</v>
      </c>
      <c r="C5156" s="118" t="s">
        <v>15154</v>
      </c>
      <c r="D5156" s="120">
        <v>316.62</v>
      </c>
    </row>
    <row r="5157" spans="1:4" ht="15.75" customHeight="1" x14ac:dyDescent="0.25">
      <c r="A5157" s="118">
        <v>5213450</v>
      </c>
      <c r="B5157" s="119" t="s">
        <v>20321</v>
      </c>
      <c r="C5157" s="118" t="s">
        <v>15154</v>
      </c>
      <c r="D5157" s="120">
        <v>443.82</v>
      </c>
    </row>
    <row r="5158" spans="1:4" ht="15.75" customHeight="1" x14ac:dyDescent="0.25">
      <c r="A5158" s="118">
        <v>5213451</v>
      </c>
      <c r="B5158" s="119" t="s">
        <v>20322</v>
      </c>
      <c r="C5158" s="118" t="s">
        <v>15154</v>
      </c>
      <c r="D5158" s="120">
        <v>640.30999999999995</v>
      </c>
    </row>
    <row r="5159" spans="1:4" ht="15.75" customHeight="1" x14ac:dyDescent="0.25">
      <c r="A5159" s="118">
        <v>5213452</v>
      </c>
      <c r="B5159" s="119" t="s">
        <v>20323</v>
      </c>
      <c r="C5159" s="118" t="s">
        <v>15154</v>
      </c>
      <c r="D5159" s="120">
        <v>286.24</v>
      </c>
    </row>
    <row r="5160" spans="1:4" ht="15.75" customHeight="1" x14ac:dyDescent="0.25">
      <c r="A5160" s="118">
        <v>5213453</v>
      </c>
      <c r="B5160" s="119" t="s">
        <v>20324</v>
      </c>
      <c r="C5160" s="118" t="s">
        <v>15154</v>
      </c>
      <c r="D5160" s="120">
        <v>489.04</v>
      </c>
    </row>
    <row r="5161" spans="1:4" ht="15.75" customHeight="1" x14ac:dyDescent="0.25">
      <c r="A5161" s="118">
        <v>5213454</v>
      </c>
      <c r="B5161" s="119" t="s">
        <v>20325</v>
      </c>
      <c r="C5161" s="118" t="s">
        <v>15154</v>
      </c>
      <c r="D5161" s="120">
        <v>684.57</v>
      </c>
    </row>
    <row r="5162" spans="1:4" ht="15.75" customHeight="1" x14ac:dyDescent="0.25">
      <c r="A5162" s="118">
        <v>5213455</v>
      </c>
      <c r="B5162" s="119" t="s">
        <v>20326</v>
      </c>
      <c r="C5162" s="118" t="s">
        <v>15154</v>
      </c>
      <c r="D5162" s="120">
        <v>1083.1300000000001</v>
      </c>
    </row>
    <row r="5163" spans="1:4" ht="15.75" customHeight="1" x14ac:dyDescent="0.25">
      <c r="A5163" s="118">
        <v>5213456</v>
      </c>
      <c r="B5163" s="119" t="s">
        <v>20327</v>
      </c>
      <c r="C5163" s="118" t="s">
        <v>15154</v>
      </c>
      <c r="D5163" s="120">
        <v>286.3</v>
      </c>
    </row>
    <row r="5164" spans="1:4" ht="15.75" customHeight="1" x14ac:dyDescent="0.25">
      <c r="A5164" s="118">
        <v>5213457</v>
      </c>
      <c r="B5164" s="119" t="s">
        <v>20328</v>
      </c>
      <c r="C5164" s="118" t="s">
        <v>15154</v>
      </c>
      <c r="D5164" s="120">
        <v>488.96</v>
      </c>
    </row>
    <row r="5165" spans="1:4" ht="15.75" customHeight="1" x14ac:dyDescent="0.25">
      <c r="A5165" s="118">
        <v>5213458</v>
      </c>
      <c r="B5165" s="119" t="s">
        <v>20329</v>
      </c>
      <c r="C5165" s="118" t="s">
        <v>15154</v>
      </c>
      <c r="D5165" s="120">
        <v>684.57</v>
      </c>
    </row>
    <row r="5166" spans="1:4" ht="15.75" customHeight="1" x14ac:dyDescent="0.25">
      <c r="A5166" s="118">
        <v>5213459</v>
      </c>
      <c r="B5166" s="119" t="s">
        <v>20330</v>
      </c>
      <c r="C5166" s="118" t="s">
        <v>15154</v>
      </c>
      <c r="D5166" s="120">
        <v>1083.19</v>
      </c>
    </row>
    <row r="5167" spans="1:4" ht="15.75" customHeight="1" x14ac:dyDescent="0.25">
      <c r="A5167" s="118">
        <v>5213460</v>
      </c>
      <c r="B5167" s="119" t="s">
        <v>20331</v>
      </c>
      <c r="C5167" s="118" t="s">
        <v>15154</v>
      </c>
      <c r="D5167" s="120">
        <v>198.02</v>
      </c>
    </row>
    <row r="5168" spans="1:4" ht="15.75" customHeight="1" x14ac:dyDescent="0.25">
      <c r="A5168" s="118">
        <v>5213461</v>
      </c>
      <c r="B5168" s="119" t="s">
        <v>20332</v>
      </c>
      <c r="C5168" s="118" t="s">
        <v>15154</v>
      </c>
      <c r="D5168" s="120">
        <v>311.14999999999998</v>
      </c>
    </row>
    <row r="5169" spans="1:4" ht="15.75" customHeight="1" x14ac:dyDescent="0.25">
      <c r="A5169" s="118">
        <v>5213462</v>
      </c>
      <c r="B5169" s="119" t="s">
        <v>20333</v>
      </c>
      <c r="C5169" s="118" t="s">
        <v>15154</v>
      </c>
      <c r="D5169" s="120">
        <v>435.62</v>
      </c>
    </row>
    <row r="5170" spans="1:4" ht="15.75" customHeight="1" x14ac:dyDescent="0.25">
      <c r="A5170" s="118">
        <v>5213463</v>
      </c>
      <c r="B5170" s="119" t="s">
        <v>20334</v>
      </c>
      <c r="C5170" s="118" t="s">
        <v>15154</v>
      </c>
      <c r="D5170" s="120">
        <v>560.08000000000004</v>
      </c>
    </row>
    <row r="5171" spans="1:4" ht="30" customHeight="1" x14ac:dyDescent="0.25">
      <c r="A5171" s="118">
        <v>5212557</v>
      </c>
      <c r="B5171" s="119" t="s">
        <v>20335</v>
      </c>
      <c r="C5171" s="118" t="s">
        <v>20231</v>
      </c>
      <c r="D5171" s="120">
        <v>3.94</v>
      </c>
    </row>
    <row r="5172" spans="1:4" ht="30" customHeight="1" x14ac:dyDescent="0.25">
      <c r="A5172" s="118">
        <v>5212558</v>
      </c>
      <c r="B5172" s="119" t="s">
        <v>20336</v>
      </c>
      <c r="C5172" s="118" t="s">
        <v>20231</v>
      </c>
      <c r="D5172" s="120">
        <v>3.98</v>
      </c>
    </row>
    <row r="5173" spans="1:4" ht="30" customHeight="1" x14ac:dyDescent="0.25">
      <c r="A5173" s="118">
        <v>5212559</v>
      </c>
      <c r="B5173" s="119" t="s">
        <v>20337</v>
      </c>
      <c r="C5173" s="118" t="s">
        <v>20231</v>
      </c>
      <c r="D5173" s="120">
        <v>3.55</v>
      </c>
    </row>
    <row r="5174" spans="1:4" ht="15.75" customHeight="1" x14ac:dyDescent="0.25">
      <c r="A5174" s="118">
        <v>5213477</v>
      </c>
      <c r="B5174" s="119" t="s">
        <v>20338</v>
      </c>
      <c r="C5174" s="118" t="s">
        <v>15154</v>
      </c>
      <c r="D5174" s="120">
        <v>168.86</v>
      </c>
    </row>
    <row r="5175" spans="1:4" ht="15.75" customHeight="1" x14ac:dyDescent="0.25">
      <c r="A5175" s="118">
        <v>5213476</v>
      </c>
      <c r="B5175" s="119" t="s">
        <v>20339</v>
      </c>
      <c r="C5175" s="118" t="s">
        <v>15154</v>
      </c>
      <c r="D5175" s="120">
        <v>180.7</v>
      </c>
    </row>
    <row r="5176" spans="1:4" ht="15.75" customHeight="1" x14ac:dyDescent="0.25">
      <c r="A5176" s="118">
        <v>5213479</v>
      </c>
      <c r="B5176" s="119" t="s">
        <v>20340</v>
      </c>
      <c r="C5176" s="118" t="s">
        <v>15154</v>
      </c>
      <c r="D5176" s="120">
        <v>165.16</v>
      </c>
    </row>
    <row r="5177" spans="1:4" ht="15.75" customHeight="1" x14ac:dyDescent="0.25">
      <c r="A5177" s="118">
        <v>5213478</v>
      </c>
      <c r="B5177" s="119" t="s">
        <v>20341</v>
      </c>
      <c r="C5177" s="118" t="s">
        <v>15154</v>
      </c>
      <c r="D5177" s="120">
        <v>176.6</v>
      </c>
    </row>
    <row r="5178" spans="1:4" ht="15.75" customHeight="1" x14ac:dyDescent="0.25">
      <c r="A5178" s="118">
        <v>5213489</v>
      </c>
      <c r="B5178" s="119" t="s">
        <v>20342</v>
      </c>
      <c r="C5178" s="118" t="s">
        <v>15154</v>
      </c>
      <c r="D5178" s="120">
        <v>894.42</v>
      </c>
    </row>
    <row r="5179" spans="1:4" ht="15.75" customHeight="1" x14ac:dyDescent="0.25">
      <c r="A5179" s="118">
        <v>5213498</v>
      </c>
      <c r="B5179" s="119" t="s">
        <v>20343</v>
      </c>
      <c r="C5179" s="118" t="s">
        <v>15154</v>
      </c>
      <c r="D5179" s="120">
        <v>953.14</v>
      </c>
    </row>
    <row r="5180" spans="1:4" ht="15.75" customHeight="1" x14ac:dyDescent="0.25">
      <c r="A5180" s="118">
        <v>5213365</v>
      </c>
      <c r="B5180" s="119" t="s">
        <v>20344</v>
      </c>
      <c r="C5180" s="118" t="s">
        <v>15154</v>
      </c>
      <c r="D5180" s="120">
        <v>1079.5999999999999</v>
      </c>
    </row>
    <row r="5181" spans="1:4" ht="15.75" customHeight="1" x14ac:dyDescent="0.25">
      <c r="A5181" s="118">
        <v>5213507</v>
      </c>
      <c r="B5181" s="119" t="s">
        <v>20345</v>
      </c>
      <c r="C5181" s="118" t="s">
        <v>15154</v>
      </c>
      <c r="D5181" s="120">
        <v>1099.96</v>
      </c>
    </row>
    <row r="5182" spans="1:4" ht="15.75" customHeight="1" x14ac:dyDescent="0.25">
      <c r="A5182" s="118">
        <v>5213372</v>
      </c>
      <c r="B5182" s="119" t="s">
        <v>20346</v>
      </c>
      <c r="C5182" s="118" t="s">
        <v>15154</v>
      </c>
      <c r="D5182" s="120">
        <v>1226.42</v>
      </c>
    </row>
    <row r="5183" spans="1:4" ht="15.75" customHeight="1" x14ac:dyDescent="0.25">
      <c r="A5183" s="118">
        <v>5213490</v>
      </c>
      <c r="B5183" s="119" t="s">
        <v>20347</v>
      </c>
      <c r="C5183" s="118" t="s">
        <v>15154</v>
      </c>
      <c r="D5183" s="120">
        <v>1895.74</v>
      </c>
    </row>
    <row r="5184" spans="1:4" ht="15.75" customHeight="1" x14ac:dyDescent="0.25">
      <c r="A5184" s="118">
        <v>5213499</v>
      </c>
      <c r="B5184" s="119" t="s">
        <v>20348</v>
      </c>
      <c r="C5184" s="118" t="s">
        <v>15154</v>
      </c>
      <c r="D5184" s="120">
        <v>2027.86</v>
      </c>
    </row>
    <row r="5185" spans="1:4" ht="15.75" customHeight="1" x14ac:dyDescent="0.25">
      <c r="A5185" s="118">
        <v>5213366</v>
      </c>
      <c r="B5185" s="119" t="s">
        <v>20349</v>
      </c>
      <c r="C5185" s="118" t="s">
        <v>15154</v>
      </c>
      <c r="D5185" s="120">
        <v>2312.4</v>
      </c>
    </row>
    <row r="5186" spans="1:4" ht="15.75" customHeight="1" x14ac:dyDescent="0.25">
      <c r="A5186" s="118">
        <v>5213508</v>
      </c>
      <c r="B5186" s="119" t="s">
        <v>20350</v>
      </c>
      <c r="C5186" s="118" t="s">
        <v>15154</v>
      </c>
      <c r="D5186" s="120">
        <v>2358.21</v>
      </c>
    </row>
    <row r="5187" spans="1:4" ht="15.75" customHeight="1" x14ac:dyDescent="0.25">
      <c r="A5187" s="118">
        <v>5213373</v>
      </c>
      <c r="B5187" s="119" t="s">
        <v>20351</v>
      </c>
      <c r="C5187" s="118" t="s">
        <v>15154</v>
      </c>
      <c r="D5187" s="120">
        <v>2642.74</v>
      </c>
    </row>
    <row r="5188" spans="1:4" ht="15.75" customHeight="1" x14ac:dyDescent="0.25">
      <c r="A5188" s="118">
        <v>5213491</v>
      </c>
      <c r="B5188" s="119" t="s">
        <v>20352</v>
      </c>
      <c r="C5188" s="118" t="s">
        <v>15154</v>
      </c>
      <c r="D5188" s="120">
        <v>2496.54</v>
      </c>
    </row>
    <row r="5189" spans="1:4" ht="15.75" customHeight="1" x14ac:dyDescent="0.25">
      <c r="A5189" s="118">
        <v>5213500</v>
      </c>
      <c r="B5189" s="119" t="s">
        <v>20353</v>
      </c>
      <c r="C5189" s="118" t="s">
        <v>15154</v>
      </c>
      <c r="D5189" s="120">
        <v>2672.7</v>
      </c>
    </row>
    <row r="5190" spans="1:4" ht="15.75" customHeight="1" x14ac:dyDescent="0.25">
      <c r="A5190" s="118">
        <v>5213369</v>
      </c>
      <c r="B5190" s="119" t="s">
        <v>20354</v>
      </c>
      <c r="C5190" s="118" t="s">
        <v>15154</v>
      </c>
      <c r="D5190" s="120">
        <v>3052.08</v>
      </c>
    </row>
    <row r="5191" spans="1:4" ht="15.75" customHeight="1" x14ac:dyDescent="0.25">
      <c r="A5191" s="118">
        <v>5213509</v>
      </c>
      <c r="B5191" s="119" t="s">
        <v>20355</v>
      </c>
      <c r="C5191" s="118" t="s">
        <v>15154</v>
      </c>
      <c r="D5191" s="120">
        <v>3113.16</v>
      </c>
    </row>
    <row r="5192" spans="1:4" ht="15.75" customHeight="1" x14ac:dyDescent="0.25">
      <c r="A5192" s="118">
        <v>5213374</v>
      </c>
      <c r="B5192" s="119" t="s">
        <v>20356</v>
      </c>
      <c r="C5192" s="118" t="s">
        <v>15154</v>
      </c>
      <c r="D5192" s="120">
        <v>3492.54</v>
      </c>
    </row>
    <row r="5193" spans="1:4" ht="15.75" customHeight="1" x14ac:dyDescent="0.25">
      <c r="A5193" s="118">
        <v>5213492</v>
      </c>
      <c r="B5193" s="119" t="s">
        <v>20357</v>
      </c>
      <c r="C5193" s="118" t="s">
        <v>15154</v>
      </c>
      <c r="D5193" s="120">
        <v>3390.95</v>
      </c>
    </row>
    <row r="5194" spans="1:4" ht="15.75" customHeight="1" x14ac:dyDescent="0.25">
      <c r="A5194" s="118">
        <v>5213501</v>
      </c>
      <c r="B5194" s="119" t="s">
        <v>20358</v>
      </c>
      <c r="C5194" s="118" t="s">
        <v>15154</v>
      </c>
      <c r="D5194" s="120">
        <v>3625.83</v>
      </c>
    </row>
    <row r="5195" spans="1:4" ht="15.75" customHeight="1" x14ac:dyDescent="0.25">
      <c r="A5195" s="118">
        <v>5213370</v>
      </c>
      <c r="B5195" s="119" t="s">
        <v>20359</v>
      </c>
      <c r="C5195" s="118" t="s">
        <v>15154</v>
      </c>
      <c r="D5195" s="120">
        <v>4131.67</v>
      </c>
    </row>
    <row r="5196" spans="1:4" ht="15.75" customHeight="1" x14ac:dyDescent="0.25">
      <c r="A5196" s="118">
        <v>5213510</v>
      </c>
      <c r="B5196" s="119" t="s">
        <v>20360</v>
      </c>
      <c r="C5196" s="118" t="s">
        <v>15154</v>
      </c>
      <c r="D5196" s="120">
        <v>4213.1099999999997</v>
      </c>
    </row>
    <row r="5197" spans="1:4" ht="15.75" customHeight="1" x14ac:dyDescent="0.25">
      <c r="A5197" s="118">
        <v>5213375</v>
      </c>
      <c r="B5197" s="119" t="s">
        <v>20361</v>
      </c>
      <c r="C5197" s="118" t="s">
        <v>15154</v>
      </c>
      <c r="D5197" s="120">
        <v>4718.95</v>
      </c>
    </row>
    <row r="5198" spans="1:4" ht="15.75" customHeight="1" x14ac:dyDescent="0.25">
      <c r="A5198" s="118">
        <v>5213494</v>
      </c>
      <c r="B5198" s="119" t="s">
        <v>20362</v>
      </c>
      <c r="C5198" s="118" t="s">
        <v>15154</v>
      </c>
      <c r="D5198" s="120">
        <v>4993.07</v>
      </c>
    </row>
    <row r="5199" spans="1:4" ht="15.75" customHeight="1" x14ac:dyDescent="0.25">
      <c r="A5199" s="118">
        <v>5213503</v>
      </c>
      <c r="B5199" s="119" t="s">
        <v>20363</v>
      </c>
      <c r="C5199" s="118" t="s">
        <v>15154</v>
      </c>
      <c r="D5199" s="120">
        <v>5345.39</v>
      </c>
    </row>
    <row r="5200" spans="1:4" ht="15.75" customHeight="1" x14ac:dyDescent="0.25">
      <c r="A5200" s="118">
        <v>5213371</v>
      </c>
      <c r="B5200" s="119" t="s">
        <v>20364</v>
      </c>
      <c r="C5200" s="118" t="s">
        <v>15154</v>
      </c>
      <c r="D5200" s="120">
        <v>6104.15</v>
      </c>
    </row>
    <row r="5201" spans="1:4" ht="15.75" customHeight="1" x14ac:dyDescent="0.25">
      <c r="A5201" s="118">
        <v>5213512</v>
      </c>
      <c r="B5201" s="119" t="s">
        <v>20365</v>
      </c>
      <c r="C5201" s="118" t="s">
        <v>15154</v>
      </c>
      <c r="D5201" s="120">
        <v>6226.31</v>
      </c>
    </row>
    <row r="5202" spans="1:4" ht="15.75" customHeight="1" x14ac:dyDescent="0.25">
      <c r="A5202" s="118">
        <v>5213376</v>
      </c>
      <c r="B5202" s="119" t="s">
        <v>20366</v>
      </c>
      <c r="C5202" s="118" t="s">
        <v>15154</v>
      </c>
      <c r="D5202" s="120">
        <v>6985.07</v>
      </c>
    </row>
    <row r="5203" spans="1:4" ht="15.75" customHeight="1" x14ac:dyDescent="0.25">
      <c r="A5203" s="118">
        <v>5213377</v>
      </c>
      <c r="B5203" s="119" t="s">
        <v>20367</v>
      </c>
      <c r="C5203" s="118" t="s">
        <v>16589</v>
      </c>
      <c r="D5203" s="120">
        <v>338.51</v>
      </c>
    </row>
    <row r="5204" spans="1:4" ht="15.75" customHeight="1" x14ac:dyDescent="0.25">
      <c r="A5204" s="118">
        <v>5213570</v>
      </c>
      <c r="B5204" s="119" t="s">
        <v>20368</v>
      </c>
      <c r="C5204" s="118" t="s">
        <v>16589</v>
      </c>
      <c r="D5204" s="120">
        <v>462.77</v>
      </c>
    </row>
    <row r="5205" spans="1:4" ht="15.75" customHeight="1" x14ac:dyDescent="0.25">
      <c r="A5205" s="118">
        <v>5213378</v>
      </c>
      <c r="B5205" s="119" t="s">
        <v>20369</v>
      </c>
      <c r="C5205" s="118" t="s">
        <v>16589</v>
      </c>
      <c r="D5205" s="120">
        <v>367.87</v>
      </c>
    </row>
    <row r="5206" spans="1:4" ht="15.75" customHeight="1" x14ac:dyDescent="0.25">
      <c r="A5206" s="118">
        <v>5213571</v>
      </c>
      <c r="B5206" s="119" t="s">
        <v>20370</v>
      </c>
      <c r="C5206" s="118" t="s">
        <v>16589</v>
      </c>
      <c r="D5206" s="120">
        <v>492.13</v>
      </c>
    </row>
    <row r="5207" spans="1:4" ht="15.75" customHeight="1" x14ac:dyDescent="0.25">
      <c r="A5207" s="118">
        <v>5213379</v>
      </c>
      <c r="B5207" s="119" t="s">
        <v>20371</v>
      </c>
      <c r="C5207" s="118" t="s">
        <v>16589</v>
      </c>
      <c r="D5207" s="120">
        <v>441.28</v>
      </c>
    </row>
    <row r="5208" spans="1:4" ht="15.75" customHeight="1" x14ac:dyDescent="0.25">
      <c r="A5208" s="118">
        <v>5213572</v>
      </c>
      <c r="B5208" s="119" t="s">
        <v>20372</v>
      </c>
      <c r="C5208" s="118" t="s">
        <v>16589</v>
      </c>
      <c r="D5208" s="120">
        <v>565.54</v>
      </c>
    </row>
    <row r="5209" spans="1:4" ht="15.75" customHeight="1" x14ac:dyDescent="0.25">
      <c r="A5209" s="118">
        <v>5212553</v>
      </c>
      <c r="B5209" s="119" t="s">
        <v>20373</v>
      </c>
      <c r="C5209" s="118" t="s">
        <v>16589</v>
      </c>
      <c r="D5209" s="120">
        <v>276.27</v>
      </c>
    </row>
    <row r="5210" spans="1:4" ht="15.75" customHeight="1" x14ac:dyDescent="0.25">
      <c r="A5210" s="118">
        <v>5213416</v>
      </c>
      <c r="B5210" s="119" t="s">
        <v>20374</v>
      </c>
      <c r="C5210" s="118" t="s">
        <v>16589</v>
      </c>
      <c r="D5210" s="120">
        <v>400.53</v>
      </c>
    </row>
    <row r="5211" spans="1:4" ht="15.75" customHeight="1" x14ac:dyDescent="0.25">
      <c r="A5211" s="118">
        <v>5212554</v>
      </c>
      <c r="B5211" s="119" t="s">
        <v>20375</v>
      </c>
      <c r="C5211" s="118" t="s">
        <v>16589</v>
      </c>
      <c r="D5211" s="120">
        <v>305.63</v>
      </c>
    </row>
    <row r="5212" spans="1:4" ht="15.75" customHeight="1" x14ac:dyDescent="0.25">
      <c r="A5212" s="118">
        <v>5213417</v>
      </c>
      <c r="B5212" s="119" t="s">
        <v>20376</v>
      </c>
      <c r="C5212" s="118" t="s">
        <v>16589</v>
      </c>
      <c r="D5212" s="120">
        <v>429.89</v>
      </c>
    </row>
    <row r="5213" spans="1:4" ht="15.75" customHeight="1" x14ac:dyDescent="0.25">
      <c r="A5213" s="118">
        <v>5213421</v>
      </c>
      <c r="B5213" s="119" t="s">
        <v>20377</v>
      </c>
      <c r="C5213" s="118" t="s">
        <v>16589</v>
      </c>
      <c r="D5213" s="120">
        <v>394.89</v>
      </c>
    </row>
    <row r="5214" spans="1:4" ht="15.75" customHeight="1" x14ac:dyDescent="0.25">
      <c r="A5214" s="118">
        <v>5213414</v>
      </c>
      <c r="B5214" s="119" t="s">
        <v>20378</v>
      </c>
      <c r="C5214" s="118" t="s">
        <v>16589</v>
      </c>
      <c r="D5214" s="120">
        <v>636.01</v>
      </c>
    </row>
    <row r="5215" spans="1:4" ht="15.75" customHeight="1" x14ac:dyDescent="0.25">
      <c r="A5215" s="118">
        <v>5213419</v>
      </c>
      <c r="B5215" s="119" t="s">
        <v>20379</v>
      </c>
      <c r="C5215" s="118" t="s">
        <v>16589</v>
      </c>
      <c r="D5215" s="120">
        <v>493.12</v>
      </c>
    </row>
    <row r="5216" spans="1:4" ht="15.75" customHeight="1" x14ac:dyDescent="0.25">
      <c r="A5216" s="118">
        <v>5212555</v>
      </c>
      <c r="B5216" s="119" t="s">
        <v>20380</v>
      </c>
      <c r="C5216" s="118" t="s">
        <v>16589</v>
      </c>
      <c r="D5216" s="120">
        <v>379.04</v>
      </c>
    </row>
    <row r="5217" spans="1:4" ht="15.75" customHeight="1" x14ac:dyDescent="0.25">
      <c r="A5217" s="118">
        <v>5213418</v>
      </c>
      <c r="B5217" s="119" t="s">
        <v>20381</v>
      </c>
      <c r="C5217" s="118" t="s">
        <v>16589</v>
      </c>
      <c r="D5217" s="120">
        <v>503.3</v>
      </c>
    </row>
    <row r="5218" spans="1:4" ht="15.75" customHeight="1" x14ac:dyDescent="0.25">
      <c r="A5218" s="118">
        <v>5213415</v>
      </c>
      <c r="B5218" s="119" t="s">
        <v>20382</v>
      </c>
      <c r="C5218" s="118" t="s">
        <v>16589</v>
      </c>
      <c r="D5218" s="120">
        <v>722.62</v>
      </c>
    </row>
    <row r="5219" spans="1:4" ht="15.75" customHeight="1" x14ac:dyDescent="0.25">
      <c r="A5219" s="118">
        <v>5213420</v>
      </c>
      <c r="B5219" s="119" t="s">
        <v>20383</v>
      </c>
      <c r="C5219" s="118" t="s">
        <v>16589</v>
      </c>
      <c r="D5219" s="120">
        <v>566.53</v>
      </c>
    </row>
    <row r="5220" spans="1:4" ht="15.75" customHeight="1" x14ac:dyDescent="0.25">
      <c r="A5220" s="118">
        <v>5213543</v>
      </c>
      <c r="B5220" s="119" t="s">
        <v>20384</v>
      </c>
      <c r="C5220" s="118" t="s">
        <v>15154</v>
      </c>
      <c r="D5220" s="120">
        <v>1146.48</v>
      </c>
    </row>
    <row r="5221" spans="1:4" ht="15.75" customHeight="1" x14ac:dyDescent="0.25">
      <c r="A5221" s="118">
        <v>5213552</v>
      </c>
      <c r="B5221" s="119" t="s">
        <v>20385</v>
      </c>
      <c r="C5221" s="118" t="s">
        <v>15154</v>
      </c>
      <c r="D5221" s="120">
        <v>1205.2</v>
      </c>
    </row>
    <row r="5222" spans="1:4" ht="15.75" customHeight="1" x14ac:dyDescent="0.25">
      <c r="A5222" s="118">
        <v>5213561</v>
      </c>
      <c r="B5222" s="119" t="s">
        <v>20386</v>
      </c>
      <c r="C5222" s="118" t="s">
        <v>15154</v>
      </c>
      <c r="D5222" s="120">
        <v>1352.02</v>
      </c>
    </row>
    <row r="5223" spans="1:4" ht="15.75" customHeight="1" x14ac:dyDescent="0.25">
      <c r="A5223" s="118">
        <v>5213544</v>
      </c>
      <c r="B5223" s="119" t="s">
        <v>20387</v>
      </c>
      <c r="C5223" s="118" t="s">
        <v>15154</v>
      </c>
      <c r="D5223" s="120">
        <v>2462.88</v>
      </c>
    </row>
    <row r="5224" spans="1:4" ht="15.75" customHeight="1" x14ac:dyDescent="0.25">
      <c r="A5224" s="118">
        <v>5213553</v>
      </c>
      <c r="B5224" s="119" t="s">
        <v>20388</v>
      </c>
      <c r="C5224" s="118" t="s">
        <v>15154</v>
      </c>
      <c r="D5224" s="120">
        <v>2595</v>
      </c>
    </row>
    <row r="5225" spans="1:4" ht="15.75" customHeight="1" x14ac:dyDescent="0.25">
      <c r="A5225" s="118">
        <v>5213562</v>
      </c>
      <c r="B5225" s="119" t="s">
        <v>20389</v>
      </c>
      <c r="C5225" s="118" t="s">
        <v>15154</v>
      </c>
      <c r="D5225" s="120">
        <v>2925.34</v>
      </c>
    </row>
    <row r="5226" spans="1:4" ht="15.75" customHeight="1" x14ac:dyDescent="0.25">
      <c r="A5226" s="118">
        <v>5213545</v>
      </c>
      <c r="B5226" s="119" t="s">
        <v>20390</v>
      </c>
      <c r="C5226" s="118" t="s">
        <v>15154</v>
      </c>
      <c r="D5226" s="120">
        <v>3252.72</v>
      </c>
    </row>
    <row r="5227" spans="1:4" ht="15.75" customHeight="1" x14ac:dyDescent="0.25">
      <c r="A5227" s="118">
        <v>5213554</v>
      </c>
      <c r="B5227" s="119" t="s">
        <v>20391</v>
      </c>
      <c r="C5227" s="118" t="s">
        <v>15154</v>
      </c>
      <c r="D5227" s="120">
        <v>3428.88</v>
      </c>
    </row>
    <row r="5228" spans="1:4" ht="15.75" customHeight="1" x14ac:dyDescent="0.25">
      <c r="A5228" s="118">
        <v>5213563</v>
      </c>
      <c r="B5228" s="119" t="s">
        <v>20392</v>
      </c>
      <c r="C5228" s="118" t="s">
        <v>15154</v>
      </c>
      <c r="D5228" s="120">
        <v>3869.34</v>
      </c>
    </row>
    <row r="5229" spans="1:4" ht="15.75" customHeight="1" x14ac:dyDescent="0.25">
      <c r="A5229" s="118">
        <v>5213546</v>
      </c>
      <c r="B5229" s="119" t="s">
        <v>20393</v>
      </c>
      <c r="C5229" s="118" t="s">
        <v>15154</v>
      </c>
      <c r="D5229" s="120">
        <v>4399.1899999999996</v>
      </c>
    </row>
    <row r="5230" spans="1:4" ht="15.75" customHeight="1" x14ac:dyDescent="0.25">
      <c r="A5230" s="118">
        <v>5213555</v>
      </c>
      <c r="B5230" s="119" t="s">
        <v>20394</v>
      </c>
      <c r="C5230" s="118" t="s">
        <v>15154</v>
      </c>
      <c r="D5230" s="120">
        <v>4634.07</v>
      </c>
    </row>
    <row r="5231" spans="1:4" ht="15.75" customHeight="1" x14ac:dyDescent="0.25">
      <c r="A5231" s="118">
        <v>5213564</v>
      </c>
      <c r="B5231" s="119" t="s">
        <v>20395</v>
      </c>
      <c r="C5231" s="118" t="s">
        <v>15154</v>
      </c>
      <c r="D5231" s="120">
        <v>5221.3500000000004</v>
      </c>
    </row>
    <row r="5232" spans="1:4" ht="15.75" customHeight="1" x14ac:dyDescent="0.25">
      <c r="A5232" s="118">
        <v>5213548</v>
      </c>
      <c r="B5232" s="119" t="s">
        <v>20396</v>
      </c>
      <c r="C5232" s="118" t="s">
        <v>15154</v>
      </c>
      <c r="D5232" s="120">
        <v>6505.43</v>
      </c>
    </row>
    <row r="5233" spans="1:4" ht="15.75" customHeight="1" x14ac:dyDescent="0.25">
      <c r="A5233" s="118">
        <v>5213557</v>
      </c>
      <c r="B5233" s="119" t="s">
        <v>20397</v>
      </c>
      <c r="C5233" s="118" t="s">
        <v>15154</v>
      </c>
      <c r="D5233" s="120">
        <v>6857.75</v>
      </c>
    </row>
    <row r="5234" spans="1:4" ht="15.75" customHeight="1" x14ac:dyDescent="0.25">
      <c r="A5234" s="118">
        <v>5213566</v>
      </c>
      <c r="B5234" s="119" t="s">
        <v>20398</v>
      </c>
      <c r="C5234" s="118" t="s">
        <v>15154</v>
      </c>
      <c r="D5234" s="120">
        <v>7738.67</v>
      </c>
    </row>
    <row r="5235" spans="1:4" ht="15.75" customHeight="1" x14ac:dyDescent="0.25">
      <c r="A5235" s="118">
        <v>5213576</v>
      </c>
      <c r="B5235" s="119" t="s">
        <v>20399</v>
      </c>
      <c r="C5235" s="118" t="s">
        <v>16589</v>
      </c>
      <c r="D5235" s="120">
        <v>588.79999999999995</v>
      </c>
    </row>
    <row r="5236" spans="1:4" ht="15.75" customHeight="1" x14ac:dyDescent="0.25">
      <c r="A5236" s="118">
        <v>5213577</v>
      </c>
      <c r="B5236" s="119" t="s">
        <v>20400</v>
      </c>
      <c r="C5236" s="118" t="s">
        <v>16589</v>
      </c>
      <c r="D5236" s="120">
        <v>618.16</v>
      </c>
    </row>
    <row r="5237" spans="1:4" ht="15.75" customHeight="1" x14ac:dyDescent="0.25">
      <c r="A5237" s="118">
        <v>5213578</v>
      </c>
      <c r="B5237" s="119" t="s">
        <v>20401</v>
      </c>
      <c r="C5237" s="118" t="s">
        <v>16589</v>
      </c>
      <c r="D5237" s="120">
        <v>691.57</v>
      </c>
    </row>
    <row r="5238" spans="1:4" ht="15.75" customHeight="1" x14ac:dyDescent="0.25">
      <c r="A5238" s="118">
        <v>5213425</v>
      </c>
      <c r="B5238" s="119" t="s">
        <v>20402</v>
      </c>
      <c r="C5238" s="118" t="s">
        <v>16589</v>
      </c>
      <c r="D5238" s="120">
        <v>564.26</v>
      </c>
    </row>
    <row r="5239" spans="1:4" ht="15.75" customHeight="1" x14ac:dyDescent="0.25">
      <c r="A5239" s="118">
        <v>5213426</v>
      </c>
      <c r="B5239" s="119" t="s">
        <v>20403</v>
      </c>
      <c r="C5239" s="118" t="s">
        <v>16589</v>
      </c>
      <c r="D5239" s="120">
        <v>637.66999999999996</v>
      </c>
    </row>
    <row r="5240" spans="1:4" ht="15.75" customHeight="1" x14ac:dyDescent="0.25">
      <c r="A5240" s="118">
        <v>5213427</v>
      </c>
      <c r="B5240" s="119" t="s">
        <v>20404</v>
      </c>
      <c r="C5240" s="118" t="s">
        <v>16589</v>
      </c>
      <c r="D5240" s="120">
        <v>700.9</v>
      </c>
    </row>
    <row r="5241" spans="1:4" ht="15.75" customHeight="1" x14ac:dyDescent="0.25">
      <c r="A5241" s="118">
        <v>5213567</v>
      </c>
      <c r="B5241" s="119" t="s">
        <v>20405</v>
      </c>
      <c r="C5241" s="118" t="s">
        <v>16589</v>
      </c>
      <c r="D5241" s="120">
        <v>977.78</v>
      </c>
    </row>
    <row r="5242" spans="1:4" ht="30" customHeight="1" x14ac:dyDescent="0.25">
      <c r="A5242" s="118">
        <v>5213486</v>
      </c>
      <c r="B5242" s="119" t="s">
        <v>20406</v>
      </c>
      <c r="C5242" s="118" t="s">
        <v>16589</v>
      </c>
      <c r="D5242" s="120">
        <v>919.68</v>
      </c>
    </row>
    <row r="5243" spans="1:4" ht="30" customHeight="1" x14ac:dyDescent="0.25">
      <c r="A5243" s="118">
        <v>5213487</v>
      </c>
      <c r="B5243" s="119" t="s">
        <v>20407</v>
      </c>
      <c r="C5243" s="118" t="s">
        <v>16589</v>
      </c>
      <c r="D5243" s="120">
        <v>993.09</v>
      </c>
    </row>
    <row r="5244" spans="1:4" ht="30" customHeight="1" x14ac:dyDescent="0.25">
      <c r="A5244" s="118">
        <v>5213488</v>
      </c>
      <c r="B5244" s="119" t="s">
        <v>20408</v>
      </c>
      <c r="C5244" s="118" t="s">
        <v>16589</v>
      </c>
      <c r="D5244" s="120">
        <v>1056.32</v>
      </c>
    </row>
    <row r="5245" spans="1:4" ht="30" customHeight="1" x14ac:dyDescent="0.25">
      <c r="A5245" s="118">
        <v>5213568</v>
      </c>
      <c r="B5245" s="119" t="s">
        <v>20409</v>
      </c>
      <c r="C5245" s="118" t="s">
        <v>16589</v>
      </c>
      <c r="D5245" s="120">
        <v>1333.2</v>
      </c>
    </row>
    <row r="5246" spans="1:4" ht="15.75" customHeight="1" x14ac:dyDescent="0.25">
      <c r="A5246" s="118">
        <v>5213483</v>
      </c>
      <c r="B5246" s="119" t="s">
        <v>20410</v>
      </c>
      <c r="C5246" s="118" t="s">
        <v>16589</v>
      </c>
      <c r="D5246" s="120">
        <v>973.36</v>
      </c>
    </row>
    <row r="5247" spans="1:4" ht="15.75" customHeight="1" x14ac:dyDescent="0.25">
      <c r="A5247" s="118">
        <v>5213484</v>
      </c>
      <c r="B5247" s="119" t="s">
        <v>20411</v>
      </c>
      <c r="C5247" s="118" t="s">
        <v>16589</v>
      </c>
      <c r="D5247" s="120">
        <v>1046.77</v>
      </c>
    </row>
    <row r="5248" spans="1:4" ht="15.75" customHeight="1" x14ac:dyDescent="0.25">
      <c r="A5248" s="118">
        <v>5213485</v>
      </c>
      <c r="B5248" s="119" t="s">
        <v>20412</v>
      </c>
      <c r="C5248" s="118" t="s">
        <v>16589</v>
      </c>
      <c r="D5248" s="120">
        <v>1110</v>
      </c>
    </row>
    <row r="5249" spans="1:4" ht="15.75" customHeight="1" x14ac:dyDescent="0.25">
      <c r="A5249" s="118">
        <v>5213434</v>
      </c>
      <c r="B5249" s="119" t="s">
        <v>20413</v>
      </c>
      <c r="C5249" s="118" t="s">
        <v>16589</v>
      </c>
      <c r="D5249" s="120">
        <v>617.94000000000005</v>
      </c>
    </row>
    <row r="5250" spans="1:4" ht="15.75" customHeight="1" x14ac:dyDescent="0.25">
      <c r="A5250" s="118">
        <v>5213435</v>
      </c>
      <c r="B5250" s="119" t="s">
        <v>20414</v>
      </c>
      <c r="C5250" s="118" t="s">
        <v>16589</v>
      </c>
      <c r="D5250" s="120">
        <v>691.35</v>
      </c>
    </row>
    <row r="5251" spans="1:4" ht="15.75" customHeight="1" x14ac:dyDescent="0.25">
      <c r="A5251" s="118">
        <v>5213436</v>
      </c>
      <c r="B5251" s="119" t="s">
        <v>20415</v>
      </c>
      <c r="C5251" s="118" t="s">
        <v>16589</v>
      </c>
      <c r="D5251" s="120">
        <v>754.58</v>
      </c>
    </row>
    <row r="5252" spans="1:4" ht="15.75" customHeight="1" x14ac:dyDescent="0.25">
      <c r="A5252" s="118">
        <v>5213430</v>
      </c>
      <c r="B5252" s="119" t="s">
        <v>20416</v>
      </c>
      <c r="C5252" s="118" t="s">
        <v>16589</v>
      </c>
      <c r="D5252" s="120">
        <v>386.85</v>
      </c>
    </row>
    <row r="5253" spans="1:4" ht="15.75" customHeight="1" x14ac:dyDescent="0.25">
      <c r="A5253" s="118">
        <v>5213431</v>
      </c>
      <c r="B5253" s="119" t="s">
        <v>20417</v>
      </c>
      <c r="C5253" s="118" t="s">
        <v>16589</v>
      </c>
      <c r="D5253" s="120">
        <v>416.21</v>
      </c>
    </row>
    <row r="5254" spans="1:4" ht="15.75" customHeight="1" x14ac:dyDescent="0.25">
      <c r="A5254" s="118">
        <v>5213433</v>
      </c>
      <c r="B5254" s="119" t="s">
        <v>20418</v>
      </c>
      <c r="C5254" s="118" t="s">
        <v>16589</v>
      </c>
      <c r="D5254" s="120">
        <v>381.21</v>
      </c>
    </row>
    <row r="5255" spans="1:4" ht="15.75" customHeight="1" x14ac:dyDescent="0.25">
      <c r="A5255" s="118">
        <v>5213428</v>
      </c>
      <c r="B5255" s="119" t="s">
        <v>20419</v>
      </c>
      <c r="C5255" s="118" t="s">
        <v>16589</v>
      </c>
      <c r="D5255" s="120">
        <v>622.33000000000004</v>
      </c>
    </row>
    <row r="5256" spans="1:4" ht="15.75" customHeight="1" x14ac:dyDescent="0.25">
      <c r="A5256" s="118">
        <v>5213432</v>
      </c>
      <c r="B5256" s="119" t="s">
        <v>20420</v>
      </c>
      <c r="C5256" s="118" t="s">
        <v>16589</v>
      </c>
      <c r="D5256" s="120">
        <v>489.62</v>
      </c>
    </row>
    <row r="5257" spans="1:4" ht="15.75" customHeight="1" x14ac:dyDescent="0.25">
      <c r="A5257" s="118">
        <v>5213429</v>
      </c>
      <c r="B5257" s="119" t="s">
        <v>20421</v>
      </c>
      <c r="C5257" s="118" t="s">
        <v>16589</v>
      </c>
      <c r="D5257" s="120">
        <v>708.94</v>
      </c>
    </row>
    <row r="5258" spans="1:4" ht="15.75" customHeight="1" x14ac:dyDescent="0.25">
      <c r="A5258" s="118">
        <v>5213516</v>
      </c>
      <c r="B5258" s="119" t="s">
        <v>20422</v>
      </c>
      <c r="C5258" s="118" t="s">
        <v>15154</v>
      </c>
      <c r="D5258" s="120">
        <v>867.06</v>
      </c>
    </row>
    <row r="5259" spans="1:4" ht="15.75" customHeight="1" x14ac:dyDescent="0.25">
      <c r="A5259" s="118">
        <v>5213525</v>
      </c>
      <c r="B5259" s="119" t="s">
        <v>20423</v>
      </c>
      <c r="C5259" s="118" t="s">
        <v>15154</v>
      </c>
      <c r="D5259" s="120">
        <v>925.78</v>
      </c>
    </row>
    <row r="5260" spans="1:4" ht="15.75" customHeight="1" x14ac:dyDescent="0.25">
      <c r="A5260" s="118">
        <v>5213534</v>
      </c>
      <c r="B5260" s="119" t="s">
        <v>20424</v>
      </c>
      <c r="C5260" s="118" t="s">
        <v>15154</v>
      </c>
      <c r="D5260" s="120">
        <v>1072.5999999999999</v>
      </c>
    </row>
    <row r="5261" spans="1:4" ht="15.75" customHeight="1" x14ac:dyDescent="0.25">
      <c r="A5261" s="118">
        <v>5213517</v>
      </c>
      <c r="B5261" s="119" t="s">
        <v>20425</v>
      </c>
      <c r="C5261" s="118" t="s">
        <v>15154</v>
      </c>
      <c r="D5261" s="120">
        <v>1834.18</v>
      </c>
    </row>
    <row r="5262" spans="1:4" ht="15.75" customHeight="1" x14ac:dyDescent="0.25">
      <c r="A5262" s="118">
        <v>5213526</v>
      </c>
      <c r="B5262" s="119" t="s">
        <v>20426</v>
      </c>
      <c r="C5262" s="118" t="s">
        <v>15154</v>
      </c>
      <c r="D5262" s="120">
        <v>1966.3</v>
      </c>
    </row>
    <row r="5263" spans="1:4" ht="15.75" customHeight="1" x14ac:dyDescent="0.25">
      <c r="A5263" s="118">
        <v>5213535</v>
      </c>
      <c r="B5263" s="119" t="s">
        <v>20427</v>
      </c>
      <c r="C5263" s="118" t="s">
        <v>15154</v>
      </c>
      <c r="D5263" s="120">
        <v>2296.65</v>
      </c>
    </row>
    <row r="5264" spans="1:4" ht="15.75" customHeight="1" x14ac:dyDescent="0.25">
      <c r="A5264" s="118">
        <v>5213518</v>
      </c>
      <c r="B5264" s="119" t="s">
        <v>20428</v>
      </c>
      <c r="C5264" s="118" t="s">
        <v>15154</v>
      </c>
      <c r="D5264" s="120">
        <v>2414.46</v>
      </c>
    </row>
    <row r="5265" spans="1:4" ht="15.75" customHeight="1" x14ac:dyDescent="0.25">
      <c r="A5265" s="118">
        <v>5213527</v>
      </c>
      <c r="B5265" s="119" t="s">
        <v>20429</v>
      </c>
      <c r="C5265" s="118" t="s">
        <v>15154</v>
      </c>
      <c r="D5265" s="120">
        <v>2590.62</v>
      </c>
    </row>
    <row r="5266" spans="1:4" ht="15.75" customHeight="1" x14ac:dyDescent="0.25">
      <c r="A5266" s="118">
        <v>5213536</v>
      </c>
      <c r="B5266" s="119" t="s">
        <v>20430</v>
      </c>
      <c r="C5266" s="118" t="s">
        <v>15154</v>
      </c>
      <c r="D5266" s="120">
        <v>3031.08</v>
      </c>
    </row>
    <row r="5267" spans="1:4" ht="15.75" customHeight="1" x14ac:dyDescent="0.25">
      <c r="A5267" s="118">
        <v>5213519</v>
      </c>
      <c r="B5267" s="119" t="s">
        <v>20431</v>
      </c>
      <c r="C5267" s="118" t="s">
        <v>15154</v>
      </c>
      <c r="D5267" s="120">
        <v>3281.51</v>
      </c>
    </row>
    <row r="5268" spans="1:4" ht="15.75" customHeight="1" x14ac:dyDescent="0.25">
      <c r="A5268" s="118">
        <v>5213528</v>
      </c>
      <c r="B5268" s="119" t="s">
        <v>20432</v>
      </c>
      <c r="C5268" s="118" t="s">
        <v>15154</v>
      </c>
      <c r="D5268" s="120">
        <v>3516.39</v>
      </c>
    </row>
    <row r="5269" spans="1:4" ht="15.75" customHeight="1" x14ac:dyDescent="0.25">
      <c r="A5269" s="118">
        <v>5213537</v>
      </c>
      <c r="B5269" s="119" t="s">
        <v>20433</v>
      </c>
      <c r="C5269" s="118" t="s">
        <v>15154</v>
      </c>
      <c r="D5269" s="120">
        <v>4103.67</v>
      </c>
    </row>
    <row r="5270" spans="1:4" ht="15.75" customHeight="1" x14ac:dyDescent="0.25">
      <c r="A5270" s="118">
        <v>5213521</v>
      </c>
      <c r="B5270" s="119" t="s">
        <v>20434</v>
      </c>
      <c r="C5270" s="118" t="s">
        <v>15154</v>
      </c>
      <c r="D5270" s="120">
        <v>4828.91</v>
      </c>
    </row>
    <row r="5271" spans="1:4" ht="15.75" customHeight="1" x14ac:dyDescent="0.25">
      <c r="A5271" s="118">
        <v>5213530</v>
      </c>
      <c r="B5271" s="119" t="s">
        <v>20435</v>
      </c>
      <c r="C5271" s="118" t="s">
        <v>15154</v>
      </c>
      <c r="D5271" s="120">
        <v>5181.2299999999996</v>
      </c>
    </row>
    <row r="5272" spans="1:4" ht="15.75" customHeight="1" x14ac:dyDescent="0.25">
      <c r="A5272" s="118">
        <v>5213539</v>
      </c>
      <c r="B5272" s="119" t="s">
        <v>20436</v>
      </c>
      <c r="C5272" s="118" t="s">
        <v>15154</v>
      </c>
      <c r="D5272" s="120">
        <v>6062.15</v>
      </c>
    </row>
    <row r="5273" spans="1:4" ht="15.75" customHeight="1" x14ac:dyDescent="0.25">
      <c r="A5273" s="118">
        <v>5213573</v>
      </c>
      <c r="B5273" s="119" t="s">
        <v>20437</v>
      </c>
      <c r="C5273" s="118" t="s">
        <v>16589</v>
      </c>
      <c r="D5273" s="120">
        <v>449.09</v>
      </c>
    </row>
    <row r="5274" spans="1:4" ht="15.75" customHeight="1" x14ac:dyDescent="0.25">
      <c r="A5274" s="118">
        <v>5213574</v>
      </c>
      <c r="B5274" s="119" t="s">
        <v>20438</v>
      </c>
      <c r="C5274" s="118" t="s">
        <v>16589</v>
      </c>
      <c r="D5274" s="120">
        <v>478.45</v>
      </c>
    </row>
    <row r="5275" spans="1:4" ht="15.75" customHeight="1" x14ac:dyDescent="0.25">
      <c r="A5275" s="118">
        <v>5213575</v>
      </c>
      <c r="B5275" s="119" t="s">
        <v>20439</v>
      </c>
      <c r="C5275" s="118" t="s">
        <v>16589</v>
      </c>
      <c r="D5275" s="120">
        <v>551.86</v>
      </c>
    </row>
    <row r="5276" spans="1:4" ht="15.75" customHeight="1" x14ac:dyDescent="0.25">
      <c r="A5276" s="118">
        <v>5213480</v>
      </c>
      <c r="B5276" s="119" t="s">
        <v>20440</v>
      </c>
      <c r="C5276" s="118" t="s">
        <v>16589</v>
      </c>
      <c r="D5276" s="120">
        <v>889.04</v>
      </c>
    </row>
    <row r="5277" spans="1:4" ht="15.75" customHeight="1" x14ac:dyDescent="0.25">
      <c r="A5277" s="118">
        <v>5213481</v>
      </c>
      <c r="B5277" s="119" t="s">
        <v>20441</v>
      </c>
      <c r="C5277" s="118" t="s">
        <v>16589</v>
      </c>
      <c r="D5277" s="120">
        <v>962.44</v>
      </c>
    </row>
    <row r="5278" spans="1:4" ht="15.75" customHeight="1" x14ac:dyDescent="0.25">
      <c r="A5278" s="118">
        <v>5213482</v>
      </c>
      <c r="B5278" s="119" t="s">
        <v>20442</v>
      </c>
      <c r="C5278" s="118" t="s">
        <v>16589</v>
      </c>
      <c r="D5278" s="120">
        <v>1025.68</v>
      </c>
    </row>
    <row r="5279" spans="1:4" ht="15.75" customHeight="1" x14ac:dyDescent="0.25">
      <c r="A5279" s="118">
        <v>5213422</v>
      </c>
      <c r="B5279" s="119" t="s">
        <v>20443</v>
      </c>
      <c r="C5279" s="118" t="s">
        <v>16589</v>
      </c>
      <c r="D5279" s="120">
        <v>526.55999999999995</v>
      </c>
    </row>
    <row r="5280" spans="1:4" ht="15.75" customHeight="1" x14ac:dyDescent="0.25">
      <c r="A5280" s="118">
        <v>5213423</v>
      </c>
      <c r="B5280" s="119" t="s">
        <v>20444</v>
      </c>
      <c r="C5280" s="118" t="s">
        <v>16589</v>
      </c>
      <c r="D5280" s="120">
        <v>555.91999999999996</v>
      </c>
    </row>
    <row r="5281" spans="1:4" ht="15.75" customHeight="1" x14ac:dyDescent="0.25">
      <c r="A5281" s="118">
        <v>5213424</v>
      </c>
      <c r="B5281" s="119" t="s">
        <v>20445</v>
      </c>
      <c r="C5281" s="118" t="s">
        <v>16589</v>
      </c>
      <c r="D5281" s="120">
        <v>629.33000000000004</v>
      </c>
    </row>
    <row r="5282" spans="1:4" ht="15.75" customHeight="1" x14ac:dyDescent="0.25">
      <c r="A5282" s="118">
        <v>5213437</v>
      </c>
      <c r="B5282" s="119" t="s">
        <v>20446</v>
      </c>
      <c r="C5282" s="118" t="s">
        <v>16589</v>
      </c>
      <c r="D5282" s="120">
        <v>533.62</v>
      </c>
    </row>
    <row r="5283" spans="1:4" ht="15.75" customHeight="1" x14ac:dyDescent="0.25">
      <c r="A5283" s="118">
        <v>5213438</v>
      </c>
      <c r="B5283" s="119" t="s">
        <v>20447</v>
      </c>
      <c r="C5283" s="118" t="s">
        <v>16589</v>
      </c>
      <c r="D5283" s="120">
        <v>607.02</v>
      </c>
    </row>
    <row r="5284" spans="1:4" ht="15.75" customHeight="1" x14ac:dyDescent="0.25">
      <c r="A5284" s="118">
        <v>5213439</v>
      </c>
      <c r="B5284" s="119" t="s">
        <v>20448</v>
      </c>
      <c r="C5284" s="118" t="s">
        <v>16589</v>
      </c>
      <c r="D5284" s="120">
        <v>670.26</v>
      </c>
    </row>
    <row r="5285" spans="1:4" ht="30" customHeight="1" x14ac:dyDescent="0.25">
      <c r="A5285" s="118">
        <v>5212556</v>
      </c>
      <c r="B5285" s="119" t="s">
        <v>20449</v>
      </c>
      <c r="C5285" s="118" t="s">
        <v>20231</v>
      </c>
      <c r="D5285" s="120">
        <v>2.02</v>
      </c>
    </row>
    <row r="5286" spans="1:4" ht="30" customHeight="1" x14ac:dyDescent="0.25">
      <c r="A5286" s="118">
        <v>5213649</v>
      </c>
      <c r="B5286" s="119" t="s">
        <v>20450</v>
      </c>
      <c r="C5286" s="118" t="s">
        <v>15154</v>
      </c>
      <c r="D5286" s="120">
        <v>105940.78</v>
      </c>
    </row>
    <row r="5287" spans="1:4" ht="30" customHeight="1" x14ac:dyDescent="0.25">
      <c r="A5287" s="118">
        <v>5213591</v>
      </c>
      <c r="B5287" s="119" t="s">
        <v>20451</v>
      </c>
      <c r="C5287" s="118" t="s">
        <v>15154</v>
      </c>
      <c r="D5287" s="120">
        <v>105940.78</v>
      </c>
    </row>
    <row r="5288" spans="1:4" ht="30" customHeight="1" x14ac:dyDescent="0.25">
      <c r="A5288" s="118">
        <v>5213718</v>
      </c>
      <c r="B5288" s="119" t="s">
        <v>20452</v>
      </c>
      <c r="C5288" s="118" t="s">
        <v>15154</v>
      </c>
      <c r="D5288" s="120">
        <v>119347.06</v>
      </c>
    </row>
    <row r="5289" spans="1:4" ht="30" customHeight="1" x14ac:dyDescent="0.25">
      <c r="A5289" s="118">
        <v>5213741</v>
      </c>
      <c r="B5289" s="119" t="s">
        <v>20453</v>
      </c>
      <c r="C5289" s="118" t="s">
        <v>15154</v>
      </c>
      <c r="D5289" s="120">
        <v>119347.06</v>
      </c>
    </row>
    <row r="5290" spans="1:4" ht="30" customHeight="1" x14ac:dyDescent="0.25">
      <c r="A5290" s="118">
        <v>5213776</v>
      </c>
      <c r="B5290" s="119" t="s">
        <v>20454</v>
      </c>
      <c r="C5290" s="118" t="s">
        <v>15154</v>
      </c>
      <c r="D5290" s="120">
        <v>123672</v>
      </c>
    </row>
    <row r="5291" spans="1:4" ht="30" customHeight="1" x14ac:dyDescent="0.25">
      <c r="A5291" s="118">
        <v>5213799</v>
      </c>
      <c r="B5291" s="119" t="s">
        <v>20455</v>
      </c>
      <c r="C5291" s="118" t="s">
        <v>15154</v>
      </c>
      <c r="D5291" s="120">
        <v>123672</v>
      </c>
    </row>
    <row r="5292" spans="1:4" ht="15.75" customHeight="1" x14ac:dyDescent="0.25">
      <c r="A5292" s="118">
        <v>5213363</v>
      </c>
      <c r="B5292" s="119" t="s">
        <v>20456</v>
      </c>
      <c r="C5292" s="118" t="s">
        <v>16589</v>
      </c>
      <c r="D5292" s="120">
        <v>35.83</v>
      </c>
    </row>
    <row r="5293" spans="1:4" ht="15.75" customHeight="1" x14ac:dyDescent="0.25">
      <c r="A5293" s="118">
        <v>5213667</v>
      </c>
      <c r="B5293" s="119" t="s">
        <v>20457</v>
      </c>
      <c r="C5293" s="118" t="s">
        <v>15154</v>
      </c>
      <c r="D5293" s="120">
        <v>363.8</v>
      </c>
    </row>
    <row r="5294" spans="1:4" ht="15.75" customHeight="1" x14ac:dyDescent="0.25">
      <c r="A5294" s="118">
        <v>5213683</v>
      </c>
      <c r="B5294" s="119" t="s">
        <v>20458</v>
      </c>
      <c r="C5294" s="118" t="s">
        <v>15154</v>
      </c>
      <c r="D5294" s="120">
        <v>258.61</v>
      </c>
    </row>
    <row r="5295" spans="1:4" ht="15.75" customHeight="1" x14ac:dyDescent="0.25">
      <c r="A5295" s="118">
        <v>5213660</v>
      </c>
      <c r="B5295" s="119" t="s">
        <v>20459</v>
      </c>
      <c r="C5295" s="118" t="s">
        <v>15154</v>
      </c>
      <c r="D5295" s="120">
        <v>215.51</v>
      </c>
    </row>
    <row r="5296" spans="1:4" ht="15.75" customHeight="1" x14ac:dyDescent="0.25">
      <c r="A5296" s="118">
        <v>5213364</v>
      </c>
      <c r="B5296" s="119" t="s">
        <v>20460</v>
      </c>
      <c r="C5296" s="118" t="s">
        <v>16589</v>
      </c>
      <c r="D5296" s="120">
        <v>23.6</v>
      </c>
    </row>
    <row r="5297" spans="1:4" ht="15.75" customHeight="1" x14ac:dyDescent="0.25">
      <c r="A5297" s="118">
        <v>5213832</v>
      </c>
      <c r="B5297" s="119" t="s">
        <v>20461</v>
      </c>
      <c r="C5297" s="118" t="s">
        <v>16589</v>
      </c>
      <c r="D5297" s="120">
        <v>4.18</v>
      </c>
    </row>
    <row r="5298" spans="1:4" ht="15.75" customHeight="1" x14ac:dyDescent="0.25">
      <c r="A5298" s="118">
        <v>5213830</v>
      </c>
      <c r="B5298" s="119" t="s">
        <v>20462</v>
      </c>
      <c r="C5298" s="118" t="s">
        <v>16589</v>
      </c>
      <c r="D5298" s="120">
        <v>4.99</v>
      </c>
    </row>
    <row r="5299" spans="1:4" ht="15.75" customHeight="1" x14ac:dyDescent="0.25">
      <c r="A5299" s="118">
        <v>5213831</v>
      </c>
      <c r="B5299" s="119" t="s">
        <v>20463</v>
      </c>
      <c r="C5299" s="118" t="s">
        <v>16589</v>
      </c>
      <c r="D5299" s="120">
        <v>79.81</v>
      </c>
    </row>
    <row r="5300" spans="1:4" ht="15.75" customHeight="1" x14ac:dyDescent="0.25">
      <c r="A5300" s="118">
        <v>5213849</v>
      </c>
      <c r="B5300" s="119" t="s">
        <v>20464</v>
      </c>
      <c r="C5300" s="118" t="s">
        <v>18372</v>
      </c>
      <c r="D5300" s="120">
        <v>3.96</v>
      </c>
    </row>
    <row r="5301" spans="1:4" ht="30" customHeight="1" x14ac:dyDescent="0.25">
      <c r="A5301" s="118">
        <v>5213636</v>
      </c>
      <c r="B5301" s="119" t="s">
        <v>20465</v>
      </c>
      <c r="C5301" s="118" t="s">
        <v>15154</v>
      </c>
      <c r="D5301" s="120">
        <v>103367.99</v>
      </c>
    </row>
    <row r="5302" spans="1:4" ht="30" customHeight="1" x14ac:dyDescent="0.25">
      <c r="A5302" s="118">
        <v>5213642</v>
      </c>
      <c r="B5302" s="119" t="s">
        <v>20466</v>
      </c>
      <c r="C5302" s="118" t="s">
        <v>15154</v>
      </c>
      <c r="D5302" s="120">
        <v>103367.99</v>
      </c>
    </row>
    <row r="5303" spans="1:4" ht="30" customHeight="1" x14ac:dyDescent="0.25">
      <c r="A5303" s="118">
        <v>5213757</v>
      </c>
      <c r="B5303" s="119" t="s">
        <v>20467</v>
      </c>
      <c r="C5303" s="118" t="s">
        <v>15154</v>
      </c>
      <c r="D5303" s="120">
        <v>117863.18</v>
      </c>
    </row>
    <row r="5304" spans="1:4" ht="30" customHeight="1" x14ac:dyDescent="0.25">
      <c r="A5304" s="118">
        <v>5213763</v>
      </c>
      <c r="B5304" s="119" t="s">
        <v>20468</v>
      </c>
      <c r="C5304" s="118" t="s">
        <v>15154</v>
      </c>
      <c r="D5304" s="120">
        <v>117863.18</v>
      </c>
    </row>
    <row r="5305" spans="1:4" ht="30" customHeight="1" x14ac:dyDescent="0.25">
      <c r="A5305" s="118">
        <v>5213815</v>
      </c>
      <c r="B5305" s="119" t="s">
        <v>20469</v>
      </c>
      <c r="C5305" s="118" t="s">
        <v>15154</v>
      </c>
      <c r="D5305" s="120">
        <v>126696.4</v>
      </c>
    </row>
    <row r="5306" spans="1:4" ht="30" customHeight="1" x14ac:dyDescent="0.25">
      <c r="A5306" s="118">
        <v>5213821</v>
      </c>
      <c r="B5306" s="119" t="s">
        <v>20470</v>
      </c>
      <c r="C5306" s="118" t="s">
        <v>15154</v>
      </c>
      <c r="D5306" s="120">
        <v>126696.4</v>
      </c>
    </row>
    <row r="5307" spans="1:4" ht="30" customHeight="1" x14ac:dyDescent="0.25">
      <c r="A5307" s="118">
        <v>5213630</v>
      </c>
      <c r="B5307" s="119" t="s">
        <v>20471</v>
      </c>
      <c r="C5307" s="118" t="s">
        <v>15154</v>
      </c>
      <c r="D5307" s="120">
        <v>67446.62</v>
      </c>
    </row>
    <row r="5308" spans="1:4" ht="30" customHeight="1" x14ac:dyDescent="0.25">
      <c r="A5308" s="118">
        <v>5213584</v>
      </c>
      <c r="B5308" s="119" t="s">
        <v>20472</v>
      </c>
      <c r="C5308" s="118" t="s">
        <v>15154</v>
      </c>
      <c r="D5308" s="120">
        <v>67446.62</v>
      </c>
    </row>
    <row r="5309" spans="1:4" ht="30" customHeight="1" x14ac:dyDescent="0.25">
      <c r="A5309" s="118">
        <v>5213711</v>
      </c>
      <c r="B5309" s="119" t="s">
        <v>20473</v>
      </c>
      <c r="C5309" s="118" t="s">
        <v>15154</v>
      </c>
      <c r="D5309" s="120">
        <v>70199.7</v>
      </c>
    </row>
    <row r="5310" spans="1:4" ht="30" customHeight="1" x14ac:dyDescent="0.25">
      <c r="A5310" s="118">
        <v>5213734</v>
      </c>
      <c r="B5310" s="119" t="s">
        <v>20474</v>
      </c>
      <c r="C5310" s="118" t="s">
        <v>15154</v>
      </c>
      <c r="D5310" s="120">
        <v>70199.7</v>
      </c>
    </row>
    <row r="5311" spans="1:4" ht="30" customHeight="1" x14ac:dyDescent="0.25">
      <c r="A5311" s="118">
        <v>5213769</v>
      </c>
      <c r="B5311" s="119" t="s">
        <v>20475</v>
      </c>
      <c r="C5311" s="118" t="s">
        <v>15154</v>
      </c>
      <c r="D5311" s="120">
        <v>79938.73</v>
      </c>
    </row>
    <row r="5312" spans="1:4" ht="30" customHeight="1" x14ac:dyDescent="0.25">
      <c r="A5312" s="118">
        <v>5213792</v>
      </c>
      <c r="B5312" s="119" t="s">
        <v>20476</v>
      </c>
      <c r="C5312" s="118" t="s">
        <v>15154</v>
      </c>
      <c r="D5312" s="120">
        <v>79938.73</v>
      </c>
    </row>
    <row r="5313" spans="1:4" ht="15.75" customHeight="1" x14ac:dyDescent="0.25">
      <c r="A5313" s="118">
        <v>5213844</v>
      </c>
      <c r="B5313" s="119" t="s">
        <v>20477</v>
      </c>
      <c r="C5313" s="118" t="s">
        <v>18372</v>
      </c>
      <c r="D5313" s="120">
        <v>4.45</v>
      </c>
    </row>
    <row r="5314" spans="1:4" ht="15.75" customHeight="1" x14ac:dyDescent="0.25">
      <c r="A5314" s="118">
        <v>5213869</v>
      </c>
      <c r="B5314" s="119" t="s">
        <v>20478</v>
      </c>
      <c r="C5314" s="118" t="s">
        <v>15154</v>
      </c>
      <c r="D5314" s="120">
        <v>2822.76</v>
      </c>
    </row>
    <row r="5315" spans="1:4" ht="15.75" customHeight="1" x14ac:dyDescent="0.25">
      <c r="A5315" s="118">
        <v>5213870</v>
      </c>
      <c r="B5315" s="119" t="s">
        <v>20479</v>
      </c>
      <c r="C5315" s="118" t="s">
        <v>15154</v>
      </c>
      <c r="D5315" s="120">
        <v>3888.93</v>
      </c>
    </row>
    <row r="5316" spans="1:4" ht="15.75" customHeight="1" x14ac:dyDescent="0.25">
      <c r="A5316" s="118">
        <v>5213871</v>
      </c>
      <c r="B5316" s="119" t="s">
        <v>20480</v>
      </c>
      <c r="C5316" s="118" t="s">
        <v>15154</v>
      </c>
      <c r="D5316" s="120">
        <v>3981.88</v>
      </c>
    </row>
    <row r="5317" spans="1:4" ht="15.75" customHeight="1" x14ac:dyDescent="0.25">
      <c r="A5317" s="118">
        <v>5213872</v>
      </c>
      <c r="B5317" s="119" t="s">
        <v>20481</v>
      </c>
      <c r="C5317" s="118" t="s">
        <v>15154</v>
      </c>
      <c r="D5317" s="120">
        <v>6316.8</v>
      </c>
    </row>
    <row r="5318" spans="1:4" ht="15.75" customHeight="1" x14ac:dyDescent="0.25">
      <c r="A5318" s="118">
        <v>5213867</v>
      </c>
      <c r="B5318" s="119" t="s">
        <v>20482</v>
      </c>
      <c r="C5318" s="118" t="s">
        <v>15154</v>
      </c>
      <c r="D5318" s="120">
        <v>666.2</v>
      </c>
    </row>
    <row r="5319" spans="1:4" ht="15.75" customHeight="1" x14ac:dyDescent="0.25">
      <c r="A5319" s="118">
        <v>5213863</v>
      </c>
      <c r="B5319" s="119" t="s">
        <v>20483</v>
      </c>
      <c r="C5319" s="118" t="s">
        <v>15154</v>
      </c>
      <c r="D5319" s="120">
        <v>534.33000000000004</v>
      </c>
    </row>
    <row r="5320" spans="1:4" ht="15.75" customHeight="1" x14ac:dyDescent="0.25">
      <c r="A5320" s="118">
        <v>5213864</v>
      </c>
      <c r="B5320" s="119" t="s">
        <v>20484</v>
      </c>
      <c r="C5320" s="118" t="s">
        <v>15154</v>
      </c>
      <c r="D5320" s="120">
        <v>569.15</v>
      </c>
    </row>
    <row r="5321" spans="1:4" ht="15.75" customHeight="1" x14ac:dyDescent="0.25">
      <c r="A5321" s="118">
        <v>5213865</v>
      </c>
      <c r="B5321" s="119" t="s">
        <v>20485</v>
      </c>
      <c r="C5321" s="118" t="s">
        <v>15154</v>
      </c>
      <c r="D5321" s="120">
        <v>604.17999999999995</v>
      </c>
    </row>
    <row r="5322" spans="1:4" ht="15.75" customHeight="1" x14ac:dyDescent="0.25">
      <c r="A5322" s="118">
        <v>5213866</v>
      </c>
      <c r="B5322" s="119" t="s">
        <v>20486</v>
      </c>
      <c r="C5322" s="118" t="s">
        <v>15154</v>
      </c>
      <c r="D5322" s="120">
        <v>679.31</v>
      </c>
    </row>
    <row r="5323" spans="1:4" ht="15.75" customHeight="1" x14ac:dyDescent="0.25">
      <c r="A5323" s="118">
        <v>5213855</v>
      </c>
      <c r="B5323" s="119" t="s">
        <v>20487</v>
      </c>
      <c r="C5323" s="118" t="s">
        <v>15154</v>
      </c>
      <c r="D5323" s="120">
        <v>480.09</v>
      </c>
    </row>
    <row r="5324" spans="1:4" ht="15.75" customHeight="1" x14ac:dyDescent="0.25">
      <c r="A5324" s="118">
        <v>5213856</v>
      </c>
      <c r="B5324" s="119" t="s">
        <v>20488</v>
      </c>
      <c r="C5324" s="118" t="s">
        <v>15154</v>
      </c>
      <c r="D5324" s="120">
        <v>498.02</v>
      </c>
    </row>
    <row r="5325" spans="1:4" ht="15.75" customHeight="1" x14ac:dyDescent="0.25">
      <c r="A5325" s="118">
        <v>5213857</v>
      </c>
      <c r="B5325" s="119" t="s">
        <v>20489</v>
      </c>
      <c r="C5325" s="118" t="s">
        <v>15154</v>
      </c>
      <c r="D5325" s="120">
        <v>515.23</v>
      </c>
    </row>
    <row r="5326" spans="1:4" ht="15.75" customHeight="1" x14ac:dyDescent="0.25">
      <c r="A5326" s="118">
        <v>5213858</v>
      </c>
      <c r="B5326" s="119" t="s">
        <v>20490</v>
      </c>
      <c r="C5326" s="118" t="s">
        <v>15154</v>
      </c>
      <c r="D5326" s="120">
        <v>533.39</v>
      </c>
    </row>
    <row r="5327" spans="1:4" ht="15.75" customHeight="1" x14ac:dyDescent="0.25">
      <c r="A5327" s="118">
        <v>5213859</v>
      </c>
      <c r="B5327" s="119" t="s">
        <v>20491</v>
      </c>
      <c r="C5327" s="118" t="s">
        <v>15154</v>
      </c>
      <c r="D5327" s="120">
        <v>528.53</v>
      </c>
    </row>
    <row r="5328" spans="1:4" ht="15.75" customHeight="1" x14ac:dyDescent="0.25">
      <c r="A5328" s="118">
        <v>5213860</v>
      </c>
      <c r="B5328" s="119" t="s">
        <v>20492</v>
      </c>
      <c r="C5328" s="118" t="s">
        <v>15154</v>
      </c>
      <c r="D5328" s="120">
        <v>546.4</v>
      </c>
    </row>
    <row r="5329" spans="1:4" ht="15.75" customHeight="1" x14ac:dyDescent="0.25">
      <c r="A5329" s="118">
        <v>5213861</v>
      </c>
      <c r="B5329" s="119" t="s">
        <v>20493</v>
      </c>
      <c r="C5329" s="118" t="s">
        <v>15154</v>
      </c>
      <c r="D5329" s="120">
        <v>579.96</v>
      </c>
    </row>
    <row r="5330" spans="1:4" ht="15.75" customHeight="1" x14ac:dyDescent="0.25">
      <c r="A5330" s="118">
        <v>5213862</v>
      </c>
      <c r="B5330" s="119" t="s">
        <v>20494</v>
      </c>
      <c r="C5330" s="118" t="s">
        <v>15154</v>
      </c>
      <c r="D5330" s="120">
        <v>654.69000000000005</v>
      </c>
    </row>
    <row r="5331" spans="1:4" ht="15.75" customHeight="1" x14ac:dyDescent="0.25">
      <c r="A5331" s="118">
        <v>5213868</v>
      </c>
      <c r="B5331" s="119" t="s">
        <v>20495</v>
      </c>
      <c r="C5331" s="118" t="s">
        <v>15154</v>
      </c>
      <c r="D5331" s="120">
        <v>1309.43</v>
      </c>
    </row>
    <row r="5332" spans="1:4" ht="15.75" customHeight="1" x14ac:dyDescent="0.25">
      <c r="A5332" s="118">
        <v>5219546</v>
      </c>
      <c r="B5332" s="119" t="s">
        <v>20496</v>
      </c>
      <c r="C5332" s="118" t="s">
        <v>15154</v>
      </c>
      <c r="D5332" s="120">
        <v>395.29</v>
      </c>
    </row>
    <row r="5333" spans="1:4" ht="15.75" customHeight="1" x14ac:dyDescent="0.25">
      <c r="A5333" s="118">
        <v>5216111</v>
      </c>
      <c r="B5333" s="119" t="s">
        <v>20497</v>
      </c>
      <c r="C5333" s="118" t="s">
        <v>15154</v>
      </c>
      <c r="D5333" s="120">
        <v>133.31</v>
      </c>
    </row>
    <row r="5334" spans="1:4" ht="15.75" customHeight="1" x14ac:dyDescent="0.25">
      <c r="A5334" s="118">
        <v>5213351</v>
      </c>
      <c r="B5334" s="119" t="s">
        <v>20498</v>
      </c>
      <c r="C5334" s="118" t="s">
        <v>15154</v>
      </c>
      <c r="D5334" s="120">
        <v>715</v>
      </c>
    </row>
    <row r="5335" spans="1:4" ht="15.75" customHeight="1" x14ac:dyDescent="0.25">
      <c r="A5335" s="118">
        <v>5213350</v>
      </c>
      <c r="B5335" s="119" t="s">
        <v>20499</v>
      </c>
      <c r="C5335" s="118" t="s">
        <v>15154</v>
      </c>
      <c r="D5335" s="120">
        <v>1829.66</v>
      </c>
    </row>
    <row r="5336" spans="1:4" ht="15.75" customHeight="1" x14ac:dyDescent="0.25">
      <c r="A5336" s="118">
        <v>5213352</v>
      </c>
      <c r="B5336" s="119" t="s">
        <v>20500</v>
      </c>
      <c r="C5336" s="118" t="s">
        <v>15154</v>
      </c>
      <c r="D5336" s="120">
        <v>1142.1099999999999</v>
      </c>
    </row>
    <row r="5337" spans="1:4" ht="15.75" customHeight="1" x14ac:dyDescent="0.25">
      <c r="A5337" s="118">
        <v>5213353</v>
      </c>
      <c r="B5337" s="119" t="s">
        <v>20501</v>
      </c>
      <c r="C5337" s="118" t="s">
        <v>15154</v>
      </c>
      <c r="D5337" s="120">
        <v>2972.32</v>
      </c>
    </row>
    <row r="5338" spans="1:4" ht="15.75" customHeight="1" x14ac:dyDescent="0.25">
      <c r="A5338" s="118">
        <v>5213360</v>
      </c>
      <c r="B5338" s="119" t="s">
        <v>20502</v>
      </c>
      <c r="C5338" s="118" t="s">
        <v>15154</v>
      </c>
      <c r="D5338" s="120">
        <v>35.68</v>
      </c>
    </row>
    <row r="5339" spans="1:4" ht="15.75" customHeight="1" x14ac:dyDescent="0.25">
      <c r="A5339" s="118">
        <v>5219605</v>
      </c>
      <c r="B5339" s="119" t="s">
        <v>20503</v>
      </c>
      <c r="C5339" s="118" t="s">
        <v>15154</v>
      </c>
      <c r="D5339" s="120">
        <v>33.909999999999997</v>
      </c>
    </row>
    <row r="5340" spans="1:4" ht="15.75" customHeight="1" x14ac:dyDescent="0.25">
      <c r="A5340" s="118">
        <v>5219606</v>
      </c>
      <c r="B5340" s="119" t="s">
        <v>20504</v>
      </c>
      <c r="C5340" s="118" t="s">
        <v>15154</v>
      </c>
      <c r="D5340" s="120">
        <v>40.4</v>
      </c>
    </row>
    <row r="5341" spans="1:4" ht="15.75" customHeight="1" x14ac:dyDescent="0.25">
      <c r="A5341" s="118">
        <v>5219607</v>
      </c>
      <c r="B5341" s="119" t="s">
        <v>20505</v>
      </c>
      <c r="C5341" s="118" t="s">
        <v>15154</v>
      </c>
      <c r="D5341" s="120">
        <v>36.53</v>
      </c>
    </row>
    <row r="5342" spans="1:4" ht="15.75" customHeight="1" x14ac:dyDescent="0.25">
      <c r="A5342" s="118">
        <v>5219608</v>
      </c>
      <c r="B5342" s="119" t="s">
        <v>20506</v>
      </c>
      <c r="C5342" s="118" t="s">
        <v>15154</v>
      </c>
      <c r="D5342" s="120">
        <v>41.99</v>
      </c>
    </row>
    <row r="5343" spans="1:4" ht="15.75" customHeight="1" x14ac:dyDescent="0.25">
      <c r="A5343" s="118">
        <v>5219609</v>
      </c>
      <c r="B5343" s="119" t="s">
        <v>20507</v>
      </c>
      <c r="C5343" s="118" t="s">
        <v>15154</v>
      </c>
      <c r="D5343" s="120">
        <v>37.630000000000003</v>
      </c>
    </row>
    <row r="5344" spans="1:4" ht="15.75" customHeight="1" x14ac:dyDescent="0.25">
      <c r="A5344" s="118">
        <v>5219610</v>
      </c>
      <c r="B5344" s="119" t="s">
        <v>20508</v>
      </c>
      <c r="C5344" s="118" t="s">
        <v>15154</v>
      </c>
      <c r="D5344" s="120">
        <v>42.87</v>
      </c>
    </row>
    <row r="5345" spans="1:4" ht="15.75" customHeight="1" x14ac:dyDescent="0.25">
      <c r="A5345" s="118">
        <v>5219611</v>
      </c>
      <c r="B5345" s="119" t="s">
        <v>20509</v>
      </c>
      <c r="C5345" s="118" t="s">
        <v>15154</v>
      </c>
      <c r="D5345" s="120">
        <v>42.09</v>
      </c>
    </row>
    <row r="5346" spans="1:4" ht="15.75" customHeight="1" x14ac:dyDescent="0.25">
      <c r="A5346" s="118">
        <v>5213359</v>
      </c>
      <c r="B5346" s="119" t="s">
        <v>20510</v>
      </c>
      <c r="C5346" s="118" t="s">
        <v>15154</v>
      </c>
      <c r="D5346" s="120">
        <v>31.32</v>
      </c>
    </row>
    <row r="5347" spans="1:4" ht="15.75" customHeight="1" x14ac:dyDescent="0.25">
      <c r="A5347" s="118">
        <v>5219612</v>
      </c>
      <c r="B5347" s="119" t="s">
        <v>20511</v>
      </c>
      <c r="C5347" s="118" t="s">
        <v>15154</v>
      </c>
      <c r="D5347" s="120">
        <v>29.36</v>
      </c>
    </row>
    <row r="5348" spans="1:4" ht="15.75" customHeight="1" x14ac:dyDescent="0.25">
      <c r="A5348" s="118">
        <v>5219613</v>
      </c>
      <c r="B5348" s="119" t="s">
        <v>20512</v>
      </c>
      <c r="C5348" s="118" t="s">
        <v>15154</v>
      </c>
      <c r="D5348" s="120">
        <v>35.880000000000003</v>
      </c>
    </row>
    <row r="5349" spans="1:4" ht="15.75" customHeight="1" x14ac:dyDescent="0.25">
      <c r="A5349" s="118">
        <v>5219614</v>
      </c>
      <c r="B5349" s="119" t="s">
        <v>20513</v>
      </c>
      <c r="C5349" s="118" t="s">
        <v>15154</v>
      </c>
      <c r="D5349" s="120">
        <v>33.22</v>
      </c>
    </row>
    <row r="5350" spans="1:4" ht="15.75" customHeight="1" x14ac:dyDescent="0.25">
      <c r="A5350" s="118">
        <v>5219615</v>
      </c>
      <c r="B5350" s="119" t="s">
        <v>20514</v>
      </c>
      <c r="C5350" s="118" t="s">
        <v>15154</v>
      </c>
      <c r="D5350" s="120">
        <v>36.869999999999997</v>
      </c>
    </row>
    <row r="5351" spans="1:4" ht="15.75" customHeight="1" x14ac:dyDescent="0.25">
      <c r="A5351" s="118">
        <v>5219616</v>
      </c>
      <c r="B5351" s="119" t="s">
        <v>20515</v>
      </c>
      <c r="C5351" s="118" t="s">
        <v>15154</v>
      </c>
      <c r="D5351" s="120">
        <v>33.770000000000003</v>
      </c>
    </row>
    <row r="5352" spans="1:4" ht="15.75" customHeight="1" x14ac:dyDescent="0.25">
      <c r="A5352" s="118">
        <v>5219617</v>
      </c>
      <c r="B5352" s="119" t="s">
        <v>20516</v>
      </c>
      <c r="C5352" s="118" t="s">
        <v>15154</v>
      </c>
      <c r="D5352" s="120">
        <v>43.66</v>
      </c>
    </row>
    <row r="5353" spans="1:4" ht="15.75" customHeight="1" x14ac:dyDescent="0.25">
      <c r="A5353" s="118">
        <v>5219618</v>
      </c>
      <c r="B5353" s="119" t="s">
        <v>20517</v>
      </c>
      <c r="C5353" s="118" t="s">
        <v>15154</v>
      </c>
      <c r="D5353" s="120">
        <v>40.909999999999997</v>
      </c>
    </row>
    <row r="5354" spans="1:4" ht="15.75" customHeight="1" x14ac:dyDescent="0.25">
      <c r="A5354" s="118">
        <v>5219619</v>
      </c>
      <c r="B5354" s="119" t="s">
        <v>20518</v>
      </c>
      <c r="C5354" s="118" t="s">
        <v>15154</v>
      </c>
      <c r="D5354" s="120">
        <v>46.8</v>
      </c>
    </row>
    <row r="5355" spans="1:4" ht="15.75" customHeight="1" x14ac:dyDescent="0.25">
      <c r="A5355" s="118">
        <v>5219620</v>
      </c>
      <c r="B5355" s="119" t="s">
        <v>20519</v>
      </c>
      <c r="C5355" s="118" t="s">
        <v>15154</v>
      </c>
      <c r="D5355" s="120">
        <v>42.48</v>
      </c>
    </row>
    <row r="5356" spans="1:4" ht="15.75" customHeight="1" x14ac:dyDescent="0.25">
      <c r="A5356" s="118">
        <v>5219621</v>
      </c>
      <c r="B5356" s="119" t="s">
        <v>20520</v>
      </c>
      <c r="C5356" s="118" t="s">
        <v>15154</v>
      </c>
      <c r="D5356" s="120">
        <v>53.35</v>
      </c>
    </row>
    <row r="5357" spans="1:4" ht="15.75" customHeight="1" x14ac:dyDescent="0.25">
      <c r="A5357" s="118">
        <v>5219622</v>
      </c>
      <c r="B5357" s="119" t="s">
        <v>20521</v>
      </c>
      <c r="C5357" s="118" t="s">
        <v>15154</v>
      </c>
      <c r="D5357" s="120">
        <v>50.63</v>
      </c>
    </row>
    <row r="5358" spans="1:4" ht="15.75" customHeight="1" x14ac:dyDescent="0.25">
      <c r="A5358" s="118">
        <v>5219623</v>
      </c>
      <c r="B5358" s="119" t="s">
        <v>20522</v>
      </c>
      <c r="C5358" s="118" t="s">
        <v>15154</v>
      </c>
      <c r="D5358" s="120">
        <v>57.82</v>
      </c>
    </row>
    <row r="5359" spans="1:4" ht="15.75" customHeight="1" x14ac:dyDescent="0.25">
      <c r="A5359" s="118">
        <v>5219624</v>
      </c>
      <c r="B5359" s="119" t="s">
        <v>20523</v>
      </c>
      <c r="C5359" s="118" t="s">
        <v>15154</v>
      </c>
      <c r="D5359" s="120">
        <v>54.98</v>
      </c>
    </row>
    <row r="5360" spans="1:4" ht="15.75" customHeight="1" x14ac:dyDescent="0.25">
      <c r="A5360" s="118">
        <v>5219625</v>
      </c>
      <c r="B5360" s="119" t="s">
        <v>20524</v>
      </c>
      <c r="C5360" s="118" t="s">
        <v>15154</v>
      </c>
      <c r="D5360" s="120">
        <v>60.79</v>
      </c>
    </row>
    <row r="5361" spans="1:4" ht="15.75" customHeight="1" x14ac:dyDescent="0.25">
      <c r="A5361" s="118">
        <v>5219626</v>
      </c>
      <c r="B5361" s="119" t="s">
        <v>20525</v>
      </c>
      <c r="C5361" s="118" t="s">
        <v>15154</v>
      </c>
      <c r="D5361" s="120">
        <v>57.93</v>
      </c>
    </row>
    <row r="5362" spans="1:4" ht="15.75" customHeight="1" x14ac:dyDescent="0.25">
      <c r="A5362" s="118">
        <v>5219627</v>
      </c>
      <c r="B5362" s="119" t="s">
        <v>20526</v>
      </c>
      <c r="C5362" s="118" t="s">
        <v>15154</v>
      </c>
      <c r="D5362" s="120">
        <v>45.27</v>
      </c>
    </row>
    <row r="5363" spans="1:4" ht="15.75" customHeight="1" x14ac:dyDescent="0.25">
      <c r="A5363" s="118">
        <v>5219628</v>
      </c>
      <c r="B5363" s="119" t="s">
        <v>20527</v>
      </c>
      <c r="C5363" s="118" t="s">
        <v>15154</v>
      </c>
      <c r="D5363" s="120">
        <v>42.53</v>
      </c>
    </row>
    <row r="5364" spans="1:4" ht="15.75" customHeight="1" x14ac:dyDescent="0.25">
      <c r="A5364" s="118">
        <v>5219629</v>
      </c>
      <c r="B5364" s="119" t="s">
        <v>20528</v>
      </c>
      <c r="C5364" s="118" t="s">
        <v>15154</v>
      </c>
      <c r="D5364" s="120">
        <v>53.72</v>
      </c>
    </row>
    <row r="5365" spans="1:4" ht="15.75" customHeight="1" x14ac:dyDescent="0.25">
      <c r="A5365" s="118">
        <v>5219630</v>
      </c>
      <c r="B5365" s="119" t="s">
        <v>20529</v>
      </c>
      <c r="C5365" s="118" t="s">
        <v>15154</v>
      </c>
      <c r="D5365" s="120">
        <v>50.87</v>
      </c>
    </row>
    <row r="5366" spans="1:4" ht="15.75" customHeight="1" x14ac:dyDescent="0.25">
      <c r="A5366" s="118">
        <v>5219631</v>
      </c>
      <c r="B5366" s="119" t="s">
        <v>20530</v>
      </c>
      <c r="C5366" s="118" t="s">
        <v>15154</v>
      </c>
      <c r="D5366" s="120">
        <v>56.67</v>
      </c>
    </row>
    <row r="5367" spans="1:4" ht="15.75" customHeight="1" x14ac:dyDescent="0.25">
      <c r="A5367" s="118">
        <v>5219632</v>
      </c>
      <c r="B5367" s="119" t="s">
        <v>20531</v>
      </c>
      <c r="C5367" s="118" t="s">
        <v>15154</v>
      </c>
      <c r="D5367" s="120">
        <v>53.66</v>
      </c>
    </row>
    <row r="5368" spans="1:4" ht="15.75" customHeight="1" x14ac:dyDescent="0.25">
      <c r="A5368" s="118">
        <v>5219633</v>
      </c>
      <c r="B5368" s="119" t="s">
        <v>20532</v>
      </c>
      <c r="C5368" s="118" t="s">
        <v>15154</v>
      </c>
      <c r="D5368" s="120">
        <v>59.24</v>
      </c>
    </row>
    <row r="5369" spans="1:4" ht="15.75" customHeight="1" x14ac:dyDescent="0.25">
      <c r="A5369" s="118">
        <v>5219634</v>
      </c>
      <c r="B5369" s="119" t="s">
        <v>20533</v>
      </c>
      <c r="C5369" s="118" t="s">
        <v>15154</v>
      </c>
      <c r="D5369" s="120">
        <v>56.42</v>
      </c>
    </row>
    <row r="5370" spans="1:4" ht="15.75" customHeight="1" x14ac:dyDescent="0.25">
      <c r="A5370" s="118">
        <v>5213395</v>
      </c>
      <c r="B5370" s="119" t="s">
        <v>20534</v>
      </c>
      <c r="C5370" s="118" t="s">
        <v>15154</v>
      </c>
      <c r="D5370" s="120">
        <v>42.47</v>
      </c>
    </row>
    <row r="5371" spans="1:4" ht="15.75" customHeight="1" x14ac:dyDescent="0.25">
      <c r="A5371" s="118">
        <v>5213394</v>
      </c>
      <c r="B5371" s="119" t="s">
        <v>20535</v>
      </c>
      <c r="C5371" s="118" t="s">
        <v>15154</v>
      </c>
      <c r="D5371" s="120">
        <v>37.479999999999997</v>
      </c>
    </row>
    <row r="5372" spans="1:4" ht="15.75" customHeight="1" x14ac:dyDescent="0.25">
      <c r="A5372" s="118">
        <v>5219635</v>
      </c>
      <c r="B5372" s="119" t="s">
        <v>20536</v>
      </c>
      <c r="C5372" s="118" t="s">
        <v>15154</v>
      </c>
      <c r="D5372" s="120">
        <v>39.69</v>
      </c>
    </row>
    <row r="5373" spans="1:4" ht="15.75" customHeight="1" x14ac:dyDescent="0.25">
      <c r="A5373" s="118">
        <v>5219636</v>
      </c>
      <c r="B5373" s="119" t="s">
        <v>20537</v>
      </c>
      <c r="C5373" s="118" t="s">
        <v>15154</v>
      </c>
      <c r="D5373" s="120">
        <v>35.47</v>
      </c>
    </row>
    <row r="5374" spans="1:4" ht="15.75" customHeight="1" x14ac:dyDescent="0.25">
      <c r="A5374" s="118">
        <v>5219637</v>
      </c>
      <c r="B5374" s="119" t="s">
        <v>20538</v>
      </c>
      <c r="C5374" s="118" t="s">
        <v>15154</v>
      </c>
      <c r="D5374" s="120">
        <v>77.569999999999993</v>
      </c>
    </row>
    <row r="5375" spans="1:4" ht="15.75" customHeight="1" x14ac:dyDescent="0.25">
      <c r="A5375" s="118">
        <v>5219638</v>
      </c>
      <c r="B5375" s="119" t="s">
        <v>20539</v>
      </c>
      <c r="C5375" s="118" t="s">
        <v>15154</v>
      </c>
      <c r="D5375" s="120">
        <v>74.69</v>
      </c>
    </row>
    <row r="5376" spans="1:4" ht="15.75" customHeight="1" x14ac:dyDescent="0.25">
      <c r="A5376" s="118">
        <v>5213393</v>
      </c>
      <c r="B5376" s="119" t="s">
        <v>20540</v>
      </c>
      <c r="C5376" s="118" t="s">
        <v>15154</v>
      </c>
      <c r="D5376" s="120">
        <v>37.020000000000003</v>
      </c>
    </row>
    <row r="5377" spans="1:4" ht="15.75" customHeight="1" x14ac:dyDescent="0.25">
      <c r="A5377" s="118">
        <v>5213392</v>
      </c>
      <c r="B5377" s="119" t="s">
        <v>20541</v>
      </c>
      <c r="C5377" s="118" t="s">
        <v>15154</v>
      </c>
      <c r="D5377" s="120">
        <v>31.04</v>
      </c>
    </row>
    <row r="5378" spans="1:4" ht="15.75" customHeight="1" x14ac:dyDescent="0.25">
      <c r="A5378" s="118">
        <v>5219639</v>
      </c>
      <c r="B5378" s="119" t="s">
        <v>20542</v>
      </c>
      <c r="C5378" s="118" t="s">
        <v>15154</v>
      </c>
      <c r="D5378" s="120">
        <v>36.270000000000003</v>
      </c>
    </row>
    <row r="5379" spans="1:4" ht="15.75" customHeight="1" x14ac:dyDescent="0.25">
      <c r="A5379" s="118">
        <v>5219640</v>
      </c>
      <c r="B5379" s="119" t="s">
        <v>20543</v>
      </c>
      <c r="C5379" s="118" t="s">
        <v>15154</v>
      </c>
      <c r="D5379" s="120">
        <v>30.65</v>
      </c>
    </row>
    <row r="5380" spans="1:4" ht="15.75" customHeight="1" x14ac:dyDescent="0.25">
      <c r="A5380" s="118">
        <v>5219641</v>
      </c>
      <c r="B5380" s="119" t="s">
        <v>20544</v>
      </c>
      <c r="C5380" s="118" t="s">
        <v>15154</v>
      </c>
      <c r="D5380" s="120">
        <v>70.58</v>
      </c>
    </row>
    <row r="5381" spans="1:4" ht="15.75" customHeight="1" x14ac:dyDescent="0.25">
      <c r="A5381" s="118">
        <v>5219642</v>
      </c>
      <c r="B5381" s="119" t="s">
        <v>20545</v>
      </c>
      <c r="C5381" s="118" t="s">
        <v>15154</v>
      </c>
      <c r="D5381" s="120">
        <v>68.3</v>
      </c>
    </row>
    <row r="5382" spans="1:4" ht="15.75" customHeight="1" x14ac:dyDescent="0.25">
      <c r="A5382" s="118">
        <v>5213362</v>
      </c>
      <c r="B5382" s="119" t="s">
        <v>20546</v>
      </c>
      <c r="C5382" s="118" t="s">
        <v>15154</v>
      </c>
      <c r="D5382" s="120">
        <v>88.25</v>
      </c>
    </row>
    <row r="5383" spans="1:4" ht="15.75" customHeight="1" x14ac:dyDescent="0.25">
      <c r="A5383" s="118">
        <v>5213361</v>
      </c>
      <c r="B5383" s="119" t="s">
        <v>20547</v>
      </c>
      <c r="C5383" s="118" t="s">
        <v>15154</v>
      </c>
      <c r="D5383" s="120">
        <v>86</v>
      </c>
    </row>
    <row r="5384" spans="1:4" ht="15.75" customHeight="1" x14ac:dyDescent="0.25">
      <c r="A5384" s="118">
        <v>5219643</v>
      </c>
      <c r="B5384" s="119" t="s">
        <v>20548</v>
      </c>
      <c r="C5384" s="118" t="s">
        <v>15154</v>
      </c>
      <c r="D5384" s="120">
        <v>85.63</v>
      </c>
    </row>
    <row r="5385" spans="1:4" ht="15.75" customHeight="1" x14ac:dyDescent="0.25">
      <c r="A5385" s="118">
        <v>5219644</v>
      </c>
      <c r="B5385" s="119" t="s">
        <v>20549</v>
      </c>
      <c r="C5385" s="118" t="s">
        <v>15154</v>
      </c>
      <c r="D5385" s="120">
        <v>83.15</v>
      </c>
    </row>
    <row r="5386" spans="1:4" ht="15.75" customHeight="1" x14ac:dyDescent="0.25">
      <c r="A5386" s="118">
        <v>5214000</v>
      </c>
      <c r="B5386" s="119" t="s">
        <v>20550</v>
      </c>
      <c r="C5386" s="118" t="s">
        <v>16589</v>
      </c>
      <c r="D5386" s="120">
        <v>356.17</v>
      </c>
    </row>
    <row r="5387" spans="1:4" ht="15.75" customHeight="1" x14ac:dyDescent="0.25">
      <c r="A5387" s="118">
        <v>5301014</v>
      </c>
      <c r="B5387" s="119" t="s">
        <v>20551</v>
      </c>
      <c r="C5387" s="118" t="s">
        <v>16986</v>
      </c>
      <c r="D5387" s="120">
        <v>147.15</v>
      </c>
    </row>
    <row r="5388" spans="1:4" ht="15.75" customHeight="1" x14ac:dyDescent="0.25">
      <c r="A5388" s="118">
        <v>5300995</v>
      </c>
      <c r="B5388" s="119" t="s">
        <v>20552</v>
      </c>
      <c r="C5388" s="118" t="s">
        <v>15154</v>
      </c>
      <c r="D5388" s="120">
        <v>2785.52</v>
      </c>
    </row>
    <row r="5389" spans="1:4" ht="15.75" customHeight="1" x14ac:dyDescent="0.25">
      <c r="A5389" s="118">
        <v>5300996</v>
      </c>
      <c r="B5389" s="119" t="s">
        <v>20553</v>
      </c>
      <c r="C5389" s="118" t="s">
        <v>15154</v>
      </c>
      <c r="D5389" s="120">
        <v>3615.92</v>
      </c>
    </row>
    <row r="5390" spans="1:4" ht="15.75" customHeight="1" x14ac:dyDescent="0.25">
      <c r="A5390" s="118">
        <v>5300998</v>
      </c>
      <c r="B5390" s="119" t="s">
        <v>20554</v>
      </c>
      <c r="C5390" s="118" t="s">
        <v>15154</v>
      </c>
      <c r="D5390" s="120">
        <v>7191.34</v>
      </c>
    </row>
    <row r="5391" spans="1:4" ht="15.75" customHeight="1" x14ac:dyDescent="0.25">
      <c r="A5391" s="118">
        <v>5300997</v>
      </c>
      <c r="B5391" s="119" t="s">
        <v>20555</v>
      </c>
      <c r="C5391" s="118" t="s">
        <v>15154</v>
      </c>
      <c r="D5391" s="120">
        <v>5922.68</v>
      </c>
    </row>
    <row r="5392" spans="1:4" ht="15.75" customHeight="1" x14ac:dyDescent="0.25">
      <c r="A5392" s="118">
        <v>5300999</v>
      </c>
      <c r="B5392" s="119" t="s">
        <v>20556</v>
      </c>
      <c r="C5392" s="118" t="s">
        <v>15154</v>
      </c>
      <c r="D5392" s="120">
        <v>817.24</v>
      </c>
    </row>
    <row r="5393" spans="1:4" ht="15.75" customHeight="1" x14ac:dyDescent="0.25">
      <c r="A5393" s="118">
        <v>5301000</v>
      </c>
      <c r="B5393" s="119" t="s">
        <v>20557</v>
      </c>
      <c r="C5393" s="118" t="s">
        <v>15154</v>
      </c>
      <c r="D5393" s="120">
        <v>1220.02</v>
      </c>
    </row>
    <row r="5394" spans="1:4" ht="15.75" customHeight="1" x14ac:dyDescent="0.25">
      <c r="A5394" s="118">
        <v>5301001</v>
      </c>
      <c r="B5394" s="119" t="s">
        <v>20558</v>
      </c>
      <c r="C5394" s="118" t="s">
        <v>15154</v>
      </c>
      <c r="D5394" s="120">
        <v>547.22</v>
      </c>
    </row>
    <row r="5395" spans="1:4" ht="15.75" customHeight="1" x14ac:dyDescent="0.25">
      <c r="A5395" s="118">
        <v>5301002</v>
      </c>
      <c r="B5395" s="119" t="s">
        <v>20559</v>
      </c>
      <c r="C5395" s="118" t="s">
        <v>15154</v>
      </c>
      <c r="D5395" s="120">
        <v>352.7</v>
      </c>
    </row>
    <row r="5396" spans="1:4" ht="15.75" customHeight="1" x14ac:dyDescent="0.25">
      <c r="A5396" s="118">
        <v>5301003</v>
      </c>
      <c r="B5396" s="119" t="s">
        <v>20560</v>
      </c>
      <c r="C5396" s="118" t="s">
        <v>15154</v>
      </c>
      <c r="D5396" s="120">
        <v>341.18</v>
      </c>
    </row>
    <row r="5397" spans="1:4" ht="30" customHeight="1" x14ac:dyDescent="0.25">
      <c r="A5397" s="118">
        <v>5301064</v>
      </c>
      <c r="B5397" s="119" t="s">
        <v>20561</v>
      </c>
      <c r="C5397" s="118" t="s">
        <v>15154</v>
      </c>
      <c r="D5397" s="120">
        <v>667.24</v>
      </c>
    </row>
    <row r="5398" spans="1:4" ht="30" customHeight="1" x14ac:dyDescent="0.25">
      <c r="A5398" s="118">
        <v>5301046</v>
      </c>
      <c r="B5398" s="119" t="s">
        <v>20562</v>
      </c>
      <c r="C5398" s="118" t="s">
        <v>15154</v>
      </c>
      <c r="D5398" s="120">
        <v>1334.62</v>
      </c>
    </row>
    <row r="5399" spans="1:4" ht="30" customHeight="1" x14ac:dyDescent="0.25">
      <c r="A5399" s="118">
        <v>5301065</v>
      </c>
      <c r="B5399" s="119" t="s">
        <v>20563</v>
      </c>
      <c r="C5399" s="118" t="s">
        <v>15154</v>
      </c>
      <c r="D5399" s="120">
        <v>1169.5999999999999</v>
      </c>
    </row>
    <row r="5400" spans="1:4" ht="30" customHeight="1" x14ac:dyDescent="0.25">
      <c r="A5400" s="118">
        <v>5301047</v>
      </c>
      <c r="B5400" s="119" t="s">
        <v>20564</v>
      </c>
      <c r="C5400" s="118" t="s">
        <v>15154</v>
      </c>
      <c r="D5400" s="120">
        <v>2263.0700000000002</v>
      </c>
    </row>
    <row r="5401" spans="1:4" ht="30" customHeight="1" x14ac:dyDescent="0.25">
      <c r="A5401" s="118">
        <v>5301066</v>
      </c>
      <c r="B5401" s="119" t="s">
        <v>20565</v>
      </c>
      <c r="C5401" s="118" t="s">
        <v>15154</v>
      </c>
      <c r="D5401" s="120">
        <v>1305.83</v>
      </c>
    </row>
    <row r="5402" spans="1:4" ht="30" customHeight="1" x14ac:dyDescent="0.25">
      <c r="A5402" s="118">
        <v>5301048</v>
      </c>
      <c r="B5402" s="119" t="s">
        <v>20566</v>
      </c>
      <c r="C5402" s="118" t="s">
        <v>15154</v>
      </c>
      <c r="D5402" s="120">
        <v>2460.5100000000002</v>
      </c>
    </row>
    <row r="5403" spans="1:4" ht="30" customHeight="1" x14ac:dyDescent="0.25">
      <c r="A5403" s="118">
        <v>5301040</v>
      </c>
      <c r="B5403" s="119" t="s">
        <v>20567</v>
      </c>
      <c r="C5403" s="118" t="s">
        <v>15154</v>
      </c>
      <c r="D5403" s="120">
        <v>2545.02</v>
      </c>
    </row>
    <row r="5404" spans="1:4" ht="30" customHeight="1" x14ac:dyDescent="0.25">
      <c r="A5404" s="118">
        <v>5301058</v>
      </c>
      <c r="B5404" s="119" t="s">
        <v>20568</v>
      </c>
      <c r="C5404" s="118" t="s">
        <v>15154</v>
      </c>
      <c r="D5404" s="120">
        <v>1868.91</v>
      </c>
    </row>
    <row r="5405" spans="1:4" ht="30" customHeight="1" x14ac:dyDescent="0.25">
      <c r="A5405" s="118">
        <v>5301041</v>
      </c>
      <c r="B5405" s="119" t="s">
        <v>20569</v>
      </c>
      <c r="C5405" s="118" t="s">
        <v>15154</v>
      </c>
      <c r="D5405" s="120">
        <v>5727.64</v>
      </c>
    </row>
    <row r="5406" spans="1:4" ht="30" customHeight="1" x14ac:dyDescent="0.25">
      <c r="A5406" s="118">
        <v>5301059</v>
      </c>
      <c r="B5406" s="119" t="s">
        <v>20570</v>
      </c>
      <c r="C5406" s="118" t="s">
        <v>15154</v>
      </c>
      <c r="D5406" s="120">
        <v>4609.04</v>
      </c>
    </row>
    <row r="5407" spans="1:4" ht="30" customHeight="1" x14ac:dyDescent="0.25">
      <c r="A5407" s="118">
        <v>5301060</v>
      </c>
      <c r="B5407" s="119" t="s">
        <v>20571</v>
      </c>
      <c r="C5407" s="118" t="s">
        <v>15154</v>
      </c>
      <c r="D5407" s="120">
        <v>5095.87</v>
      </c>
    </row>
    <row r="5408" spans="1:4" ht="30" customHeight="1" x14ac:dyDescent="0.25">
      <c r="A5408" s="118">
        <v>5301042</v>
      </c>
      <c r="B5408" s="119" t="s">
        <v>20572</v>
      </c>
      <c r="C5408" s="118" t="s">
        <v>15154</v>
      </c>
      <c r="D5408" s="120">
        <v>6277.73</v>
      </c>
    </row>
    <row r="5409" spans="1:4" ht="30" customHeight="1" x14ac:dyDescent="0.25">
      <c r="A5409" s="118">
        <v>5301072</v>
      </c>
      <c r="B5409" s="119" t="s">
        <v>20573</v>
      </c>
      <c r="C5409" s="118" t="s">
        <v>15154</v>
      </c>
      <c r="D5409" s="120">
        <v>5184.8599999999997</v>
      </c>
    </row>
    <row r="5410" spans="1:4" ht="30" customHeight="1" x14ac:dyDescent="0.25">
      <c r="A5410" s="118">
        <v>5301054</v>
      </c>
      <c r="B5410" s="119" t="s">
        <v>20574</v>
      </c>
      <c r="C5410" s="118" t="s">
        <v>15154</v>
      </c>
      <c r="D5410" s="120">
        <v>5745.26</v>
      </c>
    </row>
    <row r="5411" spans="1:4" ht="30" customHeight="1" x14ac:dyDescent="0.25">
      <c r="A5411" s="118">
        <v>5301070</v>
      </c>
      <c r="B5411" s="119" t="s">
        <v>20575</v>
      </c>
      <c r="C5411" s="118" t="s">
        <v>15154</v>
      </c>
      <c r="D5411" s="120">
        <v>2630.15</v>
      </c>
    </row>
    <row r="5412" spans="1:4" ht="30" customHeight="1" x14ac:dyDescent="0.25">
      <c r="A5412" s="118">
        <v>5301052</v>
      </c>
      <c r="B5412" s="119" t="s">
        <v>20576</v>
      </c>
      <c r="C5412" s="118" t="s">
        <v>15154</v>
      </c>
      <c r="D5412" s="120">
        <v>3167.35</v>
      </c>
    </row>
    <row r="5413" spans="1:4" ht="30" customHeight="1" x14ac:dyDescent="0.25">
      <c r="A5413" s="118">
        <v>5301071</v>
      </c>
      <c r="B5413" s="119" t="s">
        <v>20577</v>
      </c>
      <c r="C5413" s="118" t="s">
        <v>15154</v>
      </c>
      <c r="D5413" s="120">
        <v>3473.49</v>
      </c>
    </row>
    <row r="5414" spans="1:4" ht="30" customHeight="1" x14ac:dyDescent="0.25">
      <c r="A5414" s="118">
        <v>5301053</v>
      </c>
      <c r="B5414" s="119" t="s">
        <v>20578</v>
      </c>
      <c r="C5414" s="118" t="s">
        <v>15154</v>
      </c>
      <c r="D5414" s="120">
        <v>4011.12</v>
      </c>
    </row>
    <row r="5415" spans="1:4" ht="30" customHeight="1" x14ac:dyDescent="0.25">
      <c r="A5415" s="118">
        <v>5301061</v>
      </c>
      <c r="B5415" s="119" t="s">
        <v>20579</v>
      </c>
      <c r="C5415" s="118" t="s">
        <v>15154</v>
      </c>
      <c r="D5415" s="120">
        <v>211.02</v>
      </c>
    </row>
    <row r="5416" spans="1:4" ht="30" customHeight="1" x14ac:dyDescent="0.25">
      <c r="A5416" s="118">
        <v>5301043</v>
      </c>
      <c r="B5416" s="119" t="s">
        <v>20580</v>
      </c>
      <c r="C5416" s="118" t="s">
        <v>15154</v>
      </c>
      <c r="D5416" s="120">
        <v>742.32</v>
      </c>
    </row>
    <row r="5417" spans="1:4" ht="30" customHeight="1" x14ac:dyDescent="0.25">
      <c r="A5417" s="118">
        <v>5301062</v>
      </c>
      <c r="B5417" s="119" t="s">
        <v>20581</v>
      </c>
      <c r="C5417" s="118" t="s">
        <v>15154</v>
      </c>
      <c r="D5417" s="120">
        <v>355.92</v>
      </c>
    </row>
    <row r="5418" spans="1:4" ht="30" customHeight="1" x14ac:dyDescent="0.25">
      <c r="A5418" s="118">
        <v>5301044</v>
      </c>
      <c r="B5418" s="119" t="s">
        <v>20582</v>
      </c>
      <c r="C5418" s="118" t="s">
        <v>15154</v>
      </c>
      <c r="D5418" s="120">
        <v>1110.5899999999999</v>
      </c>
    </row>
    <row r="5419" spans="1:4" ht="30" customHeight="1" x14ac:dyDescent="0.25">
      <c r="A5419" s="118">
        <v>5301063</v>
      </c>
      <c r="B5419" s="119" t="s">
        <v>20583</v>
      </c>
      <c r="C5419" s="118" t="s">
        <v>15154</v>
      </c>
      <c r="D5419" s="120">
        <v>410.49</v>
      </c>
    </row>
    <row r="5420" spans="1:4" ht="30" customHeight="1" x14ac:dyDescent="0.25">
      <c r="A5420" s="118">
        <v>5301045</v>
      </c>
      <c r="B5420" s="119" t="s">
        <v>20584</v>
      </c>
      <c r="C5420" s="118" t="s">
        <v>15154</v>
      </c>
      <c r="D5420" s="120">
        <v>1218.1199999999999</v>
      </c>
    </row>
    <row r="5421" spans="1:4" ht="30" customHeight="1" x14ac:dyDescent="0.25">
      <c r="A5421" s="118">
        <v>5301037</v>
      </c>
      <c r="B5421" s="119" t="s">
        <v>20585</v>
      </c>
      <c r="C5421" s="118" t="s">
        <v>15154</v>
      </c>
      <c r="D5421" s="120">
        <v>1331.18</v>
      </c>
    </row>
    <row r="5422" spans="1:4" ht="30" customHeight="1" x14ac:dyDescent="0.25">
      <c r="A5422" s="118">
        <v>5301055</v>
      </c>
      <c r="B5422" s="119" t="s">
        <v>20586</v>
      </c>
      <c r="C5422" s="118" t="s">
        <v>15154</v>
      </c>
      <c r="D5422" s="120">
        <v>795.41</v>
      </c>
    </row>
    <row r="5423" spans="1:4" ht="30" customHeight="1" x14ac:dyDescent="0.25">
      <c r="A5423" s="118">
        <v>5301038</v>
      </c>
      <c r="B5423" s="119" t="s">
        <v>20587</v>
      </c>
      <c r="C5423" s="118" t="s">
        <v>15154</v>
      </c>
      <c r="D5423" s="120">
        <v>2809.35</v>
      </c>
    </row>
    <row r="5424" spans="1:4" ht="30" customHeight="1" x14ac:dyDescent="0.25">
      <c r="A5424" s="118">
        <v>5301056</v>
      </c>
      <c r="B5424" s="119" t="s">
        <v>20588</v>
      </c>
      <c r="C5424" s="118" t="s">
        <v>15154</v>
      </c>
      <c r="D5424" s="120">
        <v>2041.67</v>
      </c>
    </row>
    <row r="5425" spans="1:4" ht="30" customHeight="1" x14ac:dyDescent="0.25">
      <c r="A5425" s="118">
        <v>5301057</v>
      </c>
      <c r="B5425" s="119" t="s">
        <v>20589</v>
      </c>
      <c r="C5425" s="118" t="s">
        <v>15154</v>
      </c>
      <c r="D5425" s="120">
        <v>2267.5</v>
      </c>
    </row>
    <row r="5426" spans="1:4" ht="30" customHeight="1" x14ac:dyDescent="0.25">
      <c r="A5426" s="118">
        <v>5301039</v>
      </c>
      <c r="B5426" s="119" t="s">
        <v>20590</v>
      </c>
      <c r="C5426" s="118" t="s">
        <v>15154</v>
      </c>
      <c r="D5426" s="120">
        <v>3089.9</v>
      </c>
    </row>
    <row r="5427" spans="1:4" ht="30" customHeight="1" x14ac:dyDescent="0.25">
      <c r="A5427" s="118">
        <v>5301069</v>
      </c>
      <c r="B5427" s="119" t="s">
        <v>20591</v>
      </c>
      <c r="C5427" s="118" t="s">
        <v>15154</v>
      </c>
      <c r="D5427" s="120">
        <v>2336.69</v>
      </c>
    </row>
    <row r="5428" spans="1:4" ht="30" customHeight="1" x14ac:dyDescent="0.25">
      <c r="A5428" s="118">
        <v>5301051</v>
      </c>
      <c r="B5428" s="119" t="s">
        <v>20592</v>
      </c>
      <c r="C5428" s="118" t="s">
        <v>15154</v>
      </c>
      <c r="D5428" s="120">
        <v>2798.96</v>
      </c>
    </row>
    <row r="5429" spans="1:4" ht="30" customHeight="1" x14ac:dyDescent="0.25">
      <c r="A5429" s="118">
        <v>5301067</v>
      </c>
      <c r="B5429" s="119" t="s">
        <v>20593</v>
      </c>
      <c r="C5429" s="118" t="s">
        <v>15154</v>
      </c>
      <c r="D5429" s="120">
        <v>1190.81</v>
      </c>
    </row>
    <row r="5430" spans="1:4" ht="30" customHeight="1" x14ac:dyDescent="0.25">
      <c r="A5430" s="118">
        <v>5301049</v>
      </c>
      <c r="B5430" s="119" t="s">
        <v>20594</v>
      </c>
      <c r="C5430" s="118" t="s">
        <v>15154</v>
      </c>
      <c r="D5430" s="120">
        <v>1652.08</v>
      </c>
    </row>
    <row r="5431" spans="1:4" ht="30" customHeight="1" x14ac:dyDescent="0.25">
      <c r="A5431" s="118">
        <v>5301068</v>
      </c>
      <c r="B5431" s="119" t="s">
        <v>20595</v>
      </c>
      <c r="C5431" s="118" t="s">
        <v>15154</v>
      </c>
      <c r="D5431" s="120">
        <v>1502.46</v>
      </c>
    </row>
    <row r="5432" spans="1:4" ht="30" customHeight="1" x14ac:dyDescent="0.25">
      <c r="A5432" s="118">
        <v>5301050</v>
      </c>
      <c r="B5432" s="119" t="s">
        <v>20596</v>
      </c>
      <c r="C5432" s="118" t="s">
        <v>15154</v>
      </c>
      <c r="D5432" s="120">
        <v>1963.94</v>
      </c>
    </row>
    <row r="5433" spans="1:4" ht="15.75" customHeight="1" x14ac:dyDescent="0.25">
      <c r="A5433" s="118">
        <v>5301022</v>
      </c>
      <c r="B5433" s="119" t="s">
        <v>20597</v>
      </c>
      <c r="C5433" s="118" t="s">
        <v>15154</v>
      </c>
      <c r="D5433" s="120">
        <v>808.05</v>
      </c>
    </row>
    <row r="5434" spans="1:4" ht="15.75" customHeight="1" x14ac:dyDescent="0.25">
      <c r="A5434" s="118">
        <v>5301021</v>
      </c>
      <c r="B5434" s="119" t="s">
        <v>20598</v>
      </c>
      <c r="C5434" s="118" t="s">
        <v>15154</v>
      </c>
      <c r="D5434" s="120">
        <v>489.06</v>
      </c>
    </row>
    <row r="5435" spans="1:4" ht="15.75" customHeight="1" x14ac:dyDescent="0.25">
      <c r="A5435" s="118">
        <v>5301020</v>
      </c>
      <c r="B5435" s="119" t="s">
        <v>20599</v>
      </c>
      <c r="C5435" s="118" t="s">
        <v>15233</v>
      </c>
      <c r="D5435" s="120">
        <v>333.3</v>
      </c>
    </row>
    <row r="5436" spans="1:4" ht="15.75" customHeight="1" x14ac:dyDescent="0.25">
      <c r="A5436" s="118">
        <v>5301018</v>
      </c>
      <c r="B5436" s="119" t="s">
        <v>20600</v>
      </c>
      <c r="C5436" s="118" t="s">
        <v>15233</v>
      </c>
      <c r="D5436" s="120">
        <v>71.14</v>
      </c>
    </row>
    <row r="5437" spans="1:4" ht="15.75" customHeight="1" x14ac:dyDescent="0.25">
      <c r="A5437" s="118">
        <v>5301019</v>
      </c>
      <c r="B5437" s="119" t="s">
        <v>20601</v>
      </c>
      <c r="C5437" s="118" t="s">
        <v>15233</v>
      </c>
      <c r="D5437" s="120">
        <v>205.25</v>
      </c>
    </row>
    <row r="5438" spans="1:4" ht="30" customHeight="1" x14ac:dyDescent="0.25">
      <c r="A5438" s="118">
        <v>5301077</v>
      </c>
      <c r="B5438" s="119" t="s">
        <v>20602</v>
      </c>
      <c r="C5438" s="118" t="s">
        <v>15154</v>
      </c>
      <c r="D5438" s="120">
        <v>4969.96</v>
      </c>
    </row>
    <row r="5439" spans="1:4" ht="30" customHeight="1" x14ac:dyDescent="0.25">
      <c r="A5439" s="118">
        <v>5301078</v>
      </c>
      <c r="B5439" s="119" t="s">
        <v>20603</v>
      </c>
      <c r="C5439" s="118" t="s">
        <v>15154</v>
      </c>
      <c r="D5439" s="120">
        <v>7044.46</v>
      </c>
    </row>
    <row r="5440" spans="1:4" ht="30" customHeight="1" x14ac:dyDescent="0.25">
      <c r="A5440" s="118">
        <v>5301079</v>
      </c>
      <c r="B5440" s="119" t="s">
        <v>20604</v>
      </c>
      <c r="C5440" s="118" t="s">
        <v>15154</v>
      </c>
      <c r="D5440" s="120">
        <v>9622.17</v>
      </c>
    </row>
    <row r="5441" spans="1:4" ht="30" customHeight="1" x14ac:dyDescent="0.25">
      <c r="A5441" s="118">
        <v>5301080</v>
      </c>
      <c r="B5441" s="119" t="s">
        <v>20605</v>
      </c>
      <c r="C5441" s="118" t="s">
        <v>15154</v>
      </c>
      <c r="D5441" s="120">
        <v>10974.6</v>
      </c>
    </row>
    <row r="5442" spans="1:4" ht="30" customHeight="1" x14ac:dyDescent="0.25">
      <c r="A5442" s="118">
        <v>5301081</v>
      </c>
      <c r="B5442" s="119" t="s">
        <v>20606</v>
      </c>
      <c r="C5442" s="118" t="s">
        <v>15154</v>
      </c>
      <c r="D5442" s="120">
        <v>13557.33</v>
      </c>
    </row>
    <row r="5443" spans="1:4" ht="15.75" customHeight="1" x14ac:dyDescent="0.25">
      <c r="A5443" s="118">
        <v>5301023</v>
      </c>
      <c r="B5443" s="119" t="s">
        <v>20607</v>
      </c>
      <c r="C5443" s="118" t="s">
        <v>15154</v>
      </c>
      <c r="D5443" s="120">
        <v>3750</v>
      </c>
    </row>
    <row r="5444" spans="1:4" ht="15.75" customHeight="1" x14ac:dyDescent="0.25">
      <c r="A5444" s="118">
        <v>5301024</v>
      </c>
      <c r="B5444" s="119" t="s">
        <v>20608</v>
      </c>
      <c r="C5444" s="118" t="s">
        <v>15154</v>
      </c>
      <c r="D5444" s="120">
        <v>5824.5</v>
      </c>
    </row>
    <row r="5445" spans="1:4" ht="15.75" customHeight="1" x14ac:dyDescent="0.25">
      <c r="A5445" s="118">
        <v>5301025</v>
      </c>
      <c r="B5445" s="119" t="s">
        <v>20609</v>
      </c>
      <c r="C5445" s="118" t="s">
        <v>15154</v>
      </c>
      <c r="D5445" s="120">
        <v>8402.2099999999991</v>
      </c>
    </row>
    <row r="5446" spans="1:4" ht="15.75" customHeight="1" x14ac:dyDescent="0.25">
      <c r="A5446" s="118">
        <v>5301026</v>
      </c>
      <c r="B5446" s="119" t="s">
        <v>20610</v>
      </c>
      <c r="C5446" s="118" t="s">
        <v>15154</v>
      </c>
      <c r="D5446" s="120">
        <v>9754.64</v>
      </c>
    </row>
    <row r="5447" spans="1:4" ht="15.75" customHeight="1" x14ac:dyDescent="0.25">
      <c r="A5447" s="118">
        <v>5301027</v>
      </c>
      <c r="B5447" s="119" t="s">
        <v>20611</v>
      </c>
      <c r="C5447" s="118" t="s">
        <v>15154</v>
      </c>
      <c r="D5447" s="120">
        <v>12337.36</v>
      </c>
    </row>
    <row r="5448" spans="1:4" ht="15.75" customHeight="1" x14ac:dyDescent="0.25">
      <c r="A5448" s="118">
        <v>5301028</v>
      </c>
      <c r="B5448" s="119" t="s">
        <v>20612</v>
      </c>
      <c r="C5448" s="118" t="s">
        <v>15154</v>
      </c>
      <c r="D5448" s="120">
        <v>3694.73</v>
      </c>
    </row>
    <row r="5449" spans="1:4" ht="30" customHeight="1" x14ac:dyDescent="0.25">
      <c r="A5449" s="118">
        <v>5301082</v>
      </c>
      <c r="B5449" s="119" t="s">
        <v>20613</v>
      </c>
      <c r="C5449" s="118" t="s">
        <v>15154</v>
      </c>
      <c r="D5449" s="120">
        <v>4813.24</v>
      </c>
    </row>
    <row r="5450" spans="1:4" ht="15.75" customHeight="1" x14ac:dyDescent="0.25">
      <c r="A5450" s="118">
        <v>5301029</v>
      </c>
      <c r="B5450" s="119" t="s">
        <v>20614</v>
      </c>
      <c r="C5450" s="118" t="s">
        <v>15154</v>
      </c>
      <c r="D5450" s="120">
        <v>5769.23</v>
      </c>
    </row>
    <row r="5451" spans="1:4" ht="30" customHeight="1" x14ac:dyDescent="0.25">
      <c r="A5451" s="118">
        <v>5301083</v>
      </c>
      <c r="B5451" s="119" t="s">
        <v>20615</v>
      </c>
      <c r="C5451" s="118" t="s">
        <v>15154</v>
      </c>
      <c r="D5451" s="120">
        <v>6887.74</v>
      </c>
    </row>
    <row r="5452" spans="1:4" ht="15.75" customHeight="1" x14ac:dyDescent="0.25">
      <c r="A5452" s="118">
        <v>5301030</v>
      </c>
      <c r="B5452" s="119" t="s">
        <v>20616</v>
      </c>
      <c r="C5452" s="118" t="s">
        <v>15154</v>
      </c>
      <c r="D5452" s="120">
        <v>8346.94</v>
      </c>
    </row>
    <row r="5453" spans="1:4" ht="30" customHeight="1" x14ac:dyDescent="0.25">
      <c r="A5453" s="118">
        <v>5301084</v>
      </c>
      <c r="B5453" s="119" t="s">
        <v>20617</v>
      </c>
      <c r="C5453" s="118" t="s">
        <v>15154</v>
      </c>
      <c r="D5453" s="120">
        <v>9465.4500000000007</v>
      </c>
    </row>
    <row r="5454" spans="1:4" ht="15.75" customHeight="1" x14ac:dyDescent="0.25">
      <c r="A5454" s="118">
        <v>5301031</v>
      </c>
      <c r="B5454" s="119" t="s">
        <v>20618</v>
      </c>
      <c r="C5454" s="118" t="s">
        <v>15154</v>
      </c>
      <c r="D5454" s="120">
        <v>9699.3700000000008</v>
      </c>
    </row>
    <row r="5455" spans="1:4" ht="30" customHeight="1" x14ac:dyDescent="0.25">
      <c r="A5455" s="118">
        <v>5301085</v>
      </c>
      <c r="B5455" s="119" t="s">
        <v>20619</v>
      </c>
      <c r="C5455" s="118" t="s">
        <v>15154</v>
      </c>
      <c r="D5455" s="120">
        <v>10817.88</v>
      </c>
    </row>
    <row r="5456" spans="1:4" ht="15.75" customHeight="1" x14ac:dyDescent="0.25">
      <c r="A5456" s="118">
        <v>5301032</v>
      </c>
      <c r="B5456" s="119" t="s">
        <v>20620</v>
      </c>
      <c r="C5456" s="118" t="s">
        <v>15154</v>
      </c>
      <c r="D5456" s="120">
        <v>12282.1</v>
      </c>
    </row>
    <row r="5457" spans="1:4" ht="30" customHeight="1" x14ac:dyDescent="0.25">
      <c r="A5457" s="118">
        <v>5301086</v>
      </c>
      <c r="B5457" s="119" t="s">
        <v>20621</v>
      </c>
      <c r="C5457" s="118" t="s">
        <v>15154</v>
      </c>
      <c r="D5457" s="120">
        <v>13400.61</v>
      </c>
    </row>
    <row r="5458" spans="1:4" ht="15.75" customHeight="1" x14ac:dyDescent="0.25">
      <c r="A5458" s="118">
        <v>5301033</v>
      </c>
      <c r="B5458" s="119" t="s">
        <v>20622</v>
      </c>
      <c r="C5458" s="118" t="s">
        <v>15154</v>
      </c>
      <c r="D5458" s="120">
        <v>86.52</v>
      </c>
    </row>
    <row r="5459" spans="1:4" ht="15.75" customHeight="1" x14ac:dyDescent="0.25">
      <c r="A5459" s="118">
        <v>5301034</v>
      </c>
      <c r="B5459" s="119" t="s">
        <v>20623</v>
      </c>
      <c r="C5459" s="118" t="s">
        <v>15154</v>
      </c>
      <c r="D5459" s="120">
        <v>597.69000000000005</v>
      </c>
    </row>
    <row r="5460" spans="1:4" ht="15.75" customHeight="1" x14ac:dyDescent="0.25">
      <c r="A5460" s="118">
        <v>5301073</v>
      </c>
      <c r="B5460" s="119" t="s">
        <v>20624</v>
      </c>
      <c r="C5460" s="118" t="s">
        <v>15154</v>
      </c>
      <c r="D5460" s="120">
        <v>483.26</v>
      </c>
    </row>
    <row r="5461" spans="1:4" ht="15.75" customHeight="1" x14ac:dyDescent="0.25">
      <c r="A5461" s="118">
        <v>5301074</v>
      </c>
      <c r="B5461" s="119" t="s">
        <v>20625</v>
      </c>
      <c r="C5461" s="118" t="s">
        <v>15154</v>
      </c>
      <c r="D5461" s="120">
        <v>1703.57</v>
      </c>
    </row>
    <row r="5462" spans="1:4" ht="15.75" customHeight="1" x14ac:dyDescent="0.25">
      <c r="A5462" s="118">
        <v>5301015</v>
      </c>
      <c r="B5462" s="119" t="s">
        <v>20626</v>
      </c>
      <c r="C5462" s="118" t="s">
        <v>15154</v>
      </c>
      <c r="D5462" s="120">
        <v>1077.25</v>
      </c>
    </row>
    <row r="5463" spans="1:4" ht="15.75" customHeight="1" x14ac:dyDescent="0.25">
      <c r="A5463" s="118">
        <v>5300992</v>
      </c>
      <c r="B5463" s="119" t="s">
        <v>20627</v>
      </c>
      <c r="C5463" s="118" t="s">
        <v>16589</v>
      </c>
      <c r="D5463" s="120">
        <v>12.2</v>
      </c>
    </row>
    <row r="5464" spans="1:4" ht="15.75" customHeight="1" x14ac:dyDescent="0.25">
      <c r="A5464" s="118">
        <v>5300994</v>
      </c>
      <c r="B5464" s="119" t="s">
        <v>20628</v>
      </c>
      <c r="C5464" s="118" t="s">
        <v>16589</v>
      </c>
      <c r="D5464" s="120">
        <v>9.7899999999999991</v>
      </c>
    </row>
    <row r="5465" spans="1:4" ht="15.75" customHeight="1" x14ac:dyDescent="0.25">
      <c r="A5465" s="118">
        <v>5300993</v>
      </c>
      <c r="B5465" s="119" t="s">
        <v>20629</v>
      </c>
      <c r="C5465" s="118" t="s">
        <v>16589</v>
      </c>
      <c r="D5465" s="120">
        <v>8.52</v>
      </c>
    </row>
    <row r="5466" spans="1:4" ht="15.75" customHeight="1" x14ac:dyDescent="0.25">
      <c r="A5466" s="118">
        <v>5301088</v>
      </c>
      <c r="B5466" s="119" t="s">
        <v>20630</v>
      </c>
      <c r="C5466" s="118" t="s">
        <v>15154</v>
      </c>
      <c r="D5466" s="120">
        <v>356.09</v>
      </c>
    </row>
    <row r="5467" spans="1:4" ht="15.75" customHeight="1" x14ac:dyDescent="0.25">
      <c r="A5467" s="118">
        <v>5301004</v>
      </c>
      <c r="B5467" s="119" t="s">
        <v>20631</v>
      </c>
      <c r="C5467" s="118" t="s">
        <v>15154</v>
      </c>
      <c r="D5467" s="120">
        <v>508.14</v>
      </c>
    </row>
    <row r="5468" spans="1:4" ht="15.75" customHeight="1" x14ac:dyDescent="0.25">
      <c r="A5468" s="118">
        <v>5301087</v>
      </c>
      <c r="B5468" s="119" t="s">
        <v>20632</v>
      </c>
      <c r="C5468" s="118" t="s">
        <v>15154</v>
      </c>
      <c r="D5468" s="120">
        <v>207.98</v>
      </c>
    </row>
    <row r="5469" spans="1:4" ht="15.75" customHeight="1" x14ac:dyDescent="0.25">
      <c r="A5469" s="118">
        <v>5301005</v>
      </c>
      <c r="B5469" s="119" t="s">
        <v>20633</v>
      </c>
      <c r="C5469" s="118" t="s">
        <v>15154</v>
      </c>
      <c r="D5469" s="120">
        <v>324.77</v>
      </c>
    </row>
    <row r="5470" spans="1:4" ht="15.75" customHeight="1" x14ac:dyDescent="0.25">
      <c r="A5470" s="118">
        <v>5301006</v>
      </c>
      <c r="B5470" s="119" t="s">
        <v>20634</v>
      </c>
      <c r="C5470" s="118" t="s">
        <v>15154</v>
      </c>
      <c r="D5470" s="120">
        <v>399.14</v>
      </c>
    </row>
    <row r="5471" spans="1:4" ht="15.75" customHeight="1" x14ac:dyDescent="0.25">
      <c r="A5471" s="118">
        <v>5301008</v>
      </c>
      <c r="B5471" s="119" t="s">
        <v>20635</v>
      </c>
      <c r="C5471" s="118" t="s">
        <v>15154</v>
      </c>
      <c r="D5471" s="120">
        <v>716.71</v>
      </c>
    </row>
    <row r="5472" spans="1:4" ht="15.75" customHeight="1" x14ac:dyDescent="0.25">
      <c r="A5472" s="118">
        <v>5301007</v>
      </c>
      <c r="B5472" s="119" t="s">
        <v>20636</v>
      </c>
      <c r="C5472" s="118" t="s">
        <v>15154</v>
      </c>
      <c r="D5472" s="120">
        <v>655.04999999999995</v>
      </c>
    </row>
    <row r="5473" spans="1:4" ht="15.75" customHeight="1" x14ac:dyDescent="0.25">
      <c r="A5473" s="118">
        <v>5301009</v>
      </c>
      <c r="B5473" s="119" t="s">
        <v>20637</v>
      </c>
      <c r="C5473" s="118" t="s">
        <v>15154</v>
      </c>
      <c r="D5473" s="120">
        <v>195.36</v>
      </c>
    </row>
    <row r="5474" spans="1:4" ht="15.75" customHeight="1" x14ac:dyDescent="0.25">
      <c r="A5474" s="118">
        <v>5301010</v>
      </c>
      <c r="B5474" s="119" t="s">
        <v>20638</v>
      </c>
      <c r="C5474" s="118" t="s">
        <v>15154</v>
      </c>
      <c r="D5474" s="120">
        <v>292.58</v>
      </c>
    </row>
    <row r="5475" spans="1:4" ht="15.75" customHeight="1" x14ac:dyDescent="0.25">
      <c r="A5475" s="118">
        <v>5301011</v>
      </c>
      <c r="B5475" s="119" t="s">
        <v>20639</v>
      </c>
      <c r="C5475" s="118" t="s">
        <v>15154</v>
      </c>
      <c r="D5475" s="120">
        <v>254.48</v>
      </c>
    </row>
    <row r="5476" spans="1:4" ht="15.75" customHeight="1" x14ac:dyDescent="0.25">
      <c r="A5476" s="118">
        <v>5301012</v>
      </c>
      <c r="B5476" s="119" t="s">
        <v>20640</v>
      </c>
      <c r="C5476" s="118" t="s">
        <v>15154</v>
      </c>
      <c r="D5476" s="120">
        <v>180.59</v>
      </c>
    </row>
    <row r="5477" spans="1:4" ht="15.75" customHeight="1" x14ac:dyDescent="0.25">
      <c r="A5477" s="118">
        <v>5301013</v>
      </c>
      <c r="B5477" s="119" t="s">
        <v>20641</v>
      </c>
      <c r="C5477" s="118" t="s">
        <v>15154</v>
      </c>
      <c r="D5477" s="120">
        <v>157.19999999999999</v>
      </c>
    </row>
    <row r="5478" spans="1:4" ht="15.75" customHeight="1" x14ac:dyDescent="0.25">
      <c r="A5478" s="118">
        <v>5301016</v>
      </c>
      <c r="B5478" s="119" t="s">
        <v>20642</v>
      </c>
      <c r="C5478" s="118" t="s">
        <v>15154</v>
      </c>
      <c r="D5478" s="120">
        <v>1778.87</v>
      </c>
    </row>
    <row r="5479" spans="1:4" ht="15.75" customHeight="1" x14ac:dyDescent="0.25">
      <c r="A5479" s="118">
        <v>5301017</v>
      </c>
      <c r="B5479" s="119" t="s">
        <v>20643</v>
      </c>
      <c r="C5479" s="118" t="s">
        <v>15154</v>
      </c>
      <c r="D5479" s="120">
        <v>1303.51</v>
      </c>
    </row>
    <row r="5480" spans="1:4" ht="15.75" customHeight="1" x14ac:dyDescent="0.25">
      <c r="A5480" s="118">
        <v>5301035</v>
      </c>
      <c r="B5480" s="119" t="s">
        <v>20644</v>
      </c>
      <c r="C5480" s="118" t="s">
        <v>15154</v>
      </c>
      <c r="D5480" s="120">
        <v>124.73</v>
      </c>
    </row>
    <row r="5481" spans="1:4" ht="15.75" customHeight="1" x14ac:dyDescent="0.25">
      <c r="A5481" s="118">
        <v>5301036</v>
      </c>
      <c r="B5481" s="119" t="s">
        <v>20645</v>
      </c>
      <c r="C5481" s="118" t="s">
        <v>15154</v>
      </c>
      <c r="D5481" s="120">
        <v>1195.3900000000001</v>
      </c>
    </row>
    <row r="5482" spans="1:4" ht="15.75" customHeight="1" x14ac:dyDescent="0.25">
      <c r="A5482" s="118">
        <v>5301075</v>
      </c>
      <c r="B5482" s="119" t="s">
        <v>20646</v>
      </c>
      <c r="C5482" s="118" t="s">
        <v>15154</v>
      </c>
      <c r="D5482" s="120">
        <v>556.12</v>
      </c>
    </row>
    <row r="5483" spans="1:4" ht="15.75" customHeight="1" x14ac:dyDescent="0.25">
      <c r="A5483" s="118">
        <v>5301076</v>
      </c>
      <c r="B5483" s="119" t="s">
        <v>20647</v>
      </c>
      <c r="C5483" s="118" t="s">
        <v>15154</v>
      </c>
      <c r="D5483" s="120">
        <v>1883.65</v>
      </c>
    </row>
    <row r="5484" spans="1:4" ht="15.75" customHeight="1" x14ac:dyDescent="0.25">
      <c r="A5484" s="118">
        <v>5405980</v>
      </c>
      <c r="B5484" s="119" t="s">
        <v>20648</v>
      </c>
      <c r="C5484" s="118" t="s">
        <v>15350</v>
      </c>
      <c r="D5484" s="120">
        <v>11.21</v>
      </c>
    </row>
    <row r="5485" spans="1:4" ht="15.75" customHeight="1" x14ac:dyDescent="0.25">
      <c r="A5485" s="118">
        <v>5405981</v>
      </c>
      <c r="B5485" s="119" t="s">
        <v>20649</v>
      </c>
      <c r="C5485" s="118" t="s">
        <v>15350</v>
      </c>
      <c r="D5485" s="120">
        <v>11.21</v>
      </c>
    </row>
    <row r="5486" spans="1:4" ht="30" customHeight="1" x14ac:dyDescent="0.25">
      <c r="A5486" s="118">
        <v>5405975</v>
      </c>
      <c r="B5486" s="119" t="s">
        <v>20650</v>
      </c>
      <c r="C5486" s="118" t="s">
        <v>16589</v>
      </c>
      <c r="D5486" s="120">
        <v>44.08</v>
      </c>
    </row>
    <row r="5487" spans="1:4" ht="15.75" customHeight="1" x14ac:dyDescent="0.25">
      <c r="A5487" s="118">
        <v>5405970</v>
      </c>
      <c r="B5487" s="119" t="s">
        <v>20651</v>
      </c>
      <c r="C5487" s="118" t="s">
        <v>15350</v>
      </c>
      <c r="D5487" s="120">
        <v>1468.7</v>
      </c>
    </row>
    <row r="5488" spans="1:4" ht="30" customHeight="1" x14ac:dyDescent="0.25">
      <c r="A5488" s="118">
        <v>5405972</v>
      </c>
      <c r="B5488" s="119" t="s">
        <v>20652</v>
      </c>
      <c r="C5488" s="118" t="s">
        <v>15350</v>
      </c>
      <c r="D5488" s="120">
        <v>1347.97</v>
      </c>
    </row>
    <row r="5489" spans="1:4" ht="15.75" customHeight="1" x14ac:dyDescent="0.25">
      <c r="A5489" s="118">
        <v>5405971</v>
      </c>
      <c r="B5489" s="119" t="s">
        <v>20653</v>
      </c>
      <c r="C5489" s="118" t="s">
        <v>15350</v>
      </c>
      <c r="D5489" s="120">
        <v>1638.62</v>
      </c>
    </row>
    <row r="5490" spans="1:4" ht="30" customHeight="1" x14ac:dyDescent="0.25">
      <c r="A5490" s="118">
        <v>5405973</v>
      </c>
      <c r="B5490" s="119" t="s">
        <v>20654</v>
      </c>
      <c r="C5490" s="118" t="s">
        <v>15350</v>
      </c>
      <c r="D5490" s="120">
        <v>1517.89</v>
      </c>
    </row>
    <row r="5491" spans="1:4" ht="15.75" customHeight="1" x14ac:dyDescent="0.25">
      <c r="A5491" s="118">
        <v>5406736</v>
      </c>
      <c r="B5491" s="119" t="s">
        <v>20655</v>
      </c>
      <c r="C5491" s="118" t="s">
        <v>15350</v>
      </c>
      <c r="D5491" s="120">
        <v>1476.66</v>
      </c>
    </row>
    <row r="5492" spans="1:4" ht="30" customHeight="1" x14ac:dyDescent="0.25">
      <c r="A5492" s="118">
        <v>5406737</v>
      </c>
      <c r="B5492" s="119" t="s">
        <v>20656</v>
      </c>
      <c r="C5492" s="118" t="s">
        <v>15350</v>
      </c>
      <c r="D5492" s="120">
        <v>1355.93</v>
      </c>
    </row>
    <row r="5493" spans="1:4" ht="30" customHeight="1" x14ac:dyDescent="0.25">
      <c r="A5493" s="118">
        <v>5405986</v>
      </c>
      <c r="B5493" s="119" t="s">
        <v>20657</v>
      </c>
      <c r="C5493" s="118" t="s">
        <v>16589</v>
      </c>
      <c r="D5493" s="120">
        <v>9.39</v>
      </c>
    </row>
    <row r="5494" spans="1:4" ht="15.75" customHeight="1" x14ac:dyDescent="0.25">
      <c r="A5494" s="118">
        <v>5405976</v>
      </c>
      <c r="B5494" s="119" t="s">
        <v>20658</v>
      </c>
      <c r="C5494" s="118" t="s">
        <v>16589</v>
      </c>
      <c r="D5494" s="120">
        <v>133.80000000000001</v>
      </c>
    </row>
    <row r="5495" spans="1:4" ht="15.75" customHeight="1" x14ac:dyDescent="0.25">
      <c r="A5495" s="118">
        <v>5406023</v>
      </c>
      <c r="B5495" s="119" t="s">
        <v>20659</v>
      </c>
      <c r="C5495" s="118" t="s">
        <v>16589</v>
      </c>
      <c r="D5495" s="120">
        <v>364.21</v>
      </c>
    </row>
    <row r="5496" spans="1:4" ht="30" customHeight="1" x14ac:dyDescent="0.25">
      <c r="A5496" s="118">
        <v>5406033</v>
      </c>
      <c r="B5496" s="119" t="s">
        <v>20660</v>
      </c>
      <c r="C5496" s="118" t="s">
        <v>16589</v>
      </c>
      <c r="D5496" s="120">
        <v>347.31</v>
      </c>
    </row>
    <row r="5497" spans="1:4" ht="15.75" customHeight="1" x14ac:dyDescent="0.25">
      <c r="A5497" s="118">
        <v>5406024</v>
      </c>
      <c r="B5497" s="119" t="s">
        <v>20661</v>
      </c>
      <c r="C5497" s="118" t="s">
        <v>16589</v>
      </c>
      <c r="D5497" s="120">
        <v>388</v>
      </c>
    </row>
    <row r="5498" spans="1:4" ht="30" customHeight="1" x14ac:dyDescent="0.25">
      <c r="A5498" s="118">
        <v>5406034</v>
      </c>
      <c r="B5498" s="119" t="s">
        <v>20662</v>
      </c>
      <c r="C5498" s="118" t="s">
        <v>16589</v>
      </c>
      <c r="D5498" s="120">
        <v>371.1</v>
      </c>
    </row>
    <row r="5499" spans="1:4" ht="30" customHeight="1" x14ac:dyDescent="0.25">
      <c r="A5499" s="118">
        <v>5406031</v>
      </c>
      <c r="B5499" s="119" t="s">
        <v>20663</v>
      </c>
      <c r="C5499" s="118" t="s">
        <v>16589</v>
      </c>
      <c r="D5499" s="120">
        <v>343.93</v>
      </c>
    </row>
    <row r="5500" spans="1:4" ht="30" customHeight="1" x14ac:dyDescent="0.25">
      <c r="A5500" s="118">
        <v>5406041</v>
      </c>
      <c r="B5500" s="119" t="s">
        <v>20664</v>
      </c>
      <c r="C5500" s="118" t="s">
        <v>16589</v>
      </c>
      <c r="D5500" s="120">
        <v>327.02</v>
      </c>
    </row>
    <row r="5501" spans="1:4" ht="30" customHeight="1" x14ac:dyDescent="0.25">
      <c r="A5501" s="118">
        <v>5406032</v>
      </c>
      <c r="B5501" s="119" t="s">
        <v>20665</v>
      </c>
      <c r="C5501" s="118" t="s">
        <v>16589</v>
      </c>
      <c r="D5501" s="120">
        <v>367.71</v>
      </c>
    </row>
    <row r="5502" spans="1:4" ht="30" customHeight="1" x14ac:dyDescent="0.25">
      <c r="A5502" s="118">
        <v>5406042</v>
      </c>
      <c r="B5502" s="119" t="s">
        <v>20666</v>
      </c>
      <c r="C5502" s="118" t="s">
        <v>16589</v>
      </c>
      <c r="D5502" s="120">
        <v>350.81</v>
      </c>
    </row>
    <row r="5503" spans="1:4" ht="15.75" customHeight="1" x14ac:dyDescent="0.25">
      <c r="A5503" s="118">
        <v>5406025</v>
      </c>
      <c r="B5503" s="119" t="s">
        <v>20667</v>
      </c>
      <c r="C5503" s="118" t="s">
        <v>16589</v>
      </c>
      <c r="D5503" s="120">
        <v>349.34</v>
      </c>
    </row>
    <row r="5504" spans="1:4" ht="30" customHeight="1" x14ac:dyDescent="0.25">
      <c r="A5504" s="118">
        <v>5406035</v>
      </c>
      <c r="B5504" s="119" t="s">
        <v>20668</v>
      </c>
      <c r="C5504" s="118" t="s">
        <v>16589</v>
      </c>
      <c r="D5504" s="120">
        <v>332.43</v>
      </c>
    </row>
    <row r="5505" spans="1:4" ht="15.75" customHeight="1" x14ac:dyDescent="0.25">
      <c r="A5505" s="118">
        <v>5406026</v>
      </c>
      <c r="B5505" s="119" t="s">
        <v>20669</v>
      </c>
      <c r="C5505" s="118" t="s">
        <v>16589</v>
      </c>
      <c r="D5505" s="120">
        <v>373.12</v>
      </c>
    </row>
    <row r="5506" spans="1:4" ht="30" customHeight="1" x14ac:dyDescent="0.25">
      <c r="A5506" s="118">
        <v>5406036</v>
      </c>
      <c r="B5506" s="119" t="s">
        <v>20670</v>
      </c>
      <c r="C5506" s="118" t="s">
        <v>16589</v>
      </c>
      <c r="D5506" s="120">
        <v>356.22</v>
      </c>
    </row>
    <row r="5507" spans="1:4" ht="15.75" customHeight="1" x14ac:dyDescent="0.25">
      <c r="A5507" s="118">
        <v>5406027</v>
      </c>
      <c r="B5507" s="119" t="s">
        <v>20671</v>
      </c>
      <c r="C5507" s="118" t="s">
        <v>16589</v>
      </c>
      <c r="D5507" s="120">
        <v>346.5</v>
      </c>
    </row>
    <row r="5508" spans="1:4" ht="30" customHeight="1" x14ac:dyDescent="0.25">
      <c r="A5508" s="118">
        <v>5406037</v>
      </c>
      <c r="B5508" s="119" t="s">
        <v>20672</v>
      </c>
      <c r="C5508" s="118" t="s">
        <v>16589</v>
      </c>
      <c r="D5508" s="120">
        <v>329.6</v>
      </c>
    </row>
    <row r="5509" spans="1:4" ht="15.75" customHeight="1" x14ac:dyDescent="0.25">
      <c r="A5509" s="118">
        <v>5406028</v>
      </c>
      <c r="B5509" s="119" t="s">
        <v>20673</v>
      </c>
      <c r="C5509" s="118" t="s">
        <v>16589</v>
      </c>
      <c r="D5509" s="120">
        <v>370.29</v>
      </c>
    </row>
    <row r="5510" spans="1:4" ht="30" customHeight="1" x14ac:dyDescent="0.25">
      <c r="A5510" s="118">
        <v>5406038</v>
      </c>
      <c r="B5510" s="119" t="s">
        <v>20674</v>
      </c>
      <c r="C5510" s="118" t="s">
        <v>16589</v>
      </c>
      <c r="D5510" s="120">
        <v>353.39</v>
      </c>
    </row>
    <row r="5511" spans="1:4" ht="15.75" customHeight="1" x14ac:dyDescent="0.25">
      <c r="A5511" s="118">
        <v>5406029</v>
      </c>
      <c r="B5511" s="119" t="s">
        <v>20675</v>
      </c>
      <c r="C5511" s="118" t="s">
        <v>16589</v>
      </c>
      <c r="D5511" s="120">
        <v>344.93</v>
      </c>
    </row>
    <row r="5512" spans="1:4" ht="30" customHeight="1" x14ac:dyDescent="0.25">
      <c r="A5512" s="118">
        <v>5406039</v>
      </c>
      <c r="B5512" s="119" t="s">
        <v>20676</v>
      </c>
      <c r="C5512" s="118" t="s">
        <v>16589</v>
      </c>
      <c r="D5512" s="120">
        <v>328.03</v>
      </c>
    </row>
    <row r="5513" spans="1:4" ht="15.75" customHeight="1" x14ac:dyDescent="0.25">
      <c r="A5513" s="118">
        <v>5406030</v>
      </c>
      <c r="B5513" s="119" t="s">
        <v>20677</v>
      </c>
      <c r="C5513" s="118" t="s">
        <v>16589</v>
      </c>
      <c r="D5513" s="120">
        <v>368.72</v>
      </c>
    </row>
    <row r="5514" spans="1:4" ht="30" customHeight="1" x14ac:dyDescent="0.25">
      <c r="A5514" s="118">
        <v>5406040</v>
      </c>
      <c r="B5514" s="119" t="s">
        <v>20678</v>
      </c>
      <c r="C5514" s="118" t="s">
        <v>16589</v>
      </c>
      <c r="D5514" s="120">
        <v>351.81</v>
      </c>
    </row>
    <row r="5515" spans="1:4" ht="15.75" customHeight="1" x14ac:dyDescent="0.25">
      <c r="A5515" s="118">
        <v>5406738</v>
      </c>
      <c r="B5515" s="119" t="s">
        <v>20679</v>
      </c>
      <c r="C5515" s="118" t="s">
        <v>16589</v>
      </c>
      <c r="D5515" s="120">
        <v>365.33</v>
      </c>
    </row>
    <row r="5516" spans="1:4" ht="15.75" customHeight="1" x14ac:dyDescent="0.25">
      <c r="A5516" s="118">
        <v>5406739</v>
      </c>
      <c r="B5516" s="119" t="s">
        <v>20680</v>
      </c>
      <c r="C5516" s="118" t="s">
        <v>16589</v>
      </c>
      <c r="D5516" s="120">
        <v>348.43</v>
      </c>
    </row>
    <row r="5517" spans="1:4" ht="15.75" customHeight="1" x14ac:dyDescent="0.25">
      <c r="A5517" s="118">
        <v>5406746</v>
      </c>
      <c r="B5517" s="119" t="s">
        <v>20681</v>
      </c>
      <c r="C5517" s="118" t="s">
        <v>16589</v>
      </c>
      <c r="D5517" s="120">
        <v>345.04</v>
      </c>
    </row>
    <row r="5518" spans="1:4" ht="30" customHeight="1" x14ac:dyDescent="0.25">
      <c r="A5518" s="118">
        <v>5406747</v>
      </c>
      <c r="B5518" s="119" t="s">
        <v>20682</v>
      </c>
      <c r="C5518" s="118" t="s">
        <v>16589</v>
      </c>
      <c r="D5518" s="120">
        <v>328.14</v>
      </c>
    </row>
    <row r="5519" spans="1:4" ht="15.75" customHeight="1" x14ac:dyDescent="0.25">
      <c r="A5519" s="118">
        <v>5406740</v>
      </c>
      <c r="B5519" s="119" t="s">
        <v>20683</v>
      </c>
      <c r="C5519" s="118" t="s">
        <v>16589</v>
      </c>
      <c r="D5519" s="120">
        <v>350.45</v>
      </c>
    </row>
    <row r="5520" spans="1:4" ht="15.75" customHeight="1" x14ac:dyDescent="0.25">
      <c r="A5520" s="118">
        <v>5406741</v>
      </c>
      <c r="B5520" s="119" t="s">
        <v>20684</v>
      </c>
      <c r="C5520" s="118" t="s">
        <v>16589</v>
      </c>
      <c r="D5520" s="120">
        <v>333.55</v>
      </c>
    </row>
    <row r="5521" spans="1:4" ht="15.75" customHeight="1" x14ac:dyDescent="0.25">
      <c r="A5521" s="118">
        <v>5406742</v>
      </c>
      <c r="B5521" s="119" t="s">
        <v>20685</v>
      </c>
      <c r="C5521" s="118" t="s">
        <v>16589</v>
      </c>
      <c r="D5521" s="120">
        <v>347.62</v>
      </c>
    </row>
    <row r="5522" spans="1:4" ht="15.75" customHeight="1" x14ac:dyDescent="0.25">
      <c r="A5522" s="118">
        <v>5406743</v>
      </c>
      <c r="B5522" s="119" t="s">
        <v>20686</v>
      </c>
      <c r="C5522" s="118" t="s">
        <v>16589</v>
      </c>
      <c r="D5522" s="120">
        <v>330.71</v>
      </c>
    </row>
    <row r="5523" spans="1:4" ht="15.75" customHeight="1" x14ac:dyDescent="0.25">
      <c r="A5523" s="118">
        <v>5406744</v>
      </c>
      <c r="B5523" s="119" t="s">
        <v>20687</v>
      </c>
      <c r="C5523" s="118" t="s">
        <v>16589</v>
      </c>
      <c r="D5523" s="120">
        <v>346.04</v>
      </c>
    </row>
    <row r="5524" spans="1:4" ht="30" customHeight="1" x14ac:dyDescent="0.25">
      <c r="A5524" s="118">
        <v>5406745</v>
      </c>
      <c r="B5524" s="119" t="s">
        <v>20688</v>
      </c>
      <c r="C5524" s="118" t="s">
        <v>16589</v>
      </c>
      <c r="D5524" s="120">
        <v>329.14</v>
      </c>
    </row>
    <row r="5525" spans="1:4" ht="15.75" customHeight="1" x14ac:dyDescent="0.25">
      <c r="A5525" s="118">
        <v>5405987</v>
      </c>
      <c r="B5525" s="119" t="s">
        <v>20689</v>
      </c>
      <c r="C5525" s="118" t="s">
        <v>15154</v>
      </c>
      <c r="D5525" s="120">
        <v>9.7799999999999994</v>
      </c>
    </row>
    <row r="5526" spans="1:4" ht="15.75" customHeight="1" x14ac:dyDescent="0.25">
      <c r="A5526" s="118">
        <v>5405979</v>
      </c>
      <c r="B5526" s="119" t="s">
        <v>20690</v>
      </c>
      <c r="C5526" s="118" t="s">
        <v>16589</v>
      </c>
      <c r="D5526" s="120">
        <v>17.64</v>
      </c>
    </row>
    <row r="5527" spans="1:4" ht="15.75" customHeight="1" x14ac:dyDescent="0.25">
      <c r="A5527" s="118">
        <v>5502806</v>
      </c>
      <c r="B5527" s="119" t="s">
        <v>20691</v>
      </c>
      <c r="C5527" s="118" t="s">
        <v>15350</v>
      </c>
      <c r="D5527" s="120">
        <v>129.15</v>
      </c>
    </row>
    <row r="5528" spans="1:4" ht="15.75" customHeight="1" x14ac:dyDescent="0.25">
      <c r="A5528" s="118">
        <v>5502807</v>
      </c>
      <c r="B5528" s="119" t="s">
        <v>20692</v>
      </c>
      <c r="C5528" s="118" t="s">
        <v>15350</v>
      </c>
      <c r="D5528" s="120">
        <v>17.47</v>
      </c>
    </row>
    <row r="5529" spans="1:4" ht="15.75" customHeight="1" x14ac:dyDescent="0.25">
      <c r="A5529" s="118">
        <v>5503041</v>
      </c>
      <c r="B5529" s="119" t="s">
        <v>20693</v>
      </c>
      <c r="C5529" s="118" t="s">
        <v>15350</v>
      </c>
      <c r="D5529" s="120">
        <v>6.63</v>
      </c>
    </row>
    <row r="5530" spans="1:4" ht="15.75" customHeight="1" x14ac:dyDescent="0.25">
      <c r="A5530" s="118">
        <v>5502978</v>
      </c>
      <c r="B5530" s="119" t="s">
        <v>20694</v>
      </c>
      <c r="C5530" s="118" t="s">
        <v>15350</v>
      </c>
      <c r="D5530" s="120">
        <v>5.72</v>
      </c>
    </row>
    <row r="5531" spans="1:4" ht="15.75" customHeight="1" x14ac:dyDescent="0.25">
      <c r="A5531" s="118">
        <v>5502822</v>
      </c>
      <c r="B5531" s="119" t="s">
        <v>20695</v>
      </c>
      <c r="C5531" s="118" t="s">
        <v>15350</v>
      </c>
      <c r="D5531" s="120">
        <v>42.4</v>
      </c>
    </row>
    <row r="5532" spans="1:4" ht="15.75" customHeight="1" x14ac:dyDescent="0.25">
      <c r="A5532" s="118">
        <v>5502979</v>
      </c>
      <c r="B5532" s="119" t="s">
        <v>20696</v>
      </c>
      <c r="C5532" s="118" t="s">
        <v>15350</v>
      </c>
      <c r="D5532" s="120">
        <v>22.08</v>
      </c>
    </row>
    <row r="5533" spans="1:4" ht="15.75" customHeight="1" x14ac:dyDescent="0.25">
      <c r="A5533" s="118">
        <v>5501700</v>
      </c>
      <c r="B5533" s="119" t="s">
        <v>20697</v>
      </c>
      <c r="C5533" s="118" t="s">
        <v>16589</v>
      </c>
      <c r="D5533" s="120">
        <v>0.73</v>
      </c>
    </row>
    <row r="5534" spans="1:4" ht="15.75" customHeight="1" x14ac:dyDescent="0.25">
      <c r="A5534" s="118">
        <v>5500991</v>
      </c>
      <c r="B5534" s="119" t="s">
        <v>20698</v>
      </c>
      <c r="C5534" s="118" t="s">
        <v>15350</v>
      </c>
      <c r="D5534" s="120">
        <v>179.65</v>
      </c>
    </row>
    <row r="5535" spans="1:4" ht="15.75" customHeight="1" x14ac:dyDescent="0.25">
      <c r="A5535" s="118">
        <v>5515739</v>
      </c>
      <c r="B5535" s="119" t="s">
        <v>20699</v>
      </c>
      <c r="C5535" s="118" t="s">
        <v>15350</v>
      </c>
      <c r="D5535" s="120">
        <v>46.32</v>
      </c>
    </row>
    <row r="5536" spans="1:4" ht="15.75" customHeight="1" x14ac:dyDescent="0.25">
      <c r="A5536" s="118">
        <v>5505766</v>
      </c>
      <c r="B5536" s="119" t="s">
        <v>20700</v>
      </c>
      <c r="C5536" s="118" t="s">
        <v>15350</v>
      </c>
      <c r="D5536" s="120">
        <v>399.72</v>
      </c>
    </row>
    <row r="5537" spans="1:4" ht="15.75" customHeight="1" x14ac:dyDescent="0.25">
      <c r="A5537" s="118">
        <v>5501701</v>
      </c>
      <c r="B5537" s="119" t="s">
        <v>20701</v>
      </c>
      <c r="C5537" s="118" t="s">
        <v>15154</v>
      </c>
      <c r="D5537" s="120">
        <v>53.82</v>
      </c>
    </row>
    <row r="5538" spans="1:4" ht="15.75" customHeight="1" x14ac:dyDescent="0.25">
      <c r="A5538" s="118">
        <v>5501702</v>
      </c>
      <c r="B5538" s="119" t="s">
        <v>20702</v>
      </c>
      <c r="C5538" s="118" t="s">
        <v>15154</v>
      </c>
      <c r="D5538" s="120">
        <v>134.55000000000001</v>
      </c>
    </row>
    <row r="5539" spans="1:4" ht="30" customHeight="1" x14ac:dyDescent="0.25">
      <c r="A5539" s="118">
        <v>5502972</v>
      </c>
      <c r="B5539" s="119" t="s">
        <v>20703</v>
      </c>
      <c r="C5539" s="118" t="s">
        <v>15350</v>
      </c>
      <c r="D5539" s="120">
        <v>201.38</v>
      </c>
    </row>
    <row r="5540" spans="1:4" ht="30" customHeight="1" x14ac:dyDescent="0.25">
      <c r="A5540" s="118">
        <v>5502968</v>
      </c>
      <c r="B5540" s="119" t="s">
        <v>20704</v>
      </c>
      <c r="C5540" s="118" t="s">
        <v>15350</v>
      </c>
      <c r="D5540" s="120">
        <v>22.66</v>
      </c>
    </row>
    <row r="5541" spans="1:4" ht="30" customHeight="1" x14ac:dyDescent="0.25">
      <c r="A5541" s="118">
        <v>5502969</v>
      </c>
      <c r="B5541" s="119" t="s">
        <v>20705</v>
      </c>
      <c r="C5541" s="118" t="s">
        <v>15350</v>
      </c>
      <c r="D5541" s="120">
        <v>28.59</v>
      </c>
    </row>
    <row r="5542" spans="1:4" ht="30" customHeight="1" x14ac:dyDescent="0.25">
      <c r="A5542" s="118">
        <v>5502970</v>
      </c>
      <c r="B5542" s="119" t="s">
        <v>20706</v>
      </c>
      <c r="C5542" s="118" t="s">
        <v>15350</v>
      </c>
      <c r="D5542" s="120">
        <v>52.41</v>
      </c>
    </row>
    <row r="5543" spans="1:4" ht="30" customHeight="1" x14ac:dyDescent="0.25">
      <c r="A5543" s="118">
        <v>5502971</v>
      </c>
      <c r="B5543" s="119" t="s">
        <v>20707</v>
      </c>
      <c r="C5543" s="118" t="s">
        <v>15350</v>
      </c>
      <c r="D5543" s="120">
        <v>97.65</v>
      </c>
    </row>
    <row r="5544" spans="1:4" ht="15.75" customHeight="1" x14ac:dyDescent="0.25">
      <c r="A5544" s="118">
        <v>5502663</v>
      </c>
      <c r="B5544" s="119" t="s">
        <v>20708</v>
      </c>
      <c r="C5544" s="118" t="s">
        <v>15350</v>
      </c>
      <c r="D5544" s="120">
        <v>37.869999999999997</v>
      </c>
    </row>
    <row r="5545" spans="1:4" ht="15.75" customHeight="1" x14ac:dyDescent="0.25">
      <c r="A5545" s="118">
        <v>5502993</v>
      </c>
      <c r="B5545" s="119" t="s">
        <v>20709</v>
      </c>
      <c r="C5545" s="118" t="s">
        <v>15350</v>
      </c>
      <c r="D5545" s="120">
        <v>26.37</v>
      </c>
    </row>
    <row r="5546" spans="1:4" ht="15.75" customHeight="1" x14ac:dyDescent="0.25">
      <c r="A5546" s="118">
        <v>5502967</v>
      </c>
      <c r="B5546" s="119" t="s">
        <v>20710</v>
      </c>
      <c r="C5546" s="118" t="s">
        <v>15350</v>
      </c>
      <c r="D5546" s="120">
        <v>111.43</v>
      </c>
    </row>
    <row r="5547" spans="1:4" ht="15.75" customHeight="1" x14ac:dyDescent="0.25">
      <c r="A5547" s="118">
        <v>5502963</v>
      </c>
      <c r="B5547" s="119" t="s">
        <v>20711</v>
      </c>
      <c r="C5547" s="118" t="s">
        <v>15350</v>
      </c>
      <c r="D5547" s="120">
        <v>13.56</v>
      </c>
    </row>
    <row r="5548" spans="1:4" ht="15.75" customHeight="1" x14ac:dyDescent="0.25">
      <c r="A5548" s="118">
        <v>5502964</v>
      </c>
      <c r="B5548" s="119" t="s">
        <v>20712</v>
      </c>
      <c r="C5548" s="118" t="s">
        <v>15350</v>
      </c>
      <c r="D5548" s="120">
        <v>16.989999999999998</v>
      </c>
    </row>
    <row r="5549" spans="1:4" ht="15.75" customHeight="1" x14ac:dyDescent="0.25">
      <c r="A5549" s="118">
        <v>5502965</v>
      </c>
      <c r="B5549" s="119" t="s">
        <v>20713</v>
      </c>
      <c r="C5549" s="118" t="s">
        <v>15350</v>
      </c>
      <c r="D5549" s="120">
        <v>30.61</v>
      </c>
    </row>
    <row r="5550" spans="1:4" ht="15.75" customHeight="1" x14ac:dyDescent="0.25">
      <c r="A5550" s="118">
        <v>5502966</v>
      </c>
      <c r="B5550" s="119" t="s">
        <v>20714</v>
      </c>
      <c r="C5550" s="118" t="s">
        <v>15350</v>
      </c>
      <c r="D5550" s="120">
        <v>56.17</v>
      </c>
    </row>
    <row r="5551" spans="1:4" ht="15.75" customHeight="1" x14ac:dyDescent="0.25">
      <c r="A5551" s="118">
        <v>5501706</v>
      </c>
      <c r="B5551" s="119" t="s">
        <v>20715</v>
      </c>
      <c r="C5551" s="118" t="s">
        <v>15350</v>
      </c>
      <c r="D5551" s="120">
        <v>7.17</v>
      </c>
    </row>
    <row r="5552" spans="1:4" ht="30" customHeight="1" x14ac:dyDescent="0.25">
      <c r="A5552" s="118">
        <v>5501880</v>
      </c>
      <c r="B5552" s="119" t="s">
        <v>20716</v>
      </c>
      <c r="C5552" s="118" t="s">
        <v>15350</v>
      </c>
      <c r="D5552" s="120">
        <v>13.99</v>
      </c>
    </row>
    <row r="5553" spans="1:4" ht="30" customHeight="1" x14ac:dyDescent="0.25">
      <c r="A5553" s="118">
        <v>5502114</v>
      </c>
      <c r="B5553" s="119" t="s">
        <v>20717</v>
      </c>
      <c r="C5553" s="118" t="s">
        <v>15350</v>
      </c>
      <c r="D5553" s="120">
        <v>8.64</v>
      </c>
    </row>
    <row r="5554" spans="1:4" ht="30" customHeight="1" x14ac:dyDescent="0.25">
      <c r="A5554" s="118">
        <v>5501906</v>
      </c>
      <c r="B5554" s="119" t="s">
        <v>20718</v>
      </c>
      <c r="C5554" s="118" t="s">
        <v>15350</v>
      </c>
      <c r="D5554" s="120">
        <v>12.63</v>
      </c>
    </row>
    <row r="5555" spans="1:4" ht="30" customHeight="1" x14ac:dyDescent="0.25">
      <c r="A5555" s="118">
        <v>5502140</v>
      </c>
      <c r="B5555" s="119" t="s">
        <v>20719</v>
      </c>
      <c r="C5555" s="118" t="s">
        <v>15350</v>
      </c>
      <c r="D5555" s="120">
        <v>7.27</v>
      </c>
    </row>
    <row r="5556" spans="1:4" ht="30" customHeight="1" x14ac:dyDescent="0.25">
      <c r="A5556" s="118">
        <v>5501932</v>
      </c>
      <c r="B5556" s="119" t="s">
        <v>20720</v>
      </c>
      <c r="C5556" s="118" t="s">
        <v>15350</v>
      </c>
      <c r="D5556" s="120">
        <v>12.63</v>
      </c>
    </row>
    <row r="5557" spans="1:4" ht="30" customHeight="1" x14ac:dyDescent="0.25">
      <c r="A5557" s="118">
        <v>5502166</v>
      </c>
      <c r="B5557" s="119" t="s">
        <v>20721</v>
      </c>
      <c r="C5557" s="118" t="s">
        <v>15350</v>
      </c>
      <c r="D5557" s="120">
        <v>7.77</v>
      </c>
    </row>
    <row r="5558" spans="1:4" ht="30" customHeight="1" x14ac:dyDescent="0.25">
      <c r="A5558" s="118">
        <v>5501881</v>
      </c>
      <c r="B5558" s="119" t="s">
        <v>20722</v>
      </c>
      <c r="C5558" s="118" t="s">
        <v>15350</v>
      </c>
      <c r="D5558" s="120">
        <v>14.26</v>
      </c>
    </row>
    <row r="5559" spans="1:4" ht="30" customHeight="1" x14ac:dyDescent="0.25">
      <c r="A5559" s="118">
        <v>5502115</v>
      </c>
      <c r="B5559" s="119" t="s">
        <v>20723</v>
      </c>
      <c r="C5559" s="118" t="s">
        <v>15350</v>
      </c>
      <c r="D5559" s="120">
        <v>9.41</v>
      </c>
    </row>
    <row r="5560" spans="1:4" ht="30" customHeight="1" x14ac:dyDescent="0.25">
      <c r="A5560" s="118">
        <v>5501907</v>
      </c>
      <c r="B5560" s="119" t="s">
        <v>20724</v>
      </c>
      <c r="C5560" s="118" t="s">
        <v>15350</v>
      </c>
      <c r="D5560" s="120">
        <v>12.81</v>
      </c>
    </row>
    <row r="5561" spans="1:4" ht="30" customHeight="1" x14ac:dyDescent="0.25">
      <c r="A5561" s="118">
        <v>5502141</v>
      </c>
      <c r="B5561" s="119" t="s">
        <v>20725</v>
      </c>
      <c r="C5561" s="118" t="s">
        <v>15350</v>
      </c>
      <c r="D5561" s="120">
        <v>7.91</v>
      </c>
    </row>
    <row r="5562" spans="1:4" ht="30" customHeight="1" x14ac:dyDescent="0.25">
      <c r="A5562" s="118">
        <v>5501933</v>
      </c>
      <c r="B5562" s="119" t="s">
        <v>20726</v>
      </c>
      <c r="C5562" s="118" t="s">
        <v>15350</v>
      </c>
      <c r="D5562" s="120">
        <v>12.81</v>
      </c>
    </row>
    <row r="5563" spans="1:4" ht="30" customHeight="1" x14ac:dyDescent="0.25">
      <c r="A5563" s="118">
        <v>5502167</v>
      </c>
      <c r="B5563" s="119" t="s">
        <v>20727</v>
      </c>
      <c r="C5563" s="118" t="s">
        <v>15350</v>
      </c>
      <c r="D5563" s="120">
        <v>7.91</v>
      </c>
    </row>
    <row r="5564" spans="1:4" ht="30" customHeight="1" x14ac:dyDescent="0.25">
      <c r="A5564" s="118">
        <v>5501882</v>
      </c>
      <c r="B5564" s="119" t="s">
        <v>20728</v>
      </c>
      <c r="C5564" s="118" t="s">
        <v>15350</v>
      </c>
      <c r="D5564" s="120">
        <v>14.54</v>
      </c>
    </row>
    <row r="5565" spans="1:4" ht="30" customHeight="1" x14ac:dyDescent="0.25">
      <c r="A5565" s="118">
        <v>5502116</v>
      </c>
      <c r="B5565" s="119" t="s">
        <v>20729</v>
      </c>
      <c r="C5565" s="118" t="s">
        <v>15350</v>
      </c>
      <c r="D5565" s="120">
        <v>9.64</v>
      </c>
    </row>
    <row r="5566" spans="1:4" ht="30" customHeight="1" x14ac:dyDescent="0.25">
      <c r="A5566" s="118">
        <v>5501908</v>
      </c>
      <c r="B5566" s="119" t="s">
        <v>20730</v>
      </c>
      <c r="C5566" s="118" t="s">
        <v>15350</v>
      </c>
      <c r="D5566" s="120">
        <v>13</v>
      </c>
    </row>
    <row r="5567" spans="1:4" ht="30" customHeight="1" x14ac:dyDescent="0.25">
      <c r="A5567" s="118">
        <v>5502142</v>
      </c>
      <c r="B5567" s="119" t="s">
        <v>20731</v>
      </c>
      <c r="C5567" s="118" t="s">
        <v>15350</v>
      </c>
      <c r="D5567" s="120">
        <v>8.11</v>
      </c>
    </row>
    <row r="5568" spans="1:4" ht="30" customHeight="1" x14ac:dyDescent="0.25">
      <c r="A5568" s="118">
        <v>5501934</v>
      </c>
      <c r="B5568" s="119" t="s">
        <v>20732</v>
      </c>
      <c r="C5568" s="118" t="s">
        <v>15350</v>
      </c>
      <c r="D5568" s="120">
        <v>12.95</v>
      </c>
    </row>
    <row r="5569" spans="1:4" ht="30" customHeight="1" x14ac:dyDescent="0.25">
      <c r="A5569" s="118">
        <v>5502168</v>
      </c>
      <c r="B5569" s="119" t="s">
        <v>20733</v>
      </c>
      <c r="C5569" s="118" t="s">
        <v>15350</v>
      </c>
      <c r="D5569" s="120">
        <v>8.06</v>
      </c>
    </row>
    <row r="5570" spans="1:4" ht="30" customHeight="1" x14ac:dyDescent="0.25">
      <c r="A5570" s="118">
        <v>5501883</v>
      </c>
      <c r="B5570" s="119" t="s">
        <v>20734</v>
      </c>
      <c r="C5570" s="118" t="s">
        <v>15350</v>
      </c>
      <c r="D5570" s="120">
        <v>14.81</v>
      </c>
    </row>
    <row r="5571" spans="1:4" ht="30" customHeight="1" x14ac:dyDescent="0.25">
      <c r="A5571" s="118">
        <v>5502117</v>
      </c>
      <c r="B5571" s="119" t="s">
        <v>20735</v>
      </c>
      <c r="C5571" s="118" t="s">
        <v>15350</v>
      </c>
      <c r="D5571" s="120">
        <v>9.94</v>
      </c>
    </row>
    <row r="5572" spans="1:4" ht="30" customHeight="1" x14ac:dyDescent="0.25">
      <c r="A5572" s="118">
        <v>5501909</v>
      </c>
      <c r="B5572" s="119" t="s">
        <v>20736</v>
      </c>
      <c r="C5572" s="118" t="s">
        <v>15350</v>
      </c>
      <c r="D5572" s="120">
        <v>13.18</v>
      </c>
    </row>
    <row r="5573" spans="1:4" ht="30" customHeight="1" x14ac:dyDescent="0.25">
      <c r="A5573" s="118">
        <v>5502143</v>
      </c>
      <c r="B5573" s="119" t="s">
        <v>20737</v>
      </c>
      <c r="C5573" s="118" t="s">
        <v>15350</v>
      </c>
      <c r="D5573" s="120">
        <v>8.3000000000000007</v>
      </c>
    </row>
    <row r="5574" spans="1:4" ht="30" customHeight="1" x14ac:dyDescent="0.25">
      <c r="A5574" s="118">
        <v>5501935</v>
      </c>
      <c r="B5574" s="119" t="s">
        <v>20738</v>
      </c>
      <c r="C5574" s="118" t="s">
        <v>15350</v>
      </c>
      <c r="D5574" s="120">
        <v>13.13</v>
      </c>
    </row>
    <row r="5575" spans="1:4" ht="30" customHeight="1" x14ac:dyDescent="0.25">
      <c r="A5575" s="118">
        <v>5502169</v>
      </c>
      <c r="B5575" s="119" t="s">
        <v>20739</v>
      </c>
      <c r="C5575" s="118" t="s">
        <v>15350</v>
      </c>
      <c r="D5575" s="120">
        <v>8.25</v>
      </c>
    </row>
    <row r="5576" spans="1:4" ht="30" customHeight="1" x14ac:dyDescent="0.25">
      <c r="A5576" s="118">
        <v>5501884</v>
      </c>
      <c r="B5576" s="119" t="s">
        <v>20740</v>
      </c>
      <c r="C5576" s="118" t="s">
        <v>15350</v>
      </c>
      <c r="D5576" s="120">
        <v>15.53</v>
      </c>
    </row>
    <row r="5577" spans="1:4" ht="30" customHeight="1" x14ac:dyDescent="0.25">
      <c r="A5577" s="118">
        <v>5502118</v>
      </c>
      <c r="B5577" s="119" t="s">
        <v>20741</v>
      </c>
      <c r="C5577" s="118" t="s">
        <v>15350</v>
      </c>
      <c r="D5577" s="120">
        <v>10.23</v>
      </c>
    </row>
    <row r="5578" spans="1:4" ht="30" customHeight="1" x14ac:dyDescent="0.25">
      <c r="A5578" s="118">
        <v>5501910</v>
      </c>
      <c r="B5578" s="119" t="s">
        <v>20742</v>
      </c>
      <c r="C5578" s="118" t="s">
        <v>15350</v>
      </c>
      <c r="D5578" s="120">
        <v>13.36</v>
      </c>
    </row>
    <row r="5579" spans="1:4" ht="30" customHeight="1" x14ac:dyDescent="0.25">
      <c r="A5579" s="118">
        <v>5502144</v>
      </c>
      <c r="B5579" s="119" t="s">
        <v>20743</v>
      </c>
      <c r="C5579" s="118" t="s">
        <v>15350</v>
      </c>
      <c r="D5579" s="120">
        <v>8.4499999999999993</v>
      </c>
    </row>
    <row r="5580" spans="1:4" ht="30" customHeight="1" x14ac:dyDescent="0.25">
      <c r="A5580" s="118">
        <v>5501936</v>
      </c>
      <c r="B5580" s="119" t="s">
        <v>20744</v>
      </c>
      <c r="C5580" s="118" t="s">
        <v>15350</v>
      </c>
      <c r="D5580" s="120">
        <v>13.27</v>
      </c>
    </row>
    <row r="5581" spans="1:4" ht="30" customHeight="1" x14ac:dyDescent="0.25">
      <c r="A5581" s="118">
        <v>5502170</v>
      </c>
      <c r="B5581" s="119" t="s">
        <v>20745</v>
      </c>
      <c r="C5581" s="118" t="s">
        <v>15350</v>
      </c>
      <c r="D5581" s="120">
        <v>8.4</v>
      </c>
    </row>
    <row r="5582" spans="1:4" ht="30" customHeight="1" x14ac:dyDescent="0.25">
      <c r="A5582" s="118">
        <v>5501885</v>
      </c>
      <c r="B5582" s="119" t="s">
        <v>20746</v>
      </c>
      <c r="C5582" s="118" t="s">
        <v>15350</v>
      </c>
      <c r="D5582" s="120">
        <v>16.04</v>
      </c>
    </row>
    <row r="5583" spans="1:4" ht="30" customHeight="1" x14ac:dyDescent="0.25">
      <c r="A5583" s="118">
        <v>5502119</v>
      </c>
      <c r="B5583" s="119" t="s">
        <v>20747</v>
      </c>
      <c r="C5583" s="118" t="s">
        <v>15350</v>
      </c>
      <c r="D5583" s="120">
        <v>11.19</v>
      </c>
    </row>
    <row r="5584" spans="1:4" ht="30" customHeight="1" x14ac:dyDescent="0.25">
      <c r="A5584" s="118">
        <v>5501911</v>
      </c>
      <c r="B5584" s="119" t="s">
        <v>20748</v>
      </c>
      <c r="C5584" s="118" t="s">
        <v>15350</v>
      </c>
      <c r="D5584" s="120">
        <v>14.1</v>
      </c>
    </row>
    <row r="5585" spans="1:4" ht="30" customHeight="1" x14ac:dyDescent="0.25">
      <c r="A5585" s="118">
        <v>5502145</v>
      </c>
      <c r="B5585" s="119" t="s">
        <v>20749</v>
      </c>
      <c r="C5585" s="118" t="s">
        <v>15350</v>
      </c>
      <c r="D5585" s="120">
        <v>8.7899999999999991</v>
      </c>
    </row>
    <row r="5586" spans="1:4" ht="30" customHeight="1" x14ac:dyDescent="0.25">
      <c r="A5586" s="118">
        <v>5501937</v>
      </c>
      <c r="B5586" s="119" t="s">
        <v>20750</v>
      </c>
      <c r="C5586" s="118" t="s">
        <v>15350</v>
      </c>
      <c r="D5586" s="120">
        <v>14.04</v>
      </c>
    </row>
    <row r="5587" spans="1:4" ht="30" customHeight="1" x14ac:dyDescent="0.25">
      <c r="A5587" s="118">
        <v>5502171</v>
      </c>
      <c r="B5587" s="119" t="s">
        <v>20751</v>
      </c>
      <c r="C5587" s="118" t="s">
        <v>15350</v>
      </c>
      <c r="D5587" s="120">
        <v>8.69</v>
      </c>
    </row>
    <row r="5588" spans="1:4" ht="30" customHeight="1" x14ac:dyDescent="0.25">
      <c r="A5588" s="118">
        <v>5501886</v>
      </c>
      <c r="B5588" s="119" t="s">
        <v>20752</v>
      </c>
      <c r="C5588" s="118" t="s">
        <v>15350</v>
      </c>
      <c r="D5588" s="120">
        <v>17.239999999999998</v>
      </c>
    </row>
    <row r="5589" spans="1:4" ht="30" customHeight="1" x14ac:dyDescent="0.25">
      <c r="A5589" s="118">
        <v>5502120</v>
      </c>
      <c r="B5589" s="119" t="s">
        <v>20753</v>
      </c>
      <c r="C5589" s="118" t="s">
        <v>15350</v>
      </c>
      <c r="D5589" s="120">
        <v>12.4</v>
      </c>
    </row>
    <row r="5590" spans="1:4" ht="30" customHeight="1" x14ac:dyDescent="0.25">
      <c r="A5590" s="118">
        <v>5501912</v>
      </c>
      <c r="B5590" s="119" t="s">
        <v>20754</v>
      </c>
      <c r="C5590" s="118" t="s">
        <v>15350</v>
      </c>
      <c r="D5590" s="120">
        <v>14.59</v>
      </c>
    </row>
    <row r="5591" spans="1:4" ht="30" customHeight="1" x14ac:dyDescent="0.25">
      <c r="A5591" s="118">
        <v>5502146</v>
      </c>
      <c r="B5591" s="119" t="s">
        <v>20755</v>
      </c>
      <c r="C5591" s="118" t="s">
        <v>15350</v>
      </c>
      <c r="D5591" s="120">
        <v>9.76</v>
      </c>
    </row>
    <row r="5592" spans="1:4" ht="30" customHeight="1" x14ac:dyDescent="0.25">
      <c r="A5592" s="118">
        <v>5501938</v>
      </c>
      <c r="B5592" s="119" t="s">
        <v>20756</v>
      </c>
      <c r="C5592" s="118" t="s">
        <v>15350</v>
      </c>
      <c r="D5592" s="120">
        <v>14.48</v>
      </c>
    </row>
    <row r="5593" spans="1:4" ht="30" customHeight="1" x14ac:dyDescent="0.25">
      <c r="A5593" s="118">
        <v>5502172</v>
      </c>
      <c r="B5593" s="119" t="s">
        <v>20757</v>
      </c>
      <c r="C5593" s="118" t="s">
        <v>15350</v>
      </c>
      <c r="D5593" s="120">
        <v>9.64</v>
      </c>
    </row>
    <row r="5594" spans="1:4" ht="30" customHeight="1" x14ac:dyDescent="0.25">
      <c r="A5594" s="118">
        <v>5501876</v>
      </c>
      <c r="B5594" s="119" t="s">
        <v>20758</v>
      </c>
      <c r="C5594" s="118" t="s">
        <v>15350</v>
      </c>
      <c r="D5594" s="120">
        <v>11.8</v>
      </c>
    </row>
    <row r="5595" spans="1:4" ht="30" customHeight="1" x14ac:dyDescent="0.25">
      <c r="A5595" s="118">
        <v>5502110</v>
      </c>
      <c r="B5595" s="119" t="s">
        <v>20759</v>
      </c>
      <c r="C5595" s="118" t="s">
        <v>15350</v>
      </c>
      <c r="D5595" s="120">
        <v>6.88</v>
      </c>
    </row>
    <row r="5596" spans="1:4" ht="30" customHeight="1" x14ac:dyDescent="0.25">
      <c r="A5596" s="118">
        <v>5501902</v>
      </c>
      <c r="B5596" s="119" t="s">
        <v>20760</v>
      </c>
      <c r="C5596" s="118" t="s">
        <v>15350</v>
      </c>
      <c r="D5596" s="120">
        <v>11.36</v>
      </c>
    </row>
    <row r="5597" spans="1:4" ht="30" customHeight="1" x14ac:dyDescent="0.25">
      <c r="A5597" s="118">
        <v>5502136</v>
      </c>
      <c r="B5597" s="119" t="s">
        <v>20761</v>
      </c>
      <c r="C5597" s="118" t="s">
        <v>15350</v>
      </c>
      <c r="D5597" s="120">
        <v>6.46</v>
      </c>
    </row>
    <row r="5598" spans="1:4" ht="30" customHeight="1" x14ac:dyDescent="0.25">
      <c r="A5598" s="118">
        <v>5501928</v>
      </c>
      <c r="B5598" s="119" t="s">
        <v>20762</v>
      </c>
      <c r="C5598" s="118" t="s">
        <v>15350</v>
      </c>
      <c r="D5598" s="120">
        <v>11.44</v>
      </c>
    </row>
    <row r="5599" spans="1:4" ht="30" customHeight="1" x14ac:dyDescent="0.25">
      <c r="A5599" s="118">
        <v>5502162</v>
      </c>
      <c r="B5599" s="119" t="s">
        <v>20763</v>
      </c>
      <c r="C5599" s="118" t="s">
        <v>15350</v>
      </c>
      <c r="D5599" s="120">
        <v>6.53</v>
      </c>
    </row>
    <row r="5600" spans="1:4" ht="30" customHeight="1" x14ac:dyDescent="0.25">
      <c r="A5600" s="118">
        <v>5501877</v>
      </c>
      <c r="B5600" s="119" t="s">
        <v>20764</v>
      </c>
      <c r="C5600" s="118" t="s">
        <v>15350</v>
      </c>
      <c r="D5600" s="120">
        <v>12.63</v>
      </c>
    </row>
    <row r="5601" spans="1:4" ht="30" customHeight="1" x14ac:dyDescent="0.25">
      <c r="A5601" s="118">
        <v>5502111</v>
      </c>
      <c r="B5601" s="119" t="s">
        <v>20765</v>
      </c>
      <c r="C5601" s="118" t="s">
        <v>15350</v>
      </c>
      <c r="D5601" s="120">
        <v>7.27</v>
      </c>
    </row>
    <row r="5602" spans="1:4" ht="30" customHeight="1" x14ac:dyDescent="0.25">
      <c r="A5602" s="118">
        <v>5501903</v>
      </c>
      <c r="B5602" s="119" t="s">
        <v>20766</v>
      </c>
      <c r="C5602" s="118" t="s">
        <v>15350</v>
      </c>
      <c r="D5602" s="120">
        <v>11.62</v>
      </c>
    </row>
    <row r="5603" spans="1:4" ht="30" customHeight="1" x14ac:dyDescent="0.25">
      <c r="A5603" s="118">
        <v>5502137</v>
      </c>
      <c r="B5603" s="119" t="s">
        <v>20767</v>
      </c>
      <c r="C5603" s="118" t="s">
        <v>15350</v>
      </c>
      <c r="D5603" s="120">
        <v>6.69</v>
      </c>
    </row>
    <row r="5604" spans="1:4" ht="30" customHeight="1" x14ac:dyDescent="0.25">
      <c r="A5604" s="118">
        <v>5501929</v>
      </c>
      <c r="B5604" s="119" t="s">
        <v>20768</v>
      </c>
      <c r="C5604" s="118" t="s">
        <v>15350</v>
      </c>
      <c r="D5604" s="120">
        <v>11.66</v>
      </c>
    </row>
    <row r="5605" spans="1:4" ht="30" customHeight="1" x14ac:dyDescent="0.25">
      <c r="A5605" s="118">
        <v>5502163</v>
      </c>
      <c r="B5605" s="119" t="s">
        <v>20769</v>
      </c>
      <c r="C5605" s="118" t="s">
        <v>15350</v>
      </c>
      <c r="D5605" s="120">
        <v>6.73</v>
      </c>
    </row>
    <row r="5606" spans="1:4" ht="30" customHeight="1" x14ac:dyDescent="0.25">
      <c r="A5606" s="118">
        <v>5501875</v>
      </c>
      <c r="B5606" s="119" t="s">
        <v>20770</v>
      </c>
      <c r="C5606" s="118" t="s">
        <v>15350</v>
      </c>
      <c r="D5606" s="120">
        <v>11.36</v>
      </c>
    </row>
    <row r="5607" spans="1:4" ht="30" customHeight="1" x14ac:dyDescent="0.25">
      <c r="A5607" s="118">
        <v>5502109</v>
      </c>
      <c r="B5607" s="119" t="s">
        <v>20771</v>
      </c>
      <c r="C5607" s="118" t="s">
        <v>15350</v>
      </c>
      <c r="D5607" s="120">
        <v>6.46</v>
      </c>
    </row>
    <row r="5608" spans="1:4" ht="30" customHeight="1" x14ac:dyDescent="0.25">
      <c r="A5608" s="118">
        <v>5501901</v>
      </c>
      <c r="B5608" s="119" t="s">
        <v>20772</v>
      </c>
      <c r="C5608" s="118" t="s">
        <v>15350</v>
      </c>
      <c r="D5608" s="120">
        <v>10.63</v>
      </c>
    </row>
    <row r="5609" spans="1:4" ht="30" customHeight="1" x14ac:dyDescent="0.25">
      <c r="A5609" s="118">
        <v>5502135</v>
      </c>
      <c r="B5609" s="119" t="s">
        <v>20773</v>
      </c>
      <c r="C5609" s="118" t="s">
        <v>15350</v>
      </c>
      <c r="D5609" s="120">
        <v>5.68</v>
      </c>
    </row>
    <row r="5610" spans="1:4" ht="30" customHeight="1" x14ac:dyDescent="0.25">
      <c r="A5610" s="118">
        <v>5501927</v>
      </c>
      <c r="B5610" s="119" t="s">
        <v>20774</v>
      </c>
      <c r="C5610" s="118" t="s">
        <v>15350</v>
      </c>
      <c r="D5610" s="120">
        <v>11.18</v>
      </c>
    </row>
    <row r="5611" spans="1:4" ht="30" customHeight="1" x14ac:dyDescent="0.25">
      <c r="A5611" s="118">
        <v>5502161</v>
      </c>
      <c r="B5611" s="119" t="s">
        <v>20775</v>
      </c>
      <c r="C5611" s="118" t="s">
        <v>15350</v>
      </c>
      <c r="D5611" s="120">
        <v>5.77</v>
      </c>
    </row>
    <row r="5612" spans="1:4" ht="30" customHeight="1" x14ac:dyDescent="0.25">
      <c r="A5612" s="118">
        <v>5501878</v>
      </c>
      <c r="B5612" s="119" t="s">
        <v>20776</v>
      </c>
      <c r="C5612" s="118" t="s">
        <v>15350</v>
      </c>
      <c r="D5612" s="120">
        <v>12.95</v>
      </c>
    </row>
    <row r="5613" spans="1:4" ht="30" customHeight="1" x14ac:dyDescent="0.25">
      <c r="A5613" s="118">
        <v>5502112</v>
      </c>
      <c r="B5613" s="119" t="s">
        <v>20777</v>
      </c>
      <c r="C5613" s="118" t="s">
        <v>15350</v>
      </c>
      <c r="D5613" s="120">
        <v>8.06</v>
      </c>
    </row>
    <row r="5614" spans="1:4" ht="30" customHeight="1" x14ac:dyDescent="0.25">
      <c r="A5614" s="118">
        <v>5501904</v>
      </c>
      <c r="B5614" s="119" t="s">
        <v>20778</v>
      </c>
      <c r="C5614" s="118" t="s">
        <v>15350</v>
      </c>
      <c r="D5614" s="120">
        <v>11.8</v>
      </c>
    </row>
    <row r="5615" spans="1:4" ht="30" customHeight="1" x14ac:dyDescent="0.25">
      <c r="A5615" s="118">
        <v>5502138</v>
      </c>
      <c r="B5615" s="119" t="s">
        <v>20779</v>
      </c>
      <c r="C5615" s="118" t="s">
        <v>15350</v>
      </c>
      <c r="D5615" s="120">
        <v>6.92</v>
      </c>
    </row>
    <row r="5616" spans="1:4" ht="30" customHeight="1" x14ac:dyDescent="0.25">
      <c r="A5616" s="118">
        <v>5501930</v>
      </c>
      <c r="B5616" s="119" t="s">
        <v>20780</v>
      </c>
      <c r="C5616" s="118" t="s">
        <v>15350</v>
      </c>
      <c r="D5616" s="120">
        <v>11.84</v>
      </c>
    </row>
    <row r="5617" spans="1:4" ht="30" customHeight="1" x14ac:dyDescent="0.25">
      <c r="A5617" s="118">
        <v>5502164</v>
      </c>
      <c r="B5617" s="119" t="s">
        <v>20781</v>
      </c>
      <c r="C5617" s="118" t="s">
        <v>15350</v>
      </c>
      <c r="D5617" s="120">
        <v>6.92</v>
      </c>
    </row>
    <row r="5618" spans="1:4" ht="30" customHeight="1" x14ac:dyDescent="0.25">
      <c r="A5618" s="118">
        <v>5501879</v>
      </c>
      <c r="B5618" s="119" t="s">
        <v>20782</v>
      </c>
      <c r="C5618" s="118" t="s">
        <v>15350</v>
      </c>
      <c r="D5618" s="120">
        <v>13.27</v>
      </c>
    </row>
    <row r="5619" spans="1:4" ht="30" customHeight="1" x14ac:dyDescent="0.25">
      <c r="A5619" s="118">
        <v>5502113</v>
      </c>
      <c r="B5619" s="119" t="s">
        <v>20783</v>
      </c>
      <c r="C5619" s="118" t="s">
        <v>15350</v>
      </c>
      <c r="D5619" s="120">
        <v>8.35</v>
      </c>
    </row>
    <row r="5620" spans="1:4" ht="30" customHeight="1" x14ac:dyDescent="0.25">
      <c r="A5620" s="118">
        <v>5501905</v>
      </c>
      <c r="B5620" s="119" t="s">
        <v>20784</v>
      </c>
      <c r="C5620" s="118" t="s">
        <v>15350</v>
      </c>
      <c r="D5620" s="120">
        <v>12.02</v>
      </c>
    </row>
    <row r="5621" spans="1:4" ht="30" customHeight="1" x14ac:dyDescent="0.25">
      <c r="A5621" s="118">
        <v>5502139</v>
      </c>
      <c r="B5621" s="119" t="s">
        <v>20785</v>
      </c>
      <c r="C5621" s="118" t="s">
        <v>15350</v>
      </c>
      <c r="D5621" s="120">
        <v>7.12</v>
      </c>
    </row>
    <row r="5622" spans="1:4" ht="30" customHeight="1" x14ac:dyDescent="0.25">
      <c r="A5622" s="118">
        <v>5501931</v>
      </c>
      <c r="B5622" s="119" t="s">
        <v>20786</v>
      </c>
      <c r="C5622" s="118" t="s">
        <v>15350</v>
      </c>
      <c r="D5622" s="120">
        <v>12.49</v>
      </c>
    </row>
    <row r="5623" spans="1:4" ht="30" customHeight="1" x14ac:dyDescent="0.25">
      <c r="A5623" s="118">
        <v>5502165</v>
      </c>
      <c r="B5623" s="119" t="s">
        <v>20787</v>
      </c>
      <c r="C5623" s="118" t="s">
        <v>15350</v>
      </c>
      <c r="D5623" s="120">
        <v>7.12</v>
      </c>
    </row>
    <row r="5624" spans="1:4" ht="30" customHeight="1" x14ac:dyDescent="0.25">
      <c r="A5624" s="118">
        <v>5502825</v>
      </c>
      <c r="B5624" s="119" t="s">
        <v>20788</v>
      </c>
      <c r="C5624" s="118" t="s">
        <v>15350</v>
      </c>
      <c r="D5624" s="120">
        <v>18.14</v>
      </c>
    </row>
    <row r="5625" spans="1:4" ht="30" customHeight="1" x14ac:dyDescent="0.25">
      <c r="A5625" s="118">
        <v>5502834</v>
      </c>
      <c r="B5625" s="119" t="s">
        <v>20789</v>
      </c>
      <c r="C5625" s="118" t="s">
        <v>15350</v>
      </c>
      <c r="D5625" s="120">
        <v>12.87</v>
      </c>
    </row>
    <row r="5626" spans="1:4" ht="30" customHeight="1" x14ac:dyDescent="0.25">
      <c r="A5626" s="118">
        <v>5502826</v>
      </c>
      <c r="B5626" s="119" t="s">
        <v>20790</v>
      </c>
      <c r="C5626" s="118" t="s">
        <v>15350</v>
      </c>
      <c r="D5626" s="120">
        <v>14.87</v>
      </c>
    </row>
    <row r="5627" spans="1:4" ht="30" customHeight="1" x14ac:dyDescent="0.25">
      <c r="A5627" s="118">
        <v>5502835</v>
      </c>
      <c r="B5627" s="119" t="s">
        <v>20791</v>
      </c>
      <c r="C5627" s="118" t="s">
        <v>15350</v>
      </c>
      <c r="D5627" s="120">
        <v>10.050000000000001</v>
      </c>
    </row>
    <row r="5628" spans="1:4" ht="30" customHeight="1" x14ac:dyDescent="0.25">
      <c r="A5628" s="118">
        <v>5502827</v>
      </c>
      <c r="B5628" s="119" t="s">
        <v>20792</v>
      </c>
      <c r="C5628" s="118" t="s">
        <v>15350</v>
      </c>
      <c r="D5628" s="120">
        <v>14.7</v>
      </c>
    </row>
    <row r="5629" spans="1:4" ht="30" customHeight="1" x14ac:dyDescent="0.25">
      <c r="A5629" s="118">
        <v>5502836</v>
      </c>
      <c r="B5629" s="119" t="s">
        <v>20793</v>
      </c>
      <c r="C5629" s="118" t="s">
        <v>15350</v>
      </c>
      <c r="D5629" s="120">
        <v>9.8800000000000008</v>
      </c>
    </row>
    <row r="5630" spans="1:4" ht="30" customHeight="1" x14ac:dyDescent="0.25">
      <c r="A5630" s="118">
        <v>5502356</v>
      </c>
      <c r="B5630" s="119" t="s">
        <v>20794</v>
      </c>
      <c r="C5630" s="118" t="s">
        <v>15350</v>
      </c>
      <c r="D5630" s="120">
        <v>22.57</v>
      </c>
    </row>
    <row r="5631" spans="1:4" ht="30" customHeight="1" x14ac:dyDescent="0.25">
      <c r="A5631" s="118">
        <v>5502590</v>
      </c>
      <c r="B5631" s="119" t="s">
        <v>20795</v>
      </c>
      <c r="C5631" s="118" t="s">
        <v>15350</v>
      </c>
      <c r="D5631" s="120">
        <v>11.9</v>
      </c>
    </row>
    <row r="5632" spans="1:4" ht="30" customHeight="1" x14ac:dyDescent="0.25">
      <c r="A5632" s="118">
        <v>5502382</v>
      </c>
      <c r="B5632" s="119" t="s">
        <v>20796</v>
      </c>
      <c r="C5632" s="118" t="s">
        <v>15350</v>
      </c>
      <c r="D5632" s="120">
        <v>20.98</v>
      </c>
    </row>
    <row r="5633" spans="1:4" ht="30" customHeight="1" x14ac:dyDescent="0.25">
      <c r="A5633" s="118">
        <v>5502616</v>
      </c>
      <c r="B5633" s="119" t="s">
        <v>20797</v>
      </c>
      <c r="C5633" s="118" t="s">
        <v>15350</v>
      </c>
      <c r="D5633" s="120">
        <v>10.14</v>
      </c>
    </row>
    <row r="5634" spans="1:4" ht="30" customHeight="1" x14ac:dyDescent="0.25">
      <c r="A5634" s="118">
        <v>5502408</v>
      </c>
      <c r="B5634" s="119" t="s">
        <v>20798</v>
      </c>
      <c r="C5634" s="118" t="s">
        <v>15350</v>
      </c>
      <c r="D5634" s="120">
        <v>20.98</v>
      </c>
    </row>
    <row r="5635" spans="1:4" ht="30" customHeight="1" x14ac:dyDescent="0.25">
      <c r="A5635" s="118">
        <v>5502642</v>
      </c>
      <c r="B5635" s="119" t="s">
        <v>20799</v>
      </c>
      <c r="C5635" s="118" t="s">
        <v>15350</v>
      </c>
      <c r="D5635" s="120">
        <v>10.09</v>
      </c>
    </row>
    <row r="5636" spans="1:4" ht="30" customHeight="1" x14ac:dyDescent="0.25">
      <c r="A5636" s="118">
        <v>5502357</v>
      </c>
      <c r="B5636" s="119" t="s">
        <v>20800</v>
      </c>
      <c r="C5636" s="118" t="s">
        <v>15350</v>
      </c>
      <c r="D5636" s="120">
        <v>22.89</v>
      </c>
    </row>
    <row r="5637" spans="1:4" ht="30" customHeight="1" x14ac:dyDescent="0.25">
      <c r="A5637" s="118">
        <v>5502591</v>
      </c>
      <c r="B5637" s="119" t="s">
        <v>20801</v>
      </c>
      <c r="C5637" s="118" t="s">
        <v>15350</v>
      </c>
      <c r="D5637" s="120">
        <v>12.25</v>
      </c>
    </row>
    <row r="5638" spans="1:4" ht="30" customHeight="1" x14ac:dyDescent="0.25">
      <c r="A5638" s="118">
        <v>5502383</v>
      </c>
      <c r="B5638" s="119" t="s">
        <v>20802</v>
      </c>
      <c r="C5638" s="118" t="s">
        <v>15350</v>
      </c>
      <c r="D5638" s="120">
        <v>21.19</v>
      </c>
    </row>
    <row r="5639" spans="1:4" ht="30" customHeight="1" x14ac:dyDescent="0.25">
      <c r="A5639" s="118">
        <v>5502617</v>
      </c>
      <c r="B5639" s="119" t="s">
        <v>20803</v>
      </c>
      <c r="C5639" s="118" t="s">
        <v>15350</v>
      </c>
      <c r="D5639" s="120">
        <v>10.29</v>
      </c>
    </row>
    <row r="5640" spans="1:4" ht="30" customHeight="1" x14ac:dyDescent="0.25">
      <c r="A5640" s="118">
        <v>5502409</v>
      </c>
      <c r="B5640" s="119" t="s">
        <v>20804</v>
      </c>
      <c r="C5640" s="118" t="s">
        <v>15350</v>
      </c>
      <c r="D5640" s="120">
        <v>21.13</v>
      </c>
    </row>
    <row r="5641" spans="1:4" ht="30" customHeight="1" x14ac:dyDescent="0.25">
      <c r="A5641" s="118">
        <v>5502643</v>
      </c>
      <c r="B5641" s="119" t="s">
        <v>20805</v>
      </c>
      <c r="C5641" s="118" t="s">
        <v>15350</v>
      </c>
      <c r="D5641" s="120">
        <v>10.29</v>
      </c>
    </row>
    <row r="5642" spans="1:4" ht="30" customHeight="1" x14ac:dyDescent="0.25">
      <c r="A5642" s="118">
        <v>5502358</v>
      </c>
      <c r="B5642" s="119" t="s">
        <v>20806</v>
      </c>
      <c r="C5642" s="118" t="s">
        <v>15350</v>
      </c>
      <c r="D5642" s="120">
        <v>23.2</v>
      </c>
    </row>
    <row r="5643" spans="1:4" ht="30" customHeight="1" x14ac:dyDescent="0.25">
      <c r="A5643" s="118">
        <v>5502592</v>
      </c>
      <c r="B5643" s="119" t="s">
        <v>20807</v>
      </c>
      <c r="C5643" s="118" t="s">
        <v>15350</v>
      </c>
      <c r="D5643" s="120">
        <v>12.52</v>
      </c>
    </row>
    <row r="5644" spans="1:4" ht="30" customHeight="1" x14ac:dyDescent="0.25">
      <c r="A5644" s="118">
        <v>5502384</v>
      </c>
      <c r="B5644" s="119" t="s">
        <v>20808</v>
      </c>
      <c r="C5644" s="118" t="s">
        <v>15350</v>
      </c>
      <c r="D5644" s="120">
        <v>21.39</v>
      </c>
    </row>
    <row r="5645" spans="1:4" ht="30" customHeight="1" x14ac:dyDescent="0.25">
      <c r="A5645" s="118">
        <v>5502618</v>
      </c>
      <c r="B5645" s="119" t="s">
        <v>20809</v>
      </c>
      <c r="C5645" s="118" t="s">
        <v>15350</v>
      </c>
      <c r="D5645" s="120">
        <v>11.36</v>
      </c>
    </row>
    <row r="5646" spans="1:4" ht="30" customHeight="1" x14ac:dyDescent="0.25">
      <c r="A5646" s="118">
        <v>5502410</v>
      </c>
      <c r="B5646" s="119" t="s">
        <v>20810</v>
      </c>
      <c r="C5646" s="118" t="s">
        <v>15350</v>
      </c>
      <c r="D5646" s="120">
        <v>21.34</v>
      </c>
    </row>
    <row r="5647" spans="1:4" ht="30" customHeight="1" x14ac:dyDescent="0.25">
      <c r="A5647" s="118">
        <v>5502644</v>
      </c>
      <c r="B5647" s="119" t="s">
        <v>20811</v>
      </c>
      <c r="C5647" s="118" t="s">
        <v>15350</v>
      </c>
      <c r="D5647" s="120">
        <v>11.29</v>
      </c>
    </row>
    <row r="5648" spans="1:4" ht="30" customHeight="1" x14ac:dyDescent="0.25">
      <c r="A5648" s="118">
        <v>5502359</v>
      </c>
      <c r="B5648" s="119" t="s">
        <v>20812</v>
      </c>
      <c r="C5648" s="118" t="s">
        <v>15350</v>
      </c>
      <c r="D5648" s="120">
        <v>23.52</v>
      </c>
    </row>
    <row r="5649" spans="1:4" ht="30" customHeight="1" x14ac:dyDescent="0.25">
      <c r="A5649" s="118">
        <v>5502593</v>
      </c>
      <c r="B5649" s="119" t="s">
        <v>20813</v>
      </c>
      <c r="C5649" s="118" t="s">
        <v>15350</v>
      </c>
      <c r="D5649" s="120">
        <v>12.86</v>
      </c>
    </row>
    <row r="5650" spans="1:4" ht="30" customHeight="1" x14ac:dyDescent="0.25">
      <c r="A5650" s="118">
        <v>5502385</v>
      </c>
      <c r="B5650" s="119" t="s">
        <v>20814</v>
      </c>
      <c r="C5650" s="118" t="s">
        <v>15350</v>
      </c>
      <c r="D5650" s="120">
        <v>21.59</v>
      </c>
    </row>
    <row r="5651" spans="1:4" ht="30" customHeight="1" x14ac:dyDescent="0.25">
      <c r="A5651" s="118">
        <v>5502619</v>
      </c>
      <c r="B5651" s="119" t="s">
        <v>20815</v>
      </c>
      <c r="C5651" s="118" t="s">
        <v>15350</v>
      </c>
      <c r="D5651" s="120">
        <v>11.56</v>
      </c>
    </row>
    <row r="5652" spans="1:4" ht="30" customHeight="1" x14ac:dyDescent="0.25">
      <c r="A5652" s="118">
        <v>5502411</v>
      </c>
      <c r="B5652" s="119" t="s">
        <v>20816</v>
      </c>
      <c r="C5652" s="118" t="s">
        <v>15350</v>
      </c>
      <c r="D5652" s="120">
        <v>21.54</v>
      </c>
    </row>
    <row r="5653" spans="1:4" ht="30" customHeight="1" x14ac:dyDescent="0.25">
      <c r="A5653" s="118">
        <v>5502645</v>
      </c>
      <c r="B5653" s="119" t="s">
        <v>20817</v>
      </c>
      <c r="C5653" s="118" t="s">
        <v>15350</v>
      </c>
      <c r="D5653" s="120">
        <v>11.5</v>
      </c>
    </row>
    <row r="5654" spans="1:4" ht="30" customHeight="1" x14ac:dyDescent="0.25">
      <c r="A5654" s="118">
        <v>5502360</v>
      </c>
      <c r="B5654" s="119" t="s">
        <v>20818</v>
      </c>
      <c r="C5654" s="118" t="s">
        <v>15350</v>
      </c>
      <c r="D5654" s="120">
        <v>24.41</v>
      </c>
    </row>
    <row r="5655" spans="1:4" ht="30" customHeight="1" x14ac:dyDescent="0.25">
      <c r="A5655" s="118">
        <v>5502594</v>
      </c>
      <c r="B5655" s="119" t="s">
        <v>20819</v>
      </c>
      <c r="C5655" s="118" t="s">
        <v>15350</v>
      </c>
      <c r="D5655" s="120">
        <v>14.01</v>
      </c>
    </row>
    <row r="5656" spans="1:4" ht="30" customHeight="1" x14ac:dyDescent="0.25">
      <c r="A5656" s="118">
        <v>5502386</v>
      </c>
      <c r="B5656" s="119" t="s">
        <v>20820</v>
      </c>
      <c r="C5656" s="118" t="s">
        <v>15350</v>
      </c>
      <c r="D5656" s="120">
        <v>22.38</v>
      </c>
    </row>
    <row r="5657" spans="1:4" ht="30" customHeight="1" x14ac:dyDescent="0.25">
      <c r="A5657" s="118">
        <v>5502620</v>
      </c>
      <c r="B5657" s="119" t="s">
        <v>20821</v>
      </c>
      <c r="C5657" s="118" t="s">
        <v>15350</v>
      </c>
      <c r="D5657" s="120">
        <v>11.7</v>
      </c>
    </row>
    <row r="5658" spans="1:4" ht="30" customHeight="1" x14ac:dyDescent="0.25">
      <c r="A5658" s="118">
        <v>5502412</v>
      </c>
      <c r="B5658" s="119" t="s">
        <v>20822</v>
      </c>
      <c r="C5658" s="118" t="s">
        <v>15350</v>
      </c>
      <c r="D5658" s="120">
        <v>22.32</v>
      </c>
    </row>
    <row r="5659" spans="1:4" ht="30" customHeight="1" x14ac:dyDescent="0.25">
      <c r="A5659" s="118">
        <v>5502646</v>
      </c>
      <c r="B5659" s="119" t="s">
        <v>20823</v>
      </c>
      <c r="C5659" s="118" t="s">
        <v>15350</v>
      </c>
      <c r="D5659" s="120">
        <v>11.63</v>
      </c>
    </row>
    <row r="5660" spans="1:4" ht="30" customHeight="1" x14ac:dyDescent="0.25">
      <c r="A5660" s="118">
        <v>5502361</v>
      </c>
      <c r="B5660" s="119" t="s">
        <v>20824</v>
      </c>
      <c r="C5660" s="118" t="s">
        <v>15350</v>
      </c>
      <c r="D5660" s="120">
        <v>24.95</v>
      </c>
    </row>
    <row r="5661" spans="1:4" ht="30" customHeight="1" x14ac:dyDescent="0.25">
      <c r="A5661" s="118">
        <v>5502595</v>
      </c>
      <c r="B5661" s="119" t="s">
        <v>20825</v>
      </c>
      <c r="C5661" s="118" t="s">
        <v>15350</v>
      </c>
      <c r="D5661" s="120">
        <v>14.52</v>
      </c>
    </row>
    <row r="5662" spans="1:4" ht="30" customHeight="1" x14ac:dyDescent="0.25">
      <c r="A5662" s="118">
        <v>5502387</v>
      </c>
      <c r="B5662" s="119" t="s">
        <v>20826</v>
      </c>
      <c r="C5662" s="118" t="s">
        <v>15350</v>
      </c>
      <c r="D5662" s="120">
        <v>22.76</v>
      </c>
    </row>
    <row r="5663" spans="1:4" ht="30" customHeight="1" x14ac:dyDescent="0.25">
      <c r="A5663" s="118">
        <v>5502621</v>
      </c>
      <c r="B5663" s="119" t="s">
        <v>20827</v>
      </c>
      <c r="C5663" s="118" t="s">
        <v>15350</v>
      </c>
      <c r="D5663" s="120">
        <v>12.11</v>
      </c>
    </row>
    <row r="5664" spans="1:4" ht="30" customHeight="1" x14ac:dyDescent="0.25">
      <c r="A5664" s="118">
        <v>5502413</v>
      </c>
      <c r="B5664" s="119" t="s">
        <v>20828</v>
      </c>
      <c r="C5664" s="118" t="s">
        <v>15350</v>
      </c>
      <c r="D5664" s="120">
        <v>22.63</v>
      </c>
    </row>
    <row r="5665" spans="1:4" ht="30" customHeight="1" x14ac:dyDescent="0.25">
      <c r="A5665" s="118">
        <v>5502647</v>
      </c>
      <c r="B5665" s="119" t="s">
        <v>20829</v>
      </c>
      <c r="C5665" s="118" t="s">
        <v>15350</v>
      </c>
      <c r="D5665" s="120">
        <v>11.97</v>
      </c>
    </row>
    <row r="5666" spans="1:4" ht="30" customHeight="1" x14ac:dyDescent="0.25">
      <c r="A5666" s="118">
        <v>5502362</v>
      </c>
      <c r="B5666" s="119" t="s">
        <v>20830</v>
      </c>
      <c r="C5666" s="118" t="s">
        <v>15350</v>
      </c>
      <c r="D5666" s="120">
        <v>26.48</v>
      </c>
    </row>
    <row r="5667" spans="1:4" ht="30" customHeight="1" x14ac:dyDescent="0.25">
      <c r="A5667" s="118">
        <v>5502596</v>
      </c>
      <c r="B5667" s="119" t="s">
        <v>20831</v>
      </c>
      <c r="C5667" s="118" t="s">
        <v>15350</v>
      </c>
      <c r="D5667" s="120">
        <v>15.38</v>
      </c>
    </row>
    <row r="5668" spans="1:4" ht="30" customHeight="1" x14ac:dyDescent="0.25">
      <c r="A5668" s="118">
        <v>5502388</v>
      </c>
      <c r="B5668" s="119" t="s">
        <v>20832</v>
      </c>
      <c r="C5668" s="118" t="s">
        <v>15350</v>
      </c>
      <c r="D5668" s="120">
        <v>23.27</v>
      </c>
    </row>
    <row r="5669" spans="1:4" ht="30" customHeight="1" x14ac:dyDescent="0.25">
      <c r="A5669" s="118">
        <v>5502622</v>
      </c>
      <c r="B5669" s="119" t="s">
        <v>20833</v>
      </c>
      <c r="C5669" s="118" t="s">
        <v>15350</v>
      </c>
      <c r="D5669" s="120">
        <v>12.65</v>
      </c>
    </row>
    <row r="5670" spans="1:4" ht="30" customHeight="1" x14ac:dyDescent="0.25">
      <c r="A5670" s="118">
        <v>5502414</v>
      </c>
      <c r="B5670" s="119" t="s">
        <v>20834</v>
      </c>
      <c r="C5670" s="118" t="s">
        <v>15350</v>
      </c>
      <c r="D5670" s="120">
        <v>23.14</v>
      </c>
    </row>
    <row r="5671" spans="1:4" ht="30" customHeight="1" x14ac:dyDescent="0.25">
      <c r="A5671" s="118">
        <v>5502648</v>
      </c>
      <c r="B5671" s="119" t="s">
        <v>20835</v>
      </c>
      <c r="C5671" s="118" t="s">
        <v>15350</v>
      </c>
      <c r="D5671" s="120">
        <v>12.52</v>
      </c>
    </row>
    <row r="5672" spans="1:4" ht="30" customHeight="1" x14ac:dyDescent="0.25">
      <c r="A5672" s="118">
        <v>5502352</v>
      </c>
      <c r="B5672" s="119" t="s">
        <v>20836</v>
      </c>
      <c r="C5672" s="118" t="s">
        <v>15350</v>
      </c>
      <c r="D5672" s="120">
        <v>20.53</v>
      </c>
    </row>
    <row r="5673" spans="1:4" ht="30" customHeight="1" x14ac:dyDescent="0.25">
      <c r="A5673" s="118">
        <v>5502586</v>
      </c>
      <c r="B5673" s="119" t="s">
        <v>20837</v>
      </c>
      <c r="C5673" s="118" t="s">
        <v>15350</v>
      </c>
      <c r="D5673" s="120">
        <v>9.68</v>
      </c>
    </row>
    <row r="5674" spans="1:4" ht="30" customHeight="1" x14ac:dyDescent="0.25">
      <c r="A5674" s="118">
        <v>5502378</v>
      </c>
      <c r="B5674" s="119" t="s">
        <v>20838</v>
      </c>
      <c r="C5674" s="118" t="s">
        <v>15350</v>
      </c>
      <c r="D5674" s="120">
        <v>19.420000000000002</v>
      </c>
    </row>
    <row r="5675" spans="1:4" ht="30" customHeight="1" x14ac:dyDescent="0.25">
      <c r="A5675" s="118">
        <v>5502612</v>
      </c>
      <c r="B5675" s="119" t="s">
        <v>20839</v>
      </c>
      <c r="C5675" s="118" t="s">
        <v>15350</v>
      </c>
      <c r="D5675" s="120">
        <v>9.17</v>
      </c>
    </row>
    <row r="5676" spans="1:4" ht="30" customHeight="1" x14ac:dyDescent="0.25">
      <c r="A5676" s="118">
        <v>5502404</v>
      </c>
      <c r="B5676" s="119" t="s">
        <v>20840</v>
      </c>
      <c r="C5676" s="118" t="s">
        <v>15350</v>
      </c>
      <c r="D5676" s="120">
        <v>19.5</v>
      </c>
    </row>
    <row r="5677" spans="1:4" ht="30" customHeight="1" x14ac:dyDescent="0.25">
      <c r="A5677" s="118">
        <v>5502638</v>
      </c>
      <c r="B5677" s="119" t="s">
        <v>20841</v>
      </c>
      <c r="C5677" s="118" t="s">
        <v>15350</v>
      </c>
      <c r="D5677" s="120">
        <v>9.27</v>
      </c>
    </row>
    <row r="5678" spans="1:4" ht="30" customHeight="1" x14ac:dyDescent="0.25">
      <c r="A5678" s="118">
        <v>5502353</v>
      </c>
      <c r="B5678" s="119" t="s">
        <v>20842</v>
      </c>
      <c r="C5678" s="118" t="s">
        <v>15350</v>
      </c>
      <c r="D5678" s="120">
        <v>20.93</v>
      </c>
    </row>
    <row r="5679" spans="1:4" ht="30" customHeight="1" x14ac:dyDescent="0.25">
      <c r="A5679" s="118">
        <v>5502587</v>
      </c>
      <c r="B5679" s="119" t="s">
        <v>20843</v>
      </c>
      <c r="C5679" s="118" t="s">
        <v>15350</v>
      </c>
      <c r="D5679" s="120">
        <v>10.09</v>
      </c>
    </row>
    <row r="5680" spans="1:4" ht="30" customHeight="1" x14ac:dyDescent="0.25">
      <c r="A5680" s="118">
        <v>5502379</v>
      </c>
      <c r="B5680" s="119" t="s">
        <v>20844</v>
      </c>
      <c r="C5680" s="118" t="s">
        <v>15350</v>
      </c>
      <c r="D5680" s="120">
        <v>19.72</v>
      </c>
    </row>
    <row r="5681" spans="1:4" ht="30" customHeight="1" x14ac:dyDescent="0.25">
      <c r="A5681" s="118">
        <v>5502613</v>
      </c>
      <c r="B5681" s="119" t="s">
        <v>20845</v>
      </c>
      <c r="C5681" s="118" t="s">
        <v>15350</v>
      </c>
      <c r="D5681" s="120">
        <v>9.4700000000000006</v>
      </c>
    </row>
    <row r="5682" spans="1:4" ht="30" customHeight="1" x14ac:dyDescent="0.25">
      <c r="A5682" s="118">
        <v>5502405</v>
      </c>
      <c r="B5682" s="119" t="s">
        <v>20846</v>
      </c>
      <c r="C5682" s="118" t="s">
        <v>15350</v>
      </c>
      <c r="D5682" s="120">
        <v>20.38</v>
      </c>
    </row>
    <row r="5683" spans="1:4" ht="30" customHeight="1" x14ac:dyDescent="0.25">
      <c r="A5683" s="118">
        <v>5502639</v>
      </c>
      <c r="B5683" s="119" t="s">
        <v>20847</v>
      </c>
      <c r="C5683" s="118" t="s">
        <v>15350</v>
      </c>
      <c r="D5683" s="120">
        <v>9.5299999999999994</v>
      </c>
    </row>
    <row r="5684" spans="1:4" ht="30" customHeight="1" x14ac:dyDescent="0.25">
      <c r="A5684" s="118">
        <v>5502351</v>
      </c>
      <c r="B5684" s="119" t="s">
        <v>20848</v>
      </c>
      <c r="C5684" s="118" t="s">
        <v>15350</v>
      </c>
      <c r="D5684" s="120">
        <v>19.420000000000002</v>
      </c>
    </row>
    <row r="5685" spans="1:4" ht="30" customHeight="1" x14ac:dyDescent="0.25">
      <c r="A5685" s="118">
        <v>5502585</v>
      </c>
      <c r="B5685" s="119" t="s">
        <v>20849</v>
      </c>
      <c r="C5685" s="118" t="s">
        <v>15350</v>
      </c>
      <c r="D5685" s="120">
        <v>9.17</v>
      </c>
    </row>
    <row r="5686" spans="1:4" ht="30" customHeight="1" x14ac:dyDescent="0.25">
      <c r="A5686" s="118">
        <v>5502377</v>
      </c>
      <c r="B5686" s="119" t="s">
        <v>20850</v>
      </c>
      <c r="C5686" s="118" t="s">
        <v>15350</v>
      </c>
      <c r="D5686" s="120">
        <v>19.12</v>
      </c>
    </row>
    <row r="5687" spans="1:4" ht="30" customHeight="1" x14ac:dyDescent="0.25">
      <c r="A5687" s="118">
        <v>5502611</v>
      </c>
      <c r="B5687" s="119" t="s">
        <v>20851</v>
      </c>
      <c r="C5687" s="118" t="s">
        <v>15350</v>
      </c>
      <c r="D5687" s="120">
        <v>8.86</v>
      </c>
    </row>
    <row r="5688" spans="1:4" ht="30" customHeight="1" x14ac:dyDescent="0.25">
      <c r="A5688" s="118">
        <v>5502403</v>
      </c>
      <c r="B5688" s="119" t="s">
        <v>20852</v>
      </c>
      <c r="C5688" s="118" t="s">
        <v>15350</v>
      </c>
      <c r="D5688" s="120">
        <v>19.23</v>
      </c>
    </row>
    <row r="5689" spans="1:4" ht="30" customHeight="1" x14ac:dyDescent="0.25">
      <c r="A5689" s="118">
        <v>5502637</v>
      </c>
      <c r="B5689" s="119" t="s">
        <v>20853</v>
      </c>
      <c r="C5689" s="118" t="s">
        <v>15350</v>
      </c>
      <c r="D5689" s="120">
        <v>8.9600000000000009</v>
      </c>
    </row>
    <row r="5690" spans="1:4" ht="15.75" customHeight="1" x14ac:dyDescent="0.25">
      <c r="A5690" s="118">
        <v>5502187</v>
      </c>
      <c r="B5690" s="119" t="s">
        <v>20854</v>
      </c>
      <c r="C5690" s="118" t="s">
        <v>15350</v>
      </c>
      <c r="D5690" s="120">
        <v>9.9600000000000009</v>
      </c>
    </row>
    <row r="5691" spans="1:4" ht="30" customHeight="1" x14ac:dyDescent="0.25">
      <c r="A5691" s="118">
        <v>5502354</v>
      </c>
      <c r="B5691" s="119" t="s">
        <v>20855</v>
      </c>
      <c r="C5691" s="118" t="s">
        <v>15350</v>
      </c>
      <c r="D5691" s="120">
        <v>21.34</v>
      </c>
    </row>
    <row r="5692" spans="1:4" ht="30" customHeight="1" x14ac:dyDescent="0.25">
      <c r="A5692" s="118">
        <v>5502588</v>
      </c>
      <c r="B5692" s="119" t="s">
        <v>20856</v>
      </c>
      <c r="C5692" s="118" t="s">
        <v>15350</v>
      </c>
      <c r="D5692" s="120">
        <v>11.29</v>
      </c>
    </row>
    <row r="5693" spans="1:4" ht="30" customHeight="1" x14ac:dyDescent="0.25">
      <c r="A5693" s="118">
        <v>5502380</v>
      </c>
      <c r="B5693" s="119" t="s">
        <v>20857</v>
      </c>
      <c r="C5693" s="118" t="s">
        <v>15350</v>
      </c>
      <c r="D5693" s="120">
        <v>20.58</v>
      </c>
    </row>
    <row r="5694" spans="1:4" ht="30" customHeight="1" x14ac:dyDescent="0.25">
      <c r="A5694" s="118">
        <v>5502614</v>
      </c>
      <c r="B5694" s="119" t="s">
        <v>20858</v>
      </c>
      <c r="C5694" s="118" t="s">
        <v>15350</v>
      </c>
      <c r="D5694" s="120">
        <v>9.68</v>
      </c>
    </row>
    <row r="5695" spans="1:4" ht="30" customHeight="1" x14ac:dyDescent="0.25">
      <c r="A5695" s="118">
        <v>5502406</v>
      </c>
      <c r="B5695" s="119" t="s">
        <v>20859</v>
      </c>
      <c r="C5695" s="118" t="s">
        <v>15350</v>
      </c>
      <c r="D5695" s="120">
        <v>20.58</v>
      </c>
    </row>
    <row r="5696" spans="1:4" ht="30" customHeight="1" x14ac:dyDescent="0.25">
      <c r="A5696" s="118">
        <v>5502640</v>
      </c>
      <c r="B5696" s="119" t="s">
        <v>20860</v>
      </c>
      <c r="C5696" s="118" t="s">
        <v>15350</v>
      </c>
      <c r="D5696" s="120">
        <v>9.73</v>
      </c>
    </row>
    <row r="5697" spans="1:4" ht="30" customHeight="1" x14ac:dyDescent="0.25">
      <c r="A5697" s="118">
        <v>5502355</v>
      </c>
      <c r="B5697" s="119" t="s">
        <v>20861</v>
      </c>
      <c r="C5697" s="118" t="s">
        <v>15350</v>
      </c>
      <c r="D5697" s="120">
        <v>21.64</v>
      </c>
    </row>
    <row r="5698" spans="1:4" ht="30" customHeight="1" x14ac:dyDescent="0.25">
      <c r="A5698" s="118">
        <v>5502589</v>
      </c>
      <c r="B5698" s="119" t="s">
        <v>20862</v>
      </c>
      <c r="C5698" s="118" t="s">
        <v>15350</v>
      </c>
      <c r="D5698" s="120">
        <v>11.63</v>
      </c>
    </row>
    <row r="5699" spans="1:4" ht="30" customHeight="1" x14ac:dyDescent="0.25">
      <c r="A5699" s="118">
        <v>5502381</v>
      </c>
      <c r="B5699" s="119" t="s">
        <v>20863</v>
      </c>
      <c r="C5699" s="118" t="s">
        <v>15350</v>
      </c>
      <c r="D5699" s="120">
        <v>20.78</v>
      </c>
    </row>
    <row r="5700" spans="1:4" ht="30" customHeight="1" x14ac:dyDescent="0.25">
      <c r="A5700" s="118">
        <v>5502615</v>
      </c>
      <c r="B5700" s="119" t="s">
        <v>20864</v>
      </c>
      <c r="C5700" s="118" t="s">
        <v>15350</v>
      </c>
      <c r="D5700" s="120">
        <v>9.93</v>
      </c>
    </row>
    <row r="5701" spans="1:4" ht="30" customHeight="1" x14ac:dyDescent="0.25">
      <c r="A5701" s="118">
        <v>5502407</v>
      </c>
      <c r="B5701" s="119" t="s">
        <v>20865</v>
      </c>
      <c r="C5701" s="118" t="s">
        <v>15350</v>
      </c>
      <c r="D5701" s="120">
        <v>20.78</v>
      </c>
    </row>
    <row r="5702" spans="1:4" ht="30" customHeight="1" x14ac:dyDescent="0.25">
      <c r="A5702" s="118">
        <v>5502641</v>
      </c>
      <c r="B5702" s="119" t="s">
        <v>20866</v>
      </c>
      <c r="C5702" s="118" t="s">
        <v>15350</v>
      </c>
      <c r="D5702" s="120">
        <v>9.93</v>
      </c>
    </row>
    <row r="5703" spans="1:4" ht="30" customHeight="1" x14ac:dyDescent="0.25">
      <c r="A5703" s="118">
        <v>5502880</v>
      </c>
      <c r="B5703" s="119" t="s">
        <v>20867</v>
      </c>
      <c r="C5703" s="118" t="s">
        <v>15350</v>
      </c>
      <c r="D5703" s="120">
        <v>16.66</v>
      </c>
    </row>
    <row r="5704" spans="1:4" ht="30" customHeight="1" x14ac:dyDescent="0.25">
      <c r="A5704" s="118">
        <v>5502857</v>
      </c>
      <c r="B5704" s="119" t="s">
        <v>20868</v>
      </c>
      <c r="C5704" s="118" t="s">
        <v>15350</v>
      </c>
      <c r="D5704" s="120">
        <v>26.93</v>
      </c>
    </row>
    <row r="5705" spans="1:4" ht="30" customHeight="1" x14ac:dyDescent="0.25">
      <c r="A5705" s="118">
        <v>5502881</v>
      </c>
      <c r="B5705" s="119" t="s">
        <v>20869</v>
      </c>
      <c r="C5705" s="118" t="s">
        <v>15350</v>
      </c>
      <c r="D5705" s="120">
        <v>12.93</v>
      </c>
    </row>
    <row r="5706" spans="1:4" ht="30" customHeight="1" x14ac:dyDescent="0.25">
      <c r="A5706" s="118">
        <v>5502859</v>
      </c>
      <c r="B5706" s="119" t="s">
        <v>20870</v>
      </c>
      <c r="C5706" s="118" t="s">
        <v>15350</v>
      </c>
      <c r="D5706" s="120">
        <v>23.39</v>
      </c>
    </row>
    <row r="5707" spans="1:4" ht="30" customHeight="1" x14ac:dyDescent="0.25">
      <c r="A5707" s="118">
        <v>5502882</v>
      </c>
      <c r="B5707" s="119" t="s">
        <v>20871</v>
      </c>
      <c r="C5707" s="118" t="s">
        <v>15350</v>
      </c>
      <c r="D5707" s="120">
        <v>12.79</v>
      </c>
    </row>
    <row r="5708" spans="1:4" ht="30" customHeight="1" x14ac:dyDescent="0.25">
      <c r="A5708" s="118">
        <v>5502858</v>
      </c>
      <c r="B5708" s="119" t="s">
        <v>20872</v>
      </c>
      <c r="C5708" s="118" t="s">
        <v>15350</v>
      </c>
      <c r="D5708" s="120">
        <v>24.19</v>
      </c>
    </row>
    <row r="5709" spans="1:4" ht="30" customHeight="1" x14ac:dyDescent="0.25">
      <c r="A5709" s="118">
        <v>5502747</v>
      </c>
      <c r="B5709" s="119" t="s">
        <v>20873</v>
      </c>
      <c r="C5709" s="118" t="s">
        <v>15350</v>
      </c>
      <c r="D5709" s="120">
        <v>50.34</v>
      </c>
    </row>
    <row r="5710" spans="1:4" ht="30" customHeight="1" x14ac:dyDescent="0.25">
      <c r="A5710" s="118">
        <v>5502773</v>
      </c>
      <c r="B5710" s="119" t="s">
        <v>20874</v>
      </c>
      <c r="C5710" s="118" t="s">
        <v>15350</v>
      </c>
      <c r="D5710" s="120">
        <v>48.81</v>
      </c>
    </row>
    <row r="5711" spans="1:4" ht="30" customHeight="1" x14ac:dyDescent="0.25">
      <c r="A5711" s="118">
        <v>5502799</v>
      </c>
      <c r="B5711" s="119" t="s">
        <v>20875</v>
      </c>
      <c r="C5711" s="118" t="s">
        <v>15350</v>
      </c>
      <c r="D5711" s="120">
        <v>45.84</v>
      </c>
    </row>
    <row r="5712" spans="1:4" ht="30" customHeight="1" x14ac:dyDescent="0.25">
      <c r="A5712" s="118">
        <v>5502748</v>
      </c>
      <c r="B5712" s="119" t="s">
        <v>20876</v>
      </c>
      <c r="C5712" s="118" t="s">
        <v>15350</v>
      </c>
      <c r="D5712" s="120">
        <v>50.89</v>
      </c>
    </row>
    <row r="5713" spans="1:4" ht="30" customHeight="1" x14ac:dyDescent="0.25">
      <c r="A5713" s="118">
        <v>5502774</v>
      </c>
      <c r="B5713" s="119" t="s">
        <v>20877</v>
      </c>
      <c r="C5713" s="118" t="s">
        <v>15350</v>
      </c>
      <c r="D5713" s="120">
        <v>49.14</v>
      </c>
    </row>
    <row r="5714" spans="1:4" ht="30" customHeight="1" x14ac:dyDescent="0.25">
      <c r="A5714" s="118">
        <v>5502800</v>
      </c>
      <c r="B5714" s="119" t="s">
        <v>20878</v>
      </c>
      <c r="C5714" s="118" t="s">
        <v>15350</v>
      </c>
      <c r="D5714" s="120">
        <v>47.86</v>
      </c>
    </row>
    <row r="5715" spans="1:4" ht="30" customHeight="1" x14ac:dyDescent="0.25">
      <c r="A5715" s="118">
        <v>5502749</v>
      </c>
      <c r="B5715" s="119" t="s">
        <v>20879</v>
      </c>
      <c r="C5715" s="118" t="s">
        <v>15350</v>
      </c>
      <c r="D5715" s="120">
        <v>51.32</v>
      </c>
    </row>
    <row r="5716" spans="1:4" ht="30" customHeight="1" x14ac:dyDescent="0.25">
      <c r="A5716" s="118">
        <v>5502775</v>
      </c>
      <c r="B5716" s="119" t="s">
        <v>20880</v>
      </c>
      <c r="C5716" s="118" t="s">
        <v>15350</v>
      </c>
      <c r="D5716" s="120">
        <v>49.47</v>
      </c>
    </row>
    <row r="5717" spans="1:4" ht="30" customHeight="1" x14ac:dyDescent="0.25">
      <c r="A5717" s="118">
        <v>5502801</v>
      </c>
      <c r="B5717" s="119" t="s">
        <v>20881</v>
      </c>
      <c r="C5717" s="118" t="s">
        <v>15350</v>
      </c>
      <c r="D5717" s="120">
        <v>48.19</v>
      </c>
    </row>
    <row r="5718" spans="1:4" ht="30" customHeight="1" x14ac:dyDescent="0.25">
      <c r="A5718" s="118">
        <v>5502750</v>
      </c>
      <c r="B5718" s="119" t="s">
        <v>20882</v>
      </c>
      <c r="C5718" s="118" t="s">
        <v>15350</v>
      </c>
      <c r="D5718" s="120">
        <v>51.76</v>
      </c>
    </row>
    <row r="5719" spans="1:4" ht="30" customHeight="1" x14ac:dyDescent="0.25">
      <c r="A5719" s="118">
        <v>5502776</v>
      </c>
      <c r="B5719" s="119" t="s">
        <v>20883</v>
      </c>
      <c r="C5719" s="118" t="s">
        <v>15350</v>
      </c>
      <c r="D5719" s="120">
        <v>49.8</v>
      </c>
    </row>
    <row r="5720" spans="1:4" ht="30" customHeight="1" x14ac:dyDescent="0.25">
      <c r="A5720" s="118">
        <v>5502802</v>
      </c>
      <c r="B5720" s="119" t="s">
        <v>20884</v>
      </c>
      <c r="C5720" s="118" t="s">
        <v>15350</v>
      </c>
      <c r="D5720" s="120">
        <v>48.41</v>
      </c>
    </row>
    <row r="5721" spans="1:4" ht="30" customHeight="1" x14ac:dyDescent="0.25">
      <c r="A5721" s="118">
        <v>5502751</v>
      </c>
      <c r="B5721" s="119" t="s">
        <v>20885</v>
      </c>
      <c r="C5721" s="118" t="s">
        <v>15350</v>
      </c>
      <c r="D5721" s="120">
        <v>54.21</v>
      </c>
    </row>
    <row r="5722" spans="1:4" ht="30" customHeight="1" x14ac:dyDescent="0.25">
      <c r="A5722" s="118">
        <v>5502777</v>
      </c>
      <c r="B5722" s="119" t="s">
        <v>20886</v>
      </c>
      <c r="C5722" s="118" t="s">
        <v>15350</v>
      </c>
      <c r="D5722" s="120">
        <v>50.01</v>
      </c>
    </row>
    <row r="5723" spans="1:4" ht="30" customHeight="1" x14ac:dyDescent="0.25">
      <c r="A5723" s="118">
        <v>5502803</v>
      </c>
      <c r="B5723" s="119" t="s">
        <v>20887</v>
      </c>
      <c r="C5723" s="118" t="s">
        <v>15350</v>
      </c>
      <c r="D5723" s="120">
        <v>48.74</v>
      </c>
    </row>
    <row r="5724" spans="1:4" ht="30" customHeight="1" x14ac:dyDescent="0.25">
      <c r="A5724" s="118">
        <v>5502752</v>
      </c>
      <c r="B5724" s="119" t="s">
        <v>20888</v>
      </c>
      <c r="C5724" s="118" t="s">
        <v>15350</v>
      </c>
      <c r="D5724" s="120">
        <v>54.94</v>
      </c>
    </row>
    <row r="5725" spans="1:4" ht="30" customHeight="1" x14ac:dyDescent="0.25">
      <c r="A5725" s="118">
        <v>5502778</v>
      </c>
      <c r="B5725" s="119" t="s">
        <v>20889</v>
      </c>
      <c r="C5725" s="118" t="s">
        <v>15350</v>
      </c>
      <c r="D5725" s="120">
        <v>50.67</v>
      </c>
    </row>
    <row r="5726" spans="1:4" ht="30" customHeight="1" x14ac:dyDescent="0.25">
      <c r="A5726" s="118">
        <v>5502804</v>
      </c>
      <c r="B5726" s="119" t="s">
        <v>20890</v>
      </c>
      <c r="C5726" s="118" t="s">
        <v>15350</v>
      </c>
      <c r="D5726" s="120">
        <v>49.17</v>
      </c>
    </row>
    <row r="5727" spans="1:4" ht="30" customHeight="1" x14ac:dyDescent="0.25">
      <c r="A5727" s="118">
        <v>5502753</v>
      </c>
      <c r="B5727" s="119" t="s">
        <v>20891</v>
      </c>
      <c r="C5727" s="118" t="s">
        <v>15350</v>
      </c>
      <c r="D5727" s="120">
        <v>56.39</v>
      </c>
    </row>
    <row r="5728" spans="1:4" ht="30" customHeight="1" x14ac:dyDescent="0.25">
      <c r="A5728" s="118">
        <v>5502779</v>
      </c>
      <c r="B5728" s="119" t="s">
        <v>20892</v>
      </c>
      <c r="C5728" s="118" t="s">
        <v>15350</v>
      </c>
      <c r="D5728" s="120">
        <v>51.43</v>
      </c>
    </row>
    <row r="5729" spans="1:4" ht="30" customHeight="1" x14ac:dyDescent="0.25">
      <c r="A5729" s="118">
        <v>5502805</v>
      </c>
      <c r="B5729" s="119" t="s">
        <v>20893</v>
      </c>
      <c r="C5729" s="118" t="s">
        <v>15350</v>
      </c>
      <c r="D5729" s="120">
        <v>49.94</v>
      </c>
    </row>
    <row r="5730" spans="1:4" ht="30" customHeight="1" x14ac:dyDescent="0.25">
      <c r="A5730" s="118">
        <v>5502743</v>
      </c>
      <c r="B5730" s="119" t="s">
        <v>20894</v>
      </c>
      <c r="C5730" s="118" t="s">
        <v>15350</v>
      </c>
      <c r="D5730" s="120">
        <v>46.33</v>
      </c>
    </row>
    <row r="5731" spans="1:4" ht="30" customHeight="1" x14ac:dyDescent="0.25">
      <c r="A5731" s="118">
        <v>5502769</v>
      </c>
      <c r="B5731" s="119" t="s">
        <v>20895</v>
      </c>
      <c r="C5731" s="118" t="s">
        <v>15350</v>
      </c>
      <c r="D5731" s="120">
        <v>45.53</v>
      </c>
    </row>
    <row r="5732" spans="1:4" ht="30" customHeight="1" x14ac:dyDescent="0.25">
      <c r="A5732" s="118">
        <v>5502795</v>
      </c>
      <c r="B5732" s="119" t="s">
        <v>20896</v>
      </c>
      <c r="C5732" s="118" t="s">
        <v>15350</v>
      </c>
      <c r="D5732" s="120">
        <v>44.61</v>
      </c>
    </row>
    <row r="5733" spans="1:4" ht="30" customHeight="1" x14ac:dyDescent="0.25">
      <c r="A5733" s="118">
        <v>5502744</v>
      </c>
      <c r="B5733" s="119" t="s">
        <v>20897</v>
      </c>
      <c r="C5733" s="118" t="s">
        <v>15350</v>
      </c>
      <c r="D5733" s="120">
        <v>48.81</v>
      </c>
    </row>
    <row r="5734" spans="1:4" ht="30" customHeight="1" x14ac:dyDescent="0.25">
      <c r="A5734" s="118">
        <v>5502770</v>
      </c>
      <c r="B5734" s="119" t="s">
        <v>20898</v>
      </c>
      <c r="C5734" s="118" t="s">
        <v>15350</v>
      </c>
      <c r="D5734" s="120">
        <v>45.96</v>
      </c>
    </row>
    <row r="5735" spans="1:4" ht="30" customHeight="1" x14ac:dyDescent="0.25">
      <c r="A5735" s="118">
        <v>5502796</v>
      </c>
      <c r="B5735" s="119" t="s">
        <v>20899</v>
      </c>
      <c r="C5735" s="118" t="s">
        <v>15350</v>
      </c>
      <c r="D5735" s="120">
        <v>44.97</v>
      </c>
    </row>
    <row r="5736" spans="1:4" ht="30" customHeight="1" x14ac:dyDescent="0.25">
      <c r="A5736" s="118">
        <v>5502742</v>
      </c>
      <c r="B5736" s="119" t="s">
        <v>20900</v>
      </c>
      <c r="C5736" s="118" t="s">
        <v>15350</v>
      </c>
      <c r="D5736" s="120">
        <v>45.53</v>
      </c>
    </row>
    <row r="5737" spans="1:4" ht="30" customHeight="1" x14ac:dyDescent="0.25">
      <c r="A5737" s="118">
        <v>5502768</v>
      </c>
      <c r="B5737" s="119" t="s">
        <v>20901</v>
      </c>
      <c r="C5737" s="118" t="s">
        <v>15350</v>
      </c>
      <c r="D5737" s="120">
        <v>45.02</v>
      </c>
    </row>
    <row r="5738" spans="1:4" ht="30" customHeight="1" x14ac:dyDescent="0.25">
      <c r="A5738" s="118">
        <v>5502794</v>
      </c>
      <c r="B5738" s="119" t="s">
        <v>20902</v>
      </c>
      <c r="C5738" s="118" t="s">
        <v>15350</v>
      </c>
      <c r="D5738" s="120">
        <v>44.17</v>
      </c>
    </row>
    <row r="5739" spans="1:4" ht="30" customHeight="1" x14ac:dyDescent="0.25">
      <c r="A5739" s="118">
        <v>5502745</v>
      </c>
      <c r="B5739" s="119" t="s">
        <v>20903</v>
      </c>
      <c r="C5739" s="118" t="s">
        <v>15350</v>
      </c>
      <c r="D5739" s="120">
        <v>49.36</v>
      </c>
    </row>
    <row r="5740" spans="1:4" ht="30" customHeight="1" x14ac:dyDescent="0.25">
      <c r="A5740" s="118">
        <v>5502771</v>
      </c>
      <c r="B5740" s="119" t="s">
        <v>20904</v>
      </c>
      <c r="C5740" s="118" t="s">
        <v>15350</v>
      </c>
      <c r="D5740" s="120">
        <v>46.33</v>
      </c>
    </row>
    <row r="5741" spans="1:4" ht="30" customHeight="1" x14ac:dyDescent="0.25">
      <c r="A5741" s="118">
        <v>5502797</v>
      </c>
      <c r="B5741" s="119" t="s">
        <v>20905</v>
      </c>
      <c r="C5741" s="118" t="s">
        <v>15350</v>
      </c>
      <c r="D5741" s="120">
        <v>45.34</v>
      </c>
    </row>
    <row r="5742" spans="1:4" ht="30" customHeight="1" x14ac:dyDescent="0.25">
      <c r="A5742" s="118">
        <v>5502746</v>
      </c>
      <c r="B5742" s="119" t="s">
        <v>20906</v>
      </c>
      <c r="C5742" s="118" t="s">
        <v>15350</v>
      </c>
      <c r="D5742" s="120">
        <v>49.9</v>
      </c>
    </row>
    <row r="5743" spans="1:4" ht="30" customHeight="1" x14ac:dyDescent="0.25">
      <c r="A5743" s="118">
        <v>5502772</v>
      </c>
      <c r="B5743" s="119" t="s">
        <v>20907</v>
      </c>
      <c r="C5743" s="118" t="s">
        <v>15350</v>
      </c>
      <c r="D5743" s="120">
        <v>46.69</v>
      </c>
    </row>
    <row r="5744" spans="1:4" ht="30" customHeight="1" x14ac:dyDescent="0.25">
      <c r="A5744" s="118">
        <v>5502798</v>
      </c>
      <c r="B5744" s="119" t="s">
        <v>20908</v>
      </c>
      <c r="C5744" s="118" t="s">
        <v>15350</v>
      </c>
      <c r="D5744" s="120">
        <v>45.63</v>
      </c>
    </row>
    <row r="5745" spans="1:4" ht="30" customHeight="1" x14ac:dyDescent="0.25">
      <c r="A5745" s="118">
        <v>5502886</v>
      </c>
      <c r="B5745" s="119" t="s">
        <v>20909</v>
      </c>
      <c r="C5745" s="118" t="s">
        <v>15350</v>
      </c>
      <c r="D5745" s="120">
        <v>57.12</v>
      </c>
    </row>
    <row r="5746" spans="1:4" ht="30" customHeight="1" x14ac:dyDescent="0.25">
      <c r="A5746" s="118">
        <v>5502887</v>
      </c>
      <c r="B5746" s="119" t="s">
        <v>20910</v>
      </c>
      <c r="C5746" s="118" t="s">
        <v>15350</v>
      </c>
      <c r="D5746" s="120">
        <v>51.98</v>
      </c>
    </row>
    <row r="5747" spans="1:4" ht="30" customHeight="1" x14ac:dyDescent="0.25">
      <c r="A5747" s="118">
        <v>5502888</v>
      </c>
      <c r="B5747" s="119" t="s">
        <v>20911</v>
      </c>
      <c r="C5747" s="118" t="s">
        <v>15350</v>
      </c>
      <c r="D5747" s="120">
        <v>50.37</v>
      </c>
    </row>
    <row r="5748" spans="1:4" ht="15.75" customHeight="1" x14ac:dyDescent="0.25">
      <c r="A5748" s="118">
        <v>5502820</v>
      </c>
      <c r="B5748" s="119" t="s">
        <v>20912</v>
      </c>
      <c r="C5748" s="118" t="s">
        <v>15350</v>
      </c>
      <c r="D5748" s="120">
        <v>7.81</v>
      </c>
    </row>
    <row r="5749" spans="1:4" ht="30" customHeight="1" x14ac:dyDescent="0.25">
      <c r="A5749" s="118">
        <v>5502904</v>
      </c>
      <c r="B5749" s="119" t="s">
        <v>20913</v>
      </c>
      <c r="C5749" s="118" t="s">
        <v>15350</v>
      </c>
      <c r="D5749" s="120">
        <v>22.19</v>
      </c>
    </row>
    <row r="5750" spans="1:4" ht="30" customHeight="1" x14ac:dyDescent="0.25">
      <c r="A5750" s="118">
        <v>5502930</v>
      </c>
      <c r="B5750" s="119" t="s">
        <v>20914</v>
      </c>
      <c r="C5750" s="118" t="s">
        <v>15350</v>
      </c>
      <c r="D5750" s="120">
        <v>21.1</v>
      </c>
    </row>
    <row r="5751" spans="1:4" ht="30" customHeight="1" x14ac:dyDescent="0.25">
      <c r="A5751" s="118">
        <v>5502956</v>
      </c>
      <c r="B5751" s="119" t="s">
        <v>20915</v>
      </c>
      <c r="C5751" s="118" t="s">
        <v>15350</v>
      </c>
      <c r="D5751" s="120">
        <v>20.71</v>
      </c>
    </row>
    <row r="5752" spans="1:4" ht="30" customHeight="1" x14ac:dyDescent="0.25">
      <c r="A5752" s="118">
        <v>5502905</v>
      </c>
      <c r="B5752" s="119" t="s">
        <v>20916</v>
      </c>
      <c r="C5752" s="118" t="s">
        <v>15350</v>
      </c>
      <c r="D5752" s="120">
        <v>24.94</v>
      </c>
    </row>
    <row r="5753" spans="1:4" ht="30" customHeight="1" x14ac:dyDescent="0.25">
      <c r="A5753" s="118">
        <v>5502931</v>
      </c>
      <c r="B5753" s="119" t="s">
        <v>20917</v>
      </c>
      <c r="C5753" s="118" t="s">
        <v>15350</v>
      </c>
      <c r="D5753" s="120">
        <v>21.3</v>
      </c>
    </row>
    <row r="5754" spans="1:4" ht="30" customHeight="1" x14ac:dyDescent="0.25">
      <c r="A5754" s="118">
        <v>5502957</v>
      </c>
      <c r="B5754" s="119" t="s">
        <v>20918</v>
      </c>
      <c r="C5754" s="118" t="s">
        <v>15350</v>
      </c>
      <c r="D5754" s="120">
        <v>20.91</v>
      </c>
    </row>
    <row r="5755" spans="1:4" ht="30" customHeight="1" x14ac:dyDescent="0.25">
      <c r="A5755" s="118">
        <v>5502906</v>
      </c>
      <c r="B5755" s="119" t="s">
        <v>20919</v>
      </c>
      <c r="C5755" s="118" t="s">
        <v>15350</v>
      </c>
      <c r="D5755" s="120">
        <v>25.23</v>
      </c>
    </row>
    <row r="5756" spans="1:4" ht="30" customHeight="1" x14ac:dyDescent="0.25">
      <c r="A5756" s="118">
        <v>5502932</v>
      </c>
      <c r="B5756" s="119" t="s">
        <v>20920</v>
      </c>
      <c r="C5756" s="118" t="s">
        <v>15350</v>
      </c>
      <c r="D5756" s="120">
        <v>21.5</v>
      </c>
    </row>
    <row r="5757" spans="1:4" ht="30" customHeight="1" x14ac:dyDescent="0.25">
      <c r="A5757" s="118">
        <v>5502958</v>
      </c>
      <c r="B5757" s="119" t="s">
        <v>20921</v>
      </c>
      <c r="C5757" s="118" t="s">
        <v>15350</v>
      </c>
      <c r="D5757" s="120">
        <v>21.1</v>
      </c>
    </row>
    <row r="5758" spans="1:4" ht="30" customHeight="1" x14ac:dyDescent="0.25">
      <c r="A5758" s="118">
        <v>5502907</v>
      </c>
      <c r="B5758" s="119" t="s">
        <v>20922</v>
      </c>
      <c r="C5758" s="118" t="s">
        <v>15350</v>
      </c>
      <c r="D5758" s="120">
        <v>25.68</v>
      </c>
    </row>
    <row r="5759" spans="1:4" ht="30" customHeight="1" x14ac:dyDescent="0.25">
      <c r="A5759" s="118">
        <v>5502933</v>
      </c>
      <c r="B5759" s="119" t="s">
        <v>20923</v>
      </c>
      <c r="C5759" s="118" t="s">
        <v>15350</v>
      </c>
      <c r="D5759" s="120">
        <v>21.79</v>
      </c>
    </row>
    <row r="5760" spans="1:4" ht="30" customHeight="1" x14ac:dyDescent="0.25">
      <c r="A5760" s="118">
        <v>5502959</v>
      </c>
      <c r="B5760" s="119" t="s">
        <v>20924</v>
      </c>
      <c r="C5760" s="118" t="s">
        <v>15350</v>
      </c>
      <c r="D5760" s="120">
        <v>21.3</v>
      </c>
    </row>
    <row r="5761" spans="1:4" ht="30" customHeight="1" x14ac:dyDescent="0.25">
      <c r="A5761" s="118">
        <v>5502908</v>
      </c>
      <c r="B5761" s="119" t="s">
        <v>20925</v>
      </c>
      <c r="C5761" s="118" t="s">
        <v>15350</v>
      </c>
      <c r="D5761" s="120">
        <v>25.97</v>
      </c>
    </row>
    <row r="5762" spans="1:4" ht="30" customHeight="1" x14ac:dyDescent="0.25">
      <c r="A5762" s="118">
        <v>5502934</v>
      </c>
      <c r="B5762" s="119" t="s">
        <v>20926</v>
      </c>
      <c r="C5762" s="118" t="s">
        <v>15350</v>
      </c>
      <c r="D5762" s="120">
        <v>21.99</v>
      </c>
    </row>
    <row r="5763" spans="1:4" ht="30" customHeight="1" x14ac:dyDescent="0.25">
      <c r="A5763" s="118">
        <v>5502960</v>
      </c>
      <c r="B5763" s="119" t="s">
        <v>20927</v>
      </c>
      <c r="C5763" s="118" t="s">
        <v>15350</v>
      </c>
      <c r="D5763" s="120">
        <v>21.4</v>
      </c>
    </row>
    <row r="5764" spans="1:4" ht="30" customHeight="1" x14ac:dyDescent="0.25">
      <c r="A5764" s="118">
        <v>5502909</v>
      </c>
      <c r="B5764" s="119" t="s">
        <v>20928</v>
      </c>
      <c r="C5764" s="118" t="s">
        <v>15350</v>
      </c>
      <c r="D5764" s="120">
        <v>26.57</v>
      </c>
    </row>
    <row r="5765" spans="1:4" ht="30" customHeight="1" x14ac:dyDescent="0.25">
      <c r="A5765" s="118">
        <v>5502935</v>
      </c>
      <c r="B5765" s="119" t="s">
        <v>20929</v>
      </c>
      <c r="C5765" s="118" t="s">
        <v>15350</v>
      </c>
      <c r="D5765" s="120">
        <v>22.39</v>
      </c>
    </row>
    <row r="5766" spans="1:4" ht="30" customHeight="1" x14ac:dyDescent="0.25">
      <c r="A5766" s="118">
        <v>5502961</v>
      </c>
      <c r="B5766" s="119" t="s">
        <v>20930</v>
      </c>
      <c r="C5766" s="118" t="s">
        <v>15350</v>
      </c>
      <c r="D5766" s="120">
        <v>21.79</v>
      </c>
    </row>
    <row r="5767" spans="1:4" ht="30" customHeight="1" x14ac:dyDescent="0.25">
      <c r="A5767" s="118">
        <v>5502910</v>
      </c>
      <c r="B5767" s="119" t="s">
        <v>20931</v>
      </c>
      <c r="C5767" s="118" t="s">
        <v>15350</v>
      </c>
      <c r="D5767" s="120">
        <v>27.6</v>
      </c>
    </row>
    <row r="5768" spans="1:4" ht="30" customHeight="1" x14ac:dyDescent="0.25">
      <c r="A5768" s="118">
        <v>5502936</v>
      </c>
      <c r="B5768" s="119" t="s">
        <v>20932</v>
      </c>
      <c r="C5768" s="118" t="s">
        <v>15350</v>
      </c>
      <c r="D5768" s="120">
        <v>25.38</v>
      </c>
    </row>
    <row r="5769" spans="1:4" ht="30" customHeight="1" x14ac:dyDescent="0.25">
      <c r="A5769" s="118">
        <v>5502962</v>
      </c>
      <c r="B5769" s="119" t="s">
        <v>20933</v>
      </c>
      <c r="C5769" s="118" t="s">
        <v>15350</v>
      </c>
      <c r="D5769" s="120">
        <v>22.29</v>
      </c>
    </row>
    <row r="5770" spans="1:4" ht="30" customHeight="1" x14ac:dyDescent="0.25">
      <c r="A5770" s="118">
        <v>5502900</v>
      </c>
      <c r="B5770" s="119" t="s">
        <v>20934</v>
      </c>
      <c r="C5770" s="118" t="s">
        <v>15350</v>
      </c>
      <c r="D5770" s="120">
        <v>20.61</v>
      </c>
    </row>
    <row r="5771" spans="1:4" ht="30" customHeight="1" x14ac:dyDescent="0.25">
      <c r="A5771" s="118">
        <v>5502926</v>
      </c>
      <c r="B5771" s="119" t="s">
        <v>20935</v>
      </c>
      <c r="C5771" s="118" t="s">
        <v>15350</v>
      </c>
      <c r="D5771" s="120">
        <v>20.02</v>
      </c>
    </row>
    <row r="5772" spans="1:4" ht="30" customHeight="1" x14ac:dyDescent="0.25">
      <c r="A5772" s="118">
        <v>5502952</v>
      </c>
      <c r="B5772" s="119" t="s">
        <v>20936</v>
      </c>
      <c r="C5772" s="118" t="s">
        <v>15350</v>
      </c>
      <c r="D5772" s="120">
        <v>19.82</v>
      </c>
    </row>
    <row r="5773" spans="1:4" ht="30" customHeight="1" x14ac:dyDescent="0.25">
      <c r="A5773" s="118">
        <v>5502901</v>
      </c>
      <c r="B5773" s="119" t="s">
        <v>20937</v>
      </c>
      <c r="C5773" s="118" t="s">
        <v>15350</v>
      </c>
      <c r="D5773" s="120">
        <v>21</v>
      </c>
    </row>
    <row r="5774" spans="1:4" ht="30" customHeight="1" x14ac:dyDescent="0.25">
      <c r="A5774" s="118">
        <v>5502927</v>
      </c>
      <c r="B5774" s="119" t="s">
        <v>20938</v>
      </c>
      <c r="C5774" s="118" t="s">
        <v>15350</v>
      </c>
      <c r="D5774" s="120">
        <v>20.309999999999999</v>
      </c>
    </row>
    <row r="5775" spans="1:4" ht="30" customHeight="1" x14ac:dyDescent="0.25">
      <c r="A5775" s="118">
        <v>5502953</v>
      </c>
      <c r="B5775" s="119" t="s">
        <v>20939</v>
      </c>
      <c r="C5775" s="118" t="s">
        <v>15350</v>
      </c>
      <c r="D5775" s="120">
        <v>20.12</v>
      </c>
    </row>
    <row r="5776" spans="1:4" ht="30" customHeight="1" x14ac:dyDescent="0.25">
      <c r="A5776" s="118">
        <v>5502899</v>
      </c>
      <c r="B5776" s="119" t="s">
        <v>20940</v>
      </c>
      <c r="C5776" s="118" t="s">
        <v>15350</v>
      </c>
      <c r="D5776" s="120">
        <v>20.02</v>
      </c>
    </row>
    <row r="5777" spans="1:4" ht="30" customHeight="1" x14ac:dyDescent="0.25">
      <c r="A5777" s="118">
        <v>5502925</v>
      </c>
      <c r="B5777" s="119" t="s">
        <v>20941</v>
      </c>
      <c r="C5777" s="118" t="s">
        <v>15350</v>
      </c>
      <c r="D5777" s="120">
        <v>19.72</v>
      </c>
    </row>
    <row r="5778" spans="1:4" ht="30" customHeight="1" x14ac:dyDescent="0.25">
      <c r="A5778" s="118">
        <v>5502951</v>
      </c>
      <c r="B5778" s="119" t="s">
        <v>20942</v>
      </c>
      <c r="C5778" s="118" t="s">
        <v>15350</v>
      </c>
      <c r="D5778" s="120">
        <v>19.52</v>
      </c>
    </row>
    <row r="5779" spans="1:4" ht="30" customHeight="1" x14ac:dyDescent="0.25">
      <c r="A5779" s="118">
        <v>5502902</v>
      </c>
      <c r="B5779" s="119" t="s">
        <v>20943</v>
      </c>
      <c r="C5779" s="118" t="s">
        <v>15350</v>
      </c>
      <c r="D5779" s="120">
        <v>21.5</v>
      </c>
    </row>
    <row r="5780" spans="1:4" ht="30" customHeight="1" x14ac:dyDescent="0.25">
      <c r="A5780" s="118">
        <v>5502928</v>
      </c>
      <c r="B5780" s="119" t="s">
        <v>20944</v>
      </c>
      <c r="C5780" s="118" t="s">
        <v>15350</v>
      </c>
      <c r="D5780" s="120">
        <v>20.61</v>
      </c>
    </row>
    <row r="5781" spans="1:4" ht="30" customHeight="1" x14ac:dyDescent="0.25">
      <c r="A5781" s="118">
        <v>5502954</v>
      </c>
      <c r="B5781" s="119" t="s">
        <v>20945</v>
      </c>
      <c r="C5781" s="118" t="s">
        <v>15350</v>
      </c>
      <c r="D5781" s="120">
        <v>20.309999999999999</v>
      </c>
    </row>
    <row r="5782" spans="1:4" ht="30" customHeight="1" x14ac:dyDescent="0.25">
      <c r="A5782" s="118">
        <v>5502903</v>
      </c>
      <c r="B5782" s="119" t="s">
        <v>20946</v>
      </c>
      <c r="C5782" s="118" t="s">
        <v>15350</v>
      </c>
      <c r="D5782" s="120">
        <v>21.79</v>
      </c>
    </row>
    <row r="5783" spans="1:4" ht="30" customHeight="1" x14ac:dyDescent="0.25">
      <c r="A5783" s="118">
        <v>5502929</v>
      </c>
      <c r="B5783" s="119" t="s">
        <v>20947</v>
      </c>
      <c r="C5783" s="118" t="s">
        <v>15350</v>
      </c>
      <c r="D5783" s="120">
        <v>20.81</v>
      </c>
    </row>
    <row r="5784" spans="1:4" ht="30" customHeight="1" x14ac:dyDescent="0.25">
      <c r="A5784" s="118">
        <v>5502955</v>
      </c>
      <c r="B5784" s="119" t="s">
        <v>20948</v>
      </c>
      <c r="C5784" s="118" t="s">
        <v>15350</v>
      </c>
      <c r="D5784" s="120">
        <v>20.51</v>
      </c>
    </row>
    <row r="5785" spans="1:4" ht="30" customHeight="1" x14ac:dyDescent="0.25">
      <c r="A5785" s="118">
        <v>5502889</v>
      </c>
      <c r="B5785" s="119" t="s">
        <v>20949</v>
      </c>
      <c r="C5785" s="118" t="s">
        <v>15350</v>
      </c>
      <c r="D5785" s="120">
        <v>28.05</v>
      </c>
    </row>
    <row r="5786" spans="1:4" ht="30" customHeight="1" x14ac:dyDescent="0.25">
      <c r="A5786" s="118">
        <v>5502996</v>
      </c>
      <c r="B5786" s="119" t="s">
        <v>20950</v>
      </c>
      <c r="C5786" s="118" t="s">
        <v>15350</v>
      </c>
      <c r="D5786" s="120">
        <v>25.68</v>
      </c>
    </row>
    <row r="5787" spans="1:4" ht="30" customHeight="1" x14ac:dyDescent="0.25">
      <c r="A5787" s="118">
        <v>5502997</v>
      </c>
      <c r="B5787" s="119" t="s">
        <v>20951</v>
      </c>
      <c r="C5787" s="118" t="s">
        <v>15350</v>
      </c>
      <c r="D5787" s="120">
        <v>24.94</v>
      </c>
    </row>
    <row r="5788" spans="1:4" ht="15.75" customHeight="1" x14ac:dyDescent="0.25">
      <c r="A5788" s="118">
        <v>5501716</v>
      </c>
      <c r="B5788" s="119" t="s">
        <v>20952</v>
      </c>
      <c r="C5788" s="118" t="s">
        <v>15350</v>
      </c>
      <c r="D5788" s="120">
        <v>23.26</v>
      </c>
    </row>
    <row r="5789" spans="1:4" ht="15.75" customHeight="1" x14ac:dyDescent="0.25">
      <c r="A5789" s="118">
        <v>5501717</v>
      </c>
      <c r="B5789" s="119" t="s">
        <v>20953</v>
      </c>
      <c r="C5789" s="118" t="s">
        <v>15350</v>
      </c>
      <c r="D5789" s="120">
        <v>26.15</v>
      </c>
    </row>
    <row r="5790" spans="1:4" ht="15.75" customHeight="1" x14ac:dyDescent="0.25">
      <c r="A5790" s="118">
        <v>5501712</v>
      </c>
      <c r="B5790" s="119" t="s">
        <v>20954</v>
      </c>
      <c r="C5790" s="118" t="s">
        <v>15350</v>
      </c>
      <c r="D5790" s="120">
        <v>13.75</v>
      </c>
    </row>
    <row r="5791" spans="1:4" ht="15.75" customHeight="1" x14ac:dyDescent="0.25">
      <c r="A5791" s="118">
        <v>5501713</v>
      </c>
      <c r="B5791" s="119" t="s">
        <v>20955</v>
      </c>
      <c r="C5791" s="118" t="s">
        <v>15350</v>
      </c>
      <c r="D5791" s="120">
        <v>15.13</v>
      </c>
    </row>
    <row r="5792" spans="1:4" ht="15.75" customHeight="1" x14ac:dyDescent="0.25">
      <c r="A5792" s="118">
        <v>5501711</v>
      </c>
      <c r="B5792" s="119" t="s">
        <v>20956</v>
      </c>
      <c r="C5792" s="118" t="s">
        <v>15350</v>
      </c>
      <c r="D5792" s="120">
        <v>11.12</v>
      </c>
    </row>
    <row r="5793" spans="1:4" ht="15.75" customHeight="1" x14ac:dyDescent="0.25">
      <c r="A5793" s="118">
        <v>5501710</v>
      </c>
      <c r="B5793" s="119" t="s">
        <v>20957</v>
      </c>
      <c r="C5793" s="118" t="s">
        <v>15350</v>
      </c>
      <c r="D5793" s="120">
        <v>3.79</v>
      </c>
    </row>
    <row r="5794" spans="1:4" ht="15.75" customHeight="1" x14ac:dyDescent="0.25">
      <c r="A5794" s="118">
        <v>5501714</v>
      </c>
      <c r="B5794" s="119" t="s">
        <v>20958</v>
      </c>
      <c r="C5794" s="118" t="s">
        <v>15350</v>
      </c>
      <c r="D5794" s="120">
        <v>17.73</v>
      </c>
    </row>
    <row r="5795" spans="1:4" ht="15.75" customHeight="1" x14ac:dyDescent="0.25">
      <c r="A5795" s="118">
        <v>5501715</v>
      </c>
      <c r="B5795" s="119" t="s">
        <v>20959</v>
      </c>
      <c r="C5795" s="118" t="s">
        <v>15350</v>
      </c>
      <c r="D5795" s="120">
        <v>20.36</v>
      </c>
    </row>
    <row r="5796" spans="1:4" ht="15.75" customHeight="1" x14ac:dyDescent="0.25">
      <c r="A5796" s="118">
        <v>5502986</v>
      </c>
      <c r="B5796" s="119" t="s">
        <v>20960</v>
      </c>
      <c r="C5796" s="118" t="s">
        <v>15350</v>
      </c>
      <c r="D5796" s="120">
        <v>4.51</v>
      </c>
    </row>
    <row r="5797" spans="1:4" ht="15.75" customHeight="1" x14ac:dyDescent="0.25">
      <c r="A5797" s="118">
        <v>5502977</v>
      </c>
      <c r="B5797" s="119" t="s">
        <v>20961</v>
      </c>
      <c r="C5797" s="118" t="s">
        <v>15350</v>
      </c>
      <c r="D5797" s="120">
        <v>8.74</v>
      </c>
    </row>
    <row r="5798" spans="1:4" ht="15.75" customHeight="1" x14ac:dyDescent="0.25">
      <c r="A5798" s="118">
        <v>5502985</v>
      </c>
      <c r="B5798" s="119" t="s">
        <v>20962</v>
      </c>
      <c r="C5798" s="118" t="s">
        <v>16589</v>
      </c>
      <c r="D5798" s="120">
        <v>0.8</v>
      </c>
    </row>
    <row r="5799" spans="1:4" ht="15.75" customHeight="1" x14ac:dyDescent="0.25">
      <c r="A5799" s="118">
        <v>5503018</v>
      </c>
      <c r="B5799" s="119" t="s">
        <v>20963</v>
      </c>
      <c r="C5799" s="118" t="s">
        <v>16986</v>
      </c>
      <c r="D5799" s="120">
        <v>80.83</v>
      </c>
    </row>
    <row r="5800" spans="1:4" ht="15.75" customHeight="1" x14ac:dyDescent="0.25">
      <c r="A5800" s="118">
        <v>5505768</v>
      </c>
      <c r="B5800" s="119" t="s">
        <v>20964</v>
      </c>
      <c r="C5800" s="118" t="s">
        <v>16589</v>
      </c>
      <c r="D5800" s="120">
        <v>93.7</v>
      </c>
    </row>
    <row r="5801" spans="1:4" ht="15.75" customHeight="1" x14ac:dyDescent="0.25">
      <c r="A5801" s="118">
        <v>5503020</v>
      </c>
      <c r="B5801" s="119" t="s">
        <v>20965</v>
      </c>
      <c r="C5801" s="118" t="s">
        <v>16986</v>
      </c>
      <c r="D5801" s="120">
        <v>326.33999999999997</v>
      </c>
    </row>
    <row r="5802" spans="1:4" ht="30" customHeight="1" x14ac:dyDescent="0.25">
      <c r="A5802" s="118">
        <v>5605798</v>
      </c>
      <c r="B5802" s="119" t="s">
        <v>20966</v>
      </c>
      <c r="C5802" s="118" t="s">
        <v>15233</v>
      </c>
      <c r="D5802" s="120">
        <v>114.75</v>
      </c>
    </row>
    <row r="5803" spans="1:4" ht="30" customHeight="1" x14ac:dyDescent="0.25">
      <c r="A5803" s="118">
        <v>5605925</v>
      </c>
      <c r="B5803" s="119" t="s">
        <v>20967</v>
      </c>
      <c r="C5803" s="118" t="s">
        <v>15233</v>
      </c>
      <c r="D5803" s="120">
        <v>108.87</v>
      </c>
    </row>
    <row r="5804" spans="1:4" ht="30" customHeight="1" x14ac:dyDescent="0.25">
      <c r="A5804" s="118">
        <v>5605799</v>
      </c>
      <c r="B5804" s="119" t="s">
        <v>20968</v>
      </c>
      <c r="C5804" s="118" t="s">
        <v>15233</v>
      </c>
      <c r="D5804" s="120">
        <v>122.85</v>
      </c>
    </row>
    <row r="5805" spans="1:4" ht="30" customHeight="1" x14ac:dyDescent="0.25">
      <c r="A5805" s="118">
        <v>5605800</v>
      </c>
      <c r="B5805" s="119" t="s">
        <v>20969</v>
      </c>
      <c r="C5805" s="118" t="s">
        <v>15233</v>
      </c>
      <c r="D5805" s="120">
        <v>136.44</v>
      </c>
    </row>
    <row r="5806" spans="1:4" ht="30" customHeight="1" x14ac:dyDescent="0.25">
      <c r="A5806" s="118">
        <v>5613944</v>
      </c>
      <c r="B5806" s="119" t="s">
        <v>20970</v>
      </c>
      <c r="C5806" s="118" t="s">
        <v>15233</v>
      </c>
      <c r="D5806" s="120">
        <v>152.41999999999999</v>
      </c>
    </row>
    <row r="5807" spans="1:4" ht="15.75" customHeight="1" x14ac:dyDescent="0.25">
      <c r="A5807" s="118">
        <v>5605894</v>
      </c>
      <c r="B5807" s="119" t="s">
        <v>20971</v>
      </c>
      <c r="C5807" s="118" t="s">
        <v>15233</v>
      </c>
      <c r="D5807" s="120">
        <v>58.61</v>
      </c>
    </row>
    <row r="5808" spans="1:4" ht="15.75" customHeight="1" x14ac:dyDescent="0.25">
      <c r="A5808" s="118">
        <v>5605895</v>
      </c>
      <c r="B5808" s="119" t="s">
        <v>20972</v>
      </c>
      <c r="C5808" s="118" t="s">
        <v>15233</v>
      </c>
      <c r="D5808" s="120">
        <v>62.55</v>
      </c>
    </row>
    <row r="5809" spans="1:4" ht="15.75" customHeight="1" x14ac:dyDescent="0.25">
      <c r="A5809" s="118">
        <v>5605896</v>
      </c>
      <c r="B5809" s="119" t="s">
        <v>20973</v>
      </c>
      <c r="C5809" s="118" t="s">
        <v>15233</v>
      </c>
      <c r="D5809" s="120">
        <v>68.5</v>
      </c>
    </row>
    <row r="5810" spans="1:4" ht="15.75" customHeight="1" x14ac:dyDescent="0.25">
      <c r="A5810" s="118">
        <v>5605911</v>
      </c>
      <c r="B5810" s="119" t="s">
        <v>20974</v>
      </c>
      <c r="C5810" s="118" t="s">
        <v>15233</v>
      </c>
      <c r="D5810" s="120">
        <v>49.28</v>
      </c>
    </row>
    <row r="5811" spans="1:4" ht="15.75" customHeight="1" x14ac:dyDescent="0.25">
      <c r="A5811" s="118">
        <v>5605912</v>
      </c>
      <c r="B5811" s="119" t="s">
        <v>20975</v>
      </c>
      <c r="C5811" s="118" t="s">
        <v>15233</v>
      </c>
      <c r="D5811" s="120">
        <v>81.430000000000007</v>
      </c>
    </row>
    <row r="5812" spans="1:4" ht="15.75" customHeight="1" x14ac:dyDescent="0.25">
      <c r="A5812" s="118">
        <v>5605938</v>
      </c>
      <c r="B5812" s="119" t="s">
        <v>20976</v>
      </c>
      <c r="C5812" s="118" t="s">
        <v>15233</v>
      </c>
      <c r="D5812" s="120">
        <v>31.61</v>
      </c>
    </row>
    <row r="5813" spans="1:4" ht="15.75" customHeight="1" x14ac:dyDescent="0.25">
      <c r="A5813" s="118">
        <v>5605939</v>
      </c>
      <c r="B5813" s="119" t="s">
        <v>20977</v>
      </c>
      <c r="C5813" s="118" t="s">
        <v>15233</v>
      </c>
      <c r="D5813" s="120">
        <v>37.97</v>
      </c>
    </row>
    <row r="5814" spans="1:4" ht="15.75" customHeight="1" x14ac:dyDescent="0.25">
      <c r="A5814" s="118">
        <v>5605940</v>
      </c>
      <c r="B5814" s="119" t="s">
        <v>20978</v>
      </c>
      <c r="C5814" s="118" t="s">
        <v>15233</v>
      </c>
      <c r="D5814" s="120">
        <v>85.02</v>
      </c>
    </row>
    <row r="5815" spans="1:4" ht="15.75" customHeight="1" x14ac:dyDescent="0.25">
      <c r="A5815" s="118">
        <v>5605942</v>
      </c>
      <c r="B5815" s="119" t="s">
        <v>20979</v>
      </c>
      <c r="C5815" s="118" t="s">
        <v>16589</v>
      </c>
      <c r="D5815" s="120">
        <v>51.91</v>
      </c>
    </row>
    <row r="5816" spans="1:4" ht="30" customHeight="1" x14ac:dyDescent="0.25">
      <c r="A5816" s="118">
        <v>5605955</v>
      </c>
      <c r="B5816" s="119" t="s">
        <v>20980</v>
      </c>
      <c r="C5816" s="118" t="s">
        <v>15154</v>
      </c>
      <c r="D5816" s="120">
        <v>1088.31</v>
      </c>
    </row>
    <row r="5817" spans="1:4" ht="30" customHeight="1" x14ac:dyDescent="0.25">
      <c r="A5817" s="118">
        <v>5605956</v>
      </c>
      <c r="B5817" s="119" t="s">
        <v>20981</v>
      </c>
      <c r="C5817" s="118" t="s">
        <v>15154</v>
      </c>
      <c r="D5817" s="120">
        <v>1256.71</v>
      </c>
    </row>
    <row r="5818" spans="1:4" ht="30" customHeight="1" x14ac:dyDescent="0.25">
      <c r="A5818" s="118">
        <v>5605953</v>
      </c>
      <c r="B5818" s="119" t="s">
        <v>20982</v>
      </c>
      <c r="C5818" s="118" t="s">
        <v>15154</v>
      </c>
      <c r="D5818" s="120">
        <v>819.1</v>
      </c>
    </row>
    <row r="5819" spans="1:4" ht="30" customHeight="1" x14ac:dyDescent="0.25">
      <c r="A5819" s="118">
        <v>5605954</v>
      </c>
      <c r="B5819" s="119" t="s">
        <v>20983</v>
      </c>
      <c r="C5819" s="118" t="s">
        <v>15154</v>
      </c>
      <c r="D5819" s="120">
        <v>925.93</v>
      </c>
    </row>
    <row r="5820" spans="1:4" ht="30" customHeight="1" x14ac:dyDescent="0.25">
      <c r="A5820" s="118">
        <v>5605909</v>
      </c>
      <c r="B5820" s="119" t="s">
        <v>20984</v>
      </c>
      <c r="C5820" s="118" t="s">
        <v>15154</v>
      </c>
      <c r="D5820" s="120">
        <v>570.62</v>
      </c>
    </row>
    <row r="5821" spans="1:4" ht="30" customHeight="1" x14ac:dyDescent="0.25">
      <c r="A5821" s="118">
        <v>5605908</v>
      </c>
      <c r="B5821" s="119" t="s">
        <v>20985</v>
      </c>
      <c r="C5821" s="118" t="s">
        <v>15154</v>
      </c>
      <c r="D5821" s="120">
        <v>570.62</v>
      </c>
    </row>
    <row r="5822" spans="1:4" ht="30" customHeight="1" x14ac:dyDescent="0.25">
      <c r="A5822" s="118">
        <v>5605907</v>
      </c>
      <c r="B5822" s="119" t="s">
        <v>20986</v>
      </c>
      <c r="C5822" s="118" t="s">
        <v>15154</v>
      </c>
      <c r="D5822" s="120">
        <v>610.42999999999995</v>
      </c>
    </row>
    <row r="5823" spans="1:4" ht="30" customHeight="1" x14ac:dyDescent="0.25">
      <c r="A5823" s="118">
        <v>5605906</v>
      </c>
      <c r="B5823" s="119" t="s">
        <v>20987</v>
      </c>
      <c r="C5823" s="118" t="s">
        <v>15154</v>
      </c>
      <c r="D5823" s="120">
        <v>738.57</v>
      </c>
    </row>
    <row r="5824" spans="1:4" ht="30" customHeight="1" x14ac:dyDescent="0.25">
      <c r="A5824" s="118">
        <v>5605905</v>
      </c>
      <c r="B5824" s="119" t="s">
        <v>20988</v>
      </c>
      <c r="C5824" s="118" t="s">
        <v>15154</v>
      </c>
      <c r="D5824" s="120">
        <v>861.72</v>
      </c>
    </row>
    <row r="5825" spans="1:4" ht="30" customHeight="1" x14ac:dyDescent="0.25">
      <c r="A5825" s="118">
        <v>5605944</v>
      </c>
      <c r="B5825" s="119" t="s">
        <v>20989</v>
      </c>
      <c r="C5825" s="118" t="s">
        <v>15154</v>
      </c>
      <c r="D5825" s="120">
        <v>507.05</v>
      </c>
    </row>
    <row r="5826" spans="1:4" ht="30" customHeight="1" x14ac:dyDescent="0.25">
      <c r="A5826" s="118">
        <v>5605910</v>
      </c>
      <c r="B5826" s="119" t="s">
        <v>20990</v>
      </c>
      <c r="C5826" s="118" t="s">
        <v>15154</v>
      </c>
      <c r="D5826" s="120">
        <v>568.44000000000005</v>
      </c>
    </row>
    <row r="5827" spans="1:4" ht="30" customHeight="1" x14ac:dyDescent="0.25">
      <c r="A5827" s="118">
        <v>5605945</v>
      </c>
      <c r="B5827" s="119" t="s">
        <v>20991</v>
      </c>
      <c r="C5827" s="118" t="s">
        <v>15154</v>
      </c>
      <c r="D5827" s="120">
        <v>594.20000000000005</v>
      </c>
    </row>
    <row r="5828" spans="1:4" ht="30" customHeight="1" x14ac:dyDescent="0.25">
      <c r="A5828" s="118">
        <v>5605946</v>
      </c>
      <c r="B5828" s="119" t="s">
        <v>20992</v>
      </c>
      <c r="C5828" s="118" t="s">
        <v>15154</v>
      </c>
      <c r="D5828" s="120">
        <v>610.42999999999995</v>
      </c>
    </row>
    <row r="5829" spans="1:4" ht="30" customHeight="1" x14ac:dyDescent="0.25">
      <c r="A5829" s="118">
        <v>5605947</v>
      </c>
      <c r="B5829" s="119" t="s">
        <v>20993</v>
      </c>
      <c r="C5829" s="118" t="s">
        <v>15154</v>
      </c>
      <c r="D5829" s="120">
        <v>684.98</v>
      </c>
    </row>
    <row r="5830" spans="1:4" ht="30" customHeight="1" x14ac:dyDescent="0.25">
      <c r="A5830" s="118">
        <v>5605948</v>
      </c>
      <c r="B5830" s="119" t="s">
        <v>20994</v>
      </c>
      <c r="C5830" s="118" t="s">
        <v>15154</v>
      </c>
      <c r="D5830" s="120">
        <v>861.72</v>
      </c>
    </row>
    <row r="5831" spans="1:4" ht="30" customHeight="1" x14ac:dyDescent="0.25">
      <c r="A5831" s="118">
        <v>5605949</v>
      </c>
      <c r="B5831" s="119" t="s">
        <v>20995</v>
      </c>
      <c r="C5831" s="118" t="s">
        <v>15154</v>
      </c>
      <c r="D5831" s="120">
        <v>1123.6099999999999</v>
      </c>
    </row>
    <row r="5832" spans="1:4" ht="30" customHeight="1" x14ac:dyDescent="0.25">
      <c r="A5832" s="118">
        <v>5605950</v>
      </c>
      <c r="B5832" s="119" t="s">
        <v>20996</v>
      </c>
      <c r="C5832" s="118" t="s">
        <v>15154</v>
      </c>
      <c r="D5832" s="120">
        <v>1274.55</v>
      </c>
    </row>
    <row r="5833" spans="1:4" ht="30" customHeight="1" x14ac:dyDescent="0.25">
      <c r="A5833" s="118">
        <v>5605951</v>
      </c>
      <c r="B5833" s="119" t="s">
        <v>20997</v>
      </c>
      <c r="C5833" s="118" t="s">
        <v>15154</v>
      </c>
      <c r="D5833" s="120">
        <v>2036.84</v>
      </c>
    </row>
    <row r="5834" spans="1:4" ht="30" customHeight="1" x14ac:dyDescent="0.25">
      <c r="A5834" s="118">
        <v>5605952</v>
      </c>
      <c r="B5834" s="119" t="s">
        <v>20998</v>
      </c>
      <c r="C5834" s="118" t="s">
        <v>15154</v>
      </c>
      <c r="D5834" s="120">
        <v>3116.02</v>
      </c>
    </row>
    <row r="5835" spans="1:4" ht="30" customHeight="1" x14ac:dyDescent="0.25">
      <c r="A5835" s="118">
        <v>5605932</v>
      </c>
      <c r="B5835" s="119" t="s">
        <v>20999</v>
      </c>
      <c r="C5835" s="118" t="s">
        <v>15233</v>
      </c>
      <c r="D5835" s="120">
        <v>161.22999999999999</v>
      </c>
    </row>
    <row r="5836" spans="1:4" ht="30" customHeight="1" x14ac:dyDescent="0.25">
      <c r="A5836" s="118">
        <v>5605934</v>
      </c>
      <c r="B5836" s="119" t="s">
        <v>21000</v>
      </c>
      <c r="C5836" s="118" t="s">
        <v>15233</v>
      </c>
      <c r="D5836" s="120">
        <v>176.42</v>
      </c>
    </row>
    <row r="5837" spans="1:4" ht="30" customHeight="1" x14ac:dyDescent="0.25">
      <c r="A5837" s="118">
        <v>5605928</v>
      </c>
      <c r="B5837" s="119" t="s">
        <v>21001</v>
      </c>
      <c r="C5837" s="118" t="s">
        <v>15233</v>
      </c>
      <c r="D5837" s="120">
        <v>181.77</v>
      </c>
    </row>
    <row r="5838" spans="1:4" ht="30" customHeight="1" x14ac:dyDescent="0.25">
      <c r="A5838" s="118">
        <v>5605935</v>
      </c>
      <c r="B5838" s="119" t="s">
        <v>21002</v>
      </c>
      <c r="C5838" s="118" t="s">
        <v>15233</v>
      </c>
      <c r="D5838" s="120">
        <v>203.07</v>
      </c>
    </row>
    <row r="5839" spans="1:4" ht="30" customHeight="1" x14ac:dyDescent="0.25">
      <c r="A5839" s="118">
        <v>5605936</v>
      </c>
      <c r="B5839" s="119" t="s">
        <v>21003</v>
      </c>
      <c r="C5839" s="118" t="s">
        <v>15233</v>
      </c>
      <c r="D5839" s="120">
        <v>298.05</v>
      </c>
    </row>
    <row r="5840" spans="1:4" ht="30" customHeight="1" x14ac:dyDescent="0.25">
      <c r="A5840" s="118">
        <v>5605937</v>
      </c>
      <c r="B5840" s="119" t="s">
        <v>21004</v>
      </c>
      <c r="C5840" s="118" t="s">
        <v>15233</v>
      </c>
      <c r="D5840" s="120">
        <v>380.74</v>
      </c>
    </row>
    <row r="5841" spans="1:4" ht="30" customHeight="1" x14ac:dyDescent="0.25">
      <c r="A5841" s="118">
        <v>5605957</v>
      </c>
      <c r="B5841" s="119" t="s">
        <v>21005</v>
      </c>
      <c r="C5841" s="118" t="s">
        <v>15233</v>
      </c>
      <c r="D5841" s="120">
        <v>277.26</v>
      </c>
    </row>
    <row r="5842" spans="1:4" ht="30" customHeight="1" x14ac:dyDescent="0.25">
      <c r="A5842" s="118">
        <v>5605958</v>
      </c>
      <c r="B5842" s="119" t="s">
        <v>21006</v>
      </c>
      <c r="C5842" s="118" t="s">
        <v>15233</v>
      </c>
      <c r="D5842" s="120">
        <v>318.58</v>
      </c>
    </row>
    <row r="5843" spans="1:4" ht="30" customHeight="1" x14ac:dyDescent="0.25">
      <c r="A5843" s="118">
        <v>5605959</v>
      </c>
      <c r="B5843" s="119" t="s">
        <v>21007</v>
      </c>
      <c r="C5843" s="118" t="s">
        <v>15233</v>
      </c>
      <c r="D5843" s="120">
        <v>387.7</v>
      </c>
    </row>
    <row r="5844" spans="1:4" ht="30" customHeight="1" x14ac:dyDescent="0.25">
      <c r="A5844" s="118">
        <v>5605960</v>
      </c>
      <c r="B5844" s="119" t="s">
        <v>21008</v>
      </c>
      <c r="C5844" s="118" t="s">
        <v>15233</v>
      </c>
      <c r="D5844" s="120">
        <v>512.1</v>
      </c>
    </row>
    <row r="5845" spans="1:4" ht="30" customHeight="1" x14ac:dyDescent="0.25">
      <c r="A5845" s="118">
        <v>5605961</v>
      </c>
      <c r="B5845" s="119" t="s">
        <v>21009</v>
      </c>
      <c r="C5845" s="118" t="s">
        <v>15233</v>
      </c>
      <c r="D5845" s="120">
        <v>592.71</v>
      </c>
    </row>
    <row r="5846" spans="1:4" ht="15.75" customHeight="1" x14ac:dyDescent="0.25">
      <c r="A5846" s="118">
        <v>5605885</v>
      </c>
      <c r="B5846" s="119" t="s">
        <v>21010</v>
      </c>
      <c r="C5846" s="118" t="s">
        <v>15233</v>
      </c>
      <c r="D5846" s="120">
        <v>228.35</v>
      </c>
    </row>
    <row r="5847" spans="1:4" ht="15.75" customHeight="1" x14ac:dyDescent="0.25">
      <c r="A5847" s="118">
        <v>5605886</v>
      </c>
      <c r="B5847" s="119" t="s">
        <v>21011</v>
      </c>
      <c r="C5847" s="118" t="s">
        <v>15233</v>
      </c>
      <c r="D5847" s="120">
        <v>245.73</v>
      </c>
    </row>
    <row r="5848" spans="1:4" ht="15.75" customHeight="1" x14ac:dyDescent="0.25">
      <c r="A5848" s="118">
        <v>5605883</v>
      </c>
      <c r="B5848" s="119" t="s">
        <v>21012</v>
      </c>
      <c r="C5848" s="118" t="s">
        <v>15233</v>
      </c>
      <c r="D5848" s="120">
        <v>189.35</v>
      </c>
    </row>
    <row r="5849" spans="1:4" ht="15.75" customHeight="1" x14ac:dyDescent="0.25">
      <c r="A5849" s="118">
        <v>5605884</v>
      </c>
      <c r="B5849" s="119" t="s">
        <v>21013</v>
      </c>
      <c r="C5849" s="118" t="s">
        <v>15233</v>
      </c>
      <c r="D5849" s="120">
        <v>206.72</v>
      </c>
    </row>
    <row r="5850" spans="1:4" ht="15.75" customHeight="1" x14ac:dyDescent="0.25">
      <c r="A5850" s="118">
        <v>5605962</v>
      </c>
      <c r="B5850" s="119" t="s">
        <v>21014</v>
      </c>
      <c r="C5850" s="118" t="s">
        <v>15233</v>
      </c>
      <c r="D5850" s="120">
        <v>202.86</v>
      </c>
    </row>
    <row r="5851" spans="1:4" ht="15.75" customHeight="1" x14ac:dyDescent="0.25">
      <c r="A5851" s="118">
        <v>5605881</v>
      </c>
      <c r="B5851" s="119" t="s">
        <v>21015</v>
      </c>
      <c r="C5851" s="118" t="s">
        <v>15233</v>
      </c>
      <c r="D5851" s="120">
        <v>245.48</v>
      </c>
    </row>
    <row r="5852" spans="1:4" ht="15.75" customHeight="1" x14ac:dyDescent="0.25">
      <c r="A5852" s="118">
        <v>5605882</v>
      </c>
      <c r="B5852" s="119" t="s">
        <v>21016</v>
      </c>
      <c r="C5852" s="118" t="s">
        <v>15233</v>
      </c>
      <c r="D5852" s="120">
        <v>392.39</v>
      </c>
    </row>
    <row r="5853" spans="1:4" ht="15.75" customHeight="1" x14ac:dyDescent="0.25">
      <c r="A5853" s="118">
        <v>5605963</v>
      </c>
      <c r="B5853" s="119" t="s">
        <v>21017</v>
      </c>
      <c r="C5853" s="118" t="s">
        <v>15233</v>
      </c>
      <c r="D5853" s="120">
        <v>322.43</v>
      </c>
    </row>
    <row r="5854" spans="1:4" ht="15.75" customHeight="1" x14ac:dyDescent="0.25">
      <c r="A5854" s="118">
        <v>5605964</v>
      </c>
      <c r="B5854" s="119" t="s">
        <v>21018</v>
      </c>
      <c r="C5854" s="118" t="s">
        <v>15233</v>
      </c>
      <c r="D5854" s="120">
        <v>389.69</v>
      </c>
    </row>
    <row r="5855" spans="1:4" ht="15.75" customHeight="1" x14ac:dyDescent="0.25">
      <c r="A5855" s="118">
        <v>5605965</v>
      </c>
      <c r="B5855" s="119" t="s">
        <v>21019</v>
      </c>
      <c r="C5855" s="118" t="s">
        <v>15233</v>
      </c>
      <c r="D5855" s="120">
        <v>457.54</v>
      </c>
    </row>
    <row r="5856" spans="1:4" ht="15.75" customHeight="1" x14ac:dyDescent="0.25">
      <c r="A5856" s="118">
        <v>5605966</v>
      </c>
      <c r="B5856" s="119" t="s">
        <v>21020</v>
      </c>
      <c r="C5856" s="118" t="s">
        <v>15233</v>
      </c>
      <c r="D5856" s="120">
        <v>427.37</v>
      </c>
    </row>
    <row r="5857" spans="1:4" ht="15.75" customHeight="1" x14ac:dyDescent="0.25">
      <c r="A5857" s="118">
        <v>5605967</v>
      </c>
      <c r="B5857" s="119" t="s">
        <v>21021</v>
      </c>
      <c r="C5857" s="118" t="s">
        <v>15233</v>
      </c>
      <c r="D5857" s="120">
        <v>617.42999999999995</v>
      </c>
    </row>
    <row r="5858" spans="1:4" ht="15.75" customHeight="1" x14ac:dyDescent="0.25">
      <c r="A5858" s="118">
        <v>5605968</v>
      </c>
      <c r="B5858" s="119" t="s">
        <v>21022</v>
      </c>
      <c r="C5858" s="118" t="s">
        <v>15233</v>
      </c>
      <c r="D5858" s="120">
        <v>756.19</v>
      </c>
    </row>
    <row r="5859" spans="1:4" ht="15.75" customHeight="1" x14ac:dyDescent="0.25">
      <c r="A5859" s="118">
        <v>5605969</v>
      </c>
      <c r="B5859" s="119" t="s">
        <v>21023</v>
      </c>
      <c r="C5859" s="118" t="s">
        <v>15233</v>
      </c>
      <c r="D5859" s="120">
        <v>917.09</v>
      </c>
    </row>
    <row r="5860" spans="1:4" ht="30" customHeight="1" x14ac:dyDescent="0.25">
      <c r="A5860" s="118">
        <v>5909130</v>
      </c>
      <c r="B5860" s="119" t="s">
        <v>21024</v>
      </c>
      <c r="C5860" s="118" t="s">
        <v>19544</v>
      </c>
      <c r="D5860" s="120">
        <v>27.23</v>
      </c>
    </row>
    <row r="5861" spans="1:4" ht="30" customHeight="1" x14ac:dyDescent="0.25">
      <c r="A5861" s="118">
        <v>5914703</v>
      </c>
      <c r="B5861" s="119" t="s">
        <v>21025</v>
      </c>
      <c r="C5861" s="118" t="s">
        <v>19544</v>
      </c>
      <c r="D5861" s="120">
        <v>5.84</v>
      </c>
    </row>
    <row r="5862" spans="1:4" ht="30" customHeight="1" x14ac:dyDescent="0.25">
      <c r="A5862" s="118">
        <v>5914704</v>
      </c>
      <c r="B5862" s="119" t="s">
        <v>21026</v>
      </c>
      <c r="C5862" s="118" t="s">
        <v>19544</v>
      </c>
      <c r="D5862" s="120">
        <v>5.99</v>
      </c>
    </row>
    <row r="5863" spans="1:4" ht="30" customHeight="1" x14ac:dyDescent="0.25">
      <c r="A5863" s="118">
        <v>5914710</v>
      </c>
      <c r="B5863" s="119" t="s">
        <v>21027</v>
      </c>
      <c r="C5863" s="118" t="s">
        <v>19544</v>
      </c>
      <c r="D5863" s="120">
        <v>11.27</v>
      </c>
    </row>
    <row r="5864" spans="1:4" ht="30" customHeight="1" x14ac:dyDescent="0.25">
      <c r="A5864" s="118">
        <v>5914711</v>
      </c>
      <c r="B5864" s="119" t="s">
        <v>21028</v>
      </c>
      <c r="C5864" s="118" t="s">
        <v>19544</v>
      </c>
      <c r="D5864" s="120">
        <v>10.1</v>
      </c>
    </row>
    <row r="5865" spans="1:4" ht="30" customHeight="1" x14ac:dyDescent="0.25">
      <c r="A5865" s="118">
        <v>5914712</v>
      </c>
      <c r="B5865" s="119" t="s">
        <v>21029</v>
      </c>
      <c r="C5865" s="118" t="s">
        <v>19544</v>
      </c>
      <c r="D5865" s="120">
        <v>10.220000000000001</v>
      </c>
    </row>
    <row r="5866" spans="1:4" ht="30" customHeight="1" x14ac:dyDescent="0.25">
      <c r="A5866" s="118">
        <v>5915369</v>
      </c>
      <c r="B5866" s="119" t="s">
        <v>21030</v>
      </c>
      <c r="C5866" s="118" t="s">
        <v>15154</v>
      </c>
      <c r="D5866" s="120">
        <v>6461.14</v>
      </c>
    </row>
    <row r="5867" spans="1:4" ht="30" customHeight="1" x14ac:dyDescent="0.25">
      <c r="A5867" s="118">
        <v>5915401</v>
      </c>
      <c r="B5867" s="119" t="s">
        <v>21031</v>
      </c>
      <c r="C5867" s="118" t="s">
        <v>15154</v>
      </c>
      <c r="D5867" s="120">
        <v>5586.73</v>
      </c>
    </row>
    <row r="5868" spans="1:4" ht="30" customHeight="1" x14ac:dyDescent="0.25">
      <c r="A5868" s="118">
        <v>5915402</v>
      </c>
      <c r="B5868" s="119" t="s">
        <v>21032</v>
      </c>
      <c r="C5868" s="118" t="s">
        <v>15154</v>
      </c>
      <c r="D5868" s="120">
        <v>3848.46</v>
      </c>
    </row>
    <row r="5869" spans="1:4" ht="15.75" customHeight="1" x14ac:dyDescent="0.25">
      <c r="A5869" s="118">
        <v>5915400</v>
      </c>
      <c r="B5869" s="119" t="s">
        <v>21033</v>
      </c>
      <c r="C5869" s="118" t="s">
        <v>15154</v>
      </c>
      <c r="D5869" s="120">
        <v>3362.16</v>
      </c>
    </row>
    <row r="5870" spans="1:4" ht="30" customHeight="1" x14ac:dyDescent="0.25">
      <c r="A5870" s="118">
        <v>5914651</v>
      </c>
      <c r="B5870" s="119" t="s">
        <v>21034</v>
      </c>
      <c r="C5870" s="118" t="s">
        <v>19544</v>
      </c>
      <c r="D5870" s="120">
        <v>2.7</v>
      </c>
    </row>
    <row r="5871" spans="1:4" ht="30" customHeight="1" x14ac:dyDescent="0.25">
      <c r="A5871" s="118">
        <v>5914648</v>
      </c>
      <c r="B5871" s="119" t="s">
        <v>21035</v>
      </c>
      <c r="C5871" s="118" t="s">
        <v>19544</v>
      </c>
      <c r="D5871" s="120">
        <v>8.16</v>
      </c>
    </row>
    <row r="5872" spans="1:4" ht="30" customHeight="1" x14ac:dyDescent="0.25">
      <c r="A5872" s="118">
        <v>5914647</v>
      </c>
      <c r="B5872" s="119" t="s">
        <v>21036</v>
      </c>
      <c r="C5872" s="118" t="s">
        <v>19544</v>
      </c>
      <c r="D5872" s="120">
        <v>1.88</v>
      </c>
    </row>
    <row r="5873" spans="1:4" ht="30" customHeight="1" x14ac:dyDescent="0.25">
      <c r="A5873" s="118">
        <v>5915411</v>
      </c>
      <c r="B5873" s="119" t="s">
        <v>21037</v>
      </c>
      <c r="C5873" s="118" t="s">
        <v>19544</v>
      </c>
      <c r="D5873" s="120">
        <v>3.86</v>
      </c>
    </row>
    <row r="5874" spans="1:4" ht="30" customHeight="1" x14ac:dyDescent="0.25">
      <c r="A5874" s="118">
        <v>5915409</v>
      </c>
      <c r="B5874" s="119" t="s">
        <v>21038</v>
      </c>
      <c r="C5874" s="118" t="s">
        <v>19544</v>
      </c>
      <c r="D5874" s="120">
        <v>9.31</v>
      </c>
    </row>
    <row r="5875" spans="1:4" ht="30" customHeight="1" x14ac:dyDescent="0.25">
      <c r="A5875" s="118">
        <v>5915407</v>
      </c>
      <c r="B5875" s="119" t="s">
        <v>21039</v>
      </c>
      <c r="C5875" s="118" t="s">
        <v>19544</v>
      </c>
      <c r="D5875" s="120">
        <v>3.04</v>
      </c>
    </row>
    <row r="5876" spans="1:4" ht="30" customHeight="1" x14ac:dyDescent="0.25">
      <c r="A5876" s="118">
        <v>5914354</v>
      </c>
      <c r="B5876" s="119" t="s">
        <v>21040</v>
      </c>
      <c r="C5876" s="118" t="s">
        <v>19544</v>
      </c>
      <c r="D5876" s="120">
        <v>1.96</v>
      </c>
    </row>
    <row r="5877" spans="1:4" ht="15.75" customHeight="1" x14ac:dyDescent="0.25">
      <c r="A5877" s="118">
        <v>5915406</v>
      </c>
      <c r="B5877" s="119" t="s">
        <v>21041</v>
      </c>
      <c r="C5877" s="118" t="s">
        <v>19544</v>
      </c>
      <c r="D5877" s="120">
        <v>10.02</v>
      </c>
    </row>
    <row r="5878" spans="1:4" ht="30" customHeight="1" x14ac:dyDescent="0.25">
      <c r="A5878" s="118">
        <v>5914652</v>
      </c>
      <c r="B5878" s="119" t="s">
        <v>21042</v>
      </c>
      <c r="C5878" s="118" t="s">
        <v>19544</v>
      </c>
      <c r="D5878" s="120">
        <v>3.61</v>
      </c>
    </row>
    <row r="5879" spans="1:4" ht="30" customHeight="1" x14ac:dyDescent="0.25">
      <c r="A5879" s="118">
        <v>5915417</v>
      </c>
      <c r="B5879" s="119" t="s">
        <v>21043</v>
      </c>
      <c r="C5879" s="118" t="s">
        <v>19544</v>
      </c>
      <c r="D5879" s="120">
        <v>5.71</v>
      </c>
    </row>
    <row r="5880" spans="1:4" ht="30" customHeight="1" x14ac:dyDescent="0.25">
      <c r="A5880" s="118">
        <v>5915414</v>
      </c>
      <c r="B5880" s="119" t="s">
        <v>21044</v>
      </c>
      <c r="C5880" s="118" t="s">
        <v>19544</v>
      </c>
      <c r="D5880" s="120">
        <v>3.01</v>
      </c>
    </row>
    <row r="5881" spans="1:4" ht="30" customHeight="1" x14ac:dyDescent="0.25">
      <c r="A5881" s="118">
        <v>5914351</v>
      </c>
      <c r="B5881" s="119" t="s">
        <v>21045</v>
      </c>
      <c r="C5881" s="118" t="s">
        <v>19544</v>
      </c>
      <c r="D5881" s="120">
        <v>2.98</v>
      </c>
    </row>
    <row r="5882" spans="1:4" ht="30" customHeight="1" x14ac:dyDescent="0.25">
      <c r="A5882" s="118">
        <v>5914645</v>
      </c>
      <c r="B5882" s="119" t="s">
        <v>21046</v>
      </c>
      <c r="C5882" s="118" t="s">
        <v>19544</v>
      </c>
      <c r="D5882" s="120">
        <v>3.18</v>
      </c>
    </row>
    <row r="5883" spans="1:4" ht="30" customHeight="1" x14ac:dyDescent="0.25">
      <c r="A5883" s="118">
        <v>5914642</v>
      </c>
      <c r="B5883" s="119" t="s">
        <v>21047</v>
      </c>
      <c r="C5883" s="118" t="s">
        <v>19544</v>
      </c>
      <c r="D5883" s="120">
        <v>6.14</v>
      </c>
    </row>
    <row r="5884" spans="1:4" ht="30" customHeight="1" x14ac:dyDescent="0.25">
      <c r="A5884" s="118">
        <v>5914641</v>
      </c>
      <c r="B5884" s="119" t="s">
        <v>21048</v>
      </c>
      <c r="C5884" s="118" t="s">
        <v>19544</v>
      </c>
      <c r="D5884" s="120">
        <v>2.21</v>
      </c>
    </row>
    <row r="5885" spans="1:4" ht="30" customHeight="1" x14ac:dyDescent="0.25">
      <c r="A5885" s="118">
        <v>5915456</v>
      </c>
      <c r="B5885" s="119" t="s">
        <v>21049</v>
      </c>
      <c r="C5885" s="118" t="s">
        <v>19544</v>
      </c>
      <c r="D5885" s="120">
        <v>4.12</v>
      </c>
    </row>
    <row r="5886" spans="1:4" ht="30" customHeight="1" x14ac:dyDescent="0.25">
      <c r="A5886" s="118">
        <v>5915454</v>
      </c>
      <c r="B5886" s="119" t="s">
        <v>21050</v>
      </c>
      <c r="C5886" s="118" t="s">
        <v>19544</v>
      </c>
      <c r="D5886" s="120">
        <v>7.09</v>
      </c>
    </row>
    <row r="5887" spans="1:4" ht="30" customHeight="1" x14ac:dyDescent="0.25">
      <c r="A5887" s="118">
        <v>5915399</v>
      </c>
      <c r="B5887" s="119" t="s">
        <v>21051</v>
      </c>
      <c r="C5887" s="118" t="s">
        <v>19544</v>
      </c>
      <c r="D5887" s="120">
        <v>3.16</v>
      </c>
    </row>
    <row r="5888" spans="1:4" ht="30" customHeight="1" x14ac:dyDescent="0.25">
      <c r="A5888" s="118">
        <v>5914353</v>
      </c>
      <c r="B5888" s="119" t="s">
        <v>21052</v>
      </c>
      <c r="C5888" s="118" t="s">
        <v>19544</v>
      </c>
      <c r="D5888" s="120">
        <v>1.66</v>
      </c>
    </row>
    <row r="5889" spans="1:4" ht="15.75" customHeight="1" x14ac:dyDescent="0.25">
      <c r="A5889" s="118">
        <v>5915470</v>
      </c>
      <c r="B5889" s="119" t="s">
        <v>21053</v>
      </c>
      <c r="C5889" s="118" t="s">
        <v>19544</v>
      </c>
      <c r="D5889" s="120">
        <v>2.44</v>
      </c>
    </row>
    <row r="5890" spans="1:4" ht="30" customHeight="1" x14ac:dyDescent="0.25">
      <c r="A5890" s="118">
        <v>5915459</v>
      </c>
      <c r="B5890" s="119" t="s">
        <v>21054</v>
      </c>
      <c r="C5890" s="118" t="s">
        <v>19544</v>
      </c>
      <c r="D5890" s="120">
        <v>8.2200000000000006</v>
      </c>
    </row>
    <row r="5891" spans="1:4" ht="15.75" customHeight="1" x14ac:dyDescent="0.25">
      <c r="A5891" s="118">
        <v>5915476</v>
      </c>
      <c r="B5891" s="119" t="s">
        <v>21055</v>
      </c>
      <c r="C5891" s="118" t="s">
        <v>19544</v>
      </c>
      <c r="D5891" s="120">
        <v>31.56</v>
      </c>
    </row>
    <row r="5892" spans="1:4" ht="30" customHeight="1" x14ac:dyDescent="0.25">
      <c r="A5892" s="118">
        <v>5914702</v>
      </c>
      <c r="B5892" s="119" t="s">
        <v>21056</v>
      </c>
      <c r="C5892" s="118" t="s">
        <v>19544</v>
      </c>
      <c r="D5892" s="120">
        <v>15.08</v>
      </c>
    </row>
    <row r="5893" spans="1:4" ht="30" customHeight="1" x14ac:dyDescent="0.25">
      <c r="A5893" s="118">
        <v>5914701</v>
      </c>
      <c r="B5893" s="119" t="s">
        <v>21057</v>
      </c>
      <c r="C5893" s="118" t="s">
        <v>19544</v>
      </c>
      <c r="D5893" s="120">
        <v>15.63</v>
      </c>
    </row>
    <row r="5894" spans="1:4" ht="30" customHeight="1" x14ac:dyDescent="0.25">
      <c r="A5894" s="118">
        <v>5915018</v>
      </c>
      <c r="B5894" s="119" t="s">
        <v>21058</v>
      </c>
      <c r="C5894" s="118" t="s">
        <v>19544</v>
      </c>
      <c r="D5894" s="120">
        <v>8.82</v>
      </c>
    </row>
    <row r="5895" spans="1:4" ht="30" customHeight="1" x14ac:dyDescent="0.25">
      <c r="A5895" s="118">
        <v>5906592</v>
      </c>
      <c r="B5895" s="119" t="s">
        <v>21059</v>
      </c>
      <c r="C5895" s="118" t="s">
        <v>15154</v>
      </c>
      <c r="D5895" s="120">
        <v>42.98</v>
      </c>
    </row>
    <row r="5896" spans="1:4" ht="30" customHeight="1" x14ac:dyDescent="0.25">
      <c r="A5896" s="118">
        <v>5906591</v>
      </c>
      <c r="B5896" s="119" t="s">
        <v>21060</v>
      </c>
      <c r="C5896" s="118" t="s">
        <v>15154</v>
      </c>
      <c r="D5896" s="120">
        <v>41.13</v>
      </c>
    </row>
    <row r="5897" spans="1:4" ht="30" customHeight="1" x14ac:dyDescent="0.25">
      <c r="A5897" s="118">
        <v>5914653</v>
      </c>
      <c r="B5897" s="119" t="s">
        <v>21061</v>
      </c>
      <c r="C5897" s="118" t="s">
        <v>19544</v>
      </c>
      <c r="D5897" s="120">
        <v>3.83</v>
      </c>
    </row>
    <row r="5898" spans="1:4" ht="15.75" customHeight="1" x14ac:dyDescent="0.25">
      <c r="A5898" s="118">
        <v>5915405</v>
      </c>
      <c r="B5898" s="119" t="s">
        <v>21062</v>
      </c>
      <c r="C5898" s="118" t="s">
        <v>19544</v>
      </c>
      <c r="D5898" s="120">
        <v>5.77</v>
      </c>
    </row>
    <row r="5899" spans="1:4" ht="30" customHeight="1" x14ac:dyDescent="0.25">
      <c r="A5899" s="118">
        <v>5914657</v>
      </c>
      <c r="B5899" s="119" t="s">
        <v>21063</v>
      </c>
      <c r="C5899" s="118" t="s">
        <v>19544</v>
      </c>
      <c r="D5899" s="120">
        <v>19.43</v>
      </c>
    </row>
    <row r="5900" spans="1:4" ht="15.75" customHeight="1" x14ac:dyDescent="0.25">
      <c r="A5900" s="118">
        <v>5914363</v>
      </c>
      <c r="B5900" s="119" t="s">
        <v>21064</v>
      </c>
      <c r="C5900" s="118" t="s">
        <v>19544</v>
      </c>
      <c r="D5900" s="120">
        <v>19.25</v>
      </c>
    </row>
    <row r="5901" spans="1:4" ht="30" customHeight="1" x14ac:dyDescent="0.25">
      <c r="A5901" s="118">
        <v>5914646</v>
      </c>
      <c r="B5901" s="119" t="s">
        <v>21065</v>
      </c>
      <c r="C5901" s="118" t="s">
        <v>19544</v>
      </c>
      <c r="D5901" s="120">
        <v>9.31</v>
      </c>
    </row>
    <row r="5902" spans="1:4" ht="30" customHeight="1" x14ac:dyDescent="0.25">
      <c r="A5902" s="118">
        <v>5919535</v>
      </c>
      <c r="B5902" s="119" t="s">
        <v>21066</v>
      </c>
      <c r="C5902" s="118" t="s">
        <v>19544</v>
      </c>
      <c r="D5902" s="120">
        <v>24.43</v>
      </c>
    </row>
    <row r="5903" spans="1:4" ht="30" customHeight="1" x14ac:dyDescent="0.25">
      <c r="A5903" s="118">
        <v>5919533</v>
      </c>
      <c r="B5903" s="119" t="s">
        <v>21067</v>
      </c>
      <c r="C5903" s="118" t="s">
        <v>19544</v>
      </c>
      <c r="D5903" s="120">
        <v>81.72</v>
      </c>
    </row>
    <row r="5904" spans="1:4" ht="30" customHeight="1" x14ac:dyDescent="0.25">
      <c r="A5904" s="118">
        <v>5919534</v>
      </c>
      <c r="B5904" s="119" t="s">
        <v>21068</v>
      </c>
      <c r="C5904" s="118" t="s">
        <v>19544</v>
      </c>
      <c r="D5904" s="120">
        <v>74.63</v>
      </c>
    </row>
    <row r="5905" spans="1:4" ht="15.75" customHeight="1" x14ac:dyDescent="0.25">
      <c r="A5905" s="118">
        <v>5909007</v>
      </c>
      <c r="B5905" s="119" t="s">
        <v>21069</v>
      </c>
      <c r="C5905" s="118" t="s">
        <v>19544</v>
      </c>
      <c r="D5905" s="120">
        <v>22.58</v>
      </c>
    </row>
    <row r="5906" spans="1:4" ht="15.75" customHeight="1" x14ac:dyDescent="0.25">
      <c r="A5906" s="118">
        <v>5919538</v>
      </c>
      <c r="B5906" s="119" t="s">
        <v>21070</v>
      </c>
      <c r="C5906" s="118" t="s">
        <v>19544</v>
      </c>
      <c r="D5906" s="120">
        <v>19.059999999999999</v>
      </c>
    </row>
    <row r="5907" spans="1:4" ht="30" customHeight="1" x14ac:dyDescent="0.25">
      <c r="A5907" s="118">
        <v>5919540</v>
      </c>
      <c r="B5907" s="119" t="s">
        <v>21071</v>
      </c>
      <c r="C5907" s="118" t="s">
        <v>19544</v>
      </c>
      <c r="D5907" s="120">
        <v>3.18</v>
      </c>
    </row>
    <row r="5908" spans="1:4" ht="30" customHeight="1" x14ac:dyDescent="0.25">
      <c r="A5908" s="118">
        <v>5914705</v>
      </c>
      <c r="B5908" s="119" t="s">
        <v>21072</v>
      </c>
      <c r="C5908" s="118" t="s">
        <v>19544</v>
      </c>
      <c r="D5908" s="120">
        <v>22.64</v>
      </c>
    </row>
    <row r="5909" spans="1:4" ht="30" customHeight="1" x14ac:dyDescent="0.25">
      <c r="A5909" s="118">
        <v>5914706</v>
      </c>
      <c r="B5909" s="119" t="s">
        <v>21073</v>
      </c>
      <c r="C5909" s="118" t="s">
        <v>19544</v>
      </c>
      <c r="D5909" s="120">
        <v>20.28</v>
      </c>
    </row>
    <row r="5910" spans="1:4" ht="30" customHeight="1" x14ac:dyDescent="0.25">
      <c r="A5910" s="118">
        <v>5914707</v>
      </c>
      <c r="B5910" s="119" t="s">
        <v>21074</v>
      </c>
      <c r="C5910" s="118" t="s">
        <v>19544</v>
      </c>
      <c r="D5910" s="120">
        <v>20.53</v>
      </c>
    </row>
    <row r="5911" spans="1:4" ht="30" customHeight="1" x14ac:dyDescent="0.25">
      <c r="A5911" s="118">
        <v>5914677</v>
      </c>
      <c r="B5911" s="119" t="s">
        <v>21075</v>
      </c>
      <c r="C5911" s="118" t="s">
        <v>19544</v>
      </c>
      <c r="D5911" s="120">
        <v>30.24</v>
      </c>
    </row>
    <row r="5912" spans="1:4" ht="30" customHeight="1" x14ac:dyDescent="0.25">
      <c r="A5912" s="118">
        <v>5914676</v>
      </c>
      <c r="B5912" s="119" t="s">
        <v>21076</v>
      </c>
      <c r="C5912" s="118" t="s">
        <v>19544</v>
      </c>
      <c r="D5912" s="120">
        <v>25.76</v>
      </c>
    </row>
    <row r="5913" spans="1:4" ht="30" customHeight="1" x14ac:dyDescent="0.25">
      <c r="A5913" s="118">
        <v>5915016</v>
      </c>
      <c r="B5913" s="119" t="s">
        <v>21077</v>
      </c>
      <c r="C5913" s="118" t="s">
        <v>19544</v>
      </c>
      <c r="D5913" s="120">
        <v>14.33</v>
      </c>
    </row>
    <row r="5914" spans="1:4" ht="30" customHeight="1" x14ac:dyDescent="0.25">
      <c r="A5914" s="118">
        <v>5915017</v>
      </c>
      <c r="B5914" s="119" t="s">
        <v>21078</v>
      </c>
      <c r="C5914" s="118" t="s">
        <v>19544</v>
      </c>
      <c r="D5914" s="120">
        <v>17.690000000000001</v>
      </c>
    </row>
    <row r="5915" spans="1:4" ht="30" customHeight="1" x14ac:dyDescent="0.25">
      <c r="A5915" s="118">
        <v>5914678</v>
      </c>
      <c r="B5915" s="119" t="s">
        <v>21079</v>
      </c>
      <c r="C5915" s="118" t="s">
        <v>19544</v>
      </c>
      <c r="D5915" s="120">
        <v>36.17</v>
      </c>
    </row>
    <row r="5916" spans="1:4" ht="30" customHeight="1" x14ac:dyDescent="0.25">
      <c r="A5916" s="118">
        <v>5914679</v>
      </c>
      <c r="B5916" s="119" t="s">
        <v>21080</v>
      </c>
      <c r="C5916" s="118" t="s">
        <v>19544</v>
      </c>
      <c r="D5916" s="120">
        <v>57</v>
      </c>
    </row>
    <row r="5917" spans="1:4" ht="30" customHeight="1" x14ac:dyDescent="0.25">
      <c r="A5917" s="118">
        <v>5914681</v>
      </c>
      <c r="B5917" s="119" t="s">
        <v>21081</v>
      </c>
      <c r="C5917" s="118" t="s">
        <v>19544</v>
      </c>
      <c r="D5917" s="120">
        <v>68.209999999999994</v>
      </c>
    </row>
    <row r="5918" spans="1:4" ht="30" customHeight="1" x14ac:dyDescent="0.25">
      <c r="A5918" s="118">
        <v>5914680</v>
      </c>
      <c r="B5918" s="119" t="s">
        <v>21082</v>
      </c>
      <c r="C5918" s="118" t="s">
        <v>19544</v>
      </c>
      <c r="D5918" s="120">
        <v>47.99</v>
      </c>
    </row>
    <row r="5919" spans="1:4" ht="30" customHeight="1" x14ac:dyDescent="0.25">
      <c r="A5919" s="118">
        <v>5915015</v>
      </c>
      <c r="B5919" s="119" t="s">
        <v>21083</v>
      </c>
      <c r="C5919" s="118" t="s">
        <v>19544</v>
      </c>
      <c r="D5919" s="120">
        <v>21.46</v>
      </c>
    </row>
    <row r="5920" spans="1:4" ht="30" customHeight="1" x14ac:dyDescent="0.25">
      <c r="A5920" s="118">
        <v>5915373</v>
      </c>
      <c r="B5920" s="119" t="s">
        <v>21084</v>
      </c>
      <c r="C5920" s="118" t="s">
        <v>19544</v>
      </c>
      <c r="D5920" s="120">
        <v>19.329999999999998</v>
      </c>
    </row>
    <row r="5921" spans="1:4" ht="30" customHeight="1" x14ac:dyDescent="0.25">
      <c r="A5921" s="118">
        <v>5914333</v>
      </c>
      <c r="B5921" s="119" t="s">
        <v>21085</v>
      </c>
      <c r="C5921" s="118" t="s">
        <v>19544</v>
      </c>
      <c r="D5921" s="120">
        <v>34.96</v>
      </c>
    </row>
    <row r="5922" spans="1:4" ht="15.75" customHeight="1" x14ac:dyDescent="0.25">
      <c r="A5922" s="118">
        <v>5914655</v>
      </c>
      <c r="B5922" s="119" t="s">
        <v>21086</v>
      </c>
      <c r="C5922" s="118" t="s">
        <v>19544</v>
      </c>
      <c r="D5922" s="120">
        <v>34.81</v>
      </c>
    </row>
    <row r="5923" spans="1:4" ht="15.75" customHeight="1" x14ac:dyDescent="0.25">
      <c r="A5923" s="118">
        <v>5915474</v>
      </c>
      <c r="B5923" s="119" t="s">
        <v>21087</v>
      </c>
      <c r="C5923" s="118" t="s">
        <v>19544</v>
      </c>
      <c r="D5923" s="120">
        <v>35.29</v>
      </c>
    </row>
    <row r="5924" spans="1:4" ht="15.75" customHeight="1" x14ac:dyDescent="0.25">
      <c r="A5924" s="118">
        <v>5914654</v>
      </c>
      <c r="B5924" s="119" t="s">
        <v>21088</v>
      </c>
      <c r="C5924" s="118" t="s">
        <v>19544</v>
      </c>
      <c r="D5924" s="120">
        <v>28.65</v>
      </c>
    </row>
    <row r="5925" spans="1:4" ht="30" customHeight="1" x14ac:dyDescent="0.25">
      <c r="A5925" s="118">
        <v>5914686</v>
      </c>
      <c r="B5925" s="119" t="s">
        <v>21089</v>
      </c>
      <c r="C5925" s="118" t="s">
        <v>19544</v>
      </c>
      <c r="D5925" s="120">
        <v>25.28</v>
      </c>
    </row>
    <row r="5926" spans="1:4" ht="30" customHeight="1" x14ac:dyDescent="0.25">
      <c r="A5926" s="118">
        <v>5914685</v>
      </c>
      <c r="B5926" s="119" t="s">
        <v>21090</v>
      </c>
      <c r="C5926" s="118" t="s">
        <v>19544</v>
      </c>
      <c r="D5926" s="120">
        <v>25.73</v>
      </c>
    </row>
    <row r="5927" spans="1:4" ht="30" customHeight="1" x14ac:dyDescent="0.25">
      <c r="A5927" s="118">
        <v>5914682</v>
      </c>
      <c r="B5927" s="119" t="s">
        <v>21091</v>
      </c>
      <c r="C5927" s="118" t="s">
        <v>19544</v>
      </c>
      <c r="D5927" s="120">
        <v>33.03</v>
      </c>
    </row>
    <row r="5928" spans="1:4" ht="30" customHeight="1" x14ac:dyDescent="0.25">
      <c r="A5928" s="118">
        <v>5915019</v>
      </c>
      <c r="B5928" s="119" t="s">
        <v>21092</v>
      </c>
      <c r="C5928" s="118" t="s">
        <v>19544</v>
      </c>
      <c r="D5928" s="120">
        <v>14.65</v>
      </c>
    </row>
    <row r="5929" spans="1:4" ht="30" customHeight="1" x14ac:dyDescent="0.25">
      <c r="A5929" s="118">
        <v>5914683</v>
      </c>
      <c r="B5929" s="119" t="s">
        <v>21093</v>
      </c>
      <c r="C5929" s="118" t="s">
        <v>19544</v>
      </c>
      <c r="D5929" s="120">
        <v>37.51</v>
      </c>
    </row>
    <row r="5930" spans="1:4" ht="30" customHeight="1" x14ac:dyDescent="0.25">
      <c r="A5930" s="118">
        <v>5915020</v>
      </c>
      <c r="B5930" s="119" t="s">
        <v>21094</v>
      </c>
      <c r="C5930" s="118" t="s">
        <v>19544</v>
      </c>
      <c r="D5930" s="120">
        <v>16.850000000000001</v>
      </c>
    </row>
    <row r="5931" spans="1:4" ht="30" customHeight="1" x14ac:dyDescent="0.25">
      <c r="A5931" s="118">
        <v>5914684</v>
      </c>
      <c r="B5931" s="119" t="s">
        <v>21095</v>
      </c>
      <c r="C5931" s="118" t="s">
        <v>19544</v>
      </c>
      <c r="D5931" s="120">
        <v>28.62</v>
      </c>
    </row>
    <row r="5932" spans="1:4" ht="30" customHeight="1" x14ac:dyDescent="0.25">
      <c r="A5932" s="118">
        <v>5915021</v>
      </c>
      <c r="B5932" s="119" t="s">
        <v>21096</v>
      </c>
      <c r="C5932" s="118" t="s">
        <v>19544</v>
      </c>
      <c r="D5932" s="120">
        <v>12.7</v>
      </c>
    </row>
    <row r="5933" spans="1:4" ht="15.75" customHeight="1" x14ac:dyDescent="0.25">
      <c r="A5933" s="118">
        <v>5914675</v>
      </c>
      <c r="B5933" s="119" t="s">
        <v>21097</v>
      </c>
      <c r="C5933" s="118" t="s">
        <v>19544</v>
      </c>
      <c r="D5933" s="120">
        <v>3.29</v>
      </c>
    </row>
    <row r="5934" spans="1:4" ht="15.75" customHeight="1" x14ac:dyDescent="0.25">
      <c r="A5934" s="118">
        <v>5915433</v>
      </c>
      <c r="B5934" s="119" t="s">
        <v>21098</v>
      </c>
      <c r="C5934" s="118" t="s">
        <v>19544</v>
      </c>
      <c r="D5934" s="120">
        <v>38.159999999999997</v>
      </c>
    </row>
    <row r="5935" spans="1:4" ht="30" customHeight="1" x14ac:dyDescent="0.25">
      <c r="A5935" s="118">
        <v>5914304</v>
      </c>
      <c r="B5935" s="119" t="s">
        <v>21099</v>
      </c>
      <c r="C5935" s="118" t="s">
        <v>19544</v>
      </c>
      <c r="D5935" s="120">
        <v>3.77</v>
      </c>
    </row>
    <row r="5936" spans="1:4" ht="30" customHeight="1" x14ac:dyDescent="0.25">
      <c r="A5936" s="118">
        <v>5914305</v>
      </c>
      <c r="B5936" s="119" t="s">
        <v>21100</v>
      </c>
      <c r="C5936" s="118" t="s">
        <v>19544</v>
      </c>
      <c r="D5936" s="120">
        <v>3.73</v>
      </c>
    </row>
    <row r="5937" spans="1:4" ht="30" customHeight="1" x14ac:dyDescent="0.25">
      <c r="A5937" s="118">
        <v>5915440</v>
      </c>
      <c r="B5937" s="119" t="s">
        <v>21101</v>
      </c>
      <c r="C5937" s="118" t="s">
        <v>19544</v>
      </c>
      <c r="D5937" s="120">
        <v>3.33</v>
      </c>
    </row>
    <row r="5938" spans="1:4" ht="30" customHeight="1" x14ac:dyDescent="0.25">
      <c r="A5938" s="118">
        <v>5914306</v>
      </c>
      <c r="B5938" s="119" t="s">
        <v>21102</v>
      </c>
      <c r="C5938" s="118" t="s">
        <v>19544</v>
      </c>
      <c r="D5938" s="120">
        <v>3.1</v>
      </c>
    </row>
    <row r="5939" spans="1:4" ht="30" customHeight="1" x14ac:dyDescent="0.25">
      <c r="A5939" s="118">
        <v>5914307</v>
      </c>
      <c r="B5939" s="119" t="s">
        <v>21103</v>
      </c>
      <c r="C5939" s="118" t="s">
        <v>19544</v>
      </c>
      <c r="D5939" s="120">
        <v>2.94</v>
      </c>
    </row>
    <row r="5940" spans="1:4" ht="30" customHeight="1" x14ac:dyDescent="0.25">
      <c r="A5940" s="118">
        <v>5914308</v>
      </c>
      <c r="B5940" s="119" t="s">
        <v>21104</v>
      </c>
      <c r="C5940" s="118" t="s">
        <v>19544</v>
      </c>
      <c r="D5940" s="120">
        <v>2.84</v>
      </c>
    </row>
    <row r="5941" spans="1:4" ht="30" customHeight="1" x14ac:dyDescent="0.25">
      <c r="A5941" s="118">
        <v>5914309</v>
      </c>
      <c r="B5941" s="119" t="s">
        <v>21105</v>
      </c>
      <c r="C5941" s="118" t="s">
        <v>19544</v>
      </c>
      <c r="D5941" s="120">
        <v>6.27</v>
      </c>
    </row>
    <row r="5942" spans="1:4" ht="30" customHeight="1" x14ac:dyDescent="0.25">
      <c r="A5942" s="118">
        <v>5914310</v>
      </c>
      <c r="B5942" s="119" t="s">
        <v>21106</v>
      </c>
      <c r="C5942" s="118" t="s">
        <v>19544</v>
      </c>
      <c r="D5942" s="120">
        <v>5.24</v>
      </c>
    </row>
    <row r="5943" spans="1:4" ht="30" customHeight="1" x14ac:dyDescent="0.25">
      <c r="A5943" s="118">
        <v>5914352</v>
      </c>
      <c r="B5943" s="119" t="s">
        <v>21107</v>
      </c>
      <c r="C5943" s="118" t="s">
        <v>19544</v>
      </c>
      <c r="D5943" s="120">
        <v>4.66</v>
      </c>
    </row>
    <row r="5944" spans="1:4" ht="30" customHeight="1" x14ac:dyDescent="0.25">
      <c r="A5944" s="118">
        <v>5914311</v>
      </c>
      <c r="B5944" s="119" t="s">
        <v>21108</v>
      </c>
      <c r="C5944" s="118" t="s">
        <v>19544</v>
      </c>
      <c r="D5944" s="120">
        <v>4.28</v>
      </c>
    </row>
    <row r="5945" spans="1:4" ht="30" customHeight="1" x14ac:dyDescent="0.25">
      <c r="A5945" s="118">
        <v>5914312</v>
      </c>
      <c r="B5945" s="119" t="s">
        <v>21109</v>
      </c>
      <c r="C5945" s="118" t="s">
        <v>19544</v>
      </c>
      <c r="D5945" s="120">
        <v>4.05</v>
      </c>
    </row>
    <row r="5946" spans="1:4" ht="30" customHeight="1" x14ac:dyDescent="0.25">
      <c r="A5946" s="118">
        <v>5914313</v>
      </c>
      <c r="B5946" s="119" t="s">
        <v>21110</v>
      </c>
      <c r="C5946" s="118" t="s">
        <v>19544</v>
      </c>
      <c r="D5946" s="120">
        <v>3.88</v>
      </c>
    </row>
    <row r="5947" spans="1:4" ht="30" customHeight="1" x14ac:dyDescent="0.25">
      <c r="A5947" s="118">
        <v>5914339</v>
      </c>
      <c r="B5947" s="119" t="s">
        <v>21111</v>
      </c>
      <c r="C5947" s="118" t="s">
        <v>19544</v>
      </c>
      <c r="D5947" s="120">
        <v>10.43</v>
      </c>
    </row>
    <row r="5948" spans="1:4" ht="30" customHeight="1" x14ac:dyDescent="0.25">
      <c r="A5948" s="118">
        <v>5914650</v>
      </c>
      <c r="B5948" s="119" t="s">
        <v>21112</v>
      </c>
      <c r="C5948" s="118" t="s">
        <v>19544</v>
      </c>
      <c r="D5948" s="120">
        <v>11.95</v>
      </c>
    </row>
    <row r="5949" spans="1:4" ht="30" customHeight="1" x14ac:dyDescent="0.25">
      <c r="A5949" s="118">
        <v>5914358</v>
      </c>
      <c r="B5949" s="119" t="s">
        <v>21113</v>
      </c>
      <c r="C5949" s="118" t="s">
        <v>19544</v>
      </c>
      <c r="D5949" s="120">
        <v>9.92</v>
      </c>
    </row>
    <row r="5950" spans="1:4" ht="30" customHeight="1" x14ac:dyDescent="0.25">
      <c r="A5950" s="118">
        <v>5915421</v>
      </c>
      <c r="B5950" s="119" t="s">
        <v>21114</v>
      </c>
      <c r="C5950" s="118" t="s">
        <v>19544</v>
      </c>
      <c r="D5950" s="120">
        <v>28.14</v>
      </c>
    </row>
    <row r="5951" spans="1:4" ht="30" customHeight="1" x14ac:dyDescent="0.25">
      <c r="A5951" s="118">
        <v>5914649</v>
      </c>
      <c r="B5951" s="119" t="s">
        <v>21115</v>
      </c>
      <c r="C5951" s="118" t="s">
        <v>19544</v>
      </c>
      <c r="D5951" s="120">
        <v>8.31</v>
      </c>
    </row>
    <row r="5952" spans="1:4" ht="30" customHeight="1" x14ac:dyDescent="0.25">
      <c r="A5952" s="118">
        <v>5914643</v>
      </c>
      <c r="B5952" s="119" t="s">
        <v>21116</v>
      </c>
      <c r="C5952" s="118" t="s">
        <v>19544</v>
      </c>
      <c r="D5952" s="120">
        <v>5.93</v>
      </c>
    </row>
    <row r="5953" spans="1:4" ht="30" customHeight="1" x14ac:dyDescent="0.25">
      <c r="A5953" s="118">
        <v>5914328</v>
      </c>
      <c r="B5953" s="119" t="s">
        <v>21117</v>
      </c>
      <c r="C5953" s="118" t="s">
        <v>19544</v>
      </c>
      <c r="D5953" s="120">
        <v>29.27</v>
      </c>
    </row>
    <row r="5954" spans="1:4" ht="30" customHeight="1" x14ac:dyDescent="0.25">
      <c r="A5954" s="118">
        <v>5914610</v>
      </c>
      <c r="B5954" s="119" t="s">
        <v>21118</v>
      </c>
      <c r="C5954" s="118" t="s">
        <v>19544</v>
      </c>
      <c r="D5954" s="120">
        <v>29.68</v>
      </c>
    </row>
    <row r="5955" spans="1:4" ht="30" customHeight="1" x14ac:dyDescent="0.25">
      <c r="A5955" s="118">
        <v>5915408</v>
      </c>
      <c r="B5955" s="119" t="s">
        <v>21119</v>
      </c>
      <c r="C5955" s="118" t="s">
        <v>19544</v>
      </c>
      <c r="D5955" s="120">
        <v>5.98</v>
      </c>
    </row>
    <row r="5956" spans="1:4" ht="30" customHeight="1" x14ac:dyDescent="0.25">
      <c r="A5956" s="118">
        <v>5915306</v>
      </c>
      <c r="B5956" s="119" t="s">
        <v>21120</v>
      </c>
      <c r="C5956" s="118" t="s">
        <v>15154</v>
      </c>
      <c r="D5956" s="120">
        <v>39.76</v>
      </c>
    </row>
    <row r="5957" spans="1:4" ht="30" customHeight="1" x14ac:dyDescent="0.25">
      <c r="A5957" s="118">
        <v>5914708</v>
      </c>
      <c r="B5957" s="119" t="s">
        <v>21121</v>
      </c>
      <c r="C5957" s="118" t="s">
        <v>19544</v>
      </c>
      <c r="D5957" s="120">
        <v>41.42</v>
      </c>
    </row>
    <row r="5958" spans="1:4" ht="30" customHeight="1" x14ac:dyDescent="0.25">
      <c r="A5958" s="118">
        <v>5914687</v>
      </c>
      <c r="B5958" s="119" t="s">
        <v>21122</v>
      </c>
      <c r="C5958" s="118" t="s">
        <v>19544</v>
      </c>
      <c r="D5958" s="120">
        <v>42.02</v>
      </c>
    </row>
    <row r="5959" spans="1:4" ht="30" customHeight="1" x14ac:dyDescent="0.25">
      <c r="A5959" s="118">
        <v>5914709</v>
      </c>
      <c r="B5959" s="119" t="s">
        <v>21123</v>
      </c>
      <c r="C5959" s="118" t="s">
        <v>19544</v>
      </c>
      <c r="D5959" s="120">
        <v>45.68</v>
      </c>
    </row>
    <row r="5960" spans="1:4" ht="30" customHeight="1" x14ac:dyDescent="0.25">
      <c r="A5960" s="118">
        <v>5914688</v>
      </c>
      <c r="B5960" s="119" t="s">
        <v>21124</v>
      </c>
      <c r="C5960" s="118" t="s">
        <v>19544</v>
      </c>
      <c r="D5960" s="120">
        <v>45.77</v>
      </c>
    </row>
    <row r="5961" spans="1:4" ht="30" customHeight="1" x14ac:dyDescent="0.25">
      <c r="A5961" s="118">
        <v>5914695</v>
      </c>
      <c r="B5961" s="119" t="s">
        <v>21125</v>
      </c>
      <c r="C5961" s="118" t="s">
        <v>19544</v>
      </c>
      <c r="D5961" s="120">
        <v>32.5</v>
      </c>
    </row>
    <row r="5962" spans="1:4" ht="30" customHeight="1" x14ac:dyDescent="0.25">
      <c r="A5962" s="118">
        <v>5914689</v>
      </c>
      <c r="B5962" s="119" t="s">
        <v>21126</v>
      </c>
      <c r="C5962" s="118" t="s">
        <v>19544</v>
      </c>
      <c r="D5962" s="120">
        <v>32.979999999999997</v>
      </c>
    </row>
    <row r="5963" spans="1:4" ht="30" customHeight="1" x14ac:dyDescent="0.25">
      <c r="A5963" s="118">
        <v>5914696</v>
      </c>
      <c r="B5963" s="119" t="s">
        <v>21127</v>
      </c>
      <c r="C5963" s="118" t="s">
        <v>19544</v>
      </c>
      <c r="D5963" s="120">
        <v>35.840000000000003</v>
      </c>
    </row>
    <row r="5964" spans="1:4" ht="30" customHeight="1" x14ac:dyDescent="0.25">
      <c r="A5964" s="118">
        <v>5914690</v>
      </c>
      <c r="B5964" s="119" t="s">
        <v>21128</v>
      </c>
      <c r="C5964" s="118" t="s">
        <v>19544</v>
      </c>
      <c r="D5964" s="120">
        <v>35.92</v>
      </c>
    </row>
    <row r="5965" spans="1:4" ht="30" customHeight="1" x14ac:dyDescent="0.25">
      <c r="A5965" s="118">
        <v>5914697</v>
      </c>
      <c r="B5965" s="119" t="s">
        <v>21129</v>
      </c>
      <c r="C5965" s="118" t="s">
        <v>19544</v>
      </c>
      <c r="D5965" s="120">
        <v>27.44</v>
      </c>
    </row>
    <row r="5966" spans="1:4" ht="30" customHeight="1" x14ac:dyDescent="0.25">
      <c r="A5966" s="118">
        <v>5914691</v>
      </c>
      <c r="B5966" s="119" t="s">
        <v>21130</v>
      </c>
      <c r="C5966" s="118" t="s">
        <v>19544</v>
      </c>
      <c r="D5966" s="120">
        <v>27.83</v>
      </c>
    </row>
    <row r="5967" spans="1:4" ht="30" customHeight="1" x14ac:dyDescent="0.25">
      <c r="A5967" s="118">
        <v>5914698</v>
      </c>
      <c r="B5967" s="119" t="s">
        <v>21131</v>
      </c>
      <c r="C5967" s="118" t="s">
        <v>19544</v>
      </c>
      <c r="D5967" s="120">
        <v>30.25</v>
      </c>
    </row>
    <row r="5968" spans="1:4" ht="30" customHeight="1" x14ac:dyDescent="0.25">
      <c r="A5968" s="118">
        <v>5914692</v>
      </c>
      <c r="B5968" s="119" t="s">
        <v>21132</v>
      </c>
      <c r="C5968" s="118" t="s">
        <v>19544</v>
      </c>
      <c r="D5968" s="120">
        <v>30.32</v>
      </c>
    </row>
    <row r="5969" spans="1:4" ht="30" customHeight="1" x14ac:dyDescent="0.25">
      <c r="A5969" s="118">
        <v>5914699</v>
      </c>
      <c r="B5969" s="119" t="s">
        <v>21133</v>
      </c>
      <c r="C5969" s="118" t="s">
        <v>19544</v>
      </c>
      <c r="D5969" s="120">
        <v>30.71</v>
      </c>
    </row>
    <row r="5970" spans="1:4" ht="30" customHeight="1" x14ac:dyDescent="0.25">
      <c r="A5970" s="118">
        <v>5914693</v>
      </c>
      <c r="B5970" s="119" t="s">
        <v>21134</v>
      </c>
      <c r="C5970" s="118" t="s">
        <v>19544</v>
      </c>
      <c r="D5970" s="120">
        <v>31.16</v>
      </c>
    </row>
    <row r="5971" spans="1:4" ht="30" customHeight="1" x14ac:dyDescent="0.25">
      <c r="A5971" s="118">
        <v>5914700</v>
      </c>
      <c r="B5971" s="119" t="s">
        <v>21135</v>
      </c>
      <c r="C5971" s="118" t="s">
        <v>19544</v>
      </c>
      <c r="D5971" s="120">
        <v>33.869999999999997</v>
      </c>
    </row>
    <row r="5972" spans="1:4" ht="30" customHeight="1" x14ac:dyDescent="0.25">
      <c r="A5972" s="118">
        <v>5914694</v>
      </c>
      <c r="B5972" s="119" t="s">
        <v>21136</v>
      </c>
      <c r="C5972" s="118" t="s">
        <v>19544</v>
      </c>
      <c r="D5972" s="120">
        <v>33.94</v>
      </c>
    </row>
    <row r="5973" spans="1:4" ht="30" customHeight="1" x14ac:dyDescent="0.25">
      <c r="A5973" s="118">
        <v>5915441</v>
      </c>
      <c r="B5973" s="119" t="s">
        <v>21137</v>
      </c>
      <c r="C5973" s="118" t="s">
        <v>19544</v>
      </c>
      <c r="D5973" s="120">
        <v>111.45</v>
      </c>
    </row>
    <row r="5974" spans="1:4" ht="15.75" customHeight="1" x14ac:dyDescent="0.25">
      <c r="A5974" s="118">
        <v>5901639</v>
      </c>
      <c r="B5974" s="119" t="s">
        <v>21138</v>
      </c>
      <c r="C5974" s="118" t="s">
        <v>21139</v>
      </c>
      <c r="D5974" s="120">
        <v>0.95</v>
      </c>
    </row>
    <row r="5975" spans="1:4" ht="15.75" customHeight="1" x14ac:dyDescent="0.25">
      <c r="A5975" s="118">
        <v>5901638</v>
      </c>
      <c r="B5975" s="119" t="s">
        <v>21140</v>
      </c>
      <c r="C5975" s="118" t="s">
        <v>21139</v>
      </c>
      <c r="D5975" s="120">
        <v>0.76</v>
      </c>
    </row>
    <row r="5976" spans="1:4" ht="15.75" customHeight="1" x14ac:dyDescent="0.25">
      <c r="A5976" s="118">
        <v>5901640</v>
      </c>
      <c r="B5976" s="119" t="s">
        <v>21141</v>
      </c>
      <c r="C5976" s="118" t="s">
        <v>21139</v>
      </c>
      <c r="D5976" s="120">
        <v>0.7</v>
      </c>
    </row>
    <row r="5977" spans="1:4" ht="15.75" customHeight="1" x14ac:dyDescent="0.25">
      <c r="A5977" s="118">
        <v>5914359</v>
      </c>
      <c r="B5977" s="119" t="s">
        <v>21142</v>
      </c>
      <c r="C5977" s="118" t="s">
        <v>21139</v>
      </c>
      <c r="D5977" s="120">
        <v>1.27</v>
      </c>
    </row>
    <row r="5978" spans="1:4" ht="15.75" customHeight="1" x14ac:dyDescent="0.25">
      <c r="A5978" s="118">
        <v>5914374</v>
      </c>
      <c r="B5978" s="119" t="s">
        <v>21143</v>
      </c>
      <c r="C5978" s="118" t="s">
        <v>21139</v>
      </c>
      <c r="D5978" s="120">
        <v>1.02</v>
      </c>
    </row>
    <row r="5979" spans="1:4" ht="15.75" customHeight="1" x14ac:dyDescent="0.25">
      <c r="A5979" s="118">
        <v>5914389</v>
      </c>
      <c r="B5979" s="119" t="s">
        <v>21144</v>
      </c>
      <c r="C5979" s="118" t="s">
        <v>21139</v>
      </c>
      <c r="D5979" s="120">
        <v>0.85</v>
      </c>
    </row>
    <row r="5980" spans="1:4" ht="15.75" customHeight="1" x14ac:dyDescent="0.25">
      <c r="A5980" s="118">
        <v>5915319</v>
      </c>
      <c r="B5980" s="119" t="s">
        <v>21145</v>
      </c>
      <c r="C5980" s="118" t="s">
        <v>21139</v>
      </c>
      <c r="D5980" s="120">
        <v>0.94</v>
      </c>
    </row>
    <row r="5981" spans="1:4" ht="15.75" customHeight="1" x14ac:dyDescent="0.25">
      <c r="A5981" s="118">
        <v>5915320</v>
      </c>
      <c r="B5981" s="119" t="s">
        <v>21146</v>
      </c>
      <c r="C5981" s="118" t="s">
        <v>21139</v>
      </c>
      <c r="D5981" s="120">
        <v>0.76</v>
      </c>
    </row>
    <row r="5982" spans="1:4" ht="15.75" customHeight="1" x14ac:dyDescent="0.25">
      <c r="A5982" s="118">
        <v>5915321</v>
      </c>
      <c r="B5982" s="119" t="s">
        <v>21147</v>
      </c>
      <c r="C5982" s="118" t="s">
        <v>21139</v>
      </c>
      <c r="D5982" s="120">
        <v>0.7</v>
      </c>
    </row>
    <row r="5983" spans="1:4" ht="15.75" customHeight="1" x14ac:dyDescent="0.25">
      <c r="A5983" s="118">
        <v>5914314</v>
      </c>
      <c r="B5983" s="119" t="s">
        <v>21148</v>
      </c>
      <c r="C5983" s="118" t="s">
        <v>21139</v>
      </c>
      <c r="D5983" s="120">
        <v>1.37</v>
      </c>
    </row>
    <row r="5984" spans="1:4" ht="15.75" customHeight="1" x14ac:dyDescent="0.25">
      <c r="A5984" s="118">
        <v>5914329</v>
      </c>
      <c r="B5984" s="119" t="s">
        <v>21149</v>
      </c>
      <c r="C5984" s="118" t="s">
        <v>21139</v>
      </c>
      <c r="D5984" s="120">
        <v>1.0900000000000001</v>
      </c>
    </row>
    <row r="5985" spans="1:4" ht="15.75" customHeight="1" x14ac:dyDescent="0.25">
      <c r="A5985" s="118">
        <v>5914344</v>
      </c>
      <c r="B5985" s="119" t="s">
        <v>21150</v>
      </c>
      <c r="C5985" s="118" t="s">
        <v>21139</v>
      </c>
      <c r="D5985" s="120">
        <v>0.91</v>
      </c>
    </row>
    <row r="5986" spans="1:4" ht="15.75" customHeight="1" x14ac:dyDescent="0.25">
      <c r="A5986" s="118">
        <v>5914539</v>
      </c>
      <c r="B5986" s="119" t="s">
        <v>21151</v>
      </c>
      <c r="C5986" s="118" t="s">
        <v>21139</v>
      </c>
      <c r="D5986" s="120">
        <v>1.22</v>
      </c>
    </row>
    <row r="5987" spans="1:4" ht="15.75" customHeight="1" x14ac:dyDescent="0.25">
      <c r="A5987" s="118">
        <v>5914554</v>
      </c>
      <c r="B5987" s="119" t="s">
        <v>21152</v>
      </c>
      <c r="C5987" s="118" t="s">
        <v>21139</v>
      </c>
      <c r="D5987" s="120">
        <v>0.98</v>
      </c>
    </row>
    <row r="5988" spans="1:4" ht="15.75" customHeight="1" x14ac:dyDescent="0.25">
      <c r="A5988" s="118">
        <v>5914569</v>
      </c>
      <c r="B5988" s="119" t="s">
        <v>21153</v>
      </c>
      <c r="C5988" s="118" t="s">
        <v>21139</v>
      </c>
      <c r="D5988" s="120">
        <v>0.81</v>
      </c>
    </row>
    <row r="5989" spans="1:4" ht="30" customHeight="1" x14ac:dyDescent="0.25">
      <c r="A5989" s="118">
        <v>5915012</v>
      </c>
      <c r="B5989" s="119" t="s">
        <v>21154</v>
      </c>
      <c r="C5989" s="118" t="s">
        <v>21139</v>
      </c>
      <c r="D5989" s="120">
        <v>2.02</v>
      </c>
    </row>
    <row r="5990" spans="1:4" ht="30" customHeight="1" x14ac:dyDescent="0.25">
      <c r="A5990" s="118">
        <v>5915013</v>
      </c>
      <c r="B5990" s="119" t="s">
        <v>21155</v>
      </c>
      <c r="C5990" s="118" t="s">
        <v>21139</v>
      </c>
      <c r="D5990" s="120">
        <v>1.61</v>
      </c>
    </row>
    <row r="5991" spans="1:4" ht="30" customHeight="1" x14ac:dyDescent="0.25">
      <c r="A5991" s="118">
        <v>5915014</v>
      </c>
      <c r="B5991" s="119" t="s">
        <v>21156</v>
      </c>
      <c r="C5991" s="118" t="s">
        <v>21139</v>
      </c>
      <c r="D5991" s="120">
        <v>1.34</v>
      </c>
    </row>
    <row r="5992" spans="1:4" ht="30" customHeight="1" x14ac:dyDescent="0.25">
      <c r="A5992" s="118">
        <v>5914584</v>
      </c>
      <c r="B5992" s="119" t="s">
        <v>21157</v>
      </c>
      <c r="C5992" s="118" t="s">
        <v>21139</v>
      </c>
      <c r="D5992" s="120">
        <v>2.81</v>
      </c>
    </row>
    <row r="5993" spans="1:4" ht="30" customHeight="1" x14ac:dyDescent="0.25">
      <c r="A5993" s="118">
        <v>5914599</v>
      </c>
      <c r="B5993" s="119" t="s">
        <v>21158</v>
      </c>
      <c r="C5993" s="118" t="s">
        <v>21139</v>
      </c>
      <c r="D5993" s="120">
        <v>2.25</v>
      </c>
    </row>
    <row r="5994" spans="1:4" ht="15.75" customHeight="1" x14ac:dyDescent="0.25">
      <c r="A5994" s="118">
        <v>5914614</v>
      </c>
      <c r="B5994" s="119" t="s">
        <v>21159</v>
      </c>
      <c r="C5994" s="118" t="s">
        <v>21139</v>
      </c>
      <c r="D5994" s="120">
        <v>1.86</v>
      </c>
    </row>
    <row r="5995" spans="1:4" ht="30" customHeight="1" x14ac:dyDescent="0.25">
      <c r="A5995" s="118">
        <v>5914581</v>
      </c>
      <c r="B5995" s="119" t="s">
        <v>21160</v>
      </c>
      <c r="C5995" s="118" t="s">
        <v>21139</v>
      </c>
      <c r="D5995" s="120">
        <v>2.0699999999999998</v>
      </c>
    </row>
    <row r="5996" spans="1:4" ht="30" customHeight="1" x14ac:dyDescent="0.25">
      <c r="A5996" s="118">
        <v>5914582</v>
      </c>
      <c r="B5996" s="119" t="s">
        <v>21161</v>
      </c>
      <c r="C5996" s="118" t="s">
        <v>21139</v>
      </c>
      <c r="D5996" s="120">
        <v>1.66</v>
      </c>
    </row>
    <row r="5997" spans="1:4" ht="30" customHeight="1" x14ac:dyDescent="0.25">
      <c r="A5997" s="118">
        <v>5914583</v>
      </c>
      <c r="B5997" s="119" t="s">
        <v>21162</v>
      </c>
      <c r="C5997" s="118" t="s">
        <v>21139</v>
      </c>
      <c r="D5997" s="120">
        <v>1.37</v>
      </c>
    </row>
    <row r="5998" spans="1:4" ht="15.75" customHeight="1" x14ac:dyDescent="0.25">
      <c r="A5998" s="118">
        <v>5914449</v>
      </c>
      <c r="B5998" s="119" t="s">
        <v>21163</v>
      </c>
      <c r="C5998" s="118" t="s">
        <v>21139</v>
      </c>
      <c r="D5998" s="120">
        <v>1.1100000000000001</v>
      </c>
    </row>
    <row r="5999" spans="1:4" ht="15.75" customHeight="1" x14ac:dyDescent="0.25">
      <c r="A5999" s="118">
        <v>5914464</v>
      </c>
      <c r="B5999" s="119" t="s">
        <v>21164</v>
      </c>
      <c r="C5999" s="118" t="s">
        <v>21139</v>
      </c>
      <c r="D5999" s="120">
        <v>0.89</v>
      </c>
    </row>
    <row r="6000" spans="1:4" ht="15.75" customHeight="1" x14ac:dyDescent="0.25">
      <c r="A6000" s="118">
        <v>5914479</v>
      </c>
      <c r="B6000" s="119" t="s">
        <v>21165</v>
      </c>
      <c r="C6000" s="118" t="s">
        <v>21139</v>
      </c>
      <c r="D6000" s="120">
        <v>0.73</v>
      </c>
    </row>
    <row r="6001" spans="1:4" ht="15.75" customHeight="1" x14ac:dyDescent="0.25">
      <c r="A6001" s="118">
        <v>5915322</v>
      </c>
      <c r="B6001" s="119" t="s">
        <v>21166</v>
      </c>
      <c r="C6001" s="118" t="s">
        <v>21139</v>
      </c>
      <c r="D6001" s="120">
        <v>2.13</v>
      </c>
    </row>
    <row r="6002" spans="1:4" ht="15.75" customHeight="1" x14ac:dyDescent="0.25">
      <c r="A6002" s="118">
        <v>5915323</v>
      </c>
      <c r="B6002" s="119" t="s">
        <v>21167</v>
      </c>
      <c r="C6002" s="118" t="s">
        <v>21139</v>
      </c>
      <c r="D6002" s="120">
        <v>1.71</v>
      </c>
    </row>
    <row r="6003" spans="1:4" ht="15.75" customHeight="1" x14ac:dyDescent="0.25">
      <c r="A6003" s="118">
        <v>5915324</v>
      </c>
      <c r="B6003" s="119" t="s">
        <v>21168</v>
      </c>
      <c r="C6003" s="118" t="s">
        <v>21139</v>
      </c>
      <c r="D6003" s="120">
        <v>1.41</v>
      </c>
    </row>
    <row r="6004" spans="1:4" ht="15.75" customHeight="1" x14ac:dyDescent="0.25">
      <c r="A6004" s="118">
        <v>5914404</v>
      </c>
      <c r="B6004" s="119" t="s">
        <v>21169</v>
      </c>
      <c r="C6004" s="118" t="s">
        <v>21139</v>
      </c>
      <c r="D6004" s="120">
        <v>1.31</v>
      </c>
    </row>
    <row r="6005" spans="1:4" ht="15.75" customHeight="1" x14ac:dyDescent="0.25">
      <c r="A6005" s="118">
        <v>5914419</v>
      </c>
      <c r="B6005" s="119" t="s">
        <v>21170</v>
      </c>
      <c r="C6005" s="118" t="s">
        <v>21139</v>
      </c>
      <c r="D6005" s="120">
        <v>1.04</v>
      </c>
    </row>
    <row r="6006" spans="1:4" ht="15.75" customHeight="1" x14ac:dyDescent="0.25">
      <c r="A6006" s="118">
        <v>5914434</v>
      </c>
      <c r="B6006" s="119" t="s">
        <v>21171</v>
      </c>
      <c r="C6006" s="118" t="s">
        <v>21139</v>
      </c>
      <c r="D6006" s="120">
        <v>0.87</v>
      </c>
    </row>
    <row r="6007" spans="1:4" ht="15.75" customHeight="1" x14ac:dyDescent="0.25">
      <c r="A6007" s="118">
        <v>5914635</v>
      </c>
      <c r="B6007" s="119" t="s">
        <v>21172</v>
      </c>
      <c r="C6007" s="118" t="s">
        <v>21139</v>
      </c>
      <c r="D6007" s="120">
        <v>1.26</v>
      </c>
    </row>
    <row r="6008" spans="1:4" ht="15.75" customHeight="1" x14ac:dyDescent="0.25">
      <c r="A6008" s="118">
        <v>5914636</v>
      </c>
      <c r="B6008" s="119" t="s">
        <v>21173</v>
      </c>
      <c r="C6008" s="118" t="s">
        <v>21139</v>
      </c>
      <c r="D6008" s="120">
        <v>1.01</v>
      </c>
    </row>
    <row r="6009" spans="1:4" ht="15.75" customHeight="1" x14ac:dyDescent="0.25">
      <c r="A6009" s="118">
        <v>5914637</v>
      </c>
      <c r="B6009" s="119" t="s">
        <v>21174</v>
      </c>
      <c r="C6009" s="118" t="s">
        <v>21139</v>
      </c>
      <c r="D6009" s="120">
        <v>0.84</v>
      </c>
    </row>
    <row r="6010" spans="1:4" ht="15.75" customHeight="1" x14ac:dyDescent="0.25">
      <c r="A6010" s="118">
        <v>5914638</v>
      </c>
      <c r="B6010" s="119" t="s">
        <v>21175</v>
      </c>
      <c r="C6010" s="118" t="s">
        <v>21139</v>
      </c>
      <c r="D6010" s="120">
        <v>0.88</v>
      </c>
    </row>
    <row r="6011" spans="1:4" ht="15.75" customHeight="1" x14ac:dyDescent="0.25">
      <c r="A6011" s="118">
        <v>5914639</v>
      </c>
      <c r="B6011" s="119" t="s">
        <v>21176</v>
      </c>
      <c r="C6011" s="118" t="s">
        <v>21139</v>
      </c>
      <c r="D6011" s="120">
        <v>0.71</v>
      </c>
    </row>
    <row r="6012" spans="1:4" ht="15.75" customHeight="1" x14ac:dyDescent="0.25">
      <c r="A6012" s="118">
        <v>5914640</v>
      </c>
      <c r="B6012" s="119" t="s">
        <v>21177</v>
      </c>
      <c r="C6012" s="118" t="s">
        <v>21139</v>
      </c>
      <c r="D6012" s="120">
        <v>0.59</v>
      </c>
    </row>
    <row r="6013" spans="1:4" ht="15.75" customHeight="1" x14ac:dyDescent="0.25">
      <c r="A6013" s="118">
        <v>5915466</v>
      </c>
      <c r="B6013" s="119" t="s">
        <v>21178</v>
      </c>
      <c r="C6013" s="118" t="s">
        <v>21139</v>
      </c>
      <c r="D6013" s="120">
        <v>2.19</v>
      </c>
    </row>
    <row r="6014" spans="1:4" ht="15.75" customHeight="1" x14ac:dyDescent="0.25">
      <c r="A6014" s="118">
        <v>5915467</v>
      </c>
      <c r="B6014" s="119" t="s">
        <v>21179</v>
      </c>
      <c r="C6014" s="118" t="s">
        <v>21139</v>
      </c>
      <c r="D6014" s="120">
        <v>1.75</v>
      </c>
    </row>
    <row r="6015" spans="1:4" ht="15.75" customHeight="1" x14ac:dyDescent="0.25">
      <c r="A6015" s="118">
        <v>5915468</v>
      </c>
      <c r="B6015" s="119" t="s">
        <v>21180</v>
      </c>
      <c r="C6015" s="118" t="s">
        <v>21139</v>
      </c>
      <c r="D6015" s="120">
        <v>1.45</v>
      </c>
    </row>
    <row r="6016" spans="1:4" ht="15.75" customHeight="1" x14ac:dyDescent="0.25">
      <c r="A6016" s="118">
        <v>5914617</v>
      </c>
      <c r="B6016" s="119" t="s">
        <v>21181</v>
      </c>
      <c r="C6016" s="118" t="s">
        <v>21139</v>
      </c>
      <c r="D6016" s="120">
        <v>1.69</v>
      </c>
    </row>
    <row r="6017" spans="1:4" ht="15.75" customHeight="1" x14ac:dyDescent="0.25">
      <c r="A6017" s="118">
        <v>5914618</v>
      </c>
      <c r="B6017" s="119" t="s">
        <v>21182</v>
      </c>
      <c r="C6017" s="118" t="s">
        <v>21139</v>
      </c>
      <c r="D6017" s="120">
        <v>1.35</v>
      </c>
    </row>
    <row r="6018" spans="1:4" ht="15.75" customHeight="1" x14ac:dyDescent="0.25">
      <c r="A6018" s="118">
        <v>5914619</v>
      </c>
      <c r="B6018" s="119" t="s">
        <v>21183</v>
      </c>
      <c r="C6018" s="118" t="s">
        <v>21139</v>
      </c>
      <c r="D6018" s="120">
        <v>1.1200000000000001</v>
      </c>
    </row>
    <row r="6019" spans="1:4" ht="15.75" customHeight="1" x14ac:dyDescent="0.25">
      <c r="A6019" s="118">
        <v>5915451</v>
      </c>
      <c r="B6019" s="119" t="s">
        <v>21184</v>
      </c>
      <c r="C6019" s="118" t="s">
        <v>21139</v>
      </c>
      <c r="D6019" s="120">
        <v>2.87</v>
      </c>
    </row>
    <row r="6020" spans="1:4" ht="15.75" customHeight="1" x14ac:dyDescent="0.25">
      <c r="A6020" s="118">
        <v>5915452</v>
      </c>
      <c r="B6020" s="119" t="s">
        <v>21185</v>
      </c>
      <c r="C6020" s="118" t="s">
        <v>21139</v>
      </c>
      <c r="D6020" s="120">
        <v>2.29</v>
      </c>
    </row>
    <row r="6021" spans="1:4" ht="15.75" customHeight="1" x14ac:dyDescent="0.25">
      <c r="A6021" s="118">
        <v>5915453</v>
      </c>
      <c r="B6021" s="119" t="s">
        <v>21186</v>
      </c>
      <c r="C6021" s="118" t="s">
        <v>21139</v>
      </c>
      <c r="D6021" s="120">
        <v>1.9</v>
      </c>
    </row>
    <row r="6022" spans="1:4" ht="15.75" customHeight="1" x14ac:dyDescent="0.25">
      <c r="A6022" s="118">
        <v>5915448</v>
      </c>
      <c r="B6022" s="119" t="s">
        <v>21187</v>
      </c>
      <c r="C6022" s="118" t="s">
        <v>21139</v>
      </c>
      <c r="D6022" s="120">
        <v>2.19</v>
      </c>
    </row>
    <row r="6023" spans="1:4" ht="15.75" customHeight="1" x14ac:dyDescent="0.25">
      <c r="A6023" s="118">
        <v>5915449</v>
      </c>
      <c r="B6023" s="119" t="s">
        <v>21188</v>
      </c>
      <c r="C6023" s="118" t="s">
        <v>21139</v>
      </c>
      <c r="D6023" s="120">
        <v>1.76</v>
      </c>
    </row>
    <row r="6024" spans="1:4" ht="15.75" customHeight="1" x14ac:dyDescent="0.25">
      <c r="A6024" s="118">
        <v>5915450</v>
      </c>
      <c r="B6024" s="119" t="s">
        <v>21189</v>
      </c>
      <c r="C6024" s="118" t="s">
        <v>21139</v>
      </c>
      <c r="D6024" s="120">
        <v>1.46</v>
      </c>
    </row>
    <row r="6025" spans="1:4" ht="15.75" customHeight="1" x14ac:dyDescent="0.25">
      <c r="A6025" s="118">
        <v>5901641</v>
      </c>
      <c r="B6025" s="119" t="s">
        <v>21190</v>
      </c>
      <c r="C6025" s="118" t="s">
        <v>21191</v>
      </c>
      <c r="D6025" s="120">
        <v>2.06</v>
      </c>
    </row>
    <row r="6026" spans="1:4" ht="15.75" customHeight="1" x14ac:dyDescent="0.25">
      <c r="A6026" s="118">
        <v>5901642</v>
      </c>
      <c r="B6026" s="119" t="s">
        <v>21192</v>
      </c>
      <c r="C6026" s="118" t="s">
        <v>21191</v>
      </c>
      <c r="D6026" s="120">
        <v>0.51</v>
      </c>
    </row>
    <row r="6027" spans="1:4" ht="15.75" customHeight="1" x14ac:dyDescent="0.25">
      <c r="A6027" s="118">
        <v>5901643</v>
      </c>
      <c r="B6027" s="119" t="s">
        <v>21193</v>
      </c>
      <c r="C6027" s="118" t="s">
        <v>21191</v>
      </c>
      <c r="D6027" s="120">
        <v>0.47</v>
      </c>
    </row>
    <row r="6028" spans="1:4" ht="15.75" customHeight="1" x14ac:dyDescent="0.25">
      <c r="A6028" s="118">
        <v>5901644</v>
      </c>
      <c r="B6028" s="119" t="s">
        <v>21194</v>
      </c>
      <c r="C6028" s="118" t="s">
        <v>21191</v>
      </c>
      <c r="D6028" s="120">
        <v>1.2</v>
      </c>
    </row>
    <row r="6029" spans="1:4" ht="15.75" customHeight="1" x14ac:dyDescent="0.25">
      <c r="A6029" s="118">
        <v>5901645</v>
      </c>
      <c r="B6029" s="119" t="s">
        <v>21195</v>
      </c>
      <c r="C6029" s="118" t="s">
        <v>21191</v>
      </c>
      <c r="D6029" s="120">
        <v>0.46</v>
      </c>
    </row>
    <row r="6030" spans="1:4" ht="15.75" customHeight="1" x14ac:dyDescent="0.25">
      <c r="A6030" s="118">
        <v>5901646</v>
      </c>
      <c r="B6030" s="119" t="s">
        <v>21196</v>
      </c>
      <c r="C6030" s="118" t="s">
        <v>21191</v>
      </c>
      <c r="D6030" s="120">
        <v>0.94</v>
      </c>
    </row>
    <row r="6031" spans="1:4" ht="15.75" customHeight="1" x14ac:dyDescent="0.25">
      <c r="A6031" s="118">
        <v>5901647</v>
      </c>
      <c r="B6031" s="119" t="s">
        <v>21197</v>
      </c>
      <c r="C6031" s="118" t="s">
        <v>21191</v>
      </c>
      <c r="D6031" s="120">
        <v>0.8</v>
      </c>
    </row>
    <row r="6032" spans="1:4" ht="15.75" customHeight="1" x14ac:dyDescent="0.25">
      <c r="A6032" s="118">
        <v>5901648</v>
      </c>
      <c r="B6032" s="119" t="s">
        <v>21198</v>
      </c>
      <c r="C6032" s="118" t="s">
        <v>21191</v>
      </c>
      <c r="D6032" s="120">
        <v>0.7</v>
      </c>
    </row>
    <row r="6033" spans="1:4" ht="15.75" customHeight="1" x14ac:dyDescent="0.25">
      <c r="A6033" s="118">
        <v>5901649</v>
      </c>
      <c r="B6033" s="119" t="s">
        <v>21199</v>
      </c>
      <c r="C6033" s="118" t="s">
        <v>21191</v>
      </c>
      <c r="D6033" s="120">
        <v>3.02</v>
      </c>
    </row>
    <row r="6034" spans="1:4" ht="15.75" customHeight="1" x14ac:dyDescent="0.25">
      <c r="A6034" s="118">
        <v>5901650</v>
      </c>
      <c r="B6034" s="119" t="s">
        <v>21200</v>
      </c>
      <c r="C6034" s="118" t="s">
        <v>21191</v>
      </c>
      <c r="D6034" s="120">
        <v>2.0099999999999998</v>
      </c>
    </row>
    <row r="6035" spans="1:4" ht="15.75" customHeight="1" x14ac:dyDescent="0.25">
      <c r="A6035" s="118">
        <v>5901651</v>
      </c>
      <c r="B6035" s="119" t="s">
        <v>21201</v>
      </c>
      <c r="C6035" s="118" t="s">
        <v>21191</v>
      </c>
      <c r="D6035" s="120">
        <v>0.49</v>
      </c>
    </row>
    <row r="6036" spans="1:4" ht="15.75" customHeight="1" x14ac:dyDescent="0.25">
      <c r="A6036" s="118">
        <v>5901652</v>
      </c>
      <c r="B6036" s="119" t="s">
        <v>21202</v>
      </c>
      <c r="C6036" s="118" t="s">
        <v>21191</v>
      </c>
      <c r="D6036" s="120">
        <v>0.46</v>
      </c>
    </row>
    <row r="6037" spans="1:4" ht="15.75" customHeight="1" x14ac:dyDescent="0.25">
      <c r="A6037" s="118">
        <v>5901653</v>
      </c>
      <c r="B6037" s="119" t="s">
        <v>21203</v>
      </c>
      <c r="C6037" s="118" t="s">
        <v>21191</v>
      </c>
      <c r="D6037" s="120">
        <v>1.17</v>
      </c>
    </row>
    <row r="6038" spans="1:4" ht="15.75" customHeight="1" x14ac:dyDescent="0.25">
      <c r="A6038" s="118">
        <v>5901654</v>
      </c>
      <c r="B6038" s="119" t="s">
        <v>21204</v>
      </c>
      <c r="C6038" s="118" t="s">
        <v>21191</v>
      </c>
      <c r="D6038" s="120">
        <v>0.45</v>
      </c>
    </row>
    <row r="6039" spans="1:4" ht="15.75" customHeight="1" x14ac:dyDescent="0.25">
      <c r="A6039" s="118">
        <v>5901655</v>
      </c>
      <c r="B6039" s="119" t="s">
        <v>21205</v>
      </c>
      <c r="C6039" s="118" t="s">
        <v>21191</v>
      </c>
      <c r="D6039" s="120">
        <v>0.91</v>
      </c>
    </row>
    <row r="6040" spans="1:4" ht="15.75" customHeight="1" x14ac:dyDescent="0.25">
      <c r="A6040" s="118">
        <v>5901656</v>
      </c>
      <c r="B6040" s="119" t="s">
        <v>21206</v>
      </c>
      <c r="C6040" s="118" t="s">
        <v>21191</v>
      </c>
      <c r="D6040" s="120">
        <v>0.78</v>
      </c>
    </row>
    <row r="6041" spans="1:4" ht="15.75" customHeight="1" x14ac:dyDescent="0.25">
      <c r="A6041" s="118">
        <v>5901657</v>
      </c>
      <c r="B6041" s="119" t="s">
        <v>21207</v>
      </c>
      <c r="C6041" s="118" t="s">
        <v>21191</v>
      </c>
      <c r="D6041" s="120">
        <v>0.69</v>
      </c>
    </row>
    <row r="6042" spans="1:4" ht="15.75" customHeight="1" x14ac:dyDescent="0.25">
      <c r="A6042" s="118">
        <v>5901658</v>
      </c>
      <c r="B6042" s="119" t="s">
        <v>21208</v>
      </c>
      <c r="C6042" s="118" t="s">
        <v>21191</v>
      </c>
      <c r="D6042" s="120">
        <v>2.94</v>
      </c>
    </row>
    <row r="6043" spans="1:4" ht="15.75" customHeight="1" x14ac:dyDescent="0.25">
      <c r="A6043" s="118">
        <v>5901659</v>
      </c>
      <c r="B6043" s="119" t="s">
        <v>21209</v>
      </c>
      <c r="C6043" s="118" t="s">
        <v>21191</v>
      </c>
      <c r="D6043" s="120">
        <v>2.0299999999999998</v>
      </c>
    </row>
    <row r="6044" spans="1:4" ht="15.75" customHeight="1" x14ac:dyDescent="0.25">
      <c r="A6044" s="118">
        <v>5901660</v>
      </c>
      <c r="B6044" s="119" t="s">
        <v>21210</v>
      </c>
      <c r="C6044" s="118" t="s">
        <v>21191</v>
      </c>
      <c r="D6044" s="120">
        <v>0.5</v>
      </c>
    </row>
    <row r="6045" spans="1:4" ht="15.75" customHeight="1" x14ac:dyDescent="0.25">
      <c r="A6045" s="118">
        <v>5901661</v>
      </c>
      <c r="B6045" s="119" t="s">
        <v>21211</v>
      </c>
      <c r="C6045" s="118" t="s">
        <v>21191</v>
      </c>
      <c r="D6045" s="120">
        <v>0.47</v>
      </c>
    </row>
    <row r="6046" spans="1:4" ht="15.75" customHeight="1" x14ac:dyDescent="0.25">
      <c r="A6046" s="118">
        <v>5901662</v>
      </c>
      <c r="B6046" s="119" t="s">
        <v>21212</v>
      </c>
      <c r="C6046" s="118" t="s">
        <v>21191</v>
      </c>
      <c r="D6046" s="120">
        <v>1.18</v>
      </c>
    </row>
    <row r="6047" spans="1:4" ht="15.75" customHeight="1" x14ac:dyDescent="0.25">
      <c r="A6047" s="118">
        <v>5901663</v>
      </c>
      <c r="B6047" s="119" t="s">
        <v>21213</v>
      </c>
      <c r="C6047" s="118" t="s">
        <v>21191</v>
      </c>
      <c r="D6047" s="120">
        <v>0.45</v>
      </c>
    </row>
    <row r="6048" spans="1:4" ht="15.75" customHeight="1" x14ac:dyDescent="0.25">
      <c r="A6048" s="118">
        <v>5901664</v>
      </c>
      <c r="B6048" s="119" t="s">
        <v>21214</v>
      </c>
      <c r="C6048" s="118" t="s">
        <v>21191</v>
      </c>
      <c r="D6048" s="120">
        <v>0.92</v>
      </c>
    </row>
    <row r="6049" spans="1:4" ht="15.75" customHeight="1" x14ac:dyDescent="0.25">
      <c r="A6049" s="118">
        <v>5901665</v>
      </c>
      <c r="B6049" s="119" t="s">
        <v>21215</v>
      </c>
      <c r="C6049" s="118" t="s">
        <v>21191</v>
      </c>
      <c r="D6049" s="120">
        <v>0.79</v>
      </c>
    </row>
    <row r="6050" spans="1:4" ht="15.75" customHeight="1" x14ac:dyDescent="0.25">
      <c r="A6050" s="118">
        <v>5901666</v>
      </c>
      <c r="B6050" s="119" t="s">
        <v>21216</v>
      </c>
      <c r="C6050" s="118" t="s">
        <v>21191</v>
      </c>
      <c r="D6050" s="120">
        <v>0.69</v>
      </c>
    </row>
    <row r="6051" spans="1:4" ht="15.75" customHeight="1" x14ac:dyDescent="0.25">
      <c r="A6051" s="118">
        <v>5901667</v>
      </c>
      <c r="B6051" s="119" t="s">
        <v>21217</v>
      </c>
      <c r="C6051" s="118" t="s">
        <v>21191</v>
      </c>
      <c r="D6051" s="120">
        <v>2.97</v>
      </c>
    </row>
    <row r="6052" spans="1:4" ht="15.75" customHeight="1" x14ac:dyDescent="0.25">
      <c r="A6052" s="118">
        <v>5914511</v>
      </c>
      <c r="B6052" s="119" t="s">
        <v>21218</v>
      </c>
      <c r="C6052" s="118" t="s">
        <v>21139</v>
      </c>
      <c r="D6052" s="120">
        <v>0.27</v>
      </c>
    </row>
    <row r="6053" spans="1:4" ht="15.75" customHeight="1" x14ac:dyDescent="0.25">
      <c r="A6053" s="118">
        <v>5914510</v>
      </c>
      <c r="B6053" s="119" t="s">
        <v>21219</v>
      </c>
      <c r="C6053" s="118" t="s">
        <v>21139</v>
      </c>
      <c r="D6053" s="120">
        <v>0.25</v>
      </c>
    </row>
    <row r="6054" spans="1:4" ht="30" customHeight="1" x14ac:dyDescent="0.25">
      <c r="A6054" s="118">
        <v>5906597</v>
      </c>
      <c r="B6054" s="119" t="s">
        <v>21220</v>
      </c>
      <c r="C6054" s="118" t="s">
        <v>21221</v>
      </c>
      <c r="D6054" s="120">
        <v>14.26</v>
      </c>
    </row>
    <row r="6055" spans="1:4" ht="30" customHeight="1" x14ac:dyDescent="0.25">
      <c r="A6055" s="118">
        <v>5906598</v>
      </c>
      <c r="B6055" s="119" t="s">
        <v>21222</v>
      </c>
      <c r="C6055" s="118" t="s">
        <v>21221</v>
      </c>
      <c r="D6055" s="120">
        <v>11.41</v>
      </c>
    </row>
    <row r="6056" spans="1:4" ht="30" customHeight="1" x14ac:dyDescent="0.25">
      <c r="A6056" s="118">
        <v>5906599</v>
      </c>
      <c r="B6056" s="119" t="s">
        <v>21223</v>
      </c>
      <c r="C6056" s="118" t="s">
        <v>21221</v>
      </c>
      <c r="D6056" s="120">
        <v>9.4600000000000009</v>
      </c>
    </row>
    <row r="6057" spans="1:4" ht="30" customHeight="1" x14ac:dyDescent="0.25">
      <c r="A6057" s="118">
        <v>5906594</v>
      </c>
      <c r="B6057" s="119" t="s">
        <v>21224</v>
      </c>
      <c r="C6057" s="118" t="s">
        <v>21221</v>
      </c>
      <c r="D6057" s="120">
        <v>9.51</v>
      </c>
    </row>
    <row r="6058" spans="1:4" ht="30" customHeight="1" x14ac:dyDescent="0.25">
      <c r="A6058" s="118">
        <v>5906595</v>
      </c>
      <c r="B6058" s="119" t="s">
        <v>21225</v>
      </c>
      <c r="C6058" s="118" t="s">
        <v>21221</v>
      </c>
      <c r="D6058" s="120">
        <v>7.61</v>
      </c>
    </row>
    <row r="6059" spans="1:4" ht="30" customHeight="1" x14ac:dyDescent="0.25">
      <c r="A6059" s="118">
        <v>5906596</v>
      </c>
      <c r="B6059" s="119" t="s">
        <v>21226</v>
      </c>
      <c r="C6059" s="118" t="s">
        <v>21221</v>
      </c>
      <c r="D6059" s="120">
        <v>6.31</v>
      </c>
    </row>
    <row r="6060" spans="1:4" ht="15.75" customHeight="1" x14ac:dyDescent="0.25">
      <c r="A6060" s="118">
        <v>5901668</v>
      </c>
      <c r="B6060" s="119" t="s">
        <v>21227</v>
      </c>
      <c r="C6060" s="118" t="s">
        <v>21191</v>
      </c>
      <c r="D6060" s="120">
        <v>2.08</v>
      </c>
    </row>
    <row r="6061" spans="1:4" ht="15.75" customHeight="1" x14ac:dyDescent="0.25">
      <c r="A6061" s="118">
        <v>5901669</v>
      </c>
      <c r="B6061" s="119" t="s">
        <v>21228</v>
      </c>
      <c r="C6061" s="118" t="s">
        <v>21191</v>
      </c>
      <c r="D6061" s="120">
        <v>0.51</v>
      </c>
    </row>
    <row r="6062" spans="1:4" ht="15.75" customHeight="1" x14ac:dyDescent="0.25">
      <c r="A6062" s="118">
        <v>5901670</v>
      </c>
      <c r="B6062" s="119" t="s">
        <v>21229</v>
      </c>
      <c r="C6062" s="118" t="s">
        <v>21191</v>
      </c>
      <c r="D6062" s="120">
        <v>0.48</v>
      </c>
    </row>
    <row r="6063" spans="1:4" ht="15.75" customHeight="1" x14ac:dyDescent="0.25">
      <c r="A6063" s="118">
        <v>5901671</v>
      </c>
      <c r="B6063" s="119" t="s">
        <v>21230</v>
      </c>
      <c r="C6063" s="118" t="s">
        <v>21191</v>
      </c>
      <c r="D6063" s="120">
        <v>1.21</v>
      </c>
    </row>
    <row r="6064" spans="1:4" ht="15.75" customHeight="1" x14ac:dyDescent="0.25">
      <c r="A6064" s="118">
        <v>5901672</v>
      </c>
      <c r="B6064" s="119" t="s">
        <v>21231</v>
      </c>
      <c r="C6064" s="118" t="s">
        <v>21191</v>
      </c>
      <c r="D6064" s="120">
        <v>0.46</v>
      </c>
    </row>
    <row r="6065" spans="1:4" ht="15.75" customHeight="1" x14ac:dyDescent="0.25">
      <c r="A6065" s="118">
        <v>5901673</v>
      </c>
      <c r="B6065" s="119" t="s">
        <v>21232</v>
      </c>
      <c r="C6065" s="118" t="s">
        <v>21191</v>
      </c>
      <c r="D6065" s="120">
        <v>0.94</v>
      </c>
    </row>
    <row r="6066" spans="1:4" ht="15.75" customHeight="1" x14ac:dyDescent="0.25">
      <c r="A6066" s="118">
        <v>5901674</v>
      </c>
      <c r="B6066" s="119" t="s">
        <v>21233</v>
      </c>
      <c r="C6066" s="118" t="s">
        <v>21191</v>
      </c>
      <c r="D6066" s="120">
        <v>0.81</v>
      </c>
    </row>
    <row r="6067" spans="1:4" ht="15.75" customHeight="1" x14ac:dyDescent="0.25">
      <c r="A6067" s="118">
        <v>5901675</v>
      </c>
      <c r="B6067" s="119" t="s">
        <v>21234</v>
      </c>
      <c r="C6067" s="118" t="s">
        <v>21191</v>
      </c>
      <c r="D6067" s="120">
        <v>0.71</v>
      </c>
    </row>
    <row r="6068" spans="1:4" ht="15.75" customHeight="1" x14ac:dyDescent="0.25">
      <c r="A6068" s="118">
        <v>5901676</v>
      </c>
      <c r="B6068" s="119" t="s">
        <v>21235</v>
      </c>
      <c r="C6068" s="118" t="s">
        <v>21191</v>
      </c>
      <c r="D6068" s="120">
        <v>3.05</v>
      </c>
    </row>
    <row r="6069" spans="1:4" ht="15.75" customHeight="1" x14ac:dyDescent="0.25">
      <c r="A6069" s="118">
        <v>5901677</v>
      </c>
      <c r="B6069" s="119" t="s">
        <v>21236</v>
      </c>
      <c r="C6069" s="118" t="s">
        <v>21191</v>
      </c>
      <c r="D6069" s="120">
        <v>2.04</v>
      </c>
    </row>
    <row r="6070" spans="1:4" ht="15.75" customHeight="1" x14ac:dyDescent="0.25">
      <c r="A6070" s="118">
        <v>5901678</v>
      </c>
      <c r="B6070" s="119" t="s">
        <v>21237</v>
      </c>
      <c r="C6070" s="118" t="s">
        <v>21191</v>
      </c>
      <c r="D6070" s="120">
        <v>0.5</v>
      </c>
    </row>
    <row r="6071" spans="1:4" ht="15.75" customHeight="1" x14ac:dyDescent="0.25">
      <c r="A6071" s="118">
        <v>5901679</v>
      </c>
      <c r="B6071" s="119" t="s">
        <v>21238</v>
      </c>
      <c r="C6071" s="118" t="s">
        <v>21191</v>
      </c>
      <c r="D6071" s="120">
        <v>0.47</v>
      </c>
    </row>
    <row r="6072" spans="1:4" ht="15.75" customHeight="1" x14ac:dyDescent="0.25">
      <c r="A6072" s="118">
        <v>5901680</v>
      </c>
      <c r="B6072" s="119" t="s">
        <v>21239</v>
      </c>
      <c r="C6072" s="118" t="s">
        <v>21191</v>
      </c>
      <c r="D6072" s="120">
        <v>1.19</v>
      </c>
    </row>
    <row r="6073" spans="1:4" ht="15.75" customHeight="1" x14ac:dyDescent="0.25">
      <c r="A6073" s="118">
        <v>5901681</v>
      </c>
      <c r="B6073" s="119" t="s">
        <v>21240</v>
      </c>
      <c r="C6073" s="118" t="s">
        <v>21191</v>
      </c>
      <c r="D6073" s="120">
        <v>0.45</v>
      </c>
    </row>
    <row r="6074" spans="1:4" ht="15.75" customHeight="1" x14ac:dyDescent="0.25">
      <c r="A6074" s="118">
        <v>5901682</v>
      </c>
      <c r="B6074" s="119" t="s">
        <v>21241</v>
      </c>
      <c r="C6074" s="118" t="s">
        <v>21191</v>
      </c>
      <c r="D6074" s="120">
        <v>0.93</v>
      </c>
    </row>
    <row r="6075" spans="1:4" ht="15.75" customHeight="1" x14ac:dyDescent="0.25">
      <c r="A6075" s="118">
        <v>5901683</v>
      </c>
      <c r="B6075" s="119" t="s">
        <v>21242</v>
      </c>
      <c r="C6075" s="118" t="s">
        <v>21191</v>
      </c>
      <c r="D6075" s="120">
        <v>0.8</v>
      </c>
    </row>
    <row r="6076" spans="1:4" ht="15.75" customHeight="1" x14ac:dyDescent="0.25">
      <c r="A6076" s="118">
        <v>5901684</v>
      </c>
      <c r="B6076" s="119" t="s">
        <v>21243</v>
      </c>
      <c r="C6076" s="118" t="s">
        <v>21191</v>
      </c>
      <c r="D6076" s="120">
        <v>0.7</v>
      </c>
    </row>
    <row r="6077" spans="1:4" ht="15.75" customHeight="1" x14ac:dyDescent="0.25">
      <c r="A6077" s="118">
        <v>5901685</v>
      </c>
      <c r="B6077" s="119" t="s">
        <v>21244</v>
      </c>
      <c r="C6077" s="118" t="s">
        <v>21191</v>
      </c>
      <c r="D6077" s="120">
        <v>2.99</v>
      </c>
    </row>
    <row r="6078" spans="1:4" ht="15.75" customHeight="1" x14ac:dyDescent="0.25">
      <c r="A6078" s="118">
        <v>5914360</v>
      </c>
      <c r="B6078" s="119" t="s">
        <v>21245</v>
      </c>
      <c r="C6078" s="118" t="s">
        <v>21139</v>
      </c>
      <c r="D6078" s="120">
        <v>1.31</v>
      </c>
    </row>
    <row r="6079" spans="1:4" ht="15.75" customHeight="1" x14ac:dyDescent="0.25">
      <c r="A6079" s="118">
        <v>5914361</v>
      </c>
      <c r="B6079" s="119" t="s">
        <v>21246</v>
      </c>
      <c r="C6079" s="118" t="s">
        <v>21139</v>
      </c>
      <c r="D6079" s="120">
        <v>1.05</v>
      </c>
    </row>
    <row r="6080" spans="1:4" ht="15.75" customHeight="1" x14ac:dyDescent="0.25">
      <c r="A6080" s="118">
        <v>5914362</v>
      </c>
      <c r="B6080" s="119" t="s">
        <v>21247</v>
      </c>
      <c r="C6080" s="118" t="s">
        <v>21139</v>
      </c>
      <c r="D6080" s="120">
        <v>0.99</v>
      </c>
    </row>
    <row r="6081" spans="1:4" ht="15.75" customHeight="1" x14ac:dyDescent="0.25">
      <c r="A6081" s="118">
        <v>5914364</v>
      </c>
      <c r="B6081" s="119" t="s">
        <v>21248</v>
      </c>
      <c r="C6081" s="118" t="s">
        <v>21139</v>
      </c>
      <c r="D6081" s="120">
        <v>0.96</v>
      </c>
    </row>
    <row r="6082" spans="1:4" ht="15.75" customHeight="1" x14ac:dyDescent="0.25">
      <c r="A6082" s="118">
        <v>5914365</v>
      </c>
      <c r="B6082" s="119" t="s">
        <v>21249</v>
      </c>
      <c r="C6082" s="118" t="s">
        <v>21139</v>
      </c>
      <c r="D6082" s="120">
        <v>0.77</v>
      </c>
    </row>
    <row r="6083" spans="1:4" ht="15.75" customHeight="1" x14ac:dyDescent="0.25">
      <c r="A6083" s="118">
        <v>5914366</v>
      </c>
      <c r="B6083" s="119" t="s">
        <v>21250</v>
      </c>
      <c r="C6083" s="118" t="s">
        <v>21139</v>
      </c>
      <c r="D6083" s="120">
        <v>0.68</v>
      </c>
    </row>
    <row r="6084" spans="1:4" ht="15.75" customHeight="1" x14ac:dyDescent="0.25">
      <c r="A6084" s="118">
        <v>5914315</v>
      </c>
      <c r="B6084" s="119" t="s">
        <v>21251</v>
      </c>
      <c r="C6084" s="118" t="s">
        <v>21139</v>
      </c>
      <c r="D6084" s="120">
        <v>0.92</v>
      </c>
    </row>
    <row r="6085" spans="1:4" ht="15.75" customHeight="1" x14ac:dyDescent="0.25">
      <c r="A6085" s="118">
        <v>5914330</v>
      </c>
      <c r="B6085" s="119" t="s">
        <v>21252</v>
      </c>
      <c r="C6085" s="118" t="s">
        <v>21139</v>
      </c>
      <c r="D6085" s="120">
        <v>0.74</v>
      </c>
    </row>
    <row r="6086" spans="1:4" ht="15.75" customHeight="1" x14ac:dyDescent="0.25">
      <c r="A6086" s="118">
        <v>5914345</v>
      </c>
      <c r="B6086" s="119" t="s">
        <v>21253</v>
      </c>
      <c r="C6086" s="118" t="s">
        <v>21139</v>
      </c>
      <c r="D6086" s="120">
        <v>0.68</v>
      </c>
    </row>
    <row r="6087" spans="1:4" ht="15.75" customHeight="1" x14ac:dyDescent="0.25">
      <c r="A6087" s="118">
        <v>5914367</v>
      </c>
      <c r="B6087" s="119" t="s">
        <v>21254</v>
      </c>
      <c r="C6087" s="118" t="s">
        <v>21139</v>
      </c>
      <c r="D6087" s="120">
        <v>1.85</v>
      </c>
    </row>
    <row r="6088" spans="1:4" ht="15.75" customHeight="1" x14ac:dyDescent="0.25">
      <c r="A6088" s="118">
        <v>5914368</v>
      </c>
      <c r="B6088" s="119" t="s">
        <v>21255</v>
      </c>
      <c r="C6088" s="118" t="s">
        <v>21139</v>
      </c>
      <c r="D6088" s="120">
        <v>1.48</v>
      </c>
    </row>
    <row r="6089" spans="1:4" ht="15.75" customHeight="1" x14ac:dyDescent="0.25">
      <c r="A6089" s="118">
        <v>5914369</v>
      </c>
      <c r="B6089" s="119" t="s">
        <v>21256</v>
      </c>
      <c r="C6089" s="118" t="s">
        <v>21139</v>
      </c>
      <c r="D6089" s="120">
        <v>1.23</v>
      </c>
    </row>
    <row r="6090" spans="1:4" ht="30" customHeight="1" x14ac:dyDescent="0.25">
      <c r="A6090" s="118">
        <v>5914489</v>
      </c>
      <c r="B6090" s="119" t="s">
        <v>21257</v>
      </c>
      <c r="C6090" s="118" t="s">
        <v>21139</v>
      </c>
      <c r="D6090" s="120">
        <v>0.25</v>
      </c>
    </row>
    <row r="6091" spans="1:4" ht="30" customHeight="1" x14ac:dyDescent="0.25">
      <c r="A6091" s="118">
        <v>5914491</v>
      </c>
      <c r="B6091" s="119" t="s">
        <v>21258</v>
      </c>
      <c r="C6091" s="118" t="s">
        <v>21139</v>
      </c>
      <c r="D6091" s="120">
        <v>0.28000000000000003</v>
      </c>
    </row>
    <row r="6092" spans="1:4" ht="30" customHeight="1" x14ac:dyDescent="0.25">
      <c r="A6092" s="118">
        <v>5914490</v>
      </c>
      <c r="B6092" s="119" t="s">
        <v>21259</v>
      </c>
      <c r="C6092" s="118" t="s">
        <v>21139</v>
      </c>
      <c r="D6092" s="120">
        <v>0.25</v>
      </c>
    </row>
    <row r="6093" spans="1:4" ht="30" customHeight="1" x14ac:dyDescent="0.25">
      <c r="A6093" s="118">
        <v>5914495</v>
      </c>
      <c r="B6093" s="119" t="s">
        <v>21260</v>
      </c>
      <c r="C6093" s="118" t="s">
        <v>21139</v>
      </c>
      <c r="D6093" s="120">
        <v>1.62</v>
      </c>
    </row>
    <row r="6094" spans="1:4" ht="30" customHeight="1" x14ac:dyDescent="0.25">
      <c r="A6094" s="118">
        <v>5914494</v>
      </c>
      <c r="B6094" s="119" t="s">
        <v>21261</v>
      </c>
      <c r="C6094" s="118" t="s">
        <v>21139</v>
      </c>
      <c r="D6094" s="120">
        <v>3.55</v>
      </c>
    </row>
    <row r="6095" spans="1:4" ht="30" customHeight="1" x14ac:dyDescent="0.25">
      <c r="A6095" s="118">
        <v>5914487</v>
      </c>
      <c r="B6095" s="119" t="s">
        <v>21262</v>
      </c>
      <c r="C6095" s="118" t="s">
        <v>21139</v>
      </c>
      <c r="D6095" s="120">
        <v>0.25</v>
      </c>
    </row>
    <row r="6096" spans="1:4" ht="30" customHeight="1" x14ac:dyDescent="0.25">
      <c r="A6096" s="118">
        <v>5914488</v>
      </c>
      <c r="B6096" s="119" t="s">
        <v>21263</v>
      </c>
      <c r="C6096" s="118" t="s">
        <v>21139</v>
      </c>
      <c r="D6096" s="120">
        <v>0.28000000000000003</v>
      </c>
    </row>
    <row r="6097" spans="1:4" ht="30" customHeight="1" x14ac:dyDescent="0.25">
      <c r="A6097" s="118">
        <v>5914493</v>
      </c>
      <c r="B6097" s="119" t="s">
        <v>21264</v>
      </c>
      <c r="C6097" s="118" t="s">
        <v>21139</v>
      </c>
      <c r="D6097" s="120">
        <v>5.97</v>
      </c>
    </row>
    <row r="6098" spans="1:4" ht="30" customHeight="1" x14ac:dyDescent="0.25">
      <c r="A6098" s="118">
        <v>5914492</v>
      </c>
      <c r="B6098" s="119" t="s">
        <v>21265</v>
      </c>
      <c r="C6098" s="118" t="s">
        <v>21139</v>
      </c>
      <c r="D6098" s="120">
        <v>14.12</v>
      </c>
    </row>
    <row r="6099" spans="1:4" ht="15.75" customHeight="1" x14ac:dyDescent="0.25">
      <c r="A6099" s="118">
        <v>5914482</v>
      </c>
      <c r="B6099" s="119" t="s">
        <v>21266</v>
      </c>
      <c r="C6099" s="118" t="s">
        <v>21139</v>
      </c>
      <c r="D6099" s="120">
        <v>0.63</v>
      </c>
    </row>
    <row r="6100" spans="1:4" ht="15.75" customHeight="1" x14ac:dyDescent="0.25">
      <c r="A6100" s="118">
        <v>5914483</v>
      </c>
      <c r="B6100" s="119" t="s">
        <v>21267</v>
      </c>
      <c r="C6100" s="118" t="s">
        <v>21139</v>
      </c>
      <c r="D6100" s="120">
        <v>0.47</v>
      </c>
    </row>
    <row r="6101" spans="1:4" ht="30" customHeight="1" x14ac:dyDescent="0.25">
      <c r="A6101" s="118">
        <v>5914480</v>
      </c>
      <c r="B6101" s="119" t="s">
        <v>21268</v>
      </c>
      <c r="C6101" s="118" t="s">
        <v>21139</v>
      </c>
      <c r="D6101" s="120">
        <v>0.66</v>
      </c>
    </row>
    <row r="6102" spans="1:4" ht="30" customHeight="1" x14ac:dyDescent="0.25">
      <c r="A6102" s="118">
        <v>5914481</v>
      </c>
      <c r="B6102" s="119" t="s">
        <v>21269</v>
      </c>
      <c r="C6102" s="118" t="s">
        <v>21139</v>
      </c>
      <c r="D6102" s="120">
        <v>0.43</v>
      </c>
    </row>
    <row r="6103" spans="1:4" ht="30" customHeight="1" x14ac:dyDescent="0.25">
      <c r="A6103" s="118">
        <v>5914485</v>
      </c>
      <c r="B6103" s="119" t="s">
        <v>21270</v>
      </c>
      <c r="C6103" s="118" t="s">
        <v>21139</v>
      </c>
      <c r="D6103" s="120">
        <v>4.1100000000000003</v>
      </c>
    </row>
    <row r="6104" spans="1:4" ht="30" customHeight="1" x14ac:dyDescent="0.25">
      <c r="A6104" s="118">
        <v>5914486</v>
      </c>
      <c r="B6104" s="119" t="s">
        <v>21271</v>
      </c>
      <c r="C6104" s="118" t="s">
        <v>21139</v>
      </c>
      <c r="D6104" s="120">
        <v>5.08</v>
      </c>
    </row>
    <row r="6105" spans="1:4" ht="30" customHeight="1" x14ac:dyDescent="0.25">
      <c r="A6105" s="118">
        <v>5914484</v>
      </c>
      <c r="B6105" s="119" t="s">
        <v>21272</v>
      </c>
      <c r="C6105" s="118" t="s">
        <v>21139</v>
      </c>
      <c r="D6105" s="120">
        <v>3.56</v>
      </c>
    </row>
    <row r="6106" spans="1:4" ht="15.75" customHeight="1" x14ac:dyDescent="0.25">
      <c r="A6106" s="118">
        <v>5914620</v>
      </c>
      <c r="B6106" s="119" t="s">
        <v>21273</v>
      </c>
      <c r="C6106" s="118" t="s">
        <v>21139</v>
      </c>
      <c r="D6106" s="120">
        <v>3.4</v>
      </c>
    </row>
    <row r="6107" spans="1:4" ht="15.75" customHeight="1" x14ac:dyDescent="0.25">
      <c r="A6107" s="118">
        <v>5914621</v>
      </c>
      <c r="B6107" s="119" t="s">
        <v>21274</v>
      </c>
      <c r="C6107" s="118" t="s">
        <v>21139</v>
      </c>
      <c r="D6107" s="120">
        <v>2.72</v>
      </c>
    </row>
    <row r="6108" spans="1:4" ht="15.75" customHeight="1" x14ac:dyDescent="0.25">
      <c r="A6108" s="118">
        <v>5914622</v>
      </c>
      <c r="B6108" s="119" t="s">
        <v>21275</v>
      </c>
      <c r="C6108" s="118" t="s">
        <v>21139</v>
      </c>
      <c r="D6108" s="120">
        <v>2.2599999999999998</v>
      </c>
    </row>
    <row r="6109" spans="1:4" ht="15.75" customHeight="1" x14ac:dyDescent="0.25">
      <c r="A6109" s="118">
        <v>5901695</v>
      </c>
      <c r="B6109" s="119" t="s">
        <v>21276</v>
      </c>
      <c r="C6109" s="118" t="s">
        <v>21191</v>
      </c>
      <c r="D6109" s="120">
        <v>1.1299999999999999</v>
      </c>
    </row>
    <row r="6110" spans="1:4" ht="15.75" customHeight="1" x14ac:dyDescent="0.25">
      <c r="A6110" s="118">
        <v>5901696</v>
      </c>
      <c r="B6110" s="119" t="s">
        <v>21277</v>
      </c>
      <c r="C6110" s="118" t="s">
        <v>21191</v>
      </c>
      <c r="D6110" s="120">
        <v>0.84</v>
      </c>
    </row>
    <row r="6111" spans="1:4" ht="15.75" customHeight="1" x14ac:dyDescent="0.25">
      <c r="A6111" s="118">
        <v>5901697</v>
      </c>
      <c r="B6111" s="119" t="s">
        <v>21278</v>
      </c>
      <c r="C6111" s="118" t="s">
        <v>21191</v>
      </c>
      <c r="D6111" s="120">
        <v>2.4300000000000002</v>
      </c>
    </row>
    <row r="6112" spans="1:4" ht="15.75" customHeight="1" x14ac:dyDescent="0.25">
      <c r="A6112" s="118">
        <v>5901698</v>
      </c>
      <c r="B6112" s="119" t="s">
        <v>21279</v>
      </c>
      <c r="C6112" s="118" t="s">
        <v>21191</v>
      </c>
      <c r="D6112" s="120">
        <v>2.4300000000000002</v>
      </c>
    </row>
    <row r="6113" spans="1:4" ht="15.75" customHeight="1" x14ac:dyDescent="0.25">
      <c r="A6113" s="118">
        <v>5916654</v>
      </c>
      <c r="B6113" s="119" t="s">
        <v>21280</v>
      </c>
      <c r="C6113" s="118" t="s">
        <v>21191</v>
      </c>
      <c r="D6113" s="120">
        <v>2.04</v>
      </c>
    </row>
    <row r="6114" spans="1:4" ht="15.75" customHeight="1" x14ac:dyDescent="0.25">
      <c r="A6114" s="118">
        <v>5916637</v>
      </c>
      <c r="B6114" s="119" t="s">
        <v>21281</v>
      </c>
      <c r="C6114" s="118" t="s">
        <v>21191</v>
      </c>
      <c r="D6114" s="120">
        <v>6.99</v>
      </c>
    </row>
    <row r="6115" spans="1:4" ht="15.75" customHeight="1" x14ac:dyDescent="0.25">
      <c r="A6115" s="118">
        <v>5916618</v>
      </c>
      <c r="B6115" s="119" t="s">
        <v>21282</v>
      </c>
      <c r="C6115" s="118" t="s">
        <v>21191</v>
      </c>
      <c r="D6115" s="120">
        <v>6.99</v>
      </c>
    </row>
    <row r="6116" spans="1:4" ht="15.75" customHeight="1" x14ac:dyDescent="0.25">
      <c r="A6116" s="118">
        <v>5914334</v>
      </c>
      <c r="B6116" s="119" t="s">
        <v>21283</v>
      </c>
      <c r="C6116" s="118" t="s">
        <v>21139</v>
      </c>
      <c r="D6116" s="120">
        <v>1.18</v>
      </c>
    </row>
    <row r="6117" spans="1:4" ht="15.75" customHeight="1" x14ac:dyDescent="0.25">
      <c r="A6117" s="118">
        <v>5914335</v>
      </c>
      <c r="B6117" s="119" t="s">
        <v>21284</v>
      </c>
      <c r="C6117" s="118" t="s">
        <v>21139</v>
      </c>
      <c r="D6117" s="120">
        <v>0.94</v>
      </c>
    </row>
    <row r="6118" spans="1:4" ht="15.75" customHeight="1" x14ac:dyDescent="0.25">
      <c r="A6118" s="118">
        <v>5914336</v>
      </c>
      <c r="B6118" s="119" t="s">
        <v>21285</v>
      </c>
      <c r="C6118" s="118" t="s">
        <v>21139</v>
      </c>
      <c r="D6118" s="120">
        <v>0.82</v>
      </c>
    </row>
    <row r="6119" spans="1:4" ht="15.75" customHeight="1" x14ac:dyDescent="0.25">
      <c r="A6119" s="118">
        <v>5914346</v>
      </c>
      <c r="B6119" s="119" t="s">
        <v>21286</v>
      </c>
      <c r="C6119" s="118" t="s">
        <v>21139</v>
      </c>
      <c r="D6119" s="120">
        <v>1.68</v>
      </c>
    </row>
    <row r="6120" spans="1:4" ht="15.75" customHeight="1" x14ac:dyDescent="0.25">
      <c r="A6120" s="118">
        <v>5914347</v>
      </c>
      <c r="B6120" s="119" t="s">
        <v>21287</v>
      </c>
      <c r="C6120" s="118" t="s">
        <v>21139</v>
      </c>
      <c r="D6120" s="120">
        <v>1.34</v>
      </c>
    </row>
    <row r="6121" spans="1:4" ht="15.75" customHeight="1" x14ac:dyDescent="0.25">
      <c r="A6121" s="118">
        <v>5914348</v>
      </c>
      <c r="B6121" s="119" t="s">
        <v>21288</v>
      </c>
      <c r="C6121" s="118" t="s">
        <v>21139</v>
      </c>
      <c r="D6121" s="120">
        <v>1.1100000000000001</v>
      </c>
    </row>
    <row r="6122" spans="1:4" ht="15.75" customHeight="1" x14ac:dyDescent="0.25">
      <c r="A6122" s="118">
        <v>5914611</v>
      </c>
      <c r="B6122" s="119" t="s">
        <v>21289</v>
      </c>
      <c r="C6122" s="118" t="s">
        <v>21139</v>
      </c>
      <c r="D6122" s="120">
        <v>1.39</v>
      </c>
    </row>
    <row r="6123" spans="1:4" ht="15.75" customHeight="1" x14ac:dyDescent="0.25">
      <c r="A6123" s="118">
        <v>5914613</v>
      </c>
      <c r="B6123" s="119" t="s">
        <v>21290</v>
      </c>
      <c r="C6123" s="118" t="s">
        <v>21139</v>
      </c>
      <c r="D6123" s="120">
        <v>1.1100000000000001</v>
      </c>
    </row>
    <row r="6124" spans="1:4" ht="15.75" customHeight="1" x14ac:dyDescent="0.25">
      <c r="A6124" s="118">
        <v>5914612</v>
      </c>
      <c r="B6124" s="119" t="s">
        <v>21291</v>
      </c>
      <c r="C6124" s="118" t="s">
        <v>21139</v>
      </c>
      <c r="D6124" s="120">
        <v>0.92</v>
      </c>
    </row>
    <row r="6125" spans="1:4" ht="15.75" customHeight="1" x14ac:dyDescent="0.25">
      <c r="A6125" s="118">
        <v>5901686</v>
      </c>
      <c r="B6125" s="119" t="s">
        <v>21292</v>
      </c>
      <c r="C6125" s="118" t="s">
        <v>21191</v>
      </c>
      <c r="D6125" s="120">
        <v>5.92</v>
      </c>
    </row>
    <row r="6126" spans="1:4" ht="15.75" customHeight="1" x14ac:dyDescent="0.25">
      <c r="A6126" s="118">
        <v>5901687</v>
      </c>
      <c r="B6126" s="119" t="s">
        <v>21293</v>
      </c>
      <c r="C6126" s="118" t="s">
        <v>21191</v>
      </c>
      <c r="D6126" s="120">
        <v>1.45</v>
      </c>
    </row>
    <row r="6127" spans="1:4" ht="15.75" customHeight="1" x14ac:dyDescent="0.25">
      <c r="A6127" s="118">
        <v>5901688</v>
      </c>
      <c r="B6127" s="119" t="s">
        <v>21294</v>
      </c>
      <c r="C6127" s="118" t="s">
        <v>21191</v>
      </c>
      <c r="D6127" s="120">
        <v>1.36</v>
      </c>
    </row>
    <row r="6128" spans="1:4" ht="15.75" customHeight="1" x14ac:dyDescent="0.25">
      <c r="A6128" s="118">
        <v>5901689</v>
      </c>
      <c r="B6128" s="119" t="s">
        <v>21295</v>
      </c>
      <c r="C6128" s="118" t="s">
        <v>21191</v>
      </c>
      <c r="D6128" s="120">
        <v>3.45</v>
      </c>
    </row>
    <row r="6129" spans="1:4" ht="15.75" customHeight="1" x14ac:dyDescent="0.25">
      <c r="A6129" s="118">
        <v>5901690</v>
      </c>
      <c r="B6129" s="119" t="s">
        <v>21296</v>
      </c>
      <c r="C6129" s="118" t="s">
        <v>21191</v>
      </c>
      <c r="D6129" s="120">
        <v>1.31</v>
      </c>
    </row>
    <row r="6130" spans="1:4" ht="15.75" customHeight="1" x14ac:dyDescent="0.25">
      <c r="A6130" s="118">
        <v>5901691</v>
      </c>
      <c r="B6130" s="119" t="s">
        <v>21297</v>
      </c>
      <c r="C6130" s="118" t="s">
        <v>21191</v>
      </c>
      <c r="D6130" s="120">
        <v>2.68</v>
      </c>
    </row>
    <row r="6131" spans="1:4" ht="15.75" customHeight="1" x14ac:dyDescent="0.25">
      <c r="A6131" s="118">
        <v>5901692</v>
      </c>
      <c r="B6131" s="119" t="s">
        <v>21298</v>
      </c>
      <c r="C6131" s="118" t="s">
        <v>21191</v>
      </c>
      <c r="D6131" s="120">
        <v>2.2999999999999998</v>
      </c>
    </row>
    <row r="6132" spans="1:4" ht="15.75" customHeight="1" x14ac:dyDescent="0.25">
      <c r="A6132" s="118">
        <v>5901693</v>
      </c>
      <c r="B6132" s="119" t="s">
        <v>21299</v>
      </c>
      <c r="C6132" s="118" t="s">
        <v>21191</v>
      </c>
      <c r="D6132" s="120">
        <v>2.02</v>
      </c>
    </row>
    <row r="6133" spans="1:4" ht="15.75" customHeight="1" x14ac:dyDescent="0.25">
      <c r="A6133" s="118">
        <v>5901694</v>
      </c>
      <c r="B6133" s="119" t="s">
        <v>21300</v>
      </c>
      <c r="C6133" s="118" t="s">
        <v>21191</v>
      </c>
      <c r="D6133" s="120">
        <v>8.65</v>
      </c>
    </row>
    <row r="6134" spans="1:4" ht="15.75" customHeight="1" x14ac:dyDescent="0.25">
      <c r="A6134" s="118">
        <v>5914512</v>
      </c>
      <c r="B6134" s="119" t="s">
        <v>21301</v>
      </c>
      <c r="C6134" s="118" t="s">
        <v>21139</v>
      </c>
      <c r="D6134" s="120">
        <v>1.5</v>
      </c>
    </row>
    <row r="6135" spans="1:4" ht="15.75" customHeight="1" x14ac:dyDescent="0.25">
      <c r="A6135" s="118">
        <v>5914496</v>
      </c>
      <c r="B6135" s="119" t="s">
        <v>21302</v>
      </c>
      <c r="C6135" s="118" t="s">
        <v>21139</v>
      </c>
      <c r="D6135" s="120">
        <v>1.18</v>
      </c>
    </row>
    <row r="6136" spans="1:4" ht="15.75" customHeight="1" x14ac:dyDescent="0.25">
      <c r="A6136" s="118">
        <v>5914513</v>
      </c>
      <c r="B6136" s="119" t="s">
        <v>21303</v>
      </c>
      <c r="C6136" s="118" t="s">
        <v>21139</v>
      </c>
      <c r="D6136" s="120">
        <v>0.84</v>
      </c>
    </row>
    <row r="6137" spans="1:4" ht="15.75" customHeight="1" x14ac:dyDescent="0.25">
      <c r="A6137" s="118">
        <v>5914497</v>
      </c>
      <c r="B6137" s="119" t="s">
        <v>21304</v>
      </c>
      <c r="C6137" s="118" t="s">
        <v>21139</v>
      </c>
      <c r="D6137" s="120">
        <v>0.65</v>
      </c>
    </row>
    <row r="6138" spans="1:4" ht="15.75" customHeight="1" x14ac:dyDescent="0.25">
      <c r="A6138" s="118">
        <v>5914500</v>
      </c>
      <c r="B6138" s="119" t="s">
        <v>21305</v>
      </c>
      <c r="C6138" s="118" t="s">
        <v>21139</v>
      </c>
      <c r="D6138" s="120">
        <v>1.18</v>
      </c>
    </row>
    <row r="6139" spans="1:4" ht="15.75" customHeight="1" x14ac:dyDescent="0.25">
      <c r="A6139" s="118">
        <v>5914498</v>
      </c>
      <c r="B6139" s="119" t="s">
        <v>21306</v>
      </c>
      <c r="C6139" s="118" t="s">
        <v>21139</v>
      </c>
      <c r="D6139" s="120">
        <v>0.93</v>
      </c>
    </row>
    <row r="6140" spans="1:4" ht="15.75" customHeight="1" x14ac:dyDescent="0.25">
      <c r="A6140" s="118">
        <v>5914501</v>
      </c>
      <c r="B6140" s="119" t="s">
        <v>21307</v>
      </c>
      <c r="C6140" s="118" t="s">
        <v>21139</v>
      </c>
      <c r="D6140" s="120">
        <v>0.66</v>
      </c>
    </row>
    <row r="6141" spans="1:4" ht="15.75" customHeight="1" x14ac:dyDescent="0.25">
      <c r="A6141" s="118">
        <v>5914499</v>
      </c>
      <c r="B6141" s="119" t="s">
        <v>21308</v>
      </c>
      <c r="C6141" s="118" t="s">
        <v>21139</v>
      </c>
      <c r="D6141" s="120">
        <v>0.51</v>
      </c>
    </row>
    <row r="6142" spans="1:4" ht="15.75" customHeight="1" x14ac:dyDescent="0.25">
      <c r="A6142" s="118">
        <v>5914504</v>
      </c>
      <c r="B6142" s="119" t="s">
        <v>21309</v>
      </c>
      <c r="C6142" s="118" t="s">
        <v>21139</v>
      </c>
      <c r="D6142" s="120">
        <v>0.99</v>
      </c>
    </row>
    <row r="6143" spans="1:4" ht="15.75" customHeight="1" x14ac:dyDescent="0.25">
      <c r="A6143" s="118">
        <v>5914502</v>
      </c>
      <c r="B6143" s="119" t="s">
        <v>21310</v>
      </c>
      <c r="C6143" s="118" t="s">
        <v>21139</v>
      </c>
      <c r="D6143" s="120">
        <v>0.78</v>
      </c>
    </row>
    <row r="6144" spans="1:4" ht="15.75" customHeight="1" x14ac:dyDescent="0.25">
      <c r="A6144" s="118">
        <v>5914505</v>
      </c>
      <c r="B6144" s="119" t="s">
        <v>21311</v>
      </c>
      <c r="C6144" s="118" t="s">
        <v>21139</v>
      </c>
      <c r="D6144" s="120">
        <v>0.56000000000000005</v>
      </c>
    </row>
    <row r="6145" spans="1:4" ht="15.75" customHeight="1" x14ac:dyDescent="0.25">
      <c r="A6145" s="118">
        <v>5914503</v>
      </c>
      <c r="B6145" s="119" t="s">
        <v>21312</v>
      </c>
      <c r="C6145" s="118" t="s">
        <v>21139</v>
      </c>
      <c r="D6145" s="120">
        <v>0.43</v>
      </c>
    </row>
    <row r="6146" spans="1:4" ht="15.75" customHeight="1" x14ac:dyDescent="0.25">
      <c r="A6146" s="118">
        <v>5914508</v>
      </c>
      <c r="B6146" s="119" t="s">
        <v>21313</v>
      </c>
      <c r="C6146" s="118" t="s">
        <v>21139</v>
      </c>
      <c r="D6146" s="120">
        <v>1.1100000000000001</v>
      </c>
    </row>
    <row r="6147" spans="1:4" ht="15.75" customHeight="1" x14ac:dyDescent="0.25">
      <c r="A6147" s="118">
        <v>5914506</v>
      </c>
      <c r="B6147" s="119" t="s">
        <v>21314</v>
      </c>
      <c r="C6147" s="118" t="s">
        <v>21139</v>
      </c>
      <c r="D6147" s="120">
        <v>0.88</v>
      </c>
    </row>
    <row r="6148" spans="1:4" ht="15.75" customHeight="1" x14ac:dyDescent="0.25">
      <c r="A6148" s="118">
        <v>5914509</v>
      </c>
      <c r="B6148" s="119" t="s">
        <v>21315</v>
      </c>
      <c r="C6148" s="118" t="s">
        <v>21139</v>
      </c>
      <c r="D6148" s="120">
        <v>0.62</v>
      </c>
    </row>
    <row r="6149" spans="1:4" ht="15.75" customHeight="1" x14ac:dyDescent="0.25">
      <c r="A6149" s="118">
        <v>5914507</v>
      </c>
      <c r="B6149" s="119" t="s">
        <v>21316</v>
      </c>
      <c r="C6149" s="118" t="s">
        <v>21139</v>
      </c>
      <c r="D6149" s="120">
        <v>0.49</v>
      </c>
    </row>
    <row r="6150" spans="1:4" ht="15.75" customHeight="1" x14ac:dyDescent="0.25">
      <c r="A6150" s="118">
        <v>5915491</v>
      </c>
      <c r="B6150" s="119" t="s">
        <v>21317</v>
      </c>
      <c r="C6150" s="118" t="s">
        <v>16986</v>
      </c>
      <c r="D6150" s="120">
        <v>25.42</v>
      </c>
    </row>
    <row r="6151" spans="1:4" ht="15.75" customHeight="1" x14ac:dyDescent="0.25">
      <c r="A6151" s="118">
        <v>5915492</v>
      </c>
      <c r="B6151" s="119" t="s">
        <v>21318</v>
      </c>
      <c r="C6151" s="118" t="s">
        <v>16986</v>
      </c>
      <c r="D6151" s="120">
        <v>20.34</v>
      </c>
    </row>
    <row r="6152" spans="1:4" ht="15.75" customHeight="1" x14ac:dyDescent="0.25">
      <c r="A6152" s="118">
        <v>5915493</v>
      </c>
      <c r="B6152" s="119" t="s">
        <v>21319</v>
      </c>
      <c r="C6152" s="118" t="s">
        <v>16986</v>
      </c>
      <c r="D6152" s="120">
        <v>16.88</v>
      </c>
    </row>
    <row r="6153" spans="1:4" ht="15.75" customHeight="1" x14ac:dyDescent="0.25">
      <c r="A6153" s="118">
        <v>5915488</v>
      </c>
      <c r="B6153" s="119" t="s">
        <v>21320</v>
      </c>
      <c r="C6153" s="118" t="s">
        <v>16986</v>
      </c>
      <c r="D6153" s="120">
        <v>16.329999999999998</v>
      </c>
    </row>
    <row r="6154" spans="1:4" ht="15.75" customHeight="1" x14ac:dyDescent="0.25">
      <c r="A6154" s="118">
        <v>5915489</v>
      </c>
      <c r="B6154" s="119" t="s">
        <v>21321</v>
      </c>
      <c r="C6154" s="118" t="s">
        <v>16986</v>
      </c>
      <c r="D6154" s="120">
        <v>13.07</v>
      </c>
    </row>
    <row r="6155" spans="1:4" ht="15.75" customHeight="1" x14ac:dyDescent="0.25">
      <c r="A6155" s="118">
        <v>5915490</v>
      </c>
      <c r="B6155" s="119" t="s">
        <v>21322</v>
      </c>
      <c r="C6155" s="118" t="s">
        <v>16986</v>
      </c>
      <c r="D6155" s="120">
        <v>10.84</v>
      </c>
    </row>
    <row r="6156" spans="1:4" ht="15.75" customHeight="1" x14ac:dyDescent="0.25">
      <c r="A6156" s="118">
        <v>5915494</v>
      </c>
      <c r="B6156" s="119" t="s">
        <v>21323</v>
      </c>
      <c r="C6156" s="118" t="s">
        <v>16986</v>
      </c>
      <c r="D6156" s="120">
        <v>34.35</v>
      </c>
    </row>
    <row r="6157" spans="1:4" ht="15.75" customHeight="1" x14ac:dyDescent="0.25">
      <c r="A6157" s="118">
        <v>5915495</v>
      </c>
      <c r="B6157" s="119" t="s">
        <v>21324</v>
      </c>
      <c r="C6157" s="118" t="s">
        <v>16986</v>
      </c>
      <c r="D6157" s="120">
        <v>27.49</v>
      </c>
    </row>
    <row r="6158" spans="1:4" ht="15.75" customHeight="1" x14ac:dyDescent="0.25">
      <c r="A6158" s="118">
        <v>5915496</v>
      </c>
      <c r="B6158" s="119" t="s">
        <v>21325</v>
      </c>
      <c r="C6158" s="118" t="s">
        <v>16986</v>
      </c>
      <c r="D6158" s="120">
        <v>22.8</v>
      </c>
    </row>
    <row r="6159" spans="1:4" ht="15.75" customHeight="1" x14ac:dyDescent="0.25">
      <c r="A6159" s="118">
        <v>5915325</v>
      </c>
      <c r="B6159" s="119" t="s">
        <v>21326</v>
      </c>
      <c r="C6159" s="118" t="s">
        <v>16986</v>
      </c>
      <c r="D6159" s="120">
        <v>83.37</v>
      </c>
    </row>
    <row r="6160" spans="1:4" ht="15.75" customHeight="1" x14ac:dyDescent="0.25">
      <c r="A6160" s="118">
        <v>5915326</v>
      </c>
      <c r="B6160" s="119" t="s">
        <v>21327</v>
      </c>
      <c r="C6160" s="118" t="s">
        <v>16986</v>
      </c>
      <c r="D6160" s="120">
        <v>66.69</v>
      </c>
    </row>
    <row r="6161" spans="1:4" ht="15.75" customHeight="1" x14ac:dyDescent="0.25">
      <c r="A6161" s="118">
        <v>5915327</v>
      </c>
      <c r="B6161" s="119" t="s">
        <v>21328</v>
      </c>
      <c r="C6161" s="118" t="s">
        <v>16986</v>
      </c>
      <c r="D6161" s="120">
        <v>55.31</v>
      </c>
    </row>
    <row r="6162" spans="1:4" ht="15.75" customHeight="1" x14ac:dyDescent="0.25">
      <c r="A6162" s="118">
        <v>5915328</v>
      </c>
      <c r="B6162" s="119" t="s">
        <v>21329</v>
      </c>
      <c r="C6162" s="118" t="s">
        <v>16986</v>
      </c>
      <c r="D6162" s="120">
        <v>93.58</v>
      </c>
    </row>
    <row r="6163" spans="1:4" ht="15.75" customHeight="1" x14ac:dyDescent="0.25">
      <c r="A6163" s="118">
        <v>5915329</v>
      </c>
      <c r="B6163" s="119" t="s">
        <v>21330</v>
      </c>
      <c r="C6163" s="118" t="s">
        <v>16986</v>
      </c>
      <c r="D6163" s="120">
        <v>74.86</v>
      </c>
    </row>
    <row r="6164" spans="1:4" ht="15.75" customHeight="1" x14ac:dyDescent="0.25">
      <c r="A6164" s="118">
        <v>5915330</v>
      </c>
      <c r="B6164" s="119" t="s">
        <v>21331</v>
      </c>
      <c r="C6164" s="118" t="s">
        <v>16986</v>
      </c>
      <c r="D6164" s="120">
        <v>62.06</v>
      </c>
    </row>
    <row r="6165" spans="1:4" ht="15.75" customHeight="1" x14ac:dyDescent="0.25">
      <c r="A6165" s="118">
        <v>5915331</v>
      </c>
      <c r="B6165" s="119" t="s">
        <v>21332</v>
      </c>
      <c r="C6165" s="118" t="s">
        <v>16986</v>
      </c>
      <c r="D6165" s="120">
        <v>181.3</v>
      </c>
    </row>
    <row r="6166" spans="1:4" ht="15.75" customHeight="1" x14ac:dyDescent="0.25">
      <c r="A6166" s="118">
        <v>5915332</v>
      </c>
      <c r="B6166" s="119" t="s">
        <v>21333</v>
      </c>
      <c r="C6166" s="118" t="s">
        <v>16986</v>
      </c>
      <c r="D6166" s="120">
        <v>145.04</v>
      </c>
    </row>
    <row r="6167" spans="1:4" ht="15.75" customHeight="1" x14ac:dyDescent="0.25">
      <c r="A6167" s="118">
        <v>5915333</v>
      </c>
      <c r="B6167" s="119" t="s">
        <v>21334</v>
      </c>
      <c r="C6167" s="118" t="s">
        <v>16986</v>
      </c>
      <c r="D6167" s="120">
        <v>120.15</v>
      </c>
    </row>
    <row r="6168" spans="1:4" ht="15.75" customHeight="1" x14ac:dyDescent="0.25">
      <c r="A6168" s="118">
        <v>5915364</v>
      </c>
      <c r="B6168" s="119" t="s">
        <v>21335</v>
      </c>
      <c r="C6168" s="118" t="s">
        <v>16986</v>
      </c>
      <c r="D6168" s="120">
        <v>240.36</v>
      </c>
    </row>
    <row r="6169" spans="1:4" ht="15.75" customHeight="1" x14ac:dyDescent="0.25">
      <c r="A6169" s="118">
        <v>5915365</v>
      </c>
      <c r="B6169" s="119" t="s">
        <v>21336</v>
      </c>
      <c r="C6169" s="118" t="s">
        <v>16986</v>
      </c>
      <c r="D6169" s="120">
        <v>192.3</v>
      </c>
    </row>
    <row r="6170" spans="1:4" ht="15.75" customHeight="1" x14ac:dyDescent="0.25">
      <c r="A6170" s="118">
        <v>5915361</v>
      </c>
      <c r="B6170" s="119" t="s">
        <v>21337</v>
      </c>
      <c r="C6170" s="118" t="s">
        <v>16986</v>
      </c>
      <c r="D6170" s="120">
        <v>159.22</v>
      </c>
    </row>
    <row r="6171" spans="1:4" ht="15.75" customHeight="1" x14ac:dyDescent="0.25">
      <c r="A6171" s="118">
        <v>5919716</v>
      </c>
      <c r="B6171" s="119" t="s">
        <v>21338</v>
      </c>
      <c r="C6171" s="118" t="s">
        <v>16986</v>
      </c>
      <c r="D6171" s="120">
        <v>207.89</v>
      </c>
    </row>
    <row r="6172" spans="1:4" ht="15.75" customHeight="1" x14ac:dyDescent="0.25">
      <c r="A6172" s="118">
        <v>5919717</v>
      </c>
      <c r="B6172" s="119" t="s">
        <v>21339</v>
      </c>
      <c r="C6172" s="118" t="s">
        <v>16986</v>
      </c>
      <c r="D6172" s="120">
        <v>171.89</v>
      </c>
    </row>
    <row r="6173" spans="1:4" ht="15.75" customHeight="1" x14ac:dyDescent="0.25">
      <c r="A6173" s="118">
        <v>6106220</v>
      </c>
      <c r="B6173" s="119" t="s">
        <v>21340</v>
      </c>
      <c r="C6173" s="118" t="s">
        <v>15241</v>
      </c>
      <c r="D6173" s="120">
        <v>12.15</v>
      </c>
    </row>
    <row r="6174" spans="1:4" ht="15.75" customHeight="1" x14ac:dyDescent="0.25">
      <c r="A6174" s="118">
        <v>6106183</v>
      </c>
      <c r="B6174" s="119" t="s">
        <v>21341</v>
      </c>
      <c r="C6174" s="118" t="s">
        <v>15350</v>
      </c>
      <c r="D6174" s="120">
        <v>348.61</v>
      </c>
    </row>
    <row r="6175" spans="1:4" ht="15.75" customHeight="1" x14ac:dyDescent="0.25">
      <c r="A6175" s="118">
        <v>6106182</v>
      </c>
      <c r="B6175" s="119" t="s">
        <v>21342</v>
      </c>
      <c r="C6175" s="118" t="s">
        <v>15350</v>
      </c>
      <c r="D6175" s="120">
        <v>298.81</v>
      </c>
    </row>
    <row r="6176" spans="1:4" ht="15.75" customHeight="1" x14ac:dyDescent="0.25">
      <c r="A6176" s="118">
        <v>6106194</v>
      </c>
      <c r="B6176" s="119" t="s">
        <v>21343</v>
      </c>
      <c r="C6176" s="118" t="s">
        <v>15350</v>
      </c>
      <c r="D6176" s="120">
        <v>850.81</v>
      </c>
    </row>
    <row r="6177" spans="1:4" ht="15.75" customHeight="1" x14ac:dyDescent="0.25">
      <c r="A6177" s="118">
        <v>6106195</v>
      </c>
      <c r="B6177" s="119" t="s">
        <v>21344</v>
      </c>
      <c r="C6177" s="118" t="s">
        <v>15350</v>
      </c>
      <c r="D6177" s="120">
        <v>943.15</v>
      </c>
    </row>
    <row r="6178" spans="1:4" ht="15.75" customHeight="1" x14ac:dyDescent="0.25">
      <c r="A6178" s="118">
        <v>6106331</v>
      </c>
      <c r="B6178" s="119" t="s">
        <v>21345</v>
      </c>
      <c r="C6178" s="118" t="s">
        <v>15350</v>
      </c>
      <c r="D6178" s="120">
        <v>2122.23</v>
      </c>
    </row>
    <row r="6179" spans="1:4" ht="15.75" customHeight="1" x14ac:dyDescent="0.25">
      <c r="A6179" s="118">
        <v>6106332</v>
      </c>
      <c r="B6179" s="119" t="s">
        <v>21346</v>
      </c>
      <c r="C6179" s="118" t="s">
        <v>15350</v>
      </c>
      <c r="D6179" s="120">
        <v>2257.63</v>
      </c>
    </row>
    <row r="6180" spans="1:4" ht="15.75" customHeight="1" x14ac:dyDescent="0.25">
      <c r="A6180" s="118">
        <v>6106206</v>
      </c>
      <c r="B6180" s="119" t="s">
        <v>21347</v>
      </c>
      <c r="C6180" s="118" t="s">
        <v>15350</v>
      </c>
      <c r="D6180" s="120">
        <v>2428.92</v>
      </c>
    </row>
    <row r="6181" spans="1:4" ht="15.75" customHeight="1" x14ac:dyDescent="0.25">
      <c r="A6181" s="118">
        <v>6106207</v>
      </c>
      <c r="B6181" s="119" t="s">
        <v>21348</v>
      </c>
      <c r="C6181" s="118" t="s">
        <v>15350</v>
      </c>
      <c r="D6181" s="120">
        <v>2589.9</v>
      </c>
    </row>
    <row r="6182" spans="1:4" ht="15.75" customHeight="1" x14ac:dyDescent="0.25">
      <c r="A6182" s="118">
        <v>6106222</v>
      </c>
      <c r="B6182" s="119" t="s">
        <v>21349</v>
      </c>
      <c r="C6182" s="118" t="s">
        <v>15350</v>
      </c>
      <c r="D6182" s="120">
        <v>348.61</v>
      </c>
    </row>
    <row r="6183" spans="1:4" ht="15.75" customHeight="1" x14ac:dyDescent="0.25">
      <c r="A6183" s="118">
        <v>6106221</v>
      </c>
      <c r="B6183" s="119" t="s">
        <v>21350</v>
      </c>
      <c r="C6183" s="118" t="s">
        <v>15350</v>
      </c>
      <c r="D6183" s="120">
        <v>298.81</v>
      </c>
    </row>
    <row r="6184" spans="1:4" ht="15.75" customHeight="1" x14ac:dyDescent="0.25">
      <c r="A6184" s="118">
        <v>6106224</v>
      </c>
      <c r="B6184" s="119" t="s">
        <v>21351</v>
      </c>
      <c r="C6184" s="118" t="s">
        <v>15350</v>
      </c>
      <c r="D6184" s="120">
        <v>850.81</v>
      </c>
    </row>
    <row r="6185" spans="1:4" ht="15.75" customHeight="1" x14ac:dyDescent="0.25">
      <c r="A6185" s="118">
        <v>6106225</v>
      </c>
      <c r="B6185" s="119" t="s">
        <v>21352</v>
      </c>
      <c r="C6185" s="118" t="s">
        <v>15350</v>
      </c>
      <c r="D6185" s="120">
        <v>943.15</v>
      </c>
    </row>
    <row r="6186" spans="1:4" ht="15.75" customHeight="1" x14ac:dyDescent="0.25">
      <c r="A6186" s="118">
        <v>6106228</v>
      </c>
      <c r="B6186" s="119" t="s">
        <v>21353</v>
      </c>
      <c r="C6186" s="118" t="s">
        <v>15350</v>
      </c>
      <c r="D6186" s="120">
        <v>2172.71</v>
      </c>
    </row>
    <row r="6187" spans="1:4" ht="15.75" customHeight="1" x14ac:dyDescent="0.25">
      <c r="A6187" s="118">
        <v>6106229</v>
      </c>
      <c r="B6187" s="119" t="s">
        <v>21354</v>
      </c>
      <c r="C6187" s="118" t="s">
        <v>15350</v>
      </c>
      <c r="D6187" s="120">
        <v>2315.4</v>
      </c>
    </row>
    <row r="6188" spans="1:4" ht="15.75" customHeight="1" x14ac:dyDescent="0.25">
      <c r="A6188" s="118">
        <v>6106328</v>
      </c>
      <c r="B6188" s="119" t="s">
        <v>21355</v>
      </c>
      <c r="C6188" s="118" t="s">
        <v>15350</v>
      </c>
      <c r="D6188" s="120">
        <v>202.83</v>
      </c>
    </row>
    <row r="6189" spans="1:4" ht="15.75" customHeight="1" x14ac:dyDescent="0.25">
      <c r="A6189" s="118">
        <v>6106330</v>
      </c>
      <c r="B6189" s="119" t="s">
        <v>21356</v>
      </c>
      <c r="C6189" s="118" t="s">
        <v>15350</v>
      </c>
      <c r="D6189" s="120">
        <v>1009.86</v>
      </c>
    </row>
    <row r="6190" spans="1:4" ht="15.75" customHeight="1" x14ac:dyDescent="0.25">
      <c r="A6190" s="118">
        <v>6106326</v>
      </c>
      <c r="B6190" s="119" t="s">
        <v>21357</v>
      </c>
      <c r="C6190" s="118" t="s">
        <v>15350</v>
      </c>
      <c r="D6190" s="120">
        <v>83.92</v>
      </c>
    </row>
    <row r="6191" spans="1:4" ht="15.75" customHeight="1" x14ac:dyDescent="0.25">
      <c r="A6191" s="118">
        <v>6106324</v>
      </c>
      <c r="B6191" s="119" t="s">
        <v>21358</v>
      </c>
      <c r="C6191" s="118" t="s">
        <v>15350</v>
      </c>
      <c r="D6191" s="120">
        <v>42.29</v>
      </c>
    </row>
    <row r="6192" spans="1:4" ht="15.75" customHeight="1" x14ac:dyDescent="0.25">
      <c r="A6192" s="118">
        <v>6106327</v>
      </c>
      <c r="B6192" s="119" t="s">
        <v>21359</v>
      </c>
      <c r="C6192" s="118" t="s">
        <v>15350</v>
      </c>
      <c r="D6192" s="120">
        <v>202.93</v>
      </c>
    </row>
    <row r="6193" spans="1:4" ht="15.75" customHeight="1" x14ac:dyDescent="0.25">
      <c r="A6193" s="118">
        <v>6106329</v>
      </c>
      <c r="B6193" s="119" t="s">
        <v>21360</v>
      </c>
      <c r="C6193" s="118" t="s">
        <v>15350</v>
      </c>
      <c r="D6193" s="120">
        <v>1011.61</v>
      </c>
    </row>
    <row r="6194" spans="1:4" ht="15.75" customHeight="1" x14ac:dyDescent="0.25">
      <c r="A6194" s="118">
        <v>6106325</v>
      </c>
      <c r="B6194" s="119" t="s">
        <v>21361</v>
      </c>
      <c r="C6194" s="118" t="s">
        <v>15350</v>
      </c>
      <c r="D6194" s="120">
        <v>84.13</v>
      </c>
    </row>
    <row r="6195" spans="1:4" ht="15.75" customHeight="1" x14ac:dyDescent="0.25">
      <c r="A6195" s="118">
        <v>6208126</v>
      </c>
      <c r="B6195" s="119" t="s">
        <v>21362</v>
      </c>
      <c r="C6195" s="118" t="s">
        <v>15241</v>
      </c>
      <c r="D6195" s="120">
        <v>21.24</v>
      </c>
    </row>
    <row r="6196" spans="1:4" ht="15.75" customHeight="1" x14ac:dyDescent="0.25">
      <c r="A6196" s="118">
        <v>6205797</v>
      </c>
      <c r="B6196" s="119" t="s">
        <v>21363</v>
      </c>
      <c r="C6196" s="118" t="s">
        <v>15241</v>
      </c>
      <c r="D6196" s="120">
        <v>13.68</v>
      </c>
    </row>
    <row r="6197" spans="1:4" ht="15.75" customHeight="1" x14ac:dyDescent="0.25">
      <c r="A6197" s="118">
        <v>6205791</v>
      </c>
      <c r="B6197" s="119" t="s">
        <v>21364</v>
      </c>
      <c r="C6197" s="118" t="s">
        <v>15233</v>
      </c>
      <c r="D6197" s="120">
        <v>479.66</v>
      </c>
    </row>
    <row r="6198" spans="1:4" ht="15.75" customHeight="1" x14ac:dyDescent="0.25">
      <c r="A6198" s="118">
        <v>6205792</v>
      </c>
      <c r="B6198" s="119" t="s">
        <v>21365</v>
      </c>
      <c r="C6198" s="118" t="s">
        <v>15233</v>
      </c>
      <c r="D6198" s="120">
        <v>573.5</v>
      </c>
    </row>
    <row r="6199" spans="1:4" ht="15.75" customHeight="1" x14ac:dyDescent="0.25">
      <c r="A6199" s="118">
        <v>6205793</v>
      </c>
      <c r="B6199" s="119" t="s">
        <v>21366</v>
      </c>
      <c r="C6199" s="118" t="s">
        <v>15233</v>
      </c>
      <c r="D6199" s="120">
        <v>671.91</v>
      </c>
    </row>
    <row r="6200" spans="1:4" ht="15.75" customHeight="1" x14ac:dyDescent="0.25">
      <c r="A6200" s="118">
        <v>6205796</v>
      </c>
      <c r="B6200" s="119" t="s">
        <v>21367</v>
      </c>
      <c r="C6200" s="118" t="s">
        <v>15233</v>
      </c>
      <c r="D6200" s="120">
        <v>1174.58</v>
      </c>
    </row>
    <row r="6201" spans="1:4" ht="15.75" customHeight="1" x14ac:dyDescent="0.25">
      <c r="A6201" s="118">
        <v>6219451</v>
      </c>
      <c r="B6201" s="119" t="s">
        <v>21368</v>
      </c>
      <c r="C6201" s="118" t="s">
        <v>15233</v>
      </c>
      <c r="D6201" s="120">
        <v>1258.83</v>
      </c>
    </row>
    <row r="6202" spans="1:4" ht="15.75" customHeight="1" x14ac:dyDescent="0.25">
      <c r="A6202" s="118">
        <v>6219452</v>
      </c>
      <c r="B6202" s="119" t="s">
        <v>21369</v>
      </c>
      <c r="C6202" s="118" t="s">
        <v>15233</v>
      </c>
      <c r="D6202" s="120">
        <v>1347.64</v>
      </c>
    </row>
    <row r="6203" spans="1:4" ht="15.75" customHeight="1" x14ac:dyDescent="0.25">
      <c r="A6203" s="118">
        <v>6205794</v>
      </c>
      <c r="B6203" s="119" t="s">
        <v>21370</v>
      </c>
      <c r="C6203" s="118" t="s">
        <v>15233</v>
      </c>
      <c r="D6203" s="120">
        <v>1019.79</v>
      </c>
    </row>
    <row r="6204" spans="1:4" ht="15.75" customHeight="1" x14ac:dyDescent="0.25">
      <c r="A6204" s="118">
        <v>6205795</v>
      </c>
      <c r="B6204" s="119" t="s">
        <v>21371</v>
      </c>
      <c r="C6204" s="118" t="s">
        <v>15233</v>
      </c>
      <c r="D6204" s="120">
        <v>1094.9000000000001</v>
      </c>
    </row>
    <row r="6205" spans="1:4" ht="15.75" customHeight="1" x14ac:dyDescent="0.25">
      <c r="A6205" s="118">
        <v>6219521</v>
      </c>
      <c r="B6205" s="119" t="s">
        <v>21372</v>
      </c>
      <c r="C6205" s="118" t="s">
        <v>15350</v>
      </c>
      <c r="D6205" s="120">
        <v>208.19</v>
      </c>
    </row>
    <row r="6206" spans="1:4" ht="30" customHeight="1" x14ac:dyDescent="0.25">
      <c r="A6206" s="118">
        <v>6219527</v>
      </c>
      <c r="B6206" s="119" t="s">
        <v>21373</v>
      </c>
      <c r="C6206" s="118" t="s">
        <v>16589</v>
      </c>
      <c r="D6206" s="120">
        <v>470.96</v>
      </c>
    </row>
    <row r="6207" spans="1:4" ht="15.75" customHeight="1" x14ac:dyDescent="0.25">
      <c r="A6207" s="118">
        <v>6219526</v>
      </c>
      <c r="B6207" s="119" t="s">
        <v>21374</v>
      </c>
      <c r="C6207" s="118" t="s">
        <v>15233</v>
      </c>
      <c r="D6207" s="120">
        <v>73.010000000000005</v>
      </c>
    </row>
    <row r="6208" spans="1:4" ht="15.75" customHeight="1" x14ac:dyDescent="0.25">
      <c r="A6208" s="118">
        <v>6219525</v>
      </c>
      <c r="B6208" s="119" t="s">
        <v>21375</v>
      </c>
      <c r="C6208" s="118" t="s">
        <v>15233</v>
      </c>
      <c r="D6208" s="120">
        <v>68.33</v>
      </c>
    </row>
    <row r="6209" spans="1:4" ht="15.75" customHeight="1" x14ac:dyDescent="0.25">
      <c r="A6209" s="118">
        <v>6219508</v>
      </c>
      <c r="B6209" s="119" t="s">
        <v>21376</v>
      </c>
      <c r="C6209" s="118" t="s">
        <v>15233</v>
      </c>
      <c r="D6209" s="120">
        <v>417.35</v>
      </c>
    </row>
    <row r="6210" spans="1:4" ht="15.75" customHeight="1" x14ac:dyDescent="0.25">
      <c r="A6210" s="118">
        <v>6219511</v>
      </c>
      <c r="B6210" s="119" t="s">
        <v>21377</v>
      </c>
      <c r="C6210" s="118" t="s">
        <v>15233</v>
      </c>
      <c r="D6210" s="120">
        <v>311.63</v>
      </c>
    </row>
    <row r="6211" spans="1:4" ht="15.75" customHeight="1" x14ac:dyDescent="0.25">
      <c r="A6211" s="118">
        <v>6219500</v>
      </c>
      <c r="B6211" s="119" t="s">
        <v>21378</v>
      </c>
      <c r="C6211" s="118" t="s">
        <v>15350</v>
      </c>
      <c r="D6211" s="120">
        <v>146.86000000000001</v>
      </c>
    </row>
    <row r="6212" spans="1:4" ht="15.75" customHeight="1" x14ac:dyDescent="0.25">
      <c r="A6212" s="118">
        <v>6219418</v>
      </c>
      <c r="B6212" s="119" t="s">
        <v>21379</v>
      </c>
      <c r="C6212" s="118" t="s">
        <v>15350</v>
      </c>
      <c r="D6212" s="120">
        <v>320.93</v>
      </c>
    </row>
    <row r="6213" spans="1:4" ht="15.75" customHeight="1" x14ac:dyDescent="0.25">
      <c r="A6213" s="118">
        <v>6219412</v>
      </c>
      <c r="B6213" s="119" t="s">
        <v>21380</v>
      </c>
      <c r="C6213" s="118" t="s">
        <v>15350</v>
      </c>
      <c r="D6213" s="120">
        <v>224.56</v>
      </c>
    </row>
    <row r="6214" spans="1:4" ht="15.75" customHeight="1" x14ac:dyDescent="0.25">
      <c r="A6214" s="118">
        <v>6219406</v>
      </c>
      <c r="B6214" s="119" t="s">
        <v>21381</v>
      </c>
      <c r="C6214" s="118" t="s">
        <v>15350</v>
      </c>
      <c r="D6214" s="120">
        <v>157.80000000000001</v>
      </c>
    </row>
    <row r="6215" spans="1:4" ht="15.75" customHeight="1" x14ac:dyDescent="0.25">
      <c r="A6215" s="118">
        <v>6219501</v>
      </c>
      <c r="B6215" s="119" t="s">
        <v>21382</v>
      </c>
      <c r="C6215" s="118" t="s">
        <v>15350</v>
      </c>
      <c r="D6215" s="120">
        <v>159.25</v>
      </c>
    </row>
    <row r="6216" spans="1:4" ht="15.75" customHeight="1" x14ac:dyDescent="0.25">
      <c r="A6216" s="118">
        <v>6219419</v>
      </c>
      <c r="B6216" s="119" t="s">
        <v>21383</v>
      </c>
      <c r="C6216" s="118" t="s">
        <v>15350</v>
      </c>
      <c r="D6216" s="120">
        <v>354.1</v>
      </c>
    </row>
    <row r="6217" spans="1:4" ht="15.75" customHeight="1" x14ac:dyDescent="0.25">
      <c r="A6217" s="118">
        <v>6219413</v>
      </c>
      <c r="B6217" s="119" t="s">
        <v>21384</v>
      </c>
      <c r="C6217" s="118" t="s">
        <v>15350</v>
      </c>
      <c r="D6217" s="120">
        <v>245.34</v>
      </c>
    </row>
    <row r="6218" spans="1:4" ht="15.75" customHeight="1" x14ac:dyDescent="0.25">
      <c r="A6218" s="118">
        <v>6219407</v>
      </c>
      <c r="B6218" s="119" t="s">
        <v>21385</v>
      </c>
      <c r="C6218" s="118" t="s">
        <v>15350</v>
      </c>
      <c r="D6218" s="120">
        <v>171.32</v>
      </c>
    </row>
    <row r="6219" spans="1:4" ht="15.75" customHeight="1" x14ac:dyDescent="0.25">
      <c r="A6219" s="118">
        <v>6219502</v>
      </c>
      <c r="B6219" s="119" t="s">
        <v>21386</v>
      </c>
      <c r="C6219" s="118" t="s">
        <v>15350</v>
      </c>
      <c r="D6219" s="120">
        <v>172.12</v>
      </c>
    </row>
    <row r="6220" spans="1:4" ht="15.75" customHeight="1" x14ac:dyDescent="0.25">
      <c r="A6220" s="118">
        <v>6219420</v>
      </c>
      <c r="B6220" s="119" t="s">
        <v>21387</v>
      </c>
      <c r="C6220" s="118" t="s">
        <v>15350</v>
      </c>
      <c r="D6220" s="120">
        <v>396.73</v>
      </c>
    </row>
    <row r="6221" spans="1:4" ht="15.75" customHeight="1" x14ac:dyDescent="0.25">
      <c r="A6221" s="118">
        <v>6219414</v>
      </c>
      <c r="B6221" s="119" t="s">
        <v>21388</v>
      </c>
      <c r="C6221" s="118" t="s">
        <v>15350</v>
      </c>
      <c r="D6221" s="120">
        <v>270.41000000000003</v>
      </c>
    </row>
    <row r="6222" spans="1:4" ht="15.75" customHeight="1" x14ac:dyDescent="0.25">
      <c r="A6222" s="118">
        <v>6219408</v>
      </c>
      <c r="B6222" s="119" t="s">
        <v>21389</v>
      </c>
      <c r="C6222" s="118" t="s">
        <v>15350</v>
      </c>
      <c r="D6222" s="120">
        <v>185.19</v>
      </c>
    </row>
    <row r="6223" spans="1:4" ht="15.75" customHeight="1" x14ac:dyDescent="0.25">
      <c r="A6223" s="118">
        <v>6219503</v>
      </c>
      <c r="B6223" s="119" t="s">
        <v>21390</v>
      </c>
      <c r="C6223" s="118" t="s">
        <v>15350</v>
      </c>
      <c r="D6223" s="120">
        <v>199.37</v>
      </c>
    </row>
    <row r="6224" spans="1:4" ht="15.75" customHeight="1" x14ac:dyDescent="0.25">
      <c r="A6224" s="118">
        <v>6219421</v>
      </c>
      <c r="B6224" s="119" t="s">
        <v>21391</v>
      </c>
      <c r="C6224" s="118" t="s">
        <v>15350</v>
      </c>
      <c r="D6224" s="120">
        <v>472.01</v>
      </c>
    </row>
    <row r="6225" spans="1:4" ht="15.75" customHeight="1" x14ac:dyDescent="0.25">
      <c r="A6225" s="118">
        <v>6219415</v>
      </c>
      <c r="B6225" s="119" t="s">
        <v>21392</v>
      </c>
      <c r="C6225" s="118" t="s">
        <v>15350</v>
      </c>
      <c r="D6225" s="120">
        <v>315.64999999999998</v>
      </c>
    </row>
    <row r="6226" spans="1:4" ht="15.75" customHeight="1" x14ac:dyDescent="0.25">
      <c r="A6226" s="118">
        <v>6219409</v>
      </c>
      <c r="B6226" s="119" t="s">
        <v>21393</v>
      </c>
      <c r="C6226" s="118" t="s">
        <v>15350</v>
      </c>
      <c r="D6226" s="120">
        <v>216.03</v>
      </c>
    </row>
    <row r="6227" spans="1:4" ht="15.75" customHeight="1" x14ac:dyDescent="0.25">
      <c r="A6227" s="118">
        <v>6219518</v>
      </c>
      <c r="B6227" s="119" t="s">
        <v>21394</v>
      </c>
      <c r="C6227" s="118" t="s">
        <v>15350</v>
      </c>
      <c r="D6227" s="120">
        <v>60.26</v>
      </c>
    </row>
    <row r="6228" spans="1:4" ht="15.75" customHeight="1" x14ac:dyDescent="0.25">
      <c r="A6228" s="118">
        <v>6219504</v>
      </c>
      <c r="B6228" s="119" t="s">
        <v>21395</v>
      </c>
      <c r="C6228" s="118" t="s">
        <v>15350</v>
      </c>
      <c r="D6228" s="120">
        <v>114.39</v>
      </c>
    </row>
    <row r="6229" spans="1:4" ht="15.75" customHeight="1" x14ac:dyDescent="0.25">
      <c r="A6229" s="118">
        <v>6219422</v>
      </c>
      <c r="B6229" s="119" t="s">
        <v>21396</v>
      </c>
      <c r="C6229" s="118" t="s">
        <v>15350</v>
      </c>
      <c r="D6229" s="120">
        <v>256.55</v>
      </c>
    </row>
    <row r="6230" spans="1:4" ht="15.75" customHeight="1" x14ac:dyDescent="0.25">
      <c r="A6230" s="118">
        <v>6219416</v>
      </c>
      <c r="B6230" s="119" t="s">
        <v>21397</v>
      </c>
      <c r="C6230" s="118" t="s">
        <v>15350</v>
      </c>
      <c r="D6230" s="120">
        <v>196.6</v>
      </c>
    </row>
    <row r="6231" spans="1:4" ht="15.75" customHeight="1" x14ac:dyDescent="0.25">
      <c r="A6231" s="118">
        <v>6219410</v>
      </c>
      <c r="B6231" s="119" t="s">
        <v>21398</v>
      </c>
      <c r="C6231" s="118" t="s">
        <v>15350</v>
      </c>
      <c r="D6231" s="120">
        <v>136.75</v>
      </c>
    </row>
    <row r="6232" spans="1:4" ht="15.75" customHeight="1" x14ac:dyDescent="0.25">
      <c r="A6232" s="118">
        <v>6219505</v>
      </c>
      <c r="B6232" s="119" t="s">
        <v>21399</v>
      </c>
      <c r="C6232" s="118" t="s">
        <v>15350</v>
      </c>
      <c r="D6232" s="120">
        <v>111.37</v>
      </c>
    </row>
    <row r="6233" spans="1:4" ht="15.75" customHeight="1" x14ac:dyDescent="0.25">
      <c r="A6233" s="118">
        <v>6219423</v>
      </c>
      <c r="B6233" s="119" t="s">
        <v>21400</v>
      </c>
      <c r="C6233" s="118" t="s">
        <v>15350</v>
      </c>
      <c r="D6233" s="120">
        <v>262.32</v>
      </c>
    </row>
    <row r="6234" spans="1:4" ht="15.75" customHeight="1" x14ac:dyDescent="0.25">
      <c r="A6234" s="118">
        <v>6219417</v>
      </c>
      <c r="B6234" s="119" t="s">
        <v>21401</v>
      </c>
      <c r="C6234" s="118" t="s">
        <v>15350</v>
      </c>
      <c r="D6234" s="120">
        <v>198.57</v>
      </c>
    </row>
    <row r="6235" spans="1:4" ht="15.75" customHeight="1" x14ac:dyDescent="0.25">
      <c r="A6235" s="118">
        <v>6219411</v>
      </c>
      <c r="B6235" s="119" t="s">
        <v>21402</v>
      </c>
      <c r="C6235" s="118" t="s">
        <v>15350</v>
      </c>
      <c r="D6235" s="120">
        <v>134.91</v>
      </c>
    </row>
    <row r="6236" spans="1:4" ht="15.75" customHeight="1" x14ac:dyDescent="0.25">
      <c r="A6236" s="118">
        <v>6219520</v>
      </c>
      <c r="B6236" s="119" t="s">
        <v>21403</v>
      </c>
      <c r="C6236" s="118" t="s">
        <v>16589</v>
      </c>
      <c r="D6236" s="120">
        <v>63.35</v>
      </c>
    </row>
    <row r="6237" spans="1:4" ht="15.75" customHeight="1" x14ac:dyDescent="0.25">
      <c r="A6237" s="118">
        <v>6219433</v>
      </c>
      <c r="B6237" s="119" t="s">
        <v>21404</v>
      </c>
      <c r="C6237" s="118" t="s">
        <v>15233</v>
      </c>
      <c r="D6237" s="120">
        <v>134.75</v>
      </c>
    </row>
    <row r="6238" spans="1:4" ht="15.75" customHeight="1" x14ac:dyDescent="0.25">
      <c r="A6238" s="118">
        <v>6205801</v>
      </c>
      <c r="B6238" s="119" t="s">
        <v>21405</v>
      </c>
      <c r="C6238" s="118" t="s">
        <v>15233</v>
      </c>
      <c r="D6238" s="120">
        <v>97.86</v>
      </c>
    </row>
    <row r="6239" spans="1:4" ht="15.75" customHeight="1" x14ac:dyDescent="0.25">
      <c r="A6239" s="118">
        <v>6219524</v>
      </c>
      <c r="B6239" s="119" t="s">
        <v>21406</v>
      </c>
      <c r="C6239" s="118" t="s">
        <v>15154</v>
      </c>
      <c r="D6239" s="120">
        <v>14.5</v>
      </c>
    </row>
    <row r="6240" spans="1:4" ht="15.75" customHeight="1" x14ac:dyDescent="0.25">
      <c r="A6240" s="118">
        <v>6416036</v>
      </c>
      <c r="B6240" s="119" t="s">
        <v>21407</v>
      </c>
      <c r="C6240" s="118" t="s">
        <v>15350</v>
      </c>
      <c r="D6240" s="120">
        <v>129.06</v>
      </c>
    </row>
    <row r="6241" spans="1:4" ht="15.75" customHeight="1" x14ac:dyDescent="0.25">
      <c r="A6241" s="118">
        <v>6416038</v>
      </c>
      <c r="B6241" s="119" t="s">
        <v>21408</v>
      </c>
      <c r="C6241" s="118" t="s">
        <v>15350</v>
      </c>
      <c r="D6241" s="120">
        <v>72.569999999999993</v>
      </c>
    </row>
    <row r="6242" spans="1:4" ht="15.75" customHeight="1" x14ac:dyDescent="0.25">
      <c r="A6242" s="118">
        <v>6416037</v>
      </c>
      <c r="B6242" s="119" t="s">
        <v>21409</v>
      </c>
      <c r="C6242" s="118" t="s">
        <v>15350</v>
      </c>
      <c r="D6242" s="120">
        <v>141.09</v>
      </c>
    </row>
    <row r="6243" spans="1:4" ht="15.75" customHeight="1" x14ac:dyDescent="0.25">
      <c r="A6243" s="118">
        <v>6416035</v>
      </c>
      <c r="B6243" s="119" t="s">
        <v>21410</v>
      </c>
      <c r="C6243" s="118" t="s">
        <v>15350</v>
      </c>
      <c r="D6243" s="120">
        <v>83.21</v>
      </c>
    </row>
    <row r="6244" spans="1:4" ht="15.75" customHeight="1" x14ac:dyDescent="0.25">
      <c r="A6244" s="118">
        <v>6416076</v>
      </c>
      <c r="B6244" s="119" t="s">
        <v>21411</v>
      </c>
      <c r="C6244" s="118" t="s">
        <v>19544</v>
      </c>
      <c r="D6244" s="120">
        <v>188.62</v>
      </c>
    </row>
    <row r="6245" spans="1:4" ht="15.75" customHeight="1" x14ac:dyDescent="0.25">
      <c r="A6245" s="118">
        <v>6416075</v>
      </c>
      <c r="B6245" s="119" t="s">
        <v>21412</v>
      </c>
      <c r="C6245" s="118" t="s">
        <v>19544</v>
      </c>
      <c r="D6245" s="120">
        <v>125.94</v>
      </c>
    </row>
    <row r="6246" spans="1:4" ht="15.75" customHeight="1" x14ac:dyDescent="0.25">
      <c r="A6246" s="118">
        <v>6416226</v>
      </c>
      <c r="B6246" s="119" t="s">
        <v>21413</v>
      </c>
      <c r="C6246" s="118" t="s">
        <v>19544</v>
      </c>
      <c r="D6246" s="120">
        <v>176.21</v>
      </c>
    </row>
    <row r="6247" spans="1:4" ht="15.75" customHeight="1" x14ac:dyDescent="0.25">
      <c r="A6247" s="118">
        <v>6416225</v>
      </c>
      <c r="B6247" s="119" t="s">
        <v>21414</v>
      </c>
      <c r="C6247" s="118" t="s">
        <v>19544</v>
      </c>
      <c r="D6247" s="120">
        <v>112.15</v>
      </c>
    </row>
    <row r="6248" spans="1:4" ht="15.75" customHeight="1" x14ac:dyDescent="0.25">
      <c r="A6248" s="118">
        <v>6416084</v>
      </c>
      <c r="B6248" s="119" t="s">
        <v>21415</v>
      </c>
      <c r="C6248" s="118" t="s">
        <v>19544</v>
      </c>
      <c r="D6248" s="120">
        <v>178.89</v>
      </c>
    </row>
    <row r="6249" spans="1:4" ht="15.75" customHeight="1" x14ac:dyDescent="0.25">
      <c r="A6249" s="118">
        <v>6416083</v>
      </c>
      <c r="B6249" s="119" t="s">
        <v>21416</v>
      </c>
      <c r="C6249" s="118" t="s">
        <v>19544</v>
      </c>
      <c r="D6249" s="120">
        <v>113.03</v>
      </c>
    </row>
    <row r="6250" spans="1:4" ht="15.75" customHeight="1" x14ac:dyDescent="0.25">
      <c r="A6250" s="118">
        <v>6416234</v>
      </c>
      <c r="B6250" s="119" t="s">
        <v>21417</v>
      </c>
      <c r="C6250" s="118" t="s">
        <v>19544</v>
      </c>
      <c r="D6250" s="120">
        <v>185.99</v>
      </c>
    </row>
    <row r="6251" spans="1:4" ht="15.75" customHeight="1" x14ac:dyDescent="0.25">
      <c r="A6251" s="118">
        <v>6416233</v>
      </c>
      <c r="B6251" s="119" t="s">
        <v>21418</v>
      </c>
      <c r="C6251" s="118" t="s">
        <v>19544</v>
      </c>
      <c r="D6251" s="120">
        <v>121.3</v>
      </c>
    </row>
    <row r="6252" spans="1:4" ht="15.75" customHeight="1" x14ac:dyDescent="0.25">
      <c r="A6252" s="118">
        <v>6416236</v>
      </c>
      <c r="B6252" s="119" t="s">
        <v>21419</v>
      </c>
      <c r="C6252" s="118" t="s">
        <v>19544</v>
      </c>
      <c r="D6252" s="120">
        <v>190.62</v>
      </c>
    </row>
    <row r="6253" spans="1:4" ht="15.75" customHeight="1" x14ac:dyDescent="0.25">
      <c r="A6253" s="118">
        <v>6416235</v>
      </c>
      <c r="B6253" s="119" t="s">
        <v>21420</v>
      </c>
      <c r="C6253" s="118" t="s">
        <v>19544</v>
      </c>
      <c r="D6253" s="120">
        <v>126.76</v>
      </c>
    </row>
    <row r="6254" spans="1:4" ht="15.75" customHeight="1" x14ac:dyDescent="0.25">
      <c r="A6254" s="118">
        <v>6416040</v>
      </c>
      <c r="B6254" s="119" t="s">
        <v>21421</v>
      </c>
      <c r="C6254" s="118" t="s">
        <v>15350</v>
      </c>
      <c r="D6254" s="120">
        <v>199.24</v>
      </c>
    </row>
    <row r="6255" spans="1:4" ht="15.75" customHeight="1" x14ac:dyDescent="0.25">
      <c r="A6255" s="118">
        <v>6416039</v>
      </c>
      <c r="B6255" s="119" t="s">
        <v>21422</v>
      </c>
      <c r="C6255" s="118" t="s">
        <v>15350</v>
      </c>
      <c r="D6255" s="120">
        <v>101.41</v>
      </c>
    </row>
    <row r="6256" spans="1:4" ht="15.75" customHeight="1" x14ac:dyDescent="0.25">
      <c r="A6256" s="118">
        <v>6416042</v>
      </c>
      <c r="B6256" s="119" t="s">
        <v>21423</v>
      </c>
      <c r="C6256" s="118" t="s">
        <v>15350</v>
      </c>
      <c r="D6256" s="120">
        <v>249.14</v>
      </c>
    </row>
    <row r="6257" spans="1:4" ht="15.75" customHeight="1" x14ac:dyDescent="0.25">
      <c r="A6257" s="118">
        <v>6416041</v>
      </c>
      <c r="B6257" s="119" t="s">
        <v>21424</v>
      </c>
      <c r="C6257" s="118" t="s">
        <v>15350</v>
      </c>
      <c r="D6257" s="120">
        <v>151.38</v>
      </c>
    </row>
    <row r="6258" spans="1:4" ht="15.75" customHeight="1" x14ac:dyDescent="0.25">
      <c r="A6258" s="118">
        <v>6416080</v>
      </c>
      <c r="B6258" s="119" t="s">
        <v>21425</v>
      </c>
      <c r="C6258" s="118" t="s">
        <v>19544</v>
      </c>
      <c r="D6258" s="120">
        <v>172.23</v>
      </c>
    </row>
    <row r="6259" spans="1:4" ht="15.75" customHeight="1" x14ac:dyDescent="0.25">
      <c r="A6259" s="118">
        <v>6416079</v>
      </c>
      <c r="B6259" s="119" t="s">
        <v>21426</v>
      </c>
      <c r="C6259" s="118" t="s">
        <v>19544</v>
      </c>
      <c r="D6259" s="120">
        <v>128.75</v>
      </c>
    </row>
    <row r="6260" spans="1:4" ht="15.75" customHeight="1" x14ac:dyDescent="0.25">
      <c r="A6260" s="118">
        <v>6416143</v>
      </c>
      <c r="B6260" s="119" t="s">
        <v>21427</v>
      </c>
      <c r="C6260" s="118" t="s">
        <v>19544</v>
      </c>
      <c r="D6260" s="120">
        <v>171</v>
      </c>
    </row>
    <row r="6261" spans="1:4" ht="15.75" customHeight="1" x14ac:dyDescent="0.25">
      <c r="A6261" s="118">
        <v>6416262</v>
      </c>
      <c r="B6261" s="119" t="s">
        <v>21428</v>
      </c>
      <c r="C6261" s="118" t="s">
        <v>19544</v>
      </c>
      <c r="D6261" s="120">
        <v>128.37</v>
      </c>
    </row>
    <row r="6262" spans="1:4" ht="15.75" customHeight="1" x14ac:dyDescent="0.25">
      <c r="A6262" s="118">
        <v>6416078</v>
      </c>
      <c r="B6262" s="119" t="s">
        <v>21429</v>
      </c>
      <c r="C6262" s="118" t="s">
        <v>19544</v>
      </c>
      <c r="D6262" s="120">
        <v>169.33</v>
      </c>
    </row>
    <row r="6263" spans="1:4" ht="15.75" customHeight="1" x14ac:dyDescent="0.25">
      <c r="A6263" s="118">
        <v>6416077</v>
      </c>
      <c r="B6263" s="119" t="s">
        <v>21430</v>
      </c>
      <c r="C6263" s="118" t="s">
        <v>19544</v>
      </c>
      <c r="D6263" s="120">
        <v>127.98</v>
      </c>
    </row>
    <row r="6264" spans="1:4" ht="15.75" customHeight="1" x14ac:dyDescent="0.25">
      <c r="A6264" s="118">
        <v>6416071</v>
      </c>
      <c r="B6264" s="119" t="s">
        <v>21431</v>
      </c>
      <c r="C6264" s="118" t="s">
        <v>19544</v>
      </c>
      <c r="D6264" s="120">
        <v>167.51</v>
      </c>
    </row>
    <row r="6265" spans="1:4" ht="15.75" customHeight="1" x14ac:dyDescent="0.25">
      <c r="A6265" s="118">
        <v>6416072</v>
      </c>
      <c r="B6265" s="119" t="s">
        <v>21432</v>
      </c>
      <c r="C6265" s="118" t="s">
        <v>19544</v>
      </c>
      <c r="D6265" s="120">
        <v>128.01</v>
      </c>
    </row>
    <row r="6266" spans="1:4" ht="15.75" customHeight="1" x14ac:dyDescent="0.25">
      <c r="A6266" s="118">
        <v>6416088</v>
      </c>
      <c r="B6266" s="119" t="s">
        <v>21433</v>
      </c>
      <c r="C6266" s="118" t="s">
        <v>19544</v>
      </c>
      <c r="D6266" s="120">
        <v>190.35</v>
      </c>
    </row>
    <row r="6267" spans="1:4" ht="15.75" customHeight="1" x14ac:dyDescent="0.25">
      <c r="A6267" s="118">
        <v>6416087</v>
      </c>
      <c r="B6267" s="119" t="s">
        <v>21434</v>
      </c>
      <c r="C6267" s="118" t="s">
        <v>19544</v>
      </c>
      <c r="D6267" s="120">
        <v>136.47</v>
      </c>
    </row>
    <row r="6268" spans="1:4" ht="15.75" customHeight="1" x14ac:dyDescent="0.25">
      <c r="A6268" s="118">
        <v>6416246</v>
      </c>
      <c r="B6268" s="119" t="s">
        <v>21435</v>
      </c>
      <c r="C6268" s="118" t="s">
        <v>19544</v>
      </c>
      <c r="D6268" s="120">
        <v>194.35</v>
      </c>
    </row>
    <row r="6269" spans="1:4" ht="15.75" customHeight="1" x14ac:dyDescent="0.25">
      <c r="A6269" s="118">
        <v>6416245</v>
      </c>
      <c r="B6269" s="119" t="s">
        <v>21436</v>
      </c>
      <c r="C6269" s="118" t="s">
        <v>19544</v>
      </c>
      <c r="D6269" s="120">
        <v>140.05000000000001</v>
      </c>
    </row>
    <row r="6270" spans="1:4" ht="15.75" customHeight="1" x14ac:dyDescent="0.25">
      <c r="A6270" s="118">
        <v>6416248</v>
      </c>
      <c r="B6270" s="119" t="s">
        <v>21437</v>
      </c>
      <c r="C6270" s="118" t="s">
        <v>19544</v>
      </c>
      <c r="D6270" s="120">
        <v>201.86</v>
      </c>
    </row>
    <row r="6271" spans="1:4" ht="15.75" customHeight="1" x14ac:dyDescent="0.25">
      <c r="A6271" s="118">
        <v>6416247</v>
      </c>
      <c r="B6271" s="119" t="s">
        <v>21438</v>
      </c>
      <c r="C6271" s="118" t="s">
        <v>19544</v>
      </c>
      <c r="D6271" s="120">
        <v>144.38</v>
      </c>
    </row>
    <row r="6272" spans="1:4" ht="15.75" customHeight="1" x14ac:dyDescent="0.25">
      <c r="A6272" s="118">
        <v>6416214</v>
      </c>
      <c r="B6272" s="119" t="s">
        <v>21439</v>
      </c>
      <c r="C6272" s="118" t="s">
        <v>19544</v>
      </c>
      <c r="D6272" s="120">
        <v>233.59</v>
      </c>
    </row>
    <row r="6273" spans="1:4" ht="15.75" customHeight="1" x14ac:dyDescent="0.25">
      <c r="A6273" s="118">
        <v>6416218</v>
      </c>
      <c r="B6273" s="119" t="s">
        <v>21440</v>
      </c>
      <c r="C6273" s="118" t="s">
        <v>19544</v>
      </c>
      <c r="D6273" s="120">
        <v>190.6</v>
      </c>
    </row>
    <row r="6274" spans="1:4" ht="15.75" customHeight="1" x14ac:dyDescent="0.25">
      <c r="A6274" s="118">
        <v>6416211</v>
      </c>
      <c r="B6274" s="119" t="s">
        <v>21441</v>
      </c>
      <c r="C6274" s="118" t="s">
        <v>19544</v>
      </c>
      <c r="D6274" s="120">
        <v>231.58</v>
      </c>
    </row>
    <row r="6275" spans="1:4" ht="15.75" customHeight="1" x14ac:dyDescent="0.25">
      <c r="A6275" s="118">
        <v>6416215</v>
      </c>
      <c r="B6275" s="119" t="s">
        <v>21442</v>
      </c>
      <c r="C6275" s="118" t="s">
        <v>19544</v>
      </c>
      <c r="D6275" s="120">
        <v>191.21</v>
      </c>
    </row>
    <row r="6276" spans="1:4" ht="15.75" customHeight="1" x14ac:dyDescent="0.25">
      <c r="A6276" s="118">
        <v>6416212</v>
      </c>
      <c r="B6276" s="119" t="s">
        <v>21443</v>
      </c>
      <c r="C6276" s="118" t="s">
        <v>19544</v>
      </c>
      <c r="D6276" s="120">
        <v>236.19</v>
      </c>
    </row>
    <row r="6277" spans="1:4" ht="15.75" customHeight="1" x14ac:dyDescent="0.25">
      <c r="A6277" s="118">
        <v>6416216</v>
      </c>
      <c r="B6277" s="119" t="s">
        <v>21444</v>
      </c>
      <c r="C6277" s="118" t="s">
        <v>19544</v>
      </c>
      <c r="D6277" s="120">
        <v>196.24</v>
      </c>
    </row>
    <row r="6278" spans="1:4" ht="15.75" customHeight="1" x14ac:dyDescent="0.25">
      <c r="A6278" s="118">
        <v>6416213</v>
      </c>
      <c r="B6278" s="119" t="s">
        <v>21445</v>
      </c>
      <c r="C6278" s="118" t="s">
        <v>19544</v>
      </c>
      <c r="D6278" s="120">
        <v>236.6</v>
      </c>
    </row>
    <row r="6279" spans="1:4" ht="15.75" customHeight="1" x14ac:dyDescent="0.25">
      <c r="A6279" s="118">
        <v>6416217</v>
      </c>
      <c r="B6279" s="119" t="s">
        <v>21446</v>
      </c>
      <c r="C6279" s="118" t="s">
        <v>19544</v>
      </c>
      <c r="D6279" s="120">
        <v>198.73</v>
      </c>
    </row>
    <row r="6280" spans="1:4" ht="15.75" customHeight="1" x14ac:dyDescent="0.25">
      <c r="A6280" s="118">
        <v>6416289</v>
      </c>
      <c r="B6280" s="119" t="s">
        <v>21447</v>
      </c>
      <c r="C6280" s="118" t="s">
        <v>15350</v>
      </c>
      <c r="D6280" s="120">
        <v>139.63</v>
      </c>
    </row>
    <row r="6281" spans="1:4" ht="15.75" customHeight="1" x14ac:dyDescent="0.25">
      <c r="A6281" s="118">
        <v>6416288</v>
      </c>
      <c r="B6281" s="119" t="s">
        <v>21448</v>
      </c>
      <c r="C6281" s="118" t="s">
        <v>15350</v>
      </c>
      <c r="D6281" s="120">
        <v>110.62</v>
      </c>
    </row>
    <row r="6282" spans="1:4" ht="15.75" customHeight="1" x14ac:dyDescent="0.25">
      <c r="A6282" s="118">
        <v>6416098</v>
      </c>
      <c r="B6282" s="119" t="s">
        <v>21449</v>
      </c>
      <c r="C6282" s="118" t="s">
        <v>19544</v>
      </c>
      <c r="D6282" s="120">
        <v>162.4</v>
      </c>
    </row>
    <row r="6283" spans="1:4" ht="15.75" customHeight="1" x14ac:dyDescent="0.25">
      <c r="A6283" s="118">
        <v>6416097</v>
      </c>
      <c r="B6283" s="119" t="s">
        <v>21450</v>
      </c>
      <c r="C6283" s="118" t="s">
        <v>19544</v>
      </c>
      <c r="D6283" s="120">
        <v>133.35</v>
      </c>
    </row>
    <row r="6284" spans="1:4" ht="15.75" customHeight="1" x14ac:dyDescent="0.25">
      <c r="A6284" s="118">
        <v>6416258</v>
      </c>
      <c r="B6284" s="119" t="s">
        <v>21451</v>
      </c>
      <c r="C6284" s="118" t="s">
        <v>19544</v>
      </c>
      <c r="D6284" s="120">
        <v>174.3</v>
      </c>
    </row>
    <row r="6285" spans="1:4" ht="15.75" customHeight="1" x14ac:dyDescent="0.25">
      <c r="A6285" s="118">
        <v>6416259</v>
      </c>
      <c r="B6285" s="119" t="s">
        <v>21452</v>
      </c>
      <c r="C6285" s="118" t="s">
        <v>19544</v>
      </c>
      <c r="D6285" s="120">
        <v>137.97</v>
      </c>
    </row>
    <row r="6286" spans="1:4" ht="15.75" customHeight="1" x14ac:dyDescent="0.25">
      <c r="A6286" s="118">
        <v>6416074</v>
      </c>
      <c r="B6286" s="119" t="s">
        <v>21453</v>
      </c>
      <c r="C6286" s="118" t="s">
        <v>15350</v>
      </c>
      <c r="D6286" s="120">
        <v>258.07</v>
      </c>
    </row>
    <row r="6287" spans="1:4" ht="15.75" customHeight="1" x14ac:dyDescent="0.25">
      <c r="A6287" s="118">
        <v>6416073</v>
      </c>
      <c r="B6287" s="119" t="s">
        <v>21454</v>
      </c>
      <c r="C6287" s="118" t="s">
        <v>15350</v>
      </c>
      <c r="D6287" s="120">
        <v>137.52000000000001</v>
      </c>
    </row>
    <row r="6288" spans="1:4" ht="15.75" customHeight="1" x14ac:dyDescent="0.25">
      <c r="A6288" s="118">
        <v>6416220</v>
      </c>
      <c r="B6288" s="119" t="s">
        <v>21455</v>
      </c>
      <c r="C6288" s="118" t="s">
        <v>15350</v>
      </c>
      <c r="D6288" s="120">
        <v>260.93</v>
      </c>
    </row>
    <row r="6289" spans="1:4" ht="15.75" customHeight="1" x14ac:dyDescent="0.25">
      <c r="A6289" s="118">
        <v>6416219</v>
      </c>
      <c r="B6289" s="119" t="s">
        <v>21456</v>
      </c>
      <c r="C6289" s="118" t="s">
        <v>15350</v>
      </c>
      <c r="D6289" s="120">
        <v>134.34</v>
      </c>
    </row>
    <row r="6290" spans="1:4" ht="15.75" customHeight="1" x14ac:dyDescent="0.25">
      <c r="A6290" s="118">
        <v>6416222</v>
      </c>
      <c r="B6290" s="119" t="s">
        <v>21457</v>
      </c>
      <c r="C6290" s="118" t="s">
        <v>15350</v>
      </c>
      <c r="D6290" s="120">
        <v>274.51</v>
      </c>
    </row>
    <row r="6291" spans="1:4" ht="15.75" customHeight="1" x14ac:dyDescent="0.25">
      <c r="A6291" s="118">
        <v>6416221</v>
      </c>
      <c r="B6291" s="119" t="s">
        <v>21458</v>
      </c>
      <c r="C6291" s="118" t="s">
        <v>15350</v>
      </c>
      <c r="D6291" s="120">
        <v>152.26</v>
      </c>
    </row>
    <row r="6292" spans="1:4" ht="15.75" customHeight="1" x14ac:dyDescent="0.25">
      <c r="A6292" s="118">
        <v>6416224</v>
      </c>
      <c r="B6292" s="119" t="s">
        <v>21459</v>
      </c>
      <c r="C6292" s="118" t="s">
        <v>15350</v>
      </c>
      <c r="D6292" s="120">
        <v>277.76</v>
      </c>
    </row>
    <row r="6293" spans="1:4" ht="15.75" customHeight="1" x14ac:dyDescent="0.25">
      <c r="A6293" s="118">
        <v>6416223</v>
      </c>
      <c r="B6293" s="119" t="s">
        <v>21460</v>
      </c>
      <c r="C6293" s="118" t="s">
        <v>15350</v>
      </c>
      <c r="D6293" s="120">
        <v>149.07</v>
      </c>
    </row>
    <row r="6294" spans="1:4" ht="15.75" customHeight="1" x14ac:dyDescent="0.25">
      <c r="A6294" s="118">
        <v>6416082</v>
      </c>
      <c r="B6294" s="119" t="s">
        <v>21461</v>
      </c>
      <c r="C6294" s="118" t="s">
        <v>15350</v>
      </c>
      <c r="D6294" s="120">
        <v>258.07</v>
      </c>
    </row>
    <row r="6295" spans="1:4" ht="15.75" customHeight="1" x14ac:dyDescent="0.25">
      <c r="A6295" s="118">
        <v>6416081</v>
      </c>
      <c r="B6295" s="119" t="s">
        <v>21462</v>
      </c>
      <c r="C6295" s="118" t="s">
        <v>15350</v>
      </c>
      <c r="D6295" s="120">
        <v>137.52000000000001</v>
      </c>
    </row>
    <row r="6296" spans="1:4" ht="15.75" customHeight="1" x14ac:dyDescent="0.25">
      <c r="A6296" s="118">
        <v>6416228</v>
      </c>
      <c r="B6296" s="119" t="s">
        <v>21463</v>
      </c>
      <c r="C6296" s="118" t="s">
        <v>15350</v>
      </c>
      <c r="D6296" s="120">
        <v>260.93</v>
      </c>
    </row>
    <row r="6297" spans="1:4" ht="15.75" customHeight="1" x14ac:dyDescent="0.25">
      <c r="A6297" s="118">
        <v>6416227</v>
      </c>
      <c r="B6297" s="119" t="s">
        <v>21464</v>
      </c>
      <c r="C6297" s="118" t="s">
        <v>15350</v>
      </c>
      <c r="D6297" s="120">
        <v>134.34</v>
      </c>
    </row>
    <row r="6298" spans="1:4" ht="15.75" customHeight="1" x14ac:dyDescent="0.25">
      <c r="A6298" s="118">
        <v>6416230</v>
      </c>
      <c r="B6298" s="119" t="s">
        <v>21465</v>
      </c>
      <c r="C6298" s="118" t="s">
        <v>15350</v>
      </c>
      <c r="D6298" s="120">
        <v>273.33999999999997</v>
      </c>
    </row>
    <row r="6299" spans="1:4" ht="15.75" customHeight="1" x14ac:dyDescent="0.25">
      <c r="A6299" s="118">
        <v>6416229</v>
      </c>
      <c r="B6299" s="119" t="s">
        <v>21466</v>
      </c>
      <c r="C6299" s="118" t="s">
        <v>15350</v>
      </c>
      <c r="D6299" s="120">
        <v>151.66</v>
      </c>
    </row>
    <row r="6300" spans="1:4" ht="15.75" customHeight="1" x14ac:dyDescent="0.25">
      <c r="A6300" s="118">
        <v>6416232</v>
      </c>
      <c r="B6300" s="119" t="s">
        <v>21467</v>
      </c>
      <c r="C6300" s="118" t="s">
        <v>15350</v>
      </c>
      <c r="D6300" s="120">
        <v>276.57</v>
      </c>
    </row>
    <row r="6301" spans="1:4" ht="15.75" customHeight="1" x14ac:dyDescent="0.25">
      <c r="A6301" s="118">
        <v>6416231</v>
      </c>
      <c r="B6301" s="119" t="s">
        <v>21468</v>
      </c>
      <c r="C6301" s="118" t="s">
        <v>15350</v>
      </c>
      <c r="D6301" s="120">
        <v>148.49</v>
      </c>
    </row>
    <row r="6302" spans="1:4" ht="15.75" customHeight="1" x14ac:dyDescent="0.25">
      <c r="A6302" s="118">
        <v>6416086</v>
      </c>
      <c r="B6302" s="119" t="s">
        <v>21469</v>
      </c>
      <c r="C6302" s="118" t="s">
        <v>19544</v>
      </c>
      <c r="D6302" s="120">
        <v>190.32</v>
      </c>
    </row>
    <row r="6303" spans="1:4" ht="15.75" customHeight="1" x14ac:dyDescent="0.25">
      <c r="A6303" s="118">
        <v>6416085</v>
      </c>
      <c r="B6303" s="119" t="s">
        <v>21470</v>
      </c>
      <c r="C6303" s="118" t="s">
        <v>19544</v>
      </c>
      <c r="D6303" s="120">
        <v>135.72</v>
      </c>
    </row>
    <row r="6304" spans="1:4" ht="15.75" customHeight="1" x14ac:dyDescent="0.25">
      <c r="A6304" s="118">
        <v>6416238</v>
      </c>
      <c r="B6304" s="119" t="s">
        <v>21471</v>
      </c>
      <c r="C6304" s="118" t="s">
        <v>19544</v>
      </c>
      <c r="D6304" s="120">
        <v>180.47</v>
      </c>
    </row>
    <row r="6305" spans="1:4" ht="15.75" customHeight="1" x14ac:dyDescent="0.25">
      <c r="A6305" s="118">
        <v>6416237</v>
      </c>
      <c r="B6305" s="119" t="s">
        <v>21472</v>
      </c>
      <c r="C6305" s="118" t="s">
        <v>19544</v>
      </c>
      <c r="D6305" s="120">
        <v>124.4</v>
      </c>
    </row>
    <row r="6306" spans="1:4" ht="15.75" customHeight="1" x14ac:dyDescent="0.25">
      <c r="A6306" s="118">
        <v>6416240</v>
      </c>
      <c r="B6306" s="119" t="s">
        <v>21473</v>
      </c>
      <c r="C6306" s="118" t="s">
        <v>19544</v>
      </c>
      <c r="D6306" s="120">
        <v>191.32</v>
      </c>
    </row>
    <row r="6307" spans="1:4" ht="15.75" customHeight="1" x14ac:dyDescent="0.25">
      <c r="A6307" s="118">
        <v>6416239</v>
      </c>
      <c r="B6307" s="119" t="s">
        <v>21474</v>
      </c>
      <c r="C6307" s="118" t="s">
        <v>19544</v>
      </c>
      <c r="D6307" s="120">
        <v>134.4</v>
      </c>
    </row>
    <row r="6308" spans="1:4" ht="15.75" customHeight="1" x14ac:dyDescent="0.25">
      <c r="A6308" s="118">
        <v>6416242</v>
      </c>
      <c r="B6308" s="119" t="s">
        <v>21475</v>
      </c>
      <c r="C6308" s="118" t="s">
        <v>19544</v>
      </c>
      <c r="D6308" s="120">
        <v>193.77</v>
      </c>
    </row>
    <row r="6309" spans="1:4" ht="15.75" customHeight="1" x14ac:dyDescent="0.25">
      <c r="A6309" s="118">
        <v>6416241</v>
      </c>
      <c r="B6309" s="119" t="s">
        <v>21476</v>
      </c>
      <c r="C6309" s="118" t="s">
        <v>19544</v>
      </c>
      <c r="D6309" s="120">
        <v>140.63</v>
      </c>
    </row>
    <row r="6310" spans="1:4" ht="15.75" customHeight="1" x14ac:dyDescent="0.25">
      <c r="A6310" s="118">
        <v>6416244</v>
      </c>
      <c r="B6310" s="119" t="s">
        <v>21477</v>
      </c>
      <c r="C6310" s="118" t="s">
        <v>19544</v>
      </c>
      <c r="D6310" s="120">
        <v>192.88</v>
      </c>
    </row>
    <row r="6311" spans="1:4" ht="15.75" customHeight="1" x14ac:dyDescent="0.25">
      <c r="A6311" s="118">
        <v>6416243</v>
      </c>
      <c r="B6311" s="119" t="s">
        <v>21478</v>
      </c>
      <c r="C6311" s="118" t="s">
        <v>19544</v>
      </c>
      <c r="D6311" s="120">
        <v>140.22</v>
      </c>
    </row>
    <row r="6312" spans="1:4" ht="15.75" customHeight="1" x14ac:dyDescent="0.25">
      <c r="A6312" s="118">
        <v>6416250</v>
      </c>
      <c r="B6312" s="119" t="s">
        <v>21479</v>
      </c>
      <c r="C6312" s="118" t="s">
        <v>15350</v>
      </c>
      <c r="D6312" s="120">
        <v>64.72</v>
      </c>
    </row>
    <row r="6313" spans="1:4" ht="15.75" customHeight="1" x14ac:dyDescent="0.25">
      <c r="A6313" s="118">
        <v>6416153</v>
      </c>
      <c r="B6313" s="119" t="s">
        <v>21480</v>
      </c>
      <c r="C6313" s="118" t="s">
        <v>15350</v>
      </c>
      <c r="D6313" s="120">
        <v>20.62</v>
      </c>
    </row>
    <row r="6314" spans="1:4" ht="15.75" customHeight="1" x14ac:dyDescent="0.25">
      <c r="A6314" s="118">
        <v>6416185</v>
      </c>
      <c r="B6314" s="119" t="s">
        <v>21481</v>
      </c>
      <c r="C6314" s="118" t="s">
        <v>15350</v>
      </c>
      <c r="D6314" s="120">
        <v>111.48</v>
      </c>
    </row>
    <row r="6315" spans="1:4" ht="15.75" customHeight="1" x14ac:dyDescent="0.25">
      <c r="A6315" s="118">
        <v>6416184</v>
      </c>
      <c r="B6315" s="119" t="s">
        <v>21482</v>
      </c>
      <c r="C6315" s="118" t="s">
        <v>15350</v>
      </c>
      <c r="D6315" s="120">
        <v>82.37</v>
      </c>
    </row>
    <row r="6316" spans="1:4" ht="15.75" customHeight="1" x14ac:dyDescent="0.25">
      <c r="A6316" s="118">
        <v>6416030</v>
      </c>
      <c r="B6316" s="119" t="s">
        <v>21483</v>
      </c>
      <c r="C6316" s="118" t="s">
        <v>15350</v>
      </c>
      <c r="D6316" s="120">
        <v>68.290000000000006</v>
      </c>
    </row>
    <row r="6317" spans="1:4" ht="15.75" customHeight="1" x14ac:dyDescent="0.25">
      <c r="A6317" s="118">
        <v>6416029</v>
      </c>
      <c r="B6317" s="119" t="s">
        <v>21484</v>
      </c>
      <c r="C6317" s="118" t="s">
        <v>15350</v>
      </c>
      <c r="D6317" s="120">
        <v>38.28</v>
      </c>
    </row>
    <row r="6318" spans="1:4" ht="15.75" customHeight="1" x14ac:dyDescent="0.25">
      <c r="A6318" s="118">
        <v>6416056</v>
      </c>
      <c r="B6318" s="119" t="s">
        <v>21485</v>
      </c>
      <c r="C6318" s="118" t="s">
        <v>15350</v>
      </c>
      <c r="D6318" s="120">
        <v>102.35</v>
      </c>
    </row>
    <row r="6319" spans="1:4" ht="15.75" customHeight="1" x14ac:dyDescent="0.25">
      <c r="A6319" s="118">
        <v>6416278</v>
      </c>
      <c r="B6319" s="119" t="s">
        <v>21486</v>
      </c>
      <c r="C6319" s="118" t="s">
        <v>15350</v>
      </c>
      <c r="D6319" s="120">
        <v>29.01</v>
      </c>
    </row>
    <row r="6320" spans="1:4" ht="15.75" customHeight="1" x14ac:dyDescent="0.25">
      <c r="A6320" s="118">
        <v>6416047</v>
      </c>
      <c r="B6320" s="119" t="s">
        <v>21487</v>
      </c>
      <c r="C6320" s="118" t="s">
        <v>15350</v>
      </c>
      <c r="D6320" s="120">
        <v>52.4</v>
      </c>
    </row>
    <row r="6321" spans="1:4" ht="15.75" customHeight="1" x14ac:dyDescent="0.25">
      <c r="A6321" s="118">
        <v>6416090</v>
      </c>
      <c r="B6321" s="119" t="s">
        <v>21488</v>
      </c>
      <c r="C6321" s="118" t="s">
        <v>15350</v>
      </c>
      <c r="D6321" s="120">
        <v>395.85</v>
      </c>
    </row>
    <row r="6322" spans="1:4" ht="15.75" customHeight="1" x14ac:dyDescent="0.25">
      <c r="A6322" s="118">
        <v>6416089</v>
      </c>
      <c r="B6322" s="119" t="s">
        <v>21489</v>
      </c>
      <c r="C6322" s="118" t="s">
        <v>15350</v>
      </c>
      <c r="D6322" s="120">
        <v>291.06</v>
      </c>
    </row>
    <row r="6323" spans="1:4" ht="15.75" customHeight="1" x14ac:dyDescent="0.25">
      <c r="A6323" s="118">
        <v>6416094</v>
      </c>
      <c r="B6323" s="119" t="s">
        <v>21490</v>
      </c>
      <c r="C6323" s="118" t="s">
        <v>15350</v>
      </c>
      <c r="D6323" s="120">
        <v>319.19</v>
      </c>
    </row>
    <row r="6324" spans="1:4" ht="15.75" customHeight="1" x14ac:dyDescent="0.25">
      <c r="A6324" s="118">
        <v>6416093</v>
      </c>
      <c r="B6324" s="119" t="s">
        <v>21491</v>
      </c>
      <c r="C6324" s="118" t="s">
        <v>15350</v>
      </c>
      <c r="D6324" s="120">
        <v>225.38</v>
      </c>
    </row>
    <row r="6325" spans="1:4" ht="15.75" customHeight="1" x14ac:dyDescent="0.25">
      <c r="A6325" s="118">
        <v>6416092</v>
      </c>
      <c r="B6325" s="119" t="s">
        <v>21492</v>
      </c>
      <c r="C6325" s="118" t="s">
        <v>15350</v>
      </c>
      <c r="D6325" s="120">
        <v>266.77999999999997</v>
      </c>
    </row>
    <row r="6326" spans="1:4" ht="15.75" customHeight="1" x14ac:dyDescent="0.25">
      <c r="A6326" s="118">
        <v>6416091</v>
      </c>
      <c r="B6326" s="119" t="s">
        <v>21493</v>
      </c>
      <c r="C6326" s="118" t="s">
        <v>15350</v>
      </c>
      <c r="D6326" s="120">
        <v>168.7</v>
      </c>
    </row>
    <row r="6327" spans="1:4" ht="15.75" customHeight="1" x14ac:dyDescent="0.25">
      <c r="A6327" s="118">
        <v>6817809</v>
      </c>
      <c r="B6327" s="119" t="s">
        <v>21494</v>
      </c>
      <c r="C6327" s="118" t="s">
        <v>15233</v>
      </c>
      <c r="D6327" s="120">
        <v>1029.82</v>
      </c>
    </row>
    <row r="6328" spans="1:4" ht="15.75" customHeight="1" x14ac:dyDescent="0.25">
      <c r="A6328" s="118">
        <v>6817810</v>
      </c>
      <c r="B6328" s="119" t="s">
        <v>21495</v>
      </c>
      <c r="C6328" s="118" t="s">
        <v>15233</v>
      </c>
      <c r="D6328" s="120">
        <v>937.19</v>
      </c>
    </row>
    <row r="6329" spans="1:4" ht="15.75" customHeight="1" x14ac:dyDescent="0.25">
      <c r="A6329" s="118">
        <v>6817811</v>
      </c>
      <c r="B6329" s="119" t="s">
        <v>21496</v>
      </c>
      <c r="C6329" s="118" t="s">
        <v>15233</v>
      </c>
      <c r="D6329" s="120">
        <v>1100.81</v>
      </c>
    </row>
    <row r="6330" spans="1:4" ht="15.75" customHeight="1" x14ac:dyDescent="0.25">
      <c r="A6330" s="118">
        <v>6817812</v>
      </c>
      <c r="B6330" s="119" t="s">
        <v>21497</v>
      </c>
      <c r="C6330" s="118" t="s">
        <v>15233</v>
      </c>
      <c r="D6330" s="120">
        <v>998.43</v>
      </c>
    </row>
    <row r="6331" spans="1:4" ht="15.75" customHeight="1" x14ac:dyDescent="0.25">
      <c r="A6331" s="118">
        <v>6817813</v>
      </c>
      <c r="B6331" s="119" t="s">
        <v>21498</v>
      </c>
      <c r="C6331" s="118" t="s">
        <v>15233</v>
      </c>
      <c r="D6331" s="120">
        <v>1743.28</v>
      </c>
    </row>
    <row r="6332" spans="1:4" ht="15.75" customHeight="1" x14ac:dyDescent="0.25">
      <c r="A6332" s="118">
        <v>6817814</v>
      </c>
      <c r="B6332" s="119" t="s">
        <v>21499</v>
      </c>
      <c r="C6332" s="118" t="s">
        <v>15233</v>
      </c>
      <c r="D6332" s="120">
        <v>1582.4</v>
      </c>
    </row>
    <row r="6333" spans="1:4" ht="15.75" customHeight="1" x14ac:dyDescent="0.25">
      <c r="A6333" s="118">
        <v>6817815</v>
      </c>
      <c r="B6333" s="119" t="s">
        <v>21500</v>
      </c>
      <c r="C6333" s="118" t="s">
        <v>15233</v>
      </c>
      <c r="D6333" s="120">
        <v>1464.38</v>
      </c>
    </row>
    <row r="6334" spans="1:4" ht="15.75" customHeight="1" x14ac:dyDescent="0.25">
      <c r="A6334" s="118">
        <v>6817816</v>
      </c>
      <c r="B6334" s="119" t="s">
        <v>21501</v>
      </c>
      <c r="C6334" s="118" t="s">
        <v>15233</v>
      </c>
      <c r="D6334" s="120">
        <v>1303.49</v>
      </c>
    </row>
    <row r="6335" spans="1:4" ht="15.75" customHeight="1" x14ac:dyDescent="0.25">
      <c r="A6335" s="118">
        <v>6817817</v>
      </c>
      <c r="B6335" s="119" t="s">
        <v>21502</v>
      </c>
      <c r="C6335" s="118" t="s">
        <v>15233</v>
      </c>
      <c r="D6335" s="120">
        <v>1182.97</v>
      </c>
    </row>
    <row r="6336" spans="1:4" ht="15.75" customHeight="1" x14ac:dyDescent="0.25">
      <c r="A6336" s="118">
        <v>6817818</v>
      </c>
      <c r="B6336" s="119" t="s">
        <v>21503</v>
      </c>
      <c r="C6336" s="118" t="s">
        <v>15233</v>
      </c>
      <c r="D6336" s="120">
        <v>1072.06</v>
      </c>
    </row>
    <row r="6337" spans="1:4" ht="15.75" customHeight="1" x14ac:dyDescent="0.25">
      <c r="A6337" s="118">
        <v>6817819</v>
      </c>
      <c r="B6337" s="119" t="s">
        <v>21504</v>
      </c>
      <c r="C6337" s="118" t="s">
        <v>15233</v>
      </c>
      <c r="D6337" s="120">
        <v>1831.19</v>
      </c>
    </row>
    <row r="6338" spans="1:4" ht="15.75" customHeight="1" x14ac:dyDescent="0.25">
      <c r="A6338" s="118">
        <v>6817820</v>
      </c>
      <c r="B6338" s="119" t="s">
        <v>21505</v>
      </c>
      <c r="C6338" s="118" t="s">
        <v>15233</v>
      </c>
      <c r="D6338" s="120">
        <v>1658.12</v>
      </c>
    </row>
    <row r="6339" spans="1:4" ht="15.75" customHeight="1" x14ac:dyDescent="0.25">
      <c r="A6339" s="118">
        <v>6817821</v>
      </c>
      <c r="B6339" s="119" t="s">
        <v>21506</v>
      </c>
      <c r="C6339" s="118" t="s">
        <v>15233</v>
      </c>
      <c r="D6339" s="120">
        <v>1561.51</v>
      </c>
    </row>
    <row r="6340" spans="1:4" ht="15.75" customHeight="1" x14ac:dyDescent="0.25">
      <c r="A6340" s="118">
        <v>6817822</v>
      </c>
      <c r="B6340" s="119" t="s">
        <v>21507</v>
      </c>
      <c r="C6340" s="118" t="s">
        <v>15233</v>
      </c>
      <c r="D6340" s="120">
        <v>1388.44</v>
      </c>
    </row>
    <row r="6341" spans="1:4" ht="15.75" customHeight="1" x14ac:dyDescent="0.25">
      <c r="A6341" s="118">
        <v>6817823</v>
      </c>
      <c r="B6341" s="119" t="s">
        <v>21508</v>
      </c>
      <c r="C6341" s="118" t="s">
        <v>15233</v>
      </c>
      <c r="D6341" s="120">
        <v>1269.8800000000001</v>
      </c>
    </row>
    <row r="6342" spans="1:4" ht="15.75" customHeight="1" x14ac:dyDescent="0.25">
      <c r="A6342" s="118">
        <v>6817824</v>
      </c>
      <c r="B6342" s="119" t="s">
        <v>21509</v>
      </c>
      <c r="C6342" s="118" t="s">
        <v>15233</v>
      </c>
      <c r="D6342" s="120">
        <v>1149.22</v>
      </c>
    </row>
    <row r="6343" spans="1:4" ht="15.75" customHeight="1" x14ac:dyDescent="0.25">
      <c r="A6343" s="118">
        <v>6817825</v>
      </c>
      <c r="B6343" s="119" t="s">
        <v>21510</v>
      </c>
      <c r="C6343" s="118" t="s">
        <v>15233</v>
      </c>
      <c r="D6343" s="120">
        <v>1858.02</v>
      </c>
    </row>
    <row r="6344" spans="1:4" ht="15.75" customHeight="1" x14ac:dyDescent="0.25">
      <c r="A6344" s="118">
        <v>6817826</v>
      </c>
      <c r="B6344" s="119" t="s">
        <v>21511</v>
      </c>
      <c r="C6344" s="118" t="s">
        <v>15233</v>
      </c>
      <c r="D6344" s="120">
        <v>1672.76</v>
      </c>
    </row>
    <row r="6345" spans="1:4" ht="15.75" customHeight="1" x14ac:dyDescent="0.25">
      <c r="A6345" s="118">
        <v>6817827</v>
      </c>
      <c r="B6345" s="119" t="s">
        <v>21512</v>
      </c>
      <c r="C6345" s="118" t="s">
        <v>15233</v>
      </c>
      <c r="D6345" s="120">
        <v>1658.63</v>
      </c>
    </row>
    <row r="6346" spans="1:4" ht="15.75" customHeight="1" x14ac:dyDescent="0.25">
      <c r="A6346" s="118">
        <v>6817828</v>
      </c>
      <c r="B6346" s="119" t="s">
        <v>21513</v>
      </c>
      <c r="C6346" s="118" t="s">
        <v>15233</v>
      </c>
      <c r="D6346" s="120">
        <v>1473.37</v>
      </c>
    </row>
    <row r="6347" spans="1:4" ht="15.75" customHeight="1" x14ac:dyDescent="0.25">
      <c r="A6347" s="118">
        <v>6817753</v>
      </c>
      <c r="B6347" s="119" t="s">
        <v>21514</v>
      </c>
      <c r="C6347" s="118" t="s">
        <v>15233</v>
      </c>
      <c r="D6347" s="120">
        <v>1387.16</v>
      </c>
    </row>
    <row r="6348" spans="1:4" ht="15.75" customHeight="1" x14ac:dyDescent="0.25">
      <c r="A6348" s="118">
        <v>6817754</v>
      </c>
      <c r="B6348" s="119" t="s">
        <v>21515</v>
      </c>
      <c r="C6348" s="118" t="s">
        <v>15233</v>
      </c>
      <c r="D6348" s="120">
        <v>1256.75</v>
      </c>
    </row>
    <row r="6349" spans="1:4" ht="15.75" customHeight="1" x14ac:dyDescent="0.25">
      <c r="A6349" s="118">
        <v>6817755</v>
      </c>
      <c r="B6349" s="119" t="s">
        <v>21516</v>
      </c>
      <c r="C6349" s="118" t="s">
        <v>15233</v>
      </c>
      <c r="D6349" s="120">
        <v>1325.55</v>
      </c>
    </row>
    <row r="6350" spans="1:4" ht="15.75" customHeight="1" x14ac:dyDescent="0.25">
      <c r="A6350" s="118">
        <v>6817756</v>
      </c>
      <c r="B6350" s="119" t="s">
        <v>21517</v>
      </c>
      <c r="C6350" s="118" t="s">
        <v>15233</v>
      </c>
      <c r="D6350" s="120">
        <v>1195.1400000000001</v>
      </c>
    </row>
    <row r="6351" spans="1:4" ht="15.75" customHeight="1" x14ac:dyDescent="0.25">
      <c r="A6351" s="118">
        <v>6817763</v>
      </c>
      <c r="B6351" s="119" t="s">
        <v>21518</v>
      </c>
      <c r="C6351" s="118" t="s">
        <v>15233</v>
      </c>
      <c r="D6351" s="120">
        <v>1691.35</v>
      </c>
    </row>
    <row r="6352" spans="1:4" ht="15.75" customHeight="1" x14ac:dyDescent="0.25">
      <c r="A6352" s="118">
        <v>6817764</v>
      </c>
      <c r="B6352" s="119" t="s">
        <v>21519</v>
      </c>
      <c r="C6352" s="118" t="s">
        <v>15233</v>
      </c>
      <c r="D6352" s="120">
        <v>1518.63</v>
      </c>
    </row>
    <row r="6353" spans="1:4" ht="15.75" customHeight="1" x14ac:dyDescent="0.25">
      <c r="A6353" s="118">
        <v>6817765</v>
      </c>
      <c r="B6353" s="119" t="s">
        <v>21520</v>
      </c>
      <c r="C6353" s="118" t="s">
        <v>15233</v>
      </c>
      <c r="D6353" s="120">
        <v>1983.75</v>
      </c>
    </row>
    <row r="6354" spans="1:4" ht="15.75" customHeight="1" x14ac:dyDescent="0.25">
      <c r="A6354" s="118">
        <v>6817766</v>
      </c>
      <c r="B6354" s="119" t="s">
        <v>21521</v>
      </c>
      <c r="C6354" s="118" t="s">
        <v>15233</v>
      </c>
      <c r="D6354" s="120">
        <v>1821.26</v>
      </c>
    </row>
    <row r="6355" spans="1:4" ht="15.75" customHeight="1" x14ac:dyDescent="0.25">
      <c r="A6355" s="118">
        <v>6817757</v>
      </c>
      <c r="B6355" s="119" t="s">
        <v>21522</v>
      </c>
      <c r="C6355" s="118" t="s">
        <v>15233</v>
      </c>
      <c r="D6355" s="120">
        <v>1325.55</v>
      </c>
    </row>
    <row r="6356" spans="1:4" ht="15.75" customHeight="1" x14ac:dyDescent="0.25">
      <c r="A6356" s="118">
        <v>6817758</v>
      </c>
      <c r="B6356" s="119" t="s">
        <v>21523</v>
      </c>
      <c r="C6356" s="118" t="s">
        <v>15233</v>
      </c>
      <c r="D6356" s="120">
        <v>1195.1400000000001</v>
      </c>
    </row>
    <row r="6357" spans="1:4" ht="15.75" customHeight="1" x14ac:dyDescent="0.25">
      <c r="A6357" s="118">
        <v>6817759</v>
      </c>
      <c r="B6357" s="119" t="s">
        <v>21524</v>
      </c>
      <c r="C6357" s="118" t="s">
        <v>15233</v>
      </c>
      <c r="D6357" s="120">
        <v>1449.49</v>
      </c>
    </row>
    <row r="6358" spans="1:4" ht="15.75" customHeight="1" x14ac:dyDescent="0.25">
      <c r="A6358" s="118">
        <v>6817760</v>
      </c>
      <c r="B6358" s="119" t="s">
        <v>21525</v>
      </c>
      <c r="C6358" s="118" t="s">
        <v>15233</v>
      </c>
      <c r="D6358" s="120">
        <v>1321.15</v>
      </c>
    </row>
    <row r="6359" spans="1:4" ht="15.75" customHeight="1" x14ac:dyDescent="0.25">
      <c r="A6359" s="118">
        <v>6817761</v>
      </c>
      <c r="B6359" s="119" t="s">
        <v>21526</v>
      </c>
      <c r="C6359" s="118" t="s">
        <v>15233</v>
      </c>
      <c r="D6359" s="120">
        <v>1793.61</v>
      </c>
    </row>
    <row r="6360" spans="1:4" ht="15.75" customHeight="1" x14ac:dyDescent="0.25">
      <c r="A6360" s="118">
        <v>6817762</v>
      </c>
      <c r="B6360" s="119" t="s">
        <v>21527</v>
      </c>
      <c r="C6360" s="118" t="s">
        <v>15233</v>
      </c>
      <c r="D6360" s="120">
        <v>1620.89</v>
      </c>
    </row>
    <row r="6361" spans="1:4" ht="15.75" customHeight="1" x14ac:dyDescent="0.25">
      <c r="A6361" s="118">
        <v>6817767</v>
      </c>
      <c r="B6361" s="119" t="s">
        <v>21528</v>
      </c>
      <c r="C6361" s="118" t="s">
        <v>15233</v>
      </c>
      <c r="D6361" s="120">
        <v>2039.11</v>
      </c>
    </row>
    <row r="6362" spans="1:4" ht="15.75" customHeight="1" x14ac:dyDescent="0.25">
      <c r="A6362" s="118">
        <v>6817768</v>
      </c>
      <c r="B6362" s="119" t="s">
        <v>21529</v>
      </c>
      <c r="C6362" s="118" t="s">
        <v>15233</v>
      </c>
      <c r="D6362" s="120">
        <v>1872.14</v>
      </c>
    </row>
    <row r="6363" spans="1:4" ht="15.75" customHeight="1" x14ac:dyDescent="0.25">
      <c r="A6363" s="118">
        <v>6817769</v>
      </c>
      <c r="B6363" s="119" t="s">
        <v>21530</v>
      </c>
      <c r="C6363" s="118" t="s">
        <v>15233</v>
      </c>
      <c r="D6363" s="120">
        <v>1708.08</v>
      </c>
    </row>
    <row r="6364" spans="1:4" ht="15.75" customHeight="1" x14ac:dyDescent="0.25">
      <c r="A6364" s="118">
        <v>6817770</v>
      </c>
      <c r="B6364" s="119" t="s">
        <v>21531</v>
      </c>
      <c r="C6364" s="118" t="s">
        <v>15233</v>
      </c>
      <c r="D6364" s="120">
        <v>1541.1</v>
      </c>
    </row>
    <row r="6365" spans="1:4" ht="15.75" customHeight="1" x14ac:dyDescent="0.25">
      <c r="A6365" s="118">
        <v>6817777</v>
      </c>
      <c r="B6365" s="119" t="s">
        <v>21532</v>
      </c>
      <c r="C6365" s="118" t="s">
        <v>15233</v>
      </c>
      <c r="D6365" s="120">
        <v>2875.56</v>
      </c>
    </row>
    <row r="6366" spans="1:4" ht="15.75" customHeight="1" x14ac:dyDescent="0.25">
      <c r="A6366" s="118">
        <v>6817778</v>
      </c>
      <c r="B6366" s="119" t="s">
        <v>21533</v>
      </c>
      <c r="C6366" s="118" t="s">
        <v>15233</v>
      </c>
      <c r="D6366" s="120">
        <v>2673.91</v>
      </c>
    </row>
    <row r="6367" spans="1:4" ht="15.75" customHeight="1" x14ac:dyDescent="0.25">
      <c r="A6367" s="118">
        <v>6817779</v>
      </c>
      <c r="B6367" s="119" t="s">
        <v>21534</v>
      </c>
      <c r="C6367" s="118" t="s">
        <v>15233</v>
      </c>
      <c r="D6367" s="120">
        <v>3413.96</v>
      </c>
    </row>
    <row r="6368" spans="1:4" ht="15.75" customHeight="1" x14ac:dyDescent="0.25">
      <c r="A6368" s="118">
        <v>6817780</v>
      </c>
      <c r="B6368" s="119" t="s">
        <v>21535</v>
      </c>
      <c r="C6368" s="118" t="s">
        <v>15233</v>
      </c>
      <c r="D6368" s="120">
        <v>3158.61</v>
      </c>
    </row>
    <row r="6369" spans="1:4" ht="15.75" customHeight="1" x14ac:dyDescent="0.25">
      <c r="A6369" s="118">
        <v>6817771</v>
      </c>
      <c r="B6369" s="119" t="s">
        <v>21536</v>
      </c>
      <c r="C6369" s="118" t="s">
        <v>15233</v>
      </c>
      <c r="D6369" s="120">
        <v>1969.81</v>
      </c>
    </row>
    <row r="6370" spans="1:4" ht="15.75" customHeight="1" x14ac:dyDescent="0.25">
      <c r="A6370" s="118">
        <v>6817772</v>
      </c>
      <c r="B6370" s="119" t="s">
        <v>21537</v>
      </c>
      <c r="C6370" s="118" t="s">
        <v>15233</v>
      </c>
      <c r="D6370" s="120">
        <v>1805.49</v>
      </c>
    </row>
    <row r="6371" spans="1:4" ht="15.75" customHeight="1" x14ac:dyDescent="0.25">
      <c r="A6371" s="118">
        <v>6817773</v>
      </c>
      <c r="B6371" s="119" t="s">
        <v>21538</v>
      </c>
      <c r="C6371" s="118" t="s">
        <v>15233</v>
      </c>
      <c r="D6371" s="120">
        <v>2384.16</v>
      </c>
    </row>
    <row r="6372" spans="1:4" ht="15.75" customHeight="1" x14ac:dyDescent="0.25">
      <c r="A6372" s="118">
        <v>6817774</v>
      </c>
      <c r="B6372" s="119" t="s">
        <v>21539</v>
      </c>
      <c r="C6372" s="118" t="s">
        <v>15233</v>
      </c>
      <c r="D6372" s="120">
        <v>2163.4699999999998</v>
      </c>
    </row>
    <row r="6373" spans="1:4" ht="15.75" customHeight="1" x14ac:dyDescent="0.25">
      <c r="A6373" s="118">
        <v>6817775</v>
      </c>
      <c r="B6373" s="119" t="s">
        <v>21540</v>
      </c>
      <c r="C6373" s="118" t="s">
        <v>15233</v>
      </c>
      <c r="D6373" s="120">
        <v>2635.67</v>
      </c>
    </row>
    <row r="6374" spans="1:4" ht="15.75" customHeight="1" x14ac:dyDescent="0.25">
      <c r="A6374" s="118">
        <v>6817776</v>
      </c>
      <c r="B6374" s="119" t="s">
        <v>21541</v>
      </c>
      <c r="C6374" s="118" t="s">
        <v>15233</v>
      </c>
      <c r="D6374" s="120">
        <v>2428.04</v>
      </c>
    </row>
    <row r="6375" spans="1:4" ht="15.75" customHeight="1" x14ac:dyDescent="0.25">
      <c r="A6375" s="118">
        <v>6817781</v>
      </c>
      <c r="B6375" s="119" t="s">
        <v>21542</v>
      </c>
      <c r="C6375" s="118" t="s">
        <v>15233</v>
      </c>
      <c r="D6375" s="120">
        <v>2790.54</v>
      </c>
    </row>
    <row r="6376" spans="1:4" ht="15.75" customHeight="1" x14ac:dyDescent="0.25">
      <c r="A6376" s="118">
        <v>6817782</v>
      </c>
      <c r="B6376" s="119" t="s">
        <v>21543</v>
      </c>
      <c r="C6376" s="118" t="s">
        <v>15233</v>
      </c>
      <c r="D6376" s="120">
        <v>2587</v>
      </c>
    </row>
    <row r="6377" spans="1:4" ht="15.75" customHeight="1" x14ac:dyDescent="0.25">
      <c r="A6377" s="118">
        <v>6817783</v>
      </c>
      <c r="B6377" s="119" t="s">
        <v>21544</v>
      </c>
      <c r="C6377" s="118" t="s">
        <v>15233</v>
      </c>
      <c r="D6377" s="120">
        <v>2271.71</v>
      </c>
    </row>
    <row r="6378" spans="1:4" ht="15.75" customHeight="1" x14ac:dyDescent="0.25">
      <c r="A6378" s="118">
        <v>6817784</v>
      </c>
      <c r="B6378" s="119" t="s">
        <v>21545</v>
      </c>
      <c r="C6378" s="118" t="s">
        <v>15233</v>
      </c>
      <c r="D6378" s="120">
        <v>2068.1799999999998</v>
      </c>
    </row>
    <row r="6379" spans="1:4" ht="15.75" customHeight="1" x14ac:dyDescent="0.25">
      <c r="A6379" s="118">
        <v>6817791</v>
      </c>
      <c r="B6379" s="119" t="s">
        <v>21546</v>
      </c>
      <c r="C6379" s="118" t="s">
        <v>15233</v>
      </c>
      <c r="D6379" s="120">
        <v>4229.3500000000004</v>
      </c>
    </row>
    <row r="6380" spans="1:4" ht="15.75" customHeight="1" x14ac:dyDescent="0.25">
      <c r="A6380" s="118">
        <v>6817792</v>
      </c>
      <c r="B6380" s="119" t="s">
        <v>21547</v>
      </c>
      <c r="C6380" s="118" t="s">
        <v>15233</v>
      </c>
      <c r="D6380" s="120">
        <v>3919.21</v>
      </c>
    </row>
    <row r="6381" spans="1:4" ht="15.75" customHeight="1" x14ac:dyDescent="0.25">
      <c r="A6381" s="118">
        <v>6817793</v>
      </c>
      <c r="B6381" s="119" t="s">
        <v>21548</v>
      </c>
      <c r="C6381" s="118" t="s">
        <v>15233</v>
      </c>
      <c r="D6381" s="120">
        <v>4811.07</v>
      </c>
    </row>
    <row r="6382" spans="1:4" ht="15.75" customHeight="1" x14ac:dyDescent="0.25">
      <c r="A6382" s="118">
        <v>6817794</v>
      </c>
      <c r="B6382" s="119" t="s">
        <v>21549</v>
      </c>
      <c r="C6382" s="118" t="s">
        <v>15233</v>
      </c>
      <c r="D6382" s="120">
        <v>4500.93</v>
      </c>
    </row>
    <row r="6383" spans="1:4" ht="15.75" customHeight="1" x14ac:dyDescent="0.25">
      <c r="A6383" s="118">
        <v>6817785</v>
      </c>
      <c r="B6383" s="119" t="s">
        <v>21550</v>
      </c>
      <c r="C6383" s="118" t="s">
        <v>15233</v>
      </c>
      <c r="D6383" s="120">
        <v>2925.36</v>
      </c>
    </row>
    <row r="6384" spans="1:4" ht="15.75" customHeight="1" x14ac:dyDescent="0.25">
      <c r="A6384" s="118">
        <v>6817786</v>
      </c>
      <c r="B6384" s="119" t="s">
        <v>21551</v>
      </c>
      <c r="C6384" s="118" t="s">
        <v>15233</v>
      </c>
      <c r="D6384" s="120">
        <v>2656.7</v>
      </c>
    </row>
    <row r="6385" spans="1:4" ht="15.75" customHeight="1" x14ac:dyDescent="0.25">
      <c r="A6385" s="118">
        <v>6817787</v>
      </c>
      <c r="B6385" s="119" t="s">
        <v>21552</v>
      </c>
      <c r="C6385" s="118" t="s">
        <v>15233</v>
      </c>
      <c r="D6385" s="120">
        <v>3410.88</v>
      </c>
    </row>
    <row r="6386" spans="1:4" ht="15.75" customHeight="1" x14ac:dyDescent="0.25">
      <c r="A6386" s="118">
        <v>6817788</v>
      </c>
      <c r="B6386" s="119" t="s">
        <v>21553</v>
      </c>
      <c r="C6386" s="118" t="s">
        <v>15233</v>
      </c>
      <c r="D6386" s="120">
        <v>3158.12</v>
      </c>
    </row>
    <row r="6387" spans="1:4" ht="15.75" customHeight="1" x14ac:dyDescent="0.25">
      <c r="A6387" s="118">
        <v>6817789</v>
      </c>
      <c r="B6387" s="119" t="s">
        <v>21554</v>
      </c>
      <c r="C6387" s="118" t="s">
        <v>15233</v>
      </c>
      <c r="D6387" s="120">
        <v>3822.08</v>
      </c>
    </row>
    <row r="6388" spans="1:4" ht="15.75" customHeight="1" x14ac:dyDescent="0.25">
      <c r="A6388" s="118">
        <v>6817790</v>
      </c>
      <c r="B6388" s="119" t="s">
        <v>21555</v>
      </c>
      <c r="C6388" s="118" t="s">
        <v>15233</v>
      </c>
      <c r="D6388" s="120">
        <v>3576.6</v>
      </c>
    </row>
    <row r="6389" spans="1:4" ht="15.75" customHeight="1" x14ac:dyDescent="0.25">
      <c r="A6389" s="118">
        <v>6817795</v>
      </c>
      <c r="B6389" s="119" t="s">
        <v>21556</v>
      </c>
      <c r="C6389" s="118" t="s">
        <v>15233</v>
      </c>
      <c r="D6389" s="120">
        <v>3607.56</v>
      </c>
    </row>
    <row r="6390" spans="1:4" ht="15.75" customHeight="1" x14ac:dyDescent="0.25">
      <c r="A6390" s="118">
        <v>6817796</v>
      </c>
      <c r="B6390" s="119" t="s">
        <v>21557</v>
      </c>
      <c r="C6390" s="118" t="s">
        <v>15233</v>
      </c>
      <c r="D6390" s="120">
        <v>3371.28</v>
      </c>
    </row>
    <row r="6391" spans="1:4" ht="15.75" customHeight="1" x14ac:dyDescent="0.25">
      <c r="A6391" s="118">
        <v>6817797</v>
      </c>
      <c r="B6391" s="119" t="s">
        <v>21558</v>
      </c>
      <c r="C6391" s="118" t="s">
        <v>15233</v>
      </c>
      <c r="D6391" s="120">
        <v>3059.81</v>
      </c>
    </row>
    <row r="6392" spans="1:4" ht="15.75" customHeight="1" x14ac:dyDescent="0.25">
      <c r="A6392" s="118">
        <v>6817798</v>
      </c>
      <c r="B6392" s="119" t="s">
        <v>21559</v>
      </c>
      <c r="C6392" s="118" t="s">
        <v>15233</v>
      </c>
      <c r="D6392" s="120">
        <v>2823.53</v>
      </c>
    </row>
    <row r="6393" spans="1:4" ht="15.75" customHeight="1" x14ac:dyDescent="0.25">
      <c r="A6393" s="118">
        <v>6817805</v>
      </c>
      <c r="B6393" s="119" t="s">
        <v>21560</v>
      </c>
      <c r="C6393" s="118" t="s">
        <v>15233</v>
      </c>
      <c r="D6393" s="120">
        <v>5955.48</v>
      </c>
    </row>
    <row r="6394" spans="1:4" ht="15.75" customHeight="1" x14ac:dyDescent="0.25">
      <c r="A6394" s="118">
        <v>6817806</v>
      </c>
      <c r="B6394" s="119" t="s">
        <v>21561</v>
      </c>
      <c r="C6394" s="118" t="s">
        <v>15233</v>
      </c>
      <c r="D6394" s="120">
        <v>5590.55</v>
      </c>
    </row>
    <row r="6395" spans="1:4" ht="15.75" customHeight="1" x14ac:dyDescent="0.25">
      <c r="A6395" s="118">
        <v>6817807</v>
      </c>
      <c r="B6395" s="119" t="s">
        <v>21562</v>
      </c>
      <c r="C6395" s="118" t="s">
        <v>15233</v>
      </c>
      <c r="D6395" s="120">
        <v>6597.14</v>
      </c>
    </row>
    <row r="6396" spans="1:4" ht="15.75" customHeight="1" x14ac:dyDescent="0.25">
      <c r="A6396" s="118">
        <v>6817808</v>
      </c>
      <c r="B6396" s="119" t="s">
        <v>21563</v>
      </c>
      <c r="C6396" s="118" t="s">
        <v>15233</v>
      </c>
      <c r="D6396" s="120">
        <v>6232.2</v>
      </c>
    </row>
    <row r="6397" spans="1:4" ht="15.75" customHeight="1" x14ac:dyDescent="0.25">
      <c r="A6397" s="118">
        <v>6817799</v>
      </c>
      <c r="B6397" s="119" t="s">
        <v>21564</v>
      </c>
      <c r="C6397" s="118" t="s">
        <v>15233</v>
      </c>
      <c r="D6397" s="120">
        <v>3858.13</v>
      </c>
    </row>
    <row r="6398" spans="1:4" ht="15.75" customHeight="1" x14ac:dyDescent="0.25">
      <c r="A6398" s="118">
        <v>6817800</v>
      </c>
      <c r="B6398" s="119" t="s">
        <v>21565</v>
      </c>
      <c r="C6398" s="118" t="s">
        <v>15233</v>
      </c>
      <c r="D6398" s="120">
        <v>3541.48</v>
      </c>
    </row>
    <row r="6399" spans="1:4" ht="15.75" customHeight="1" x14ac:dyDescent="0.25">
      <c r="A6399" s="118">
        <v>6817801</v>
      </c>
      <c r="B6399" s="119" t="s">
        <v>21566</v>
      </c>
      <c r="C6399" s="118" t="s">
        <v>15233</v>
      </c>
      <c r="D6399" s="120">
        <v>4738.1000000000004</v>
      </c>
    </row>
    <row r="6400" spans="1:4" ht="15.75" customHeight="1" x14ac:dyDescent="0.25">
      <c r="A6400" s="118">
        <v>6817802</v>
      </c>
      <c r="B6400" s="119" t="s">
        <v>21567</v>
      </c>
      <c r="C6400" s="118" t="s">
        <v>15233</v>
      </c>
      <c r="D6400" s="120">
        <v>4448.78</v>
      </c>
    </row>
    <row r="6401" spans="1:4" ht="15.75" customHeight="1" x14ac:dyDescent="0.25">
      <c r="A6401" s="118">
        <v>6817803</v>
      </c>
      <c r="B6401" s="119" t="s">
        <v>21568</v>
      </c>
      <c r="C6401" s="118" t="s">
        <v>15233</v>
      </c>
      <c r="D6401" s="120">
        <v>5385.82</v>
      </c>
    </row>
    <row r="6402" spans="1:4" ht="15.75" customHeight="1" x14ac:dyDescent="0.25">
      <c r="A6402" s="118">
        <v>6817804</v>
      </c>
      <c r="B6402" s="119" t="s">
        <v>21569</v>
      </c>
      <c r="C6402" s="118" t="s">
        <v>15233</v>
      </c>
      <c r="D6402" s="120">
        <v>5020.8900000000003</v>
      </c>
    </row>
    <row r="6403" spans="1:4" ht="15.75" customHeight="1" x14ac:dyDescent="0.25">
      <c r="A6403" s="118">
        <v>6817885</v>
      </c>
      <c r="B6403" s="119" t="s">
        <v>21570</v>
      </c>
      <c r="C6403" s="118" t="s">
        <v>15233</v>
      </c>
      <c r="D6403" s="120">
        <v>1305.3900000000001</v>
      </c>
    </row>
    <row r="6404" spans="1:4" ht="15.75" customHeight="1" x14ac:dyDescent="0.25">
      <c r="A6404" s="118">
        <v>6817886</v>
      </c>
      <c r="B6404" s="119" t="s">
        <v>21571</v>
      </c>
      <c r="C6404" s="118" t="s">
        <v>15233</v>
      </c>
      <c r="D6404" s="120">
        <v>1178.3499999999999</v>
      </c>
    </row>
    <row r="6405" spans="1:4" ht="15.75" customHeight="1" x14ac:dyDescent="0.25">
      <c r="A6405" s="118">
        <v>6817887</v>
      </c>
      <c r="B6405" s="119" t="s">
        <v>21572</v>
      </c>
      <c r="C6405" s="118" t="s">
        <v>15233</v>
      </c>
      <c r="D6405" s="120">
        <v>1421.51</v>
      </c>
    </row>
    <row r="6406" spans="1:4" ht="15.75" customHeight="1" x14ac:dyDescent="0.25">
      <c r="A6406" s="118">
        <v>6817888</v>
      </c>
      <c r="B6406" s="119" t="s">
        <v>21573</v>
      </c>
      <c r="C6406" s="118" t="s">
        <v>15233</v>
      </c>
      <c r="D6406" s="120">
        <v>1276.57</v>
      </c>
    </row>
    <row r="6407" spans="1:4" ht="15.75" customHeight="1" x14ac:dyDescent="0.25">
      <c r="A6407" s="118">
        <v>6817889</v>
      </c>
      <c r="B6407" s="119" t="s">
        <v>21574</v>
      </c>
      <c r="C6407" s="118" t="s">
        <v>15233</v>
      </c>
      <c r="D6407" s="120">
        <v>2109.9699999999998</v>
      </c>
    </row>
    <row r="6408" spans="1:4" ht="15.75" customHeight="1" x14ac:dyDescent="0.25">
      <c r="A6408" s="118">
        <v>6817890</v>
      </c>
      <c r="B6408" s="119" t="s">
        <v>21575</v>
      </c>
      <c r="C6408" s="118" t="s">
        <v>15233</v>
      </c>
      <c r="D6408" s="120">
        <v>1905.12</v>
      </c>
    </row>
    <row r="6409" spans="1:4" ht="15.75" customHeight="1" x14ac:dyDescent="0.25">
      <c r="A6409" s="118">
        <v>6817891</v>
      </c>
      <c r="B6409" s="119" t="s">
        <v>21576</v>
      </c>
      <c r="C6409" s="118" t="s">
        <v>15233</v>
      </c>
      <c r="D6409" s="120">
        <v>1831.07</v>
      </c>
    </row>
    <row r="6410" spans="1:4" ht="15.75" customHeight="1" x14ac:dyDescent="0.25">
      <c r="A6410" s="118">
        <v>6817892</v>
      </c>
      <c r="B6410" s="119" t="s">
        <v>21577</v>
      </c>
      <c r="C6410" s="118" t="s">
        <v>15233</v>
      </c>
      <c r="D6410" s="120">
        <v>1626.21</v>
      </c>
    </row>
    <row r="6411" spans="1:4" ht="15.75" customHeight="1" x14ac:dyDescent="0.25">
      <c r="A6411" s="118">
        <v>6817893</v>
      </c>
      <c r="B6411" s="119" t="s">
        <v>21578</v>
      </c>
      <c r="C6411" s="118" t="s">
        <v>15233</v>
      </c>
      <c r="D6411" s="120">
        <v>1593.24</v>
      </c>
    </row>
    <row r="6412" spans="1:4" ht="15.75" customHeight="1" x14ac:dyDescent="0.25">
      <c r="A6412" s="118">
        <v>6817894</v>
      </c>
      <c r="B6412" s="119" t="s">
        <v>21579</v>
      </c>
      <c r="C6412" s="118" t="s">
        <v>15233</v>
      </c>
      <c r="D6412" s="120">
        <v>1429.31</v>
      </c>
    </row>
    <row r="6413" spans="1:4" ht="15.75" customHeight="1" x14ac:dyDescent="0.25">
      <c r="A6413" s="118">
        <v>6817895</v>
      </c>
      <c r="B6413" s="119" t="s">
        <v>21580</v>
      </c>
      <c r="C6413" s="118" t="s">
        <v>15233</v>
      </c>
      <c r="D6413" s="120">
        <v>2271.39</v>
      </c>
    </row>
    <row r="6414" spans="1:4" ht="15.75" customHeight="1" x14ac:dyDescent="0.25">
      <c r="A6414" s="118">
        <v>6817896</v>
      </c>
      <c r="B6414" s="119" t="s">
        <v>21581</v>
      </c>
      <c r="C6414" s="118" t="s">
        <v>15233</v>
      </c>
      <c r="D6414" s="120">
        <v>2045.05</v>
      </c>
    </row>
    <row r="6415" spans="1:4" ht="15.75" customHeight="1" x14ac:dyDescent="0.25">
      <c r="A6415" s="118">
        <v>6817897</v>
      </c>
      <c r="B6415" s="119" t="s">
        <v>21582</v>
      </c>
      <c r="C6415" s="118" t="s">
        <v>15233</v>
      </c>
      <c r="D6415" s="120">
        <v>2001.71</v>
      </c>
    </row>
    <row r="6416" spans="1:4" ht="15.75" customHeight="1" x14ac:dyDescent="0.25">
      <c r="A6416" s="118">
        <v>6817898</v>
      </c>
      <c r="B6416" s="119" t="s">
        <v>21583</v>
      </c>
      <c r="C6416" s="118" t="s">
        <v>15233</v>
      </c>
      <c r="D6416" s="120">
        <v>1775.37</v>
      </c>
    </row>
    <row r="6417" spans="1:4" ht="15.75" customHeight="1" x14ac:dyDescent="0.25">
      <c r="A6417" s="118">
        <v>6817899</v>
      </c>
      <c r="B6417" s="119" t="s">
        <v>21584</v>
      </c>
      <c r="C6417" s="118" t="s">
        <v>15233</v>
      </c>
      <c r="D6417" s="120">
        <v>1752.86</v>
      </c>
    </row>
    <row r="6418" spans="1:4" ht="15.75" customHeight="1" x14ac:dyDescent="0.25">
      <c r="A6418" s="118">
        <v>6817900</v>
      </c>
      <c r="B6418" s="119" t="s">
        <v>21585</v>
      </c>
      <c r="C6418" s="118" t="s">
        <v>15233</v>
      </c>
      <c r="D6418" s="120">
        <v>1569.87</v>
      </c>
    </row>
    <row r="6419" spans="1:4" ht="15.75" customHeight="1" x14ac:dyDescent="0.25">
      <c r="A6419" s="118">
        <v>6817901</v>
      </c>
      <c r="B6419" s="119" t="s">
        <v>21586</v>
      </c>
      <c r="C6419" s="118" t="s">
        <v>15233</v>
      </c>
      <c r="D6419" s="120">
        <v>2375.4699999999998</v>
      </c>
    </row>
    <row r="6420" spans="1:4" ht="15.75" customHeight="1" x14ac:dyDescent="0.25">
      <c r="A6420" s="118">
        <v>6817902</v>
      </c>
      <c r="B6420" s="119" t="s">
        <v>21587</v>
      </c>
      <c r="C6420" s="118" t="s">
        <v>15233</v>
      </c>
      <c r="D6420" s="120">
        <v>2126.48</v>
      </c>
    </row>
    <row r="6421" spans="1:4" ht="15.75" customHeight="1" x14ac:dyDescent="0.25">
      <c r="A6421" s="118">
        <v>6817903</v>
      </c>
      <c r="B6421" s="119" t="s">
        <v>21588</v>
      </c>
      <c r="C6421" s="118" t="s">
        <v>15233</v>
      </c>
      <c r="D6421" s="120">
        <v>2176.08</v>
      </c>
    </row>
    <row r="6422" spans="1:4" ht="15.75" customHeight="1" x14ac:dyDescent="0.25">
      <c r="A6422" s="118">
        <v>6817904</v>
      </c>
      <c r="B6422" s="119" t="s">
        <v>21589</v>
      </c>
      <c r="C6422" s="118" t="s">
        <v>15233</v>
      </c>
      <c r="D6422" s="120">
        <v>1927.09</v>
      </c>
    </row>
    <row r="6423" spans="1:4" ht="15.75" customHeight="1" x14ac:dyDescent="0.25">
      <c r="A6423" s="118">
        <v>6817829</v>
      </c>
      <c r="B6423" s="119" t="s">
        <v>21590</v>
      </c>
      <c r="C6423" s="118" t="s">
        <v>15233</v>
      </c>
      <c r="D6423" s="120">
        <v>1732.9</v>
      </c>
    </row>
    <row r="6424" spans="1:4" ht="15.75" customHeight="1" x14ac:dyDescent="0.25">
      <c r="A6424" s="118">
        <v>6817830</v>
      </c>
      <c r="B6424" s="119" t="s">
        <v>21591</v>
      </c>
      <c r="C6424" s="118" t="s">
        <v>15233</v>
      </c>
      <c r="D6424" s="120">
        <v>1567.73</v>
      </c>
    </row>
    <row r="6425" spans="1:4" ht="15.75" customHeight="1" x14ac:dyDescent="0.25">
      <c r="A6425" s="118">
        <v>6817831</v>
      </c>
      <c r="B6425" s="119" t="s">
        <v>21592</v>
      </c>
      <c r="C6425" s="118" t="s">
        <v>15233</v>
      </c>
      <c r="D6425" s="120">
        <v>1671.29</v>
      </c>
    </row>
    <row r="6426" spans="1:4" ht="15.75" customHeight="1" x14ac:dyDescent="0.25">
      <c r="A6426" s="118">
        <v>6817832</v>
      </c>
      <c r="B6426" s="119" t="s">
        <v>21593</v>
      </c>
      <c r="C6426" s="118" t="s">
        <v>15233</v>
      </c>
      <c r="D6426" s="120">
        <v>1506.12</v>
      </c>
    </row>
    <row r="6427" spans="1:4" ht="15.75" customHeight="1" x14ac:dyDescent="0.25">
      <c r="A6427" s="118">
        <v>6817839</v>
      </c>
      <c r="B6427" s="119" t="s">
        <v>21594</v>
      </c>
      <c r="C6427" s="118" t="s">
        <v>15233</v>
      </c>
      <c r="D6427" s="120">
        <v>2043.35</v>
      </c>
    </row>
    <row r="6428" spans="1:4" ht="30" customHeight="1" x14ac:dyDescent="0.25">
      <c r="A6428" s="118">
        <v>6817840</v>
      </c>
      <c r="B6428" s="119" t="s">
        <v>21595</v>
      </c>
      <c r="C6428" s="118" t="s">
        <v>15233</v>
      </c>
      <c r="D6428" s="120">
        <v>1834.68</v>
      </c>
    </row>
    <row r="6429" spans="1:4" ht="15.75" customHeight="1" x14ac:dyDescent="0.25">
      <c r="A6429" s="118">
        <v>6817841</v>
      </c>
      <c r="B6429" s="119" t="s">
        <v>21596</v>
      </c>
      <c r="C6429" s="118" t="s">
        <v>15233</v>
      </c>
      <c r="D6429" s="120">
        <v>2335.75</v>
      </c>
    </row>
    <row r="6430" spans="1:4" ht="30" customHeight="1" x14ac:dyDescent="0.25">
      <c r="A6430" s="118">
        <v>6817842</v>
      </c>
      <c r="B6430" s="119" t="s">
        <v>21597</v>
      </c>
      <c r="C6430" s="118" t="s">
        <v>15233</v>
      </c>
      <c r="D6430" s="120">
        <v>2137.31</v>
      </c>
    </row>
    <row r="6431" spans="1:4" ht="15.75" customHeight="1" x14ac:dyDescent="0.25">
      <c r="A6431" s="118">
        <v>6817833</v>
      </c>
      <c r="B6431" s="119" t="s">
        <v>21598</v>
      </c>
      <c r="C6431" s="118" t="s">
        <v>15233</v>
      </c>
      <c r="D6431" s="120">
        <v>1671.29</v>
      </c>
    </row>
    <row r="6432" spans="1:4" ht="15.75" customHeight="1" x14ac:dyDescent="0.25">
      <c r="A6432" s="118">
        <v>6817834</v>
      </c>
      <c r="B6432" s="119" t="s">
        <v>21599</v>
      </c>
      <c r="C6432" s="118" t="s">
        <v>15233</v>
      </c>
      <c r="D6432" s="120">
        <v>1506.12</v>
      </c>
    </row>
    <row r="6433" spans="1:4" ht="15.75" customHeight="1" x14ac:dyDescent="0.25">
      <c r="A6433" s="118">
        <v>6817835</v>
      </c>
      <c r="B6433" s="119" t="s">
        <v>21600</v>
      </c>
      <c r="C6433" s="118" t="s">
        <v>15233</v>
      </c>
      <c r="D6433" s="120">
        <v>1795.23</v>
      </c>
    </row>
    <row r="6434" spans="1:4" ht="15.75" customHeight="1" x14ac:dyDescent="0.25">
      <c r="A6434" s="118">
        <v>6817836</v>
      </c>
      <c r="B6434" s="119" t="s">
        <v>21601</v>
      </c>
      <c r="C6434" s="118" t="s">
        <v>15233</v>
      </c>
      <c r="D6434" s="120">
        <v>1632.13</v>
      </c>
    </row>
    <row r="6435" spans="1:4" ht="15.75" customHeight="1" x14ac:dyDescent="0.25">
      <c r="A6435" s="118">
        <v>6817837</v>
      </c>
      <c r="B6435" s="119" t="s">
        <v>21602</v>
      </c>
      <c r="C6435" s="118" t="s">
        <v>15233</v>
      </c>
      <c r="D6435" s="120">
        <v>2145.61</v>
      </c>
    </row>
    <row r="6436" spans="1:4" ht="15.75" customHeight="1" x14ac:dyDescent="0.25">
      <c r="A6436" s="118">
        <v>6817838</v>
      </c>
      <c r="B6436" s="119" t="s">
        <v>21603</v>
      </c>
      <c r="C6436" s="118" t="s">
        <v>15233</v>
      </c>
      <c r="D6436" s="120">
        <v>1936.94</v>
      </c>
    </row>
    <row r="6437" spans="1:4" ht="15.75" customHeight="1" x14ac:dyDescent="0.25">
      <c r="A6437" s="118">
        <v>6817843</v>
      </c>
      <c r="B6437" s="119" t="s">
        <v>21604</v>
      </c>
      <c r="C6437" s="118" t="s">
        <v>15233</v>
      </c>
      <c r="D6437" s="120">
        <v>2456.65</v>
      </c>
    </row>
    <row r="6438" spans="1:4" ht="15.75" customHeight="1" x14ac:dyDescent="0.25">
      <c r="A6438" s="118">
        <v>6817844</v>
      </c>
      <c r="B6438" s="119" t="s">
        <v>21605</v>
      </c>
      <c r="C6438" s="118" t="s">
        <v>15233</v>
      </c>
      <c r="D6438" s="120">
        <v>2246.44</v>
      </c>
    </row>
    <row r="6439" spans="1:4" ht="15.75" customHeight="1" x14ac:dyDescent="0.25">
      <c r="A6439" s="118">
        <v>6817845</v>
      </c>
      <c r="B6439" s="119" t="s">
        <v>21606</v>
      </c>
      <c r="C6439" s="118" t="s">
        <v>15233</v>
      </c>
      <c r="D6439" s="120">
        <v>2125.62</v>
      </c>
    </row>
    <row r="6440" spans="1:4" ht="15.75" customHeight="1" x14ac:dyDescent="0.25">
      <c r="A6440" s="118">
        <v>6817846</v>
      </c>
      <c r="B6440" s="119" t="s">
        <v>21607</v>
      </c>
      <c r="C6440" s="118" t="s">
        <v>15233</v>
      </c>
      <c r="D6440" s="120">
        <v>1915.4</v>
      </c>
    </row>
    <row r="6441" spans="1:4" ht="15.75" customHeight="1" x14ac:dyDescent="0.25">
      <c r="A6441" s="118">
        <v>6817853</v>
      </c>
      <c r="B6441" s="119" t="s">
        <v>21608</v>
      </c>
      <c r="C6441" s="118" t="s">
        <v>15233</v>
      </c>
      <c r="D6441" s="120">
        <v>3303.9</v>
      </c>
    </row>
    <row r="6442" spans="1:4" ht="30" customHeight="1" x14ac:dyDescent="0.25">
      <c r="A6442" s="118">
        <v>6817854</v>
      </c>
      <c r="B6442" s="119" t="s">
        <v>21609</v>
      </c>
      <c r="C6442" s="118" t="s">
        <v>15233</v>
      </c>
      <c r="D6442" s="120">
        <v>3056.65</v>
      </c>
    </row>
    <row r="6443" spans="1:4" ht="15.75" customHeight="1" x14ac:dyDescent="0.25">
      <c r="A6443" s="118">
        <v>6817855</v>
      </c>
      <c r="B6443" s="119" t="s">
        <v>21610</v>
      </c>
      <c r="C6443" s="118" t="s">
        <v>15233</v>
      </c>
      <c r="D6443" s="120">
        <v>3844.02</v>
      </c>
    </row>
    <row r="6444" spans="1:4" ht="30" customHeight="1" x14ac:dyDescent="0.25">
      <c r="A6444" s="118">
        <v>6817856</v>
      </c>
      <c r="B6444" s="119" t="s">
        <v>21611</v>
      </c>
      <c r="C6444" s="118" t="s">
        <v>15233</v>
      </c>
      <c r="D6444" s="120">
        <v>3543.04</v>
      </c>
    </row>
    <row r="6445" spans="1:4" ht="15.75" customHeight="1" x14ac:dyDescent="0.25">
      <c r="A6445" s="118">
        <v>6817847</v>
      </c>
      <c r="B6445" s="119" t="s">
        <v>21612</v>
      </c>
      <c r="C6445" s="118" t="s">
        <v>15233</v>
      </c>
      <c r="D6445" s="120">
        <v>2391.89</v>
      </c>
    </row>
    <row r="6446" spans="1:4" ht="15.75" customHeight="1" x14ac:dyDescent="0.25">
      <c r="A6446" s="118">
        <v>6817848</v>
      </c>
      <c r="B6446" s="119" t="s">
        <v>21613</v>
      </c>
      <c r="C6446" s="118" t="s">
        <v>15233</v>
      </c>
      <c r="D6446" s="120">
        <v>2183.17</v>
      </c>
    </row>
    <row r="6447" spans="1:4" ht="15.75" customHeight="1" x14ac:dyDescent="0.25">
      <c r="A6447" s="118">
        <v>6817849</v>
      </c>
      <c r="B6447" s="119" t="s">
        <v>21614</v>
      </c>
      <c r="C6447" s="118" t="s">
        <v>15233</v>
      </c>
      <c r="D6447" s="120">
        <v>2807.96</v>
      </c>
    </row>
    <row r="6448" spans="1:4" ht="15.75" customHeight="1" x14ac:dyDescent="0.25">
      <c r="A6448" s="118">
        <v>6817850</v>
      </c>
      <c r="B6448" s="119" t="s">
        <v>21615</v>
      </c>
      <c r="C6448" s="118" t="s">
        <v>15233</v>
      </c>
      <c r="D6448" s="120">
        <v>2542.83</v>
      </c>
    </row>
    <row r="6449" spans="1:4" ht="15.75" customHeight="1" x14ac:dyDescent="0.25">
      <c r="A6449" s="118">
        <v>6817851</v>
      </c>
      <c r="B6449" s="119" t="s">
        <v>21616</v>
      </c>
      <c r="C6449" s="118" t="s">
        <v>15233</v>
      </c>
      <c r="D6449" s="120">
        <v>3064.01</v>
      </c>
    </row>
    <row r="6450" spans="1:4" ht="15.75" customHeight="1" x14ac:dyDescent="0.25">
      <c r="A6450" s="118">
        <v>6817852</v>
      </c>
      <c r="B6450" s="119" t="s">
        <v>21617</v>
      </c>
      <c r="C6450" s="118" t="s">
        <v>15233</v>
      </c>
      <c r="D6450" s="120">
        <v>2810.78</v>
      </c>
    </row>
    <row r="6451" spans="1:4" ht="15.75" customHeight="1" x14ac:dyDescent="0.25">
      <c r="A6451" s="118">
        <v>6817857</v>
      </c>
      <c r="B6451" s="119" t="s">
        <v>21618</v>
      </c>
      <c r="C6451" s="118" t="s">
        <v>15233</v>
      </c>
      <c r="D6451" s="120">
        <v>3289.76</v>
      </c>
    </row>
    <row r="6452" spans="1:4" ht="15.75" customHeight="1" x14ac:dyDescent="0.25">
      <c r="A6452" s="118">
        <v>6817858</v>
      </c>
      <c r="B6452" s="119" t="s">
        <v>21619</v>
      </c>
      <c r="C6452" s="118" t="s">
        <v>15233</v>
      </c>
      <c r="D6452" s="120">
        <v>3032.18</v>
      </c>
    </row>
    <row r="6453" spans="1:4" ht="15.75" customHeight="1" x14ac:dyDescent="0.25">
      <c r="A6453" s="118">
        <v>6817859</v>
      </c>
      <c r="B6453" s="119" t="s">
        <v>21620</v>
      </c>
      <c r="C6453" s="118" t="s">
        <v>15233</v>
      </c>
      <c r="D6453" s="120">
        <v>2770.93</v>
      </c>
    </row>
    <row r="6454" spans="1:4" ht="15.75" customHeight="1" x14ac:dyDescent="0.25">
      <c r="A6454" s="118">
        <v>6817860</v>
      </c>
      <c r="B6454" s="119" t="s">
        <v>21621</v>
      </c>
      <c r="C6454" s="118" t="s">
        <v>15233</v>
      </c>
      <c r="D6454" s="120">
        <v>2513.36</v>
      </c>
    </row>
    <row r="6455" spans="1:4" ht="15.75" customHeight="1" x14ac:dyDescent="0.25">
      <c r="A6455" s="118">
        <v>6817867</v>
      </c>
      <c r="B6455" s="119" t="s">
        <v>21622</v>
      </c>
      <c r="C6455" s="118" t="s">
        <v>15233</v>
      </c>
      <c r="D6455" s="120">
        <v>4741.09</v>
      </c>
    </row>
    <row r="6456" spans="1:4" ht="30" customHeight="1" x14ac:dyDescent="0.25">
      <c r="A6456" s="118">
        <v>6817868</v>
      </c>
      <c r="B6456" s="119" t="s">
        <v>21623</v>
      </c>
      <c r="C6456" s="118" t="s">
        <v>15233</v>
      </c>
      <c r="D6456" s="120">
        <v>4374.5200000000004</v>
      </c>
    </row>
    <row r="6457" spans="1:4" ht="15.75" customHeight="1" x14ac:dyDescent="0.25">
      <c r="A6457" s="118">
        <v>6817869</v>
      </c>
      <c r="B6457" s="119" t="s">
        <v>21624</v>
      </c>
      <c r="C6457" s="118" t="s">
        <v>15233</v>
      </c>
      <c r="D6457" s="120">
        <v>5327.34</v>
      </c>
    </row>
    <row r="6458" spans="1:4" ht="30" customHeight="1" x14ac:dyDescent="0.25">
      <c r="A6458" s="118">
        <v>6817870</v>
      </c>
      <c r="B6458" s="119" t="s">
        <v>21625</v>
      </c>
      <c r="C6458" s="118" t="s">
        <v>15233</v>
      </c>
      <c r="D6458" s="120">
        <v>4959.62</v>
      </c>
    </row>
    <row r="6459" spans="1:4" ht="15.75" customHeight="1" x14ac:dyDescent="0.25">
      <c r="A6459" s="118">
        <v>6817861</v>
      </c>
      <c r="B6459" s="119" t="s">
        <v>21626</v>
      </c>
      <c r="C6459" s="118" t="s">
        <v>15233</v>
      </c>
      <c r="D6459" s="120">
        <v>3426.31</v>
      </c>
    </row>
    <row r="6460" spans="1:4" ht="15.75" customHeight="1" x14ac:dyDescent="0.25">
      <c r="A6460" s="118">
        <v>6817862</v>
      </c>
      <c r="B6460" s="119" t="s">
        <v>21627</v>
      </c>
      <c r="C6460" s="118" t="s">
        <v>15233</v>
      </c>
      <c r="D6460" s="120">
        <v>3103.57</v>
      </c>
    </row>
    <row r="6461" spans="1:4" ht="15.75" customHeight="1" x14ac:dyDescent="0.25">
      <c r="A6461" s="118">
        <v>6817863</v>
      </c>
      <c r="B6461" s="119" t="s">
        <v>21628</v>
      </c>
      <c r="C6461" s="118" t="s">
        <v>15233</v>
      </c>
      <c r="D6461" s="120">
        <v>3916.36</v>
      </c>
    </row>
    <row r="6462" spans="1:4" ht="15.75" customHeight="1" x14ac:dyDescent="0.25">
      <c r="A6462" s="118">
        <v>6817864</v>
      </c>
      <c r="B6462" s="119" t="s">
        <v>21629</v>
      </c>
      <c r="C6462" s="118" t="s">
        <v>15233</v>
      </c>
      <c r="D6462" s="120">
        <v>3608.37</v>
      </c>
    </row>
    <row r="6463" spans="1:4" ht="15.75" customHeight="1" x14ac:dyDescent="0.25">
      <c r="A6463" s="118">
        <v>6817865</v>
      </c>
      <c r="B6463" s="119" t="s">
        <v>21630</v>
      </c>
      <c r="C6463" s="118" t="s">
        <v>15233</v>
      </c>
      <c r="D6463" s="120">
        <v>4327.5600000000004</v>
      </c>
    </row>
    <row r="6464" spans="1:4" ht="15.75" customHeight="1" x14ac:dyDescent="0.25">
      <c r="A6464" s="118">
        <v>6817866</v>
      </c>
      <c r="B6464" s="119" t="s">
        <v>21631</v>
      </c>
      <c r="C6464" s="118" t="s">
        <v>15233</v>
      </c>
      <c r="D6464" s="120">
        <v>4026.85</v>
      </c>
    </row>
    <row r="6465" spans="1:4" ht="15.75" customHeight="1" x14ac:dyDescent="0.25">
      <c r="A6465" s="118">
        <v>6817871</v>
      </c>
      <c r="B6465" s="119" t="s">
        <v>21632</v>
      </c>
      <c r="C6465" s="118" t="s">
        <v>15233</v>
      </c>
      <c r="D6465" s="120">
        <v>4211.93</v>
      </c>
    </row>
    <row r="6466" spans="1:4" ht="15.75" customHeight="1" x14ac:dyDescent="0.25">
      <c r="A6466" s="118">
        <v>6817872</v>
      </c>
      <c r="B6466" s="119" t="s">
        <v>21633</v>
      </c>
      <c r="C6466" s="118" t="s">
        <v>15233</v>
      </c>
      <c r="D6466" s="120">
        <v>3911.97</v>
      </c>
    </row>
    <row r="6467" spans="1:4" ht="15.75" customHeight="1" x14ac:dyDescent="0.25">
      <c r="A6467" s="118">
        <v>6817873</v>
      </c>
      <c r="B6467" s="119" t="s">
        <v>21634</v>
      </c>
      <c r="C6467" s="118" t="s">
        <v>15233</v>
      </c>
      <c r="D6467" s="120">
        <v>3664.18</v>
      </c>
    </row>
    <row r="6468" spans="1:4" ht="15.75" customHeight="1" x14ac:dyDescent="0.25">
      <c r="A6468" s="118">
        <v>6817874</v>
      </c>
      <c r="B6468" s="119" t="s">
        <v>21635</v>
      </c>
      <c r="C6468" s="118" t="s">
        <v>15233</v>
      </c>
      <c r="D6468" s="120">
        <v>3364.22</v>
      </c>
    </row>
    <row r="6469" spans="1:4" ht="15.75" customHeight="1" x14ac:dyDescent="0.25">
      <c r="A6469" s="118">
        <v>6817881</v>
      </c>
      <c r="B6469" s="119" t="s">
        <v>21636</v>
      </c>
      <c r="C6469" s="118" t="s">
        <v>15233</v>
      </c>
      <c r="D6469" s="120">
        <v>6572.24</v>
      </c>
    </row>
    <row r="6470" spans="1:4" ht="30" customHeight="1" x14ac:dyDescent="0.25">
      <c r="A6470" s="118">
        <v>6817882</v>
      </c>
      <c r="B6470" s="119" t="s">
        <v>21637</v>
      </c>
      <c r="C6470" s="118" t="s">
        <v>15233</v>
      </c>
      <c r="D6470" s="120">
        <v>6141.27</v>
      </c>
    </row>
    <row r="6471" spans="1:4" ht="15.75" customHeight="1" x14ac:dyDescent="0.25">
      <c r="A6471" s="118">
        <v>6817883</v>
      </c>
      <c r="B6471" s="119" t="s">
        <v>21638</v>
      </c>
      <c r="C6471" s="118" t="s">
        <v>15233</v>
      </c>
      <c r="D6471" s="120">
        <v>7218.44</v>
      </c>
    </row>
    <row r="6472" spans="1:4" ht="30" customHeight="1" x14ac:dyDescent="0.25">
      <c r="A6472" s="118">
        <v>6817884</v>
      </c>
      <c r="B6472" s="119" t="s">
        <v>21639</v>
      </c>
      <c r="C6472" s="118" t="s">
        <v>15233</v>
      </c>
      <c r="D6472" s="120">
        <v>6786.3</v>
      </c>
    </row>
    <row r="6473" spans="1:4" ht="15.75" customHeight="1" x14ac:dyDescent="0.25">
      <c r="A6473" s="118">
        <v>6817875</v>
      </c>
      <c r="B6473" s="119" t="s">
        <v>21640</v>
      </c>
      <c r="C6473" s="118" t="s">
        <v>15233</v>
      </c>
      <c r="D6473" s="120">
        <v>4468.76</v>
      </c>
    </row>
    <row r="6474" spans="1:4" ht="15.75" customHeight="1" x14ac:dyDescent="0.25">
      <c r="A6474" s="118">
        <v>6817876</v>
      </c>
      <c r="B6474" s="119" t="s">
        <v>21641</v>
      </c>
      <c r="C6474" s="118" t="s">
        <v>15233</v>
      </c>
      <c r="D6474" s="120">
        <v>4087.23</v>
      </c>
    </row>
    <row r="6475" spans="1:4" ht="15.75" customHeight="1" x14ac:dyDescent="0.25">
      <c r="A6475" s="118">
        <v>6817877</v>
      </c>
      <c r="B6475" s="119" t="s">
        <v>21642</v>
      </c>
      <c r="C6475" s="118" t="s">
        <v>15233</v>
      </c>
      <c r="D6475" s="120">
        <v>5348.73</v>
      </c>
    </row>
    <row r="6476" spans="1:4" ht="15.75" customHeight="1" x14ac:dyDescent="0.25">
      <c r="A6476" s="118">
        <v>6817878</v>
      </c>
      <c r="B6476" s="119" t="s">
        <v>21643</v>
      </c>
      <c r="C6476" s="118" t="s">
        <v>15233</v>
      </c>
      <c r="D6476" s="120">
        <v>4994.53</v>
      </c>
    </row>
    <row r="6477" spans="1:4" ht="15.75" customHeight="1" x14ac:dyDescent="0.25">
      <c r="A6477" s="118">
        <v>6817879</v>
      </c>
      <c r="B6477" s="119" t="s">
        <v>21644</v>
      </c>
      <c r="C6477" s="118" t="s">
        <v>15233</v>
      </c>
      <c r="D6477" s="120">
        <v>6002.71</v>
      </c>
    </row>
    <row r="6478" spans="1:4" ht="15.75" customHeight="1" x14ac:dyDescent="0.25">
      <c r="A6478" s="118">
        <v>6817880</v>
      </c>
      <c r="B6478" s="119" t="s">
        <v>21645</v>
      </c>
      <c r="C6478" s="118" t="s">
        <v>15233</v>
      </c>
      <c r="D6478" s="120">
        <v>5571.71</v>
      </c>
    </row>
    <row r="6479" spans="1:4" ht="15.75" customHeight="1" x14ac:dyDescent="0.25">
      <c r="A6479" s="118">
        <v>7119788</v>
      </c>
      <c r="B6479" s="119" t="s">
        <v>21646</v>
      </c>
      <c r="C6479" s="118" t="s">
        <v>19513</v>
      </c>
      <c r="D6479" s="120">
        <v>206954.62</v>
      </c>
    </row>
    <row r="6480" spans="1:4" ht="15.75" customHeight="1" x14ac:dyDescent="0.25">
      <c r="A6480" s="118">
        <v>7107389</v>
      </c>
      <c r="B6480" s="119" t="s">
        <v>21647</v>
      </c>
      <c r="C6480" s="118" t="s">
        <v>15154</v>
      </c>
      <c r="D6480" s="120">
        <v>4219.8500000000004</v>
      </c>
    </row>
    <row r="6481" spans="1:4" ht="15.75" customHeight="1" x14ac:dyDescent="0.25">
      <c r="A6481" s="118">
        <v>7107388</v>
      </c>
      <c r="B6481" s="119" t="s">
        <v>21648</v>
      </c>
      <c r="C6481" s="118" t="s">
        <v>15154</v>
      </c>
      <c r="D6481" s="120">
        <v>3301.53</v>
      </c>
    </row>
    <row r="6482" spans="1:4" ht="15.75" customHeight="1" x14ac:dyDescent="0.25">
      <c r="A6482" s="118">
        <v>7107387</v>
      </c>
      <c r="B6482" s="119" t="s">
        <v>21649</v>
      </c>
      <c r="C6482" s="118" t="s">
        <v>15154</v>
      </c>
      <c r="D6482" s="120">
        <v>1548.25</v>
      </c>
    </row>
    <row r="6483" spans="1:4" ht="15.75" customHeight="1" x14ac:dyDescent="0.25">
      <c r="A6483" s="118">
        <v>7107386</v>
      </c>
      <c r="B6483" s="119" t="s">
        <v>21650</v>
      </c>
      <c r="C6483" s="118" t="s">
        <v>15154</v>
      </c>
      <c r="D6483" s="120">
        <v>629.52</v>
      </c>
    </row>
    <row r="6484" spans="1:4" ht="15.75" customHeight="1" x14ac:dyDescent="0.25">
      <c r="A6484" s="118">
        <v>7119715</v>
      </c>
      <c r="B6484" s="119" t="s">
        <v>21651</v>
      </c>
      <c r="C6484" s="118" t="s">
        <v>15154</v>
      </c>
      <c r="D6484" s="120">
        <v>1361.21</v>
      </c>
    </row>
    <row r="6485" spans="1:4" ht="15.75" customHeight="1" x14ac:dyDescent="0.25">
      <c r="A6485" s="118">
        <v>7119678</v>
      </c>
      <c r="B6485" s="119" t="s">
        <v>21652</v>
      </c>
      <c r="C6485" s="118" t="s">
        <v>19544</v>
      </c>
      <c r="D6485" s="120">
        <v>9517.1299999999992</v>
      </c>
    </row>
    <row r="6486" spans="1:4" ht="15.75" customHeight="1" x14ac:dyDescent="0.25">
      <c r="A6486" s="118">
        <v>7119712</v>
      </c>
      <c r="B6486" s="119" t="s">
        <v>21653</v>
      </c>
      <c r="C6486" s="118" t="s">
        <v>15154</v>
      </c>
      <c r="D6486" s="120">
        <v>9393.6</v>
      </c>
    </row>
    <row r="6487" spans="1:4" ht="15.75" customHeight="1" x14ac:dyDescent="0.25">
      <c r="A6487" s="118">
        <v>7119694</v>
      </c>
      <c r="B6487" s="119" t="s">
        <v>21654</v>
      </c>
      <c r="C6487" s="118" t="s">
        <v>15154</v>
      </c>
      <c r="D6487" s="120">
        <v>8526.06</v>
      </c>
    </row>
    <row r="6488" spans="1:4" ht="15.75" customHeight="1" x14ac:dyDescent="0.25">
      <c r="A6488" s="118">
        <v>7119695</v>
      </c>
      <c r="B6488" s="119" t="s">
        <v>21655</v>
      </c>
      <c r="C6488" s="118" t="s">
        <v>15154</v>
      </c>
      <c r="D6488" s="120">
        <v>9239.52</v>
      </c>
    </row>
    <row r="6489" spans="1:4" ht="15.75" customHeight="1" x14ac:dyDescent="0.25">
      <c r="A6489" s="118">
        <v>7119696</v>
      </c>
      <c r="B6489" s="119" t="s">
        <v>21656</v>
      </c>
      <c r="C6489" s="118" t="s">
        <v>15154</v>
      </c>
      <c r="D6489" s="120">
        <v>14609.45</v>
      </c>
    </row>
    <row r="6490" spans="1:4" ht="15.75" customHeight="1" x14ac:dyDescent="0.25">
      <c r="A6490" s="118">
        <v>7119697</v>
      </c>
      <c r="B6490" s="119" t="s">
        <v>21657</v>
      </c>
      <c r="C6490" s="118" t="s">
        <v>15154</v>
      </c>
      <c r="D6490" s="120">
        <v>23162.2</v>
      </c>
    </row>
    <row r="6491" spans="1:4" ht="15.75" customHeight="1" x14ac:dyDescent="0.25">
      <c r="A6491" s="118">
        <v>7119698</v>
      </c>
      <c r="B6491" s="119" t="s">
        <v>21658</v>
      </c>
      <c r="C6491" s="118" t="s">
        <v>15154</v>
      </c>
      <c r="D6491" s="120">
        <v>29593.26</v>
      </c>
    </row>
    <row r="6492" spans="1:4" ht="15.75" customHeight="1" x14ac:dyDescent="0.25">
      <c r="A6492" s="118">
        <v>7119688</v>
      </c>
      <c r="B6492" s="119" t="s">
        <v>21659</v>
      </c>
      <c r="C6492" s="118" t="s">
        <v>15154</v>
      </c>
      <c r="D6492" s="120">
        <v>8940.6299999999992</v>
      </c>
    </row>
    <row r="6493" spans="1:4" ht="15.75" customHeight="1" x14ac:dyDescent="0.25">
      <c r="A6493" s="118">
        <v>7119689</v>
      </c>
      <c r="B6493" s="119" t="s">
        <v>21660</v>
      </c>
      <c r="C6493" s="118" t="s">
        <v>15154</v>
      </c>
      <c r="D6493" s="120">
        <v>17194.2</v>
      </c>
    </row>
    <row r="6494" spans="1:4" ht="15.75" customHeight="1" x14ac:dyDescent="0.25">
      <c r="A6494" s="118">
        <v>7119690</v>
      </c>
      <c r="B6494" s="119" t="s">
        <v>21661</v>
      </c>
      <c r="C6494" s="118" t="s">
        <v>15154</v>
      </c>
      <c r="D6494" s="120">
        <v>20523.27</v>
      </c>
    </row>
    <row r="6495" spans="1:4" ht="15.75" customHeight="1" x14ac:dyDescent="0.25">
      <c r="A6495" s="118">
        <v>7119691</v>
      </c>
      <c r="B6495" s="119" t="s">
        <v>21662</v>
      </c>
      <c r="C6495" s="118" t="s">
        <v>15154</v>
      </c>
      <c r="D6495" s="120">
        <v>28437.53</v>
      </c>
    </row>
    <row r="6496" spans="1:4" ht="15.75" customHeight="1" x14ac:dyDescent="0.25">
      <c r="A6496" s="118">
        <v>7119692</v>
      </c>
      <c r="B6496" s="119" t="s">
        <v>21663</v>
      </c>
      <c r="C6496" s="118" t="s">
        <v>15154</v>
      </c>
      <c r="D6496" s="120">
        <v>31261.77</v>
      </c>
    </row>
    <row r="6497" spans="1:4" ht="15.75" customHeight="1" x14ac:dyDescent="0.25">
      <c r="A6497" s="118">
        <v>7119693</v>
      </c>
      <c r="B6497" s="119" t="s">
        <v>21664</v>
      </c>
      <c r="C6497" s="118" t="s">
        <v>15154</v>
      </c>
      <c r="D6497" s="120">
        <v>39726.07</v>
      </c>
    </row>
    <row r="6498" spans="1:4" ht="15.75" customHeight="1" x14ac:dyDescent="0.25">
      <c r="A6498" s="118">
        <v>7119687</v>
      </c>
      <c r="B6498" s="119" t="s">
        <v>21665</v>
      </c>
      <c r="C6498" s="118" t="s">
        <v>15154</v>
      </c>
      <c r="D6498" s="120">
        <v>4697.3500000000004</v>
      </c>
    </row>
    <row r="6499" spans="1:4" ht="15.75" customHeight="1" x14ac:dyDescent="0.25">
      <c r="A6499" s="118">
        <v>7119681</v>
      </c>
      <c r="B6499" s="119" t="s">
        <v>21666</v>
      </c>
      <c r="C6499" s="118" t="s">
        <v>15154</v>
      </c>
      <c r="D6499" s="120">
        <v>9331.84</v>
      </c>
    </row>
    <row r="6500" spans="1:4" ht="15.75" customHeight="1" x14ac:dyDescent="0.25">
      <c r="A6500" s="118">
        <v>7119682</v>
      </c>
      <c r="B6500" s="119" t="s">
        <v>21667</v>
      </c>
      <c r="C6500" s="118" t="s">
        <v>15154</v>
      </c>
      <c r="D6500" s="120">
        <v>17882.2</v>
      </c>
    </row>
    <row r="6501" spans="1:4" ht="15.75" customHeight="1" x14ac:dyDescent="0.25">
      <c r="A6501" s="118">
        <v>7119683</v>
      </c>
      <c r="B6501" s="119" t="s">
        <v>21668</v>
      </c>
      <c r="C6501" s="118" t="s">
        <v>15154</v>
      </c>
      <c r="D6501" s="120">
        <v>21338.18</v>
      </c>
    </row>
    <row r="6502" spans="1:4" ht="15.75" customHeight="1" x14ac:dyDescent="0.25">
      <c r="A6502" s="118">
        <v>7119684</v>
      </c>
      <c r="B6502" s="119" t="s">
        <v>21669</v>
      </c>
      <c r="C6502" s="118" t="s">
        <v>15154</v>
      </c>
      <c r="D6502" s="120">
        <v>29539.38</v>
      </c>
    </row>
    <row r="6503" spans="1:4" ht="15.75" customHeight="1" x14ac:dyDescent="0.25">
      <c r="A6503" s="118">
        <v>7119685</v>
      </c>
      <c r="B6503" s="119" t="s">
        <v>21670</v>
      </c>
      <c r="C6503" s="118" t="s">
        <v>15154</v>
      </c>
      <c r="D6503" s="120">
        <v>32465.42</v>
      </c>
    </row>
    <row r="6504" spans="1:4" ht="15.75" customHeight="1" x14ac:dyDescent="0.25">
      <c r="A6504" s="118">
        <v>7119686</v>
      </c>
      <c r="B6504" s="119" t="s">
        <v>21671</v>
      </c>
      <c r="C6504" s="118" t="s">
        <v>15154</v>
      </c>
      <c r="D6504" s="120">
        <v>41238.31</v>
      </c>
    </row>
    <row r="6505" spans="1:4" ht="15.75" customHeight="1" x14ac:dyDescent="0.25">
      <c r="A6505" s="118">
        <v>7119680</v>
      </c>
      <c r="B6505" s="119" t="s">
        <v>21672</v>
      </c>
      <c r="C6505" s="118" t="s">
        <v>15154</v>
      </c>
      <c r="D6505" s="120">
        <v>4907.05</v>
      </c>
    </row>
    <row r="6506" spans="1:4" ht="15.75" customHeight="1" x14ac:dyDescent="0.25">
      <c r="A6506" s="118">
        <v>7119710</v>
      </c>
      <c r="B6506" s="119" t="s">
        <v>21673</v>
      </c>
      <c r="C6506" s="118" t="s">
        <v>15154</v>
      </c>
      <c r="D6506" s="120">
        <v>707.06</v>
      </c>
    </row>
    <row r="6507" spans="1:4" ht="30" customHeight="1" x14ac:dyDescent="0.25">
      <c r="A6507" s="118">
        <v>7107375</v>
      </c>
      <c r="B6507" s="119" t="s">
        <v>21674</v>
      </c>
      <c r="C6507" s="118" t="s">
        <v>15154</v>
      </c>
      <c r="D6507" s="120">
        <v>25910.12</v>
      </c>
    </row>
    <row r="6508" spans="1:4" ht="30" customHeight="1" x14ac:dyDescent="0.25">
      <c r="A6508" s="118">
        <v>7107376</v>
      </c>
      <c r="B6508" s="119" t="s">
        <v>21675</v>
      </c>
      <c r="C6508" s="118" t="s">
        <v>15154</v>
      </c>
      <c r="D6508" s="120">
        <v>42422.17</v>
      </c>
    </row>
    <row r="6509" spans="1:4" ht="30" customHeight="1" x14ac:dyDescent="0.25">
      <c r="A6509" s="118">
        <v>7107377</v>
      </c>
      <c r="B6509" s="119" t="s">
        <v>21676</v>
      </c>
      <c r="C6509" s="118" t="s">
        <v>15154</v>
      </c>
      <c r="D6509" s="120">
        <v>60050.09</v>
      </c>
    </row>
    <row r="6510" spans="1:4" ht="30" customHeight="1" x14ac:dyDescent="0.25">
      <c r="A6510" s="118">
        <v>7107374</v>
      </c>
      <c r="B6510" s="119" t="s">
        <v>21677</v>
      </c>
      <c r="C6510" s="118" t="s">
        <v>15154</v>
      </c>
      <c r="D6510" s="120">
        <v>17547.810000000001</v>
      </c>
    </row>
    <row r="6511" spans="1:4" ht="15.75" customHeight="1" x14ac:dyDescent="0.25">
      <c r="A6511" s="118">
        <v>7119708</v>
      </c>
      <c r="B6511" s="119" t="s">
        <v>21678</v>
      </c>
      <c r="C6511" s="118" t="s">
        <v>15154</v>
      </c>
      <c r="D6511" s="120">
        <v>223281.38</v>
      </c>
    </row>
    <row r="6512" spans="1:4" ht="15.75" customHeight="1" x14ac:dyDescent="0.25">
      <c r="A6512" s="118">
        <v>7119709</v>
      </c>
      <c r="B6512" s="119" t="s">
        <v>21679</v>
      </c>
      <c r="C6512" s="118" t="s">
        <v>15154</v>
      </c>
      <c r="D6512" s="120">
        <v>363727.97</v>
      </c>
    </row>
    <row r="6513" spans="1:4" ht="15.75" customHeight="1" x14ac:dyDescent="0.25">
      <c r="A6513" s="118">
        <v>7119706</v>
      </c>
      <c r="B6513" s="119" t="s">
        <v>21680</v>
      </c>
      <c r="C6513" s="118" t="s">
        <v>15154</v>
      </c>
      <c r="D6513" s="120">
        <v>54920.23</v>
      </c>
    </row>
    <row r="6514" spans="1:4" ht="15.75" customHeight="1" x14ac:dyDescent="0.25">
      <c r="A6514" s="118">
        <v>7119707</v>
      </c>
      <c r="B6514" s="119" t="s">
        <v>21681</v>
      </c>
      <c r="C6514" s="118" t="s">
        <v>15154</v>
      </c>
      <c r="D6514" s="120">
        <v>129731.96</v>
      </c>
    </row>
    <row r="6515" spans="1:4" ht="15.75" customHeight="1" x14ac:dyDescent="0.25">
      <c r="A6515" s="118">
        <v>7119648</v>
      </c>
      <c r="B6515" s="119" t="s">
        <v>21682</v>
      </c>
      <c r="C6515" s="118" t="s">
        <v>15154</v>
      </c>
      <c r="D6515" s="120">
        <v>2515.48</v>
      </c>
    </row>
    <row r="6516" spans="1:4" ht="15.75" customHeight="1" x14ac:dyDescent="0.25">
      <c r="A6516" s="118">
        <v>7107385</v>
      </c>
      <c r="B6516" s="119" t="s">
        <v>21683</v>
      </c>
      <c r="C6516" s="118" t="s">
        <v>19544</v>
      </c>
      <c r="D6516" s="120">
        <v>1114.49</v>
      </c>
    </row>
    <row r="6517" spans="1:4" ht="15.75" customHeight="1" x14ac:dyDescent="0.25">
      <c r="A6517" s="118">
        <v>7107390</v>
      </c>
      <c r="B6517" s="119" t="s">
        <v>21684</v>
      </c>
      <c r="C6517" s="118" t="s">
        <v>19544</v>
      </c>
      <c r="D6517" s="120">
        <v>700.33</v>
      </c>
    </row>
    <row r="6518" spans="1:4" ht="15.75" customHeight="1" x14ac:dyDescent="0.25">
      <c r="A6518" s="118">
        <v>7119711</v>
      </c>
      <c r="B6518" s="119" t="s">
        <v>21685</v>
      </c>
      <c r="C6518" s="118" t="s">
        <v>15154</v>
      </c>
      <c r="D6518" s="120">
        <v>927.63</v>
      </c>
    </row>
    <row r="6519" spans="1:4" ht="15.75" customHeight="1" x14ac:dyDescent="0.25">
      <c r="A6519" s="118">
        <v>7107379</v>
      </c>
      <c r="B6519" s="119" t="s">
        <v>21686</v>
      </c>
      <c r="C6519" s="118" t="s">
        <v>16589</v>
      </c>
      <c r="D6519" s="120">
        <v>49.42</v>
      </c>
    </row>
    <row r="6520" spans="1:4" ht="15.75" customHeight="1" x14ac:dyDescent="0.25">
      <c r="A6520" s="118">
        <v>7107381</v>
      </c>
      <c r="B6520" s="119" t="s">
        <v>21687</v>
      </c>
      <c r="C6520" s="118" t="s">
        <v>16589</v>
      </c>
      <c r="D6520" s="120">
        <v>50.05</v>
      </c>
    </row>
    <row r="6521" spans="1:4" ht="15.75" customHeight="1" x14ac:dyDescent="0.25">
      <c r="A6521" s="118">
        <v>7107380</v>
      </c>
      <c r="B6521" s="119" t="s">
        <v>21688</v>
      </c>
      <c r="C6521" s="118" t="s">
        <v>16589</v>
      </c>
      <c r="D6521" s="120">
        <v>54.91</v>
      </c>
    </row>
    <row r="6522" spans="1:4" ht="15.75" customHeight="1" x14ac:dyDescent="0.25">
      <c r="A6522" s="118">
        <v>7107382</v>
      </c>
      <c r="B6522" s="119" t="s">
        <v>21689</v>
      </c>
      <c r="C6522" s="118" t="s">
        <v>16589</v>
      </c>
      <c r="D6522" s="120">
        <v>132.31</v>
      </c>
    </row>
    <row r="6523" spans="1:4" ht="15.75" customHeight="1" x14ac:dyDescent="0.25">
      <c r="A6523" s="118">
        <v>7119713</v>
      </c>
      <c r="B6523" s="119" t="s">
        <v>21690</v>
      </c>
      <c r="C6523" s="118" t="s">
        <v>15154</v>
      </c>
      <c r="D6523" s="120">
        <v>325324.89</v>
      </c>
    </row>
    <row r="6524" spans="1:4" ht="15.75" customHeight="1" x14ac:dyDescent="0.25">
      <c r="A6524" s="118">
        <v>7119646</v>
      </c>
      <c r="B6524" s="119" t="s">
        <v>21691</v>
      </c>
      <c r="C6524" s="118" t="s">
        <v>19544</v>
      </c>
      <c r="D6524" s="120">
        <v>1726.48</v>
      </c>
    </row>
    <row r="6525" spans="1:4" ht="15.75" customHeight="1" x14ac:dyDescent="0.25">
      <c r="A6525" s="118">
        <v>7107384</v>
      </c>
      <c r="B6525" s="119" t="s">
        <v>21692</v>
      </c>
      <c r="C6525" s="118" t="s">
        <v>16589</v>
      </c>
      <c r="D6525" s="120">
        <v>115.13</v>
      </c>
    </row>
    <row r="6526" spans="1:4" ht="15.75" customHeight="1" x14ac:dyDescent="0.25">
      <c r="A6526" s="118">
        <v>7107378</v>
      </c>
      <c r="B6526" s="119" t="s">
        <v>21693</v>
      </c>
      <c r="C6526" s="118" t="s">
        <v>16589</v>
      </c>
      <c r="D6526" s="120">
        <v>184</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343772-B95A-4C8A-9A48-7D02AC160625}">
  <dimension ref="A1:IQ15116"/>
  <sheetViews>
    <sheetView view="pageBreakPreview" zoomScaleNormal="100" zoomScaleSheetLayoutView="100" workbookViewId="0">
      <selection activeCell="B11" sqref="B11"/>
    </sheetView>
  </sheetViews>
  <sheetFormatPr defaultRowHeight="12.75" x14ac:dyDescent="0.25"/>
  <cols>
    <col min="1" max="1" width="9.7109375" style="16" customWidth="1"/>
    <col min="2" max="2" width="46.7109375" style="14" customWidth="1"/>
    <col min="3" max="3" width="8.140625" style="15" customWidth="1"/>
    <col min="4" max="4" width="12" style="17" customWidth="1"/>
    <col min="5" max="5" width="12.28515625" style="17" bestFit="1" customWidth="1"/>
    <col min="6" max="256" width="9.140625" style="13"/>
    <col min="257" max="257" width="9.7109375" style="13" customWidth="1"/>
    <col min="258" max="258" width="46.7109375" style="13" customWidth="1"/>
    <col min="259" max="259" width="8.140625" style="13" customWidth="1"/>
    <col min="260" max="260" width="12" style="13" customWidth="1"/>
    <col min="261" max="261" width="12.28515625" style="13" bestFit="1" customWidth="1"/>
    <col min="262" max="512" width="9.140625" style="13"/>
    <col min="513" max="513" width="9.7109375" style="13" customWidth="1"/>
    <col min="514" max="514" width="46.7109375" style="13" customWidth="1"/>
    <col min="515" max="515" width="8.140625" style="13" customWidth="1"/>
    <col min="516" max="516" width="12" style="13" customWidth="1"/>
    <col min="517" max="517" width="12.28515625" style="13" bestFit="1" customWidth="1"/>
    <col min="518" max="768" width="9.140625" style="13"/>
    <col min="769" max="769" width="9.7109375" style="13" customWidth="1"/>
    <col min="770" max="770" width="46.7109375" style="13" customWidth="1"/>
    <col min="771" max="771" width="8.140625" style="13" customWidth="1"/>
    <col min="772" max="772" width="12" style="13" customWidth="1"/>
    <col min="773" max="773" width="12.28515625" style="13" bestFit="1" customWidth="1"/>
    <col min="774" max="1024" width="9.140625" style="13"/>
    <col min="1025" max="1025" width="9.7109375" style="13" customWidth="1"/>
    <col min="1026" max="1026" width="46.7109375" style="13" customWidth="1"/>
    <col min="1027" max="1027" width="8.140625" style="13" customWidth="1"/>
    <col min="1028" max="1028" width="12" style="13" customWidth="1"/>
    <col min="1029" max="1029" width="12.28515625" style="13" bestFit="1" customWidth="1"/>
    <col min="1030" max="1280" width="9.140625" style="13"/>
    <col min="1281" max="1281" width="9.7109375" style="13" customWidth="1"/>
    <col min="1282" max="1282" width="46.7109375" style="13" customWidth="1"/>
    <col min="1283" max="1283" width="8.140625" style="13" customWidth="1"/>
    <col min="1284" max="1284" width="12" style="13" customWidth="1"/>
    <col min="1285" max="1285" width="12.28515625" style="13" bestFit="1" customWidth="1"/>
    <col min="1286" max="1536" width="9.140625" style="13"/>
    <col min="1537" max="1537" width="9.7109375" style="13" customWidth="1"/>
    <col min="1538" max="1538" width="46.7109375" style="13" customWidth="1"/>
    <col min="1539" max="1539" width="8.140625" style="13" customWidth="1"/>
    <col min="1540" max="1540" width="12" style="13" customWidth="1"/>
    <col min="1541" max="1541" width="12.28515625" style="13" bestFit="1" customWidth="1"/>
    <col min="1542" max="1792" width="9.140625" style="13"/>
    <col min="1793" max="1793" width="9.7109375" style="13" customWidth="1"/>
    <col min="1794" max="1794" width="46.7109375" style="13" customWidth="1"/>
    <col min="1795" max="1795" width="8.140625" style="13" customWidth="1"/>
    <col min="1796" max="1796" width="12" style="13" customWidth="1"/>
    <col min="1797" max="1797" width="12.28515625" style="13" bestFit="1" customWidth="1"/>
    <col min="1798" max="2048" width="9.140625" style="13"/>
    <col min="2049" max="2049" width="9.7109375" style="13" customWidth="1"/>
    <col min="2050" max="2050" width="46.7109375" style="13" customWidth="1"/>
    <col min="2051" max="2051" width="8.140625" style="13" customWidth="1"/>
    <col min="2052" max="2052" width="12" style="13" customWidth="1"/>
    <col min="2053" max="2053" width="12.28515625" style="13" bestFit="1" customWidth="1"/>
    <col min="2054" max="2304" width="9.140625" style="13"/>
    <col min="2305" max="2305" width="9.7109375" style="13" customWidth="1"/>
    <col min="2306" max="2306" width="46.7109375" style="13" customWidth="1"/>
    <col min="2307" max="2307" width="8.140625" style="13" customWidth="1"/>
    <col min="2308" max="2308" width="12" style="13" customWidth="1"/>
    <col min="2309" max="2309" width="12.28515625" style="13" bestFit="1" customWidth="1"/>
    <col min="2310" max="2560" width="9.140625" style="13"/>
    <col min="2561" max="2561" width="9.7109375" style="13" customWidth="1"/>
    <col min="2562" max="2562" width="46.7109375" style="13" customWidth="1"/>
    <col min="2563" max="2563" width="8.140625" style="13" customWidth="1"/>
    <col min="2564" max="2564" width="12" style="13" customWidth="1"/>
    <col min="2565" max="2565" width="12.28515625" style="13" bestFit="1" customWidth="1"/>
    <col min="2566" max="2816" width="9.140625" style="13"/>
    <col min="2817" max="2817" width="9.7109375" style="13" customWidth="1"/>
    <col min="2818" max="2818" width="46.7109375" style="13" customWidth="1"/>
    <col min="2819" max="2819" width="8.140625" style="13" customWidth="1"/>
    <col min="2820" max="2820" width="12" style="13" customWidth="1"/>
    <col min="2821" max="2821" width="12.28515625" style="13" bestFit="1" customWidth="1"/>
    <col min="2822" max="3072" width="9.140625" style="13"/>
    <col min="3073" max="3073" width="9.7109375" style="13" customWidth="1"/>
    <col min="3074" max="3074" width="46.7109375" style="13" customWidth="1"/>
    <col min="3075" max="3075" width="8.140625" style="13" customWidth="1"/>
    <col min="3076" max="3076" width="12" style="13" customWidth="1"/>
    <col min="3077" max="3077" width="12.28515625" style="13" bestFit="1" customWidth="1"/>
    <col min="3078" max="3328" width="9.140625" style="13"/>
    <col min="3329" max="3329" width="9.7109375" style="13" customWidth="1"/>
    <col min="3330" max="3330" width="46.7109375" style="13" customWidth="1"/>
    <col min="3331" max="3331" width="8.140625" style="13" customWidth="1"/>
    <col min="3332" max="3332" width="12" style="13" customWidth="1"/>
    <col min="3333" max="3333" width="12.28515625" style="13" bestFit="1" customWidth="1"/>
    <col min="3334" max="3584" width="9.140625" style="13"/>
    <col min="3585" max="3585" width="9.7109375" style="13" customWidth="1"/>
    <col min="3586" max="3586" width="46.7109375" style="13" customWidth="1"/>
    <col min="3587" max="3587" width="8.140625" style="13" customWidth="1"/>
    <col min="3588" max="3588" width="12" style="13" customWidth="1"/>
    <col min="3589" max="3589" width="12.28515625" style="13" bestFit="1" customWidth="1"/>
    <col min="3590" max="3840" width="9.140625" style="13"/>
    <col min="3841" max="3841" width="9.7109375" style="13" customWidth="1"/>
    <col min="3842" max="3842" width="46.7109375" style="13" customWidth="1"/>
    <col min="3843" max="3843" width="8.140625" style="13" customWidth="1"/>
    <col min="3844" max="3844" width="12" style="13" customWidth="1"/>
    <col min="3845" max="3845" width="12.28515625" style="13" bestFit="1" customWidth="1"/>
    <col min="3846" max="4096" width="9.140625" style="13"/>
    <col min="4097" max="4097" width="9.7109375" style="13" customWidth="1"/>
    <col min="4098" max="4098" width="46.7109375" style="13" customWidth="1"/>
    <col min="4099" max="4099" width="8.140625" style="13" customWidth="1"/>
    <col min="4100" max="4100" width="12" style="13" customWidth="1"/>
    <col min="4101" max="4101" width="12.28515625" style="13" bestFit="1" customWidth="1"/>
    <col min="4102" max="4352" width="9.140625" style="13"/>
    <col min="4353" max="4353" width="9.7109375" style="13" customWidth="1"/>
    <col min="4354" max="4354" width="46.7109375" style="13" customWidth="1"/>
    <col min="4355" max="4355" width="8.140625" style="13" customWidth="1"/>
    <col min="4356" max="4356" width="12" style="13" customWidth="1"/>
    <col min="4357" max="4357" width="12.28515625" style="13" bestFit="1" customWidth="1"/>
    <col min="4358" max="4608" width="9.140625" style="13"/>
    <col min="4609" max="4609" width="9.7109375" style="13" customWidth="1"/>
    <col min="4610" max="4610" width="46.7109375" style="13" customWidth="1"/>
    <col min="4611" max="4611" width="8.140625" style="13" customWidth="1"/>
    <col min="4612" max="4612" width="12" style="13" customWidth="1"/>
    <col min="4613" max="4613" width="12.28515625" style="13" bestFit="1" customWidth="1"/>
    <col min="4614" max="4864" width="9.140625" style="13"/>
    <col min="4865" max="4865" width="9.7109375" style="13" customWidth="1"/>
    <col min="4866" max="4866" width="46.7109375" style="13" customWidth="1"/>
    <col min="4867" max="4867" width="8.140625" style="13" customWidth="1"/>
    <col min="4868" max="4868" width="12" style="13" customWidth="1"/>
    <col min="4869" max="4869" width="12.28515625" style="13" bestFit="1" customWidth="1"/>
    <col min="4870" max="5120" width="9.140625" style="13"/>
    <col min="5121" max="5121" width="9.7109375" style="13" customWidth="1"/>
    <col min="5122" max="5122" width="46.7109375" style="13" customWidth="1"/>
    <col min="5123" max="5123" width="8.140625" style="13" customWidth="1"/>
    <col min="5124" max="5124" width="12" style="13" customWidth="1"/>
    <col min="5125" max="5125" width="12.28515625" style="13" bestFit="1" customWidth="1"/>
    <col min="5126" max="5376" width="9.140625" style="13"/>
    <col min="5377" max="5377" width="9.7109375" style="13" customWidth="1"/>
    <col min="5378" max="5378" width="46.7109375" style="13" customWidth="1"/>
    <col min="5379" max="5379" width="8.140625" style="13" customWidth="1"/>
    <col min="5380" max="5380" width="12" style="13" customWidth="1"/>
    <col min="5381" max="5381" width="12.28515625" style="13" bestFit="1" customWidth="1"/>
    <col min="5382" max="5632" width="9.140625" style="13"/>
    <col min="5633" max="5633" width="9.7109375" style="13" customWidth="1"/>
    <col min="5634" max="5634" width="46.7109375" style="13" customWidth="1"/>
    <col min="5635" max="5635" width="8.140625" style="13" customWidth="1"/>
    <col min="5636" max="5636" width="12" style="13" customWidth="1"/>
    <col min="5637" max="5637" width="12.28515625" style="13" bestFit="1" customWidth="1"/>
    <col min="5638" max="5888" width="9.140625" style="13"/>
    <col min="5889" max="5889" width="9.7109375" style="13" customWidth="1"/>
    <col min="5890" max="5890" width="46.7109375" style="13" customWidth="1"/>
    <col min="5891" max="5891" width="8.140625" style="13" customWidth="1"/>
    <col min="5892" max="5892" width="12" style="13" customWidth="1"/>
    <col min="5893" max="5893" width="12.28515625" style="13" bestFit="1" customWidth="1"/>
    <col min="5894" max="6144" width="9.140625" style="13"/>
    <col min="6145" max="6145" width="9.7109375" style="13" customWidth="1"/>
    <col min="6146" max="6146" width="46.7109375" style="13" customWidth="1"/>
    <col min="6147" max="6147" width="8.140625" style="13" customWidth="1"/>
    <col min="6148" max="6148" width="12" style="13" customWidth="1"/>
    <col min="6149" max="6149" width="12.28515625" style="13" bestFit="1" customWidth="1"/>
    <col min="6150" max="6400" width="9.140625" style="13"/>
    <col min="6401" max="6401" width="9.7109375" style="13" customWidth="1"/>
    <col min="6402" max="6402" width="46.7109375" style="13" customWidth="1"/>
    <col min="6403" max="6403" width="8.140625" style="13" customWidth="1"/>
    <col min="6404" max="6404" width="12" style="13" customWidth="1"/>
    <col min="6405" max="6405" width="12.28515625" style="13" bestFit="1" customWidth="1"/>
    <col min="6406" max="6656" width="9.140625" style="13"/>
    <col min="6657" max="6657" width="9.7109375" style="13" customWidth="1"/>
    <col min="6658" max="6658" width="46.7109375" style="13" customWidth="1"/>
    <col min="6659" max="6659" width="8.140625" style="13" customWidth="1"/>
    <col min="6660" max="6660" width="12" style="13" customWidth="1"/>
    <col min="6661" max="6661" width="12.28515625" style="13" bestFit="1" customWidth="1"/>
    <col min="6662" max="6912" width="9.140625" style="13"/>
    <col min="6913" max="6913" width="9.7109375" style="13" customWidth="1"/>
    <col min="6914" max="6914" width="46.7109375" style="13" customWidth="1"/>
    <col min="6915" max="6915" width="8.140625" style="13" customWidth="1"/>
    <col min="6916" max="6916" width="12" style="13" customWidth="1"/>
    <col min="6917" max="6917" width="12.28515625" style="13" bestFit="1" customWidth="1"/>
    <col min="6918" max="7168" width="9.140625" style="13"/>
    <col min="7169" max="7169" width="9.7109375" style="13" customWidth="1"/>
    <col min="7170" max="7170" width="46.7109375" style="13" customWidth="1"/>
    <col min="7171" max="7171" width="8.140625" style="13" customWidth="1"/>
    <col min="7172" max="7172" width="12" style="13" customWidth="1"/>
    <col min="7173" max="7173" width="12.28515625" style="13" bestFit="1" customWidth="1"/>
    <col min="7174" max="7424" width="9.140625" style="13"/>
    <col min="7425" max="7425" width="9.7109375" style="13" customWidth="1"/>
    <col min="7426" max="7426" width="46.7109375" style="13" customWidth="1"/>
    <col min="7427" max="7427" width="8.140625" style="13" customWidth="1"/>
    <col min="7428" max="7428" width="12" style="13" customWidth="1"/>
    <col min="7429" max="7429" width="12.28515625" style="13" bestFit="1" customWidth="1"/>
    <col min="7430" max="7680" width="9.140625" style="13"/>
    <col min="7681" max="7681" width="9.7109375" style="13" customWidth="1"/>
    <col min="7682" max="7682" width="46.7109375" style="13" customWidth="1"/>
    <col min="7683" max="7683" width="8.140625" style="13" customWidth="1"/>
    <col min="7684" max="7684" width="12" style="13" customWidth="1"/>
    <col min="7685" max="7685" width="12.28515625" style="13" bestFit="1" customWidth="1"/>
    <col min="7686" max="7936" width="9.140625" style="13"/>
    <col min="7937" max="7937" width="9.7109375" style="13" customWidth="1"/>
    <col min="7938" max="7938" width="46.7109375" style="13" customWidth="1"/>
    <col min="7939" max="7939" width="8.140625" style="13" customWidth="1"/>
    <col min="7940" max="7940" width="12" style="13" customWidth="1"/>
    <col min="7941" max="7941" width="12.28515625" style="13" bestFit="1" customWidth="1"/>
    <col min="7942" max="8192" width="9.140625" style="13"/>
    <col min="8193" max="8193" width="9.7109375" style="13" customWidth="1"/>
    <col min="8194" max="8194" width="46.7109375" style="13" customWidth="1"/>
    <col min="8195" max="8195" width="8.140625" style="13" customWidth="1"/>
    <col min="8196" max="8196" width="12" style="13" customWidth="1"/>
    <col min="8197" max="8197" width="12.28515625" style="13" bestFit="1" customWidth="1"/>
    <col min="8198" max="8448" width="9.140625" style="13"/>
    <col min="8449" max="8449" width="9.7109375" style="13" customWidth="1"/>
    <col min="8450" max="8450" width="46.7109375" style="13" customWidth="1"/>
    <col min="8451" max="8451" width="8.140625" style="13" customWidth="1"/>
    <col min="8452" max="8452" width="12" style="13" customWidth="1"/>
    <col min="8453" max="8453" width="12.28515625" style="13" bestFit="1" customWidth="1"/>
    <col min="8454" max="8704" width="9.140625" style="13"/>
    <col min="8705" max="8705" width="9.7109375" style="13" customWidth="1"/>
    <col min="8706" max="8706" width="46.7109375" style="13" customWidth="1"/>
    <col min="8707" max="8707" width="8.140625" style="13" customWidth="1"/>
    <col min="8708" max="8708" width="12" style="13" customWidth="1"/>
    <col min="8709" max="8709" width="12.28515625" style="13" bestFit="1" customWidth="1"/>
    <col min="8710" max="8960" width="9.140625" style="13"/>
    <col min="8961" max="8961" width="9.7109375" style="13" customWidth="1"/>
    <col min="8962" max="8962" width="46.7109375" style="13" customWidth="1"/>
    <col min="8963" max="8963" width="8.140625" style="13" customWidth="1"/>
    <col min="8964" max="8964" width="12" style="13" customWidth="1"/>
    <col min="8965" max="8965" width="12.28515625" style="13" bestFit="1" customWidth="1"/>
    <col min="8966" max="9216" width="9.140625" style="13"/>
    <col min="9217" max="9217" width="9.7109375" style="13" customWidth="1"/>
    <col min="9218" max="9218" width="46.7109375" style="13" customWidth="1"/>
    <col min="9219" max="9219" width="8.140625" style="13" customWidth="1"/>
    <col min="9220" max="9220" width="12" style="13" customWidth="1"/>
    <col min="9221" max="9221" width="12.28515625" style="13" bestFit="1" customWidth="1"/>
    <col min="9222" max="9472" width="9.140625" style="13"/>
    <col min="9473" max="9473" width="9.7109375" style="13" customWidth="1"/>
    <col min="9474" max="9474" width="46.7109375" style="13" customWidth="1"/>
    <col min="9475" max="9475" width="8.140625" style="13" customWidth="1"/>
    <col min="9476" max="9476" width="12" style="13" customWidth="1"/>
    <col min="9477" max="9477" width="12.28515625" style="13" bestFit="1" customWidth="1"/>
    <col min="9478" max="9728" width="9.140625" style="13"/>
    <col min="9729" max="9729" width="9.7109375" style="13" customWidth="1"/>
    <col min="9730" max="9730" width="46.7109375" style="13" customWidth="1"/>
    <col min="9731" max="9731" width="8.140625" style="13" customWidth="1"/>
    <col min="9732" max="9732" width="12" style="13" customWidth="1"/>
    <col min="9733" max="9733" width="12.28515625" style="13" bestFit="1" customWidth="1"/>
    <col min="9734" max="9984" width="9.140625" style="13"/>
    <col min="9985" max="9985" width="9.7109375" style="13" customWidth="1"/>
    <col min="9986" max="9986" width="46.7109375" style="13" customWidth="1"/>
    <col min="9987" max="9987" width="8.140625" style="13" customWidth="1"/>
    <col min="9988" max="9988" width="12" style="13" customWidth="1"/>
    <col min="9989" max="9989" width="12.28515625" style="13" bestFit="1" customWidth="1"/>
    <col min="9990" max="10240" width="9.140625" style="13"/>
    <col min="10241" max="10241" width="9.7109375" style="13" customWidth="1"/>
    <col min="10242" max="10242" width="46.7109375" style="13" customWidth="1"/>
    <col min="10243" max="10243" width="8.140625" style="13" customWidth="1"/>
    <col min="10244" max="10244" width="12" style="13" customWidth="1"/>
    <col min="10245" max="10245" width="12.28515625" style="13" bestFit="1" customWidth="1"/>
    <col min="10246" max="10496" width="9.140625" style="13"/>
    <col min="10497" max="10497" width="9.7109375" style="13" customWidth="1"/>
    <col min="10498" max="10498" width="46.7109375" style="13" customWidth="1"/>
    <col min="10499" max="10499" width="8.140625" style="13" customWidth="1"/>
    <col min="10500" max="10500" width="12" style="13" customWidth="1"/>
    <col min="10501" max="10501" width="12.28515625" style="13" bestFit="1" customWidth="1"/>
    <col min="10502" max="10752" width="9.140625" style="13"/>
    <col min="10753" max="10753" width="9.7109375" style="13" customWidth="1"/>
    <col min="10754" max="10754" width="46.7109375" style="13" customWidth="1"/>
    <col min="10755" max="10755" width="8.140625" style="13" customWidth="1"/>
    <col min="10756" max="10756" width="12" style="13" customWidth="1"/>
    <col min="10757" max="10757" width="12.28515625" style="13" bestFit="1" customWidth="1"/>
    <col min="10758" max="11008" width="9.140625" style="13"/>
    <col min="11009" max="11009" width="9.7109375" style="13" customWidth="1"/>
    <col min="11010" max="11010" width="46.7109375" style="13" customWidth="1"/>
    <col min="11011" max="11011" width="8.140625" style="13" customWidth="1"/>
    <col min="11012" max="11012" width="12" style="13" customWidth="1"/>
    <col min="11013" max="11013" width="12.28515625" style="13" bestFit="1" customWidth="1"/>
    <col min="11014" max="11264" width="9.140625" style="13"/>
    <col min="11265" max="11265" width="9.7109375" style="13" customWidth="1"/>
    <col min="11266" max="11266" width="46.7109375" style="13" customWidth="1"/>
    <col min="11267" max="11267" width="8.140625" style="13" customWidth="1"/>
    <col min="11268" max="11268" width="12" style="13" customWidth="1"/>
    <col min="11269" max="11269" width="12.28515625" style="13" bestFit="1" customWidth="1"/>
    <col min="11270" max="11520" width="9.140625" style="13"/>
    <col min="11521" max="11521" width="9.7109375" style="13" customWidth="1"/>
    <col min="11522" max="11522" width="46.7109375" style="13" customWidth="1"/>
    <col min="11523" max="11523" width="8.140625" style="13" customWidth="1"/>
    <col min="11524" max="11524" width="12" style="13" customWidth="1"/>
    <col min="11525" max="11525" width="12.28515625" style="13" bestFit="1" customWidth="1"/>
    <col min="11526" max="11776" width="9.140625" style="13"/>
    <col min="11777" max="11777" width="9.7109375" style="13" customWidth="1"/>
    <col min="11778" max="11778" width="46.7109375" style="13" customWidth="1"/>
    <col min="11779" max="11779" width="8.140625" style="13" customWidth="1"/>
    <col min="11780" max="11780" width="12" style="13" customWidth="1"/>
    <col min="11781" max="11781" width="12.28515625" style="13" bestFit="1" customWidth="1"/>
    <col min="11782" max="12032" width="9.140625" style="13"/>
    <col min="12033" max="12033" width="9.7109375" style="13" customWidth="1"/>
    <col min="12034" max="12034" width="46.7109375" style="13" customWidth="1"/>
    <col min="12035" max="12035" width="8.140625" style="13" customWidth="1"/>
    <col min="12036" max="12036" width="12" style="13" customWidth="1"/>
    <col min="12037" max="12037" width="12.28515625" style="13" bestFit="1" customWidth="1"/>
    <col min="12038" max="12288" width="9.140625" style="13"/>
    <col min="12289" max="12289" width="9.7109375" style="13" customWidth="1"/>
    <col min="12290" max="12290" width="46.7109375" style="13" customWidth="1"/>
    <col min="12291" max="12291" width="8.140625" style="13" customWidth="1"/>
    <col min="12292" max="12292" width="12" style="13" customWidth="1"/>
    <col min="12293" max="12293" width="12.28515625" style="13" bestFit="1" customWidth="1"/>
    <col min="12294" max="12544" width="9.140625" style="13"/>
    <col min="12545" max="12545" width="9.7109375" style="13" customWidth="1"/>
    <col min="12546" max="12546" width="46.7109375" style="13" customWidth="1"/>
    <col min="12547" max="12547" width="8.140625" style="13" customWidth="1"/>
    <col min="12548" max="12548" width="12" style="13" customWidth="1"/>
    <col min="12549" max="12549" width="12.28515625" style="13" bestFit="1" customWidth="1"/>
    <col min="12550" max="12800" width="9.140625" style="13"/>
    <col min="12801" max="12801" width="9.7109375" style="13" customWidth="1"/>
    <col min="12802" max="12802" width="46.7109375" style="13" customWidth="1"/>
    <col min="12803" max="12803" width="8.140625" style="13" customWidth="1"/>
    <col min="12804" max="12804" width="12" style="13" customWidth="1"/>
    <col min="12805" max="12805" width="12.28515625" style="13" bestFit="1" customWidth="1"/>
    <col min="12806" max="13056" width="9.140625" style="13"/>
    <col min="13057" max="13057" width="9.7109375" style="13" customWidth="1"/>
    <col min="13058" max="13058" width="46.7109375" style="13" customWidth="1"/>
    <col min="13059" max="13059" width="8.140625" style="13" customWidth="1"/>
    <col min="13060" max="13060" width="12" style="13" customWidth="1"/>
    <col min="13061" max="13061" width="12.28515625" style="13" bestFit="1" customWidth="1"/>
    <col min="13062" max="13312" width="9.140625" style="13"/>
    <col min="13313" max="13313" width="9.7109375" style="13" customWidth="1"/>
    <col min="13314" max="13314" width="46.7109375" style="13" customWidth="1"/>
    <col min="13315" max="13315" width="8.140625" style="13" customWidth="1"/>
    <col min="13316" max="13316" width="12" style="13" customWidth="1"/>
    <col min="13317" max="13317" width="12.28515625" style="13" bestFit="1" customWidth="1"/>
    <col min="13318" max="13568" width="9.140625" style="13"/>
    <col min="13569" max="13569" width="9.7109375" style="13" customWidth="1"/>
    <col min="13570" max="13570" width="46.7109375" style="13" customWidth="1"/>
    <col min="13571" max="13571" width="8.140625" style="13" customWidth="1"/>
    <col min="13572" max="13572" width="12" style="13" customWidth="1"/>
    <col min="13573" max="13573" width="12.28515625" style="13" bestFit="1" customWidth="1"/>
    <col min="13574" max="13824" width="9.140625" style="13"/>
    <col min="13825" max="13825" width="9.7109375" style="13" customWidth="1"/>
    <col min="13826" max="13826" width="46.7109375" style="13" customWidth="1"/>
    <col min="13827" max="13827" width="8.140625" style="13" customWidth="1"/>
    <col min="13828" max="13828" width="12" style="13" customWidth="1"/>
    <col min="13829" max="13829" width="12.28515625" style="13" bestFit="1" customWidth="1"/>
    <col min="13830" max="14080" width="9.140625" style="13"/>
    <col min="14081" max="14081" width="9.7109375" style="13" customWidth="1"/>
    <col min="14082" max="14082" width="46.7109375" style="13" customWidth="1"/>
    <col min="14083" max="14083" width="8.140625" style="13" customWidth="1"/>
    <col min="14084" max="14084" width="12" style="13" customWidth="1"/>
    <col min="14085" max="14085" width="12.28515625" style="13" bestFit="1" customWidth="1"/>
    <col min="14086" max="14336" width="9.140625" style="13"/>
    <col min="14337" max="14337" width="9.7109375" style="13" customWidth="1"/>
    <col min="14338" max="14338" width="46.7109375" style="13" customWidth="1"/>
    <col min="14339" max="14339" width="8.140625" style="13" customWidth="1"/>
    <col min="14340" max="14340" width="12" style="13" customWidth="1"/>
    <col min="14341" max="14341" width="12.28515625" style="13" bestFit="1" customWidth="1"/>
    <col min="14342" max="14592" width="9.140625" style="13"/>
    <col min="14593" max="14593" width="9.7109375" style="13" customWidth="1"/>
    <col min="14594" max="14594" width="46.7109375" style="13" customWidth="1"/>
    <col min="14595" max="14595" width="8.140625" style="13" customWidth="1"/>
    <col min="14596" max="14596" width="12" style="13" customWidth="1"/>
    <col min="14597" max="14597" width="12.28515625" style="13" bestFit="1" customWidth="1"/>
    <col min="14598" max="14848" width="9.140625" style="13"/>
    <col min="14849" max="14849" width="9.7109375" style="13" customWidth="1"/>
    <col min="14850" max="14850" width="46.7109375" style="13" customWidth="1"/>
    <col min="14851" max="14851" width="8.140625" style="13" customWidth="1"/>
    <col min="14852" max="14852" width="12" style="13" customWidth="1"/>
    <col min="14853" max="14853" width="12.28515625" style="13" bestFit="1" customWidth="1"/>
    <col min="14854" max="15104" width="9.140625" style="13"/>
    <col min="15105" max="15105" width="9.7109375" style="13" customWidth="1"/>
    <col min="15106" max="15106" width="46.7109375" style="13" customWidth="1"/>
    <col min="15107" max="15107" width="8.140625" style="13" customWidth="1"/>
    <col min="15108" max="15108" width="12" style="13" customWidth="1"/>
    <col min="15109" max="15109" width="12.28515625" style="13" bestFit="1" customWidth="1"/>
    <col min="15110" max="15360" width="9.140625" style="13"/>
    <col min="15361" max="15361" width="9.7109375" style="13" customWidth="1"/>
    <col min="15362" max="15362" width="46.7109375" style="13" customWidth="1"/>
    <col min="15363" max="15363" width="8.140625" style="13" customWidth="1"/>
    <col min="15364" max="15364" width="12" style="13" customWidth="1"/>
    <col min="15365" max="15365" width="12.28515625" style="13" bestFit="1" customWidth="1"/>
    <col min="15366" max="15616" width="9.140625" style="13"/>
    <col min="15617" max="15617" width="9.7109375" style="13" customWidth="1"/>
    <col min="15618" max="15618" width="46.7109375" style="13" customWidth="1"/>
    <col min="15619" max="15619" width="8.140625" style="13" customWidth="1"/>
    <col min="15620" max="15620" width="12" style="13" customWidth="1"/>
    <col min="15621" max="15621" width="12.28515625" style="13" bestFit="1" customWidth="1"/>
    <col min="15622" max="15872" width="9.140625" style="13"/>
    <col min="15873" max="15873" width="9.7109375" style="13" customWidth="1"/>
    <col min="15874" max="15874" width="46.7109375" style="13" customWidth="1"/>
    <col min="15875" max="15875" width="8.140625" style="13" customWidth="1"/>
    <col min="15876" max="15876" width="12" style="13" customWidth="1"/>
    <col min="15877" max="15877" width="12.28515625" style="13" bestFit="1" customWidth="1"/>
    <col min="15878" max="16128" width="9.140625" style="13"/>
    <col min="16129" max="16129" width="9.7109375" style="13" customWidth="1"/>
    <col min="16130" max="16130" width="46.7109375" style="13" customWidth="1"/>
    <col min="16131" max="16131" width="8.140625" style="13" customWidth="1"/>
    <col min="16132" max="16132" width="12" style="13" customWidth="1"/>
    <col min="16133" max="16133" width="12.28515625" style="13" bestFit="1" customWidth="1"/>
    <col min="16134" max="16384" width="9.140625" style="13"/>
  </cols>
  <sheetData>
    <row r="1" spans="1:251" s="1" customFormat="1" ht="14.25" customHeight="1" thickBot="1" x14ac:dyDescent="0.25">
      <c r="A1" s="76" t="s">
        <v>4017</v>
      </c>
      <c r="B1" s="77"/>
      <c r="C1" s="77"/>
      <c r="D1" s="77"/>
      <c r="E1" s="78"/>
      <c r="F1" s="19"/>
      <c r="G1" s="19"/>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c r="BT1" s="20"/>
      <c r="BU1" s="20"/>
      <c r="BV1" s="20"/>
      <c r="BW1" s="20"/>
      <c r="BX1" s="20"/>
      <c r="BY1" s="20"/>
      <c r="BZ1" s="20"/>
      <c r="CA1" s="20"/>
      <c r="CB1" s="20"/>
      <c r="CC1" s="20"/>
      <c r="CD1" s="20"/>
      <c r="CE1" s="20"/>
      <c r="CF1" s="20"/>
      <c r="CG1" s="20"/>
      <c r="CH1" s="20"/>
      <c r="CI1" s="20"/>
      <c r="CJ1" s="20"/>
      <c r="CK1" s="20"/>
      <c r="CL1" s="20"/>
      <c r="CM1" s="20"/>
      <c r="CN1" s="20"/>
      <c r="CO1" s="20"/>
      <c r="CP1" s="20"/>
      <c r="CQ1" s="20"/>
      <c r="CR1" s="20"/>
      <c r="CS1" s="20"/>
      <c r="CT1" s="20"/>
      <c r="CU1" s="20"/>
      <c r="CV1" s="20"/>
      <c r="CW1" s="20"/>
      <c r="CX1" s="20"/>
      <c r="CY1" s="20"/>
      <c r="CZ1" s="20"/>
      <c r="DA1" s="20"/>
      <c r="DB1" s="20"/>
      <c r="DC1" s="20"/>
      <c r="DD1" s="20"/>
      <c r="DE1" s="20"/>
      <c r="DF1" s="20"/>
      <c r="DG1" s="20"/>
      <c r="DH1" s="20"/>
      <c r="DI1" s="20"/>
      <c r="DJ1" s="20"/>
      <c r="DK1" s="20"/>
      <c r="DL1" s="20"/>
      <c r="DM1" s="20"/>
      <c r="DN1" s="20"/>
      <c r="DO1" s="20"/>
      <c r="DP1" s="20"/>
      <c r="DQ1" s="20"/>
      <c r="DR1" s="20"/>
      <c r="DS1" s="20"/>
      <c r="DT1" s="20"/>
      <c r="DU1" s="20"/>
      <c r="DV1" s="20"/>
      <c r="DW1" s="20"/>
      <c r="DX1" s="20"/>
      <c r="DY1" s="20"/>
      <c r="DZ1" s="20"/>
      <c r="EA1" s="20"/>
      <c r="EB1" s="20"/>
      <c r="EC1" s="20"/>
      <c r="ED1" s="20"/>
      <c r="EE1" s="20"/>
      <c r="EF1" s="20"/>
      <c r="EG1" s="20"/>
      <c r="EH1" s="20"/>
      <c r="EI1" s="20"/>
      <c r="EJ1" s="20"/>
      <c r="EK1" s="20"/>
      <c r="EL1" s="20"/>
      <c r="EM1" s="20"/>
      <c r="EN1" s="20"/>
      <c r="EO1" s="20"/>
      <c r="EP1" s="20"/>
      <c r="EQ1" s="20"/>
      <c r="ER1" s="20"/>
      <c r="ES1" s="20"/>
      <c r="ET1" s="20"/>
      <c r="EU1" s="20"/>
      <c r="EV1" s="20"/>
      <c r="EW1" s="20"/>
      <c r="EX1" s="20"/>
      <c r="EY1" s="20"/>
      <c r="EZ1" s="20"/>
      <c r="FA1" s="20"/>
      <c r="FB1" s="20"/>
      <c r="FC1" s="20"/>
      <c r="FD1" s="20"/>
      <c r="FE1" s="20"/>
      <c r="FF1" s="20"/>
      <c r="FG1" s="20"/>
      <c r="FH1" s="20"/>
      <c r="FI1" s="20"/>
      <c r="FJ1" s="20"/>
      <c r="FK1" s="20"/>
      <c r="FL1" s="20"/>
      <c r="FM1" s="20"/>
      <c r="FN1" s="20"/>
      <c r="FO1" s="20"/>
      <c r="FP1" s="20"/>
      <c r="FQ1" s="20"/>
      <c r="FR1" s="20"/>
      <c r="FS1" s="20"/>
      <c r="FT1" s="20"/>
      <c r="FU1" s="20"/>
      <c r="FV1" s="20"/>
      <c r="FW1" s="20"/>
      <c r="FX1" s="20"/>
      <c r="FY1" s="20"/>
      <c r="FZ1" s="20"/>
      <c r="GA1" s="20"/>
      <c r="GB1" s="20"/>
      <c r="GC1" s="20"/>
      <c r="GD1" s="20"/>
      <c r="GE1" s="20"/>
      <c r="GF1" s="20"/>
      <c r="GG1" s="20"/>
      <c r="GH1" s="20"/>
      <c r="GI1" s="20"/>
      <c r="GJ1" s="20"/>
      <c r="GK1" s="20"/>
      <c r="GL1" s="20"/>
      <c r="GM1" s="20"/>
      <c r="GN1" s="20"/>
      <c r="GO1" s="20"/>
      <c r="GP1" s="20"/>
      <c r="GQ1" s="20"/>
      <c r="GR1" s="20"/>
      <c r="GS1" s="20"/>
      <c r="GT1" s="20"/>
      <c r="GU1" s="20"/>
      <c r="GV1" s="20"/>
      <c r="GW1" s="20"/>
      <c r="GX1" s="20"/>
      <c r="GY1" s="20"/>
      <c r="GZ1" s="20"/>
      <c r="HA1" s="20"/>
      <c r="HB1" s="20"/>
      <c r="HC1" s="20"/>
      <c r="HD1" s="20"/>
      <c r="HE1" s="20"/>
      <c r="HF1" s="20"/>
      <c r="HG1" s="20"/>
      <c r="HH1" s="20"/>
      <c r="HI1" s="20"/>
      <c r="HJ1" s="20"/>
      <c r="HK1" s="20"/>
      <c r="HL1" s="20"/>
      <c r="HM1" s="20"/>
      <c r="HN1" s="20"/>
      <c r="HO1" s="20"/>
      <c r="HP1" s="20"/>
      <c r="HQ1" s="20"/>
      <c r="HR1" s="20"/>
      <c r="HS1" s="20"/>
      <c r="HT1" s="20"/>
      <c r="HU1" s="20"/>
      <c r="HV1" s="20"/>
      <c r="HW1" s="20"/>
      <c r="HX1" s="20"/>
      <c r="HY1" s="20"/>
      <c r="HZ1" s="20"/>
      <c r="IA1" s="20"/>
      <c r="IB1" s="20"/>
      <c r="IC1" s="20"/>
      <c r="ID1" s="20"/>
      <c r="IE1" s="20"/>
      <c r="IF1" s="20"/>
      <c r="IG1" s="20"/>
      <c r="IH1" s="20"/>
      <c r="II1" s="20"/>
      <c r="IJ1" s="20"/>
      <c r="IK1" s="20"/>
      <c r="IL1" s="20"/>
      <c r="IM1" s="20"/>
      <c r="IN1" s="20"/>
      <c r="IO1" s="20"/>
      <c r="IP1" s="20"/>
      <c r="IQ1" s="20"/>
    </row>
    <row r="2" spans="1:251" customFormat="1" ht="29.45" customHeight="1" x14ac:dyDescent="0.25">
      <c r="A2" s="75" t="s">
        <v>13620</v>
      </c>
      <c r="B2" s="75"/>
      <c r="C2" s="75"/>
      <c r="D2" s="75"/>
      <c r="E2" s="75"/>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c r="BT2" s="20"/>
      <c r="BU2" s="20"/>
      <c r="BV2" s="20"/>
      <c r="BW2" s="20"/>
      <c r="BX2" s="20"/>
      <c r="BY2" s="20"/>
      <c r="BZ2" s="20"/>
      <c r="CA2" s="20"/>
      <c r="CB2" s="20"/>
      <c r="CC2" s="20"/>
      <c r="CD2" s="20"/>
      <c r="CE2" s="20"/>
      <c r="CF2" s="20"/>
      <c r="CG2" s="20"/>
      <c r="CH2" s="20"/>
      <c r="CI2" s="20"/>
      <c r="CJ2" s="20"/>
      <c r="CK2" s="20"/>
      <c r="CL2" s="20"/>
      <c r="CM2" s="20"/>
      <c r="CN2" s="20"/>
      <c r="CO2" s="20"/>
      <c r="CP2" s="20"/>
      <c r="CQ2" s="20"/>
      <c r="CR2" s="20"/>
      <c r="CS2" s="20"/>
      <c r="CT2" s="20"/>
      <c r="CU2" s="20"/>
      <c r="CV2" s="20"/>
      <c r="CW2" s="20"/>
      <c r="CX2" s="20"/>
      <c r="CY2" s="20"/>
      <c r="CZ2" s="20"/>
      <c r="DA2" s="20"/>
      <c r="DB2" s="20"/>
      <c r="DC2" s="20"/>
      <c r="DD2" s="20"/>
      <c r="DE2" s="20"/>
      <c r="DF2" s="20"/>
      <c r="DG2" s="20"/>
      <c r="DH2" s="20"/>
      <c r="DI2" s="20"/>
      <c r="DJ2" s="20"/>
      <c r="DK2" s="20"/>
      <c r="DL2" s="20"/>
      <c r="DM2" s="20"/>
      <c r="DN2" s="20"/>
      <c r="DO2" s="20"/>
      <c r="DP2" s="20"/>
      <c r="DQ2" s="20"/>
      <c r="DR2" s="20"/>
      <c r="DS2" s="20"/>
      <c r="DT2" s="20"/>
      <c r="DU2" s="20"/>
      <c r="DV2" s="20"/>
      <c r="DW2" s="20"/>
      <c r="DX2" s="20"/>
      <c r="DY2" s="20"/>
      <c r="DZ2" s="20"/>
      <c r="EA2" s="20"/>
      <c r="EB2" s="20"/>
      <c r="EC2" s="20"/>
      <c r="ED2" s="20"/>
      <c r="EE2" s="20"/>
      <c r="EF2" s="20"/>
      <c r="EG2" s="20"/>
      <c r="EH2" s="20"/>
      <c r="EI2" s="20"/>
      <c r="EJ2" s="20"/>
      <c r="EK2" s="20"/>
      <c r="EL2" s="20"/>
      <c r="EM2" s="20"/>
      <c r="EN2" s="20"/>
      <c r="EO2" s="20"/>
      <c r="EP2" s="20"/>
      <c r="EQ2" s="20"/>
      <c r="ER2" s="20"/>
      <c r="ES2" s="20"/>
      <c r="ET2" s="20"/>
      <c r="EU2" s="20"/>
      <c r="EV2" s="20"/>
      <c r="EW2" s="20"/>
      <c r="EX2" s="20"/>
      <c r="EY2" s="20"/>
      <c r="EZ2" s="20"/>
      <c r="FA2" s="20"/>
      <c r="FB2" s="20"/>
      <c r="FC2" s="20"/>
      <c r="FD2" s="20"/>
      <c r="FE2" s="20"/>
      <c r="FF2" s="20"/>
      <c r="FG2" s="20"/>
      <c r="FH2" s="20"/>
      <c r="FI2" s="20"/>
      <c r="FJ2" s="20"/>
      <c r="FK2" s="20"/>
      <c r="FL2" s="20"/>
      <c r="FM2" s="20"/>
      <c r="FN2" s="20"/>
      <c r="FO2" s="20"/>
      <c r="FP2" s="20"/>
      <c r="FQ2" s="20"/>
      <c r="FR2" s="20"/>
      <c r="FS2" s="20"/>
      <c r="FT2" s="20"/>
      <c r="FU2" s="20"/>
      <c r="FV2" s="20"/>
      <c r="FW2" s="20"/>
      <c r="FX2" s="20"/>
      <c r="FY2" s="20"/>
      <c r="FZ2" s="20"/>
      <c r="GA2" s="20"/>
      <c r="GB2" s="20"/>
      <c r="GC2" s="20"/>
      <c r="GD2" s="20"/>
      <c r="GE2" s="20"/>
      <c r="GF2" s="20"/>
      <c r="GG2" s="20"/>
      <c r="GH2" s="20"/>
      <c r="GI2" s="20"/>
      <c r="GJ2" s="20"/>
      <c r="GK2" s="20"/>
      <c r="GL2" s="20"/>
      <c r="GM2" s="20"/>
      <c r="GN2" s="20"/>
      <c r="GO2" s="20"/>
      <c r="GP2" s="20"/>
      <c r="GQ2" s="20"/>
      <c r="GR2" s="20"/>
      <c r="GS2" s="20"/>
      <c r="GT2" s="20"/>
      <c r="GU2" s="20"/>
      <c r="GV2" s="20"/>
      <c r="GW2" s="20"/>
      <c r="GX2" s="20"/>
      <c r="GY2" s="20"/>
      <c r="GZ2" s="20"/>
      <c r="HA2" s="20"/>
      <c r="HB2" s="20"/>
      <c r="HC2" s="20"/>
      <c r="HD2" s="20"/>
      <c r="HE2" s="20"/>
      <c r="HF2" s="20"/>
      <c r="HG2" s="20"/>
      <c r="HH2" s="20"/>
      <c r="HI2" s="20"/>
      <c r="HJ2" s="20"/>
      <c r="HK2" s="20"/>
      <c r="HL2" s="20"/>
      <c r="HM2" s="20"/>
      <c r="HN2" s="20"/>
      <c r="HO2" s="20"/>
      <c r="HP2" s="20"/>
      <c r="HQ2" s="20"/>
      <c r="HR2" s="20"/>
      <c r="HS2" s="20"/>
      <c r="HT2" s="20"/>
      <c r="HU2" s="20"/>
      <c r="HV2" s="20"/>
      <c r="HW2" s="20"/>
      <c r="HX2" s="20"/>
      <c r="HY2" s="20"/>
      <c r="HZ2" s="20"/>
      <c r="IA2" s="20"/>
      <c r="IB2" s="20"/>
      <c r="IC2" s="20"/>
      <c r="ID2" s="20"/>
      <c r="IE2" s="20"/>
      <c r="IF2" s="20"/>
      <c r="IG2" s="20"/>
      <c r="IH2" s="20"/>
      <c r="II2" s="20"/>
      <c r="IJ2" s="20"/>
      <c r="IK2" s="20"/>
      <c r="IL2" s="20"/>
      <c r="IM2" s="20"/>
      <c r="IN2" s="20"/>
      <c r="IO2" s="20"/>
      <c r="IP2" s="20"/>
    </row>
    <row r="3" spans="1:251" s="1" customFormat="1" ht="15" customHeight="1" x14ac:dyDescent="0.25">
      <c r="A3" s="74" t="s">
        <v>15131</v>
      </c>
      <c r="B3" s="74"/>
      <c r="C3" s="74"/>
      <c r="D3" s="74"/>
      <c r="E3" s="74"/>
      <c r="F3"/>
      <c r="G3"/>
      <c r="H3"/>
      <c r="I3"/>
      <c r="J3"/>
      <c r="K3"/>
      <c r="L3"/>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0"/>
      <c r="CP3" s="20"/>
      <c r="CQ3" s="20"/>
      <c r="CR3" s="20"/>
      <c r="CS3" s="20"/>
      <c r="CT3" s="20"/>
      <c r="CU3" s="20"/>
      <c r="CV3" s="20"/>
      <c r="CW3" s="20"/>
      <c r="CX3" s="20"/>
      <c r="CY3" s="20"/>
      <c r="CZ3" s="20"/>
      <c r="DA3" s="20"/>
      <c r="DB3" s="20"/>
      <c r="DC3" s="20"/>
      <c r="DD3" s="20"/>
      <c r="DE3" s="20"/>
      <c r="DF3" s="20"/>
      <c r="DG3" s="20"/>
      <c r="DH3" s="20"/>
      <c r="DI3" s="20"/>
      <c r="DJ3" s="20"/>
      <c r="DK3" s="20"/>
      <c r="DL3" s="20"/>
      <c r="DM3" s="20"/>
      <c r="DN3" s="20"/>
      <c r="DO3" s="20"/>
      <c r="DP3" s="20"/>
      <c r="DQ3" s="20"/>
      <c r="DR3" s="20"/>
      <c r="DS3" s="20"/>
      <c r="DT3" s="20"/>
      <c r="DU3" s="20"/>
      <c r="DV3" s="20"/>
      <c r="DW3" s="20"/>
      <c r="DX3" s="20"/>
      <c r="DY3" s="20"/>
      <c r="DZ3" s="20"/>
      <c r="EA3" s="20"/>
      <c r="EB3" s="20"/>
      <c r="EC3" s="20"/>
      <c r="ED3" s="20"/>
      <c r="EE3" s="20"/>
      <c r="EF3" s="20"/>
      <c r="EG3" s="20"/>
      <c r="EH3" s="20"/>
      <c r="EI3" s="20"/>
      <c r="EJ3" s="20"/>
      <c r="EK3" s="20"/>
      <c r="EL3" s="20"/>
      <c r="EM3" s="20"/>
      <c r="EN3" s="20"/>
      <c r="EO3" s="20"/>
      <c r="EP3" s="20"/>
      <c r="EQ3" s="20"/>
      <c r="ER3" s="20"/>
      <c r="ES3" s="20"/>
      <c r="ET3" s="20"/>
      <c r="EU3" s="20"/>
      <c r="EV3" s="20"/>
      <c r="EW3" s="20"/>
      <c r="EX3" s="20"/>
      <c r="EY3" s="20"/>
      <c r="EZ3" s="20"/>
      <c r="FA3" s="20"/>
      <c r="FB3" s="20"/>
      <c r="FC3" s="20"/>
      <c r="FD3" s="20"/>
      <c r="FE3" s="20"/>
      <c r="FF3" s="20"/>
      <c r="FG3" s="20"/>
      <c r="FH3" s="20"/>
      <c r="FI3" s="20"/>
      <c r="FJ3" s="20"/>
      <c r="FK3" s="20"/>
      <c r="FL3" s="20"/>
      <c r="FM3" s="20"/>
      <c r="FN3" s="20"/>
      <c r="FO3" s="20"/>
      <c r="FP3" s="20"/>
      <c r="FQ3" s="20"/>
      <c r="FR3" s="20"/>
      <c r="FS3" s="20"/>
      <c r="FT3" s="20"/>
      <c r="FU3" s="20"/>
      <c r="FV3" s="20"/>
      <c r="FW3" s="20"/>
      <c r="FX3" s="20"/>
      <c r="FY3" s="20"/>
      <c r="FZ3" s="20"/>
      <c r="GA3" s="20"/>
      <c r="GB3" s="20"/>
      <c r="GC3" s="20"/>
      <c r="GD3" s="20"/>
      <c r="GE3" s="20"/>
      <c r="GF3" s="20"/>
      <c r="GG3" s="20"/>
      <c r="GH3" s="20"/>
      <c r="GI3" s="20"/>
      <c r="GJ3" s="20"/>
      <c r="GK3" s="20"/>
      <c r="GL3" s="20"/>
      <c r="GM3" s="20"/>
      <c r="GN3" s="20"/>
      <c r="GO3" s="20"/>
      <c r="GP3" s="20"/>
      <c r="GQ3" s="20"/>
      <c r="GR3" s="20"/>
      <c r="GS3" s="20"/>
      <c r="GT3" s="20"/>
      <c r="GU3" s="20"/>
      <c r="GV3" s="20"/>
      <c r="GW3" s="20"/>
      <c r="GX3" s="20"/>
      <c r="GY3" s="20"/>
      <c r="GZ3" s="20"/>
      <c r="HA3" s="20"/>
      <c r="HB3" s="20"/>
      <c r="HC3" s="20"/>
      <c r="HD3" s="20"/>
      <c r="HE3" s="20"/>
      <c r="HF3" s="20"/>
      <c r="HG3" s="20"/>
      <c r="HH3" s="20"/>
      <c r="HI3" s="20"/>
      <c r="HJ3" s="20"/>
      <c r="HK3" s="20"/>
      <c r="HL3" s="20"/>
      <c r="HM3" s="20"/>
      <c r="HN3" s="20"/>
      <c r="HO3" s="20"/>
      <c r="HP3" s="20"/>
      <c r="HQ3" s="20"/>
      <c r="HR3" s="20"/>
      <c r="HS3" s="20"/>
      <c r="HT3" s="20"/>
      <c r="HU3" s="20"/>
      <c r="HV3" s="20"/>
      <c r="HW3" s="20"/>
      <c r="HX3" s="20"/>
      <c r="HY3" s="20"/>
      <c r="HZ3" s="20"/>
      <c r="IA3" s="20"/>
      <c r="IB3" s="20"/>
      <c r="IC3" s="20"/>
      <c r="ID3" s="20"/>
      <c r="IE3" s="20"/>
      <c r="IF3" s="20"/>
      <c r="IG3" s="20"/>
      <c r="IH3" s="20"/>
      <c r="II3" s="20"/>
      <c r="IJ3" s="20"/>
      <c r="IK3" s="20"/>
      <c r="IL3" s="20"/>
      <c r="IM3" s="20"/>
      <c r="IN3" s="20"/>
      <c r="IO3" s="20"/>
      <c r="IP3" s="20"/>
      <c r="IQ3" s="20"/>
    </row>
    <row r="4" spans="1:251" s="1" customFormat="1" ht="15" customHeight="1" x14ac:dyDescent="0.2">
      <c r="A4" s="74" t="s">
        <v>15132</v>
      </c>
      <c r="B4" s="74"/>
      <c r="C4" s="74"/>
      <c r="D4" s="74"/>
      <c r="E4" s="74"/>
      <c r="F4" s="74"/>
      <c r="G4" s="74"/>
      <c r="H4" s="74"/>
      <c r="I4" s="74"/>
      <c r="J4" s="74"/>
      <c r="K4" s="74"/>
      <c r="L4" s="74"/>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c r="CT4" s="20"/>
      <c r="CU4" s="20"/>
      <c r="CV4" s="20"/>
      <c r="CW4" s="20"/>
      <c r="CX4" s="20"/>
      <c r="CY4" s="20"/>
      <c r="CZ4" s="20"/>
      <c r="DA4" s="20"/>
      <c r="DB4" s="20"/>
      <c r="DC4" s="20"/>
      <c r="DD4" s="20"/>
      <c r="DE4" s="20"/>
      <c r="DF4" s="20"/>
      <c r="DG4" s="20"/>
      <c r="DH4" s="20"/>
      <c r="DI4" s="20"/>
      <c r="DJ4" s="20"/>
      <c r="DK4" s="20"/>
      <c r="DL4" s="20"/>
      <c r="DM4" s="20"/>
      <c r="DN4" s="20"/>
      <c r="DO4" s="20"/>
      <c r="DP4" s="20"/>
      <c r="DQ4" s="20"/>
      <c r="DR4" s="20"/>
      <c r="DS4" s="20"/>
      <c r="DT4" s="20"/>
      <c r="DU4" s="20"/>
      <c r="DV4" s="20"/>
      <c r="DW4" s="20"/>
      <c r="DX4" s="20"/>
      <c r="DY4" s="20"/>
      <c r="DZ4" s="20"/>
      <c r="EA4" s="20"/>
      <c r="EB4" s="20"/>
      <c r="EC4" s="20"/>
      <c r="ED4" s="20"/>
      <c r="EE4" s="20"/>
      <c r="EF4" s="20"/>
      <c r="EG4" s="20"/>
      <c r="EH4" s="20"/>
      <c r="EI4" s="20"/>
      <c r="EJ4" s="20"/>
      <c r="EK4" s="20"/>
      <c r="EL4" s="20"/>
      <c r="EM4" s="20"/>
      <c r="EN4" s="20"/>
      <c r="EO4" s="20"/>
      <c r="EP4" s="20"/>
      <c r="EQ4" s="20"/>
      <c r="ER4" s="20"/>
      <c r="ES4" s="20"/>
      <c r="ET4" s="20"/>
      <c r="EU4" s="20"/>
      <c r="EV4" s="20"/>
      <c r="EW4" s="20"/>
      <c r="EX4" s="20"/>
      <c r="EY4" s="20"/>
      <c r="EZ4" s="20"/>
      <c r="FA4" s="20"/>
      <c r="FB4" s="20"/>
      <c r="FC4" s="20"/>
      <c r="FD4" s="20"/>
      <c r="FE4" s="20"/>
      <c r="FF4" s="20"/>
      <c r="FG4" s="20"/>
      <c r="FH4" s="20"/>
      <c r="FI4" s="20"/>
      <c r="FJ4" s="20"/>
      <c r="FK4" s="20"/>
      <c r="FL4" s="20"/>
      <c r="FM4" s="20"/>
      <c r="FN4" s="20"/>
      <c r="FO4" s="20"/>
      <c r="FP4" s="20"/>
      <c r="FQ4" s="20"/>
      <c r="FR4" s="20"/>
      <c r="FS4" s="20"/>
      <c r="FT4" s="20"/>
      <c r="FU4" s="20"/>
      <c r="FV4" s="20"/>
      <c r="FW4" s="20"/>
      <c r="FX4" s="20"/>
      <c r="FY4" s="20"/>
      <c r="FZ4" s="20"/>
      <c r="GA4" s="20"/>
      <c r="GB4" s="20"/>
      <c r="GC4" s="20"/>
      <c r="GD4" s="20"/>
      <c r="GE4" s="20"/>
      <c r="GF4" s="20"/>
      <c r="GG4" s="20"/>
      <c r="GH4" s="20"/>
      <c r="GI4" s="20"/>
      <c r="GJ4" s="20"/>
      <c r="GK4" s="20"/>
      <c r="GL4" s="20"/>
      <c r="GM4" s="20"/>
      <c r="GN4" s="20"/>
      <c r="GO4" s="20"/>
      <c r="GP4" s="20"/>
      <c r="GQ4" s="20"/>
      <c r="GR4" s="20"/>
      <c r="GS4" s="20"/>
      <c r="GT4" s="20"/>
      <c r="GU4" s="20"/>
      <c r="GV4" s="20"/>
      <c r="GW4" s="20"/>
      <c r="GX4" s="20"/>
      <c r="GY4" s="20"/>
      <c r="GZ4" s="20"/>
      <c r="HA4" s="20"/>
      <c r="HB4" s="20"/>
      <c r="HC4" s="20"/>
      <c r="HD4" s="20"/>
      <c r="HE4" s="20"/>
      <c r="HF4" s="20"/>
      <c r="HG4" s="20"/>
      <c r="HH4" s="20"/>
      <c r="HI4" s="20"/>
      <c r="HJ4" s="20"/>
      <c r="HK4" s="20"/>
      <c r="HL4" s="20"/>
      <c r="HM4" s="20"/>
      <c r="HN4" s="20"/>
      <c r="HO4" s="20"/>
      <c r="HP4" s="20"/>
      <c r="HQ4" s="20"/>
      <c r="HR4" s="20"/>
      <c r="HS4" s="20"/>
      <c r="HT4" s="20"/>
      <c r="HU4" s="20"/>
      <c r="HV4" s="20"/>
      <c r="HW4" s="20"/>
      <c r="HX4" s="20"/>
      <c r="HY4" s="20"/>
      <c r="HZ4" s="20"/>
      <c r="IA4" s="20"/>
      <c r="IB4" s="20"/>
      <c r="IC4" s="20"/>
      <c r="ID4" s="20"/>
      <c r="IE4" s="20"/>
      <c r="IF4" s="20"/>
      <c r="IG4" s="20"/>
      <c r="IH4" s="20"/>
      <c r="II4" s="20"/>
      <c r="IJ4" s="20"/>
      <c r="IK4" s="20"/>
      <c r="IL4" s="20"/>
      <c r="IM4" s="20"/>
      <c r="IN4" s="20"/>
      <c r="IO4" s="20"/>
      <c r="IP4" s="20"/>
      <c r="IQ4" s="20"/>
    </row>
    <row r="5" spans="1:251" customFormat="1" ht="25.15" customHeight="1" thickBot="1" x14ac:dyDescent="0.3">
      <c r="A5" s="21" t="s">
        <v>13621</v>
      </c>
      <c r="B5" s="21"/>
      <c r="C5" s="21"/>
      <c r="D5" s="21"/>
      <c r="E5" s="21"/>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c r="CP5" s="20"/>
      <c r="CQ5" s="20"/>
      <c r="CR5" s="20"/>
      <c r="CS5" s="20"/>
      <c r="CT5" s="20"/>
      <c r="CU5" s="20"/>
      <c r="CV5" s="20"/>
      <c r="CW5" s="20"/>
      <c r="CX5" s="20"/>
      <c r="CY5" s="20"/>
      <c r="CZ5" s="20"/>
      <c r="DA5" s="20"/>
      <c r="DB5" s="20"/>
      <c r="DC5" s="20"/>
      <c r="DD5" s="20"/>
      <c r="DE5" s="20"/>
      <c r="DF5" s="20"/>
      <c r="DG5" s="20"/>
      <c r="DH5" s="20"/>
      <c r="DI5" s="20"/>
      <c r="DJ5" s="20"/>
      <c r="DK5" s="20"/>
      <c r="DL5" s="20"/>
      <c r="DM5" s="20"/>
      <c r="DN5" s="20"/>
      <c r="DO5" s="20"/>
      <c r="DP5" s="20"/>
      <c r="DQ5" s="20"/>
      <c r="DR5" s="20"/>
      <c r="DS5" s="20"/>
      <c r="DT5" s="20"/>
      <c r="DU5" s="20"/>
      <c r="DV5" s="20"/>
      <c r="DW5" s="20"/>
      <c r="DX5" s="20"/>
      <c r="DY5" s="20"/>
      <c r="DZ5" s="20"/>
      <c r="EA5" s="20"/>
      <c r="EB5" s="20"/>
      <c r="EC5" s="20"/>
      <c r="ED5" s="20"/>
      <c r="EE5" s="20"/>
      <c r="EF5" s="20"/>
      <c r="EG5" s="20"/>
      <c r="EH5" s="20"/>
      <c r="EI5" s="20"/>
      <c r="EJ5" s="20"/>
      <c r="EK5" s="20"/>
      <c r="EL5" s="20"/>
      <c r="EM5" s="20"/>
      <c r="EN5" s="20"/>
      <c r="EO5" s="20"/>
      <c r="EP5" s="20"/>
      <c r="EQ5" s="20"/>
      <c r="ER5" s="20"/>
      <c r="ES5" s="20"/>
      <c r="ET5" s="20"/>
      <c r="EU5" s="20"/>
      <c r="EV5" s="20"/>
      <c r="EW5" s="20"/>
      <c r="EX5" s="20"/>
      <c r="EY5" s="20"/>
      <c r="EZ5" s="20"/>
      <c r="FA5" s="20"/>
      <c r="FB5" s="20"/>
      <c r="FC5" s="20"/>
      <c r="FD5" s="20"/>
      <c r="FE5" s="20"/>
      <c r="FF5" s="20"/>
      <c r="FG5" s="20"/>
      <c r="FH5" s="20"/>
      <c r="FI5" s="20"/>
      <c r="FJ5" s="20"/>
      <c r="FK5" s="20"/>
      <c r="FL5" s="20"/>
      <c r="FM5" s="20"/>
      <c r="FN5" s="20"/>
      <c r="FO5" s="20"/>
      <c r="FP5" s="20"/>
      <c r="FQ5" s="20"/>
      <c r="FR5" s="20"/>
      <c r="FS5" s="20"/>
      <c r="FT5" s="20"/>
      <c r="FU5" s="20"/>
      <c r="FV5" s="20"/>
      <c r="FW5" s="20"/>
      <c r="FX5" s="20"/>
      <c r="FY5" s="20"/>
      <c r="FZ5" s="20"/>
      <c r="GA5" s="20"/>
      <c r="GB5" s="20"/>
      <c r="GC5" s="20"/>
      <c r="GD5" s="20"/>
      <c r="GE5" s="20"/>
      <c r="GF5" s="20"/>
      <c r="GG5" s="20"/>
      <c r="GH5" s="20"/>
      <c r="GI5" s="20"/>
      <c r="GJ5" s="20"/>
      <c r="GK5" s="20"/>
      <c r="GL5" s="20"/>
      <c r="GM5" s="20"/>
      <c r="GN5" s="20"/>
      <c r="GO5" s="20"/>
      <c r="GP5" s="20"/>
      <c r="GQ5" s="20"/>
      <c r="GR5" s="20"/>
      <c r="GS5" s="20"/>
      <c r="GT5" s="20"/>
      <c r="GU5" s="20"/>
      <c r="GV5" s="20"/>
      <c r="GW5" s="20"/>
      <c r="GX5" s="20"/>
      <c r="GY5" s="20"/>
      <c r="GZ5" s="20"/>
      <c r="HA5" s="20"/>
      <c r="HB5" s="20"/>
      <c r="HC5" s="20"/>
      <c r="HD5" s="20"/>
      <c r="HE5" s="20"/>
      <c r="HF5" s="20"/>
      <c r="HG5" s="20"/>
      <c r="HH5" s="20"/>
      <c r="HI5" s="20"/>
      <c r="HJ5" s="20"/>
      <c r="HK5" s="20"/>
      <c r="HL5" s="20"/>
      <c r="HM5" s="20"/>
      <c r="HN5" s="20"/>
      <c r="HO5" s="20"/>
      <c r="HP5" s="20"/>
      <c r="HQ5" s="20"/>
      <c r="HR5" s="20"/>
      <c r="HS5" s="20"/>
      <c r="HT5" s="20"/>
      <c r="HU5" s="20"/>
      <c r="HV5" s="20"/>
      <c r="HW5" s="20"/>
      <c r="HX5" s="20"/>
      <c r="HY5" s="20"/>
      <c r="HZ5" s="20"/>
      <c r="IA5" s="20"/>
      <c r="IB5" s="20"/>
      <c r="IC5" s="20"/>
      <c r="ID5" s="20"/>
      <c r="IE5" s="20"/>
      <c r="IF5" s="20"/>
      <c r="IG5" s="20"/>
      <c r="IH5" s="20"/>
      <c r="II5" s="20"/>
      <c r="IJ5" s="20"/>
      <c r="IK5" s="20"/>
      <c r="IL5" s="20"/>
      <c r="IM5" s="20"/>
      <c r="IN5" s="20"/>
      <c r="IO5" s="20"/>
      <c r="IP5" s="20"/>
    </row>
    <row r="6" spans="1:251" s="1" customFormat="1" ht="15.75" thickBot="1" x14ac:dyDescent="0.3">
      <c r="A6" s="21"/>
      <c r="B6" s="21"/>
      <c r="C6" s="21"/>
      <c r="D6" s="21" t="s">
        <v>12038</v>
      </c>
      <c r="E6" s="21" t="s">
        <v>12039</v>
      </c>
      <c r="F6"/>
      <c r="G6"/>
      <c r="H6"/>
      <c r="I6"/>
      <c r="J6"/>
      <c r="K6"/>
      <c r="L6"/>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c r="AY6" s="20"/>
      <c r="AZ6" s="20"/>
      <c r="BA6" s="20"/>
      <c r="BB6" s="20"/>
      <c r="BC6" s="20"/>
      <c r="BD6" s="20"/>
      <c r="BE6" s="20"/>
      <c r="BF6" s="20"/>
      <c r="BG6" s="20"/>
      <c r="BH6" s="20"/>
      <c r="BI6" s="20"/>
      <c r="BJ6" s="20"/>
      <c r="BK6" s="20"/>
      <c r="BL6" s="20"/>
      <c r="BM6" s="20"/>
      <c r="BN6" s="20"/>
      <c r="BO6" s="20"/>
      <c r="BP6" s="20"/>
      <c r="BQ6" s="20"/>
      <c r="BR6" s="20"/>
      <c r="BS6" s="20"/>
      <c r="BT6" s="20"/>
      <c r="BU6" s="20"/>
      <c r="BV6" s="20"/>
      <c r="BW6" s="20"/>
      <c r="BX6" s="20"/>
      <c r="BY6" s="20"/>
      <c r="BZ6" s="20"/>
      <c r="CA6" s="20"/>
      <c r="CB6" s="20"/>
      <c r="CC6" s="20"/>
      <c r="CD6" s="20"/>
      <c r="CE6" s="20"/>
      <c r="CF6" s="20"/>
      <c r="CG6" s="20"/>
      <c r="CH6" s="20"/>
      <c r="CI6" s="20"/>
      <c r="CJ6" s="20"/>
      <c r="CK6" s="20"/>
      <c r="CL6" s="20"/>
      <c r="CM6" s="20"/>
      <c r="CN6" s="20"/>
      <c r="CO6" s="20"/>
      <c r="CP6" s="20"/>
      <c r="CQ6" s="20"/>
      <c r="CR6" s="20"/>
      <c r="CS6" s="20"/>
      <c r="CT6" s="20"/>
      <c r="CU6" s="20"/>
      <c r="CV6" s="20"/>
      <c r="CW6" s="20"/>
      <c r="CX6" s="20"/>
      <c r="CY6" s="20"/>
      <c r="CZ6" s="20"/>
      <c r="DA6" s="20"/>
      <c r="DB6" s="20"/>
      <c r="DC6" s="20"/>
      <c r="DD6" s="20"/>
      <c r="DE6" s="20"/>
      <c r="DF6" s="20"/>
      <c r="DG6" s="20"/>
      <c r="DH6" s="20"/>
      <c r="DI6" s="20"/>
      <c r="DJ6" s="20"/>
      <c r="DK6" s="20"/>
      <c r="DL6" s="20"/>
      <c r="DM6" s="20"/>
      <c r="DN6" s="20"/>
      <c r="DO6" s="20"/>
      <c r="DP6" s="20"/>
      <c r="DQ6" s="20"/>
      <c r="DR6" s="20"/>
      <c r="DS6" s="20"/>
      <c r="DT6" s="20"/>
      <c r="DU6" s="20"/>
      <c r="DV6" s="20"/>
      <c r="DW6" s="20"/>
      <c r="DX6" s="20"/>
      <c r="DY6" s="20"/>
      <c r="DZ6" s="20"/>
      <c r="EA6" s="20"/>
      <c r="EB6" s="20"/>
      <c r="EC6" s="20"/>
      <c r="ED6" s="20"/>
      <c r="EE6" s="20"/>
      <c r="EF6" s="20"/>
      <c r="EG6" s="20"/>
      <c r="EH6" s="20"/>
      <c r="EI6" s="20"/>
      <c r="EJ6" s="20"/>
      <c r="EK6" s="20"/>
      <c r="EL6" s="20"/>
      <c r="EM6" s="20"/>
      <c r="EN6" s="20"/>
      <c r="EO6" s="20"/>
      <c r="EP6" s="20"/>
      <c r="EQ6" s="20"/>
      <c r="ER6" s="20"/>
      <c r="ES6" s="20"/>
      <c r="ET6" s="20"/>
      <c r="EU6" s="20"/>
      <c r="EV6" s="20"/>
      <c r="EW6" s="20"/>
      <c r="EX6" s="20"/>
      <c r="EY6" s="20"/>
      <c r="EZ6" s="20"/>
      <c r="FA6" s="20"/>
      <c r="FB6" s="20"/>
      <c r="FC6" s="20"/>
      <c r="FD6" s="20"/>
      <c r="FE6" s="20"/>
      <c r="FF6" s="20"/>
      <c r="FG6" s="20"/>
      <c r="FH6" s="20"/>
      <c r="FI6" s="20"/>
      <c r="FJ6" s="20"/>
      <c r="FK6" s="20"/>
      <c r="FL6" s="20"/>
      <c r="FM6" s="20"/>
      <c r="FN6" s="20"/>
      <c r="FO6" s="20"/>
      <c r="FP6" s="20"/>
      <c r="FQ6" s="20"/>
      <c r="FR6" s="20"/>
      <c r="FS6" s="20"/>
      <c r="FT6" s="20"/>
      <c r="FU6" s="20"/>
      <c r="FV6" s="20"/>
      <c r="FW6" s="20"/>
      <c r="FX6" s="20"/>
      <c r="FY6" s="20"/>
      <c r="FZ6" s="20"/>
      <c r="GA6" s="20"/>
      <c r="GB6" s="20"/>
      <c r="GC6" s="20"/>
      <c r="GD6" s="20"/>
      <c r="GE6" s="20"/>
      <c r="GF6" s="20"/>
      <c r="GG6" s="20"/>
      <c r="GH6" s="20"/>
      <c r="GI6" s="20"/>
      <c r="GJ6" s="20"/>
      <c r="GK6" s="20"/>
      <c r="GL6" s="20"/>
      <c r="GM6" s="20"/>
      <c r="GN6" s="20"/>
      <c r="GO6" s="20"/>
      <c r="GP6" s="20"/>
      <c r="GQ6" s="20"/>
      <c r="GR6" s="20"/>
      <c r="GS6" s="20"/>
      <c r="GT6" s="20"/>
      <c r="GU6" s="20"/>
      <c r="GV6" s="20"/>
      <c r="GW6" s="20"/>
      <c r="GX6" s="20"/>
      <c r="GY6" s="20"/>
      <c r="GZ6" s="20"/>
      <c r="HA6" s="20"/>
      <c r="HB6" s="20"/>
      <c r="HC6" s="20"/>
      <c r="HD6" s="20"/>
      <c r="HE6" s="20"/>
      <c r="HF6" s="20"/>
      <c r="HG6" s="20"/>
      <c r="HH6" s="20"/>
      <c r="HI6" s="20"/>
      <c r="HJ6" s="20"/>
      <c r="HK6" s="20"/>
      <c r="HL6" s="20"/>
      <c r="HM6" s="20"/>
      <c r="HN6" s="20"/>
      <c r="HO6" s="20"/>
      <c r="HP6" s="20"/>
      <c r="HQ6" s="20"/>
      <c r="HR6" s="20"/>
      <c r="HS6" s="20"/>
      <c r="HT6" s="20"/>
      <c r="HU6" s="20"/>
      <c r="HV6" s="20"/>
      <c r="HW6" s="20"/>
      <c r="HX6" s="20"/>
      <c r="HY6" s="20"/>
      <c r="HZ6" s="20"/>
      <c r="IA6" s="20"/>
      <c r="IB6" s="20"/>
      <c r="IC6" s="20"/>
      <c r="ID6" s="20"/>
      <c r="IE6" s="20"/>
      <c r="IF6" s="20"/>
      <c r="IG6" s="20"/>
      <c r="IH6" s="20"/>
      <c r="II6" s="20"/>
      <c r="IJ6" s="20"/>
      <c r="IK6" s="20"/>
      <c r="IL6" s="20"/>
      <c r="IM6" s="20"/>
      <c r="IN6" s="20"/>
      <c r="IO6" s="20"/>
      <c r="IP6" s="20"/>
      <c r="IQ6" s="18"/>
    </row>
    <row r="7" spans="1:251" ht="13.5" thickBot="1" x14ac:dyDescent="0.3">
      <c r="A7" s="25" t="s">
        <v>2</v>
      </c>
      <c r="B7" s="26" t="s">
        <v>86</v>
      </c>
      <c r="C7" s="26" t="s">
        <v>93</v>
      </c>
      <c r="D7" s="40" t="s">
        <v>91</v>
      </c>
      <c r="E7" s="27" t="s">
        <v>92</v>
      </c>
      <c r="F7" s="18"/>
      <c r="G7" s="18"/>
      <c r="H7" s="18"/>
      <c r="I7" s="18"/>
      <c r="J7" s="18"/>
      <c r="K7" s="18"/>
      <c r="L7" s="18"/>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c r="HB7" s="3"/>
      <c r="HC7" s="3"/>
      <c r="HD7" s="3"/>
      <c r="HE7" s="3"/>
      <c r="HF7" s="3"/>
      <c r="HG7" s="3"/>
      <c r="HH7" s="3"/>
      <c r="HI7" s="3"/>
      <c r="HJ7" s="3"/>
      <c r="HK7" s="3"/>
      <c r="HL7" s="3"/>
      <c r="HM7" s="3"/>
      <c r="HN7" s="3"/>
      <c r="HO7" s="3"/>
      <c r="HP7" s="3"/>
      <c r="HQ7" s="3"/>
      <c r="HR7" s="3"/>
      <c r="HS7" s="3"/>
      <c r="HT7" s="3"/>
      <c r="HU7" s="3"/>
      <c r="HV7" s="3"/>
      <c r="HW7" s="3"/>
      <c r="HX7" s="3"/>
      <c r="HY7" s="3"/>
      <c r="HZ7" s="3"/>
      <c r="IA7" s="3"/>
      <c r="IB7" s="3"/>
      <c r="IC7" s="3"/>
      <c r="ID7" s="3"/>
      <c r="IE7" s="3"/>
      <c r="IF7" s="3"/>
      <c r="IG7" s="3"/>
      <c r="IH7" s="3"/>
      <c r="II7" s="3"/>
      <c r="IJ7" s="3"/>
      <c r="IK7" s="3"/>
      <c r="IL7" s="3"/>
      <c r="IM7" s="3"/>
      <c r="IN7" s="3"/>
      <c r="IO7" s="3"/>
      <c r="IP7" s="3"/>
    </row>
    <row r="8" spans="1:251" ht="22.5" x14ac:dyDescent="0.25">
      <c r="A8" s="50">
        <v>104658</v>
      </c>
      <c r="B8" s="28" t="s">
        <v>5142</v>
      </c>
      <c r="C8" s="29" t="s">
        <v>19</v>
      </c>
      <c r="D8" s="55">
        <v>151.53</v>
      </c>
      <c r="E8" s="54">
        <v>154.22999999999999</v>
      </c>
      <c r="F8" s="3"/>
      <c r="G8" s="3"/>
      <c r="H8" s="3"/>
      <c r="I8" s="3"/>
      <c r="J8" s="3"/>
      <c r="K8" s="3"/>
      <c r="L8" s="3"/>
      <c r="M8" s="3"/>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row>
    <row r="9" spans="1:251" ht="33.75" x14ac:dyDescent="0.25">
      <c r="A9" s="51">
        <v>105002</v>
      </c>
      <c r="B9" s="30" t="s">
        <v>5247</v>
      </c>
      <c r="C9" s="31" t="s">
        <v>28</v>
      </c>
      <c r="D9" s="57">
        <v>754.68</v>
      </c>
      <c r="E9" s="56">
        <v>774.39</v>
      </c>
      <c r="F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row>
    <row r="10" spans="1:251" ht="33.75" x14ac:dyDescent="0.25">
      <c r="A10" s="51">
        <v>105004</v>
      </c>
      <c r="B10" s="30" t="s">
        <v>5249</v>
      </c>
      <c r="C10" s="31" t="s">
        <v>19</v>
      </c>
      <c r="D10" s="57">
        <v>128.65</v>
      </c>
      <c r="E10" s="56">
        <v>132.05000000000001</v>
      </c>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row>
    <row r="11" spans="1:251" ht="33.75" x14ac:dyDescent="0.25">
      <c r="A11" s="51">
        <v>105003</v>
      </c>
      <c r="B11" s="30" t="s">
        <v>5248</v>
      </c>
      <c r="C11" s="31" t="s">
        <v>28</v>
      </c>
      <c r="D11" s="57">
        <v>1176.9000000000001</v>
      </c>
      <c r="E11" s="56">
        <v>1214.6099999999999</v>
      </c>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row>
    <row r="12" spans="1:251" ht="33.75" x14ac:dyDescent="0.25">
      <c r="A12" s="51">
        <v>105005</v>
      </c>
      <c r="B12" s="30" t="s">
        <v>5250</v>
      </c>
      <c r="C12" s="31" t="s">
        <v>19</v>
      </c>
      <c r="D12" s="57">
        <v>206.84</v>
      </c>
      <c r="E12" s="56">
        <v>213.58</v>
      </c>
      <c r="F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row>
    <row r="13" spans="1:251" ht="33.75" x14ac:dyDescent="0.25">
      <c r="A13" s="51">
        <v>105006</v>
      </c>
      <c r="B13" s="30" t="s">
        <v>5986</v>
      </c>
      <c r="C13" s="31" t="s">
        <v>28</v>
      </c>
      <c r="D13" s="57">
        <v>0</v>
      </c>
      <c r="E13" s="56">
        <v>0</v>
      </c>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row>
    <row r="14" spans="1:251" ht="33.75" x14ac:dyDescent="0.25">
      <c r="A14" s="51">
        <v>104999</v>
      </c>
      <c r="B14" s="30" t="s">
        <v>5987</v>
      </c>
      <c r="C14" s="31" t="s">
        <v>28</v>
      </c>
      <c r="D14" s="57">
        <v>0</v>
      </c>
      <c r="E14" s="56">
        <v>0</v>
      </c>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row>
    <row r="15" spans="1:251" ht="45" x14ac:dyDescent="0.25">
      <c r="A15" s="51">
        <v>105000</v>
      </c>
      <c r="B15" s="30" t="s">
        <v>12040</v>
      </c>
      <c r="C15" s="31" t="s">
        <v>25</v>
      </c>
      <c r="D15" s="57">
        <v>1126.78</v>
      </c>
      <c r="E15" s="56">
        <v>1149.94</v>
      </c>
      <c r="F15"/>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row>
    <row r="16" spans="1:251" ht="45" x14ac:dyDescent="0.25">
      <c r="A16" s="51">
        <v>105001</v>
      </c>
      <c r="B16" s="30" t="s">
        <v>12041</v>
      </c>
      <c r="C16" s="31" t="s">
        <v>25</v>
      </c>
      <c r="D16" s="57">
        <v>1159.67</v>
      </c>
      <c r="E16" s="56">
        <v>1183.1600000000001</v>
      </c>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row>
    <row r="17" spans="1:5" ht="45" x14ac:dyDescent="0.25">
      <c r="A17" s="51">
        <v>89306</v>
      </c>
      <c r="B17" s="30" t="s">
        <v>3908</v>
      </c>
      <c r="C17" s="31" t="s">
        <v>19</v>
      </c>
      <c r="D17" s="57">
        <v>89.37</v>
      </c>
      <c r="E17" s="56">
        <v>92.29</v>
      </c>
    </row>
    <row r="18" spans="1:5" ht="45" x14ac:dyDescent="0.25">
      <c r="A18" s="51">
        <v>89307</v>
      </c>
      <c r="B18" s="30" t="s">
        <v>3909</v>
      </c>
      <c r="C18" s="31" t="s">
        <v>19</v>
      </c>
      <c r="D18" s="57">
        <v>92.03</v>
      </c>
      <c r="E18" s="56">
        <v>95.11</v>
      </c>
    </row>
    <row r="19" spans="1:5" ht="33.75" x14ac:dyDescent="0.25">
      <c r="A19" s="51">
        <v>89290</v>
      </c>
      <c r="B19" s="30" t="s">
        <v>3904</v>
      </c>
      <c r="C19" s="31" t="s">
        <v>19</v>
      </c>
      <c r="D19" s="57">
        <v>72.44</v>
      </c>
      <c r="E19" s="56">
        <v>74.53</v>
      </c>
    </row>
    <row r="20" spans="1:5" ht="33.75" x14ac:dyDescent="0.25">
      <c r="A20" s="51">
        <v>89291</v>
      </c>
      <c r="B20" s="30" t="s">
        <v>3905</v>
      </c>
      <c r="C20" s="31" t="s">
        <v>19</v>
      </c>
      <c r="D20" s="57">
        <v>74.42</v>
      </c>
      <c r="E20" s="56">
        <v>76.63</v>
      </c>
    </row>
    <row r="21" spans="1:5" ht="45" x14ac:dyDescent="0.25">
      <c r="A21" s="51">
        <v>89298</v>
      </c>
      <c r="B21" s="30" t="s">
        <v>3906</v>
      </c>
      <c r="C21" s="31" t="s">
        <v>19</v>
      </c>
      <c r="D21" s="57">
        <v>75.95</v>
      </c>
      <c r="E21" s="56">
        <v>78.11</v>
      </c>
    </row>
    <row r="22" spans="1:5" ht="45" x14ac:dyDescent="0.25">
      <c r="A22" s="51">
        <v>89299</v>
      </c>
      <c r="B22" s="30" t="s">
        <v>3907</v>
      </c>
      <c r="C22" s="31" t="s">
        <v>19</v>
      </c>
      <c r="D22" s="57">
        <v>78.33</v>
      </c>
      <c r="E22" s="56">
        <v>80.63</v>
      </c>
    </row>
    <row r="23" spans="1:5" ht="33.75" x14ac:dyDescent="0.25">
      <c r="A23" s="51">
        <v>89282</v>
      </c>
      <c r="B23" s="30" t="s">
        <v>3902</v>
      </c>
      <c r="C23" s="31" t="s">
        <v>19</v>
      </c>
      <c r="D23" s="57">
        <v>63.92</v>
      </c>
      <c r="E23" s="56">
        <v>65.52</v>
      </c>
    </row>
    <row r="24" spans="1:5" ht="33.75" x14ac:dyDescent="0.25">
      <c r="A24" s="51">
        <v>89283</v>
      </c>
      <c r="B24" s="30" t="s">
        <v>3903</v>
      </c>
      <c r="C24" s="31" t="s">
        <v>19</v>
      </c>
      <c r="D24" s="57">
        <v>65.7</v>
      </c>
      <c r="E24" s="56">
        <v>67.41</v>
      </c>
    </row>
    <row r="25" spans="1:5" ht="33.75" x14ac:dyDescent="0.25">
      <c r="A25" s="51">
        <v>89480</v>
      </c>
      <c r="B25" s="30" t="s">
        <v>3916</v>
      </c>
      <c r="C25" s="31" t="s">
        <v>19</v>
      </c>
      <c r="D25" s="57">
        <v>160.61000000000001</v>
      </c>
      <c r="E25" s="56">
        <v>164.06</v>
      </c>
    </row>
    <row r="26" spans="1:5" ht="33.75" x14ac:dyDescent="0.25">
      <c r="A26" s="51">
        <v>89464</v>
      </c>
      <c r="B26" s="30" t="s">
        <v>4168</v>
      </c>
      <c r="C26" s="31" t="s">
        <v>19</v>
      </c>
      <c r="D26" s="57">
        <v>139.63999999999999</v>
      </c>
      <c r="E26" s="56">
        <v>142.07</v>
      </c>
    </row>
    <row r="27" spans="1:5" ht="33.75" x14ac:dyDescent="0.25">
      <c r="A27" s="51">
        <v>89478</v>
      </c>
      <c r="B27" s="30" t="s">
        <v>3915</v>
      </c>
      <c r="C27" s="31" t="s">
        <v>19</v>
      </c>
      <c r="D27" s="57">
        <v>139.16999999999999</v>
      </c>
      <c r="E27" s="56">
        <v>142.38</v>
      </c>
    </row>
    <row r="28" spans="1:5" ht="33.75" x14ac:dyDescent="0.25">
      <c r="A28" s="51">
        <v>89462</v>
      </c>
      <c r="B28" s="30" t="s">
        <v>3912</v>
      </c>
      <c r="C28" s="31" t="s">
        <v>19</v>
      </c>
      <c r="D28" s="57">
        <v>119.08</v>
      </c>
      <c r="E28" s="56">
        <v>121.33</v>
      </c>
    </row>
    <row r="29" spans="1:5" ht="33.75" x14ac:dyDescent="0.25">
      <c r="A29" s="51">
        <v>104444</v>
      </c>
      <c r="B29" s="30" t="s">
        <v>5988</v>
      </c>
      <c r="C29" s="31" t="s">
        <v>19</v>
      </c>
      <c r="D29" s="57">
        <v>0</v>
      </c>
      <c r="E29" s="56">
        <v>0</v>
      </c>
    </row>
    <row r="30" spans="1:5" ht="22.5" x14ac:dyDescent="0.25">
      <c r="A30" s="51">
        <v>104442</v>
      </c>
      <c r="B30" s="30" t="s">
        <v>5989</v>
      </c>
      <c r="C30" s="31" t="s">
        <v>19</v>
      </c>
      <c r="D30" s="57">
        <v>0</v>
      </c>
      <c r="E30" s="56">
        <v>0</v>
      </c>
    </row>
    <row r="31" spans="1:5" ht="33.75" x14ac:dyDescent="0.25">
      <c r="A31" s="51">
        <v>89472</v>
      </c>
      <c r="B31" s="30" t="s">
        <v>3914</v>
      </c>
      <c r="C31" s="31" t="s">
        <v>19</v>
      </c>
      <c r="D31" s="57">
        <v>122.87</v>
      </c>
      <c r="E31" s="56">
        <v>124.93</v>
      </c>
    </row>
    <row r="32" spans="1:5" ht="33.75" x14ac:dyDescent="0.25">
      <c r="A32" s="51">
        <v>89455</v>
      </c>
      <c r="B32" s="30" t="s">
        <v>3911</v>
      </c>
      <c r="C32" s="31" t="s">
        <v>19</v>
      </c>
      <c r="D32" s="57">
        <v>109.52</v>
      </c>
      <c r="E32" s="56">
        <v>111.01</v>
      </c>
    </row>
    <row r="33" spans="1:5" ht="33.75" x14ac:dyDescent="0.25">
      <c r="A33" s="51">
        <v>89470</v>
      </c>
      <c r="B33" s="30" t="s">
        <v>3913</v>
      </c>
      <c r="C33" s="31" t="s">
        <v>19</v>
      </c>
      <c r="D33" s="57">
        <v>103.04</v>
      </c>
      <c r="E33" s="56">
        <v>104.97</v>
      </c>
    </row>
    <row r="34" spans="1:5" ht="33.75" x14ac:dyDescent="0.25">
      <c r="A34" s="51">
        <v>89453</v>
      </c>
      <c r="B34" s="30" t="s">
        <v>3910</v>
      </c>
      <c r="C34" s="31" t="s">
        <v>19</v>
      </c>
      <c r="D34" s="57">
        <v>90.61</v>
      </c>
      <c r="E34" s="56">
        <v>92</v>
      </c>
    </row>
    <row r="35" spans="1:5" ht="33.75" x14ac:dyDescent="0.25">
      <c r="A35" s="51">
        <v>104443</v>
      </c>
      <c r="B35" s="30" t="s">
        <v>5990</v>
      </c>
      <c r="C35" s="31" t="s">
        <v>19</v>
      </c>
      <c r="D35" s="57">
        <v>0</v>
      </c>
      <c r="E35" s="56">
        <v>0</v>
      </c>
    </row>
    <row r="36" spans="1:5" ht="22.5" x14ac:dyDescent="0.25">
      <c r="A36" s="51">
        <v>104441</v>
      </c>
      <c r="B36" s="30" t="s">
        <v>5991</v>
      </c>
      <c r="C36" s="31" t="s">
        <v>19</v>
      </c>
      <c r="D36" s="57">
        <v>0</v>
      </c>
      <c r="E36" s="56">
        <v>0</v>
      </c>
    </row>
    <row r="37" spans="1:5" ht="33.75" x14ac:dyDescent="0.25">
      <c r="A37" s="51">
        <v>103354</v>
      </c>
      <c r="B37" s="30" t="s">
        <v>5936</v>
      </c>
      <c r="C37" s="31" t="s">
        <v>19</v>
      </c>
      <c r="D37" s="57">
        <v>83.81</v>
      </c>
      <c r="E37" s="56">
        <v>87.08</v>
      </c>
    </row>
    <row r="38" spans="1:5" ht="33.75" x14ac:dyDescent="0.25">
      <c r="A38" s="51">
        <v>103355</v>
      </c>
      <c r="B38" s="30" t="s">
        <v>5937</v>
      </c>
      <c r="C38" s="31" t="s">
        <v>19</v>
      </c>
      <c r="D38" s="57">
        <v>85.31</v>
      </c>
      <c r="E38" s="56">
        <v>88.66</v>
      </c>
    </row>
    <row r="39" spans="1:5" ht="33.75" x14ac:dyDescent="0.25">
      <c r="A39" s="51">
        <v>103330</v>
      </c>
      <c r="B39" s="30" t="s">
        <v>2492</v>
      </c>
      <c r="C39" s="31" t="s">
        <v>19</v>
      </c>
      <c r="D39" s="57">
        <v>76.95</v>
      </c>
      <c r="E39" s="56">
        <v>79.8</v>
      </c>
    </row>
    <row r="40" spans="1:5" ht="33.75" x14ac:dyDescent="0.25">
      <c r="A40" s="51">
        <v>103331</v>
      </c>
      <c r="B40" s="30" t="s">
        <v>2493</v>
      </c>
      <c r="C40" s="31" t="s">
        <v>19</v>
      </c>
      <c r="D40" s="57">
        <v>78.36</v>
      </c>
      <c r="E40" s="56">
        <v>81.3</v>
      </c>
    </row>
    <row r="41" spans="1:5" ht="33.75" x14ac:dyDescent="0.25">
      <c r="A41" s="51">
        <v>103358</v>
      </c>
      <c r="B41" s="30" t="s">
        <v>5938</v>
      </c>
      <c r="C41" s="31" t="s">
        <v>19</v>
      </c>
      <c r="D41" s="57">
        <v>64.540000000000006</v>
      </c>
      <c r="E41" s="56">
        <v>66.83</v>
      </c>
    </row>
    <row r="42" spans="1:5" ht="33.75" x14ac:dyDescent="0.25">
      <c r="A42" s="51">
        <v>103359</v>
      </c>
      <c r="B42" s="30" t="s">
        <v>5939</v>
      </c>
      <c r="C42" s="31" t="s">
        <v>19</v>
      </c>
      <c r="D42" s="57">
        <v>65.739999999999995</v>
      </c>
      <c r="E42" s="56">
        <v>68.09</v>
      </c>
    </row>
    <row r="43" spans="1:5" ht="33.75" x14ac:dyDescent="0.25">
      <c r="A43" s="51">
        <v>103366</v>
      </c>
      <c r="B43" s="30" t="s">
        <v>5946</v>
      </c>
      <c r="C43" s="31" t="s">
        <v>19</v>
      </c>
      <c r="D43" s="57">
        <v>55.72</v>
      </c>
      <c r="E43" s="56">
        <v>57.49</v>
      </c>
    </row>
    <row r="44" spans="1:5" ht="33.75" x14ac:dyDescent="0.25">
      <c r="A44" s="51">
        <v>103367</v>
      </c>
      <c r="B44" s="30" t="s">
        <v>5947</v>
      </c>
      <c r="C44" s="31" t="s">
        <v>19</v>
      </c>
      <c r="D44" s="57">
        <v>56.81</v>
      </c>
      <c r="E44" s="56">
        <v>58.63</v>
      </c>
    </row>
    <row r="45" spans="1:5" ht="33.75" x14ac:dyDescent="0.25">
      <c r="A45" s="51">
        <v>103360</v>
      </c>
      <c r="B45" s="30" t="s">
        <v>5940</v>
      </c>
      <c r="C45" s="31" t="s">
        <v>19</v>
      </c>
      <c r="D45" s="57">
        <v>75.78</v>
      </c>
      <c r="E45" s="56">
        <v>78.47</v>
      </c>
    </row>
    <row r="46" spans="1:5" ht="33.75" x14ac:dyDescent="0.25">
      <c r="A46" s="51">
        <v>103361</v>
      </c>
      <c r="B46" s="30" t="s">
        <v>5941</v>
      </c>
      <c r="C46" s="31" t="s">
        <v>19</v>
      </c>
      <c r="D46" s="57">
        <v>77.290000000000006</v>
      </c>
      <c r="E46" s="56">
        <v>80.069999999999993</v>
      </c>
    </row>
    <row r="47" spans="1:5" ht="33.75" x14ac:dyDescent="0.25">
      <c r="A47" s="51">
        <v>103368</v>
      </c>
      <c r="B47" s="30" t="s">
        <v>5948</v>
      </c>
      <c r="C47" s="31" t="s">
        <v>19</v>
      </c>
      <c r="D47" s="57">
        <v>63.61</v>
      </c>
      <c r="E47" s="56">
        <v>65.66</v>
      </c>
    </row>
    <row r="48" spans="1:5" ht="33.75" x14ac:dyDescent="0.25">
      <c r="A48" s="51">
        <v>103369</v>
      </c>
      <c r="B48" s="30" t="s">
        <v>5949</v>
      </c>
      <c r="C48" s="31" t="s">
        <v>19</v>
      </c>
      <c r="D48" s="57">
        <v>64.98</v>
      </c>
      <c r="E48" s="56">
        <v>67.11</v>
      </c>
    </row>
    <row r="49" spans="1:5" ht="45" x14ac:dyDescent="0.25">
      <c r="A49" s="51">
        <v>103334</v>
      </c>
      <c r="B49" s="30" t="s">
        <v>2496</v>
      </c>
      <c r="C49" s="31" t="s">
        <v>19</v>
      </c>
      <c r="D49" s="57">
        <v>137.18</v>
      </c>
      <c r="E49" s="56">
        <v>142.68</v>
      </c>
    </row>
    <row r="50" spans="1:5" ht="45" x14ac:dyDescent="0.25">
      <c r="A50" s="51">
        <v>103335</v>
      </c>
      <c r="B50" s="30" t="s">
        <v>2497</v>
      </c>
      <c r="C50" s="31" t="s">
        <v>19</v>
      </c>
      <c r="D50" s="57">
        <v>139.81</v>
      </c>
      <c r="E50" s="56">
        <v>145.47</v>
      </c>
    </row>
    <row r="51" spans="1:5" ht="33.75" x14ac:dyDescent="0.25">
      <c r="A51" s="51">
        <v>103362</v>
      </c>
      <c r="B51" s="30" t="s">
        <v>5942</v>
      </c>
      <c r="C51" s="31" t="s">
        <v>19</v>
      </c>
      <c r="D51" s="57">
        <v>91.13</v>
      </c>
      <c r="E51" s="56">
        <v>94.2</v>
      </c>
    </row>
    <row r="52" spans="1:5" ht="33.75" x14ac:dyDescent="0.25">
      <c r="A52" s="51">
        <v>103363</v>
      </c>
      <c r="B52" s="30" t="s">
        <v>5943</v>
      </c>
      <c r="C52" s="31" t="s">
        <v>19</v>
      </c>
      <c r="D52" s="57">
        <v>92.84</v>
      </c>
      <c r="E52" s="56">
        <v>96</v>
      </c>
    </row>
    <row r="53" spans="1:5" ht="33.75" x14ac:dyDescent="0.25">
      <c r="A53" s="51">
        <v>103370</v>
      </c>
      <c r="B53" s="30" t="s">
        <v>5950</v>
      </c>
      <c r="C53" s="31" t="s">
        <v>19</v>
      </c>
      <c r="D53" s="57">
        <v>79.290000000000006</v>
      </c>
      <c r="E53" s="56">
        <v>81.66</v>
      </c>
    </row>
    <row r="54" spans="1:5" ht="33.75" x14ac:dyDescent="0.25">
      <c r="A54" s="51">
        <v>103371</v>
      </c>
      <c r="B54" s="30" t="s">
        <v>5951</v>
      </c>
      <c r="C54" s="31" t="s">
        <v>19</v>
      </c>
      <c r="D54" s="57">
        <v>80.84</v>
      </c>
      <c r="E54" s="56">
        <v>83.3</v>
      </c>
    </row>
    <row r="55" spans="1:5" ht="33.75" x14ac:dyDescent="0.25">
      <c r="A55" s="51">
        <v>103332</v>
      </c>
      <c r="B55" s="30" t="s">
        <v>2494</v>
      </c>
      <c r="C55" s="31" t="s">
        <v>19</v>
      </c>
      <c r="D55" s="57">
        <v>115.39</v>
      </c>
      <c r="E55" s="56">
        <v>120.57</v>
      </c>
    </row>
    <row r="56" spans="1:5" ht="33.75" x14ac:dyDescent="0.25">
      <c r="A56" s="51">
        <v>103333</v>
      </c>
      <c r="B56" s="30" t="s">
        <v>2495</v>
      </c>
      <c r="C56" s="31" t="s">
        <v>19</v>
      </c>
      <c r="D56" s="57">
        <v>116.9</v>
      </c>
      <c r="E56" s="56">
        <v>122.17</v>
      </c>
    </row>
    <row r="57" spans="1:5" ht="33.75" x14ac:dyDescent="0.25">
      <c r="A57" s="51">
        <v>103352</v>
      </c>
      <c r="B57" s="30" t="s">
        <v>5934</v>
      </c>
      <c r="C57" s="31" t="s">
        <v>19</v>
      </c>
      <c r="D57" s="57">
        <v>98.46</v>
      </c>
      <c r="E57" s="56">
        <v>102.69</v>
      </c>
    </row>
    <row r="58" spans="1:5" ht="33.75" x14ac:dyDescent="0.25">
      <c r="A58" s="51">
        <v>103353</v>
      </c>
      <c r="B58" s="30" t="s">
        <v>5935</v>
      </c>
      <c r="C58" s="31" t="s">
        <v>19</v>
      </c>
      <c r="D58" s="57">
        <v>99.85</v>
      </c>
      <c r="E58" s="56">
        <v>104.17</v>
      </c>
    </row>
    <row r="59" spans="1:5" ht="33.75" x14ac:dyDescent="0.25">
      <c r="A59" s="51">
        <v>103328</v>
      </c>
      <c r="B59" s="30" t="s">
        <v>2490</v>
      </c>
      <c r="C59" s="31" t="s">
        <v>19</v>
      </c>
      <c r="D59" s="57">
        <v>89.74</v>
      </c>
      <c r="E59" s="56">
        <v>93.55</v>
      </c>
    </row>
    <row r="60" spans="1:5" ht="33.75" x14ac:dyDescent="0.25">
      <c r="A60" s="51">
        <v>103329</v>
      </c>
      <c r="B60" s="30" t="s">
        <v>2491</v>
      </c>
      <c r="C60" s="31" t="s">
        <v>19</v>
      </c>
      <c r="D60" s="57">
        <v>91.06</v>
      </c>
      <c r="E60" s="56">
        <v>94.93</v>
      </c>
    </row>
    <row r="61" spans="1:5" ht="33.75" x14ac:dyDescent="0.25">
      <c r="A61" s="51">
        <v>103356</v>
      </c>
      <c r="B61" s="30" t="s">
        <v>2500</v>
      </c>
      <c r="C61" s="31" t="s">
        <v>19</v>
      </c>
      <c r="D61" s="57">
        <v>55.9</v>
      </c>
      <c r="E61" s="56">
        <v>57.73</v>
      </c>
    </row>
    <row r="62" spans="1:5" ht="33.75" x14ac:dyDescent="0.25">
      <c r="A62" s="51">
        <v>103357</v>
      </c>
      <c r="B62" s="30" t="s">
        <v>2501</v>
      </c>
      <c r="C62" s="31" t="s">
        <v>19</v>
      </c>
      <c r="D62" s="57">
        <v>57.01</v>
      </c>
      <c r="E62" s="56">
        <v>58.91</v>
      </c>
    </row>
    <row r="63" spans="1:5" ht="33.75" x14ac:dyDescent="0.25">
      <c r="A63" s="51">
        <v>103364</v>
      </c>
      <c r="B63" s="30" t="s">
        <v>5944</v>
      </c>
      <c r="C63" s="31" t="s">
        <v>19</v>
      </c>
      <c r="D63" s="57">
        <v>46.38</v>
      </c>
      <c r="E63" s="56">
        <v>47.79</v>
      </c>
    </row>
    <row r="64" spans="1:5" ht="33.75" x14ac:dyDescent="0.25">
      <c r="A64" s="51">
        <v>103365</v>
      </c>
      <c r="B64" s="30" t="s">
        <v>5945</v>
      </c>
      <c r="C64" s="31" t="s">
        <v>19</v>
      </c>
      <c r="D64" s="57">
        <v>47.17</v>
      </c>
      <c r="E64" s="56">
        <v>48.64</v>
      </c>
    </row>
    <row r="65" spans="1:5" ht="33.75" x14ac:dyDescent="0.25">
      <c r="A65" s="51">
        <v>103350</v>
      </c>
      <c r="B65" s="30" t="s">
        <v>2498</v>
      </c>
      <c r="C65" s="31" t="s">
        <v>19</v>
      </c>
      <c r="D65" s="57">
        <v>166.18</v>
      </c>
      <c r="E65" s="56">
        <v>173.3</v>
      </c>
    </row>
    <row r="66" spans="1:5" ht="33.75" x14ac:dyDescent="0.25">
      <c r="A66" s="51">
        <v>103351</v>
      </c>
      <c r="B66" s="30" t="s">
        <v>2499</v>
      </c>
      <c r="C66" s="31" t="s">
        <v>19</v>
      </c>
      <c r="D66" s="57">
        <v>168.12</v>
      </c>
      <c r="E66" s="56">
        <v>175.34</v>
      </c>
    </row>
    <row r="67" spans="1:5" ht="33.75" x14ac:dyDescent="0.25">
      <c r="A67" s="51">
        <v>103344</v>
      </c>
      <c r="B67" s="30" t="s">
        <v>5928</v>
      </c>
      <c r="C67" s="31" t="s">
        <v>19</v>
      </c>
      <c r="D67" s="57">
        <v>75.31</v>
      </c>
      <c r="E67" s="56">
        <v>77.62</v>
      </c>
    </row>
    <row r="68" spans="1:5" ht="33.75" x14ac:dyDescent="0.25">
      <c r="A68" s="51">
        <v>103345</v>
      </c>
      <c r="B68" s="30" t="s">
        <v>5929</v>
      </c>
      <c r="C68" s="31" t="s">
        <v>19</v>
      </c>
      <c r="D68" s="57">
        <v>77.069999999999993</v>
      </c>
      <c r="E68" s="56">
        <v>79.48</v>
      </c>
    </row>
    <row r="69" spans="1:5" ht="33.75" x14ac:dyDescent="0.25">
      <c r="A69" s="51">
        <v>103348</v>
      </c>
      <c r="B69" s="30" t="s">
        <v>5932</v>
      </c>
      <c r="C69" s="31" t="s">
        <v>19</v>
      </c>
      <c r="D69" s="57">
        <v>63.13</v>
      </c>
      <c r="E69" s="56">
        <v>64.91</v>
      </c>
    </row>
    <row r="70" spans="1:5" ht="33.75" x14ac:dyDescent="0.25">
      <c r="A70" s="51">
        <v>103349</v>
      </c>
      <c r="B70" s="30" t="s">
        <v>5933</v>
      </c>
      <c r="C70" s="31" t="s">
        <v>19</v>
      </c>
      <c r="D70" s="57">
        <v>64.73</v>
      </c>
      <c r="E70" s="56">
        <v>66.61</v>
      </c>
    </row>
    <row r="71" spans="1:5" ht="33.75" x14ac:dyDescent="0.25">
      <c r="A71" s="51">
        <v>103346</v>
      </c>
      <c r="B71" s="30" t="s">
        <v>5930</v>
      </c>
      <c r="C71" s="31" t="s">
        <v>19</v>
      </c>
      <c r="D71" s="57">
        <v>84.18</v>
      </c>
      <c r="E71" s="56">
        <v>86.88</v>
      </c>
    </row>
    <row r="72" spans="1:5" ht="33.75" x14ac:dyDescent="0.25">
      <c r="A72" s="51">
        <v>103347</v>
      </c>
      <c r="B72" s="30" t="s">
        <v>5931</v>
      </c>
      <c r="C72" s="31" t="s">
        <v>19</v>
      </c>
      <c r="D72" s="57">
        <v>86.05</v>
      </c>
      <c r="E72" s="56">
        <v>88.86</v>
      </c>
    </row>
    <row r="73" spans="1:5" ht="33.75" x14ac:dyDescent="0.25">
      <c r="A73" s="51">
        <v>103324</v>
      </c>
      <c r="B73" s="30" t="s">
        <v>2486</v>
      </c>
      <c r="C73" s="31" t="s">
        <v>19</v>
      </c>
      <c r="D73" s="57">
        <v>71.52</v>
      </c>
      <c r="E73" s="56">
        <v>73.59</v>
      </c>
    </row>
    <row r="74" spans="1:5" ht="33.75" x14ac:dyDescent="0.25">
      <c r="A74" s="51">
        <v>103325</v>
      </c>
      <c r="B74" s="30" t="s">
        <v>2487</v>
      </c>
      <c r="C74" s="31" t="s">
        <v>19</v>
      </c>
      <c r="D74" s="57">
        <v>73.23</v>
      </c>
      <c r="E74" s="56">
        <v>75.39</v>
      </c>
    </row>
    <row r="75" spans="1:5" ht="33.75" x14ac:dyDescent="0.25">
      <c r="A75" s="51">
        <v>103326</v>
      </c>
      <c r="B75" s="30" t="s">
        <v>2488</v>
      </c>
      <c r="C75" s="31" t="s">
        <v>19</v>
      </c>
      <c r="D75" s="57">
        <v>84.18</v>
      </c>
      <c r="E75" s="56">
        <v>86.57</v>
      </c>
    </row>
    <row r="76" spans="1:5" ht="33.75" x14ac:dyDescent="0.25">
      <c r="A76" s="51">
        <v>103327</v>
      </c>
      <c r="B76" s="30" t="s">
        <v>2489</v>
      </c>
      <c r="C76" s="31" t="s">
        <v>19</v>
      </c>
      <c r="D76" s="57">
        <v>86.17</v>
      </c>
      <c r="E76" s="56">
        <v>88.68</v>
      </c>
    </row>
    <row r="77" spans="1:5" ht="33.75" x14ac:dyDescent="0.25">
      <c r="A77" s="51">
        <v>103322</v>
      </c>
      <c r="B77" s="30" t="s">
        <v>2484</v>
      </c>
      <c r="C77" s="31" t="s">
        <v>19</v>
      </c>
      <c r="D77" s="57">
        <v>53.48</v>
      </c>
      <c r="E77" s="56">
        <v>54.91</v>
      </c>
    </row>
    <row r="78" spans="1:5" ht="33.75" x14ac:dyDescent="0.25">
      <c r="A78" s="51">
        <v>103323</v>
      </c>
      <c r="B78" s="30" t="s">
        <v>2485</v>
      </c>
      <c r="C78" s="31" t="s">
        <v>19</v>
      </c>
      <c r="D78" s="57">
        <v>54.98</v>
      </c>
      <c r="E78" s="56">
        <v>56.49</v>
      </c>
    </row>
    <row r="79" spans="1:5" ht="33.75" x14ac:dyDescent="0.25">
      <c r="A79" s="51">
        <v>103338</v>
      </c>
      <c r="B79" s="30" t="s">
        <v>12275</v>
      </c>
      <c r="C79" s="31" t="s">
        <v>19</v>
      </c>
      <c r="D79" s="57">
        <v>115.89</v>
      </c>
      <c r="E79" s="56">
        <v>118.98</v>
      </c>
    </row>
    <row r="80" spans="1:5" ht="33.75" x14ac:dyDescent="0.25">
      <c r="A80" s="51">
        <v>103339</v>
      </c>
      <c r="B80" s="30" t="s">
        <v>12276</v>
      </c>
      <c r="C80" s="31" t="s">
        <v>19</v>
      </c>
      <c r="D80" s="57">
        <v>117.36</v>
      </c>
      <c r="E80" s="56">
        <v>120.54</v>
      </c>
    </row>
    <row r="81" spans="1:5" ht="33.75" x14ac:dyDescent="0.25">
      <c r="A81" s="51">
        <v>103340</v>
      </c>
      <c r="B81" s="30" t="s">
        <v>12277</v>
      </c>
      <c r="C81" s="31" t="s">
        <v>19</v>
      </c>
      <c r="D81" s="57">
        <v>140.22999999999999</v>
      </c>
      <c r="E81" s="56">
        <v>143.72</v>
      </c>
    </row>
    <row r="82" spans="1:5" ht="33.75" x14ac:dyDescent="0.25">
      <c r="A82" s="51">
        <v>103341</v>
      </c>
      <c r="B82" s="30" t="s">
        <v>12278</v>
      </c>
      <c r="C82" s="31" t="s">
        <v>19</v>
      </c>
      <c r="D82" s="57">
        <v>142.08000000000001</v>
      </c>
      <c r="E82" s="56">
        <v>145.68</v>
      </c>
    </row>
    <row r="83" spans="1:5" ht="33.75" x14ac:dyDescent="0.25">
      <c r="A83" s="51">
        <v>103336</v>
      </c>
      <c r="B83" s="30" t="s">
        <v>12279</v>
      </c>
      <c r="C83" s="31" t="s">
        <v>19</v>
      </c>
      <c r="D83" s="57">
        <v>88.34</v>
      </c>
      <c r="E83" s="56">
        <v>90.6</v>
      </c>
    </row>
    <row r="84" spans="1:5" ht="33.75" x14ac:dyDescent="0.25">
      <c r="A84" s="51">
        <v>103337</v>
      </c>
      <c r="B84" s="30" t="s">
        <v>12280</v>
      </c>
      <c r="C84" s="31" t="s">
        <v>19</v>
      </c>
      <c r="D84" s="57">
        <v>89.59</v>
      </c>
      <c r="E84" s="56">
        <v>91.92</v>
      </c>
    </row>
    <row r="85" spans="1:5" ht="33.75" x14ac:dyDescent="0.25">
      <c r="A85" s="51">
        <v>103342</v>
      </c>
      <c r="B85" s="30" t="s">
        <v>12281</v>
      </c>
      <c r="C85" s="31" t="s">
        <v>19</v>
      </c>
      <c r="D85" s="57">
        <v>119.05</v>
      </c>
      <c r="E85" s="56">
        <v>121.75</v>
      </c>
    </row>
    <row r="86" spans="1:5" ht="33.75" x14ac:dyDescent="0.25">
      <c r="A86" s="51">
        <v>103343</v>
      </c>
      <c r="B86" s="30" t="s">
        <v>12282</v>
      </c>
      <c r="C86" s="31" t="s">
        <v>19</v>
      </c>
      <c r="D86" s="57">
        <v>120.68</v>
      </c>
      <c r="E86" s="56">
        <v>123.47</v>
      </c>
    </row>
    <row r="87" spans="1:5" ht="33.75" x14ac:dyDescent="0.25">
      <c r="A87" s="51">
        <v>103318</v>
      </c>
      <c r="B87" s="30" t="s">
        <v>12283</v>
      </c>
      <c r="C87" s="31" t="s">
        <v>19</v>
      </c>
      <c r="D87" s="57">
        <v>101.93</v>
      </c>
      <c r="E87" s="56">
        <v>104.31</v>
      </c>
    </row>
    <row r="88" spans="1:5" ht="33.75" x14ac:dyDescent="0.25">
      <c r="A88" s="51">
        <v>103319</v>
      </c>
      <c r="B88" s="30" t="s">
        <v>2507</v>
      </c>
      <c r="C88" s="31" t="s">
        <v>19</v>
      </c>
      <c r="D88" s="57">
        <v>103.4</v>
      </c>
      <c r="E88" s="56">
        <v>105.87</v>
      </c>
    </row>
    <row r="89" spans="1:5" ht="33.75" x14ac:dyDescent="0.25">
      <c r="A89" s="51">
        <v>103320</v>
      </c>
      <c r="B89" s="30" t="s">
        <v>2508</v>
      </c>
      <c r="C89" s="31" t="s">
        <v>19</v>
      </c>
      <c r="D89" s="57">
        <v>122.48</v>
      </c>
      <c r="E89" s="56">
        <v>125.18</v>
      </c>
    </row>
    <row r="90" spans="1:5" ht="33.75" x14ac:dyDescent="0.25">
      <c r="A90" s="51">
        <v>103321</v>
      </c>
      <c r="B90" s="30" t="s">
        <v>2509</v>
      </c>
      <c r="C90" s="31" t="s">
        <v>19</v>
      </c>
      <c r="D90" s="57">
        <v>124.33</v>
      </c>
      <c r="E90" s="56">
        <v>127.14</v>
      </c>
    </row>
    <row r="91" spans="1:5" ht="33.75" x14ac:dyDescent="0.25">
      <c r="A91" s="51">
        <v>103316</v>
      </c>
      <c r="B91" s="30" t="s">
        <v>2505</v>
      </c>
      <c r="C91" s="31" t="s">
        <v>19</v>
      </c>
      <c r="D91" s="57">
        <v>78.78</v>
      </c>
      <c r="E91" s="56">
        <v>80.53</v>
      </c>
    </row>
    <row r="92" spans="1:5" ht="33.75" x14ac:dyDescent="0.25">
      <c r="A92" s="51">
        <v>103317</v>
      </c>
      <c r="B92" s="30" t="s">
        <v>2506</v>
      </c>
      <c r="C92" s="31" t="s">
        <v>19</v>
      </c>
      <c r="D92" s="57">
        <v>80.03</v>
      </c>
      <c r="E92" s="56">
        <v>81.849999999999994</v>
      </c>
    </row>
    <row r="93" spans="1:5" ht="33.75" x14ac:dyDescent="0.25">
      <c r="A93" s="51">
        <v>101166</v>
      </c>
      <c r="B93" s="30" t="s">
        <v>1432</v>
      </c>
      <c r="C93" s="31" t="s">
        <v>29</v>
      </c>
      <c r="D93" s="57">
        <v>618.51</v>
      </c>
      <c r="E93" s="56">
        <v>638.64</v>
      </c>
    </row>
    <row r="94" spans="1:5" ht="33.75" x14ac:dyDescent="0.25">
      <c r="A94" s="51">
        <v>101165</v>
      </c>
      <c r="B94" s="30" t="s">
        <v>1431</v>
      </c>
      <c r="C94" s="31" t="s">
        <v>29</v>
      </c>
      <c r="D94" s="57">
        <v>1018.88</v>
      </c>
      <c r="E94" s="56">
        <v>1043.47</v>
      </c>
    </row>
    <row r="95" spans="1:5" ht="33.75" x14ac:dyDescent="0.25">
      <c r="A95" s="51">
        <v>101163</v>
      </c>
      <c r="B95" s="30" t="s">
        <v>2511</v>
      </c>
      <c r="C95" s="31" t="s">
        <v>19</v>
      </c>
      <c r="D95" s="57">
        <v>659.33</v>
      </c>
      <c r="E95" s="56">
        <v>669.16</v>
      </c>
    </row>
    <row r="96" spans="1:5" ht="33.75" x14ac:dyDescent="0.25">
      <c r="A96" s="51">
        <v>101164</v>
      </c>
      <c r="B96" s="30" t="s">
        <v>2512</v>
      </c>
      <c r="C96" s="31" t="s">
        <v>19</v>
      </c>
      <c r="D96" s="57">
        <v>670.26</v>
      </c>
      <c r="E96" s="56">
        <v>680.13</v>
      </c>
    </row>
    <row r="97" spans="1:5" ht="33.75" x14ac:dyDescent="0.25">
      <c r="A97" s="51">
        <v>101162</v>
      </c>
      <c r="B97" s="30" t="s">
        <v>2504</v>
      </c>
      <c r="C97" s="31" t="s">
        <v>19</v>
      </c>
      <c r="D97" s="57">
        <v>144.03</v>
      </c>
      <c r="E97" s="56">
        <v>149.29</v>
      </c>
    </row>
    <row r="98" spans="1:5" ht="33.75" x14ac:dyDescent="0.25">
      <c r="A98" s="51">
        <v>101161</v>
      </c>
      <c r="B98" s="30" t="s">
        <v>2510</v>
      </c>
      <c r="C98" s="31" t="s">
        <v>19</v>
      </c>
      <c r="D98" s="57">
        <v>232.66</v>
      </c>
      <c r="E98" s="56">
        <v>237.47</v>
      </c>
    </row>
    <row r="99" spans="1:5" ht="22.5" x14ac:dyDescent="0.25">
      <c r="A99" s="51">
        <v>101160</v>
      </c>
      <c r="B99" s="30" t="s">
        <v>12284</v>
      </c>
      <c r="C99" s="31" t="s">
        <v>19</v>
      </c>
      <c r="D99" s="57">
        <v>0</v>
      </c>
      <c r="E99" s="56">
        <v>0</v>
      </c>
    </row>
    <row r="100" spans="1:5" ht="33.75" x14ac:dyDescent="0.25">
      <c r="A100" s="51">
        <v>101159</v>
      </c>
      <c r="B100" s="30" t="s">
        <v>2483</v>
      </c>
      <c r="C100" s="31" t="s">
        <v>19</v>
      </c>
      <c r="D100" s="57">
        <v>128.86000000000001</v>
      </c>
      <c r="E100" s="56">
        <v>133.52000000000001</v>
      </c>
    </row>
    <row r="101" spans="1:5" ht="33.75" x14ac:dyDescent="0.25">
      <c r="A101" s="51">
        <v>101154</v>
      </c>
      <c r="B101" s="30" t="s">
        <v>2513</v>
      </c>
      <c r="C101" s="31" t="s">
        <v>19</v>
      </c>
      <c r="D101" s="57">
        <v>150.9</v>
      </c>
      <c r="E101" s="56">
        <v>152.86000000000001</v>
      </c>
    </row>
    <row r="102" spans="1:5" ht="33.75" x14ac:dyDescent="0.25">
      <c r="A102" s="51">
        <v>101155</v>
      </c>
      <c r="B102" s="30" t="s">
        <v>2514</v>
      </c>
      <c r="C102" s="31" t="s">
        <v>19</v>
      </c>
      <c r="D102" s="57">
        <v>212.23</v>
      </c>
      <c r="E102" s="56">
        <v>214.81</v>
      </c>
    </row>
    <row r="103" spans="1:5" ht="33.75" x14ac:dyDescent="0.25">
      <c r="A103" s="51">
        <v>101156</v>
      </c>
      <c r="B103" s="30" t="s">
        <v>2515</v>
      </c>
      <c r="C103" s="31" t="s">
        <v>19</v>
      </c>
      <c r="D103" s="57">
        <v>312.02999999999997</v>
      </c>
      <c r="E103" s="56">
        <v>315.55</v>
      </c>
    </row>
    <row r="104" spans="1:5" ht="22.5" x14ac:dyDescent="0.25">
      <c r="A104" s="51">
        <v>101158</v>
      </c>
      <c r="B104" s="30" t="s">
        <v>2503</v>
      </c>
      <c r="C104" s="31" t="s">
        <v>19</v>
      </c>
      <c r="D104" s="57">
        <v>79.34</v>
      </c>
      <c r="E104" s="56">
        <v>80.650000000000006</v>
      </c>
    </row>
    <row r="105" spans="1:5" ht="22.5" x14ac:dyDescent="0.25">
      <c r="A105" s="51">
        <v>101157</v>
      </c>
      <c r="B105" s="30" t="s">
        <v>2502</v>
      </c>
      <c r="C105" s="31" t="s">
        <v>19</v>
      </c>
      <c r="D105" s="57">
        <v>60.89</v>
      </c>
      <c r="E105" s="56">
        <v>62.01</v>
      </c>
    </row>
    <row r="106" spans="1:5" ht="33.75" x14ac:dyDescent="0.25">
      <c r="A106" s="51">
        <v>87382</v>
      </c>
      <c r="B106" s="30" t="s">
        <v>2953</v>
      </c>
      <c r="C106" s="31" t="s">
        <v>29</v>
      </c>
      <c r="D106" s="57">
        <v>2108.79</v>
      </c>
      <c r="E106" s="56">
        <v>2114.36</v>
      </c>
    </row>
    <row r="107" spans="1:5" ht="33.75" x14ac:dyDescent="0.25">
      <c r="A107" s="51">
        <v>87383</v>
      </c>
      <c r="B107" s="30" t="s">
        <v>2954</v>
      </c>
      <c r="C107" s="31" t="s">
        <v>29</v>
      </c>
      <c r="D107" s="57">
        <v>2108.14</v>
      </c>
      <c r="E107" s="56">
        <v>2112.52</v>
      </c>
    </row>
    <row r="108" spans="1:5" ht="33.75" x14ac:dyDescent="0.25">
      <c r="A108" s="51">
        <v>87384</v>
      </c>
      <c r="B108" s="30" t="s">
        <v>2955</v>
      </c>
      <c r="C108" s="31" t="s">
        <v>29</v>
      </c>
      <c r="D108" s="57">
        <v>2103.4699999999998</v>
      </c>
      <c r="E108" s="56">
        <v>2106.81</v>
      </c>
    </row>
    <row r="109" spans="1:5" ht="22.5" x14ac:dyDescent="0.25">
      <c r="A109" s="51">
        <v>87398</v>
      </c>
      <c r="B109" s="30" t="s">
        <v>2968</v>
      </c>
      <c r="C109" s="31" t="s">
        <v>29</v>
      </c>
      <c r="D109" s="57">
        <v>2349.41</v>
      </c>
      <c r="E109" s="56">
        <v>2365.4</v>
      </c>
    </row>
    <row r="110" spans="1:5" ht="22.5" x14ac:dyDescent="0.25">
      <c r="A110" s="51">
        <v>87395</v>
      </c>
      <c r="B110" s="30" t="s">
        <v>2965</v>
      </c>
      <c r="C110" s="31" t="s">
        <v>29</v>
      </c>
      <c r="D110" s="57">
        <v>4123.32</v>
      </c>
      <c r="E110" s="56">
        <v>4130.6000000000004</v>
      </c>
    </row>
    <row r="111" spans="1:5" ht="22.5" x14ac:dyDescent="0.25">
      <c r="A111" s="51">
        <v>87396</v>
      </c>
      <c r="B111" s="30" t="s">
        <v>2966</v>
      </c>
      <c r="C111" s="31" t="s">
        <v>29</v>
      </c>
      <c r="D111" s="57">
        <v>4153.07</v>
      </c>
      <c r="E111" s="56">
        <v>4158.97</v>
      </c>
    </row>
    <row r="112" spans="1:5" ht="22.5" x14ac:dyDescent="0.25">
      <c r="A112" s="51">
        <v>87397</v>
      </c>
      <c r="B112" s="30" t="s">
        <v>2967</v>
      </c>
      <c r="C112" s="31" t="s">
        <v>29</v>
      </c>
      <c r="D112" s="57">
        <v>4185.05</v>
      </c>
      <c r="E112" s="56">
        <v>4189.88</v>
      </c>
    </row>
    <row r="113" spans="1:5" ht="22.5" x14ac:dyDescent="0.25">
      <c r="A113" s="51">
        <v>87402</v>
      </c>
      <c r="B113" s="30" t="s">
        <v>2971</v>
      </c>
      <c r="C113" s="31" t="s">
        <v>29</v>
      </c>
      <c r="D113" s="57">
        <v>4432.42</v>
      </c>
      <c r="E113" s="56">
        <v>4452.46</v>
      </c>
    </row>
    <row r="114" spans="1:5" ht="22.5" x14ac:dyDescent="0.25">
      <c r="A114" s="51">
        <v>87391</v>
      </c>
      <c r="B114" s="30" t="s">
        <v>2962</v>
      </c>
      <c r="C114" s="31" t="s">
        <v>29</v>
      </c>
      <c r="D114" s="57">
        <v>6547.49</v>
      </c>
      <c r="E114" s="56">
        <v>6554.77</v>
      </c>
    </row>
    <row r="115" spans="1:5" ht="22.5" x14ac:dyDescent="0.25">
      <c r="A115" s="51">
        <v>87393</v>
      </c>
      <c r="B115" s="30" t="s">
        <v>2963</v>
      </c>
      <c r="C115" s="31" t="s">
        <v>29</v>
      </c>
      <c r="D115" s="57">
        <v>6609.8</v>
      </c>
      <c r="E115" s="56">
        <v>6615.7</v>
      </c>
    </row>
    <row r="116" spans="1:5" ht="22.5" x14ac:dyDescent="0.25">
      <c r="A116" s="51">
        <v>87394</v>
      </c>
      <c r="B116" s="30" t="s">
        <v>2964</v>
      </c>
      <c r="C116" s="31" t="s">
        <v>29</v>
      </c>
      <c r="D116" s="57">
        <v>6672.87</v>
      </c>
      <c r="E116" s="56">
        <v>6677.7</v>
      </c>
    </row>
    <row r="117" spans="1:5" ht="22.5" x14ac:dyDescent="0.25">
      <c r="A117" s="51">
        <v>87401</v>
      </c>
      <c r="B117" s="30" t="s">
        <v>2970</v>
      </c>
      <c r="C117" s="31" t="s">
        <v>29</v>
      </c>
      <c r="D117" s="57">
        <v>6906.22</v>
      </c>
      <c r="E117" s="56">
        <v>6926.26</v>
      </c>
    </row>
    <row r="118" spans="1:5" ht="22.5" x14ac:dyDescent="0.25">
      <c r="A118" s="51">
        <v>87407</v>
      </c>
      <c r="B118" s="30" t="s">
        <v>2973</v>
      </c>
      <c r="C118" s="31" t="s">
        <v>29</v>
      </c>
      <c r="D118" s="57">
        <v>2150.1999999999998</v>
      </c>
      <c r="E118" s="56">
        <v>2155.5</v>
      </c>
    </row>
    <row r="119" spans="1:5" ht="22.5" x14ac:dyDescent="0.25">
      <c r="A119" s="51">
        <v>87408</v>
      </c>
      <c r="B119" s="30" t="s">
        <v>5506</v>
      </c>
      <c r="C119" s="31" t="s">
        <v>29</v>
      </c>
      <c r="D119" s="57">
        <v>2139.69</v>
      </c>
      <c r="E119" s="56">
        <v>2143.66</v>
      </c>
    </row>
    <row r="120" spans="1:5" ht="33.75" x14ac:dyDescent="0.25">
      <c r="A120" s="51">
        <v>87404</v>
      </c>
      <c r="B120" s="30" t="s">
        <v>2972</v>
      </c>
      <c r="C120" s="31" t="s">
        <v>29</v>
      </c>
      <c r="D120" s="57">
        <v>6111.28</v>
      </c>
      <c r="E120" s="56">
        <v>6119.13</v>
      </c>
    </row>
    <row r="121" spans="1:5" ht="33.75" x14ac:dyDescent="0.25">
      <c r="A121" s="51">
        <v>87405</v>
      </c>
      <c r="B121" s="30" t="s">
        <v>5505</v>
      </c>
      <c r="C121" s="31" t="s">
        <v>29</v>
      </c>
      <c r="D121" s="57">
        <v>6131.35</v>
      </c>
      <c r="E121" s="56">
        <v>6137.23</v>
      </c>
    </row>
    <row r="122" spans="1:5" ht="33.75" x14ac:dyDescent="0.25">
      <c r="A122" s="51">
        <v>87388</v>
      </c>
      <c r="B122" s="30" t="s">
        <v>2959</v>
      </c>
      <c r="C122" s="31" t="s">
        <v>29</v>
      </c>
      <c r="D122" s="57">
        <v>5889.96</v>
      </c>
      <c r="E122" s="56">
        <v>5895.58</v>
      </c>
    </row>
    <row r="123" spans="1:5" ht="33.75" x14ac:dyDescent="0.25">
      <c r="A123" s="51">
        <v>87389</v>
      </c>
      <c r="B123" s="30" t="s">
        <v>2960</v>
      </c>
      <c r="C123" s="31" t="s">
        <v>29</v>
      </c>
      <c r="D123" s="57">
        <v>5916.42</v>
      </c>
      <c r="E123" s="56">
        <v>5920.76</v>
      </c>
    </row>
    <row r="124" spans="1:5" ht="33.75" x14ac:dyDescent="0.25">
      <c r="A124" s="51">
        <v>87390</v>
      </c>
      <c r="B124" s="30" t="s">
        <v>2961</v>
      </c>
      <c r="C124" s="31" t="s">
        <v>29</v>
      </c>
      <c r="D124" s="57">
        <v>5950.71</v>
      </c>
      <c r="E124" s="56">
        <v>5954.05</v>
      </c>
    </row>
    <row r="125" spans="1:5" ht="22.5" x14ac:dyDescent="0.25">
      <c r="A125" s="51">
        <v>87385</v>
      </c>
      <c r="B125" s="30" t="s">
        <v>2956</v>
      </c>
      <c r="C125" s="31" t="s">
        <v>29</v>
      </c>
      <c r="D125" s="57">
        <v>2444.36</v>
      </c>
      <c r="E125" s="56">
        <v>2451.0100000000002</v>
      </c>
    </row>
    <row r="126" spans="1:5" ht="22.5" x14ac:dyDescent="0.25">
      <c r="A126" s="51">
        <v>87386</v>
      </c>
      <c r="B126" s="30" t="s">
        <v>2957</v>
      </c>
      <c r="C126" s="31" t="s">
        <v>29</v>
      </c>
      <c r="D126" s="57">
        <v>2439.15</v>
      </c>
      <c r="E126" s="56">
        <v>2444.17</v>
      </c>
    </row>
    <row r="127" spans="1:5" ht="22.5" x14ac:dyDescent="0.25">
      <c r="A127" s="51">
        <v>87387</v>
      </c>
      <c r="B127" s="30" t="s">
        <v>2958</v>
      </c>
      <c r="C127" s="31" t="s">
        <v>29</v>
      </c>
      <c r="D127" s="57">
        <v>2437.4899999999998</v>
      </c>
      <c r="E127" s="56">
        <v>2441.41</v>
      </c>
    </row>
    <row r="128" spans="1:5" ht="22.5" x14ac:dyDescent="0.25">
      <c r="A128" s="51">
        <v>87399</v>
      </c>
      <c r="B128" s="30" t="s">
        <v>2969</v>
      </c>
      <c r="C128" s="31" t="s">
        <v>29</v>
      </c>
      <c r="D128" s="57">
        <v>2690.21</v>
      </c>
      <c r="E128" s="56">
        <v>2707.4</v>
      </c>
    </row>
    <row r="129" spans="1:5" ht="33.75" x14ac:dyDescent="0.25">
      <c r="A129" s="51">
        <v>88627</v>
      </c>
      <c r="B129" s="30" t="s">
        <v>2976</v>
      </c>
      <c r="C129" s="31" t="s">
        <v>29</v>
      </c>
      <c r="D129" s="57">
        <v>770.89</v>
      </c>
      <c r="E129" s="56">
        <v>782.04</v>
      </c>
    </row>
    <row r="130" spans="1:5" ht="33.75" x14ac:dyDescent="0.25">
      <c r="A130" s="51">
        <v>100463</v>
      </c>
      <c r="B130" s="30" t="s">
        <v>12285</v>
      </c>
      <c r="C130" s="31" t="s">
        <v>29</v>
      </c>
      <c r="D130" s="57">
        <v>0</v>
      </c>
      <c r="E130" s="56">
        <v>0</v>
      </c>
    </row>
    <row r="131" spans="1:5" ht="33.75" x14ac:dyDescent="0.25">
      <c r="A131" s="51">
        <v>88626</v>
      </c>
      <c r="B131" s="30" t="s">
        <v>2975</v>
      </c>
      <c r="C131" s="31" t="s">
        <v>29</v>
      </c>
      <c r="D131" s="57">
        <v>655.61</v>
      </c>
      <c r="E131" s="56">
        <v>660.46</v>
      </c>
    </row>
    <row r="132" spans="1:5" ht="33.75" x14ac:dyDescent="0.25">
      <c r="A132" s="51">
        <v>100488</v>
      </c>
      <c r="B132" s="30" t="s">
        <v>2996</v>
      </c>
      <c r="C132" s="31" t="s">
        <v>29</v>
      </c>
      <c r="D132" s="57">
        <v>649.67999999999995</v>
      </c>
      <c r="E132" s="56">
        <v>653.77</v>
      </c>
    </row>
    <row r="133" spans="1:5" ht="33.75" x14ac:dyDescent="0.25">
      <c r="A133" s="51">
        <v>100464</v>
      </c>
      <c r="B133" s="30" t="s">
        <v>12286</v>
      </c>
      <c r="C133" s="31" t="s">
        <v>29</v>
      </c>
      <c r="D133" s="57">
        <v>677.87</v>
      </c>
      <c r="E133" s="56">
        <v>684.52</v>
      </c>
    </row>
    <row r="134" spans="1:5" ht="33.75" x14ac:dyDescent="0.25">
      <c r="A134" s="51">
        <v>100465</v>
      </c>
      <c r="B134" s="30" t="s">
        <v>12287</v>
      </c>
      <c r="C134" s="31" t="s">
        <v>29</v>
      </c>
      <c r="D134" s="57">
        <v>641.37</v>
      </c>
      <c r="E134" s="56">
        <v>645.75</v>
      </c>
    </row>
    <row r="135" spans="1:5" ht="33.75" x14ac:dyDescent="0.25">
      <c r="A135" s="51">
        <v>100466</v>
      </c>
      <c r="B135" s="30" t="s">
        <v>12288</v>
      </c>
      <c r="C135" s="31" t="s">
        <v>29</v>
      </c>
      <c r="D135" s="57">
        <v>624.6</v>
      </c>
      <c r="E135" s="56">
        <v>627.89</v>
      </c>
    </row>
    <row r="136" spans="1:5" ht="33.75" x14ac:dyDescent="0.25">
      <c r="A136" s="51">
        <v>87368</v>
      </c>
      <c r="B136" s="30" t="s">
        <v>2939</v>
      </c>
      <c r="C136" s="31" t="s">
        <v>29</v>
      </c>
      <c r="D136" s="57">
        <v>829.05</v>
      </c>
      <c r="E136" s="56">
        <v>843.43</v>
      </c>
    </row>
    <row r="137" spans="1:5" ht="45" x14ac:dyDescent="0.25">
      <c r="A137" s="51">
        <v>100450</v>
      </c>
      <c r="B137" s="30" t="s">
        <v>5992</v>
      </c>
      <c r="C137" s="31" t="s">
        <v>29</v>
      </c>
      <c r="D137" s="57">
        <v>0</v>
      </c>
      <c r="E137" s="56">
        <v>0</v>
      </c>
    </row>
    <row r="138" spans="1:5" ht="45" x14ac:dyDescent="0.25">
      <c r="A138" s="51">
        <v>87289</v>
      </c>
      <c r="B138" s="30" t="s">
        <v>2873</v>
      </c>
      <c r="C138" s="31" t="s">
        <v>29</v>
      </c>
      <c r="D138" s="57">
        <v>687.34</v>
      </c>
      <c r="E138" s="56">
        <v>693.43</v>
      </c>
    </row>
    <row r="139" spans="1:5" ht="45" x14ac:dyDescent="0.25">
      <c r="A139" s="51">
        <v>87290</v>
      </c>
      <c r="B139" s="30" t="s">
        <v>2874</v>
      </c>
      <c r="C139" s="31" t="s">
        <v>29</v>
      </c>
      <c r="D139" s="57">
        <v>680.16</v>
      </c>
      <c r="E139" s="56">
        <v>685.39</v>
      </c>
    </row>
    <row r="140" spans="1:5" ht="45" x14ac:dyDescent="0.25">
      <c r="A140" s="51">
        <v>87333</v>
      </c>
      <c r="B140" s="30" t="s">
        <v>2904</v>
      </c>
      <c r="C140" s="31" t="s">
        <v>29</v>
      </c>
      <c r="D140" s="57">
        <v>687.81</v>
      </c>
      <c r="E140" s="56">
        <v>694.51</v>
      </c>
    </row>
    <row r="141" spans="1:5" ht="45" x14ac:dyDescent="0.25">
      <c r="A141" s="51">
        <v>87334</v>
      </c>
      <c r="B141" s="30" t="s">
        <v>2905</v>
      </c>
      <c r="C141" s="31" t="s">
        <v>29</v>
      </c>
      <c r="D141" s="57">
        <v>653.32000000000005</v>
      </c>
      <c r="E141" s="56">
        <v>657.94</v>
      </c>
    </row>
    <row r="142" spans="1:5" ht="33.75" x14ac:dyDescent="0.25">
      <c r="A142" s="51">
        <v>105515</v>
      </c>
      <c r="B142" s="30" t="s">
        <v>5508</v>
      </c>
      <c r="C142" s="31" t="s">
        <v>29</v>
      </c>
      <c r="D142" s="57">
        <v>914.8</v>
      </c>
      <c r="E142" s="56">
        <v>925.03</v>
      </c>
    </row>
    <row r="143" spans="1:5" ht="33.75" x14ac:dyDescent="0.25">
      <c r="A143" s="51">
        <v>87367</v>
      </c>
      <c r="B143" s="30" t="s">
        <v>2938</v>
      </c>
      <c r="C143" s="31" t="s">
        <v>29</v>
      </c>
      <c r="D143" s="57">
        <v>834.83</v>
      </c>
      <c r="E143" s="56">
        <v>849.09</v>
      </c>
    </row>
    <row r="144" spans="1:5" ht="45" x14ac:dyDescent="0.25">
      <c r="A144" s="51">
        <v>100449</v>
      </c>
      <c r="B144" s="30" t="s">
        <v>5993</v>
      </c>
      <c r="C144" s="31" t="s">
        <v>29</v>
      </c>
      <c r="D144" s="57">
        <v>0</v>
      </c>
      <c r="E144" s="56">
        <v>0</v>
      </c>
    </row>
    <row r="145" spans="1:5" ht="45" x14ac:dyDescent="0.25">
      <c r="A145" s="51">
        <v>87286</v>
      </c>
      <c r="B145" s="30" t="s">
        <v>2871</v>
      </c>
      <c r="C145" s="31" t="s">
        <v>29</v>
      </c>
      <c r="D145" s="57">
        <v>696.14</v>
      </c>
      <c r="E145" s="56">
        <v>702.59</v>
      </c>
    </row>
    <row r="146" spans="1:5" ht="45" x14ac:dyDescent="0.25">
      <c r="A146" s="51">
        <v>87287</v>
      </c>
      <c r="B146" s="30" t="s">
        <v>2872</v>
      </c>
      <c r="C146" s="31" t="s">
        <v>29</v>
      </c>
      <c r="D146" s="57">
        <v>682.15</v>
      </c>
      <c r="E146" s="56">
        <v>687.04</v>
      </c>
    </row>
    <row r="147" spans="1:5" ht="45" x14ac:dyDescent="0.25">
      <c r="A147" s="51">
        <v>87331</v>
      </c>
      <c r="B147" s="30" t="s">
        <v>2902</v>
      </c>
      <c r="C147" s="31" t="s">
        <v>29</v>
      </c>
      <c r="D147" s="57">
        <v>715.59</v>
      </c>
      <c r="E147" s="56">
        <v>723.34</v>
      </c>
    </row>
    <row r="148" spans="1:5" ht="45" x14ac:dyDescent="0.25">
      <c r="A148" s="51">
        <v>87332</v>
      </c>
      <c r="B148" s="30" t="s">
        <v>2903</v>
      </c>
      <c r="C148" s="31" t="s">
        <v>29</v>
      </c>
      <c r="D148" s="57">
        <v>658.1</v>
      </c>
      <c r="E148" s="56">
        <v>662.41</v>
      </c>
    </row>
    <row r="149" spans="1:5" ht="33.75" x14ac:dyDescent="0.25">
      <c r="A149" s="51">
        <v>87369</v>
      </c>
      <c r="B149" s="30" t="s">
        <v>2940</v>
      </c>
      <c r="C149" s="31" t="s">
        <v>29</v>
      </c>
      <c r="D149" s="57">
        <v>862.73</v>
      </c>
      <c r="E149" s="56">
        <v>876.83</v>
      </c>
    </row>
    <row r="150" spans="1:5" ht="45" x14ac:dyDescent="0.25">
      <c r="A150" s="51">
        <v>100451</v>
      </c>
      <c r="B150" s="30" t="s">
        <v>5994</v>
      </c>
      <c r="C150" s="31" t="s">
        <v>29</v>
      </c>
      <c r="D150" s="57">
        <v>0</v>
      </c>
      <c r="E150" s="56">
        <v>0</v>
      </c>
    </row>
    <row r="151" spans="1:5" ht="45" x14ac:dyDescent="0.25">
      <c r="A151" s="51">
        <v>87292</v>
      </c>
      <c r="B151" s="30" t="s">
        <v>2875</v>
      </c>
      <c r="C151" s="31" t="s">
        <v>29</v>
      </c>
      <c r="D151" s="57">
        <v>718.58</v>
      </c>
      <c r="E151" s="56">
        <v>724.21</v>
      </c>
    </row>
    <row r="152" spans="1:5" ht="45" x14ac:dyDescent="0.25">
      <c r="A152" s="51">
        <v>87335</v>
      </c>
      <c r="B152" s="30" t="s">
        <v>2906</v>
      </c>
      <c r="C152" s="31" t="s">
        <v>29</v>
      </c>
      <c r="D152" s="57">
        <v>681.47</v>
      </c>
      <c r="E152" s="56">
        <v>687.67</v>
      </c>
    </row>
    <row r="153" spans="1:5" ht="45" x14ac:dyDescent="0.25">
      <c r="A153" s="51">
        <v>87336</v>
      </c>
      <c r="B153" s="30" t="s">
        <v>2907</v>
      </c>
      <c r="C153" s="31" t="s">
        <v>29</v>
      </c>
      <c r="D153" s="57">
        <v>688.72</v>
      </c>
      <c r="E153" s="56">
        <v>693.16</v>
      </c>
    </row>
    <row r="154" spans="1:5" ht="33.75" x14ac:dyDescent="0.25">
      <c r="A154" s="51">
        <v>87370</v>
      </c>
      <c r="B154" s="30" t="s">
        <v>2941</v>
      </c>
      <c r="C154" s="31" t="s">
        <v>29</v>
      </c>
      <c r="D154" s="57">
        <v>828.43</v>
      </c>
      <c r="E154" s="56">
        <v>842.62</v>
      </c>
    </row>
    <row r="155" spans="1:5" ht="45" x14ac:dyDescent="0.25">
      <c r="A155" s="51">
        <v>100452</v>
      </c>
      <c r="B155" s="30" t="s">
        <v>5995</v>
      </c>
      <c r="C155" s="31" t="s">
        <v>29</v>
      </c>
      <c r="D155" s="57">
        <v>0</v>
      </c>
      <c r="E155" s="56">
        <v>0</v>
      </c>
    </row>
    <row r="156" spans="1:5" ht="45" x14ac:dyDescent="0.25">
      <c r="A156" s="51">
        <v>88715</v>
      </c>
      <c r="B156" s="30" t="s">
        <v>2978</v>
      </c>
      <c r="C156" s="31" t="s">
        <v>29</v>
      </c>
      <c r="D156" s="57">
        <v>677.62</v>
      </c>
      <c r="E156" s="56">
        <v>682.94</v>
      </c>
    </row>
    <row r="157" spans="1:5" ht="45" x14ac:dyDescent="0.25">
      <c r="A157" s="51">
        <v>87294</v>
      </c>
      <c r="B157" s="30" t="s">
        <v>2876</v>
      </c>
      <c r="C157" s="31" t="s">
        <v>29</v>
      </c>
      <c r="D157" s="57">
        <v>683.66</v>
      </c>
      <c r="E157" s="56">
        <v>689.22</v>
      </c>
    </row>
    <row r="158" spans="1:5" ht="45" x14ac:dyDescent="0.25">
      <c r="A158" s="51">
        <v>87337</v>
      </c>
      <c r="B158" s="30" t="s">
        <v>2908</v>
      </c>
      <c r="C158" s="31" t="s">
        <v>29</v>
      </c>
      <c r="D158" s="57">
        <v>681.84</v>
      </c>
      <c r="E158" s="56">
        <v>687.94</v>
      </c>
    </row>
    <row r="159" spans="1:5" ht="45" x14ac:dyDescent="0.25">
      <c r="A159" s="51">
        <v>100487</v>
      </c>
      <c r="B159" s="30" t="s">
        <v>2995</v>
      </c>
      <c r="C159" s="31" t="s">
        <v>29</v>
      </c>
      <c r="D159" s="57">
        <v>650.74</v>
      </c>
      <c r="E159" s="56">
        <v>655.02</v>
      </c>
    </row>
    <row r="160" spans="1:5" ht="33.75" x14ac:dyDescent="0.25">
      <c r="A160" s="51">
        <v>87380</v>
      </c>
      <c r="B160" s="30" t="s">
        <v>2951</v>
      </c>
      <c r="C160" s="31" t="s">
        <v>29</v>
      </c>
      <c r="D160" s="57">
        <v>3909.84</v>
      </c>
      <c r="E160" s="56">
        <v>3923.64</v>
      </c>
    </row>
    <row r="161" spans="1:5" ht="33.75" x14ac:dyDescent="0.25">
      <c r="A161" s="51">
        <v>100461</v>
      </c>
      <c r="B161" s="30" t="s">
        <v>5996</v>
      </c>
      <c r="C161" s="31" t="s">
        <v>29</v>
      </c>
      <c r="D161" s="57">
        <v>0</v>
      </c>
      <c r="E161" s="56">
        <v>0</v>
      </c>
    </row>
    <row r="162" spans="1:5" ht="33.75" x14ac:dyDescent="0.25">
      <c r="A162" s="51">
        <v>87322</v>
      </c>
      <c r="B162" s="30" t="s">
        <v>2894</v>
      </c>
      <c r="C162" s="31" t="s">
        <v>29</v>
      </c>
      <c r="D162" s="57">
        <v>3800.06</v>
      </c>
      <c r="E162" s="56">
        <v>3805.76</v>
      </c>
    </row>
    <row r="163" spans="1:5" ht="33.75" x14ac:dyDescent="0.25">
      <c r="A163" s="51">
        <v>87323</v>
      </c>
      <c r="B163" s="30" t="s">
        <v>2895</v>
      </c>
      <c r="C163" s="31" t="s">
        <v>29</v>
      </c>
      <c r="D163" s="57">
        <v>3801.25</v>
      </c>
      <c r="E163" s="56">
        <v>3805.81</v>
      </c>
    </row>
    <row r="164" spans="1:5" ht="45" x14ac:dyDescent="0.25">
      <c r="A164" s="51">
        <v>87360</v>
      </c>
      <c r="B164" s="30" t="s">
        <v>2931</v>
      </c>
      <c r="C164" s="31" t="s">
        <v>29</v>
      </c>
      <c r="D164" s="57">
        <v>3751.83</v>
      </c>
      <c r="E164" s="56">
        <v>3760.44</v>
      </c>
    </row>
    <row r="165" spans="1:5" ht="45" x14ac:dyDescent="0.25">
      <c r="A165" s="51">
        <v>87361</v>
      </c>
      <c r="B165" s="30" t="s">
        <v>2932</v>
      </c>
      <c r="C165" s="31" t="s">
        <v>29</v>
      </c>
      <c r="D165" s="57">
        <v>3710.84</v>
      </c>
      <c r="E165" s="56">
        <v>3715.99</v>
      </c>
    </row>
    <row r="166" spans="1:5" ht="45" x14ac:dyDescent="0.25">
      <c r="A166" s="51">
        <v>87362</v>
      </c>
      <c r="B166" s="30" t="s">
        <v>2933</v>
      </c>
      <c r="C166" s="31" t="s">
        <v>29</v>
      </c>
      <c r="D166" s="57">
        <v>3712.59</v>
      </c>
      <c r="E166" s="56">
        <v>3716.4</v>
      </c>
    </row>
    <row r="167" spans="1:5" ht="33.75" x14ac:dyDescent="0.25">
      <c r="A167" s="51">
        <v>87377</v>
      </c>
      <c r="B167" s="30" t="s">
        <v>2948</v>
      </c>
      <c r="C167" s="31" t="s">
        <v>29</v>
      </c>
      <c r="D167" s="57">
        <v>740.59</v>
      </c>
      <c r="E167" s="56">
        <v>754.59</v>
      </c>
    </row>
    <row r="168" spans="1:5" ht="33.75" x14ac:dyDescent="0.25">
      <c r="A168" s="51">
        <v>100458</v>
      </c>
      <c r="B168" s="30" t="s">
        <v>5997</v>
      </c>
      <c r="C168" s="31" t="s">
        <v>29</v>
      </c>
      <c r="D168" s="57">
        <v>0</v>
      </c>
      <c r="E168" s="56">
        <v>0</v>
      </c>
    </row>
    <row r="169" spans="1:5" ht="33.75" x14ac:dyDescent="0.25">
      <c r="A169" s="51">
        <v>87313</v>
      </c>
      <c r="B169" s="30" t="s">
        <v>2889</v>
      </c>
      <c r="C169" s="31" t="s">
        <v>29</v>
      </c>
      <c r="D169" s="57">
        <v>588.34</v>
      </c>
      <c r="E169" s="56">
        <v>593.74</v>
      </c>
    </row>
    <row r="170" spans="1:5" ht="33.75" x14ac:dyDescent="0.25">
      <c r="A170" s="51">
        <v>87314</v>
      </c>
      <c r="B170" s="30" t="s">
        <v>2890</v>
      </c>
      <c r="C170" s="31" t="s">
        <v>29</v>
      </c>
      <c r="D170" s="57">
        <v>581.96</v>
      </c>
      <c r="E170" s="56">
        <v>586.62</v>
      </c>
    </row>
    <row r="171" spans="1:5" ht="33.75" x14ac:dyDescent="0.25">
      <c r="A171" s="51">
        <v>87352</v>
      </c>
      <c r="B171" s="30" t="s">
        <v>2923</v>
      </c>
      <c r="C171" s="31" t="s">
        <v>29</v>
      </c>
      <c r="D171" s="57">
        <v>665.99</v>
      </c>
      <c r="E171" s="56">
        <v>676.15</v>
      </c>
    </row>
    <row r="172" spans="1:5" ht="33.75" x14ac:dyDescent="0.25">
      <c r="A172" s="51">
        <v>87353</v>
      </c>
      <c r="B172" s="30" t="s">
        <v>2924</v>
      </c>
      <c r="C172" s="31" t="s">
        <v>29</v>
      </c>
      <c r="D172" s="57">
        <v>591.04999999999995</v>
      </c>
      <c r="E172" s="56">
        <v>597</v>
      </c>
    </row>
    <row r="173" spans="1:5" ht="33.75" x14ac:dyDescent="0.25">
      <c r="A173" s="51">
        <v>87354</v>
      </c>
      <c r="B173" s="30" t="s">
        <v>2925</v>
      </c>
      <c r="C173" s="31" t="s">
        <v>29</v>
      </c>
      <c r="D173" s="57">
        <v>559.19000000000005</v>
      </c>
      <c r="E173" s="56">
        <v>563.12</v>
      </c>
    </row>
    <row r="174" spans="1:5" ht="33.75" x14ac:dyDescent="0.25">
      <c r="A174" s="51">
        <v>100480</v>
      </c>
      <c r="B174" s="30" t="s">
        <v>2989</v>
      </c>
      <c r="C174" s="31" t="s">
        <v>29</v>
      </c>
      <c r="D174" s="57">
        <v>914.94</v>
      </c>
      <c r="E174" s="56">
        <v>926.24</v>
      </c>
    </row>
    <row r="175" spans="1:5" ht="33.75" x14ac:dyDescent="0.25">
      <c r="A175" s="51">
        <v>100476</v>
      </c>
      <c r="B175" s="30" t="s">
        <v>5998</v>
      </c>
      <c r="C175" s="31" t="s">
        <v>29</v>
      </c>
      <c r="D175" s="57">
        <v>0</v>
      </c>
      <c r="E175" s="56">
        <v>0</v>
      </c>
    </row>
    <row r="176" spans="1:5" ht="33.75" x14ac:dyDescent="0.25">
      <c r="A176" s="51">
        <v>100475</v>
      </c>
      <c r="B176" s="30" t="s">
        <v>2985</v>
      </c>
      <c r="C176" s="31" t="s">
        <v>29</v>
      </c>
      <c r="D176" s="57">
        <v>795.54</v>
      </c>
      <c r="E176" s="56">
        <v>800.23</v>
      </c>
    </row>
    <row r="177" spans="1:5" ht="33.75" x14ac:dyDescent="0.25">
      <c r="A177" s="51">
        <v>100491</v>
      </c>
      <c r="B177" s="30" t="s">
        <v>2999</v>
      </c>
      <c r="C177" s="31" t="s">
        <v>29</v>
      </c>
      <c r="D177" s="57">
        <v>796.9</v>
      </c>
      <c r="E177" s="56">
        <v>801.37</v>
      </c>
    </row>
    <row r="178" spans="1:5" ht="33.75" x14ac:dyDescent="0.25">
      <c r="A178" s="51">
        <v>100477</v>
      </c>
      <c r="B178" s="30" t="s">
        <v>2986</v>
      </c>
      <c r="C178" s="31" t="s">
        <v>29</v>
      </c>
      <c r="D178" s="57">
        <v>853.05</v>
      </c>
      <c r="E178" s="56">
        <v>861.95</v>
      </c>
    </row>
    <row r="179" spans="1:5" ht="33.75" x14ac:dyDescent="0.25">
      <c r="A179" s="51">
        <v>100478</v>
      </c>
      <c r="B179" s="30" t="s">
        <v>2987</v>
      </c>
      <c r="C179" s="31" t="s">
        <v>29</v>
      </c>
      <c r="D179" s="57">
        <v>780.71</v>
      </c>
      <c r="E179" s="56">
        <v>785.19</v>
      </c>
    </row>
    <row r="180" spans="1:5" ht="33.75" x14ac:dyDescent="0.25">
      <c r="A180" s="51">
        <v>100479</v>
      </c>
      <c r="B180" s="30" t="s">
        <v>2988</v>
      </c>
      <c r="C180" s="31" t="s">
        <v>29</v>
      </c>
      <c r="D180" s="57">
        <v>766.65</v>
      </c>
      <c r="E180" s="56">
        <v>770.16</v>
      </c>
    </row>
    <row r="181" spans="1:5" ht="22.5" x14ac:dyDescent="0.25">
      <c r="A181" s="51">
        <v>87372</v>
      </c>
      <c r="B181" s="30" t="s">
        <v>2943</v>
      </c>
      <c r="C181" s="31" t="s">
        <v>29</v>
      </c>
      <c r="D181" s="57">
        <v>914.87</v>
      </c>
      <c r="E181" s="56">
        <v>929.67</v>
      </c>
    </row>
    <row r="182" spans="1:5" ht="33.75" x14ac:dyDescent="0.25">
      <c r="A182" s="51">
        <v>100453</v>
      </c>
      <c r="B182" s="30" t="s">
        <v>5999</v>
      </c>
      <c r="C182" s="31" t="s">
        <v>29</v>
      </c>
      <c r="D182" s="57">
        <v>0</v>
      </c>
      <c r="E182" s="56">
        <v>0</v>
      </c>
    </row>
    <row r="183" spans="1:5" ht="33.75" x14ac:dyDescent="0.25">
      <c r="A183" s="51">
        <v>87298</v>
      </c>
      <c r="B183" s="30" t="s">
        <v>2879</v>
      </c>
      <c r="C183" s="31" t="s">
        <v>29</v>
      </c>
      <c r="D183" s="57">
        <v>756.91</v>
      </c>
      <c r="E183" s="56">
        <v>762.43</v>
      </c>
    </row>
    <row r="184" spans="1:5" ht="33.75" x14ac:dyDescent="0.25">
      <c r="A184" s="51">
        <v>87299</v>
      </c>
      <c r="B184" s="30" t="s">
        <v>2880</v>
      </c>
      <c r="C184" s="31" t="s">
        <v>29</v>
      </c>
      <c r="D184" s="57">
        <v>504.13</v>
      </c>
      <c r="E184" s="56">
        <v>509.25</v>
      </c>
    </row>
    <row r="185" spans="1:5" ht="33.75" x14ac:dyDescent="0.25">
      <c r="A185" s="51">
        <v>87339</v>
      </c>
      <c r="B185" s="30" t="s">
        <v>2910</v>
      </c>
      <c r="C185" s="31" t="s">
        <v>29</v>
      </c>
      <c r="D185" s="57">
        <v>872.92</v>
      </c>
      <c r="E185" s="56">
        <v>885.86</v>
      </c>
    </row>
    <row r="186" spans="1:5" ht="33.75" x14ac:dyDescent="0.25">
      <c r="A186" s="51">
        <v>87340</v>
      </c>
      <c r="B186" s="30" t="s">
        <v>2911</v>
      </c>
      <c r="C186" s="31" t="s">
        <v>29</v>
      </c>
      <c r="D186" s="57">
        <v>752.78</v>
      </c>
      <c r="E186" s="56">
        <v>758.76</v>
      </c>
    </row>
    <row r="187" spans="1:5" ht="33.75" x14ac:dyDescent="0.25">
      <c r="A187" s="51">
        <v>87341</v>
      </c>
      <c r="B187" s="30" t="s">
        <v>2912</v>
      </c>
      <c r="C187" s="31" t="s">
        <v>29</v>
      </c>
      <c r="D187" s="57">
        <v>723.61</v>
      </c>
      <c r="E187" s="56">
        <v>727.84</v>
      </c>
    </row>
    <row r="188" spans="1:5" ht="22.5" x14ac:dyDescent="0.25">
      <c r="A188" s="51">
        <v>88629</v>
      </c>
      <c r="B188" s="30" t="s">
        <v>63</v>
      </c>
      <c r="C188" s="31" t="s">
        <v>29</v>
      </c>
      <c r="D188" s="57">
        <v>751.34</v>
      </c>
      <c r="E188" s="56">
        <v>762.23</v>
      </c>
    </row>
    <row r="189" spans="1:5" ht="22.5" x14ac:dyDescent="0.25">
      <c r="A189" s="51">
        <v>100467</v>
      </c>
      <c r="B189" s="30" t="s">
        <v>12289</v>
      </c>
      <c r="C189" s="31" t="s">
        <v>29</v>
      </c>
      <c r="D189" s="57">
        <v>0</v>
      </c>
      <c r="E189" s="56">
        <v>0</v>
      </c>
    </row>
    <row r="190" spans="1:5" ht="22.5" x14ac:dyDescent="0.25">
      <c r="A190" s="51">
        <v>88628</v>
      </c>
      <c r="B190" s="30" t="s">
        <v>62</v>
      </c>
      <c r="C190" s="31" t="s">
        <v>29</v>
      </c>
      <c r="D190" s="57">
        <v>631.29</v>
      </c>
      <c r="E190" s="56">
        <v>635.55999999999995</v>
      </c>
    </row>
    <row r="191" spans="1:5" ht="22.5" x14ac:dyDescent="0.25">
      <c r="A191" s="51">
        <v>100489</v>
      </c>
      <c r="B191" s="30" t="s">
        <v>2997</v>
      </c>
      <c r="C191" s="31" t="s">
        <v>29</v>
      </c>
      <c r="D191" s="57">
        <v>631.25</v>
      </c>
      <c r="E191" s="56">
        <v>635.25</v>
      </c>
    </row>
    <row r="192" spans="1:5" ht="33.75" x14ac:dyDescent="0.25">
      <c r="A192" s="51">
        <v>100468</v>
      </c>
      <c r="B192" s="30" t="s">
        <v>2979</v>
      </c>
      <c r="C192" s="31" t="s">
        <v>29</v>
      </c>
      <c r="D192" s="57">
        <v>746.25</v>
      </c>
      <c r="E192" s="56">
        <v>754.74</v>
      </c>
    </row>
    <row r="193" spans="1:5" ht="33.75" x14ac:dyDescent="0.25">
      <c r="A193" s="51">
        <v>100469</v>
      </c>
      <c r="B193" s="30" t="s">
        <v>2980</v>
      </c>
      <c r="C193" s="31" t="s">
        <v>29</v>
      </c>
      <c r="D193" s="57">
        <v>620.38</v>
      </c>
      <c r="E193" s="56">
        <v>624.45000000000005</v>
      </c>
    </row>
    <row r="194" spans="1:5" ht="33.75" x14ac:dyDescent="0.25">
      <c r="A194" s="51">
        <v>100470</v>
      </c>
      <c r="B194" s="30" t="s">
        <v>2981</v>
      </c>
      <c r="C194" s="31" t="s">
        <v>29</v>
      </c>
      <c r="D194" s="57">
        <v>565.35</v>
      </c>
      <c r="E194" s="56">
        <v>569.41999999999996</v>
      </c>
    </row>
    <row r="195" spans="1:5" ht="33.75" x14ac:dyDescent="0.25">
      <c r="A195" s="51">
        <v>87371</v>
      </c>
      <c r="B195" s="30" t="s">
        <v>2942</v>
      </c>
      <c r="C195" s="31" t="s">
        <v>29</v>
      </c>
      <c r="D195" s="57">
        <v>826.41</v>
      </c>
      <c r="E195" s="56">
        <v>840.23</v>
      </c>
    </row>
    <row r="196" spans="1:5" ht="45" x14ac:dyDescent="0.25">
      <c r="A196" s="51">
        <v>87295</v>
      </c>
      <c r="B196" s="30" t="s">
        <v>2877</v>
      </c>
      <c r="C196" s="31" t="s">
        <v>29</v>
      </c>
      <c r="D196" s="57">
        <v>705.18</v>
      </c>
      <c r="E196" s="56">
        <v>712.09</v>
      </c>
    </row>
    <row r="197" spans="1:5" ht="45" x14ac:dyDescent="0.25">
      <c r="A197" s="51">
        <v>87296</v>
      </c>
      <c r="B197" s="30" t="s">
        <v>2878</v>
      </c>
      <c r="C197" s="31" t="s">
        <v>29</v>
      </c>
      <c r="D197" s="57">
        <v>680.79</v>
      </c>
      <c r="E197" s="56">
        <v>685.72</v>
      </c>
    </row>
    <row r="198" spans="1:5" ht="45" x14ac:dyDescent="0.25">
      <c r="A198" s="51">
        <v>87338</v>
      </c>
      <c r="B198" s="30" t="s">
        <v>2909</v>
      </c>
      <c r="C198" s="31" t="s">
        <v>29</v>
      </c>
      <c r="D198" s="57">
        <v>674.11</v>
      </c>
      <c r="E198" s="56">
        <v>679.56</v>
      </c>
    </row>
    <row r="199" spans="1:5" ht="22.5" x14ac:dyDescent="0.25">
      <c r="A199" s="51">
        <v>88630</v>
      </c>
      <c r="B199" s="30" t="s">
        <v>5507</v>
      </c>
      <c r="C199" s="31" t="s">
        <v>29</v>
      </c>
      <c r="D199" s="57">
        <v>544.11</v>
      </c>
      <c r="E199" s="56">
        <v>548.30999999999995</v>
      </c>
    </row>
    <row r="200" spans="1:5" ht="33.75" x14ac:dyDescent="0.25">
      <c r="A200" s="51">
        <v>87381</v>
      </c>
      <c r="B200" s="30" t="s">
        <v>2952</v>
      </c>
      <c r="C200" s="31" t="s">
        <v>29</v>
      </c>
      <c r="D200" s="57">
        <v>3843.98</v>
      </c>
      <c r="E200" s="56">
        <v>3857.33</v>
      </c>
    </row>
    <row r="201" spans="1:5" ht="33.75" x14ac:dyDescent="0.25">
      <c r="A201" s="51">
        <v>100462</v>
      </c>
      <c r="B201" s="30" t="s">
        <v>6000</v>
      </c>
      <c r="C201" s="31" t="s">
        <v>29</v>
      </c>
      <c r="D201" s="57">
        <v>0</v>
      </c>
      <c r="E201" s="56">
        <v>0</v>
      </c>
    </row>
    <row r="202" spans="1:5" ht="33.75" x14ac:dyDescent="0.25">
      <c r="A202" s="51">
        <v>87325</v>
      </c>
      <c r="B202" s="30" t="s">
        <v>2896</v>
      </c>
      <c r="C202" s="31" t="s">
        <v>29</v>
      </c>
      <c r="D202" s="57">
        <v>3713.13</v>
      </c>
      <c r="E202" s="56">
        <v>3718.99</v>
      </c>
    </row>
    <row r="203" spans="1:5" ht="33.75" x14ac:dyDescent="0.25">
      <c r="A203" s="51">
        <v>87326</v>
      </c>
      <c r="B203" s="30" t="s">
        <v>2897</v>
      </c>
      <c r="C203" s="31" t="s">
        <v>29</v>
      </c>
      <c r="D203" s="57">
        <v>3725.29</v>
      </c>
      <c r="E203" s="56">
        <v>3729.58</v>
      </c>
    </row>
    <row r="204" spans="1:5" ht="45" x14ac:dyDescent="0.25">
      <c r="A204" s="51">
        <v>87363</v>
      </c>
      <c r="B204" s="30" t="s">
        <v>2934</v>
      </c>
      <c r="C204" s="31" t="s">
        <v>29</v>
      </c>
      <c r="D204" s="57">
        <v>3680.79</v>
      </c>
      <c r="E204" s="56">
        <v>3688.12</v>
      </c>
    </row>
    <row r="205" spans="1:5" ht="45" x14ac:dyDescent="0.25">
      <c r="A205" s="51">
        <v>87364</v>
      </c>
      <c r="B205" s="30" t="s">
        <v>2935</v>
      </c>
      <c r="C205" s="31" t="s">
        <v>29</v>
      </c>
      <c r="D205" s="57">
        <v>3657.34</v>
      </c>
      <c r="E205" s="56">
        <v>3661.32</v>
      </c>
    </row>
    <row r="206" spans="1:5" ht="33.75" x14ac:dyDescent="0.25">
      <c r="A206" s="51">
        <v>87378</v>
      </c>
      <c r="B206" s="30" t="s">
        <v>2949</v>
      </c>
      <c r="C206" s="31" t="s">
        <v>29</v>
      </c>
      <c r="D206" s="57">
        <v>673.11</v>
      </c>
      <c r="E206" s="56">
        <v>686.65</v>
      </c>
    </row>
    <row r="207" spans="1:5" ht="33.75" x14ac:dyDescent="0.25">
      <c r="A207" s="51">
        <v>100459</v>
      </c>
      <c r="B207" s="30" t="s">
        <v>6001</v>
      </c>
      <c r="C207" s="31" t="s">
        <v>29</v>
      </c>
      <c r="D207" s="57">
        <v>0</v>
      </c>
      <c r="E207" s="56">
        <v>0</v>
      </c>
    </row>
    <row r="208" spans="1:5" ht="33.75" x14ac:dyDescent="0.25">
      <c r="A208" s="51">
        <v>87316</v>
      </c>
      <c r="B208" s="30" t="s">
        <v>54</v>
      </c>
      <c r="C208" s="31" t="s">
        <v>29</v>
      </c>
      <c r="D208" s="57">
        <v>535.62</v>
      </c>
      <c r="E208" s="56">
        <v>541.41999999999996</v>
      </c>
    </row>
    <row r="209" spans="1:5" ht="33.75" x14ac:dyDescent="0.25">
      <c r="A209" s="51">
        <v>87317</v>
      </c>
      <c r="B209" s="30" t="s">
        <v>2891</v>
      </c>
      <c r="C209" s="31" t="s">
        <v>29</v>
      </c>
      <c r="D209" s="57">
        <v>522.38</v>
      </c>
      <c r="E209" s="56">
        <v>527.03</v>
      </c>
    </row>
    <row r="210" spans="1:5" ht="33.75" x14ac:dyDescent="0.25">
      <c r="A210" s="51">
        <v>87355</v>
      </c>
      <c r="B210" s="30" t="s">
        <v>2926</v>
      </c>
      <c r="C210" s="31" t="s">
        <v>29</v>
      </c>
      <c r="D210" s="57">
        <v>571.53</v>
      </c>
      <c r="E210" s="56">
        <v>579.71</v>
      </c>
    </row>
    <row r="211" spans="1:5" ht="33.75" x14ac:dyDescent="0.25">
      <c r="A211" s="51">
        <v>87356</v>
      </c>
      <c r="B211" s="30" t="s">
        <v>2927</v>
      </c>
      <c r="C211" s="31" t="s">
        <v>29</v>
      </c>
      <c r="D211" s="57">
        <v>521.54999999999995</v>
      </c>
      <c r="E211" s="56">
        <v>526.77</v>
      </c>
    </row>
    <row r="212" spans="1:5" ht="33.75" x14ac:dyDescent="0.25">
      <c r="A212" s="51">
        <v>87357</v>
      </c>
      <c r="B212" s="30" t="s">
        <v>2928</v>
      </c>
      <c r="C212" s="31" t="s">
        <v>29</v>
      </c>
      <c r="D212" s="57">
        <v>498.11</v>
      </c>
      <c r="E212" s="56">
        <v>501.94</v>
      </c>
    </row>
    <row r="213" spans="1:5" ht="33.75" x14ac:dyDescent="0.25">
      <c r="A213" s="51">
        <v>100486</v>
      </c>
      <c r="B213" s="30" t="s">
        <v>2994</v>
      </c>
      <c r="C213" s="31" t="s">
        <v>29</v>
      </c>
      <c r="D213" s="57">
        <v>815.43</v>
      </c>
      <c r="E213" s="56">
        <v>826.29</v>
      </c>
    </row>
    <row r="214" spans="1:5" ht="33.75" x14ac:dyDescent="0.25">
      <c r="A214" s="51">
        <v>100482</v>
      </c>
      <c r="B214" s="30" t="s">
        <v>6002</v>
      </c>
      <c r="C214" s="31" t="s">
        <v>29</v>
      </c>
      <c r="D214" s="57">
        <v>0</v>
      </c>
      <c r="E214" s="56">
        <v>0</v>
      </c>
    </row>
    <row r="215" spans="1:5" ht="33.75" x14ac:dyDescent="0.25">
      <c r="A215" s="51">
        <v>100481</v>
      </c>
      <c r="B215" s="30" t="s">
        <v>2990</v>
      </c>
      <c r="C215" s="31" t="s">
        <v>29</v>
      </c>
      <c r="D215" s="57">
        <v>690.92</v>
      </c>
      <c r="E215" s="56">
        <v>695.3</v>
      </c>
    </row>
    <row r="216" spans="1:5" ht="33.75" x14ac:dyDescent="0.25">
      <c r="A216" s="51">
        <v>100492</v>
      </c>
      <c r="B216" s="30" t="s">
        <v>3000</v>
      </c>
      <c r="C216" s="31" t="s">
        <v>29</v>
      </c>
      <c r="D216" s="57">
        <v>692.78</v>
      </c>
      <c r="E216" s="56">
        <v>696.93</v>
      </c>
    </row>
    <row r="217" spans="1:5" ht="33.75" x14ac:dyDescent="0.25">
      <c r="A217" s="51">
        <v>100483</v>
      </c>
      <c r="B217" s="30" t="s">
        <v>2991</v>
      </c>
      <c r="C217" s="31" t="s">
        <v>29</v>
      </c>
      <c r="D217" s="57">
        <v>733.75</v>
      </c>
      <c r="E217" s="56">
        <v>741.26</v>
      </c>
    </row>
    <row r="218" spans="1:5" ht="33.75" x14ac:dyDescent="0.25">
      <c r="A218" s="51">
        <v>100484</v>
      </c>
      <c r="B218" s="30" t="s">
        <v>2992</v>
      </c>
      <c r="C218" s="31" t="s">
        <v>29</v>
      </c>
      <c r="D218" s="57">
        <v>687.79</v>
      </c>
      <c r="E218" s="56">
        <v>692.54</v>
      </c>
    </row>
    <row r="219" spans="1:5" ht="33.75" x14ac:dyDescent="0.25">
      <c r="A219" s="51">
        <v>100485</v>
      </c>
      <c r="B219" s="30" t="s">
        <v>2993</v>
      </c>
      <c r="C219" s="31" t="s">
        <v>29</v>
      </c>
      <c r="D219" s="57">
        <v>671.13</v>
      </c>
      <c r="E219" s="56">
        <v>674.63</v>
      </c>
    </row>
    <row r="220" spans="1:5" ht="22.5" x14ac:dyDescent="0.25">
      <c r="A220" s="51">
        <v>87373</v>
      </c>
      <c r="B220" s="30" t="s">
        <v>2944</v>
      </c>
      <c r="C220" s="31" t="s">
        <v>29</v>
      </c>
      <c r="D220" s="57">
        <v>822.72</v>
      </c>
      <c r="E220" s="56">
        <v>836.72</v>
      </c>
    </row>
    <row r="221" spans="1:5" ht="33.75" x14ac:dyDescent="0.25">
      <c r="A221" s="51">
        <v>100454</v>
      </c>
      <c r="B221" s="30" t="s">
        <v>6003</v>
      </c>
      <c r="C221" s="31" t="s">
        <v>29</v>
      </c>
      <c r="D221" s="57">
        <v>0</v>
      </c>
      <c r="E221" s="56">
        <v>0</v>
      </c>
    </row>
    <row r="222" spans="1:5" ht="33.75" x14ac:dyDescent="0.25">
      <c r="A222" s="51">
        <v>87301</v>
      </c>
      <c r="B222" s="30" t="s">
        <v>2881</v>
      </c>
      <c r="C222" s="31" t="s">
        <v>29</v>
      </c>
      <c r="D222" s="57">
        <v>683.45</v>
      </c>
      <c r="E222" s="56">
        <v>689.51</v>
      </c>
    </row>
    <row r="223" spans="1:5" ht="33.75" x14ac:dyDescent="0.25">
      <c r="A223" s="51">
        <v>87302</v>
      </c>
      <c r="B223" s="30" t="s">
        <v>2882</v>
      </c>
      <c r="C223" s="31" t="s">
        <v>29</v>
      </c>
      <c r="D223" s="57">
        <v>676.49</v>
      </c>
      <c r="E223" s="56">
        <v>681.67</v>
      </c>
    </row>
    <row r="224" spans="1:5" ht="33.75" x14ac:dyDescent="0.25">
      <c r="A224" s="51">
        <v>87342</v>
      </c>
      <c r="B224" s="30" t="s">
        <v>2913</v>
      </c>
      <c r="C224" s="31" t="s">
        <v>29</v>
      </c>
      <c r="D224" s="57">
        <v>750.83</v>
      </c>
      <c r="E224" s="56">
        <v>761.27</v>
      </c>
    </row>
    <row r="225" spans="1:5" ht="33.75" x14ac:dyDescent="0.25">
      <c r="A225" s="51">
        <v>87343</v>
      </c>
      <c r="B225" s="30" t="s">
        <v>2914</v>
      </c>
      <c r="C225" s="31" t="s">
        <v>29</v>
      </c>
      <c r="D225" s="57">
        <v>682.86</v>
      </c>
      <c r="E225" s="56">
        <v>689.33</v>
      </c>
    </row>
    <row r="226" spans="1:5" ht="33.75" x14ac:dyDescent="0.25">
      <c r="A226" s="51">
        <v>87344</v>
      </c>
      <c r="B226" s="30" t="s">
        <v>2915</v>
      </c>
      <c r="C226" s="31" t="s">
        <v>29</v>
      </c>
      <c r="D226" s="57">
        <v>646.74</v>
      </c>
      <c r="E226" s="56">
        <v>650.95000000000005</v>
      </c>
    </row>
    <row r="227" spans="1:5" ht="22.5" x14ac:dyDescent="0.25">
      <c r="A227" s="51">
        <v>88631</v>
      </c>
      <c r="B227" s="30" t="s">
        <v>2977</v>
      </c>
      <c r="C227" s="31" t="s">
        <v>29</v>
      </c>
      <c r="D227" s="57">
        <v>677.56</v>
      </c>
      <c r="E227" s="56">
        <v>688.09</v>
      </c>
    </row>
    <row r="228" spans="1:5" ht="22.5" x14ac:dyDescent="0.25">
      <c r="A228" s="51">
        <v>100471</v>
      </c>
      <c r="B228" s="30" t="s">
        <v>6004</v>
      </c>
      <c r="C228" s="31" t="s">
        <v>29</v>
      </c>
      <c r="D228" s="57">
        <v>0</v>
      </c>
      <c r="E228" s="56">
        <v>0</v>
      </c>
    </row>
    <row r="229" spans="1:5" ht="22.5" x14ac:dyDescent="0.25">
      <c r="A229" s="51">
        <v>100490</v>
      </c>
      <c r="B229" s="30" t="s">
        <v>2998</v>
      </c>
      <c r="C229" s="31" t="s">
        <v>29</v>
      </c>
      <c r="D229" s="57">
        <v>560.88</v>
      </c>
      <c r="E229" s="56">
        <v>564.65</v>
      </c>
    </row>
    <row r="230" spans="1:5" ht="33.75" x14ac:dyDescent="0.25">
      <c r="A230" s="51">
        <v>100472</v>
      </c>
      <c r="B230" s="30" t="s">
        <v>2982</v>
      </c>
      <c r="C230" s="31" t="s">
        <v>29</v>
      </c>
      <c r="D230" s="57">
        <v>607.34</v>
      </c>
      <c r="E230" s="56">
        <v>614.52</v>
      </c>
    </row>
    <row r="231" spans="1:5" ht="33.75" x14ac:dyDescent="0.25">
      <c r="A231" s="51">
        <v>100473</v>
      </c>
      <c r="B231" s="30" t="s">
        <v>2983</v>
      </c>
      <c r="C231" s="31" t="s">
        <v>29</v>
      </c>
      <c r="D231" s="57">
        <v>560.23</v>
      </c>
      <c r="E231" s="56">
        <v>564.64</v>
      </c>
    </row>
    <row r="232" spans="1:5" ht="33.75" x14ac:dyDescent="0.25">
      <c r="A232" s="51">
        <v>100474</v>
      </c>
      <c r="B232" s="30" t="s">
        <v>2984</v>
      </c>
      <c r="C232" s="31" t="s">
        <v>29</v>
      </c>
      <c r="D232" s="57">
        <v>541.19000000000005</v>
      </c>
      <c r="E232" s="56">
        <v>544.33000000000004</v>
      </c>
    </row>
    <row r="233" spans="1:5" ht="33.75" x14ac:dyDescent="0.25">
      <c r="A233" s="51">
        <v>87379</v>
      </c>
      <c r="B233" s="30" t="s">
        <v>2950</v>
      </c>
      <c r="C233" s="31" t="s">
        <v>29</v>
      </c>
      <c r="D233" s="57">
        <v>3809.28</v>
      </c>
      <c r="E233" s="56">
        <v>3822.81</v>
      </c>
    </row>
    <row r="234" spans="1:5" ht="33.75" x14ac:dyDescent="0.25">
      <c r="A234" s="51">
        <v>100460</v>
      </c>
      <c r="B234" s="30" t="s">
        <v>6005</v>
      </c>
      <c r="C234" s="31" t="s">
        <v>29</v>
      </c>
      <c r="D234" s="57">
        <v>0</v>
      </c>
      <c r="E234" s="56">
        <v>0</v>
      </c>
    </row>
    <row r="235" spans="1:5" ht="33.75" x14ac:dyDescent="0.25">
      <c r="A235" s="51">
        <v>87319</v>
      </c>
      <c r="B235" s="30" t="s">
        <v>2892</v>
      </c>
      <c r="C235" s="31" t="s">
        <v>29</v>
      </c>
      <c r="D235" s="57">
        <v>3683.91</v>
      </c>
      <c r="E235" s="56">
        <v>3689.31</v>
      </c>
    </row>
    <row r="236" spans="1:5" ht="33.75" x14ac:dyDescent="0.25">
      <c r="A236" s="51">
        <v>87320</v>
      </c>
      <c r="B236" s="30" t="s">
        <v>2893</v>
      </c>
      <c r="C236" s="31" t="s">
        <v>29</v>
      </c>
      <c r="D236" s="57">
        <v>3691.85</v>
      </c>
      <c r="E236" s="56">
        <v>3696.55</v>
      </c>
    </row>
    <row r="237" spans="1:5" ht="45" x14ac:dyDescent="0.25">
      <c r="A237" s="51">
        <v>87358</v>
      </c>
      <c r="B237" s="30" t="s">
        <v>2929</v>
      </c>
      <c r="C237" s="31" t="s">
        <v>29</v>
      </c>
      <c r="D237" s="57">
        <v>3641.94</v>
      </c>
      <c r="E237" s="56">
        <v>3648.66</v>
      </c>
    </row>
    <row r="238" spans="1:5" ht="45" x14ac:dyDescent="0.25">
      <c r="A238" s="51">
        <v>87359</v>
      </c>
      <c r="B238" s="30" t="s">
        <v>2930</v>
      </c>
      <c r="C238" s="31" t="s">
        <v>29</v>
      </c>
      <c r="D238" s="57">
        <v>3616.28</v>
      </c>
      <c r="E238" s="56">
        <v>3620.79</v>
      </c>
    </row>
    <row r="239" spans="1:5" ht="33.75" x14ac:dyDescent="0.25">
      <c r="A239" s="51">
        <v>87376</v>
      </c>
      <c r="B239" s="30" t="s">
        <v>2947</v>
      </c>
      <c r="C239" s="31" t="s">
        <v>29</v>
      </c>
      <c r="D239" s="57">
        <v>636.79999999999995</v>
      </c>
      <c r="E239" s="56">
        <v>650.52</v>
      </c>
    </row>
    <row r="240" spans="1:5" ht="33.75" x14ac:dyDescent="0.25">
      <c r="A240" s="51">
        <v>100457</v>
      </c>
      <c r="B240" s="30" t="s">
        <v>6006</v>
      </c>
      <c r="C240" s="31" t="s">
        <v>29</v>
      </c>
      <c r="D240" s="57">
        <v>0</v>
      </c>
      <c r="E240" s="56">
        <v>0</v>
      </c>
    </row>
    <row r="241" spans="1:5" ht="33.75" x14ac:dyDescent="0.25">
      <c r="A241" s="51">
        <v>87310</v>
      </c>
      <c r="B241" s="30" t="s">
        <v>2887</v>
      </c>
      <c r="C241" s="31" t="s">
        <v>29</v>
      </c>
      <c r="D241" s="57">
        <v>489.57</v>
      </c>
      <c r="E241" s="56">
        <v>494.94</v>
      </c>
    </row>
    <row r="242" spans="1:5" ht="33.75" x14ac:dyDescent="0.25">
      <c r="A242" s="51">
        <v>87311</v>
      </c>
      <c r="B242" s="30" t="s">
        <v>2888</v>
      </c>
      <c r="C242" s="31" t="s">
        <v>29</v>
      </c>
      <c r="D242" s="57">
        <v>481.14</v>
      </c>
      <c r="E242" s="56">
        <v>485.76</v>
      </c>
    </row>
    <row r="243" spans="1:5" ht="33.75" x14ac:dyDescent="0.25">
      <c r="A243" s="51">
        <v>87350</v>
      </c>
      <c r="B243" s="30" t="s">
        <v>2921</v>
      </c>
      <c r="C243" s="31" t="s">
        <v>29</v>
      </c>
      <c r="D243" s="57">
        <v>533.17999999999995</v>
      </c>
      <c r="E243" s="56">
        <v>541.20000000000005</v>
      </c>
    </row>
    <row r="244" spans="1:5" ht="33.75" x14ac:dyDescent="0.25">
      <c r="A244" s="51">
        <v>87351</v>
      </c>
      <c r="B244" s="30" t="s">
        <v>2922</v>
      </c>
      <c r="C244" s="31" t="s">
        <v>29</v>
      </c>
      <c r="D244" s="57">
        <v>464.17</v>
      </c>
      <c r="E244" s="56">
        <v>468.3</v>
      </c>
    </row>
    <row r="245" spans="1:5" ht="22.5" x14ac:dyDescent="0.25">
      <c r="A245" s="51">
        <v>87374</v>
      </c>
      <c r="B245" s="30" t="s">
        <v>2945</v>
      </c>
      <c r="C245" s="31" t="s">
        <v>29</v>
      </c>
      <c r="D245" s="57">
        <v>771.01</v>
      </c>
      <c r="E245" s="56">
        <v>785.11</v>
      </c>
    </row>
    <row r="246" spans="1:5" ht="33.75" x14ac:dyDescent="0.25">
      <c r="A246" s="51">
        <v>100455</v>
      </c>
      <c r="B246" s="30" t="s">
        <v>6007</v>
      </c>
      <c r="C246" s="31" t="s">
        <v>29</v>
      </c>
      <c r="D246" s="57">
        <v>0</v>
      </c>
      <c r="E246" s="56">
        <v>0</v>
      </c>
    </row>
    <row r="247" spans="1:5" ht="33.75" x14ac:dyDescent="0.25">
      <c r="A247" s="51">
        <v>87304</v>
      </c>
      <c r="B247" s="30" t="s">
        <v>2883</v>
      </c>
      <c r="C247" s="31" t="s">
        <v>29</v>
      </c>
      <c r="D247" s="57">
        <v>622.13</v>
      </c>
      <c r="E247" s="56">
        <v>627.63</v>
      </c>
    </row>
    <row r="248" spans="1:5" ht="33.75" x14ac:dyDescent="0.25">
      <c r="A248" s="51">
        <v>87305</v>
      </c>
      <c r="B248" s="30" t="s">
        <v>2884</v>
      </c>
      <c r="C248" s="31" t="s">
        <v>29</v>
      </c>
      <c r="D248" s="57">
        <v>626.23</v>
      </c>
      <c r="E248" s="56">
        <v>631.6</v>
      </c>
    </row>
    <row r="249" spans="1:5" ht="33.75" x14ac:dyDescent="0.25">
      <c r="A249" s="51">
        <v>87345</v>
      </c>
      <c r="B249" s="30" t="s">
        <v>2916</v>
      </c>
      <c r="C249" s="31" t="s">
        <v>29</v>
      </c>
      <c r="D249" s="57">
        <v>678.05</v>
      </c>
      <c r="E249" s="56">
        <v>687.35</v>
      </c>
    </row>
    <row r="250" spans="1:5" ht="33.75" x14ac:dyDescent="0.25">
      <c r="A250" s="51">
        <v>87346</v>
      </c>
      <c r="B250" s="30" t="s">
        <v>2917</v>
      </c>
      <c r="C250" s="31" t="s">
        <v>29</v>
      </c>
      <c r="D250" s="57">
        <v>622.16</v>
      </c>
      <c r="E250" s="56">
        <v>628.15</v>
      </c>
    </row>
    <row r="251" spans="1:5" ht="33.75" x14ac:dyDescent="0.25">
      <c r="A251" s="51">
        <v>87347</v>
      </c>
      <c r="B251" s="30" t="s">
        <v>2918</v>
      </c>
      <c r="C251" s="31" t="s">
        <v>29</v>
      </c>
      <c r="D251" s="57">
        <v>593.5</v>
      </c>
      <c r="E251" s="56">
        <v>597.74</v>
      </c>
    </row>
    <row r="252" spans="1:5" ht="45" x14ac:dyDescent="0.25">
      <c r="A252" s="51">
        <v>87366</v>
      </c>
      <c r="B252" s="30" t="s">
        <v>2937</v>
      </c>
      <c r="C252" s="31" t="s">
        <v>29</v>
      </c>
      <c r="D252" s="57">
        <v>666.21</v>
      </c>
      <c r="E252" s="56">
        <v>680.36</v>
      </c>
    </row>
    <row r="253" spans="1:5" ht="45" x14ac:dyDescent="0.25">
      <c r="A253" s="51">
        <v>100448</v>
      </c>
      <c r="B253" s="30" t="s">
        <v>6008</v>
      </c>
      <c r="C253" s="31" t="s">
        <v>29</v>
      </c>
      <c r="D253" s="57">
        <v>0</v>
      </c>
      <c r="E253" s="56">
        <v>0</v>
      </c>
    </row>
    <row r="254" spans="1:5" ht="45" x14ac:dyDescent="0.25">
      <c r="A254" s="51">
        <v>87283</v>
      </c>
      <c r="B254" s="30" t="s">
        <v>2869</v>
      </c>
      <c r="C254" s="31" t="s">
        <v>29</v>
      </c>
      <c r="D254" s="57">
        <v>513.89</v>
      </c>
      <c r="E254" s="56">
        <v>519.30999999999995</v>
      </c>
    </row>
    <row r="255" spans="1:5" ht="45" x14ac:dyDescent="0.25">
      <c r="A255" s="51">
        <v>87284</v>
      </c>
      <c r="B255" s="30" t="s">
        <v>2870</v>
      </c>
      <c r="C255" s="31" t="s">
        <v>29</v>
      </c>
      <c r="D255" s="57">
        <v>507.81</v>
      </c>
      <c r="E255" s="56">
        <v>512.6</v>
      </c>
    </row>
    <row r="256" spans="1:5" ht="56.25" x14ac:dyDescent="0.25">
      <c r="A256" s="51">
        <v>87329</v>
      </c>
      <c r="B256" s="30" t="s">
        <v>2900</v>
      </c>
      <c r="C256" s="31" t="s">
        <v>29</v>
      </c>
      <c r="D256" s="57">
        <v>552.71</v>
      </c>
      <c r="E256" s="56">
        <v>560.61</v>
      </c>
    </row>
    <row r="257" spans="1:5" ht="56.25" x14ac:dyDescent="0.25">
      <c r="A257" s="51">
        <v>87330</v>
      </c>
      <c r="B257" s="30" t="s">
        <v>2901</v>
      </c>
      <c r="C257" s="31" t="s">
        <v>29</v>
      </c>
      <c r="D257" s="57">
        <v>488.72</v>
      </c>
      <c r="E257" s="56">
        <v>492.97</v>
      </c>
    </row>
    <row r="258" spans="1:5" ht="22.5" x14ac:dyDescent="0.25">
      <c r="A258" s="51">
        <v>87375</v>
      </c>
      <c r="B258" s="30" t="s">
        <v>2946</v>
      </c>
      <c r="C258" s="31" t="s">
        <v>29</v>
      </c>
      <c r="D258" s="57">
        <v>738.17</v>
      </c>
      <c r="E258" s="56">
        <v>752.53</v>
      </c>
    </row>
    <row r="259" spans="1:5" ht="33.75" x14ac:dyDescent="0.25">
      <c r="A259" s="51">
        <v>100456</v>
      </c>
      <c r="B259" s="30" t="s">
        <v>6009</v>
      </c>
      <c r="C259" s="31" t="s">
        <v>29</v>
      </c>
      <c r="D259" s="57">
        <v>0</v>
      </c>
      <c r="E259" s="56">
        <v>0</v>
      </c>
    </row>
    <row r="260" spans="1:5" ht="33.75" x14ac:dyDescent="0.25">
      <c r="A260" s="51">
        <v>87307</v>
      </c>
      <c r="B260" s="30" t="s">
        <v>2885</v>
      </c>
      <c r="C260" s="31" t="s">
        <v>29</v>
      </c>
      <c r="D260" s="57">
        <v>593.05999999999995</v>
      </c>
      <c r="E260" s="56">
        <v>599.12</v>
      </c>
    </row>
    <row r="261" spans="1:5" ht="33.75" x14ac:dyDescent="0.25">
      <c r="A261" s="51">
        <v>87308</v>
      </c>
      <c r="B261" s="30" t="s">
        <v>2886</v>
      </c>
      <c r="C261" s="31" t="s">
        <v>29</v>
      </c>
      <c r="D261" s="57">
        <v>584.58000000000004</v>
      </c>
      <c r="E261" s="56">
        <v>589.91</v>
      </c>
    </row>
    <row r="262" spans="1:5" ht="33.75" x14ac:dyDescent="0.25">
      <c r="A262" s="51">
        <v>87348</v>
      </c>
      <c r="B262" s="30" t="s">
        <v>2919</v>
      </c>
      <c r="C262" s="31" t="s">
        <v>29</v>
      </c>
      <c r="D262" s="57">
        <v>624.07000000000005</v>
      </c>
      <c r="E262" s="56">
        <v>632.45000000000005</v>
      </c>
    </row>
    <row r="263" spans="1:5" ht="33.75" x14ac:dyDescent="0.25">
      <c r="A263" s="51">
        <v>87349</v>
      </c>
      <c r="B263" s="30" t="s">
        <v>2920</v>
      </c>
      <c r="C263" s="31" t="s">
        <v>29</v>
      </c>
      <c r="D263" s="57">
        <v>552.21</v>
      </c>
      <c r="E263" s="56">
        <v>556.20000000000005</v>
      </c>
    </row>
    <row r="264" spans="1:5" ht="45" x14ac:dyDescent="0.25">
      <c r="A264" s="51">
        <v>87365</v>
      </c>
      <c r="B264" s="30" t="s">
        <v>2936</v>
      </c>
      <c r="C264" s="31" t="s">
        <v>29</v>
      </c>
      <c r="D264" s="57">
        <v>633.64</v>
      </c>
      <c r="E264" s="56">
        <v>647.36</v>
      </c>
    </row>
    <row r="265" spans="1:5" ht="45" x14ac:dyDescent="0.25">
      <c r="A265" s="51">
        <v>100447</v>
      </c>
      <c r="B265" s="30" t="s">
        <v>6010</v>
      </c>
      <c r="C265" s="31" t="s">
        <v>29</v>
      </c>
      <c r="D265" s="57">
        <v>0</v>
      </c>
      <c r="E265" s="56">
        <v>0</v>
      </c>
    </row>
    <row r="266" spans="1:5" ht="45" x14ac:dyDescent="0.25">
      <c r="A266" s="51">
        <v>87280</v>
      </c>
      <c r="B266" s="30" t="s">
        <v>2867</v>
      </c>
      <c r="C266" s="31" t="s">
        <v>29</v>
      </c>
      <c r="D266" s="57">
        <v>495.69</v>
      </c>
      <c r="E266" s="56">
        <v>501.72</v>
      </c>
    </row>
    <row r="267" spans="1:5" ht="45" x14ac:dyDescent="0.25">
      <c r="A267" s="51">
        <v>87281</v>
      </c>
      <c r="B267" s="30" t="s">
        <v>2868</v>
      </c>
      <c r="C267" s="31" t="s">
        <v>29</v>
      </c>
      <c r="D267" s="57">
        <v>491.21</v>
      </c>
      <c r="E267" s="56">
        <v>496.56</v>
      </c>
    </row>
    <row r="268" spans="1:5" ht="56.25" x14ac:dyDescent="0.25">
      <c r="A268" s="51">
        <v>87327</v>
      </c>
      <c r="B268" s="30" t="s">
        <v>2898</v>
      </c>
      <c r="C268" s="31" t="s">
        <v>29</v>
      </c>
      <c r="D268" s="57">
        <v>517.41999999999996</v>
      </c>
      <c r="E268" s="56">
        <v>524.72</v>
      </c>
    </row>
    <row r="269" spans="1:5" ht="56.25" x14ac:dyDescent="0.25">
      <c r="A269" s="51">
        <v>87328</v>
      </c>
      <c r="B269" s="30" t="s">
        <v>2899</v>
      </c>
      <c r="C269" s="31" t="s">
        <v>29</v>
      </c>
      <c r="D269" s="57">
        <v>461.2</v>
      </c>
      <c r="E269" s="56">
        <v>465.26</v>
      </c>
    </row>
    <row r="270" spans="1:5" ht="22.5" x14ac:dyDescent="0.25">
      <c r="A270" s="51">
        <v>87410</v>
      </c>
      <c r="B270" s="30" t="s">
        <v>2974</v>
      </c>
      <c r="C270" s="31" t="s">
        <v>29</v>
      </c>
      <c r="D270" s="57">
        <v>819.28</v>
      </c>
      <c r="E270" s="56">
        <v>826.67</v>
      </c>
    </row>
    <row r="271" spans="1:5" ht="22.5" x14ac:dyDescent="0.25">
      <c r="A271" s="51">
        <v>95577</v>
      </c>
      <c r="B271" s="30" t="s">
        <v>1359</v>
      </c>
      <c r="C271" s="31" t="s">
        <v>87</v>
      </c>
      <c r="D271" s="57">
        <v>10.050000000000001</v>
      </c>
      <c r="E271" s="56">
        <v>10.14</v>
      </c>
    </row>
    <row r="272" spans="1:5" ht="22.5" x14ac:dyDescent="0.25">
      <c r="A272" s="51">
        <v>95578</v>
      </c>
      <c r="B272" s="30" t="s">
        <v>1360</v>
      </c>
      <c r="C272" s="31" t="s">
        <v>87</v>
      </c>
      <c r="D272" s="57">
        <v>8.31</v>
      </c>
      <c r="E272" s="56">
        <v>8.3699999999999992</v>
      </c>
    </row>
    <row r="273" spans="1:5" ht="22.5" x14ac:dyDescent="0.25">
      <c r="A273" s="51">
        <v>95579</v>
      </c>
      <c r="B273" s="30" t="s">
        <v>1361</v>
      </c>
      <c r="C273" s="31" t="s">
        <v>87</v>
      </c>
      <c r="D273" s="57">
        <v>8.01</v>
      </c>
      <c r="E273" s="56">
        <v>8.0299999999999994</v>
      </c>
    </row>
    <row r="274" spans="1:5" ht="22.5" x14ac:dyDescent="0.25">
      <c r="A274" s="51">
        <v>95580</v>
      </c>
      <c r="B274" s="30" t="s">
        <v>1362</v>
      </c>
      <c r="C274" s="31" t="s">
        <v>87</v>
      </c>
      <c r="D274" s="57">
        <v>9.2200000000000006</v>
      </c>
      <c r="E274" s="56">
        <v>9.24</v>
      </c>
    </row>
    <row r="275" spans="1:5" ht="22.5" x14ac:dyDescent="0.25">
      <c r="A275" s="51">
        <v>95581</v>
      </c>
      <c r="B275" s="30" t="s">
        <v>1363</v>
      </c>
      <c r="C275" s="31" t="s">
        <v>87</v>
      </c>
      <c r="D275" s="57">
        <v>9.18</v>
      </c>
      <c r="E275" s="56">
        <v>9.19</v>
      </c>
    </row>
    <row r="276" spans="1:5" ht="22.5" x14ac:dyDescent="0.25">
      <c r="A276" s="51">
        <v>95582</v>
      </c>
      <c r="B276" s="30" t="s">
        <v>4167</v>
      </c>
      <c r="C276" s="31" t="s">
        <v>87</v>
      </c>
      <c r="D276" s="57">
        <v>9.98</v>
      </c>
      <c r="E276" s="56">
        <v>9.99</v>
      </c>
    </row>
    <row r="277" spans="1:5" ht="22.5" x14ac:dyDescent="0.25">
      <c r="A277" s="51">
        <v>95576</v>
      </c>
      <c r="B277" s="30" t="s">
        <v>1358</v>
      </c>
      <c r="C277" s="31" t="s">
        <v>87</v>
      </c>
      <c r="D277" s="57">
        <v>11.96</v>
      </c>
      <c r="E277" s="56">
        <v>12.11</v>
      </c>
    </row>
    <row r="278" spans="1:5" ht="22.5" x14ac:dyDescent="0.25">
      <c r="A278" s="51">
        <v>95583</v>
      </c>
      <c r="B278" s="30" t="s">
        <v>1364</v>
      </c>
      <c r="C278" s="31" t="s">
        <v>87</v>
      </c>
      <c r="D278" s="57">
        <v>15.47</v>
      </c>
      <c r="E278" s="56">
        <v>15.89</v>
      </c>
    </row>
    <row r="279" spans="1:5" ht="22.5" x14ac:dyDescent="0.25">
      <c r="A279" s="51">
        <v>95584</v>
      </c>
      <c r="B279" s="30" t="s">
        <v>1365</v>
      </c>
      <c r="C279" s="31" t="s">
        <v>87</v>
      </c>
      <c r="D279" s="57">
        <v>13.43</v>
      </c>
      <c r="E279" s="56">
        <v>13.68</v>
      </c>
    </row>
    <row r="280" spans="1:5" ht="22.5" x14ac:dyDescent="0.25">
      <c r="A280" s="51">
        <v>95593</v>
      </c>
      <c r="B280" s="30" t="s">
        <v>1367</v>
      </c>
      <c r="C280" s="31" t="s">
        <v>87</v>
      </c>
      <c r="D280" s="57">
        <v>13.43</v>
      </c>
      <c r="E280" s="56">
        <v>13.68</v>
      </c>
    </row>
    <row r="281" spans="1:5" ht="22.5" x14ac:dyDescent="0.25">
      <c r="A281" s="51">
        <v>95592</v>
      </c>
      <c r="B281" s="30" t="s">
        <v>1366</v>
      </c>
      <c r="C281" s="31" t="s">
        <v>87</v>
      </c>
      <c r="D281" s="57">
        <v>15.47</v>
      </c>
      <c r="E281" s="56">
        <v>15.89</v>
      </c>
    </row>
    <row r="282" spans="1:5" ht="33.75" x14ac:dyDescent="0.25">
      <c r="A282" s="51">
        <v>92919</v>
      </c>
      <c r="B282" s="30" t="s">
        <v>74</v>
      </c>
      <c r="C282" s="31" t="s">
        <v>87</v>
      </c>
      <c r="D282" s="57">
        <v>11.4</v>
      </c>
      <c r="E282" s="56">
        <v>11.55</v>
      </c>
    </row>
    <row r="283" spans="1:5" ht="33.75" x14ac:dyDescent="0.25">
      <c r="A283" s="51">
        <v>92921</v>
      </c>
      <c r="B283" s="30" t="s">
        <v>75</v>
      </c>
      <c r="C283" s="31" t="s">
        <v>87</v>
      </c>
      <c r="D283" s="57">
        <v>9.34</v>
      </c>
      <c r="E283" s="56">
        <v>9.4499999999999993</v>
      </c>
    </row>
    <row r="284" spans="1:5" ht="33.75" x14ac:dyDescent="0.25">
      <c r="A284" s="51">
        <v>92922</v>
      </c>
      <c r="B284" s="30" t="s">
        <v>1355</v>
      </c>
      <c r="C284" s="31" t="s">
        <v>87</v>
      </c>
      <c r="D284" s="57">
        <v>8.86</v>
      </c>
      <c r="E284" s="56">
        <v>8.93</v>
      </c>
    </row>
    <row r="285" spans="1:5" ht="33.75" x14ac:dyDescent="0.25">
      <c r="A285" s="51">
        <v>92923</v>
      </c>
      <c r="B285" s="30" t="s">
        <v>1356</v>
      </c>
      <c r="C285" s="31" t="s">
        <v>87</v>
      </c>
      <c r="D285" s="57">
        <v>9.9</v>
      </c>
      <c r="E285" s="56">
        <v>9.9499999999999993</v>
      </c>
    </row>
    <row r="286" spans="1:5" ht="33.75" x14ac:dyDescent="0.25">
      <c r="A286" s="51">
        <v>92924</v>
      </c>
      <c r="B286" s="30" t="s">
        <v>1357</v>
      </c>
      <c r="C286" s="31" t="s">
        <v>87</v>
      </c>
      <c r="D286" s="57">
        <v>9.6999999999999993</v>
      </c>
      <c r="E286" s="56">
        <v>9.74</v>
      </c>
    </row>
    <row r="287" spans="1:5" ht="33.75" x14ac:dyDescent="0.25">
      <c r="A287" s="51">
        <v>104104</v>
      </c>
      <c r="B287" s="30" t="s">
        <v>1379</v>
      </c>
      <c r="C287" s="31" t="s">
        <v>87</v>
      </c>
      <c r="D287" s="57">
        <v>10.11</v>
      </c>
      <c r="E287" s="56">
        <v>10.119999999999999</v>
      </c>
    </row>
    <row r="288" spans="1:5" ht="33.75" x14ac:dyDescent="0.25">
      <c r="A288" s="51">
        <v>92916</v>
      </c>
      <c r="B288" s="30" t="s">
        <v>72</v>
      </c>
      <c r="C288" s="31" t="s">
        <v>87</v>
      </c>
      <c r="D288" s="57">
        <v>14.66</v>
      </c>
      <c r="E288" s="56">
        <v>14.97</v>
      </c>
    </row>
    <row r="289" spans="1:5" ht="33.75" x14ac:dyDescent="0.25">
      <c r="A289" s="51">
        <v>92917</v>
      </c>
      <c r="B289" s="30" t="s">
        <v>73</v>
      </c>
      <c r="C289" s="31" t="s">
        <v>87</v>
      </c>
      <c r="D289" s="57">
        <v>13.17</v>
      </c>
      <c r="E289" s="56">
        <v>13.39</v>
      </c>
    </row>
    <row r="290" spans="1:5" ht="33.75" x14ac:dyDescent="0.25">
      <c r="A290" s="51">
        <v>92915</v>
      </c>
      <c r="B290" s="30" t="s">
        <v>71</v>
      </c>
      <c r="C290" s="31" t="s">
        <v>87</v>
      </c>
      <c r="D290" s="57">
        <v>16.3</v>
      </c>
      <c r="E290" s="56">
        <v>16.77</v>
      </c>
    </row>
    <row r="291" spans="1:5" ht="33.75" x14ac:dyDescent="0.25">
      <c r="A291" s="51">
        <v>92771</v>
      </c>
      <c r="B291" s="30" t="s">
        <v>1328</v>
      </c>
      <c r="C291" s="31" t="s">
        <v>87</v>
      </c>
      <c r="D291" s="57">
        <v>9.92</v>
      </c>
      <c r="E291" s="56">
        <v>9.99</v>
      </c>
    </row>
    <row r="292" spans="1:5" ht="33.75" x14ac:dyDescent="0.25">
      <c r="A292" s="51">
        <v>92772</v>
      </c>
      <c r="B292" s="30" t="s">
        <v>1329</v>
      </c>
      <c r="C292" s="31" t="s">
        <v>87</v>
      </c>
      <c r="D292" s="57">
        <v>8.26</v>
      </c>
      <c r="E292" s="56">
        <v>8.3000000000000007</v>
      </c>
    </row>
    <row r="293" spans="1:5" ht="33.75" x14ac:dyDescent="0.25">
      <c r="A293" s="51">
        <v>92773</v>
      </c>
      <c r="B293" s="30" t="s">
        <v>1330</v>
      </c>
      <c r="C293" s="31" t="s">
        <v>87</v>
      </c>
      <c r="D293" s="57">
        <v>8.08</v>
      </c>
      <c r="E293" s="56">
        <v>8.1199999999999992</v>
      </c>
    </row>
    <row r="294" spans="1:5" ht="33.75" x14ac:dyDescent="0.25">
      <c r="A294" s="51">
        <v>92774</v>
      </c>
      <c r="B294" s="30" t="s">
        <v>1331</v>
      </c>
      <c r="C294" s="31" t="s">
        <v>87</v>
      </c>
      <c r="D294" s="57">
        <v>9.35</v>
      </c>
      <c r="E294" s="56">
        <v>9.3699999999999992</v>
      </c>
    </row>
    <row r="295" spans="1:5" ht="33.75" x14ac:dyDescent="0.25">
      <c r="A295" s="51">
        <v>92769</v>
      </c>
      <c r="B295" s="30" t="s">
        <v>1326</v>
      </c>
      <c r="C295" s="31" t="s">
        <v>87</v>
      </c>
      <c r="D295" s="57">
        <v>12.08</v>
      </c>
      <c r="E295" s="56">
        <v>12.24</v>
      </c>
    </row>
    <row r="296" spans="1:5" ht="33.75" x14ac:dyDescent="0.25">
      <c r="A296" s="51">
        <v>92770</v>
      </c>
      <c r="B296" s="30" t="s">
        <v>1327</v>
      </c>
      <c r="C296" s="31" t="s">
        <v>87</v>
      </c>
      <c r="D296" s="57">
        <v>11.21</v>
      </c>
      <c r="E296" s="56">
        <v>11.31</v>
      </c>
    </row>
    <row r="297" spans="1:5" ht="33.75" x14ac:dyDescent="0.25">
      <c r="A297" s="51">
        <v>92767</v>
      </c>
      <c r="B297" s="30" t="s">
        <v>1324</v>
      </c>
      <c r="C297" s="31" t="s">
        <v>87</v>
      </c>
      <c r="D297" s="57">
        <v>14.97</v>
      </c>
      <c r="E297" s="56">
        <v>15.34</v>
      </c>
    </row>
    <row r="298" spans="1:5" ht="33.75" x14ac:dyDescent="0.25">
      <c r="A298" s="51">
        <v>92768</v>
      </c>
      <c r="B298" s="30" t="s">
        <v>1325</v>
      </c>
      <c r="C298" s="31" t="s">
        <v>87</v>
      </c>
      <c r="D298" s="57">
        <v>12.99</v>
      </c>
      <c r="E298" s="56">
        <v>13.25</v>
      </c>
    </row>
    <row r="299" spans="1:5" ht="33.75" x14ac:dyDescent="0.25">
      <c r="A299" s="51">
        <v>92762</v>
      </c>
      <c r="B299" s="30" t="s">
        <v>1319</v>
      </c>
      <c r="C299" s="31" t="s">
        <v>87</v>
      </c>
      <c r="D299" s="57">
        <v>10.39</v>
      </c>
      <c r="E299" s="56">
        <v>10.48</v>
      </c>
    </row>
    <row r="300" spans="1:5" ht="33.75" x14ac:dyDescent="0.25">
      <c r="A300" s="51">
        <v>92763</v>
      </c>
      <c r="B300" s="30" t="s">
        <v>1320</v>
      </c>
      <c r="C300" s="31" t="s">
        <v>87</v>
      </c>
      <c r="D300" s="57">
        <v>8.68</v>
      </c>
      <c r="E300" s="56">
        <v>8.74</v>
      </c>
    </row>
    <row r="301" spans="1:5" ht="33.75" x14ac:dyDescent="0.25">
      <c r="A301" s="51">
        <v>92764</v>
      </c>
      <c r="B301" s="30" t="s">
        <v>1321</v>
      </c>
      <c r="C301" s="31" t="s">
        <v>87</v>
      </c>
      <c r="D301" s="57">
        <v>8.36</v>
      </c>
      <c r="E301" s="56">
        <v>8.4</v>
      </c>
    </row>
    <row r="302" spans="1:5" ht="33.75" x14ac:dyDescent="0.25">
      <c r="A302" s="51">
        <v>92765</v>
      </c>
      <c r="B302" s="30" t="s">
        <v>1322</v>
      </c>
      <c r="C302" s="31" t="s">
        <v>87</v>
      </c>
      <c r="D302" s="57">
        <v>9.5</v>
      </c>
      <c r="E302" s="56">
        <v>9.5399999999999991</v>
      </c>
    </row>
    <row r="303" spans="1:5" ht="33.75" x14ac:dyDescent="0.25">
      <c r="A303" s="51">
        <v>92766</v>
      </c>
      <c r="B303" s="30" t="s">
        <v>1323</v>
      </c>
      <c r="C303" s="31" t="s">
        <v>87</v>
      </c>
      <c r="D303" s="57">
        <v>9.39</v>
      </c>
      <c r="E303" s="56">
        <v>9.42</v>
      </c>
    </row>
    <row r="304" spans="1:5" ht="33.75" x14ac:dyDescent="0.25">
      <c r="A304" s="51">
        <v>104105</v>
      </c>
      <c r="B304" s="30" t="s">
        <v>1380</v>
      </c>
      <c r="C304" s="31" t="s">
        <v>87</v>
      </c>
      <c r="D304" s="57">
        <v>10.11</v>
      </c>
      <c r="E304" s="56">
        <v>10.130000000000001</v>
      </c>
    </row>
    <row r="305" spans="1:5" ht="33.75" x14ac:dyDescent="0.25">
      <c r="A305" s="51">
        <v>92760</v>
      </c>
      <c r="B305" s="30" t="s">
        <v>1317</v>
      </c>
      <c r="C305" s="31" t="s">
        <v>87</v>
      </c>
      <c r="D305" s="57">
        <v>12.61</v>
      </c>
      <c r="E305" s="56">
        <v>12.82</v>
      </c>
    </row>
    <row r="306" spans="1:5" ht="33.75" x14ac:dyDescent="0.25">
      <c r="A306" s="51">
        <v>92761</v>
      </c>
      <c r="B306" s="30" t="s">
        <v>1318</v>
      </c>
      <c r="C306" s="31" t="s">
        <v>87</v>
      </c>
      <c r="D306" s="57">
        <v>11.71</v>
      </c>
      <c r="E306" s="56">
        <v>11.85</v>
      </c>
    </row>
    <row r="307" spans="1:5" ht="33.75" x14ac:dyDescent="0.25">
      <c r="A307" s="51">
        <v>92759</v>
      </c>
      <c r="B307" s="30" t="s">
        <v>1316</v>
      </c>
      <c r="C307" s="31" t="s">
        <v>87</v>
      </c>
      <c r="D307" s="57">
        <v>13.54</v>
      </c>
      <c r="E307" s="56">
        <v>13.85</v>
      </c>
    </row>
    <row r="308" spans="1:5" ht="33.75" x14ac:dyDescent="0.25">
      <c r="A308" s="51">
        <v>104108</v>
      </c>
      <c r="B308" s="30" t="s">
        <v>1383</v>
      </c>
      <c r="C308" s="31" t="s">
        <v>87</v>
      </c>
      <c r="D308" s="57">
        <v>12.19</v>
      </c>
      <c r="E308" s="56">
        <v>12.39</v>
      </c>
    </row>
    <row r="309" spans="1:5" ht="33.75" x14ac:dyDescent="0.25">
      <c r="A309" s="51">
        <v>104107</v>
      </c>
      <c r="B309" s="30" t="s">
        <v>1382</v>
      </c>
      <c r="C309" s="31" t="s">
        <v>87</v>
      </c>
      <c r="D309" s="57">
        <v>10.220000000000001</v>
      </c>
      <c r="E309" s="56">
        <v>10.39</v>
      </c>
    </row>
    <row r="310" spans="1:5" ht="33.75" x14ac:dyDescent="0.25">
      <c r="A310" s="51">
        <v>104106</v>
      </c>
      <c r="B310" s="30" t="s">
        <v>1381</v>
      </c>
      <c r="C310" s="31" t="s">
        <v>87</v>
      </c>
      <c r="D310" s="57">
        <v>9.5299999999999994</v>
      </c>
      <c r="E310" s="56">
        <v>9.65</v>
      </c>
    </row>
    <row r="311" spans="1:5" ht="33.75" x14ac:dyDescent="0.25">
      <c r="A311" s="51">
        <v>104110</v>
      </c>
      <c r="B311" s="30" t="s">
        <v>1385</v>
      </c>
      <c r="C311" s="31" t="s">
        <v>87</v>
      </c>
      <c r="D311" s="57">
        <v>17.399999999999999</v>
      </c>
      <c r="E311" s="56">
        <v>17.88</v>
      </c>
    </row>
    <row r="312" spans="1:5" ht="33.75" x14ac:dyDescent="0.25">
      <c r="A312" s="51">
        <v>104109</v>
      </c>
      <c r="B312" s="30" t="s">
        <v>1384</v>
      </c>
      <c r="C312" s="31" t="s">
        <v>87</v>
      </c>
      <c r="D312" s="57">
        <v>15.12</v>
      </c>
      <c r="E312" s="56">
        <v>15.45</v>
      </c>
    </row>
    <row r="313" spans="1:5" ht="33.75" x14ac:dyDescent="0.25">
      <c r="A313" s="51">
        <v>104111</v>
      </c>
      <c r="B313" s="30" t="s">
        <v>1386</v>
      </c>
      <c r="C313" s="31" t="s">
        <v>87</v>
      </c>
      <c r="D313" s="57">
        <v>20.02</v>
      </c>
      <c r="E313" s="56">
        <v>20.7</v>
      </c>
    </row>
    <row r="314" spans="1:5" ht="22.5" x14ac:dyDescent="0.25">
      <c r="A314" s="51">
        <v>92884</v>
      </c>
      <c r="B314" s="30" t="s">
        <v>1350</v>
      </c>
      <c r="C314" s="31" t="s">
        <v>87</v>
      </c>
      <c r="D314" s="57">
        <v>11.56</v>
      </c>
      <c r="E314" s="56">
        <v>11.68</v>
      </c>
    </row>
    <row r="315" spans="1:5" ht="22.5" x14ac:dyDescent="0.25">
      <c r="A315" s="51">
        <v>92885</v>
      </c>
      <c r="B315" s="30" t="s">
        <v>1351</v>
      </c>
      <c r="C315" s="31" t="s">
        <v>87</v>
      </c>
      <c r="D315" s="57">
        <v>10.9</v>
      </c>
      <c r="E315" s="56">
        <v>10.97</v>
      </c>
    </row>
    <row r="316" spans="1:5" ht="22.5" x14ac:dyDescent="0.25">
      <c r="A316" s="51">
        <v>92886</v>
      </c>
      <c r="B316" s="30" t="s">
        <v>1352</v>
      </c>
      <c r="C316" s="31" t="s">
        <v>87</v>
      </c>
      <c r="D316" s="57">
        <v>10.35</v>
      </c>
      <c r="E316" s="56">
        <v>10.4</v>
      </c>
    </row>
    <row r="317" spans="1:5" ht="22.5" x14ac:dyDescent="0.25">
      <c r="A317" s="51">
        <v>92887</v>
      </c>
      <c r="B317" s="30" t="s">
        <v>1353</v>
      </c>
      <c r="C317" s="31" t="s">
        <v>87</v>
      </c>
      <c r="D317" s="57">
        <v>10.24</v>
      </c>
      <c r="E317" s="56">
        <v>10.28</v>
      </c>
    </row>
    <row r="318" spans="1:5" ht="22.5" x14ac:dyDescent="0.25">
      <c r="A318" s="51">
        <v>92888</v>
      </c>
      <c r="B318" s="30" t="s">
        <v>1354</v>
      </c>
      <c r="C318" s="31" t="s">
        <v>87</v>
      </c>
      <c r="D318" s="57">
        <v>9.9700000000000006</v>
      </c>
      <c r="E318" s="56">
        <v>10</v>
      </c>
    </row>
    <row r="319" spans="1:5" ht="22.5" x14ac:dyDescent="0.25">
      <c r="A319" s="51">
        <v>92882</v>
      </c>
      <c r="B319" s="30" t="s">
        <v>1348</v>
      </c>
      <c r="C319" s="31" t="s">
        <v>87</v>
      </c>
      <c r="D319" s="57">
        <v>12.67</v>
      </c>
      <c r="E319" s="56">
        <v>12.91</v>
      </c>
    </row>
    <row r="320" spans="1:5" ht="22.5" x14ac:dyDescent="0.25">
      <c r="A320" s="51">
        <v>92883</v>
      </c>
      <c r="B320" s="30" t="s">
        <v>1349</v>
      </c>
      <c r="C320" s="31" t="s">
        <v>87</v>
      </c>
      <c r="D320" s="57">
        <v>11.52</v>
      </c>
      <c r="E320" s="56">
        <v>11.7</v>
      </c>
    </row>
    <row r="321" spans="1:5" x14ac:dyDescent="0.25">
      <c r="A321" s="51">
        <v>92877</v>
      </c>
      <c r="B321" s="30" t="s">
        <v>1343</v>
      </c>
      <c r="C321" s="31" t="s">
        <v>87</v>
      </c>
      <c r="D321" s="57">
        <v>9.36</v>
      </c>
      <c r="E321" s="56">
        <v>9.3800000000000008</v>
      </c>
    </row>
    <row r="322" spans="1:5" x14ac:dyDescent="0.25">
      <c r="A322" s="51">
        <v>92878</v>
      </c>
      <c r="B322" s="30" t="s">
        <v>1344</v>
      </c>
      <c r="C322" s="31" t="s">
        <v>87</v>
      </c>
      <c r="D322" s="57">
        <v>9.18</v>
      </c>
      <c r="E322" s="56">
        <v>9.19</v>
      </c>
    </row>
    <row r="323" spans="1:5" x14ac:dyDescent="0.25">
      <c r="A323" s="51">
        <v>92879</v>
      </c>
      <c r="B323" s="30" t="s">
        <v>1345</v>
      </c>
      <c r="C323" s="31" t="s">
        <v>87</v>
      </c>
      <c r="D323" s="57">
        <v>9.07</v>
      </c>
      <c r="E323" s="56">
        <v>9.08</v>
      </c>
    </row>
    <row r="324" spans="1:5" x14ac:dyDescent="0.25">
      <c r="A324" s="51">
        <v>92880</v>
      </c>
      <c r="B324" s="30" t="s">
        <v>1346</v>
      </c>
      <c r="C324" s="31" t="s">
        <v>87</v>
      </c>
      <c r="D324" s="57">
        <v>9.27</v>
      </c>
      <c r="E324" s="56">
        <v>9.27</v>
      </c>
    </row>
    <row r="325" spans="1:5" x14ac:dyDescent="0.25">
      <c r="A325" s="51">
        <v>92881</v>
      </c>
      <c r="B325" s="30" t="s">
        <v>1347</v>
      </c>
      <c r="C325" s="31" t="s">
        <v>87</v>
      </c>
      <c r="D325" s="57">
        <v>9.25</v>
      </c>
      <c r="E325" s="56">
        <v>9.25</v>
      </c>
    </row>
    <row r="326" spans="1:5" x14ac:dyDescent="0.25">
      <c r="A326" s="51">
        <v>92875</v>
      </c>
      <c r="B326" s="30" t="s">
        <v>1341</v>
      </c>
      <c r="C326" s="31" t="s">
        <v>87</v>
      </c>
      <c r="D326" s="57">
        <v>9.0299999999999994</v>
      </c>
      <c r="E326" s="56">
        <v>9.1</v>
      </c>
    </row>
    <row r="327" spans="1:5" x14ac:dyDescent="0.25">
      <c r="A327" s="51">
        <v>92876</v>
      </c>
      <c r="B327" s="30" t="s">
        <v>1342</v>
      </c>
      <c r="C327" s="31" t="s">
        <v>87</v>
      </c>
      <c r="D327" s="57">
        <v>8.6999999999999993</v>
      </c>
      <c r="E327" s="56">
        <v>8.75</v>
      </c>
    </row>
    <row r="328" spans="1:5" x14ac:dyDescent="0.25">
      <c r="A328" s="51">
        <v>92803</v>
      </c>
      <c r="B328" s="30" t="s">
        <v>1337</v>
      </c>
      <c r="C328" s="31" t="s">
        <v>87</v>
      </c>
      <c r="D328" s="57">
        <v>8.6199999999999992</v>
      </c>
      <c r="E328" s="56">
        <v>8.64</v>
      </c>
    </row>
    <row r="329" spans="1:5" x14ac:dyDescent="0.25">
      <c r="A329" s="51">
        <v>92804</v>
      </c>
      <c r="B329" s="30" t="s">
        <v>1338</v>
      </c>
      <c r="C329" s="31" t="s">
        <v>87</v>
      </c>
      <c r="D329" s="57">
        <v>7.37</v>
      </c>
      <c r="E329" s="56">
        <v>7.39</v>
      </c>
    </row>
    <row r="330" spans="1:5" x14ac:dyDescent="0.25">
      <c r="A330" s="51">
        <v>92805</v>
      </c>
      <c r="B330" s="30" t="s">
        <v>1339</v>
      </c>
      <c r="C330" s="31" t="s">
        <v>87</v>
      </c>
      <c r="D330" s="57">
        <v>7.3</v>
      </c>
      <c r="E330" s="56">
        <v>7.3</v>
      </c>
    </row>
    <row r="331" spans="1:5" x14ac:dyDescent="0.25">
      <c r="A331" s="51">
        <v>92806</v>
      </c>
      <c r="B331" s="30" t="s">
        <v>1340</v>
      </c>
      <c r="C331" s="31" t="s">
        <v>87</v>
      </c>
      <c r="D331" s="57">
        <v>8.6</v>
      </c>
      <c r="E331" s="56">
        <v>8.6</v>
      </c>
    </row>
    <row r="332" spans="1:5" x14ac:dyDescent="0.25">
      <c r="A332" s="51">
        <v>92798</v>
      </c>
      <c r="B332" s="30" t="s">
        <v>1332</v>
      </c>
      <c r="C332" s="31" t="s">
        <v>87</v>
      </c>
      <c r="D332" s="57">
        <v>8.6</v>
      </c>
      <c r="E332" s="56">
        <v>8.6</v>
      </c>
    </row>
    <row r="333" spans="1:5" x14ac:dyDescent="0.25">
      <c r="A333" s="51">
        <v>95448</v>
      </c>
      <c r="B333" s="30" t="s">
        <v>5921</v>
      </c>
      <c r="C333" s="31" t="s">
        <v>87</v>
      </c>
      <c r="D333" s="57">
        <v>9.42</v>
      </c>
      <c r="E333" s="56">
        <v>9.42</v>
      </c>
    </row>
    <row r="334" spans="1:5" x14ac:dyDescent="0.25">
      <c r="A334" s="51">
        <v>92801</v>
      </c>
      <c r="B334" s="30" t="s">
        <v>1335</v>
      </c>
      <c r="C334" s="31" t="s">
        <v>87</v>
      </c>
      <c r="D334" s="57">
        <v>9.48</v>
      </c>
      <c r="E334" s="56">
        <v>9.5299999999999994</v>
      </c>
    </row>
    <row r="335" spans="1:5" x14ac:dyDescent="0.25">
      <c r="A335" s="51">
        <v>92802</v>
      </c>
      <c r="B335" s="30" t="s">
        <v>1336</v>
      </c>
      <c r="C335" s="31" t="s">
        <v>87</v>
      </c>
      <c r="D335" s="57">
        <v>9.36</v>
      </c>
      <c r="E335" s="56">
        <v>9.39</v>
      </c>
    </row>
    <row r="336" spans="1:5" x14ac:dyDescent="0.25">
      <c r="A336" s="51">
        <v>92799</v>
      </c>
      <c r="B336" s="30" t="s">
        <v>1333</v>
      </c>
      <c r="C336" s="31" t="s">
        <v>87</v>
      </c>
      <c r="D336" s="57">
        <v>10.59</v>
      </c>
      <c r="E336" s="56">
        <v>10.76</v>
      </c>
    </row>
    <row r="337" spans="1:5" x14ac:dyDescent="0.25">
      <c r="A337" s="51">
        <v>92800</v>
      </c>
      <c r="B337" s="30" t="s">
        <v>1334</v>
      </c>
      <c r="C337" s="31" t="s">
        <v>87</v>
      </c>
      <c r="D337" s="57">
        <v>9.4600000000000009</v>
      </c>
      <c r="E337" s="56">
        <v>9.56</v>
      </c>
    </row>
    <row r="338" spans="1:5" ht="22.5" x14ac:dyDescent="0.25">
      <c r="A338" s="51">
        <v>95605</v>
      </c>
      <c r="B338" s="30" t="s">
        <v>1097</v>
      </c>
      <c r="C338" s="31" t="s">
        <v>28</v>
      </c>
      <c r="D338" s="57">
        <v>70.36</v>
      </c>
      <c r="E338" s="56">
        <v>73.94</v>
      </c>
    </row>
    <row r="339" spans="1:5" ht="22.5" x14ac:dyDescent="0.25">
      <c r="A339" s="51">
        <v>95602</v>
      </c>
      <c r="B339" s="30" t="s">
        <v>1094</v>
      </c>
      <c r="C339" s="31" t="s">
        <v>28</v>
      </c>
      <c r="D339" s="57">
        <v>14.46</v>
      </c>
      <c r="E339" s="56">
        <v>15.2</v>
      </c>
    </row>
    <row r="340" spans="1:5" ht="22.5" x14ac:dyDescent="0.25">
      <c r="A340" s="51">
        <v>95603</v>
      </c>
      <c r="B340" s="30" t="s">
        <v>1095</v>
      </c>
      <c r="C340" s="31" t="s">
        <v>28</v>
      </c>
      <c r="D340" s="57">
        <v>24.68</v>
      </c>
      <c r="E340" s="56">
        <v>25.94</v>
      </c>
    </row>
    <row r="341" spans="1:5" ht="22.5" x14ac:dyDescent="0.25">
      <c r="A341" s="51">
        <v>95604</v>
      </c>
      <c r="B341" s="30" t="s">
        <v>1096</v>
      </c>
      <c r="C341" s="31" t="s">
        <v>28</v>
      </c>
      <c r="D341" s="57">
        <v>38.299999999999997</v>
      </c>
      <c r="E341" s="56">
        <v>40.26</v>
      </c>
    </row>
    <row r="342" spans="1:5" ht="22.5" x14ac:dyDescent="0.25">
      <c r="A342" s="51">
        <v>95601</v>
      </c>
      <c r="B342" s="30" t="s">
        <v>1093</v>
      </c>
      <c r="C342" s="31" t="s">
        <v>28</v>
      </c>
      <c r="D342" s="57">
        <v>9.0399999999999991</v>
      </c>
      <c r="E342" s="56">
        <v>9.5</v>
      </c>
    </row>
    <row r="343" spans="1:5" ht="22.5" x14ac:dyDescent="0.25">
      <c r="A343" s="51">
        <v>102521</v>
      </c>
      <c r="B343" s="30" t="s">
        <v>1109</v>
      </c>
      <c r="C343" s="31" t="s">
        <v>28</v>
      </c>
      <c r="D343" s="57">
        <v>58.04</v>
      </c>
      <c r="E343" s="56">
        <v>61</v>
      </c>
    </row>
    <row r="344" spans="1:5" ht="22.5" x14ac:dyDescent="0.25">
      <c r="A344" s="51">
        <v>102522</v>
      </c>
      <c r="B344" s="30" t="s">
        <v>1110</v>
      </c>
      <c r="C344" s="31" t="s">
        <v>28</v>
      </c>
      <c r="D344" s="57">
        <v>85.14</v>
      </c>
      <c r="E344" s="56">
        <v>89.48</v>
      </c>
    </row>
    <row r="345" spans="1:5" ht="22.5" x14ac:dyDescent="0.25">
      <c r="A345" s="51">
        <v>102523</v>
      </c>
      <c r="B345" s="30" t="s">
        <v>1111</v>
      </c>
      <c r="C345" s="31" t="s">
        <v>28</v>
      </c>
      <c r="D345" s="57">
        <v>112.26</v>
      </c>
      <c r="E345" s="56">
        <v>117.98</v>
      </c>
    </row>
    <row r="346" spans="1:5" ht="22.5" x14ac:dyDescent="0.25">
      <c r="A346" s="51">
        <v>95608</v>
      </c>
      <c r="B346" s="30" t="s">
        <v>12290</v>
      </c>
      <c r="C346" s="31" t="s">
        <v>28</v>
      </c>
      <c r="D346" s="57">
        <v>36.659999999999997</v>
      </c>
      <c r="E346" s="56">
        <v>37.69</v>
      </c>
    </row>
    <row r="347" spans="1:5" ht="22.5" x14ac:dyDescent="0.25">
      <c r="A347" s="51">
        <v>95609</v>
      </c>
      <c r="B347" s="30" t="s">
        <v>12291</v>
      </c>
      <c r="C347" s="31" t="s">
        <v>28</v>
      </c>
      <c r="D347" s="57">
        <v>46.5</v>
      </c>
      <c r="E347" s="56">
        <v>47.8</v>
      </c>
    </row>
    <row r="348" spans="1:5" ht="22.5" x14ac:dyDescent="0.25">
      <c r="A348" s="51">
        <v>95607</v>
      </c>
      <c r="B348" s="30" t="s">
        <v>12292</v>
      </c>
      <c r="C348" s="31" t="s">
        <v>28</v>
      </c>
      <c r="D348" s="57">
        <v>25.26</v>
      </c>
      <c r="E348" s="56">
        <v>25.98</v>
      </c>
    </row>
    <row r="349" spans="1:5" x14ac:dyDescent="0.25">
      <c r="A349" s="51">
        <v>106132</v>
      </c>
      <c r="B349" s="30" t="s">
        <v>13622</v>
      </c>
      <c r="C349" s="31" t="s">
        <v>29</v>
      </c>
      <c r="D349" s="57">
        <v>0</v>
      </c>
      <c r="E349" s="56">
        <v>0</v>
      </c>
    </row>
    <row r="350" spans="1:5" x14ac:dyDescent="0.25">
      <c r="A350" s="51">
        <v>106133</v>
      </c>
      <c r="B350" s="30" t="s">
        <v>13623</v>
      </c>
      <c r="C350" s="31" t="s">
        <v>29</v>
      </c>
      <c r="D350" s="57">
        <v>0</v>
      </c>
      <c r="E350" s="56">
        <v>0</v>
      </c>
    </row>
    <row r="351" spans="1:5" ht="33.75" x14ac:dyDescent="0.25">
      <c r="A351" s="51">
        <v>95996</v>
      </c>
      <c r="B351" s="30" t="s">
        <v>13624</v>
      </c>
      <c r="C351" s="31" t="s">
        <v>29</v>
      </c>
      <c r="D351" s="57">
        <v>2012.7</v>
      </c>
      <c r="E351" s="56">
        <v>2014.74</v>
      </c>
    </row>
    <row r="352" spans="1:5" ht="33.75" x14ac:dyDescent="0.25">
      <c r="A352" s="51">
        <v>95995</v>
      </c>
      <c r="B352" s="30" t="s">
        <v>13625</v>
      </c>
      <c r="C352" s="31" t="s">
        <v>29</v>
      </c>
      <c r="D352" s="57">
        <v>2320.33</v>
      </c>
      <c r="E352" s="56">
        <v>2323.1999999999998</v>
      </c>
    </row>
    <row r="353" spans="1:5" ht="33.75" x14ac:dyDescent="0.25">
      <c r="A353" s="51">
        <v>104372</v>
      </c>
      <c r="B353" s="30" t="s">
        <v>13626</v>
      </c>
      <c r="C353" s="31" t="s">
        <v>29</v>
      </c>
      <c r="D353" s="57">
        <v>0</v>
      </c>
      <c r="E353" s="56">
        <v>0</v>
      </c>
    </row>
    <row r="354" spans="1:5" ht="33.75" x14ac:dyDescent="0.25">
      <c r="A354" s="51">
        <v>104371</v>
      </c>
      <c r="B354" s="30" t="s">
        <v>13627</v>
      </c>
      <c r="C354" s="31" t="s">
        <v>29</v>
      </c>
      <c r="D354" s="57">
        <v>0</v>
      </c>
      <c r="E354" s="56">
        <v>0</v>
      </c>
    </row>
    <row r="355" spans="1:5" ht="33.75" x14ac:dyDescent="0.25">
      <c r="A355" s="51">
        <v>106138</v>
      </c>
      <c r="B355" s="30" t="s">
        <v>13628</v>
      </c>
      <c r="C355" s="31" t="s">
        <v>19</v>
      </c>
      <c r="D355" s="57">
        <v>8.4700000000000006</v>
      </c>
      <c r="E355" s="56">
        <v>8.5500000000000007</v>
      </c>
    </row>
    <row r="356" spans="1:5" ht="33.75" x14ac:dyDescent="0.25">
      <c r="A356" s="51">
        <v>106135</v>
      </c>
      <c r="B356" s="30" t="s">
        <v>13629</v>
      </c>
      <c r="C356" s="31" t="s">
        <v>19</v>
      </c>
      <c r="D356" s="57">
        <v>7.27</v>
      </c>
      <c r="E356" s="56">
        <v>7.34</v>
      </c>
    </row>
    <row r="357" spans="1:5" ht="33.75" x14ac:dyDescent="0.25">
      <c r="A357" s="51">
        <v>106137</v>
      </c>
      <c r="B357" s="30" t="s">
        <v>13630</v>
      </c>
      <c r="C357" s="31" t="s">
        <v>19</v>
      </c>
      <c r="D357" s="57">
        <v>9.77</v>
      </c>
      <c r="E357" s="56">
        <v>9.8699999999999992</v>
      </c>
    </row>
    <row r="358" spans="1:5" ht="33.75" x14ac:dyDescent="0.25">
      <c r="A358" s="51">
        <v>96001</v>
      </c>
      <c r="B358" s="30" t="s">
        <v>13631</v>
      </c>
      <c r="C358" s="31" t="s">
        <v>19</v>
      </c>
      <c r="D358" s="57">
        <v>8.31</v>
      </c>
      <c r="E358" s="56">
        <v>8.4</v>
      </c>
    </row>
    <row r="359" spans="1:5" ht="33.75" x14ac:dyDescent="0.25">
      <c r="A359" s="51">
        <v>106136</v>
      </c>
      <c r="B359" s="30" t="s">
        <v>13632</v>
      </c>
      <c r="C359" s="31" t="s">
        <v>19</v>
      </c>
      <c r="D359" s="57">
        <v>11.38</v>
      </c>
      <c r="E359" s="56">
        <v>11.53</v>
      </c>
    </row>
    <row r="360" spans="1:5" ht="33.75" x14ac:dyDescent="0.25">
      <c r="A360" s="51">
        <v>106134</v>
      </c>
      <c r="B360" s="30" t="s">
        <v>13633</v>
      </c>
      <c r="C360" s="31" t="s">
        <v>19</v>
      </c>
      <c r="D360" s="57">
        <v>9.6199999999999992</v>
      </c>
      <c r="E360" s="56">
        <v>9.74</v>
      </c>
    </row>
    <row r="361" spans="1:5" ht="33.75" x14ac:dyDescent="0.25">
      <c r="A361" s="51">
        <v>94880</v>
      </c>
      <c r="B361" s="30" t="s">
        <v>130</v>
      </c>
      <c r="C361" s="31" t="s">
        <v>25</v>
      </c>
      <c r="D361" s="57">
        <v>41.61</v>
      </c>
      <c r="E361" s="56">
        <v>42.49</v>
      </c>
    </row>
    <row r="362" spans="1:5" ht="33.75" x14ac:dyDescent="0.25">
      <c r="A362" s="51">
        <v>94882</v>
      </c>
      <c r="B362" s="30" t="s">
        <v>132</v>
      </c>
      <c r="C362" s="31" t="s">
        <v>25</v>
      </c>
      <c r="D362" s="57">
        <v>48.3</v>
      </c>
      <c r="E362" s="56">
        <v>49.35</v>
      </c>
    </row>
    <row r="363" spans="1:5" ht="33.75" x14ac:dyDescent="0.25">
      <c r="A363" s="51">
        <v>94884</v>
      </c>
      <c r="B363" s="30" t="s">
        <v>133</v>
      </c>
      <c r="C363" s="31" t="s">
        <v>25</v>
      </c>
      <c r="D363" s="57">
        <v>61.87</v>
      </c>
      <c r="E363" s="56">
        <v>63.25</v>
      </c>
    </row>
    <row r="364" spans="1:5" ht="33.75" x14ac:dyDescent="0.25">
      <c r="A364" s="51">
        <v>94870</v>
      </c>
      <c r="B364" s="30" t="s">
        <v>125</v>
      </c>
      <c r="C364" s="31" t="s">
        <v>25</v>
      </c>
      <c r="D364" s="57">
        <v>1.82</v>
      </c>
      <c r="E364" s="56">
        <v>1.87</v>
      </c>
    </row>
    <row r="365" spans="1:5" ht="33.75" x14ac:dyDescent="0.25">
      <c r="A365" s="51">
        <v>94872</v>
      </c>
      <c r="B365" s="30" t="s">
        <v>12293</v>
      </c>
      <c r="C365" s="31" t="s">
        <v>25</v>
      </c>
      <c r="D365" s="57">
        <v>2.5499999999999998</v>
      </c>
      <c r="E365" s="56">
        <v>2.62</v>
      </c>
    </row>
    <row r="366" spans="1:5" ht="33.75" x14ac:dyDescent="0.25">
      <c r="A366" s="51">
        <v>90746</v>
      </c>
      <c r="B366" s="30" t="s">
        <v>122</v>
      </c>
      <c r="C366" s="31" t="s">
        <v>25</v>
      </c>
      <c r="D366" s="57">
        <v>3.32</v>
      </c>
      <c r="E366" s="56">
        <v>3.5</v>
      </c>
    </row>
    <row r="367" spans="1:5" ht="33.75" x14ac:dyDescent="0.25">
      <c r="A367" s="51">
        <v>90747</v>
      </c>
      <c r="B367" s="30" t="s">
        <v>123</v>
      </c>
      <c r="C367" s="31" t="s">
        <v>25</v>
      </c>
      <c r="D367" s="57">
        <v>16.52</v>
      </c>
      <c r="E367" s="56">
        <v>16.93</v>
      </c>
    </row>
    <row r="368" spans="1:5" ht="33.75" x14ac:dyDescent="0.25">
      <c r="A368" s="51">
        <v>94876</v>
      </c>
      <c r="B368" s="30" t="s">
        <v>12294</v>
      </c>
      <c r="C368" s="31" t="s">
        <v>25</v>
      </c>
      <c r="D368" s="57">
        <v>27.84</v>
      </c>
      <c r="E368" s="56">
        <v>28.44</v>
      </c>
    </row>
    <row r="369" spans="1:5" ht="33.75" x14ac:dyDescent="0.25">
      <c r="A369" s="51">
        <v>94878</v>
      </c>
      <c r="B369" s="30" t="s">
        <v>128</v>
      </c>
      <c r="C369" s="31" t="s">
        <v>25</v>
      </c>
      <c r="D369" s="57">
        <v>32.200000000000003</v>
      </c>
      <c r="E369" s="56">
        <v>32.9</v>
      </c>
    </row>
    <row r="370" spans="1:5" ht="33.75" x14ac:dyDescent="0.25">
      <c r="A370" s="51">
        <v>90740</v>
      </c>
      <c r="B370" s="30" t="s">
        <v>117</v>
      </c>
      <c r="C370" s="31" t="s">
        <v>25</v>
      </c>
      <c r="D370" s="57">
        <v>4.05</v>
      </c>
      <c r="E370" s="56">
        <v>4.2699999999999996</v>
      </c>
    </row>
    <row r="371" spans="1:5" ht="33.75" x14ac:dyDescent="0.25">
      <c r="A371" s="51">
        <v>90741</v>
      </c>
      <c r="B371" s="30" t="s">
        <v>118</v>
      </c>
      <c r="C371" s="31" t="s">
        <v>25</v>
      </c>
      <c r="D371" s="57">
        <v>4.62</v>
      </c>
      <c r="E371" s="56">
        <v>4.87</v>
      </c>
    </row>
    <row r="372" spans="1:5" ht="33.75" x14ac:dyDescent="0.25">
      <c r="A372" s="51">
        <v>90742</v>
      </c>
      <c r="B372" s="30" t="s">
        <v>119</v>
      </c>
      <c r="C372" s="31" t="s">
        <v>25</v>
      </c>
      <c r="D372" s="57">
        <v>5.19</v>
      </c>
      <c r="E372" s="56">
        <v>5.47</v>
      </c>
    </row>
    <row r="373" spans="1:5" ht="33.75" x14ac:dyDescent="0.25">
      <c r="A373" s="51">
        <v>90743</v>
      </c>
      <c r="B373" s="30" t="s">
        <v>120</v>
      </c>
      <c r="C373" s="31" t="s">
        <v>25</v>
      </c>
      <c r="D373" s="57">
        <v>5.76</v>
      </c>
      <c r="E373" s="56">
        <v>6.07</v>
      </c>
    </row>
    <row r="374" spans="1:5" ht="33.75" x14ac:dyDescent="0.25">
      <c r="A374" s="51">
        <v>90744</v>
      </c>
      <c r="B374" s="30" t="s">
        <v>121</v>
      </c>
      <c r="C374" s="31" t="s">
        <v>25</v>
      </c>
      <c r="D374" s="57">
        <v>6.32</v>
      </c>
      <c r="E374" s="56">
        <v>6.67</v>
      </c>
    </row>
    <row r="375" spans="1:5" ht="33.75" x14ac:dyDescent="0.25">
      <c r="A375" s="51">
        <v>90745</v>
      </c>
      <c r="B375" s="30" t="s">
        <v>12295</v>
      </c>
      <c r="C375" s="31" t="s">
        <v>25</v>
      </c>
      <c r="D375" s="57">
        <v>9.7200000000000006</v>
      </c>
      <c r="E375" s="56">
        <v>10.02</v>
      </c>
    </row>
    <row r="376" spans="1:5" ht="33.75" x14ac:dyDescent="0.25">
      <c r="A376" s="51">
        <v>90733</v>
      </c>
      <c r="B376" s="30" t="s">
        <v>112</v>
      </c>
      <c r="C376" s="31" t="s">
        <v>25</v>
      </c>
      <c r="D376" s="57">
        <v>3.07</v>
      </c>
      <c r="E376" s="56">
        <v>3.24</v>
      </c>
    </row>
    <row r="377" spans="1:5" ht="33.75" x14ac:dyDescent="0.25">
      <c r="A377" s="51">
        <v>90734</v>
      </c>
      <c r="B377" s="30" t="s">
        <v>12296</v>
      </c>
      <c r="C377" s="31" t="s">
        <v>25</v>
      </c>
      <c r="D377" s="57">
        <v>3.63</v>
      </c>
      <c r="E377" s="56">
        <v>3.84</v>
      </c>
    </row>
    <row r="378" spans="1:5" ht="33.75" x14ac:dyDescent="0.25">
      <c r="A378" s="51">
        <v>90735</v>
      </c>
      <c r="B378" s="30" t="s">
        <v>113</v>
      </c>
      <c r="C378" s="31" t="s">
        <v>25</v>
      </c>
      <c r="D378" s="57">
        <v>4.2</v>
      </c>
      <c r="E378" s="56">
        <v>4.43</v>
      </c>
    </row>
    <row r="379" spans="1:5" ht="33.75" x14ac:dyDescent="0.25">
      <c r="A379" s="51">
        <v>90736</v>
      </c>
      <c r="B379" s="30" t="s">
        <v>114</v>
      </c>
      <c r="C379" s="31" t="s">
        <v>25</v>
      </c>
      <c r="D379" s="57">
        <v>4.7699999999999996</v>
      </c>
      <c r="E379" s="56">
        <v>5.03</v>
      </c>
    </row>
    <row r="380" spans="1:5" ht="33.75" x14ac:dyDescent="0.25">
      <c r="A380" s="51">
        <v>90737</v>
      </c>
      <c r="B380" s="30" t="s">
        <v>12297</v>
      </c>
      <c r="C380" s="31" t="s">
        <v>25</v>
      </c>
      <c r="D380" s="57">
        <v>5.34</v>
      </c>
      <c r="E380" s="56">
        <v>5.63</v>
      </c>
    </row>
    <row r="381" spans="1:5" ht="33.75" x14ac:dyDescent="0.25">
      <c r="A381" s="51">
        <v>90738</v>
      </c>
      <c r="B381" s="30" t="s">
        <v>115</v>
      </c>
      <c r="C381" s="31" t="s">
        <v>25</v>
      </c>
      <c r="D381" s="57">
        <v>5.91</v>
      </c>
      <c r="E381" s="56">
        <v>6.23</v>
      </c>
    </row>
    <row r="382" spans="1:5" ht="33.75" x14ac:dyDescent="0.25">
      <c r="A382" s="51">
        <v>90739</v>
      </c>
      <c r="B382" s="30" t="s">
        <v>116</v>
      </c>
      <c r="C382" s="31" t="s">
        <v>25</v>
      </c>
      <c r="D382" s="57">
        <v>8.6999999999999993</v>
      </c>
      <c r="E382" s="56">
        <v>8.9700000000000006</v>
      </c>
    </row>
    <row r="383" spans="1:5" ht="33.75" x14ac:dyDescent="0.25">
      <c r="A383" s="51">
        <v>90724</v>
      </c>
      <c r="B383" s="30" t="s">
        <v>103</v>
      </c>
      <c r="C383" s="31" t="s">
        <v>28</v>
      </c>
      <c r="D383" s="57">
        <v>22.14</v>
      </c>
      <c r="E383" s="56">
        <v>23.3</v>
      </c>
    </row>
    <row r="384" spans="1:5" ht="33.75" x14ac:dyDescent="0.25">
      <c r="A384" s="51">
        <v>102267</v>
      </c>
      <c r="B384" s="30" t="s">
        <v>137</v>
      </c>
      <c r="C384" s="31" t="s">
        <v>28</v>
      </c>
      <c r="D384" s="57">
        <v>120.17</v>
      </c>
      <c r="E384" s="56">
        <v>126.27</v>
      </c>
    </row>
    <row r="385" spans="1:5" ht="33.75" x14ac:dyDescent="0.25">
      <c r="A385" s="51">
        <v>102268</v>
      </c>
      <c r="B385" s="30" t="s">
        <v>138</v>
      </c>
      <c r="C385" s="31" t="s">
        <v>28</v>
      </c>
      <c r="D385" s="57">
        <v>135.63</v>
      </c>
      <c r="E385" s="56">
        <v>142.5</v>
      </c>
    </row>
    <row r="386" spans="1:5" ht="33.75" x14ac:dyDescent="0.25">
      <c r="A386" s="51">
        <v>90725</v>
      </c>
      <c r="B386" s="30" t="s">
        <v>104</v>
      </c>
      <c r="C386" s="31" t="s">
        <v>28</v>
      </c>
      <c r="D386" s="57">
        <v>27.29</v>
      </c>
      <c r="E386" s="56">
        <v>28.7</v>
      </c>
    </row>
    <row r="387" spans="1:5" ht="33.75" x14ac:dyDescent="0.25">
      <c r="A387" s="51">
        <v>102269</v>
      </c>
      <c r="B387" s="30" t="s">
        <v>139</v>
      </c>
      <c r="C387" s="31" t="s">
        <v>28</v>
      </c>
      <c r="D387" s="57">
        <v>166.54</v>
      </c>
      <c r="E387" s="56">
        <v>174.97</v>
      </c>
    </row>
    <row r="388" spans="1:5" ht="22.5" x14ac:dyDescent="0.25">
      <c r="A388" s="51">
        <v>90726</v>
      </c>
      <c r="B388" s="30" t="s">
        <v>105</v>
      </c>
      <c r="C388" s="31" t="s">
        <v>28</v>
      </c>
      <c r="D388" s="57">
        <v>32.51</v>
      </c>
      <c r="E388" s="56">
        <v>34.19</v>
      </c>
    </row>
    <row r="389" spans="1:5" ht="33.75" x14ac:dyDescent="0.25">
      <c r="A389" s="51">
        <v>90727</v>
      </c>
      <c r="B389" s="30" t="s">
        <v>106</v>
      </c>
      <c r="C389" s="31" t="s">
        <v>28</v>
      </c>
      <c r="D389" s="57">
        <v>37.67</v>
      </c>
      <c r="E389" s="56">
        <v>39.6</v>
      </c>
    </row>
    <row r="390" spans="1:5" ht="33.75" x14ac:dyDescent="0.25">
      <c r="A390" s="51">
        <v>90728</v>
      </c>
      <c r="B390" s="30" t="s">
        <v>107</v>
      </c>
      <c r="C390" s="31" t="s">
        <v>28</v>
      </c>
      <c r="D390" s="57">
        <v>42.83</v>
      </c>
      <c r="E390" s="56">
        <v>45.02</v>
      </c>
    </row>
    <row r="391" spans="1:5" ht="33.75" x14ac:dyDescent="0.25">
      <c r="A391" s="51">
        <v>90729</v>
      </c>
      <c r="B391" s="30" t="s">
        <v>108</v>
      </c>
      <c r="C391" s="31" t="s">
        <v>28</v>
      </c>
      <c r="D391" s="57">
        <v>47.97</v>
      </c>
      <c r="E391" s="56">
        <v>50.42</v>
      </c>
    </row>
    <row r="392" spans="1:5" ht="33.75" x14ac:dyDescent="0.25">
      <c r="A392" s="51">
        <v>90730</v>
      </c>
      <c r="B392" s="30" t="s">
        <v>109</v>
      </c>
      <c r="C392" s="31" t="s">
        <v>28</v>
      </c>
      <c r="D392" s="57">
        <v>53.13</v>
      </c>
      <c r="E392" s="56">
        <v>55.83</v>
      </c>
    </row>
    <row r="393" spans="1:5" ht="33.75" x14ac:dyDescent="0.25">
      <c r="A393" s="51">
        <v>90731</v>
      </c>
      <c r="B393" s="30" t="s">
        <v>110</v>
      </c>
      <c r="C393" s="31" t="s">
        <v>28</v>
      </c>
      <c r="D393" s="57">
        <v>58.28</v>
      </c>
      <c r="E393" s="56">
        <v>61.25</v>
      </c>
    </row>
    <row r="394" spans="1:5" ht="33.75" x14ac:dyDescent="0.25">
      <c r="A394" s="51">
        <v>90732</v>
      </c>
      <c r="B394" s="30" t="s">
        <v>111</v>
      </c>
      <c r="C394" s="31" t="s">
        <v>28</v>
      </c>
      <c r="D394" s="57">
        <v>73.73</v>
      </c>
      <c r="E394" s="56">
        <v>77.489999999999995</v>
      </c>
    </row>
    <row r="395" spans="1:5" ht="33.75" x14ac:dyDescent="0.25">
      <c r="A395" s="51">
        <v>102265</v>
      </c>
      <c r="B395" s="30" t="s">
        <v>135</v>
      </c>
      <c r="C395" s="31" t="s">
        <v>28</v>
      </c>
      <c r="D395" s="57">
        <v>94.34</v>
      </c>
      <c r="E395" s="56">
        <v>99.13</v>
      </c>
    </row>
    <row r="396" spans="1:5" ht="33.75" x14ac:dyDescent="0.25">
      <c r="A396" s="51">
        <v>102266</v>
      </c>
      <c r="B396" s="30" t="s">
        <v>136</v>
      </c>
      <c r="C396" s="31" t="s">
        <v>28</v>
      </c>
      <c r="D396" s="57">
        <v>104.65</v>
      </c>
      <c r="E396" s="56">
        <v>109.95</v>
      </c>
    </row>
    <row r="397" spans="1:5" ht="33.75" x14ac:dyDescent="0.25">
      <c r="A397" s="51">
        <v>94879</v>
      </c>
      <c r="B397" s="30" t="s">
        <v>129</v>
      </c>
      <c r="C397" s="31" t="s">
        <v>25</v>
      </c>
      <c r="D397" s="57">
        <v>1951.61</v>
      </c>
      <c r="E397" s="56">
        <v>1952.49</v>
      </c>
    </row>
    <row r="398" spans="1:5" ht="33.75" x14ac:dyDescent="0.25">
      <c r="A398" s="51">
        <v>94881</v>
      </c>
      <c r="B398" s="30" t="s">
        <v>131</v>
      </c>
      <c r="C398" s="31" t="s">
        <v>25</v>
      </c>
      <c r="D398" s="57">
        <v>2688.04</v>
      </c>
      <c r="E398" s="56">
        <v>2689.09</v>
      </c>
    </row>
    <row r="399" spans="1:5" ht="33.75" x14ac:dyDescent="0.25">
      <c r="A399" s="51">
        <v>94869</v>
      </c>
      <c r="B399" s="30" t="s">
        <v>124</v>
      </c>
      <c r="C399" s="31" t="s">
        <v>25</v>
      </c>
      <c r="D399" s="57">
        <v>137.63999999999999</v>
      </c>
      <c r="E399" s="56">
        <v>137.69</v>
      </c>
    </row>
    <row r="400" spans="1:5" ht="33.75" x14ac:dyDescent="0.25">
      <c r="A400" s="51">
        <v>94871</v>
      </c>
      <c r="B400" s="30" t="s">
        <v>126</v>
      </c>
      <c r="C400" s="31" t="s">
        <v>25</v>
      </c>
      <c r="D400" s="57">
        <v>215.34</v>
      </c>
      <c r="E400" s="56">
        <v>215.41</v>
      </c>
    </row>
    <row r="401" spans="1:5" ht="33.75" x14ac:dyDescent="0.25">
      <c r="A401" s="51">
        <v>90708</v>
      </c>
      <c r="B401" s="30" t="s">
        <v>102</v>
      </c>
      <c r="C401" s="31" t="s">
        <v>25</v>
      </c>
      <c r="D401" s="57">
        <v>780.67</v>
      </c>
      <c r="E401" s="56">
        <v>781.08</v>
      </c>
    </row>
    <row r="402" spans="1:5" ht="33.75" x14ac:dyDescent="0.25">
      <c r="A402" s="51">
        <v>94875</v>
      </c>
      <c r="B402" s="30" t="s">
        <v>127</v>
      </c>
      <c r="C402" s="31" t="s">
        <v>25</v>
      </c>
      <c r="D402" s="57">
        <v>1267.71</v>
      </c>
      <c r="E402" s="56">
        <v>1268.31</v>
      </c>
    </row>
    <row r="403" spans="1:5" ht="33.75" x14ac:dyDescent="0.25">
      <c r="A403" s="51">
        <v>102264</v>
      </c>
      <c r="B403" s="30" t="s">
        <v>134</v>
      </c>
      <c r="C403" s="31" t="s">
        <v>25</v>
      </c>
      <c r="D403" s="57">
        <v>17.07</v>
      </c>
      <c r="E403" s="56">
        <v>17.25</v>
      </c>
    </row>
    <row r="404" spans="1:5" ht="33.75" x14ac:dyDescent="0.25">
      <c r="A404" s="51">
        <v>90701</v>
      </c>
      <c r="B404" s="30" t="s">
        <v>96</v>
      </c>
      <c r="C404" s="31" t="s">
        <v>25</v>
      </c>
      <c r="D404" s="57">
        <v>58.13</v>
      </c>
      <c r="E404" s="56">
        <v>58.35</v>
      </c>
    </row>
    <row r="405" spans="1:5" ht="33.75" x14ac:dyDescent="0.25">
      <c r="A405" s="51">
        <v>90702</v>
      </c>
      <c r="B405" s="30" t="s">
        <v>97</v>
      </c>
      <c r="C405" s="31" t="s">
        <v>25</v>
      </c>
      <c r="D405" s="57">
        <v>95.96</v>
      </c>
      <c r="E405" s="56">
        <v>96.21</v>
      </c>
    </row>
    <row r="406" spans="1:5" ht="33.75" x14ac:dyDescent="0.25">
      <c r="A406" s="51">
        <v>90703</v>
      </c>
      <c r="B406" s="30" t="s">
        <v>98</v>
      </c>
      <c r="C406" s="31" t="s">
        <v>25</v>
      </c>
      <c r="D406" s="57">
        <v>151.25</v>
      </c>
      <c r="E406" s="56">
        <v>151.53</v>
      </c>
    </row>
    <row r="407" spans="1:5" ht="33.75" x14ac:dyDescent="0.25">
      <c r="A407" s="51">
        <v>90704</v>
      </c>
      <c r="B407" s="30" t="s">
        <v>99</v>
      </c>
      <c r="C407" s="31" t="s">
        <v>25</v>
      </c>
      <c r="D407" s="57">
        <v>226.81</v>
      </c>
      <c r="E407" s="56">
        <v>227.12</v>
      </c>
    </row>
    <row r="408" spans="1:5" ht="33.75" x14ac:dyDescent="0.25">
      <c r="A408" s="51">
        <v>90705</v>
      </c>
      <c r="B408" s="30" t="s">
        <v>100</v>
      </c>
      <c r="C408" s="31" t="s">
        <v>25</v>
      </c>
      <c r="D408" s="57">
        <v>292.54000000000002</v>
      </c>
      <c r="E408" s="56">
        <v>292.89</v>
      </c>
    </row>
    <row r="409" spans="1:5" ht="33.75" x14ac:dyDescent="0.25">
      <c r="A409" s="51">
        <v>90706</v>
      </c>
      <c r="B409" s="30" t="s">
        <v>101</v>
      </c>
      <c r="C409" s="31" t="s">
        <v>25</v>
      </c>
      <c r="D409" s="57">
        <v>388.53</v>
      </c>
      <c r="E409" s="56">
        <v>388.83</v>
      </c>
    </row>
    <row r="410" spans="1:5" ht="33.75" x14ac:dyDescent="0.25">
      <c r="A410" s="51">
        <v>90694</v>
      </c>
      <c r="B410" s="30" t="s">
        <v>94</v>
      </c>
      <c r="C410" s="31" t="s">
        <v>25</v>
      </c>
      <c r="D410" s="57">
        <v>38.47</v>
      </c>
      <c r="E410" s="56">
        <v>38.64</v>
      </c>
    </row>
    <row r="411" spans="1:5" ht="33.75" x14ac:dyDescent="0.25">
      <c r="A411" s="51">
        <v>90695</v>
      </c>
      <c r="B411" s="30" t="s">
        <v>12298</v>
      </c>
      <c r="C411" s="31" t="s">
        <v>25</v>
      </c>
      <c r="D411" s="57">
        <v>72.900000000000006</v>
      </c>
      <c r="E411" s="56">
        <v>73.11</v>
      </c>
    </row>
    <row r="412" spans="1:5" ht="33.75" x14ac:dyDescent="0.25">
      <c r="A412" s="51">
        <v>90696</v>
      </c>
      <c r="B412" s="30" t="s">
        <v>95</v>
      </c>
      <c r="C412" s="31" t="s">
        <v>25</v>
      </c>
      <c r="D412" s="57">
        <v>121.63</v>
      </c>
      <c r="E412" s="56">
        <v>121.86</v>
      </c>
    </row>
    <row r="413" spans="1:5" ht="33.75" x14ac:dyDescent="0.25">
      <c r="A413" s="51">
        <v>90697</v>
      </c>
      <c r="B413" s="30" t="s">
        <v>12299</v>
      </c>
      <c r="C413" s="31" t="s">
        <v>25</v>
      </c>
      <c r="D413" s="57">
        <v>188.54</v>
      </c>
      <c r="E413" s="56">
        <v>188.8</v>
      </c>
    </row>
    <row r="414" spans="1:5" ht="33.75" x14ac:dyDescent="0.25">
      <c r="A414" s="51">
        <v>90698</v>
      </c>
      <c r="B414" s="30" t="s">
        <v>12300</v>
      </c>
      <c r="C414" s="31" t="s">
        <v>25</v>
      </c>
      <c r="D414" s="57">
        <v>288.01</v>
      </c>
      <c r="E414" s="56">
        <v>288.3</v>
      </c>
    </row>
    <row r="415" spans="1:5" ht="33.75" x14ac:dyDescent="0.25">
      <c r="A415" s="51">
        <v>90699</v>
      </c>
      <c r="B415" s="30" t="s">
        <v>12301</v>
      </c>
      <c r="C415" s="31" t="s">
        <v>25</v>
      </c>
      <c r="D415" s="57">
        <v>405.23</v>
      </c>
      <c r="E415" s="56">
        <v>405.55</v>
      </c>
    </row>
    <row r="416" spans="1:5" ht="33.75" x14ac:dyDescent="0.25">
      <c r="A416" s="51">
        <v>90700</v>
      </c>
      <c r="B416" s="30" t="s">
        <v>12302</v>
      </c>
      <c r="C416" s="31" t="s">
        <v>25</v>
      </c>
      <c r="D416" s="57">
        <v>473.74</v>
      </c>
      <c r="E416" s="56">
        <v>474.01</v>
      </c>
    </row>
    <row r="417" spans="1:5" ht="45" x14ac:dyDescent="0.25">
      <c r="A417" s="51">
        <v>105378</v>
      </c>
      <c r="B417" s="30" t="s">
        <v>5371</v>
      </c>
      <c r="C417" s="31" t="s">
        <v>28</v>
      </c>
      <c r="D417" s="57">
        <v>11.08</v>
      </c>
      <c r="E417" s="56">
        <v>11.45</v>
      </c>
    </row>
    <row r="418" spans="1:5" ht="45" x14ac:dyDescent="0.25">
      <c r="A418" s="51">
        <v>105373</v>
      </c>
      <c r="B418" s="30" t="s">
        <v>5463</v>
      </c>
      <c r="C418" s="31" t="s">
        <v>28</v>
      </c>
      <c r="D418" s="57">
        <v>8.68</v>
      </c>
      <c r="E418" s="56">
        <v>8.9600000000000009</v>
      </c>
    </row>
    <row r="419" spans="1:5" ht="45" x14ac:dyDescent="0.25">
      <c r="A419" s="51">
        <v>105380</v>
      </c>
      <c r="B419" s="30" t="s">
        <v>5373</v>
      </c>
      <c r="C419" s="31" t="s">
        <v>28</v>
      </c>
      <c r="D419" s="57">
        <v>89.45</v>
      </c>
      <c r="E419" s="56">
        <v>92.38</v>
      </c>
    </row>
    <row r="420" spans="1:5" ht="45" x14ac:dyDescent="0.25">
      <c r="A420" s="51">
        <v>105267</v>
      </c>
      <c r="B420" s="30" t="s">
        <v>5311</v>
      </c>
      <c r="C420" s="31" t="s">
        <v>28</v>
      </c>
      <c r="D420" s="57">
        <v>72.48</v>
      </c>
      <c r="E420" s="56">
        <v>74.95</v>
      </c>
    </row>
    <row r="421" spans="1:5" ht="45" x14ac:dyDescent="0.25">
      <c r="A421" s="51">
        <v>105249</v>
      </c>
      <c r="B421" s="30" t="s">
        <v>5294</v>
      </c>
      <c r="C421" s="31" t="s">
        <v>28</v>
      </c>
      <c r="D421" s="57">
        <v>109.38</v>
      </c>
      <c r="E421" s="56">
        <v>112.88</v>
      </c>
    </row>
    <row r="422" spans="1:5" ht="45" x14ac:dyDescent="0.25">
      <c r="A422" s="51">
        <v>105268</v>
      </c>
      <c r="B422" s="30" t="s">
        <v>5312</v>
      </c>
      <c r="C422" s="31" t="s">
        <v>28</v>
      </c>
      <c r="D422" s="57">
        <v>89.38</v>
      </c>
      <c r="E422" s="56">
        <v>92.31</v>
      </c>
    </row>
    <row r="423" spans="1:5" ht="45" x14ac:dyDescent="0.25">
      <c r="A423" s="51">
        <v>105379</v>
      </c>
      <c r="B423" s="30" t="s">
        <v>5372</v>
      </c>
      <c r="C423" s="31" t="s">
        <v>28</v>
      </c>
      <c r="D423" s="57">
        <v>14.64</v>
      </c>
      <c r="E423" s="56">
        <v>15.15</v>
      </c>
    </row>
    <row r="424" spans="1:5" ht="45" x14ac:dyDescent="0.25">
      <c r="A424" s="51">
        <v>105388</v>
      </c>
      <c r="B424" s="30" t="s">
        <v>5374</v>
      </c>
      <c r="C424" s="31" t="s">
        <v>28</v>
      </c>
      <c r="D424" s="57">
        <v>11.64</v>
      </c>
      <c r="E424" s="56">
        <v>12.05</v>
      </c>
    </row>
    <row r="425" spans="1:5" ht="45" x14ac:dyDescent="0.25">
      <c r="A425" s="51">
        <v>105392</v>
      </c>
      <c r="B425" s="30" t="s">
        <v>5378</v>
      </c>
      <c r="C425" s="31" t="s">
        <v>28</v>
      </c>
      <c r="D425" s="57">
        <v>18.22</v>
      </c>
      <c r="E425" s="56">
        <v>18.86</v>
      </c>
    </row>
    <row r="426" spans="1:5" ht="45" x14ac:dyDescent="0.25">
      <c r="A426" s="51">
        <v>105389</v>
      </c>
      <c r="B426" s="30" t="s">
        <v>5375</v>
      </c>
      <c r="C426" s="31" t="s">
        <v>28</v>
      </c>
      <c r="D426" s="57">
        <v>14.63</v>
      </c>
      <c r="E426" s="56">
        <v>15.17</v>
      </c>
    </row>
    <row r="427" spans="1:5" ht="45" x14ac:dyDescent="0.25">
      <c r="A427" s="51">
        <v>105393</v>
      </c>
      <c r="B427" s="30" t="s">
        <v>5379</v>
      </c>
      <c r="C427" s="31" t="s">
        <v>28</v>
      </c>
      <c r="D427" s="57">
        <v>21.94</v>
      </c>
      <c r="E427" s="56">
        <v>22.73</v>
      </c>
    </row>
    <row r="428" spans="1:5" ht="45" x14ac:dyDescent="0.25">
      <c r="A428" s="51">
        <v>105316</v>
      </c>
      <c r="B428" s="30" t="s">
        <v>5436</v>
      </c>
      <c r="C428" s="31" t="s">
        <v>28</v>
      </c>
      <c r="D428" s="57">
        <v>17.77</v>
      </c>
      <c r="E428" s="56">
        <v>18.420000000000002</v>
      </c>
    </row>
    <row r="429" spans="1:5" ht="45" x14ac:dyDescent="0.25">
      <c r="A429" s="51">
        <v>105394</v>
      </c>
      <c r="B429" s="30" t="s">
        <v>5380</v>
      </c>
      <c r="C429" s="31" t="s">
        <v>28</v>
      </c>
      <c r="D429" s="57">
        <v>25.63</v>
      </c>
      <c r="E429" s="56">
        <v>26.57</v>
      </c>
    </row>
    <row r="430" spans="1:5" ht="45" x14ac:dyDescent="0.25">
      <c r="A430" s="51">
        <v>105317</v>
      </c>
      <c r="B430" s="30" t="s">
        <v>5340</v>
      </c>
      <c r="C430" s="31" t="s">
        <v>28</v>
      </c>
      <c r="D430" s="57">
        <v>20.89</v>
      </c>
      <c r="E430" s="56">
        <v>21.65</v>
      </c>
    </row>
    <row r="431" spans="1:5" ht="45" x14ac:dyDescent="0.25">
      <c r="A431" s="51">
        <v>105395</v>
      </c>
      <c r="B431" s="30" t="s">
        <v>5381</v>
      </c>
      <c r="C431" s="31" t="s">
        <v>28</v>
      </c>
      <c r="D431" s="57">
        <v>29.35</v>
      </c>
      <c r="E431" s="56">
        <v>30.42</v>
      </c>
    </row>
    <row r="432" spans="1:5" ht="45" x14ac:dyDescent="0.25">
      <c r="A432" s="51">
        <v>105318</v>
      </c>
      <c r="B432" s="30" t="s">
        <v>5341</v>
      </c>
      <c r="C432" s="31" t="s">
        <v>28</v>
      </c>
      <c r="D432" s="57">
        <v>23.99</v>
      </c>
      <c r="E432" s="56">
        <v>24.89</v>
      </c>
    </row>
    <row r="433" spans="1:5" ht="45" x14ac:dyDescent="0.25">
      <c r="A433" s="51">
        <v>105396</v>
      </c>
      <c r="B433" s="30" t="s">
        <v>5382</v>
      </c>
      <c r="C433" s="31" t="s">
        <v>28</v>
      </c>
      <c r="D433" s="57">
        <v>33.04</v>
      </c>
      <c r="E433" s="56">
        <v>34.26</v>
      </c>
    </row>
    <row r="434" spans="1:5" ht="45" x14ac:dyDescent="0.25">
      <c r="A434" s="51">
        <v>105258</v>
      </c>
      <c r="B434" s="30" t="s">
        <v>5303</v>
      </c>
      <c r="C434" s="31" t="s">
        <v>28</v>
      </c>
      <c r="D434" s="57">
        <v>27.12</v>
      </c>
      <c r="E434" s="56">
        <v>28.12</v>
      </c>
    </row>
    <row r="435" spans="1:5" ht="45" x14ac:dyDescent="0.25">
      <c r="A435" s="51">
        <v>105397</v>
      </c>
      <c r="B435" s="30" t="s">
        <v>5383</v>
      </c>
      <c r="C435" s="31" t="s">
        <v>28</v>
      </c>
      <c r="D435" s="57">
        <v>36.880000000000003</v>
      </c>
      <c r="E435" s="56">
        <v>38.229999999999997</v>
      </c>
    </row>
    <row r="436" spans="1:5" ht="45" x14ac:dyDescent="0.25">
      <c r="A436" s="51">
        <v>105261</v>
      </c>
      <c r="B436" s="30" t="s">
        <v>5305</v>
      </c>
      <c r="C436" s="31" t="s">
        <v>28</v>
      </c>
      <c r="D436" s="57">
        <v>30.36</v>
      </c>
      <c r="E436" s="56">
        <v>31.48</v>
      </c>
    </row>
    <row r="437" spans="1:5" ht="45" x14ac:dyDescent="0.25">
      <c r="A437" s="51">
        <v>105398</v>
      </c>
      <c r="B437" s="30" t="s">
        <v>5384</v>
      </c>
      <c r="C437" s="31" t="s">
        <v>28</v>
      </c>
      <c r="D437" s="57">
        <v>47.59</v>
      </c>
      <c r="E437" s="56">
        <v>49.08</v>
      </c>
    </row>
    <row r="438" spans="1:5" ht="45" x14ac:dyDescent="0.25">
      <c r="A438" s="51">
        <v>105262</v>
      </c>
      <c r="B438" s="30" t="s">
        <v>5306</v>
      </c>
      <c r="C438" s="31" t="s">
        <v>28</v>
      </c>
      <c r="D438" s="57">
        <v>38.21</v>
      </c>
      <c r="E438" s="56">
        <v>39.450000000000003</v>
      </c>
    </row>
    <row r="439" spans="1:5" ht="45" x14ac:dyDescent="0.25">
      <c r="A439" s="51">
        <v>105399</v>
      </c>
      <c r="B439" s="30" t="s">
        <v>5385</v>
      </c>
      <c r="C439" s="31" t="s">
        <v>28</v>
      </c>
      <c r="D439" s="57">
        <v>56.29</v>
      </c>
      <c r="E439" s="56">
        <v>58.07</v>
      </c>
    </row>
    <row r="440" spans="1:5" ht="45" x14ac:dyDescent="0.25">
      <c r="A440" s="51">
        <v>105263</v>
      </c>
      <c r="B440" s="30" t="s">
        <v>5307</v>
      </c>
      <c r="C440" s="31" t="s">
        <v>28</v>
      </c>
      <c r="D440" s="57">
        <v>45.4</v>
      </c>
      <c r="E440" s="56">
        <v>46.88</v>
      </c>
    </row>
    <row r="441" spans="1:5" ht="45" x14ac:dyDescent="0.25">
      <c r="A441" s="51">
        <v>105400</v>
      </c>
      <c r="B441" s="30" t="s">
        <v>5386</v>
      </c>
      <c r="C441" s="31" t="s">
        <v>28</v>
      </c>
      <c r="D441" s="57">
        <v>64.25</v>
      </c>
      <c r="E441" s="56">
        <v>66.319999999999993</v>
      </c>
    </row>
    <row r="442" spans="1:5" ht="45" x14ac:dyDescent="0.25">
      <c r="A442" s="51">
        <v>105264</v>
      </c>
      <c r="B442" s="30" t="s">
        <v>5308</v>
      </c>
      <c r="C442" s="31" t="s">
        <v>28</v>
      </c>
      <c r="D442" s="57">
        <v>51.83</v>
      </c>
      <c r="E442" s="56">
        <v>53.56</v>
      </c>
    </row>
    <row r="443" spans="1:5" ht="45" x14ac:dyDescent="0.25">
      <c r="A443" s="51">
        <v>105297</v>
      </c>
      <c r="B443" s="30" t="s">
        <v>5329</v>
      </c>
      <c r="C443" s="31" t="s">
        <v>28</v>
      </c>
      <c r="D443" s="57">
        <v>9.6199999999999992</v>
      </c>
      <c r="E443" s="56">
        <v>9.92</v>
      </c>
    </row>
    <row r="444" spans="1:5" ht="45" x14ac:dyDescent="0.25">
      <c r="A444" s="51">
        <v>105372</v>
      </c>
      <c r="B444" s="30" t="s">
        <v>5462</v>
      </c>
      <c r="C444" s="31" t="s">
        <v>28</v>
      </c>
      <c r="D444" s="57">
        <v>7.45</v>
      </c>
      <c r="E444" s="56">
        <v>7.69</v>
      </c>
    </row>
    <row r="445" spans="1:5" ht="45" x14ac:dyDescent="0.25">
      <c r="A445" s="51">
        <v>105401</v>
      </c>
      <c r="B445" s="30" t="s">
        <v>5387</v>
      </c>
      <c r="C445" s="31" t="s">
        <v>28</v>
      </c>
      <c r="D445" s="57">
        <v>72.48</v>
      </c>
      <c r="E445" s="56">
        <v>74.84</v>
      </c>
    </row>
    <row r="446" spans="1:5" ht="45" x14ac:dyDescent="0.25">
      <c r="A446" s="51">
        <v>105265</v>
      </c>
      <c r="B446" s="30" t="s">
        <v>5309</v>
      </c>
      <c r="C446" s="31" t="s">
        <v>28</v>
      </c>
      <c r="D446" s="57">
        <v>58.53</v>
      </c>
      <c r="E446" s="56">
        <v>60.51</v>
      </c>
    </row>
    <row r="447" spans="1:5" ht="45" x14ac:dyDescent="0.25">
      <c r="A447" s="51">
        <v>105402</v>
      </c>
      <c r="B447" s="30" t="s">
        <v>5388</v>
      </c>
      <c r="C447" s="31" t="s">
        <v>28</v>
      </c>
      <c r="D447" s="57">
        <v>80.91</v>
      </c>
      <c r="E447" s="56">
        <v>83.55</v>
      </c>
    </row>
    <row r="448" spans="1:5" ht="45" x14ac:dyDescent="0.25">
      <c r="A448" s="51">
        <v>105266</v>
      </c>
      <c r="B448" s="30" t="s">
        <v>5310</v>
      </c>
      <c r="C448" s="31" t="s">
        <v>28</v>
      </c>
      <c r="D448" s="57">
        <v>65.459999999999994</v>
      </c>
      <c r="E448" s="56">
        <v>67.67</v>
      </c>
    </row>
    <row r="449" spans="1:5" ht="45" x14ac:dyDescent="0.25">
      <c r="A449" s="51">
        <v>105361</v>
      </c>
      <c r="B449" s="30" t="s">
        <v>5452</v>
      </c>
      <c r="C449" s="31" t="s">
        <v>28</v>
      </c>
      <c r="D449" s="57">
        <v>15.92</v>
      </c>
      <c r="E449" s="56">
        <v>16.71</v>
      </c>
    </row>
    <row r="450" spans="1:5" ht="45" x14ac:dyDescent="0.25">
      <c r="A450" s="51">
        <v>105382</v>
      </c>
      <c r="B450" s="30" t="s">
        <v>5468</v>
      </c>
      <c r="C450" s="31" t="s">
        <v>28</v>
      </c>
      <c r="D450" s="57">
        <v>13.2</v>
      </c>
      <c r="E450" s="56">
        <v>13.84</v>
      </c>
    </row>
    <row r="451" spans="1:5" ht="45" x14ac:dyDescent="0.25">
      <c r="A451" s="51">
        <v>105359</v>
      </c>
      <c r="B451" s="30" t="s">
        <v>5450</v>
      </c>
      <c r="C451" s="31" t="s">
        <v>28</v>
      </c>
      <c r="D451" s="57">
        <v>11.24</v>
      </c>
      <c r="E451" s="56">
        <v>11.81</v>
      </c>
    </row>
    <row r="452" spans="1:5" ht="45" x14ac:dyDescent="0.25">
      <c r="A452" s="51">
        <v>105315</v>
      </c>
      <c r="B452" s="30" t="s">
        <v>5435</v>
      </c>
      <c r="C452" s="31" t="s">
        <v>28</v>
      </c>
      <c r="D452" s="57">
        <v>9.23</v>
      </c>
      <c r="E452" s="56">
        <v>9.6999999999999993</v>
      </c>
    </row>
    <row r="453" spans="1:5" ht="45" x14ac:dyDescent="0.25">
      <c r="A453" s="51">
        <v>105360</v>
      </c>
      <c r="B453" s="30" t="s">
        <v>5451</v>
      </c>
      <c r="C453" s="31" t="s">
        <v>28</v>
      </c>
      <c r="D453" s="57">
        <v>13.66</v>
      </c>
      <c r="E453" s="56">
        <v>14.34</v>
      </c>
    </row>
    <row r="454" spans="1:5" ht="45" x14ac:dyDescent="0.25">
      <c r="A454" s="51">
        <v>105381</v>
      </c>
      <c r="B454" s="30" t="s">
        <v>5467</v>
      </c>
      <c r="C454" s="31" t="s">
        <v>28</v>
      </c>
      <c r="D454" s="57">
        <v>11.31</v>
      </c>
      <c r="E454" s="56">
        <v>11.85</v>
      </c>
    </row>
    <row r="455" spans="1:5" ht="45" x14ac:dyDescent="0.25">
      <c r="A455" s="51">
        <v>105251</v>
      </c>
      <c r="B455" s="30" t="s">
        <v>5296</v>
      </c>
      <c r="C455" s="31" t="s">
        <v>28</v>
      </c>
      <c r="D455" s="57">
        <v>16.190000000000001</v>
      </c>
      <c r="E455" s="56">
        <v>16.73</v>
      </c>
    </row>
    <row r="456" spans="1:5" ht="45" x14ac:dyDescent="0.25">
      <c r="A456" s="51">
        <v>105282</v>
      </c>
      <c r="B456" s="30" t="s">
        <v>5326</v>
      </c>
      <c r="C456" s="31" t="s">
        <v>28</v>
      </c>
      <c r="D456" s="57">
        <v>12.58</v>
      </c>
      <c r="E456" s="56">
        <v>13.01</v>
      </c>
    </row>
    <row r="457" spans="1:5" ht="45" x14ac:dyDescent="0.25">
      <c r="A457" s="51">
        <v>105276</v>
      </c>
      <c r="B457" s="30" t="s">
        <v>5320</v>
      </c>
      <c r="C457" s="31" t="s">
        <v>28</v>
      </c>
      <c r="D457" s="57">
        <v>130.35</v>
      </c>
      <c r="E457" s="56">
        <v>134.74</v>
      </c>
    </row>
    <row r="458" spans="1:5" ht="45" x14ac:dyDescent="0.25">
      <c r="A458" s="51">
        <v>105341</v>
      </c>
      <c r="B458" s="30" t="s">
        <v>5351</v>
      </c>
      <c r="C458" s="31" t="s">
        <v>28</v>
      </c>
      <c r="D458" s="57">
        <v>104.9</v>
      </c>
      <c r="E458" s="56">
        <v>108.59</v>
      </c>
    </row>
    <row r="459" spans="1:5" ht="45" x14ac:dyDescent="0.25">
      <c r="A459" s="51">
        <v>105277</v>
      </c>
      <c r="B459" s="30" t="s">
        <v>5321</v>
      </c>
      <c r="C459" s="31" t="s">
        <v>28</v>
      </c>
      <c r="D459" s="57">
        <v>157.91999999999999</v>
      </c>
      <c r="E459" s="56">
        <v>163.16999999999999</v>
      </c>
    </row>
    <row r="460" spans="1:5" ht="45" x14ac:dyDescent="0.25">
      <c r="A460" s="51">
        <v>105342</v>
      </c>
      <c r="B460" s="30" t="s">
        <v>5352</v>
      </c>
      <c r="C460" s="31" t="s">
        <v>28</v>
      </c>
      <c r="D460" s="57">
        <v>127.92</v>
      </c>
      <c r="E460" s="56">
        <v>132.32</v>
      </c>
    </row>
    <row r="461" spans="1:5" ht="45" x14ac:dyDescent="0.25">
      <c r="A461" s="51">
        <v>105252</v>
      </c>
      <c r="B461" s="30" t="s">
        <v>5297</v>
      </c>
      <c r="C461" s="31" t="s">
        <v>28</v>
      </c>
      <c r="D461" s="57">
        <v>21.41</v>
      </c>
      <c r="E461" s="56">
        <v>22.16</v>
      </c>
    </row>
    <row r="462" spans="1:5" ht="45" x14ac:dyDescent="0.25">
      <c r="A462" s="51">
        <v>105298</v>
      </c>
      <c r="B462" s="30" t="s">
        <v>5330</v>
      </c>
      <c r="C462" s="31" t="s">
        <v>28</v>
      </c>
      <c r="D462" s="57">
        <v>16.920000000000002</v>
      </c>
      <c r="E462" s="56">
        <v>17.52</v>
      </c>
    </row>
    <row r="463" spans="1:5" ht="45" x14ac:dyDescent="0.25">
      <c r="A463" s="51">
        <v>105253</v>
      </c>
      <c r="B463" s="30" t="s">
        <v>5298</v>
      </c>
      <c r="C463" s="31" t="s">
        <v>28</v>
      </c>
      <c r="D463" s="57">
        <v>26.63</v>
      </c>
      <c r="E463" s="56">
        <v>27.6</v>
      </c>
    </row>
    <row r="464" spans="1:5" ht="45" x14ac:dyDescent="0.25">
      <c r="A464" s="51">
        <v>105299</v>
      </c>
      <c r="B464" s="30" t="s">
        <v>5331</v>
      </c>
      <c r="C464" s="31" t="s">
        <v>28</v>
      </c>
      <c r="D464" s="57">
        <v>21.26</v>
      </c>
      <c r="E464" s="56">
        <v>22.05</v>
      </c>
    </row>
    <row r="465" spans="1:5" ht="45" x14ac:dyDescent="0.25">
      <c r="A465" s="51">
        <v>105254</v>
      </c>
      <c r="B465" s="30" t="s">
        <v>5299</v>
      </c>
      <c r="C465" s="31" t="s">
        <v>28</v>
      </c>
      <c r="D465" s="57">
        <v>32</v>
      </c>
      <c r="E465" s="56">
        <v>33.18</v>
      </c>
    </row>
    <row r="466" spans="1:5" ht="45" x14ac:dyDescent="0.25">
      <c r="A466" s="51">
        <v>105300</v>
      </c>
      <c r="B466" s="30" t="s">
        <v>5332</v>
      </c>
      <c r="C466" s="31" t="s">
        <v>28</v>
      </c>
      <c r="D466" s="57">
        <v>25.75</v>
      </c>
      <c r="E466" s="56">
        <v>26.7</v>
      </c>
    </row>
    <row r="467" spans="1:5" ht="45" x14ac:dyDescent="0.25">
      <c r="A467" s="51">
        <v>105255</v>
      </c>
      <c r="B467" s="30" t="s">
        <v>5300</v>
      </c>
      <c r="C467" s="31" t="s">
        <v>28</v>
      </c>
      <c r="D467" s="57">
        <v>37.35</v>
      </c>
      <c r="E467" s="56">
        <v>38.75</v>
      </c>
    </row>
    <row r="468" spans="1:5" ht="45" x14ac:dyDescent="0.25">
      <c r="A468" s="51">
        <v>105301</v>
      </c>
      <c r="B468" s="30" t="s">
        <v>5333</v>
      </c>
      <c r="C468" s="31" t="s">
        <v>28</v>
      </c>
      <c r="D468" s="57">
        <v>30.21</v>
      </c>
      <c r="E468" s="56">
        <v>31.37</v>
      </c>
    </row>
    <row r="469" spans="1:5" ht="45" x14ac:dyDescent="0.25">
      <c r="A469" s="51">
        <v>105256</v>
      </c>
      <c r="B469" s="30" t="s">
        <v>5301</v>
      </c>
      <c r="C469" s="31" t="s">
        <v>28</v>
      </c>
      <c r="D469" s="57">
        <v>42.7</v>
      </c>
      <c r="E469" s="56">
        <v>44.32</v>
      </c>
    </row>
    <row r="470" spans="1:5" ht="45" x14ac:dyDescent="0.25">
      <c r="A470" s="51">
        <v>105302</v>
      </c>
      <c r="B470" s="30" t="s">
        <v>5334</v>
      </c>
      <c r="C470" s="31" t="s">
        <v>28</v>
      </c>
      <c r="D470" s="57">
        <v>34.68</v>
      </c>
      <c r="E470" s="56">
        <v>36.01</v>
      </c>
    </row>
    <row r="471" spans="1:5" ht="45" x14ac:dyDescent="0.25">
      <c r="A471" s="51">
        <v>105257</v>
      </c>
      <c r="B471" s="30" t="s">
        <v>5302</v>
      </c>
      <c r="C471" s="31" t="s">
        <v>28</v>
      </c>
      <c r="D471" s="57">
        <v>48.04</v>
      </c>
      <c r="E471" s="56">
        <v>49.87</v>
      </c>
    </row>
    <row r="472" spans="1:5" ht="45" x14ac:dyDescent="0.25">
      <c r="A472" s="51">
        <v>105303</v>
      </c>
      <c r="B472" s="30" t="s">
        <v>5335</v>
      </c>
      <c r="C472" s="31" t="s">
        <v>28</v>
      </c>
      <c r="D472" s="57">
        <v>39.15</v>
      </c>
      <c r="E472" s="56">
        <v>40.659999999999997</v>
      </c>
    </row>
    <row r="473" spans="1:5" ht="45" x14ac:dyDescent="0.25">
      <c r="A473" s="51">
        <v>105270</v>
      </c>
      <c r="B473" s="30" t="s">
        <v>5314</v>
      </c>
      <c r="C473" s="31" t="s">
        <v>28</v>
      </c>
      <c r="D473" s="57">
        <v>53.54</v>
      </c>
      <c r="E473" s="56">
        <v>55.57</v>
      </c>
    </row>
    <row r="474" spans="1:5" ht="45" x14ac:dyDescent="0.25">
      <c r="A474" s="51">
        <v>105304</v>
      </c>
      <c r="B474" s="30" t="s">
        <v>5336</v>
      </c>
      <c r="C474" s="31" t="s">
        <v>28</v>
      </c>
      <c r="D474" s="57">
        <v>43.76</v>
      </c>
      <c r="E474" s="56">
        <v>45.45</v>
      </c>
    </row>
    <row r="475" spans="1:5" ht="45" x14ac:dyDescent="0.25">
      <c r="A475" s="51">
        <v>105271</v>
      </c>
      <c r="B475" s="30" t="s">
        <v>5315</v>
      </c>
      <c r="C475" s="31" t="s">
        <v>28</v>
      </c>
      <c r="D475" s="57">
        <v>69.38</v>
      </c>
      <c r="E475" s="56">
        <v>71.62</v>
      </c>
    </row>
    <row r="476" spans="1:5" ht="45" x14ac:dyDescent="0.25">
      <c r="A476" s="51">
        <v>105305</v>
      </c>
      <c r="B476" s="30" t="s">
        <v>5337</v>
      </c>
      <c r="C476" s="31" t="s">
        <v>28</v>
      </c>
      <c r="D476" s="57">
        <v>55.31</v>
      </c>
      <c r="E476" s="56">
        <v>57.17</v>
      </c>
    </row>
    <row r="477" spans="1:5" ht="45" x14ac:dyDescent="0.25">
      <c r="A477" s="51">
        <v>105272</v>
      </c>
      <c r="B477" s="30" t="s">
        <v>5316</v>
      </c>
      <c r="C477" s="31" t="s">
        <v>28</v>
      </c>
      <c r="D477" s="57">
        <v>81.91</v>
      </c>
      <c r="E477" s="56">
        <v>84.59</v>
      </c>
    </row>
    <row r="478" spans="1:5" ht="45" x14ac:dyDescent="0.25">
      <c r="A478" s="51">
        <v>105306</v>
      </c>
      <c r="B478" s="30" t="s">
        <v>5338</v>
      </c>
      <c r="C478" s="31" t="s">
        <v>28</v>
      </c>
      <c r="D478" s="57">
        <v>65.56</v>
      </c>
      <c r="E478" s="56">
        <v>67.78</v>
      </c>
    </row>
    <row r="479" spans="1:5" ht="45" x14ac:dyDescent="0.25">
      <c r="A479" s="51">
        <v>105273</v>
      </c>
      <c r="B479" s="30" t="s">
        <v>5317</v>
      </c>
      <c r="C479" s="31" t="s">
        <v>28</v>
      </c>
      <c r="D479" s="57">
        <v>93.67</v>
      </c>
      <c r="E479" s="56">
        <v>96.77</v>
      </c>
    </row>
    <row r="480" spans="1:5" ht="45" x14ac:dyDescent="0.25">
      <c r="A480" s="51">
        <v>105307</v>
      </c>
      <c r="B480" s="30" t="s">
        <v>5339</v>
      </c>
      <c r="C480" s="31" t="s">
        <v>28</v>
      </c>
      <c r="D480" s="57">
        <v>75.05</v>
      </c>
      <c r="E480" s="56">
        <v>77.64</v>
      </c>
    </row>
    <row r="481" spans="1:5" ht="45" x14ac:dyDescent="0.25">
      <c r="A481" s="51">
        <v>105250</v>
      </c>
      <c r="B481" s="30" t="s">
        <v>5295</v>
      </c>
      <c r="C481" s="31" t="s">
        <v>28</v>
      </c>
      <c r="D481" s="57">
        <v>14.07</v>
      </c>
      <c r="E481" s="56">
        <v>14.52</v>
      </c>
    </row>
    <row r="482" spans="1:5" ht="45" x14ac:dyDescent="0.25">
      <c r="A482" s="51">
        <v>105269</v>
      </c>
      <c r="B482" s="30" t="s">
        <v>5313</v>
      </c>
      <c r="C482" s="31" t="s">
        <v>28</v>
      </c>
      <c r="D482" s="57">
        <v>10.82</v>
      </c>
      <c r="E482" s="56">
        <v>11.16</v>
      </c>
    </row>
    <row r="483" spans="1:5" ht="45" x14ac:dyDescent="0.25">
      <c r="A483" s="51">
        <v>105274</v>
      </c>
      <c r="B483" s="30" t="s">
        <v>5318</v>
      </c>
      <c r="C483" s="31" t="s">
        <v>28</v>
      </c>
      <c r="D483" s="57">
        <v>105.73</v>
      </c>
      <c r="E483" s="56">
        <v>109.26</v>
      </c>
    </row>
    <row r="484" spans="1:5" ht="45" x14ac:dyDescent="0.25">
      <c r="A484" s="51">
        <v>105340</v>
      </c>
      <c r="B484" s="30" t="s">
        <v>5350</v>
      </c>
      <c r="C484" s="31" t="s">
        <v>28</v>
      </c>
      <c r="D484" s="57">
        <v>84.83</v>
      </c>
      <c r="E484" s="56">
        <v>87.79</v>
      </c>
    </row>
    <row r="485" spans="1:5" ht="45" x14ac:dyDescent="0.25">
      <c r="A485" s="51">
        <v>105275</v>
      </c>
      <c r="B485" s="30" t="s">
        <v>5319</v>
      </c>
      <c r="C485" s="31" t="s">
        <v>28</v>
      </c>
      <c r="D485" s="57">
        <v>117.99</v>
      </c>
      <c r="E485" s="56">
        <v>121.95</v>
      </c>
    </row>
    <row r="486" spans="1:5" ht="45" x14ac:dyDescent="0.25">
      <c r="A486" s="51">
        <v>105390</v>
      </c>
      <c r="B486" s="30" t="s">
        <v>5376</v>
      </c>
      <c r="C486" s="31" t="s">
        <v>28</v>
      </c>
      <c r="D486" s="57">
        <v>94.81</v>
      </c>
      <c r="E486" s="56">
        <v>98.12</v>
      </c>
    </row>
    <row r="487" spans="1:5" ht="45" x14ac:dyDescent="0.25">
      <c r="A487" s="51">
        <v>105364</v>
      </c>
      <c r="B487" s="30" t="s">
        <v>5455</v>
      </c>
      <c r="C487" s="31" t="s">
        <v>28</v>
      </c>
      <c r="D487" s="57">
        <v>23.12</v>
      </c>
      <c r="E487" s="56">
        <v>24.3</v>
      </c>
    </row>
    <row r="488" spans="1:5" ht="45" x14ac:dyDescent="0.25">
      <c r="A488" s="51">
        <v>105385</v>
      </c>
      <c r="B488" s="30" t="s">
        <v>5471</v>
      </c>
      <c r="C488" s="31" t="s">
        <v>28</v>
      </c>
      <c r="D488" s="57">
        <v>19.05</v>
      </c>
      <c r="E488" s="56">
        <v>20</v>
      </c>
    </row>
    <row r="489" spans="1:5" ht="45" x14ac:dyDescent="0.25">
      <c r="A489" s="51">
        <v>105362</v>
      </c>
      <c r="B489" s="30" t="s">
        <v>5453</v>
      </c>
      <c r="C489" s="31" t="s">
        <v>28</v>
      </c>
      <c r="D489" s="57">
        <v>16.510000000000002</v>
      </c>
      <c r="E489" s="56">
        <v>17.38</v>
      </c>
    </row>
    <row r="490" spans="1:5" ht="45" x14ac:dyDescent="0.25">
      <c r="A490" s="51">
        <v>105383</v>
      </c>
      <c r="B490" s="30" t="s">
        <v>5469</v>
      </c>
      <c r="C490" s="31" t="s">
        <v>28</v>
      </c>
      <c r="D490" s="57">
        <v>13.52</v>
      </c>
      <c r="E490" s="56">
        <v>14.22</v>
      </c>
    </row>
    <row r="491" spans="1:5" ht="45" x14ac:dyDescent="0.25">
      <c r="A491" s="51">
        <v>105363</v>
      </c>
      <c r="B491" s="30" t="s">
        <v>5454</v>
      </c>
      <c r="C491" s="31" t="s">
        <v>28</v>
      </c>
      <c r="D491" s="57">
        <v>19.899999999999999</v>
      </c>
      <c r="E491" s="56">
        <v>20.92</v>
      </c>
    </row>
    <row r="492" spans="1:5" ht="45" x14ac:dyDescent="0.25">
      <c r="A492" s="51">
        <v>105384</v>
      </c>
      <c r="B492" s="30" t="s">
        <v>5470</v>
      </c>
      <c r="C492" s="31" t="s">
        <v>28</v>
      </c>
      <c r="D492" s="57">
        <v>16.36</v>
      </c>
      <c r="E492" s="56">
        <v>17.2</v>
      </c>
    </row>
    <row r="493" spans="1:5" ht="45" x14ac:dyDescent="0.25">
      <c r="A493" s="51">
        <v>105279</v>
      </c>
      <c r="B493" s="30" t="s">
        <v>5323</v>
      </c>
      <c r="C493" s="31" t="s">
        <v>28</v>
      </c>
      <c r="D493" s="57">
        <v>22.18</v>
      </c>
      <c r="E493" s="56">
        <v>22.9</v>
      </c>
    </row>
    <row r="494" spans="1:5" ht="45" x14ac:dyDescent="0.25">
      <c r="A494" s="51">
        <v>105259</v>
      </c>
      <c r="B494" s="30" t="s">
        <v>5304</v>
      </c>
      <c r="C494" s="31" t="s">
        <v>28</v>
      </c>
      <c r="D494" s="57">
        <v>17.38</v>
      </c>
      <c r="E494" s="56">
        <v>17.940000000000001</v>
      </c>
    </row>
    <row r="495" spans="1:5" ht="45" x14ac:dyDescent="0.25">
      <c r="A495" s="51">
        <v>105357</v>
      </c>
      <c r="B495" s="30" t="s">
        <v>5367</v>
      </c>
      <c r="C495" s="31" t="s">
        <v>28</v>
      </c>
      <c r="D495" s="57">
        <v>178.93</v>
      </c>
      <c r="E495" s="56">
        <v>184.79</v>
      </c>
    </row>
    <row r="496" spans="1:5" ht="45" x14ac:dyDescent="0.25">
      <c r="A496" s="51">
        <v>105346</v>
      </c>
      <c r="B496" s="30" t="s">
        <v>5356</v>
      </c>
      <c r="C496" s="31" t="s">
        <v>28</v>
      </c>
      <c r="D496" s="57">
        <v>144.97999999999999</v>
      </c>
      <c r="E496" s="56">
        <v>149.91</v>
      </c>
    </row>
    <row r="497" spans="1:5" ht="45" x14ac:dyDescent="0.25">
      <c r="A497" s="51">
        <v>105358</v>
      </c>
      <c r="B497" s="30" t="s">
        <v>5368</v>
      </c>
      <c r="C497" s="31" t="s">
        <v>28</v>
      </c>
      <c r="D497" s="57">
        <v>218.78</v>
      </c>
      <c r="E497" s="56">
        <v>225.77</v>
      </c>
    </row>
    <row r="498" spans="1:5" ht="45" x14ac:dyDescent="0.25">
      <c r="A498" s="51">
        <v>105347</v>
      </c>
      <c r="B498" s="30" t="s">
        <v>5357</v>
      </c>
      <c r="C498" s="31" t="s">
        <v>28</v>
      </c>
      <c r="D498" s="57">
        <v>178.78</v>
      </c>
      <c r="E498" s="56">
        <v>184.65</v>
      </c>
    </row>
    <row r="499" spans="1:5" ht="45" x14ac:dyDescent="0.25">
      <c r="A499" s="51">
        <v>105280</v>
      </c>
      <c r="B499" s="30" t="s">
        <v>5324</v>
      </c>
      <c r="C499" s="31" t="s">
        <v>28</v>
      </c>
      <c r="D499" s="57">
        <v>29.31</v>
      </c>
      <c r="E499" s="56">
        <v>30.33</v>
      </c>
    </row>
    <row r="500" spans="1:5" ht="45" x14ac:dyDescent="0.25">
      <c r="A500" s="51">
        <v>105283</v>
      </c>
      <c r="B500" s="30" t="s">
        <v>5327</v>
      </c>
      <c r="C500" s="31" t="s">
        <v>28</v>
      </c>
      <c r="D500" s="57">
        <v>23.32</v>
      </c>
      <c r="E500" s="56">
        <v>24.14</v>
      </c>
    </row>
    <row r="501" spans="1:5" ht="45" x14ac:dyDescent="0.25">
      <c r="A501" s="51">
        <v>105281</v>
      </c>
      <c r="B501" s="30" t="s">
        <v>5325</v>
      </c>
      <c r="C501" s="31" t="s">
        <v>28</v>
      </c>
      <c r="D501" s="57">
        <v>36.450000000000003</v>
      </c>
      <c r="E501" s="56">
        <v>37.74</v>
      </c>
    </row>
    <row r="502" spans="1:5" ht="45" x14ac:dyDescent="0.25">
      <c r="A502" s="51">
        <v>105319</v>
      </c>
      <c r="B502" s="30" t="s">
        <v>5342</v>
      </c>
      <c r="C502" s="31" t="s">
        <v>28</v>
      </c>
      <c r="D502" s="57">
        <v>29.29</v>
      </c>
      <c r="E502" s="56">
        <v>30.34</v>
      </c>
    </row>
    <row r="503" spans="1:5" ht="45" x14ac:dyDescent="0.25">
      <c r="A503" s="51">
        <v>105284</v>
      </c>
      <c r="B503" s="30" t="s">
        <v>5328</v>
      </c>
      <c r="C503" s="31" t="s">
        <v>28</v>
      </c>
      <c r="D503" s="57">
        <v>43.9</v>
      </c>
      <c r="E503" s="56">
        <v>45.48</v>
      </c>
    </row>
    <row r="504" spans="1:5" ht="45" x14ac:dyDescent="0.25">
      <c r="A504" s="51">
        <v>105320</v>
      </c>
      <c r="B504" s="30" t="s">
        <v>5343</v>
      </c>
      <c r="C504" s="31" t="s">
        <v>28</v>
      </c>
      <c r="D504" s="57">
        <v>35.56</v>
      </c>
      <c r="E504" s="56">
        <v>36.85</v>
      </c>
    </row>
    <row r="505" spans="1:5" ht="45" x14ac:dyDescent="0.25">
      <c r="A505" s="51">
        <v>105348</v>
      </c>
      <c r="B505" s="30" t="s">
        <v>5358</v>
      </c>
      <c r="C505" s="31" t="s">
        <v>28</v>
      </c>
      <c r="D505" s="57">
        <v>51.3</v>
      </c>
      <c r="E505" s="56">
        <v>53.17</v>
      </c>
    </row>
    <row r="506" spans="1:5" ht="45" x14ac:dyDescent="0.25">
      <c r="A506" s="51">
        <v>105321</v>
      </c>
      <c r="B506" s="30" t="s">
        <v>5344</v>
      </c>
      <c r="C506" s="31" t="s">
        <v>28</v>
      </c>
      <c r="D506" s="57">
        <v>41.79</v>
      </c>
      <c r="E506" s="56">
        <v>43.32</v>
      </c>
    </row>
    <row r="507" spans="1:5" ht="45" x14ac:dyDescent="0.25">
      <c r="A507" s="51">
        <v>105349</v>
      </c>
      <c r="B507" s="30" t="s">
        <v>5359</v>
      </c>
      <c r="C507" s="31" t="s">
        <v>28</v>
      </c>
      <c r="D507" s="57">
        <v>58.72</v>
      </c>
      <c r="E507" s="56">
        <v>60.87</v>
      </c>
    </row>
    <row r="508" spans="1:5" ht="45" x14ac:dyDescent="0.25">
      <c r="A508" s="51">
        <v>105322</v>
      </c>
      <c r="B508" s="30" t="s">
        <v>5345</v>
      </c>
      <c r="C508" s="31" t="s">
        <v>28</v>
      </c>
      <c r="D508" s="57">
        <v>48.03</v>
      </c>
      <c r="E508" s="56">
        <v>49.8</v>
      </c>
    </row>
    <row r="509" spans="1:5" ht="45" x14ac:dyDescent="0.25">
      <c r="A509" s="51">
        <v>105350</v>
      </c>
      <c r="B509" s="30" t="s">
        <v>5360</v>
      </c>
      <c r="C509" s="31" t="s">
        <v>28</v>
      </c>
      <c r="D509" s="57">
        <v>66.12</v>
      </c>
      <c r="E509" s="56">
        <v>68.55</v>
      </c>
    </row>
    <row r="510" spans="1:5" ht="45" x14ac:dyDescent="0.25">
      <c r="A510" s="51">
        <v>105323</v>
      </c>
      <c r="B510" s="30" t="s">
        <v>5346</v>
      </c>
      <c r="C510" s="31" t="s">
        <v>28</v>
      </c>
      <c r="D510" s="57">
        <v>54.25</v>
      </c>
      <c r="E510" s="56">
        <v>56.27</v>
      </c>
    </row>
    <row r="511" spans="1:5" ht="45" x14ac:dyDescent="0.25">
      <c r="A511" s="51">
        <v>105351</v>
      </c>
      <c r="B511" s="30" t="s">
        <v>5361</v>
      </c>
      <c r="C511" s="31" t="s">
        <v>28</v>
      </c>
      <c r="D511" s="57">
        <v>73.8</v>
      </c>
      <c r="E511" s="56">
        <v>76.5</v>
      </c>
    </row>
    <row r="512" spans="1:5" ht="45" x14ac:dyDescent="0.25">
      <c r="A512" s="51">
        <v>105324</v>
      </c>
      <c r="B512" s="30" t="s">
        <v>5347</v>
      </c>
      <c r="C512" s="31" t="s">
        <v>28</v>
      </c>
      <c r="D512" s="57">
        <v>60.76</v>
      </c>
      <c r="E512" s="56">
        <v>63</v>
      </c>
    </row>
    <row r="513" spans="1:5" ht="45" x14ac:dyDescent="0.25">
      <c r="A513" s="51">
        <v>105352</v>
      </c>
      <c r="B513" s="30" t="s">
        <v>5362</v>
      </c>
      <c r="C513" s="31" t="s">
        <v>28</v>
      </c>
      <c r="D513" s="57">
        <v>95.21</v>
      </c>
      <c r="E513" s="56">
        <v>98.21</v>
      </c>
    </row>
    <row r="514" spans="1:5" ht="45" x14ac:dyDescent="0.25">
      <c r="A514" s="51">
        <v>105325</v>
      </c>
      <c r="B514" s="30" t="s">
        <v>5348</v>
      </c>
      <c r="C514" s="31" t="s">
        <v>28</v>
      </c>
      <c r="D514" s="57">
        <v>76.44</v>
      </c>
      <c r="E514" s="56">
        <v>78.94</v>
      </c>
    </row>
    <row r="515" spans="1:5" ht="45" x14ac:dyDescent="0.25">
      <c r="A515" s="51">
        <v>105353</v>
      </c>
      <c r="B515" s="30" t="s">
        <v>5363</v>
      </c>
      <c r="C515" s="31" t="s">
        <v>28</v>
      </c>
      <c r="D515" s="57">
        <v>112.62</v>
      </c>
      <c r="E515" s="56">
        <v>116.19</v>
      </c>
    </row>
    <row r="516" spans="1:5" ht="45" x14ac:dyDescent="0.25">
      <c r="A516" s="51">
        <v>105326</v>
      </c>
      <c r="B516" s="30" t="s">
        <v>5349</v>
      </c>
      <c r="C516" s="31" t="s">
        <v>28</v>
      </c>
      <c r="D516" s="57">
        <v>90.82</v>
      </c>
      <c r="E516" s="56">
        <v>93.79</v>
      </c>
    </row>
    <row r="517" spans="1:5" ht="45" x14ac:dyDescent="0.25">
      <c r="A517" s="51">
        <v>105354</v>
      </c>
      <c r="B517" s="30" t="s">
        <v>5364</v>
      </c>
      <c r="C517" s="31" t="s">
        <v>28</v>
      </c>
      <c r="D517" s="57">
        <v>128.51</v>
      </c>
      <c r="E517" s="56">
        <v>132.63999999999999</v>
      </c>
    </row>
    <row r="518" spans="1:5" ht="45" x14ac:dyDescent="0.25">
      <c r="A518" s="51">
        <v>105344</v>
      </c>
      <c r="B518" s="30" t="s">
        <v>5354</v>
      </c>
      <c r="C518" s="31" t="s">
        <v>28</v>
      </c>
      <c r="D518" s="57">
        <v>103.68</v>
      </c>
      <c r="E518" s="56">
        <v>107.14</v>
      </c>
    </row>
    <row r="519" spans="1:5" ht="45" x14ac:dyDescent="0.25">
      <c r="A519" s="51">
        <v>105278</v>
      </c>
      <c r="B519" s="30" t="s">
        <v>5322</v>
      </c>
      <c r="C519" s="31" t="s">
        <v>28</v>
      </c>
      <c r="D519" s="57">
        <v>19.27</v>
      </c>
      <c r="E519" s="56">
        <v>19.87</v>
      </c>
    </row>
    <row r="520" spans="1:5" ht="45" x14ac:dyDescent="0.25">
      <c r="A520" s="51">
        <v>105343</v>
      </c>
      <c r="B520" s="30" t="s">
        <v>5353</v>
      </c>
      <c r="C520" s="31" t="s">
        <v>28</v>
      </c>
      <c r="D520" s="57">
        <v>14.92</v>
      </c>
      <c r="E520" s="56">
        <v>15.38</v>
      </c>
    </row>
    <row r="521" spans="1:5" ht="45" x14ac:dyDescent="0.25">
      <c r="A521" s="51">
        <v>105355</v>
      </c>
      <c r="B521" s="30" t="s">
        <v>5365</v>
      </c>
      <c r="C521" s="31" t="s">
        <v>28</v>
      </c>
      <c r="D521" s="57">
        <v>144.96</v>
      </c>
      <c r="E521" s="56">
        <v>149.66999999999999</v>
      </c>
    </row>
    <row r="522" spans="1:5" ht="45" x14ac:dyDescent="0.25">
      <c r="A522" s="51">
        <v>105391</v>
      </c>
      <c r="B522" s="30" t="s">
        <v>5377</v>
      </c>
      <c r="C522" s="31" t="s">
        <v>28</v>
      </c>
      <c r="D522" s="57">
        <v>117.08</v>
      </c>
      <c r="E522" s="56">
        <v>121.04</v>
      </c>
    </row>
    <row r="523" spans="1:5" ht="45" x14ac:dyDescent="0.25">
      <c r="A523" s="51">
        <v>105356</v>
      </c>
      <c r="B523" s="30" t="s">
        <v>5366</v>
      </c>
      <c r="C523" s="31" t="s">
        <v>28</v>
      </c>
      <c r="D523" s="57">
        <v>161.82</v>
      </c>
      <c r="E523" s="56">
        <v>167.1</v>
      </c>
    </row>
    <row r="524" spans="1:5" ht="45" x14ac:dyDescent="0.25">
      <c r="A524" s="51">
        <v>105345</v>
      </c>
      <c r="B524" s="30" t="s">
        <v>5355</v>
      </c>
      <c r="C524" s="31" t="s">
        <v>28</v>
      </c>
      <c r="D524" s="57">
        <v>130.91999999999999</v>
      </c>
      <c r="E524" s="56">
        <v>135.35</v>
      </c>
    </row>
    <row r="525" spans="1:5" ht="45" x14ac:dyDescent="0.25">
      <c r="A525" s="51">
        <v>105367</v>
      </c>
      <c r="B525" s="30" t="s">
        <v>5458</v>
      </c>
      <c r="C525" s="31" t="s">
        <v>28</v>
      </c>
      <c r="D525" s="57">
        <v>31.85</v>
      </c>
      <c r="E525" s="56">
        <v>33.43</v>
      </c>
    </row>
    <row r="526" spans="1:5" ht="45" x14ac:dyDescent="0.25">
      <c r="A526" s="51">
        <v>105371</v>
      </c>
      <c r="B526" s="30" t="s">
        <v>5461</v>
      </c>
      <c r="C526" s="31" t="s">
        <v>28</v>
      </c>
      <c r="D526" s="57">
        <v>26.42</v>
      </c>
      <c r="E526" s="56">
        <v>27.7</v>
      </c>
    </row>
    <row r="527" spans="1:5" ht="45" x14ac:dyDescent="0.25">
      <c r="A527" s="51">
        <v>105365</v>
      </c>
      <c r="B527" s="30" t="s">
        <v>5456</v>
      </c>
      <c r="C527" s="31" t="s">
        <v>28</v>
      </c>
      <c r="D527" s="57">
        <v>22.48</v>
      </c>
      <c r="E527" s="56">
        <v>23.63</v>
      </c>
    </row>
    <row r="528" spans="1:5" ht="45" x14ac:dyDescent="0.25">
      <c r="A528" s="51">
        <v>105386</v>
      </c>
      <c r="B528" s="30" t="s">
        <v>5472</v>
      </c>
      <c r="C528" s="31" t="s">
        <v>28</v>
      </c>
      <c r="D528" s="57">
        <v>18.489999999999998</v>
      </c>
      <c r="E528" s="56">
        <v>19.43</v>
      </c>
    </row>
    <row r="529" spans="1:5" ht="45" x14ac:dyDescent="0.25">
      <c r="A529" s="51">
        <v>105366</v>
      </c>
      <c r="B529" s="30" t="s">
        <v>5457</v>
      </c>
      <c r="C529" s="31" t="s">
        <v>28</v>
      </c>
      <c r="D529" s="57">
        <v>27.34</v>
      </c>
      <c r="E529" s="56">
        <v>28.7</v>
      </c>
    </row>
    <row r="530" spans="1:5" ht="45" x14ac:dyDescent="0.25">
      <c r="A530" s="51">
        <v>105387</v>
      </c>
      <c r="B530" s="30" t="s">
        <v>5473</v>
      </c>
      <c r="C530" s="31" t="s">
        <v>28</v>
      </c>
      <c r="D530" s="57">
        <v>22.62</v>
      </c>
      <c r="E530" s="56">
        <v>23.73</v>
      </c>
    </row>
    <row r="531" spans="1:5" ht="45" x14ac:dyDescent="0.25">
      <c r="A531" s="51">
        <v>97177</v>
      </c>
      <c r="B531" s="30" t="s">
        <v>5393</v>
      </c>
      <c r="C531" s="31" t="s">
        <v>25</v>
      </c>
      <c r="D531" s="57">
        <v>68.48</v>
      </c>
      <c r="E531" s="56">
        <v>71.08</v>
      </c>
    </row>
    <row r="532" spans="1:5" ht="45" x14ac:dyDescent="0.25">
      <c r="A532" s="51">
        <v>97187</v>
      </c>
      <c r="B532" s="30" t="s">
        <v>5403</v>
      </c>
      <c r="C532" s="31" t="s">
        <v>25</v>
      </c>
      <c r="D532" s="57">
        <v>61.21</v>
      </c>
      <c r="E532" s="56">
        <v>63.6</v>
      </c>
    </row>
    <row r="533" spans="1:5" ht="45" x14ac:dyDescent="0.25">
      <c r="A533" s="51">
        <v>97178</v>
      </c>
      <c r="B533" s="30" t="s">
        <v>5394</v>
      </c>
      <c r="C533" s="31" t="s">
        <v>25</v>
      </c>
      <c r="D533" s="57">
        <v>83.29</v>
      </c>
      <c r="E533" s="56">
        <v>86.46</v>
      </c>
    </row>
    <row r="534" spans="1:5" ht="45" x14ac:dyDescent="0.25">
      <c r="A534" s="51">
        <v>97188</v>
      </c>
      <c r="B534" s="30" t="s">
        <v>5404</v>
      </c>
      <c r="C534" s="31" t="s">
        <v>25</v>
      </c>
      <c r="D534" s="57">
        <v>74.53</v>
      </c>
      <c r="E534" s="56">
        <v>77.48</v>
      </c>
    </row>
    <row r="535" spans="1:5" ht="45" x14ac:dyDescent="0.25">
      <c r="A535" s="51">
        <v>97179</v>
      </c>
      <c r="B535" s="30" t="s">
        <v>5395</v>
      </c>
      <c r="C535" s="31" t="s">
        <v>25</v>
      </c>
      <c r="D535" s="57">
        <v>98.07</v>
      </c>
      <c r="E535" s="56">
        <v>101.86</v>
      </c>
    </row>
    <row r="536" spans="1:5" ht="45" x14ac:dyDescent="0.25">
      <c r="A536" s="51">
        <v>97189</v>
      </c>
      <c r="B536" s="30" t="s">
        <v>5405</v>
      </c>
      <c r="C536" s="31" t="s">
        <v>25</v>
      </c>
      <c r="D536" s="57">
        <v>87.84</v>
      </c>
      <c r="E536" s="56">
        <v>91.35</v>
      </c>
    </row>
    <row r="537" spans="1:5" ht="45" x14ac:dyDescent="0.25">
      <c r="A537" s="51">
        <v>97180</v>
      </c>
      <c r="B537" s="30" t="s">
        <v>5396</v>
      </c>
      <c r="C537" s="31" t="s">
        <v>25</v>
      </c>
      <c r="D537" s="57">
        <v>112.87</v>
      </c>
      <c r="E537" s="56">
        <v>117.23</v>
      </c>
    </row>
    <row r="538" spans="1:5" ht="45" x14ac:dyDescent="0.25">
      <c r="A538" s="51">
        <v>97190</v>
      </c>
      <c r="B538" s="30" t="s">
        <v>5406</v>
      </c>
      <c r="C538" s="31" t="s">
        <v>25</v>
      </c>
      <c r="D538" s="57">
        <v>101.15</v>
      </c>
      <c r="E538" s="56">
        <v>105.2</v>
      </c>
    </row>
    <row r="539" spans="1:5" ht="45" x14ac:dyDescent="0.25">
      <c r="A539" s="51">
        <v>97181</v>
      </c>
      <c r="B539" s="30" t="s">
        <v>5397</v>
      </c>
      <c r="C539" s="31" t="s">
        <v>25</v>
      </c>
      <c r="D539" s="57">
        <v>127.65</v>
      </c>
      <c r="E539" s="56">
        <v>132.62</v>
      </c>
    </row>
    <row r="540" spans="1:5" ht="45" x14ac:dyDescent="0.25">
      <c r="A540" s="51">
        <v>97191</v>
      </c>
      <c r="B540" s="30" t="s">
        <v>5407</v>
      </c>
      <c r="C540" s="31" t="s">
        <v>25</v>
      </c>
      <c r="D540" s="57">
        <v>114.47</v>
      </c>
      <c r="E540" s="56">
        <v>119.08</v>
      </c>
    </row>
    <row r="541" spans="1:5" ht="45" x14ac:dyDescent="0.25">
      <c r="A541" s="51">
        <v>97182</v>
      </c>
      <c r="B541" s="30" t="s">
        <v>5398</v>
      </c>
      <c r="C541" s="31" t="s">
        <v>25</v>
      </c>
      <c r="D541" s="57">
        <v>146.83000000000001</v>
      </c>
      <c r="E541" s="56">
        <v>152.36000000000001</v>
      </c>
    </row>
    <row r="542" spans="1:5" ht="45" x14ac:dyDescent="0.25">
      <c r="A542" s="51">
        <v>97192</v>
      </c>
      <c r="B542" s="30" t="s">
        <v>5408</v>
      </c>
      <c r="C542" s="31" t="s">
        <v>25</v>
      </c>
      <c r="D542" s="57">
        <v>131.12</v>
      </c>
      <c r="E542" s="56">
        <v>136.26</v>
      </c>
    </row>
    <row r="543" spans="1:5" ht="33.75" x14ac:dyDescent="0.25">
      <c r="A543" s="51">
        <v>97173</v>
      </c>
      <c r="B543" s="30" t="s">
        <v>5389</v>
      </c>
      <c r="C543" s="31" t="s">
        <v>25</v>
      </c>
      <c r="D543" s="57">
        <v>38.89</v>
      </c>
      <c r="E543" s="56">
        <v>40.299999999999997</v>
      </c>
    </row>
    <row r="544" spans="1:5" ht="45" x14ac:dyDescent="0.25">
      <c r="A544" s="51">
        <v>97183</v>
      </c>
      <c r="B544" s="30" t="s">
        <v>5399</v>
      </c>
      <c r="C544" s="31" t="s">
        <v>25</v>
      </c>
      <c r="D544" s="57">
        <v>34.57</v>
      </c>
      <c r="E544" s="56">
        <v>35.89</v>
      </c>
    </row>
    <row r="545" spans="1:5" ht="33.75" x14ac:dyDescent="0.25">
      <c r="A545" s="51">
        <v>97174</v>
      </c>
      <c r="B545" s="30" t="s">
        <v>5390</v>
      </c>
      <c r="C545" s="31" t="s">
        <v>25</v>
      </c>
      <c r="D545" s="57">
        <v>46.29</v>
      </c>
      <c r="E545" s="56">
        <v>47.99</v>
      </c>
    </row>
    <row r="546" spans="1:5" ht="45" x14ac:dyDescent="0.25">
      <c r="A546" s="51">
        <v>97184</v>
      </c>
      <c r="B546" s="30" t="s">
        <v>5400</v>
      </c>
      <c r="C546" s="31" t="s">
        <v>25</v>
      </c>
      <c r="D546" s="57">
        <v>41.23</v>
      </c>
      <c r="E546" s="56">
        <v>42.81</v>
      </c>
    </row>
    <row r="547" spans="1:5" ht="33.75" x14ac:dyDescent="0.25">
      <c r="A547" s="51">
        <v>97175</v>
      </c>
      <c r="B547" s="30" t="s">
        <v>5391</v>
      </c>
      <c r="C547" s="31" t="s">
        <v>25</v>
      </c>
      <c r="D547" s="57">
        <v>53.68</v>
      </c>
      <c r="E547" s="56">
        <v>55.68</v>
      </c>
    </row>
    <row r="548" spans="1:5" ht="45" x14ac:dyDescent="0.25">
      <c r="A548" s="51">
        <v>97185</v>
      </c>
      <c r="B548" s="30" t="s">
        <v>5401</v>
      </c>
      <c r="C548" s="31" t="s">
        <v>25</v>
      </c>
      <c r="D548" s="57">
        <v>47.89</v>
      </c>
      <c r="E548" s="56">
        <v>49.75</v>
      </c>
    </row>
    <row r="549" spans="1:5" ht="33.75" x14ac:dyDescent="0.25">
      <c r="A549" s="51">
        <v>97176</v>
      </c>
      <c r="B549" s="30" t="s">
        <v>5392</v>
      </c>
      <c r="C549" s="31" t="s">
        <v>25</v>
      </c>
      <c r="D549" s="57">
        <v>61.08</v>
      </c>
      <c r="E549" s="56">
        <v>63.38</v>
      </c>
    </row>
    <row r="550" spans="1:5" ht="45" x14ac:dyDescent="0.25">
      <c r="A550" s="51">
        <v>97186</v>
      </c>
      <c r="B550" s="30" t="s">
        <v>5402</v>
      </c>
      <c r="C550" s="31" t="s">
        <v>25</v>
      </c>
      <c r="D550" s="57">
        <v>54.55</v>
      </c>
      <c r="E550" s="56">
        <v>56.66</v>
      </c>
    </row>
    <row r="551" spans="1:5" ht="33.75" x14ac:dyDescent="0.25">
      <c r="A551" s="51">
        <v>97142</v>
      </c>
      <c r="B551" s="30" t="s">
        <v>5263</v>
      </c>
      <c r="C551" s="31" t="s">
        <v>25</v>
      </c>
      <c r="D551" s="57">
        <v>5.0999999999999996</v>
      </c>
      <c r="E551" s="56">
        <v>5.28</v>
      </c>
    </row>
    <row r="552" spans="1:5" ht="45" x14ac:dyDescent="0.25">
      <c r="A552" s="51">
        <v>97158</v>
      </c>
      <c r="B552" s="30" t="s">
        <v>5279</v>
      </c>
      <c r="C552" s="31" t="s">
        <v>25</v>
      </c>
      <c r="D552" s="57">
        <v>3.93</v>
      </c>
      <c r="E552" s="56">
        <v>4.08</v>
      </c>
    </row>
    <row r="553" spans="1:5" ht="33.75" x14ac:dyDescent="0.25">
      <c r="A553" s="51">
        <v>97155</v>
      </c>
      <c r="B553" s="30" t="s">
        <v>5276</v>
      </c>
      <c r="C553" s="31" t="s">
        <v>25</v>
      </c>
      <c r="D553" s="57">
        <v>40.96</v>
      </c>
      <c r="E553" s="56">
        <v>42.38</v>
      </c>
    </row>
    <row r="554" spans="1:5" ht="45" x14ac:dyDescent="0.25">
      <c r="A554" s="51">
        <v>97171</v>
      </c>
      <c r="B554" s="30" t="s">
        <v>5292</v>
      </c>
      <c r="C554" s="31" t="s">
        <v>25</v>
      </c>
      <c r="D554" s="57">
        <v>32.68</v>
      </c>
      <c r="E554" s="56">
        <v>33.880000000000003</v>
      </c>
    </row>
    <row r="555" spans="1:5" ht="33.75" x14ac:dyDescent="0.25">
      <c r="A555" s="51">
        <v>97156</v>
      </c>
      <c r="B555" s="30" t="s">
        <v>5277</v>
      </c>
      <c r="C555" s="31" t="s">
        <v>25</v>
      </c>
      <c r="D555" s="57">
        <v>49.07</v>
      </c>
      <c r="E555" s="56">
        <v>50.77</v>
      </c>
    </row>
    <row r="556" spans="1:5" ht="45" x14ac:dyDescent="0.25">
      <c r="A556" s="51">
        <v>97172</v>
      </c>
      <c r="B556" s="30" t="s">
        <v>5293</v>
      </c>
      <c r="C556" s="31" t="s">
        <v>25</v>
      </c>
      <c r="D556" s="57">
        <v>39.32</v>
      </c>
      <c r="E556" s="56">
        <v>40.76</v>
      </c>
    </row>
    <row r="557" spans="1:5" ht="33.75" x14ac:dyDescent="0.25">
      <c r="A557" s="51">
        <v>97143</v>
      </c>
      <c r="B557" s="30" t="s">
        <v>5264</v>
      </c>
      <c r="C557" s="31" t="s">
        <v>25</v>
      </c>
      <c r="D557" s="57">
        <v>6.76</v>
      </c>
      <c r="E557" s="56">
        <v>7.01</v>
      </c>
    </row>
    <row r="558" spans="1:5" ht="45" x14ac:dyDescent="0.25">
      <c r="A558" s="51">
        <v>97159</v>
      </c>
      <c r="B558" s="30" t="s">
        <v>5280</v>
      </c>
      <c r="C558" s="31" t="s">
        <v>25</v>
      </c>
      <c r="D558" s="57">
        <v>5.31</v>
      </c>
      <c r="E558" s="56">
        <v>5.51</v>
      </c>
    </row>
    <row r="559" spans="1:5" ht="33.75" x14ac:dyDescent="0.25">
      <c r="A559" s="51">
        <v>97144</v>
      </c>
      <c r="B559" s="30" t="s">
        <v>5265</v>
      </c>
      <c r="C559" s="31" t="s">
        <v>25</v>
      </c>
      <c r="D559" s="57">
        <v>8.42</v>
      </c>
      <c r="E559" s="56">
        <v>8.73</v>
      </c>
    </row>
    <row r="560" spans="1:5" ht="45" x14ac:dyDescent="0.25">
      <c r="A560" s="51">
        <v>97160</v>
      </c>
      <c r="B560" s="30" t="s">
        <v>5281</v>
      </c>
      <c r="C560" s="31" t="s">
        <v>25</v>
      </c>
      <c r="D560" s="57">
        <v>6.66</v>
      </c>
      <c r="E560" s="56">
        <v>6.93</v>
      </c>
    </row>
    <row r="561" spans="1:5" ht="33.75" x14ac:dyDescent="0.25">
      <c r="A561" s="51">
        <v>97145</v>
      </c>
      <c r="B561" s="30" t="s">
        <v>5266</v>
      </c>
      <c r="C561" s="31" t="s">
        <v>25</v>
      </c>
      <c r="D561" s="57">
        <v>10.09</v>
      </c>
      <c r="E561" s="56">
        <v>10.48</v>
      </c>
    </row>
    <row r="562" spans="1:5" ht="45" x14ac:dyDescent="0.25">
      <c r="A562" s="51">
        <v>97161</v>
      </c>
      <c r="B562" s="30" t="s">
        <v>5282</v>
      </c>
      <c r="C562" s="31" t="s">
        <v>25</v>
      </c>
      <c r="D562" s="57">
        <v>8.0500000000000007</v>
      </c>
      <c r="E562" s="56">
        <v>8.3800000000000008</v>
      </c>
    </row>
    <row r="563" spans="1:5" ht="33.75" x14ac:dyDescent="0.25">
      <c r="A563" s="51">
        <v>97146</v>
      </c>
      <c r="B563" s="30" t="s">
        <v>5267</v>
      </c>
      <c r="C563" s="31" t="s">
        <v>25</v>
      </c>
      <c r="D563" s="57">
        <v>11.78</v>
      </c>
      <c r="E563" s="56">
        <v>12.22</v>
      </c>
    </row>
    <row r="564" spans="1:5" ht="45" x14ac:dyDescent="0.25">
      <c r="A564" s="51">
        <v>97162</v>
      </c>
      <c r="B564" s="30" t="s">
        <v>5283</v>
      </c>
      <c r="C564" s="31" t="s">
        <v>25</v>
      </c>
      <c r="D564" s="57">
        <v>9.4600000000000009</v>
      </c>
      <c r="E564" s="56">
        <v>9.83</v>
      </c>
    </row>
    <row r="565" spans="1:5" ht="33.75" x14ac:dyDescent="0.25">
      <c r="A565" s="51">
        <v>97147</v>
      </c>
      <c r="B565" s="30" t="s">
        <v>5268</v>
      </c>
      <c r="C565" s="31" t="s">
        <v>25</v>
      </c>
      <c r="D565" s="57">
        <v>13.44</v>
      </c>
      <c r="E565" s="56">
        <v>13.98</v>
      </c>
    </row>
    <row r="566" spans="1:5" ht="45" x14ac:dyDescent="0.25">
      <c r="A566" s="51">
        <v>97163</v>
      </c>
      <c r="B566" s="30" t="s">
        <v>5284</v>
      </c>
      <c r="C566" s="31" t="s">
        <v>25</v>
      </c>
      <c r="D566" s="57">
        <v>10.83</v>
      </c>
      <c r="E566" s="56">
        <v>11.28</v>
      </c>
    </row>
    <row r="567" spans="1:5" ht="33.75" x14ac:dyDescent="0.25">
      <c r="A567" s="51">
        <v>97148</v>
      </c>
      <c r="B567" s="30" t="s">
        <v>5269</v>
      </c>
      <c r="C567" s="31" t="s">
        <v>25</v>
      </c>
      <c r="D567" s="57">
        <v>15.11</v>
      </c>
      <c r="E567" s="56">
        <v>15.72</v>
      </c>
    </row>
    <row r="568" spans="1:5" ht="45" x14ac:dyDescent="0.25">
      <c r="A568" s="51">
        <v>97164</v>
      </c>
      <c r="B568" s="30" t="s">
        <v>5285</v>
      </c>
      <c r="C568" s="31" t="s">
        <v>25</v>
      </c>
      <c r="D568" s="57">
        <v>12.23</v>
      </c>
      <c r="E568" s="56">
        <v>12.73</v>
      </c>
    </row>
    <row r="569" spans="1:5" ht="33.75" x14ac:dyDescent="0.25">
      <c r="A569" s="51">
        <v>97149</v>
      </c>
      <c r="B569" s="30" t="s">
        <v>5270</v>
      </c>
      <c r="C569" s="31" t="s">
        <v>25</v>
      </c>
      <c r="D569" s="57">
        <v>16.829999999999998</v>
      </c>
      <c r="E569" s="56">
        <v>17.489999999999998</v>
      </c>
    </row>
    <row r="570" spans="1:5" ht="45" x14ac:dyDescent="0.25">
      <c r="A570" s="51">
        <v>97165</v>
      </c>
      <c r="B570" s="30" t="s">
        <v>5286</v>
      </c>
      <c r="C570" s="31" t="s">
        <v>25</v>
      </c>
      <c r="D570" s="57">
        <v>13.64</v>
      </c>
      <c r="E570" s="56">
        <v>14.19</v>
      </c>
    </row>
    <row r="571" spans="1:5" ht="33.75" x14ac:dyDescent="0.25">
      <c r="A571" s="51">
        <v>97150</v>
      </c>
      <c r="B571" s="30" t="s">
        <v>5271</v>
      </c>
      <c r="C571" s="31" t="s">
        <v>25</v>
      </c>
      <c r="D571" s="57">
        <v>21.89</v>
      </c>
      <c r="E571" s="56">
        <v>22.62</v>
      </c>
    </row>
    <row r="572" spans="1:5" ht="45" x14ac:dyDescent="0.25">
      <c r="A572" s="51">
        <v>97166</v>
      </c>
      <c r="B572" s="30" t="s">
        <v>5287</v>
      </c>
      <c r="C572" s="31" t="s">
        <v>25</v>
      </c>
      <c r="D572" s="57">
        <v>17.32</v>
      </c>
      <c r="E572" s="56">
        <v>17.93</v>
      </c>
    </row>
    <row r="573" spans="1:5" ht="33.75" x14ac:dyDescent="0.25">
      <c r="A573" s="51">
        <v>97151</v>
      </c>
      <c r="B573" s="30" t="s">
        <v>5272</v>
      </c>
      <c r="C573" s="31" t="s">
        <v>25</v>
      </c>
      <c r="D573" s="57">
        <v>25.79</v>
      </c>
      <c r="E573" s="56">
        <v>26.67</v>
      </c>
    </row>
    <row r="574" spans="1:5" ht="45" x14ac:dyDescent="0.25">
      <c r="A574" s="51">
        <v>97167</v>
      </c>
      <c r="B574" s="30" t="s">
        <v>5288</v>
      </c>
      <c r="C574" s="31" t="s">
        <v>25</v>
      </c>
      <c r="D574" s="57">
        <v>20.48</v>
      </c>
      <c r="E574" s="56">
        <v>21.22</v>
      </c>
    </row>
    <row r="575" spans="1:5" ht="33.75" x14ac:dyDescent="0.25">
      <c r="A575" s="51">
        <v>97152</v>
      </c>
      <c r="B575" s="30" t="s">
        <v>5273</v>
      </c>
      <c r="C575" s="31" t="s">
        <v>25</v>
      </c>
      <c r="D575" s="57">
        <v>29.46</v>
      </c>
      <c r="E575" s="56">
        <v>30.46</v>
      </c>
    </row>
    <row r="576" spans="1:5" ht="45" x14ac:dyDescent="0.25">
      <c r="A576" s="51">
        <v>97168</v>
      </c>
      <c r="B576" s="30" t="s">
        <v>5289</v>
      </c>
      <c r="C576" s="31" t="s">
        <v>25</v>
      </c>
      <c r="D576" s="57">
        <v>23.41</v>
      </c>
      <c r="E576" s="56">
        <v>24.24</v>
      </c>
    </row>
    <row r="577" spans="1:5" ht="33.75" x14ac:dyDescent="0.25">
      <c r="A577" s="51">
        <v>97141</v>
      </c>
      <c r="B577" s="30" t="s">
        <v>5262</v>
      </c>
      <c r="C577" s="31" t="s">
        <v>25</v>
      </c>
      <c r="D577" s="57">
        <v>4.4400000000000004</v>
      </c>
      <c r="E577" s="56">
        <v>4.58</v>
      </c>
    </row>
    <row r="578" spans="1:5" ht="33.75" x14ac:dyDescent="0.25">
      <c r="A578" s="51">
        <v>97157</v>
      </c>
      <c r="B578" s="30" t="s">
        <v>5278</v>
      </c>
      <c r="C578" s="31" t="s">
        <v>25</v>
      </c>
      <c r="D578" s="57">
        <v>3.37</v>
      </c>
      <c r="E578" s="56">
        <v>3.49</v>
      </c>
    </row>
    <row r="579" spans="1:5" ht="33.75" x14ac:dyDescent="0.25">
      <c r="A579" s="51">
        <v>97153</v>
      </c>
      <c r="B579" s="30" t="s">
        <v>5274</v>
      </c>
      <c r="C579" s="31" t="s">
        <v>25</v>
      </c>
      <c r="D579" s="57">
        <v>33.26</v>
      </c>
      <c r="E579" s="56">
        <v>34.409999999999997</v>
      </c>
    </row>
    <row r="580" spans="1:5" ht="45" x14ac:dyDescent="0.25">
      <c r="A580" s="51">
        <v>97169</v>
      </c>
      <c r="B580" s="30" t="s">
        <v>5290</v>
      </c>
      <c r="C580" s="31" t="s">
        <v>25</v>
      </c>
      <c r="D580" s="57">
        <v>26.47</v>
      </c>
      <c r="E580" s="56">
        <v>27.43</v>
      </c>
    </row>
    <row r="581" spans="1:5" ht="33.75" x14ac:dyDescent="0.25">
      <c r="A581" s="51">
        <v>97154</v>
      </c>
      <c r="B581" s="30" t="s">
        <v>5275</v>
      </c>
      <c r="C581" s="31" t="s">
        <v>25</v>
      </c>
      <c r="D581" s="57">
        <v>37.1</v>
      </c>
      <c r="E581" s="56">
        <v>38.380000000000003</v>
      </c>
    </row>
    <row r="582" spans="1:5" ht="45" x14ac:dyDescent="0.25">
      <c r="A582" s="51">
        <v>97170</v>
      </c>
      <c r="B582" s="30" t="s">
        <v>5291</v>
      </c>
      <c r="C582" s="31" t="s">
        <v>25</v>
      </c>
      <c r="D582" s="57">
        <v>29.57</v>
      </c>
      <c r="E582" s="56">
        <v>30.64</v>
      </c>
    </row>
    <row r="583" spans="1:5" ht="45" x14ac:dyDescent="0.25">
      <c r="A583" s="51">
        <v>105311</v>
      </c>
      <c r="B583" s="30" t="s">
        <v>5431</v>
      </c>
      <c r="C583" s="31" t="s">
        <v>25</v>
      </c>
      <c r="D583" s="57">
        <v>3.54</v>
      </c>
      <c r="E583" s="56">
        <v>3.72</v>
      </c>
    </row>
    <row r="584" spans="1:5" ht="45" x14ac:dyDescent="0.25">
      <c r="A584" s="51">
        <v>105339</v>
      </c>
      <c r="B584" s="30" t="s">
        <v>5449</v>
      </c>
      <c r="C584" s="31" t="s">
        <v>25</v>
      </c>
      <c r="D584" s="57">
        <v>2.92</v>
      </c>
      <c r="E584" s="56">
        <v>3.06</v>
      </c>
    </row>
    <row r="585" spans="1:5" ht="45" x14ac:dyDescent="0.25">
      <c r="A585" s="51">
        <v>97127</v>
      </c>
      <c r="B585" s="30" t="s">
        <v>5474</v>
      </c>
      <c r="C585" s="31" t="s">
        <v>25</v>
      </c>
      <c r="D585" s="57">
        <v>4.63</v>
      </c>
      <c r="E585" s="56">
        <v>4.8499999999999996</v>
      </c>
    </row>
    <row r="586" spans="1:5" ht="45" x14ac:dyDescent="0.25">
      <c r="A586" s="51">
        <v>97134</v>
      </c>
      <c r="B586" s="30" t="s">
        <v>5481</v>
      </c>
      <c r="C586" s="31" t="s">
        <v>25</v>
      </c>
      <c r="D586" s="57">
        <v>3.82</v>
      </c>
      <c r="E586" s="56">
        <v>4.01</v>
      </c>
    </row>
    <row r="587" spans="1:5" ht="45" x14ac:dyDescent="0.25">
      <c r="A587" s="51">
        <v>97128</v>
      </c>
      <c r="B587" s="30" t="s">
        <v>5475</v>
      </c>
      <c r="C587" s="31" t="s">
        <v>25</v>
      </c>
      <c r="D587" s="57">
        <v>9.18</v>
      </c>
      <c r="E587" s="56">
        <v>9.5299999999999994</v>
      </c>
    </row>
    <row r="588" spans="1:5" ht="45" x14ac:dyDescent="0.25">
      <c r="A588" s="51">
        <v>97135</v>
      </c>
      <c r="B588" s="30" t="s">
        <v>5482</v>
      </c>
      <c r="C588" s="31" t="s">
        <v>25</v>
      </c>
      <c r="D588" s="57">
        <v>7.04</v>
      </c>
      <c r="E588" s="56">
        <v>7.32</v>
      </c>
    </row>
    <row r="589" spans="1:5" ht="45" x14ac:dyDescent="0.25">
      <c r="A589" s="51">
        <v>97129</v>
      </c>
      <c r="B589" s="30" t="s">
        <v>5476</v>
      </c>
      <c r="C589" s="31" t="s">
        <v>25</v>
      </c>
      <c r="D589" s="57">
        <v>10.87</v>
      </c>
      <c r="E589" s="56">
        <v>11.3</v>
      </c>
    </row>
    <row r="590" spans="1:5" ht="45" x14ac:dyDescent="0.25">
      <c r="A590" s="51">
        <v>97136</v>
      </c>
      <c r="B590" s="30" t="s">
        <v>5483</v>
      </c>
      <c r="C590" s="31" t="s">
        <v>25</v>
      </c>
      <c r="D590" s="57">
        <v>8.35</v>
      </c>
      <c r="E590" s="56">
        <v>8.68</v>
      </c>
    </row>
    <row r="591" spans="1:5" ht="45" x14ac:dyDescent="0.25">
      <c r="A591" s="51">
        <v>97130</v>
      </c>
      <c r="B591" s="30" t="s">
        <v>5477</v>
      </c>
      <c r="C591" s="31" t="s">
        <v>25</v>
      </c>
      <c r="D591" s="57">
        <v>12.57</v>
      </c>
      <c r="E591" s="56">
        <v>13.07</v>
      </c>
    </row>
    <row r="592" spans="1:5" ht="45" x14ac:dyDescent="0.25">
      <c r="A592" s="51">
        <v>97137</v>
      </c>
      <c r="B592" s="30" t="s">
        <v>5484</v>
      </c>
      <c r="C592" s="31" t="s">
        <v>25</v>
      </c>
      <c r="D592" s="57">
        <v>9.67</v>
      </c>
      <c r="E592" s="56">
        <v>10.039999999999999</v>
      </c>
    </row>
    <row r="593" spans="1:5" ht="45" x14ac:dyDescent="0.25">
      <c r="A593" s="51">
        <v>97131</v>
      </c>
      <c r="B593" s="30" t="s">
        <v>5478</v>
      </c>
      <c r="C593" s="31" t="s">
        <v>25</v>
      </c>
      <c r="D593" s="57">
        <v>14.26</v>
      </c>
      <c r="E593" s="56">
        <v>14.83</v>
      </c>
    </row>
    <row r="594" spans="1:5" ht="45" x14ac:dyDescent="0.25">
      <c r="A594" s="51">
        <v>97138</v>
      </c>
      <c r="B594" s="30" t="s">
        <v>5485</v>
      </c>
      <c r="C594" s="31" t="s">
        <v>25</v>
      </c>
      <c r="D594" s="57">
        <v>10.96</v>
      </c>
      <c r="E594" s="56">
        <v>11.4</v>
      </c>
    </row>
    <row r="595" spans="1:5" ht="45" x14ac:dyDescent="0.25">
      <c r="A595" s="51">
        <v>97132</v>
      </c>
      <c r="B595" s="30" t="s">
        <v>5479</v>
      </c>
      <c r="C595" s="31" t="s">
        <v>25</v>
      </c>
      <c r="D595" s="57">
        <v>15.98</v>
      </c>
      <c r="E595" s="56">
        <v>16.61</v>
      </c>
    </row>
    <row r="596" spans="1:5" ht="45" x14ac:dyDescent="0.25">
      <c r="A596" s="51">
        <v>97139</v>
      </c>
      <c r="B596" s="30" t="s">
        <v>5486</v>
      </c>
      <c r="C596" s="31" t="s">
        <v>25</v>
      </c>
      <c r="D596" s="57">
        <v>12.28</v>
      </c>
      <c r="E596" s="56">
        <v>12.76</v>
      </c>
    </row>
    <row r="597" spans="1:5" ht="45" x14ac:dyDescent="0.25">
      <c r="A597" s="51">
        <v>97133</v>
      </c>
      <c r="B597" s="30" t="s">
        <v>5480</v>
      </c>
      <c r="C597" s="31" t="s">
        <v>25</v>
      </c>
      <c r="D597" s="57">
        <v>19.37</v>
      </c>
      <c r="E597" s="56">
        <v>20.12</v>
      </c>
    </row>
    <row r="598" spans="1:5" ht="45" x14ac:dyDescent="0.25">
      <c r="A598" s="51">
        <v>97140</v>
      </c>
      <c r="B598" s="30" t="s">
        <v>5487</v>
      </c>
      <c r="C598" s="31" t="s">
        <v>25</v>
      </c>
      <c r="D598" s="57">
        <v>14.9</v>
      </c>
      <c r="E598" s="56">
        <v>15.47</v>
      </c>
    </row>
    <row r="599" spans="1:5" ht="33.75" x14ac:dyDescent="0.25">
      <c r="A599" s="51">
        <v>97123</v>
      </c>
      <c r="B599" s="30" t="s">
        <v>5411</v>
      </c>
      <c r="C599" s="31" t="s">
        <v>25</v>
      </c>
      <c r="D599" s="57">
        <v>3.81</v>
      </c>
      <c r="E599" s="56">
        <v>4</v>
      </c>
    </row>
    <row r="600" spans="1:5" ht="45" x14ac:dyDescent="0.25">
      <c r="A600" s="51">
        <v>97126</v>
      </c>
      <c r="B600" s="30" t="s">
        <v>5414</v>
      </c>
      <c r="C600" s="31" t="s">
        <v>25</v>
      </c>
      <c r="D600" s="57">
        <v>3.13</v>
      </c>
      <c r="E600" s="56">
        <v>3.29</v>
      </c>
    </row>
    <row r="601" spans="1:5" ht="33.75" x14ac:dyDescent="0.25">
      <c r="A601" s="51">
        <v>105308</v>
      </c>
      <c r="B601" s="30" t="s">
        <v>5428</v>
      </c>
      <c r="C601" s="31" t="s">
        <v>25</v>
      </c>
      <c r="D601" s="57">
        <v>4.4000000000000004</v>
      </c>
      <c r="E601" s="56">
        <v>4.6100000000000003</v>
      </c>
    </row>
    <row r="602" spans="1:5" ht="33.75" x14ac:dyDescent="0.25">
      <c r="A602" s="51">
        <v>105312</v>
      </c>
      <c r="B602" s="30" t="s">
        <v>5432</v>
      </c>
      <c r="C602" s="31" t="s">
        <v>25</v>
      </c>
      <c r="D602" s="57">
        <v>3.63</v>
      </c>
      <c r="E602" s="56">
        <v>3.81</v>
      </c>
    </row>
    <row r="603" spans="1:5" ht="33.75" x14ac:dyDescent="0.25">
      <c r="A603" s="51">
        <v>105309</v>
      </c>
      <c r="B603" s="30" t="s">
        <v>5429</v>
      </c>
      <c r="C603" s="31" t="s">
        <v>25</v>
      </c>
      <c r="D603" s="57">
        <v>4.74</v>
      </c>
      <c r="E603" s="56">
        <v>4.97</v>
      </c>
    </row>
    <row r="604" spans="1:5" ht="33.75" x14ac:dyDescent="0.25">
      <c r="A604" s="51">
        <v>105313</v>
      </c>
      <c r="B604" s="30" t="s">
        <v>5433</v>
      </c>
      <c r="C604" s="31" t="s">
        <v>25</v>
      </c>
      <c r="D604" s="57">
        <v>3.92</v>
      </c>
      <c r="E604" s="56">
        <v>4.1100000000000003</v>
      </c>
    </row>
    <row r="605" spans="1:5" ht="33.75" x14ac:dyDescent="0.25">
      <c r="A605" s="51">
        <v>105310</v>
      </c>
      <c r="B605" s="30" t="s">
        <v>5430</v>
      </c>
      <c r="C605" s="31" t="s">
        <v>25</v>
      </c>
      <c r="D605" s="57">
        <v>5.58</v>
      </c>
      <c r="E605" s="56">
        <v>5.86</v>
      </c>
    </row>
    <row r="606" spans="1:5" ht="33.75" x14ac:dyDescent="0.25">
      <c r="A606" s="51">
        <v>105314</v>
      </c>
      <c r="B606" s="30" t="s">
        <v>5434</v>
      </c>
      <c r="C606" s="31" t="s">
        <v>25</v>
      </c>
      <c r="D606" s="57">
        <v>4.62</v>
      </c>
      <c r="E606" s="56">
        <v>4.8499999999999996</v>
      </c>
    </row>
    <row r="607" spans="1:5" ht="33.75" x14ac:dyDescent="0.25">
      <c r="A607" s="51">
        <v>97121</v>
      </c>
      <c r="B607" s="30" t="s">
        <v>5409</v>
      </c>
      <c r="C607" s="31" t="s">
        <v>25</v>
      </c>
      <c r="D607" s="57">
        <v>2.72</v>
      </c>
      <c r="E607" s="56">
        <v>2.86</v>
      </c>
    </row>
    <row r="608" spans="1:5" ht="45" x14ac:dyDescent="0.25">
      <c r="A608" s="51">
        <v>97124</v>
      </c>
      <c r="B608" s="30" t="s">
        <v>5412</v>
      </c>
      <c r="C608" s="31" t="s">
        <v>25</v>
      </c>
      <c r="D608" s="57">
        <v>2.23</v>
      </c>
      <c r="E608" s="56">
        <v>2.33</v>
      </c>
    </row>
    <row r="609" spans="1:5" ht="33.75" x14ac:dyDescent="0.25">
      <c r="A609" s="51">
        <v>97122</v>
      </c>
      <c r="B609" s="30" t="s">
        <v>5410</v>
      </c>
      <c r="C609" s="31" t="s">
        <v>25</v>
      </c>
      <c r="D609" s="57">
        <v>3.27</v>
      </c>
      <c r="E609" s="56">
        <v>3.44</v>
      </c>
    </row>
    <row r="610" spans="1:5" ht="45" x14ac:dyDescent="0.25">
      <c r="A610" s="51">
        <v>97125</v>
      </c>
      <c r="B610" s="30" t="s">
        <v>5413</v>
      </c>
      <c r="C610" s="31" t="s">
        <v>25</v>
      </c>
      <c r="D610" s="57">
        <v>2.68</v>
      </c>
      <c r="E610" s="56">
        <v>2.82</v>
      </c>
    </row>
    <row r="611" spans="1:5" ht="45" x14ac:dyDescent="0.25">
      <c r="A611" s="51">
        <v>105296</v>
      </c>
      <c r="B611" s="30" t="s">
        <v>5427</v>
      </c>
      <c r="C611" s="31" t="s">
        <v>28</v>
      </c>
      <c r="D611" s="57">
        <v>190.32</v>
      </c>
      <c r="E611" s="56">
        <v>191.5</v>
      </c>
    </row>
    <row r="612" spans="1:5" ht="45" x14ac:dyDescent="0.25">
      <c r="A612" s="51">
        <v>105374</v>
      </c>
      <c r="B612" s="30" t="s">
        <v>5464</v>
      </c>
      <c r="C612" s="31" t="s">
        <v>28</v>
      </c>
      <c r="D612" s="57">
        <v>186.25</v>
      </c>
      <c r="E612" s="56">
        <v>187.2</v>
      </c>
    </row>
    <row r="613" spans="1:5" ht="45" x14ac:dyDescent="0.25">
      <c r="A613" s="51">
        <v>105292</v>
      </c>
      <c r="B613" s="30" t="s">
        <v>5423</v>
      </c>
      <c r="C613" s="31" t="s">
        <v>28</v>
      </c>
      <c r="D613" s="57">
        <v>53.01</v>
      </c>
      <c r="E613" s="56">
        <v>53.88</v>
      </c>
    </row>
    <row r="614" spans="1:5" ht="45" x14ac:dyDescent="0.25">
      <c r="A614" s="51">
        <v>105293</v>
      </c>
      <c r="B614" s="30" t="s">
        <v>5424</v>
      </c>
      <c r="C614" s="31" t="s">
        <v>28</v>
      </c>
      <c r="D614" s="57">
        <v>50.02</v>
      </c>
      <c r="E614" s="56">
        <v>50.72</v>
      </c>
    </row>
    <row r="615" spans="1:5" ht="45" x14ac:dyDescent="0.25">
      <c r="A615" s="51">
        <v>105294</v>
      </c>
      <c r="B615" s="30" t="s">
        <v>5425</v>
      </c>
      <c r="C615" s="31" t="s">
        <v>28</v>
      </c>
      <c r="D615" s="57">
        <v>109.98</v>
      </c>
      <c r="E615" s="56">
        <v>111</v>
      </c>
    </row>
    <row r="616" spans="1:5" ht="45" x14ac:dyDescent="0.25">
      <c r="A616" s="51">
        <v>105295</v>
      </c>
      <c r="B616" s="30" t="s">
        <v>5426</v>
      </c>
      <c r="C616" s="31" t="s">
        <v>28</v>
      </c>
      <c r="D616" s="57">
        <v>106.44</v>
      </c>
      <c r="E616" s="56">
        <v>107.28</v>
      </c>
    </row>
    <row r="617" spans="1:5" ht="45" x14ac:dyDescent="0.25">
      <c r="A617" s="51">
        <v>105290</v>
      </c>
      <c r="B617" s="30" t="s">
        <v>5421</v>
      </c>
      <c r="C617" s="31" t="s">
        <v>28</v>
      </c>
      <c r="D617" s="57">
        <v>71.61</v>
      </c>
      <c r="E617" s="56">
        <v>72.400000000000006</v>
      </c>
    </row>
    <row r="618" spans="1:5" ht="45" x14ac:dyDescent="0.25">
      <c r="A618" s="51">
        <v>105291</v>
      </c>
      <c r="B618" s="30" t="s">
        <v>5422</v>
      </c>
      <c r="C618" s="31" t="s">
        <v>28</v>
      </c>
      <c r="D618" s="57">
        <v>68.89</v>
      </c>
      <c r="E618" s="56">
        <v>69.53</v>
      </c>
    </row>
    <row r="619" spans="1:5" ht="45" x14ac:dyDescent="0.25">
      <c r="A619" s="51">
        <v>105286</v>
      </c>
      <c r="B619" s="30" t="s">
        <v>5417</v>
      </c>
      <c r="C619" s="31" t="s">
        <v>28</v>
      </c>
      <c r="D619" s="57">
        <v>31.58</v>
      </c>
      <c r="E619" s="56">
        <v>32.15</v>
      </c>
    </row>
    <row r="620" spans="1:5" ht="45" x14ac:dyDescent="0.25">
      <c r="A620" s="51">
        <v>105287</v>
      </c>
      <c r="B620" s="30" t="s">
        <v>5418</v>
      </c>
      <c r="C620" s="31" t="s">
        <v>28</v>
      </c>
      <c r="D620" s="57">
        <v>29.57</v>
      </c>
      <c r="E620" s="56">
        <v>30.04</v>
      </c>
    </row>
    <row r="621" spans="1:5" ht="45" x14ac:dyDescent="0.25">
      <c r="A621" s="51">
        <v>105288</v>
      </c>
      <c r="B621" s="30" t="s">
        <v>5419</v>
      </c>
      <c r="C621" s="31" t="s">
        <v>28</v>
      </c>
      <c r="D621" s="57">
        <v>52.9</v>
      </c>
      <c r="E621" s="56">
        <v>53.58</v>
      </c>
    </row>
    <row r="622" spans="1:5" ht="45" x14ac:dyDescent="0.25">
      <c r="A622" s="51">
        <v>105289</v>
      </c>
      <c r="B622" s="30" t="s">
        <v>5420</v>
      </c>
      <c r="C622" s="31" t="s">
        <v>28</v>
      </c>
      <c r="D622" s="57">
        <v>50.55</v>
      </c>
      <c r="E622" s="56">
        <v>51.09</v>
      </c>
    </row>
    <row r="623" spans="1:5" ht="45" x14ac:dyDescent="0.25">
      <c r="A623" s="51">
        <v>105375</v>
      </c>
      <c r="B623" s="30" t="s">
        <v>5465</v>
      </c>
      <c r="C623" s="31" t="s">
        <v>28</v>
      </c>
      <c r="D623" s="57">
        <v>145.06</v>
      </c>
      <c r="E623" s="56">
        <v>146.63999999999999</v>
      </c>
    </row>
    <row r="624" spans="1:5" ht="45" x14ac:dyDescent="0.25">
      <c r="A624" s="51">
        <v>105376</v>
      </c>
      <c r="B624" s="30" t="s">
        <v>5466</v>
      </c>
      <c r="C624" s="31" t="s">
        <v>28</v>
      </c>
      <c r="D624" s="57">
        <v>139.63</v>
      </c>
      <c r="E624" s="56">
        <v>140.91</v>
      </c>
    </row>
    <row r="625" spans="1:5" ht="45" x14ac:dyDescent="0.25">
      <c r="A625" s="51">
        <v>105331</v>
      </c>
      <c r="B625" s="30" t="s">
        <v>5441</v>
      </c>
      <c r="C625" s="31" t="s">
        <v>25</v>
      </c>
      <c r="D625" s="57">
        <v>62.72</v>
      </c>
      <c r="E625" s="56">
        <v>62.9</v>
      </c>
    </row>
    <row r="626" spans="1:5" ht="45" x14ac:dyDescent="0.25">
      <c r="A626" s="51">
        <v>105332</v>
      </c>
      <c r="B626" s="30" t="s">
        <v>5442</v>
      </c>
      <c r="C626" s="31" t="s">
        <v>25</v>
      </c>
      <c r="D626" s="57">
        <v>62.1</v>
      </c>
      <c r="E626" s="56">
        <v>62.24</v>
      </c>
    </row>
    <row r="627" spans="1:5" ht="45" x14ac:dyDescent="0.25">
      <c r="A627" s="51">
        <v>105333</v>
      </c>
      <c r="B627" s="30" t="s">
        <v>5443</v>
      </c>
      <c r="C627" s="31" t="s">
        <v>25</v>
      </c>
      <c r="D627" s="57">
        <v>279.08</v>
      </c>
      <c r="E627" s="56">
        <v>279.43</v>
      </c>
    </row>
    <row r="628" spans="1:5" ht="45" x14ac:dyDescent="0.25">
      <c r="A628" s="51">
        <v>105334</v>
      </c>
      <c r="B628" s="30" t="s">
        <v>5444</v>
      </c>
      <c r="C628" s="31" t="s">
        <v>25</v>
      </c>
      <c r="D628" s="57">
        <v>276.94</v>
      </c>
      <c r="E628" s="56">
        <v>277.22000000000003</v>
      </c>
    </row>
    <row r="629" spans="1:5" ht="45" x14ac:dyDescent="0.25">
      <c r="A629" s="51">
        <v>105335</v>
      </c>
      <c r="B629" s="30" t="s">
        <v>5445</v>
      </c>
      <c r="C629" s="31" t="s">
        <v>25</v>
      </c>
      <c r="D629" s="57">
        <v>421.76</v>
      </c>
      <c r="E629" s="56">
        <v>422.19</v>
      </c>
    </row>
    <row r="630" spans="1:5" ht="45" x14ac:dyDescent="0.25">
      <c r="A630" s="51">
        <v>105336</v>
      </c>
      <c r="B630" s="30" t="s">
        <v>5446</v>
      </c>
      <c r="C630" s="31" t="s">
        <v>25</v>
      </c>
      <c r="D630" s="57">
        <v>419.24</v>
      </c>
      <c r="E630" s="56">
        <v>419.57</v>
      </c>
    </row>
    <row r="631" spans="1:5" ht="45" x14ac:dyDescent="0.25">
      <c r="A631" s="51">
        <v>105337</v>
      </c>
      <c r="B631" s="30" t="s">
        <v>5447</v>
      </c>
      <c r="C631" s="31" t="s">
        <v>25</v>
      </c>
      <c r="D631" s="57">
        <v>596.04</v>
      </c>
      <c r="E631" s="56">
        <v>596.54</v>
      </c>
    </row>
    <row r="632" spans="1:5" ht="45" x14ac:dyDescent="0.25">
      <c r="A632" s="51">
        <v>105338</v>
      </c>
      <c r="B632" s="30" t="s">
        <v>5448</v>
      </c>
      <c r="C632" s="31" t="s">
        <v>25</v>
      </c>
      <c r="D632" s="57">
        <v>593.14</v>
      </c>
      <c r="E632" s="56">
        <v>593.51</v>
      </c>
    </row>
    <row r="633" spans="1:5" ht="45" x14ac:dyDescent="0.25">
      <c r="A633" s="51">
        <v>106108</v>
      </c>
      <c r="B633" s="30" t="s">
        <v>5439</v>
      </c>
      <c r="C633" s="31" t="s">
        <v>25</v>
      </c>
      <c r="D633" s="57">
        <v>88.89</v>
      </c>
      <c r="E633" s="56">
        <v>89.08</v>
      </c>
    </row>
    <row r="634" spans="1:5" ht="45" x14ac:dyDescent="0.25">
      <c r="A634" s="51">
        <v>106109</v>
      </c>
      <c r="B634" s="30" t="s">
        <v>5440</v>
      </c>
      <c r="C634" s="31" t="s">
        <v>25</v>
      </c>
      <c r="D634" s="57">
        <v>88.21</v>
      </c>
      <c r="E634" s="56">
        <v>88.37</v>
      </c>
    </row>
    <row r="635" spans="1:5" ht="45" x14ac:dyDescent="0.25">
      <c r="A635" s="51">
        <v>106104</v>
      </c>
      <c r="B635" s="30" t="s">
        <v>5415</v>
      </c>
      <c r="C635" s="31" t="s">
        <v>25</v>
      </c>
      <c r="D635" s="57">
        <v>28.65</v>
      </c>
      <c r="E635" s="56">
        <v>28.79</v>
      </c>
    </row>
    <row r="636" spans="1:5" ht="45" x14ac:dyDescent="0.25">
      <c r="A636" s="51">
        <v>106105</v>
      </c>
      <c r="B636" s="30" t="s">
        <v>5416</v>
      </c>
      <c r="C636" s="31" t="s">
        <v>25</v>
      </c>
      <c r="D636" s="57">
        <v>28.16</v>
      </c>
      <c r="E636" s="56">
        <v>28.26</v>
      </c>
    </row>
    <row r="637" spans="1:5" ht="45" x14ac:dyDescent="0.25">
      <c r="A637" s="51">
        <v>106106</v>
      </c>
      <c r="B637" s="30" t="s">
        <v>5437</v>
      </c>
      <c r="C637" s="31" t="s">
        <v>25</v>
      </c>
      <c r="D637" s="57">
        <v>54.19</v>
      </c>
      <c r="E637" s="56">
        <v>54.36</v>
      </c>
    </row>
    <row r="638" spans="1:5" ht="45" x14ac:dyDescent="0.25">
      <c r="A638" s="51">
        <v>106107</v>
      </c>
      <c r="B638" s="30" t="s">
        <v>5438</v>
      </c>
      <c r="C638" s="31" t="s">
        <v>25</v>
      </c>
      <c r="D638" s="57">
        <v>53.6</v>
      </c>
      <c r="E638" s="56">
        <v>53.74</v>
      </c>
    </row>
    <row r="639" spans="1:5" ht="45" x14ac:dyDescent="0.25">
      <c r="A639" s="51">
        <v>105377</v>
      </c>
      <c r="B639" s="30" t="s">
        <v>5370</v>
      </c>
      <c r="C639" s="31" t="s">
        <v>28</v>
      </c>
      <c r="D639" s="57">
        <v>45.81</v>
      </c>
      <c r="E639" s="56">
        <v>46.26</v>
      </c>
    </row>
    <row r="640" spans="1:5" ht="45" x14ac:dyDescent="0.25">
      <c r="A640" s="51">
        <v>105368</v>
      </c>
      <c r="B640" s="30" t="s">
        <v>5459</v>
      </c>
      <c r="C640" s="31" t="s">
        <v>28</v>
      </c>
      <c r="D640" s="57">
        <v>42.56</v>
      </c>
      <c r="E640" s="56">
        <v>42.9</v>
      </c>
    </row>
    <row r="641" spans="1:5" ht="45" x14ac:dyDescent="0.25">
      <c r="A641" s="51">
        <v>105369</v>
      </c>
      <c r="B641" s="30" t="s">
        <v>5369</v>
      </c>
      <c r="C641" s="31" t="s">
        <v>28</v>
      </c>
      <c r="D641" s="57">
        <v>72.47</v>
      </c>
      <c r="E641" s="56">
        <v>73.069999999999993</v>
      </c>
    </row>
    <row r="642" spans="1:5" ht="45" x14ac:dyDescent="0.25">
      <c r="A642" s="51">
        <v>105370</v>
      </c>
      <c r="B642" s="30" t="s">
        <v>5460</v>
      </c>
      <c r="C642" s="31" t="s">
        <v>28</v>
      </c>
      <c r="D642" s="57">
        <v>68.12</v>
      </c>
      <c r="E642" s="56">
        <v>68.58</v>
      </c>
    </row>
    <row r="643" spans="1:5" ht="45" x14ac:dyDescent="0.25">
      <c r="A643" s="51">
        <v>92864</v>
      </c>
      <c r="B643" s="30" t="s">
        <v>4575</v>
      </c>
      <c r="C643" s="31" t="s">
        <v>25</v>
      </c>
      <c r="D643" s="57">
        <v>97.59</v>
      </c>
      <c r="E643" s="56">
        <v>99.18</v>
      </c>
    </row>
    <row r="644" spans="1:5" ht="45" x14ac:dyDescent="0.25">
      <c r="A644" s="51">
        <v>92848</v>
      </c>
      <c r="B644" s="30" t="s">
        <v>4559</v>
      </c>
      <c r="C644" s="31" t="s">
        <v>25</v>
      </c>
      <c r="D644" s="57">
        <v>88.08</v>
      </c>
      <c r="E644" s="56">
        <v>89.4</v>
      </c>
    </row>
    <row r="645" spans="1:5" ht="45" x14ac:dyDescent="0.25">
      <c r="A645" s="51">
        <v>104937</v>
      </c>
      <c r="B645" s="30" t="s">
        <v>6011</v>
      </c>
      <c r="C645" s="31" t="s">
        <v>25</v>
      </c>
      <c r="D645" s="57">
        <v>0</v>
      </c>
      <c r="E645" s="56">
        <v>0</v>
      </c>
    </row>
    <row r="646" spans="1:5" ht="45" x14ac:dyDescent="0.25">
      <c r="A646" s="51">
        <v>104933</v>
      </c>
      <c r="B646" s="30" t="s">
        <v>6012</v>
      </c>
      <c r="C646" s="31" t="s">
        <v>25</v>
      </c>
      <c r="D646" s="57">
        <v>0</v>
      </c>
      <c r="E646" s="56">
        <v>0</v>
      </c>
    </row>
    <row r="647" spans="1:5" ht="45" x14ac:dyDescent="0.25">
      <c r="A647" s="51">
        <v>104939</v>
      </c>
      <c r="B647" s="30" t="s">
        <v>6013</v>
      </c>
      <c r="C647" s="31" t="s">
        <v>25</v>
      </c>
      <c r="D647" s="57">
        <v>0</v>
      </c>
      <c r="E647" s="56">
        <v>0</v>
      </c>
    </row>
    <row r="648" spans="1:5" ht="45" x14ac:dyDescent="0.25">
      <c r="A648" s="51">
        <v>104935</v>
      </c>
      <c r="B648" s="30" t="s">
        <v>6014</v>
      </c>
      <c r="C648" s="31" t="s">
        <v>25</v>
      </c>
      <c r="D648" s="57">
        <v>0</v>
      </c>
      <c r="E648" s="56">
        <v>0</v>
      </c>
    </row>
    <row r="649" spans="1:5" ht="45" x14ac:dyDescent="0.25">
      <c r="A649" s="51">
        <v>92850</v>
      </c>
      <c r="B649" s="30" t="s">
        <v>4561</v>
      </c>
      <c r="C649" s="31" t="s">
        <v>25</v>
      </c>
      <c r="D649" s="57">
        <v>24.06</v>
      </c>
      <c r="E649" s="56">
        <v>24.46</v>
      </c>
    </row>
    <row r="650" spans="1:5" ht="45" x14ac:dyDescent="0.25">
      <c r="A650" s="51">
        <v>92834</v>
      </c>
      <c r="B650" s="30" t="s">
        <v>4545</v>
      </c>
      <c r="C650" s="31" t="s">
        <v>25</v>
      </c>
      <c r="D650" s="57">
        <v>21.68</v>
      </c>
      <c r="E650" s="56">
        <v>22</v>
      </c>
    </row>
    <row r="651" spans="1:5" ht="45" x14ac:dyDescent="0.25">
      <c r="A651" s="51">
        <v>92852</v>
      </c>
      <c r="B651" s="30" t="s">
        <v>4563</v>
      </c>
      <c r="C651" s="31" t="s">
        <v>25</v>
      </c>
      <c r="D651" s="57">
        <v>31.74</v>
      </c>
      <c r="E651" s="56">
        <v>32.32</v>
      </c>
    </row>
    <row r="652" spans="1:5" ht="45" x14ac:dyDescent="0.25">
      <c r="A652" s="51">
        <v>92836</v>
      </c>
      <c r="B652" s="30" t="s">
        <v>4547</v>
      </c>
      <c r="C652" s="31" t="s">
        <v>25</v>
      </c>
      <c r="D652" s="57">
        <v>28.35</v>
      </c>
      <c r="E652" s="56">
        <v>28.81</v>
      </c>
    </row>
    <row r="653" spans="1:5" ht="45" x14ac:dyDescent="0.25">
      <c r="A653" s="51">
        <v>92854</v>
      </c>
      <c r="B653" s="30" t="s">
        <v>4565</v>
      </c>
      <c r="C653" s="31" t="s">
        <v>25</v>
      </c>
      <c r="D653" s="57">
        <v>39.86</v>
      </c>
      <c r="E653" s="56">
        <v>40.6</v>
      </c>
    </row>
    <row r="654" spans="1:5" ht="45" x14ac:dyDescent="0.25">
      <c r="A654" s="51">
        <v>92838</v>
      </c>
      <c r="B654" s="30" t="s">
        <v>4549</v>
      </c>
      <c r="C654" s="31" t="s">
        <v>25</v>
      </c>
      <c r="D654" s="57">
        <v>35.450000000000003</v>
      </c>
      <c r="E654" s="56">
        <v>36.06</v>
      </c>
    </row>
    <row r="655" spans="1:5" ht="45" x14ac:dyDescent="0.25">
      <c r="A655" s="51">
        <v>92856</v>
      </c>
      <c r="B655" s="30" t="s">
        <v>4567</v>
      </c>
      <c r="C655" s="31" t="s">
        <v>25</v>
      </c>
      <c r="D655" s="57">
        <v>48.32</v>
      </c>
      <c r="E655" s="56">
        <v>49.25</v>
      </c>
    </row>
    <row r="656" spans="1:5" ht="45" x14ac:dyDescent="0.25">
      <c r="A656" s="51">
        <v>92840</v>
      </c>
      <c r="B656" s="30" t="s">
        <v>4551</v>
      </c>
      <c r="C656" s="31" t="s">
        <v>25</v>
      </c>
      <c r="D656" s="57">
        <v>42.92</v>
      </c>
      <c r="E656" s="56">
        <v>43.67</v>
      </c>
    </row>
    <row r="657" spans="1:5" ht="45" x14ac:dyDescent="0.25">
      <c r="A657" s="51">
        <v>92858</v>
      </c>
      <c r="B657" s="30" t="s">
        <v>4569</v>
      </c>
      <c r="C657" s="31" t="s">
        <v>25</v>
      </c>
      <c r="D657" s="57">
        <v>60.68</v>
      </c>
      <c r="E657" s="56">
        <v>61.77</v>
      </c>
    </row>
    <row r="658" spans="1:5" ht="45" x14ac:dyDescent="0.25">
      <c r="A658" s="51">
        <v>92842</v>
      </c>
      <c r="B658" s="30" t="s">
        <v>4553</v>
      </c>
      <c r="C658" s="31" t="s">
        <v>25</v>
      </c>
      <c r="D658" s="57">
        <v>54.23</v>
      </c>
      <c r="E658" s="56">
        <v>55.12</v>
      </c>
    </row>
    <row r="659" spans="1:5" ht="45" x14ac:dyDescent="0.25">
      <c r="A659" s="51">
        <v>92860</v>
      </c>
      <c r="B659" s="30" t="s">
        <v>4571</v>
      </c>
      <c r="C659" s="31" t="s">
        <v>25</v>
      </c>
      <c r="D659" s="57">
        <v>72.13</v>
      </c>
      <c r="E659" s="56">
        <v>73.400000000000006</v>
      </c>
    </row>
    <row r="660" spans="1:5" ht="45" x14ac:dyDescent="0.25">
      <c r="A660" s="51">
        <v>92844</v>
      </c>
      <c r="B660" s="30" t="s">
        <v>4555</v>
      </c>
      <c r="C660" s="31" t="s">
        <v>25</v>
      </c>
      <c r="D660" s="57">
        <v>64.67</v>
      </c>
      <c r="E660" s="56">
        <v>65.7</v>
      </c>
    </row>
    <row r="661" spans="1:5" ht="45" x14ac:dyDescent="0.25">
      <c r="A661" s="51">
        <v>92862</v>
      </c>
      <c r="B661" s="30" t="s">
        <v>4573</v>
      </c>
      <c r="C661" s="31" t="s">
        <v>25</v>
      </c>
      <c r="D661" s="57">
        <v>82.73</v>
      </c>
      <c r="E661" s="56">
        <v>84.16</v>
      </c>
    </row>
    <row r="662" spans="1:5" ht="45" x14ac:dyDescent="0.25">
      <c r="A662" s="51">
        <v>92846</v>
      </c>
      <c r="B662" s="30" t="s">
        <v>4557</v>
      </c>
      <c r="C662" s="31" t="s">
        <v>25</v>
      </c>
      <c r="D662" s="57">
        <v>74.25</v>
      </c>
      <c r="E662" s="56">
        <v>75.42</v>
      </c>
    </row>
    <row r="663" spans="1:5" ht="45" x14ac:dyDescent="0.25">
      <c r="A663" s="51">
        <v>92828</v>
      </c>
      <c r="B663" s="30" t="s">
        <v>4609</v>
      </c>
      <c r="C663" s="31" t="s">
        <v>25</v>
      </c>
      <c r="D663" s="57">
        <v>105.42</v>
      </c>
      <c r="E663" s="56">
        <v>108.47</v>
      </c>
    </row>
    <row r="664" spans="1:5" ht="45" x14ac:dyDescent="0.25">
      <c r="A664" s="51">
        <v>92815</v>
      </c>
      <c r="B664" s="30" t="s">
        <v>4597</v>
      </c>
      <c r="C664" s="31" t="s">
        <v>25</v>
      </c>
      <c r="D664" s="57">
        <v>95.92</v>
      </c>
      <c r="E664" s="56">
        <v>98.68</v>
      </c>
    </row>
    <row r="665" spans="1:5" ht="45" x14ac:dyDescent="0.25">
      <c r="A665" s="51">
        <v>92830</v>
      </c>
      <c r="B665" s="30" t="s">
        <v>4611</v>
      </c>
      <c r="C665" s="31" t="s">
        <v>25</v>
      </c>
      <c r="D665" s="57">
        <v>130.6</v>
      </c>
      <c r="E665" s="56">
        <v>134.34</v>
      </c>
    </row>
    <row r="666" spans="1:5" ht="45" x14ac:dyDescent="0.25">
      <c r="A666" s="51">
        <v>92817</v>
      </c>
      <c r="B666" s="30" t="s">
        <v>4599</v>
      </c>
      <c r="C666" s="31" t="s">
        <v>25</v>
      </c>
      <c r="D666" s="57">
        <v>119.07</v>
      </c>
      <c r="E666" s="56">
        <v>122.46</v>
      </c>
    </row>
    <row r="667" spans="1:5" ht="45" x14ac:dyDescent="0.25">
      <c r="A667" s="51">
        <v>92832</v>
      </c>
      <c r="B667" s="30" t="s">
        <v>4613</v>
      </c>
      <c r="C667" s="31" t="s">
        <v>25</v>
      </c>
      <c r="D667" s="57">
        <v>170.44</v>
      </c>
      <c r="E667" s="56">
        <v>175.25</v>
      </c>
    </row>
    <row r="668" spans="1:5" ht="45" x14ac:dyDescent="0.25">
      <c r="A668" s="51">
        <v>92819</v>
      </c>
      <c r="B668" s="30" t="s">
        <v>4601</v>
      </c>
      <c r="C668" s="31" t="s">
        <v>25</v>
      </c>
      <c r="D668" s="57">
        <v>155.87</v>
      </c>
      <c r="E668" s="56">
        <v>160.22999999999999</v>
      </c>
    </row>
    <row r="669" spans="1:5" ht="45" x14ac:dyDescent="0.25">
      <c r="A669" s="51">
        <v>92820</v>
      </c>
      <c r="B669" s="30" t="s">
        <v>4602</v>
      </c>
      <c r="C669" s="31" t="s">
        <v>25</v>
      </c>
      <c r="D669" s="57">
        <v>26.24</v>
      </c>
      <c r="E669" s="56">
        <v>27.03</v>
      </c>
    </row>
    <row r="670" spans="1:5" ht="45" x14ac:dyDescent="0.25">
      <c r="A670" s="51">
        <v>92808</v>
      </c>
      <c r="B670" s="30" t="s">
        <v>4590</v>
      </c>
      <c r="C670" s="31" t="s">
        <v>25</v>
      </c>
      <c r="D670" s="57">
        <v>23.84</v>
      </c>
      <c r="E670" s="56">
        <v>24.57</v>
      </c>
    </row>
    <row r="671" spans="1:5" ht="45" x14ac:dyDescent="0.25">
      <c r="A671" s="51">
        <v>92821</v>
      </c>
      <c r="B671" s="30" t="s">
        <v>4603</v>
      </c>
      <c r="C671" s="31" t="s">
        <v>25</v>
      </c>
      <c r="D671" s="57">
        <v>36.65</v>
      </c>
      <c r="E671" s="56">
        <v>37.75</v>
      </c>
    </row>
    <row r="672" spans="1:5" ht="45" x14ac:dyDescent="0.25">
      <c r="A672" s="51">
        <v>92809</v>
      </c>
      <c r="B672" s="30" t="s">
        <v>4591</v>
      </c>
      <c r="C672" s="31" t="s">
        <v>25</v>
      </c>
      <c r="D672" s="57">
        <v>33.25</v>
      </c>
      <c r="E672" s="56">
        <v>34.25</v>
      </c>
    </row>
    <row r="673" spans="1:5" ht="45" x14ac:dyDescent="0.25">
      <c r="A673" s="51">
        <v>92822</v>
      </c>
      <c r="B673" s="30" t="s">
        <v>4604</v>
      </c>
      <c r="C673" s="31" t="s">
        <v>25</v>
      </c>
      <c r="D673" s="57">
        <v>47.43</v>
      </c>
      <c r="E673" s="56">
        <v>48.86</v>
      </c>
    </row>
    <row r="674" spans="1:5" ht="45" x14ac:dyDescent="0.25">
      <c r="A674" s="51">
        <v>92810</v>
      </c>
      <c r="B674" s="30" t="s">
        <v>4592</v>
      </c>
      <c r="C674" s="31" t="s">
        <v>25</v>
      </c>
      <c r="D674" s="57">
        <v>43.01</v>
      </c>
      <c r="E674" s="56">
        <v>44.3</v>
      </c>
    </row>
    <row r="675" spans="1:5" ht="45" x14ac:dyDescent="0.25">
      <c r="A675" s="51">
        <v>92824</v>
      </c>
      <c r="B675" s="30" t="s">
        <v>4605</v>
      </c>
      <c r="C675" s="31" t="s">
        <v>25</v>
      </c>
      <c r="D675" s="57">
        <v>58.44</v>
      </c>
      <c r="E675" s="56">
        <v>60.17</v>
      </c>
    </row>
    <row r="676" spans="1:5" ht="45" x14ac:dyDescent="0.25">
      <c r="A676" s="51">
        <v>92811</v>
      </c>
      <c r="B676" s="30" t="s">
        <v>4593</v>
      </c>
      <c r="C676" s="31" t="s">
        <v>25</v>
      </c>
      <c r="D676" s="57">
        <v>53</v>
      </c>
      <c r="E676" s="56">
        <v>54.59</v>
      </c>
    </row>
    <row r="677" spans="1:5" ht="45" x14ac:dyDescent="0.25">
      <c r="A677" s="51">
        <v>92825</v>
      </c>
      <c r="B677" s="30" t="s">
        <v>4606</v>
      </c>
      <c r="C677" s="31" t="s">
        <v>25</v>
      </c>
      <c r="D677" s="57">
        <v>69.739999999999995</v>
      </c>
      <c r="E677" s="56">
        <v>71.81</v>
      </c>
    </row>
    <row r="678" spans="1:5" ht="45" x14ac:dyDescent="0.25">
      <c r="A678" s="51">
        <v>92812</v>
      </c>
      <c r="B678" s="30" t="s">
        <v>4594</v>
      </c>
      <c r="C678" s="31" t="s">
        <v>25</v>
      </c>
      <c r="D678" s="57">
        <v>63.3</v>
      </c>
      <c r="E678" s="56">
        <v>65.180000000000007</v>
      </c>
    </row>
    <row r="679" spans="1:5" ht="45" x14ac:dyDescent="0.25">
      <c r="A679" s="51">
        <v>92826</v>
      </c>
      <c r="B679" s="30" t="s">
        <v>4607</v>
      </c>
      <c r="C679" s="31" t="s">
        <v>25</v>
      </c>
      <c r="D679" s="57">
        <v>81.349999999999994</v>
      </c>
      <c r="E679" s="56">
        <v>83.75</v>
      </c>
    </row>
    <row r="680" spans="1:5" ht="45" x14ac:dyDescent="0.25">
      <c r="A680" s="51">
        <v>92813</v>
      </c>
      <c r="B680" s="30" t="s">
        <v>4595</v>
      </c>
      <c r="C680" s="31" t="s">
        <v>25</v>
      </c>
      <c r="D680" s="57">
        <v>73.91</v>
      </c>
      <c r="E680" s="56">
        <v>76.069999999999993</v>
      </c>
    </row>
    <row r="681" spans="1:5" ht="45" x14ac:dyDescent="0.25">
      <c r="A681" s="51">
        <v>92827</v>
      </c>
      <c r="B681" s="30" t="s">
        <v>4608</v>
      </c>
      <c r="C681" s="31" t="s">
        <v>25</v>
      </c>
      <c r="D681" s="57">
        <v>93.29</v>
      </c>
      <c r="E681" s="56">
        <v>96.01</v>
      </c>
    </row>
    <row r="682" spans="1:5" ht="45" x14ac:dyDescent="0.25">
      <c r="A682" s="51">
        <v>92814</v>
      </c>
      <c r="B682" s="30" t="s">
        <v>4596</v>
      </c>
      <c r="C682" s="31" t="s">
        <v>25</v>
      </c>
      <c r="D682" s="57">
        <v>84.79</v>
      </c>
      <c r="E682" s="56">
        <v>87.24</v>
      </c>
    </row>
    <row r="683" spans="1:5" ht="45" x14ac:dyDescent="0.25">
      <c r="A683" s="51">
        <v>95570</v>
      </c>
      <c r="B683" s="30" t="s">
        <v>4619</v>
      </c>
      <c r="C683" s="31" t="s">
        <v>25</v>
      </c>
      <c r="D683" s="57">
        <v>101.78</v>
      </c>
      <c r="E683" s="56">
        <v>102.57</v>
      </c>
    </row>
    <row r="684" spans="1:5" ht="45" x14ac:dyDescent="0.25">
      <c r="A684" s="51">
        <v>95567</v>
      </c>
      <c r="B684" s="30" t="s">
        <v>4616</v>
      </c>
      <c r="C684" s="31" t="s">
        <v>25</v>
      </c>
      <c r="D684" s="57">
        <v>99.38</v>
      </c>
      <c r="E684" s="56">
        <v>100.11</v>
      </c>
    </row>
    <row r="685" spans="1:5" ht="45" x14ac:dyDescent="0.25">
      <c r="A685" s="51">
        <v>95571</v>
      </c>
      <c r="B685" s="30" t="s">
        <v>4620</v>
      </c>
      <c r="C685" s="31" t="s">
        <v>25</v>
      </c>
      <c r="D685" s="57">
        <v>125.92</v>
      </c>
      <c r="E685" s="56">
        <v>127.02</v>
      </c>
    </row>
    <row r="686" spans="1:5" ht="45" x14ac:dyDescent="0.25">
      <c r="A686" s="51">
        <v>95568</v>
      </c>
      <c r="B686" s="30" t="s">
        <v>4617</v>
      </c>
      <c r="C686" s="31" t="s">
        <v>25</v>
      </c>
      <c r="D686" s="57">
        <v>122.52</v>
      </c>
      <c r="E686" s="56">
        <v>123.52</v>
      </c>
    </row>
    <row r="687" spans="1:5" ht="45" x14ac:dyDescent="0.25">
      <c r="A687" s="51">
        <v>95572</v>
      </c>
      <c r="B687" s="30" t="s">
        <v>4621</v>
      </c>
      <c r="C687" s="31" t="s">
        <v>25</v>
      </c>
      <c r="D687" s="57">
        <v>180.27</v>
      </c>
      <c r="E687" s="56">
        <v>181.7</v>
      </c>
    </row>
    <row r="688" spans="1:5" ht="45" x14ac:dyDescent="0.25">
      <c r="A688" s="51">
        <v>95569</v>
      </c>
      <c r="B688" s="30" t="s">
        <v>4618</v>
      </c>
      <c r="C688" s="31" t="s">
        <v>25</v>
      </c>
      <c r="D688" s="57">
        <v>175.85</v>
      </c>
      <c r="E688" s="56">
        <v>177.14</v>
      </c>
    </row>
    <row r="689" spans="1:5" ht="45" x14ac:dyDescent="0.25">
      <c r="A689" s="51">
        <v>92863</v>
      </c>
      <c r="B689" s="30" t="s">
        <v>4574</v>
      </c>
      <c r="C689" s="31" t="s">
        <v>25</v>
      </c>
      <c r="D689" s="57">
        <v>855.87</v>
      </c>
      <c r="E689" s="56">
        <v>857.46</v>
      </c>
    </row>
    <row r="690" spans="1:5" ht="45" x14ac:dyDescent="0.25">
      <c r="A690" s="51">
        <v>92847</v>
      </c>
      <c r="B690" s="30" t="s">
        <v>4558</v>
      </c>
      <c r="C690" s="31" t="s">
        <v>25</v>
      </c>
      <c r="D690" s="57">
        <v>846.36</v>
      </c>
      <c r="E690" s="56">
        <v>847.68</v>
      </c>
    </row>
    <row r="691" spans="1:5" ht="45" x14ac:dyDescent="0.25">
      <c r="A691" s="51">
        <v>104936</v>
      </c>
      <c r="B691" s="30" t="s">
        <v>6015</v>
      </c>
      <c r="C691" s="31" t="s">
        <v>25</v>
      </c>
      <c r="D691" s="57">
        <v>0</v>
      </c>
      <c r="E691" s="56">
        <v>0</v>
      </c>
    </row>
    <row r="692" spans="1:5" ht="45" x14ac:dyDescent="0.25">
      <c r="A692" s="51">
        <v>104932</v>
      </c>
      <c r="B692" s="30" t="s">
        <v>6016</v>
      </c>
      <c r="C692" s="31" t="s">
        <v>25</v>
      </c>
      <c r="D692" s="57">
        <v>0</v>
      </c>
      <c r="E692" s="56">
        <v>0</v>
      </c>
    </row>
    <row r="693" spans="1:5" ht="45" x14ac:dyDescent="0.25">
      <c r="A693" s="51">
        <v>104938</v>
      </c>
      <c r="B693" s="30" t="s">
        <v>6017</v>
      </c>
      <c r="C693" s="31" t="s">
        <v>25</v>
      </c>
      <c r="D693" s="57">
        <v>0</v>
      </c>
      <c r="E693" s="56">
        <v>0</v>
      </c>
    </row>
    <row r="694" spans="1:5" ht="45" x14ac:dyDescent="0.25">
      <c r="A694" s="51">
        <v>104934</v>
      </c>
      <c r="B694" s="30" t="s">
        <v>6018</v>
      </c>
      <c r="C694" s="31" t="s">
        <v>25</v>
      </c>
      <c r="D694" s="57">
        <v>0</v>
      </c>
      <c r="E694" s="56">
        <v>0</v>
      </c>
    </row>
    <row r="695" spans="1:5" ht="45" x14ac:dyDescent="0.25">
      <c r="A695" s="51">
        <v>92849</v>
      </c>
      <c r="B695" s="30" t="s">
        <v>4560</v>
      </c>
      <c r="C695" s="31" t="s">
        <v>25</v>
      </c>
      <c r="D695" s="57">
        <v>182.71</v>
      </c>
      <c r="E695" s="56">
        <v>183.11</v>
      </c>
    </row>
    <row r="696" spans="1:5" ht="45" x14ac:dyDescent="0.25">
      <c r="A696" s="51">
        <v>92833</v>
      </c>
      <c r="B696" s="30" t="s">
        <v>4544</v>
      </c>
      <c r="C696" s="31" t="s">
        <v>25</v>
      </c>
      <c r="D696" s="57">
        <v>180.33</v>
      </c>
      <c r="E696" s="56">
        <v>180.65</v>
      </c>
    </row>
    <row r="697" spans="1:5" ht="45" x14ac:dyDescent="0.25">
      <c r="A697" s="51">
        <v>92851</v>
      </c>
      <c r="B697" s="30" t="s">
        <v>4562</v>
      </c>
      <c r="C697" s="31" t="s">
        <v>25</v>
      </c>
      <c r="D697" s="57">
        <v>194.45</v>
      </c>
      <c r="E697" s="56">
        <v>195.03</v>
      </c>
    </row>
    <row r="698" spans="1:5" ht="45" x14ac:dyDescent="0.25">
      <c r="A698" s="51">
        <v>92835</v>
      </c>
      <c r="B698" s="30" t="s">
        <v>4546</v>
      </c>
      <c r="C698" s="31" t="s">
        <v>25</v>
      </c>
      <c r="D698" s="57">
        <v>191.06</v>
      </c>
      <c r="E698" s="56">
        <v>191.52</v>
      </c>
    </row>
    <row r="699" spans="1:5" ht="45" x14ac:dyDescent="0.25">
      <c r="A699" s="51">
        <v>92853</v>
      </c>
      <c r="B699" s="30" t="s">
        <v>4564</v>
      </c>
      <c r="C699" s="31" t="s">
        <v>25</v>
      </c>
      <c r="D699" s="57">
        <v>340.88</v>
      </c>
      <c r="E699" s="56">
        <v>341.62</v>
      </c>
    </row>
    <row r="700" spans="1:5" ht="45" x14ac:dyDescent="0.25">
      <c r="A700" s="51">
        <v>92837</v>
      </c>
      <c r="B700" s="30" t="s">
        <v>4548</v>
      </c>
      <c r="C700" s="31" t="s">
        <v>25</v>
      </c>
      <c r="D700" s="57">
        <v>336.47</v>
      </c>
      <c r="E700" s="56">
        <v>337.08</v>
      </c>
    </row>
    <row r="701" spans="1:5" ht="45" x14ac:dyDescent="0.25">
      <c r="A701" s="51">
        <v>92855</v>
      </c>
      <c r="B701" s="30" t="s">
        <v>4566</v>
      </c>
      <c r="C701" s="31" t="s">
        <v>25</v>
      </c>
      <c r="D701" s="57">
        <v>417.69</v>
      </c>
      <c r="E701" s="56">
        <v>418.62</v>
      </c>
    </row>
    <row r="702" spans="1:5" ht="45" x14ac:dyDescent="0.25">
      <c r="A702" s="51">
        <v>92839</v>
      </c>
      <c r="B702" s="30" t="s">
        <v>4550</v>
      </c>
      <c r="C702" s="31" t="s">
        <v>25</v>
      </c>
      <c r="D702" s="57">
        <v>412.29</v>
      </c>
      <c r="E702" s="56">
        <v>413.04</v>
      </c>
    </row>
    <row r="703" spans="1:5" ht="45" x14ac:dyDescent="0.25">
      <c r="A703" s="51">
        <v>92857</v>
      </c>
      <c r="B703" s="30" t="s">
        <v>4568</v>
      </c>
      <c r="C703" s="31" t="s">
        <v>25</v>
      </c>
      <c r="D703" s="57">
        <v>543.15</v>
      </c>
      <c r="E703" s="56">
        <v>544.24</v>
      </c>
    </row>
    <row r="704" spans="1:5" ht="45" x14ac:dyDescent="0.25">
      <c r="A704" s="51">
        <v>92841</v>
      </c>
      <c r="B704" s="30" t="s">
        <v>4552</v>
      </c>
      <c r="C704" s="31" t="s">
        <v>25</v>
      </c>
      <c r="D704" s="57">
        <v>536.70000000000005</v>
      </c>
      <c r="E704" s="56">
        <v>537.59</v>
      </c>
    </row>
    <row r="705" spans="1:5" ht="45" x14ac:dyDescent="0.25">
      <c r="A705" s="51">
        <v>92859</v>
      </c>
      <c r="B705" s="30" t="s">
        <v>4570</v>
      </c>
      <c r="C705" s="31" t="s">
        <v>25</v>
      </c>
      <c r="D705" s="57">
        <v>565.25</v>
      </c>
      <c r="E705" s="56">
        <v>566.52</v>
      </c>
    </row>
    <row r="706" spans="1:5" ht="45" x14ac:dyDescent="0.25">
      <c r="A706" s="51">
        <v>92843</v>
      </c>
      <c r="B706" s="30" t="s">
        <v>4554</v>
      </c>
      <c r="C706" s="31" t="s">
        <v>25</v>
      </c>
      <c r="D706" s="57">
        <v>557.79</v>
      </c>
      <c r="E706" s="56">
        <v>558.82000000000005</v>
      </c>
    </row>
    <row r="707" spans="1:5" ht="45" x14ac:dyDescent="0.25">
      <c r="A707" s="51">
        <v>92861</v>
      </c>
      <c r="B707" s="30" t="s">
        <v>4572</v>
      </c>
      <c r="C707" s="31" t="s">
        <v>25</v>
      </c>
      <c r="D707" s="57">
        <v>830.43</v>
      </c>
      <c r="E707" s="56">
        <v>831.86</v>
      </c>
    </row>
    <row r="708" spans="1:5" ht="45" x14ac:dyDescent="0.25">
      <c r="A708" s="51">
        <v>92845</v>
      </c>
      <c r="B708" s="30" t="s">
        <v>4556</v>
      </c>
      <c r="C708" s="31" t="s">
        <v>25</v>
      </c>
      <c r="D708" s="57">
        <v>821.95</v>
      </c>
      <c r="E708" s="56">
        <v>823.12</v>
      </c>
    </row>
    <row r="709" spans="1:5" ht="45" x14ac:dyDescent="0.25">
      <c r="A709" s="51">
        <v>92226</v>
      </c>
      <c r="B709" s="30" t="s">
        <v>4589</v>
      </c>
      <c r="C709" s="31" t="s">
        <v>25</v>
      </c>
      <c r="D709" s="57">
        <v>482.93</v>
      </c>
      <c r="E709" s="56">
        <v>485.98</v>
      </c>
    </row>
    <row r="710" spans="1:5" ht="45" x14ac:dyDescent="0.25">
      <c r="A710" s="51">
        <v>92216</v>
      </c>
      <c r="B710" s="30" t="s">
        <v>4582</v>
      </c>
      <c r="C710" s="31" t="s">
        <v>25</v>
      </c>
      <c r="D710" s="57">
        <v>473.43</v>
      </c>
      <c r="E710" s="56">
        <v>476.19</v>
      </c>
    </row>
    <row r="711" spans="1:5" ht="45" x14ac:dyDescent="0.25">
      <c r="A711" s="51">
        <v>92829</v>
      </c>
      <c r="B711" s="30" t="s">
        <v>4610</v>
      </c>
      <c r="C711" s="31" t="s">
        <v>25</v>
      </c>
      <c r="D711" s="57">
        <v>694.43</v>
      </c>
      <c r="E711" s="56">
        <v>698.17</v>
      </c>
    </row>
    <row r="712" spans="1:5" ht="45" x14ac:dyDescent="0.25">
      <c r="A712" s="51">
        <v>92816</v>
      </c>
      <c r="B712" s="30" t="s">
        <v>4598</v>
      </c>
      <c r="C712" s="31" t="s">
        <v>25</v>
      </c>
      <c r="D712" s="57">
        <v>682.9</v>
      </c>
      <c r="E712" s="56">
        <v>686.29</v>
      </c>
    </row>
    <row r="713" spans="1:5" ht="45" x14ac:dyDescent="0.25">
      <c r="A713" s="51">
        <v>92831</v>
      </c>
      <c r="B713" s="30" t="s">
        <v>4612</v>
      </c>
      <c r="C713" s="31" t="s">
        <v>25</v>
      </c>
      <c r="D713" s="57">
        <v>987.3</v>
      </c>
      <c r="E713" s="56">
        <v>992.11</v>
      </c>
    </row>
    <row r="714" spans="1:5" ht="45" x14ac:dyDescent="0.25">
      <c r="A714" s="51">
        <v>92818</v>
      </c>
      <c r="B714" s="30" t="s">
        <v>4600</v>
      </c>
      <c r="C714" s="31" t="s">
        <v>25</v>
      </c>
      <c r="D714" s="57">
        <v>972.73</v>
      </c>
      <c r="E714" s="56">
        <v>977.09</v>
      </c>
    </row>
    <row r="715" spans="1:5" ht="45" x14ac:dyDescent="0.25">
      <c r="A715" s="51">
        <v>95566</v>
      </c>
      <c r="B715" s="30" t="s">
        <v>4615</v>
      </c>
      <c r="C715" s="31" t="s">
        <v>25</v>
      </c>
      <c r="D715" s="57">
        <v>114.92</v>
      </c>
      <c r="E715" s="56">
        <v>115.71</v>
      </c>
    </row>
    <row r="716" spans="1:5" ht="45" x14ac:dyDescent="0.25">
      <c r="A716" s="51">
        <v>95565</v>
      </c>
      <c r="B716" s="30" t="s">
        <v>4614</v>
      </c>
      <c r="C716" s="31" t="s">
        <v>25</v>
      </c>
      <c r="D716" s="57">
        <v>112.52</v>
      </c>
      <c r="E716" s="56">
        <v>113.25</v>
      </c>
    </row>
    <row r="717" spans="1:5" ht="45" x14ac:dyDescent="0.25">
      <c r="A717" s="51">
        <v>92219</v>
      </c>
      <c r="B717" s="30" t="s">
        <v>4583</v>
      </c>
      <c r="C717" s="31" t="s">
        <v>25</v>
      </c>
      <c r="D717" s="57">
        <v>136.71</v>
      </c>
      <c r="E717" s="56">
        <v>137.81</v>
      </c>
    </row>
    <row r="718" spans="1:5" ht="45" x14ac:dyDescent="0.25">
      <c r="A718" s="51">
        <v>92210</v>
      </c>
      <c r="B718" s="30" t="s">
        <v>4576</v>
      </c>
      <c r="C718" s="31" t="s">
        <v>25</v>
      </c>
      <c r="D718" s="57">
        <v>133.31</v>
      </c>
      <c r="E718" s="56">
        <v>134.31</v>
      </c>
    </row>
    <row r="719" spans="1:5" ht="45" x14ac:dyDescent="0.25">
      <c r="A719" s="51">
        <v>92220</v>
      </c>
      <c r="B719" s="30" t="s">
        <v>4584</v>
      </c>
      <c r="C719" s="31" t="s">
        <v>25</v>
      </c>
      <c r="D719" s="57">
        <v>167.02</v>
      </c>
      <c r="E719" s="56">
        <v>168.45</v>
      </c>
    </row>
    <row r="720" spans="1:5" ht="45" x14ac:dyDescent="0.25">
      <c r="A720" s="51">
        <v>92211</v>
      </c>
      <c r="B720" s="30" t="s">
        <v>4577</v>
      </c>
      <c r="C720" s="31" t="s">
        <v>25</v>
      </c>
      <c r="D720" s="57">
        <v>162.6</v>
      </c>
      <c r="E720" s="56">
        <v>163.89</v>
      </c>
    </row>
    <row r="721" spans="1:5" ht="45" x14ac:dyDescent="0.25">
      <c r="A721" s="51">
        <v>92221</v>
      </c>
      <c r="B721" s="30" t="s">
        <v>4585</v>
      </c>
      <c r="C721" s="31" t="s">
        <v>25</v>
      </c>
      <c r="D721" s="57">
        <v>252.08</v>
      </c>
      <c r="E721" s="56">
        <v>253.81</v>
      </c>
    </row>
    <row r="722" spans="1:5" ht="45" x14ac:dyDescent="0.25">
      <c r="A722" s="51">
        <v>92212</v>
      </c>
      <c r="B722" s="30" t="s">
        <v>4578</v>
      </c>
      <c r="C722" s="31" t="s">
        <v>25</v>
      </c>
      <c r="D722" s="57">
        <v>246.64</v>
      </c>
      <c r="E722" s="56">
        <v>248.23</v>
      </c>
    </row>
    <row r="723" spans="1:5" ht="45" x14ac:dyDescent="0.25">
      <c r="A723" s="51">
        <v>92222</v>
      </c>
      <c r="B723" s="30" t="s">
        <v>4586</v>
      </c>
      <c r="C723" s="31" t="s">
        <v>25</v>
      </c>
      <c r="D723" s="57">
        <v>333.66</v>
      </c>
      <c r="E723" s="56">
        <v>335.73</v>
      </c>
    </row>
    <row r="724" spans="1:5" ht="45" x14ac:dyDescent="0.25">
      <c r="A724" s="51">
        <v>92213</v>
      </c>
      <c r="B724" s="30" t="s">
        <v>4579</v>
      </c>
      <c r="C724" s="31" t="s">
        <v>25</v>
      </c>
      <c r="D724" s="57">
        <v>327.22000000000003</v>
      </c>
      <c r="E724" s="56">
        <v>329.1</v>
      </c>
    </row>
    <row r="725" spans="1:5" ht="45" x14ac:dyDescent="0.25">
      <c r="A725" s="51">
        <v>92223</v>
      </c>
      <c r="B725" s="30" t="s">
        <v>4587</v>
      </c>
      <c r="C725" s="31" t="s">
        <v>25</v>
      </c>
      <c r="D725" s="57">
        <v>403.53</v>
      </c>
      <c r="E725" s="56">
        <v>405.93</v>
      </c>
    </row>
    <row r="726" spans="1:5" ht="45" x14ac:dyDescent="0.25">
      <c r="A726" s="51">
        <v>92214</v>
      </c>
      <c r="B726" s="30" t="s">
        <v>4580</v>
      </c>
      <c r="C726" s="31" t="s">
        <v>25</v>
      </c>
      <c r="D726" s="57">
        <v>396.09</v>
      </c>
      <c r="E726" s="56">
        <v>398.25</v>
      </c>
    </row>
    <row r="727" spans="1:5" ht="45" x14ac:dyDescent="0.25">
      <c r="A727" s="51">
        <v>92224</v>
      </c>
      <c r="B727" s="30" t="s">
        <v>4588</v>
      </c>
      <c r="C727" s="31" t="s">
        <v>25</v>
      </c>
      <c r="D727" s="57">
        <v>463.48</v>
      </c>
      <c r="E727" s="56">
        <v>466.2</v>
      </c>
    </row>
    <row r="728" spans="1:5" ht="45" x14ac:dyDescent="0.25">
      <c r="A728" s="51">
        <v>92215</v>
      </c>
      <c r="B728" s="30" t="s">
        <v>4581</v>
      </c>
      <c r="C728" s="31" t="s">
        <v>25</v>
      </c>
      <c r="D728" s="57">
        <v>454.98</v>
      </c>
      <c r="E728" s="56">
        <v>457.43</v>
      </c>
    </row>
    <row r="729" spans="1:5" x14ac:dyDescent="0.25">
      <c r="A729" s="51">
        <v>94342</v>
      </c>
      <c r="B729" s="30" t="s">
        <v>4342</v>
      </c>
      <c r="C729" s="31" t="s">
        <v>29</v>
      </c>
      <c r="D729" s="57">
        <v>122.91</v>
      </c>
      <c r="E729" s="56">
        <v>124.2</v>
      </c>
    </row>
    <row r="730" spans="1:5" ht="22.5" x14ac:dyDescent="0.25">
      <c r="A730" s="51">
        <v>94319</v>
      </c>
      <c r="B730" s="30" t="s">
        <v>4336</v>
      </c>
      <c r="C730" s="31" t="s">
        <v>29</v>
      </c>
      <c r="D730" s="57">
        <v>80.22</v>
      </c>
      <c r="E730" s="56">
        <v>81.510000000000005</v>
      </c>
    </row>
    <row r="731" spans="1:5" ht="45" x14ac:dyDescent="0.25">
      <c r="A731" s="51">
        <v>94304</v>
      </c>
      <c r="B731" s="30" t="s">
        <v>4331</v>
      </c>
      <c r="C731" s="31" t="s">
        <v>29</v>
      </c>
      <c r="D731" s="57">
        <v>76.44</v>
      </c>
      <c r="E731" s="56">
        <v>76.89</v>
      </c>
    </row>
    <row r="732" spans="1:5" ht="45" x14ac:dyDescent="0.25">
      <c r="A732" s="51">
        <v>94306</v>
      </c>
      <c r="B732" s="30" t="s">
        <v>4332</v>
      </c>
      <c r="C732" s="31" t="s">
        <v>29</v>
      </c>
      <c r="D732" s="57">
        <v>70.03</v>
      </c>
      <c r="E732" s="56">
        <v>70.38</v>
      </c>
    </row>
    <row r="733" spans="1:5" ht="45" x14ac:dyDescent="0.25">
      <c r="A733" s="51">
        <v>94327</v>
      </c>
      <c r="B733" s="30" t="s">
        <v>4337</v>
      </c>
      <c r="C733" s="31" t="s">
        <v>29</v>
      </c>
      <c r="D733" s="57">
        <v>119.13</v>
      </c>
      <c r="E733" s="56">
        <v>119.58</v>
      </c>
    </row>
    <row r="734" spans="1:5" ht="45" x14ac:dyDescent="0.25">
      <c r="A734" s="51">
        <v>94329</v>
      </c>
      <c r="B734" s="30" t="s">
        <v>4338</v>
      </c>
      <c r="C734" s="31" t="s">
        <v>29</v>
      </c>
      <c r="D734" s="57">
        <v>112.72</v>
      </c>
      <c r="E734" s="56">
        <v>113.07</v>
      </c>
    </row>
    <row r="735" spans="1:5" ht="45" x14ac:dyDescent="0.25">
      <c r="A735" s="51">
        <v>94333</v>
      </c>
      <c r="B735" s="30" t="s">
        <v>4339</v>
      </c>
      <c r="C735" s="31" t="s">
        <v>29</v>
      </c>
      <c r="D735" s="57">
        <v>109.81</v>
      </c>
      <c r="E735" s="56">
        <v>110.12</v>
      </c>
    </row>
    <row r="736" spans="1:5" ht="45" x14ac:dyDescent="0.25">
      <c r="A736" s="51">
        <v>94310</v>
      </c>
      <c r="B736" s="30" t="s">
        <v>4333</v>
      </c>
      <c r="C736" s="31" t="s">
        <v>29</v>
      </c>
      <c r="D736" s="57">
        <v>67.12</v>
      </c>
      <c r="E736" s="56">
        <v>67.430000000000007</v>
      </c>
    </row>
    <row r="737" spans="1:5" ht="22.5" x14ac:dyDescent="0.25">
      <c r="A737" s="51">
        <v>104739</v>
      </c>
      <c r="B737" s="30" t="s">
        <v>4354</v>
      </c>
      <c r="C737" s="31" t="s">
        <v>29</v>
      </c>
      <c r="D737" s="57">
        <v>123.68</v>
      </c>
      <c r="E737" s="56">
        <v>124.37</v>
      </c>
    </row>
    <row r="738" spans="1:5" ht="22.5" x14ac:dyDescent="0.25">
      <c r="A738" s="51">
        <v>104738</v>
      </c>
      <c r="B738" s="30" t="s">
        <v>4353</v>
      </c>
      <c r="C738" s="31" t="s">
        <v>29</v>
      </c>
      <c r="D738" s="57">
        <v>80.989999999999995</v>
      </c>
      <c r="E738" s="56">
        <v>81.680000000000007</v>
      </c>
    </row>
    <row r="739" spans="1:5" ht="45" x14ac:dyDescent="0.25">
      <c r="A739" s="51">
        <v>94316</v>
      </c>
      <c r="B739" s="30" t="s">
        <v>4334</v>
      </c>
      <c r="C739" s="31" t="s">
        <v>29</v>
      </c>
      <c r="D739" s="57">
        <v>71.06</v>
      </c>
      <c r="E739" s="56">
        <v>71.540000000000006</v>
      </c>
    </row>
    <row r="740" spans="1:5" ht="45" x14ac:dyDescent="0.25">
      <c r="A740" s="51">
        <v>94318</v>
      </c>
      <c r="B740" s="30" t="s">
        <v>4335</v>
      </c>
      <c r="C740" s="31" t="s">
        <v>29</v>
      </c>
      <c r="D740" s="57">
        <v>65.709999999999994</v>
      </c>
      <c r="E740" s="56">
        <v>66.03</v>
      </c>
    </row>
    <row r="741" spans="1:5" ht="45" x14ac:dyDescent="0.25">
      <c r="A741" s="51">
        <v>94339</v>
      </c>
      <c r="B741" s="30" t="s">
        <v>4340</v>
      </c>
      <c r="C741" s="31" t="s">
        <v>29</v>
      </c>
      <c r="D741" s="57">
        <v>113.75</v>
      </c>
      <c r="E741" s="56">
        <v>114.23</v>
      </c>
    </row>
    <row r="742" spans="1:5" ht="45" x14ac:dyDescent="0.25">
      <c r="A742" s="51">
        <v>94341</v>
      </c>
      <c r="B742" s="30" t="s">
        <v>4341</v>
      </c>
      <c r="C742" s="31" t="s">
        <v>29</v>
      </c>
      <c r="D742" s="57">
        <v>108.4</v>
      </c>
      <c r="E742" s="56">
        <v>108.72</v>
      </c>
    </row>
    <row r="743" spans="1:5" x14ac:dyDescent="0.25">
      <c r="A743" s="51">
        <v>104742</v>
      </c>
      <c r="B743" s="30" t="s">
        <v>4357</v>
      </c>
      <c r="C743" s="31" t="s">
        <v>19</v>
      </c>
      <c r="D743" s="57">
        <v>8.08</v>
      </c>
      <c r="E743" s="56">
        <v>8.17</v>
      </c>
    </row>
    <row r="744" spans="1:5" ht="22.5" x14ac:dyDescent="0.25">
      <c r="A744" s="51">
        <v>93382</v>
      </c>
      <c r="B744" s="30" t="s">
        <v>4346</v>
      </c>
      <c r="C744" s="31" t="s">
        <v>29</v>
      </c>
      <c r="D744" s="57">
        <v>26.39</v>
      </c>
      <c r="E744" s="56">
        <v>27.68</v>
      </c>
    </row>
    <row r="745" spans="1:5" x14ac:dyDescent="0.25">
      <c r="A745" s="51">
        <v>104737</v>
      </c>
      <c r="B745" s="30" t="s">
        <v>4352</v>
      </c>
      <c r="C745" s="31" t="s">
        <v>29</v>
      </c>
      <c r="D745" s="57">
        <v>23.04</v>
      </c>
      <c r="E745" s="56">
        <v>24.17</v>
      </c>
    </row>
    <row r="746" spans="1:5" ht="56.25" x14ac:dyDescent="0.25">
      <c r="A746" s="51">
        <v>93369</v>
      </c>
      <c r="B746" s="30" t="s">
        <v>4541</v>
      </c>
      <c r="C746" s="31" t="s">
        <v>29</v>
      </c>
      <c r="D746" s="57">
        <v>16.2</v>
      </c>
      <c r="E746" s="56">
        <v>16.55</v>
      </c>
    </row>
    <row r="747" spans="1:5" ht="56.25" x14ac:dyDescent="0.25">
      <c r="A747" s="51">
        <v>93373</v>
      </c>
      <c r="B747" s="30" t="s">
        <v>4542</v>
      </c>
      <c r="C747" s="31" t="s">
        <v>29</v>
      </c>
      <c r="D747" s="57">
        <v>13.29</v>
      </c>
      <c r="E747" s="56">
        <v>13.6</v>
      </c>
    </row>
    <row r="748" spans="1:5" ht="56.25" x14ac:dyDescent="0.25">
      <c r="A748" s="51">
        <v>93368</v>
      </c>
      <c r="B748" s="30" t="s">
        <v>4344</v>
      </c>
      <c r="C748" s="31" t="s">
        <v>29</v>
      </c>
      <c r="D748" s="57">
        <v>19.760000000000002</v>
      </c>
      <c r="E748" s="56">
        <v>20.170000000000002</v>
      </c>
    </row>
    <row r="749" spans="1:5" ht="56.25" x14ac:dyDescent="0.25">
      <c r="A749" s="51">
        <v>104729</v>
      </c>
      <c r="B749" s="30" t="s">
        <v>4348</v>
      </c>
      <c r="C749" s="31" t="s">
        <v>29</v>
      </c>
      <c r="D749" s="57">
        <v>16.37</v>
      </c>
      <c r="E749" s="56">
        <v>16.64</v>
      </c>
    </row>
    <row r="750" spans="1:5" ht="56.25" x14ac:dyDescent="0.25">
      <c r="A750" s="51">
        <v>93372</v>
      </c>
      <c r="B750" s="30" t="s">
        <v>4345</v>
      </c>
      <c r="C750" s="31" t="s">
        <v>29</v>
      </c>
      <c r="D750" s="57">
        <v>15.55</v>
      </c>
      <c r="E750" s="56">
        <v>15.9</v>
      </c>
    </row>
    <row r="751" spans="1:5" ht="56.25" x14ac:dyDescent="0.25">
      <c r="A751" s="51">
        <v>104731</v>
      </c>
      <c r="B751" s="30" t="s">
        <v>4350</v>
      </c>
      <c r="C751" s="31" t="s">
        <v>29</v>
      </c>
      <c r="D751" s="57">
        <v>12.16</v>
      </c>
      <c r="E751" s="56">
        <v>12.35</v>
      </c>
    </row>
    <row r="752" spans="1:5" ht="56.25" x14ac:dyDescent="0.25">
      <c r="A752" s="51">
        <v>93367</v>
      </c>
      <c r="B752" s="30" t="s">
        <v>4343</v>
      </c>
      <c r="C752" s="31" t="s">
        <v>29</v>
      </c>
      <c r="D752" s="57">
        <v>22.61</v>
      </c>
      <c r="E752" s="56">
        <v>23.06</v>
      </c>
    </row>
    <row r="753" spans="1:5" ht="56.25" x14ac:dyDescent="0.25">
      <c r="A753" s="51">
        <v>104728</v>
      </c>
      <c r="B753" s="30" t="s">
        <v>4347</v>
      </c>
      <c r="C753" s="31" t="s">
        <v>29</v>
      </c>
      <c r="D753" s="57">
        <v>19.22</v>
      </c>
      <c r="E753" s="56">
        <v>19.53</v>
      </c>
    </row>
    <row r="754" spans="1:5" ht="56.25" x14ac:dyDescent="0.25">
      <c r="A754" s="51">
        <v>104730</v>
      </c>
      <c r="B754" s="30" t="s">
        <v>4349</v>
      </c>
      <c r="C754" s="31" t="s">
        <v>29</v>
      </c>
      <c r="D754" s="57">
        <v>12.8</v>
      </c>
      <c r="E754" s="56">
        <v>13.01</v>
      </c>
    </row>
    <row r="755" spans="1:5" ht="56.25" x14ac:dyDescent="0.25">
      <c r="A755" s="51">
        <v>104732</v>
      </c>
      <c r="B755" s="30" t="s">
        <v>4351</v>
      </c>
      <c r="C755" s="31" t="s">
        <v>29</v>
      </c>
      <c r="D755" s="57">
        <v>9.89</v>
      </c>
      <c r="E755" s="56">
        <v>10.050000000000001</v>
      </c>
    </row>
    <row r="756" spans="1:5" ht="22.5" x14ac:dyDescent="0.25">
      <c r="A756" s="51">
        <v>104740</v>
      </c>
      <c r="B756" s="30" t="s">
        <v>4355</v>
      </c>
      <c r="C756" s="31" t="s">
        <v>29</v>
      </c>
      <c r="D756" s="57">
        <v>27.16</v>
      </c>
      <c r="E756" s="56">
        <v>27.85</v>
      </c>
    </row>
    <row r="757" spans="1:5" ht="22.5" x14ac:dyDescent="0.25">
      <c r="A757" s="51">
        <v>104741</v>
      </c>
      <c r="B757" s="30" t="s">
        <v>4356</v>
      </c>
      <c r="C757" s="31" t="s">
        <v>29</v>
      </c>
      <c r="D757" s="57">
        <v>23.81</v>
      </c>
      <c r="E757" s="56">
        <v>24.34</v>
      </c>
    </row>
    <row r="758" spans="1:5" ht="56.25" x14ac:dyDescent="0.25">
      <c r="A758" s="51">
        <v>93381</v>
      </c>
      <c r="B758" s="30" t="s">
        <v>12303</v>
      </c>
      <c r="C758" s="31" t="s">
        <v>29</v>
      </c>
      <c r="D758" s="57">
        <v>11.88</v>
      </c>
      <c r="E758" s="56">
        <v>12.2</v>
      </c>
    </row>
    <row r="759" spans="1:5" ht="56.25" x14ac:dyDescent="0.25">
      <c r="A759" s="51">
        <v>93379</v>
      </c>
      <c r="B759" s="30" t="s">
        <v>12304</v>
      </c>
      <c r="C759" s="31" t="s">
        <v>29</v>
      </c>
      <c r="D759" s="57">
        <v>17.23</v>
      </c>
      <c r="E759" s="56">
        <v>17.71</v>
      </c>
    </row>
    <row r="760" spans="1:5" ht="56.25" x14ac:dyDescent="0.25">
      <c r="A760" s="51">
        <v>93380</v>
      </c>
      <c r="B760" s="30" t="s">
        <v>12305</v>
      </c>
      <c r="C760" s="31" t="s">
        <v>29</v>
      </c>
      <c r="D760" s="57">
        <v>14.67</v>
      </c>
      <c r="E760" s="56">
        <v>15.08</v>
      </c>
    </row>
    <row r="761" spans="1:5" ht="56.25" x14ac:dyDescent="0.25">
      <c r="A761" s="51">
        <v>93378</v>
      </c>
      <c r="B761" s="30" t="s">
        <v>12306</v>
      </c>
      <c r="C761" s="31" t="s">
        <v>29</v>
      </c>
      <c r="D761" s="57">
        <v>22.44</v>
      </c>
      <c r="E761" s="56">
        <v>23.04</v>
      </c>
    </row>
    <row r="762" spans="1:5" ht="56.25" x14ac:dyDescent="0.25">
      <c r="A762" s="51">
        <v>104733</v>
      </c>
      <c r="B762" s="30" t="s">
        <v>12307</v>
      </c>
      <c r="C762" s="31" t="s">
        <v>29</v>
      </c>
      <c r="D762" s="57">
        <v>19.09</v>
      </c>
      <c r="E762" s="56">
        <v>19.53</v>
      </c>
    </row>
    <row r="763" spans="1:5" ht="56.25" x14ac:dyDescent="0.25">
      <c r="A763" s="51">
        <v>104735</v>
      </c>
      <c r="B763" s="30" t="s">
        <v>12308</v>
      </c>
      <c r="C763" s="31" t="s">
        <v>29</v>
      </c>
      <c r="D763" s="57">
        <v>11.29</v>
      </c>
      <c r="E763" s="56">
        <v>11.54</v>
      </c>
    </row>
    <row r="764" spans="1:5" ht="56.25" x14ac:dyDescent="0.25">
      <c r="A764" s="51">
        <v>104734</v>
      </c>
      <c r="B764" s="30" t="s">
        <v>12309</v>
      </c>
      <c r="C764" s="31" t="s">
        <v>29</v>
      </c>
      <c r="D764" s="57">
        <v>13.86</v>
      </c>
      <c r="E764" s="56">
        <v>14.18</v>
      </c>
    </row>
    <row r="765" spans="1:5" ht="56.25" x14ac:dyDescent="0.25">
      <c r="A765" s="51">
        <v>104736</v>
      </c>
      <c r="B765" s="30" t="s">
        <v>12310</v>
      </c>
      <c r="C765" s="31" t="s">
        <v>29</v>
      </c>
      <c r="D765" s="57">
        <v>8.49</v>
      </c>
      <c r="E765" s="56">
        <v>8.66</v>
      </c>
    </row>
    <row r="766" spans="1:5" ht="33.75" x14ac:dyDescent="0.25">
      <c r="A766" s="51">
        <v>105732</v>
      </c>
      <c r="B766" s="30" t="s">
        <v>5813</v>
      </c>
      <c r="C766" s="31" t="s">
        <v>29</v>
      </c>
      <c r="D766" s="57">
        <v>263.56</v>
      </c>
      <c r="E766" s="56">
        <v>264.14999999999998</v>
      </c>
    </row>
    <row r="767" spans="1:5" ht="33.75" x14ac:dyDescent="0.25">
      <c r="A767" s="51">
        <v>96397</v>
      </c>
      <c r="B767" s="30" t="s">
        <v>5715</v>
      </c>
      <c r="C767" s="31" t="s">
        <v>29</v>
      </c>
      <c r="D767" s="57">
        <v>259.33</v>
      </c>
      <c r="E767" s="56">
        <v>259.81</v>
      </c>
    </row>
    <row r="768" spans="1:5" ht="33.75" x14ac:dyDescent="0.25">
      <c r="A768" s="51">
        <v>105735</v>
      </c>
      <c r="B768" s="30" t="s">
        <v>5816</v>
      </c>
      <c r="C768" s="31" t="s">
        <v>29</v>
      </c>
      <c r="D768" s="57">
        <v>257.19</v>
      </c>
      <c r="E768" s="56">
        <v>257.64</v>
      </c>
    </row>
    <row r="769" spans="1:5" ht="33.75" x14ac:dyDescent="0.25">
      <c r="A769" s="51">
        <v>105727</v>
      </c>
      <c r="B769" s="30" t="s">
        <v>5808</v>
      </c>
      <c r="C769" s="31" t="s">
        <v>29</v>
      </c>
      <c r="D769" s="57">
        <v>190.26</v>
      </c>
      <c r="E769" s="56">
        <v>190.77</v>
      </c>
    </row>
    <row r="770" spans="1:5" ht="33.75" x14ac:dyDescent="0.25">
      <c r="A770" s="51">
        <v>96396</v>
      </c>
      <c r="B770" s="30" t="s">
        <v>5714</v>
      </c>
      <c r="C770" s="31" t="s">
        <v>29</v>
      </c>
      <c r="D770" s="57">
        <v>186.98</v>
      </c>
      <c r="E770" s="56">
        <v>187.43</v>
      </c>
    </row>
    <row r="771" spans="1:5" ht="33.75" x14ac:dyDescent="0.25">
      <c r="A771" s="51">
        <v>105730</v>
      </c>
      <c r="B771" s="30" t="s">
        <v>5811</v>
      </c>
      <c r="C771" s="31" t="s">
        <v>29</v>
      </c>
      <c r="D771" s="57">
        <v>185.33</v>
      </c>
      <c r="E771" s="56">
        <v>185.75</v>
      </c>
    </row>
    <row r="772" spans="1:5" ht="33.75" x14ac:dyDescent="0.25">
      <c r="A772" s="51">
        <v>105737</v>
      </c>
      <c r="B772" s="30" t="s">
        <v>5818</v>
      </c>
      <c r="C772" s="31" t="s">
        <v>29</v>
      </c>
      <c r="D772" s="57">
        <v>358.16</v>
      </c>
      <c r="E772" s="56">
        <v>358.8</v>
      </c>
    </row>
    <row r="773" spans="1:5" ht="33.75" x14ac:dyDescent="0.25">
      <c r="A773" s="51">
        <v>96398</v>
      </c>
      <c r="B773" s="30" t="s">
        <v>5716</v>
      </c>
      <c r="C773" s="31" t="s">
        <v>29</v>
      </c>
      <c r="D773" s="57">
        <v>354.97</v>
      </c>
      <c r="E773" s="56">
        <v>355.55</v>
      </c>
    </row>
    <row r="774" spans="1:5" ht="33.75" x14ac:dyDescent="0.25">
      <c r="A774" s="51">
        <v>105740</v>
      </c>
      <c r="B774" s="30" t="s">
        <v>5821</v>
      </c>
      <c r="C774" s="31" t="s">
        <v>29</v>
      </c>
      <c r="D774" s="57">
        <v>353.28</v>
      </c>
      <c r="E774" s="56">
        <v>353.81</v>
      </c>
    </row>
    <row r="775" spans="1:5" ht="33.75" x14ac:dyDescent="0.25">
      <c r="A775" s="51">
        <v>105749</v>
      </c>
      <c r="B775" s="30" t="s">
        <v>5830</v>
      </c>
      <c r="C775" s="31" t="s">
        <v>29</v>
      </c>
      <c r="D775" s="57">
        <v>169.46</v>
      </c>
      <c r="E775" s="56">
        <v>169.97</v>
      </c>
    </row>
    <row r="776" spans="1:5" ht="33.75" x14ac:dyDescent="0.25">
      <c r="A776" s="51">
        <v>96400</v>
      </c>
      <c r="B776" s="30" t="s">
        <v>5718</v>
      </c>
      <c r="C776" s="31" t="s">
        <v>29</v>
      </c>
      <c r="D776" s="57">
        <v>167.71</v>
      </c>
      <c r="E776" s="56">
        <v>168.18</v>
      </c>
    </row>
    <row r="777" spans="1:5" ht="33.75" x14ac:dyDescent="0.25">
      <c r="A777" s="51">
        <v>105752</v>
      </c>
      <c r="B777" s="30" t="s">
        <v>5833</v>
      </c>
      <c r="C777" s="31" t="s">
        <v>29</v>
      </c>
      <c r="D777" s="57">
        <v>166.18</v>
      </c>
      <c r="E777" s="56">
        <v>166.62</v>
      </c>
    </row>
    <row r="778" spans="1:5" ht="33.75" x14ac:dyDescent="0.25">
      <c r="A778" s="51">
        <v>105754</v>
      </c>
      <c r="B778" s="30" t="s">
        <v>5835</v>
      </c>
      <c r="C778" s="31" t="s">
        <v>29</v>
      </c>
      <c r="D778" s="57">
        <v>164.73</v>
      </c>
      <c r="E778" s="56">
        <v>165.14</v>
      </c>
    </row>
    <row r="779" spans="1:5" ht="33.75" x14ac:dyDescent="0.25">
      <c r="A779" s="51">
        <v>105742</v>
      </c>
      <c r="B779" s="30" t="s">
        <v>5823</v>
      </c>
      <c r="C779" s="31" t="s">
        <v>29</v>
      </c>
      <c r="D779" s="57">
        <v>129.82</v>
      </c>
      <c r="E779" s="56">
        <v>130.19999999999999</v>
      </c>
    </row>
    <row r="780" spans="1:5" ht="33.75" x14ac:dyDescent="0.25">
      <c r="A780" s="51">
        <v>96399</v>
      </c>
      <c r="B780" s="30" t="s">
        <v>5717</v>
      </c>
      <c r="C780" s="31" t="s">
        <v>29</v>
      </c>
      <c r="D780" s="57">
        <v>128.27000000000001</v>
      </c>
      <c r="E780" s="56">
        <v>128.61000000000001</v>
      </c>
    </row>
    <row r="781" spans="1:5" ht="33.75" x14ac:dyDescent="0.25">
      <c r="A781" s="51">
        <v>105745</v>
      </c>
      <c r="B781" s="30" t="s">
        <v>5826</v>
      </c>
      <c r="C781" s="31" t="s">
        <v>29</v>
      </c>
      <c r="D781" s="57">
        <v>126.72</v>
      </c>
      <c r="E781" s="56">
        <v>127.02</v>
      </c>
    </row>
    <row r="782" spans="1:5" ht="33.75" x14ac:dyDescent="0.25">
      <c r="A782" s="51">
        <v>105747</v>
      </c>
      <c r="B782" s="30" t="s">
        <v>5828</v>
      </c>
      <c r="C782" s="31" t="s">
        <v>29</v>
      </c>
      <c r="D782" s="57">
        <v>125.15</v>
      </c>
      <c r="E782" s="56">
        <v>125.42</v>
      </c>
    </row>
    <row r="783" spans="1:5" ht="45" x14ac:dyDescent="0.25">
      <c r="A783" s="51">
        <v>105657</v>
      </c>
      <c r="B783" s="30" t="s">
        <v>5774</v>
      </c>
      <c r="C783" s="31" t="s">
        <v>29</v>
      </c>
      <c r="D783" s="57">
        <v>193.66</v>
      </c>
      <c r="E783" s="56">
        <v>194.38</v>
      </c>
    </row>
    <row r="784" spans="1:5" ht="45" x14ac:dyDescent="0.25">
      <c r="A784" s="51">
        <v>100566</v>
      </c>
      <c r="B784" s="30" t="s">
        <v>5721</v>
      </c>
      <c r="C784" s="31" t="s">
        <v>29</v>
      </c>
      <c r="D784" s="57">
        <v>186.92</v>
      </c>
      <c r="E784" s="56">
        <v>187.48</v>
      </c>
    </row>
    <row r="785" spans="1:5" ht="45" x14ac:dyDescent="0.25">
      <c r="A785" s="51">
        <v>105666</v>
      </c>
      <c r="B785" s="30" t="s">
        <v>5783</v>
      </c>
      <c r="C785" s="31" t="s">
        <v>29</v>
      </c>
      <c r="D785" s="57">
        <v>183.54</v>
      </c>
      <c r="E785" s="56">
        <v>183.98</v>
      </c>
    </row>
    <row r="786" spans="1:5" ht="45" x14ac:dyDescent="0.25">
      <c r="A786" s="51">
        <v>105639</v>
      </c>
      <c r="B786" s="30" t="s">
        <v>6019</v>
      </c>
      <c r="C786" s="31" t="s">
        <v>29</v>
      </c>
      <c r="D786" s="57">
        <v>226.47</v>
      </c>
      <c r="E786" s="56">
        <v>226.97</v>
      </c>
    </row>
    <row r="787" spans="1:5" ht="45" x14ac:dyDescent="0.25">
      <c r="A787" s="51">
        <v>105645</v>
      </c>
      <c r="B787" s="30" t="s">
        <v>6020</v>
      </c>
      <c r="C787" s="31" t="s">
        <v>29</v>
      </c>
      <c r="D787" s="57">
        <v>223.19</v>
      </c>
      <c r="E787" s="56">
        <v>223.63</v>
      </c>
    </row>
    <row r="788" spans="1:5" ht="45" x14ac:dyDescent="0.25">
      <c r="A788" s="51">
        <v>105651</v>
      </c>
      <c r="B788" s="30" t="s">
        <v>6021</v>
      </c>
      <c r="C788" s="31" t="s">
        <v>29</v>
      </c>
      <c r="D788" s="57">
        <v>221.54</v>
      </c>
      <c r="E788" s="56">
        <v>221.95</v>
      </c>
    </row>
    <row r="789" spans="1:5" ht="45" x14ac:dyDescent="0.25">
      <c r="A789" s="51">
        <v>105658</v>
      </c>
      <c r="B789" s="30" t="s">
        <v>5775</v>
      </c>
      <c r="C789" s="31" t="s">
        <v>29</v>
      </c>
      <c r="D789" s="57">
        <v>228.53</v>
      </c>
      <c r="E789" s="56">
        <v>229.25</v>
      </c>
    </row>
    <row r="790" spans="1:5" ht="45" x14ac:dyDescent="0.25">
      <c r="A790" s="51">
        <v>100567</v>
      </c>
      <c r="B790" s="30" t="s">
        <v>5722</v>
      </c>
      <c r="C790" s="31" t="s">
        <v>29</v>
      </c>
      <c r="D790" s="57">
        <v>221.79</v>
      </c>
      <c r="E790" s="56">
        <v>222.35</v>
      </c>
    </row>
    <row r="791" spans="1:5" ht="45" x14ac:dyDescent="0.25">
      <c r="A791" s="51">
        <v>105667</v>
      </c>
      <c r="B791" s="30" t="s">
        <v>5784</v>
      </c>
      <c r="C791" s="31" t="s">
        <v>29</v>
      </c>
      <c r="D791" s="57">
        <v>218.41</v>
      </c>
      <c r="E791" s="56">
        <v>218.85</v>
      </c>
    </row>
    <row r="792" spans="1:5" ht="45" x14ac:dyDescent="0.25">
      <c r="A792" s="51">
        <v>105640</v>
      </c>
      <c r="B792" s="30" t="s">
        <v>6022</v>
      </c>
      <c r="C792" s="31" t="s">
        <v>29</v>
      </c>
      <c r="D792" s="57">
        <v>259.01</v>
      </c>
      <c r="E792" s="56">
        <v>259.52</v>
      </c>
    </row>
    <row r="793" spans="1:5" ht="45" x14ac:dyDescent="0.25">
      <c r="A793" s="51">
        <v>105646</v>
      </c>
      <c r="B793" s="30" t="s">
        <v>6023</v>
      </c>
      <c r="C793" s="31" t="s">
        <v>29</v>
      </c>
      <c r="D793" s="57">
        <v>255.73</v>
      </c>
      <c r="E793" s="56">
        <v>256.18</v>
      </c>
    </row>
    <row r="794" spans="1:5" ht="45" x14ac:dyDescent="0.25">
      <c r="A794" s="51">
        <v>105652</v>
      </c>
      <c r="B794" s="30" t="s">
        <v>6024</v>
      </c>
      <c r="C794" s="31" t="s">
        <v>29</v>
      </c>
      <c r="D794" s="57">
        <v>254.08</v>
      </c>
      <c r="E794" s="56">
        <v>254.5</v>
      </c>
    </row>
    <row r="795" spans="1:5" ht="45" x14ac:dyDescent="0.25">
      <c r="A795" s="51">
        <v>105659</v>
      </c>
      <c r="B795" s="30" t="s">
        <v>5776</v>
      </c>
      <c r="C795" s="31" t="s">
        <v>29</v>
      </c>
      <c r="D795" s="57">
        <v>262.92</v>
      </c>
      <c r="E795" s="56">
        <v>263.64</v>
      </c>
    </row>
    <row r="796" spans="1:5" ht="45" x14ac:dyDescent="0.25">
      <c r="A796" s="51">
        <v>100568</v>
      </c>
      <c r="B796" s="30" t="s">
        <v>5723</v>
      </c>
      <c r="C796" s="31" t="s">
        <v>29</v>
      </c>
      <c r="D796" s="57">
        <v>256.18</v>
      </c>
      <c r="E796" s="56">
        <v>256.74</v>
      </c>
    </row>
    <row r="797" spans="1:5" ht="45" x14ac:dyDescent="0.25">
      <c r="A797" s="51">
        <v>105668</v>
      </c>
      <c r="B797" s="30" t="s">
        <v>5785</v>
      </c>
      <c r="C797" s="31" t="s">
        <v>29</v>
      </c>
      <c r="D797" s="57">
        <v>252.8</v>
      </c>
      <c r="E797" s="56">
        <v>253.24</v>
      </c>
    </row>
    <row r="798" spans="1:5" ht="45" x14ac:dyDescent="0.25">
      <c r="A798" s="51">
        <v>105641</v>
      </c>
      <c r="B798" s="30" t="s">
        <v>6025</v>
      </c>
      <c r="C798" s="31" t="s">
        <v>29</v>
      </c>
      <c r="D798" s="57">
        <v>291.55</v>
      </c>
      <c r="E798" s="56">
        <v>292.06</v>
      </c>
    </row>
    <row r="799" spans="1:5" ht="45" x14ac:dyDescent="0.25">
      <c r="A799" s="51">
        <v>105647</v>
      </c>
      <c r="B799" s="30" t="s">
        <v>6026</v>
      </c>
      <c r="C799" s="31" t="s">
        <v>29</v>
      </c>
      <c r="D799" s="57">
        <v>288.27</v>
      </c>
      <c r="E799" s="56">
        <v>288.72000000000003</v>
      </c>
    </row>
    <row r="800" spans="1:5" ht="45" x14ac:dyDescent="0.25">
      <c r="A800" s="51">
        <v>105653</v>
      </c>
      <c r="B800" s="30" t="s">
        <v>6027</v>
      </c>
      <c r="C800" s="31" t="s">
        <v>29</v>
      </c>
      <c r="D800" s="57">
        <v>286.62</v>
      </c>
      <c r="E800" s="56">
        <v>287.04000000000002</v>
      </c>
    </row>
    <row r="801" spans="1:5" ht="45" x14ac:dyDescent="0.25">
      <c r="A801" s="51">
        <v>105710</v>
      </c>
      <c r="B801" s="30" t="s">
        <v>5804</v>
      </c>
      <c r="C801" s="31" t="s">
        <v>29</v>
      </c>
      <c r="D801" s="57">
        <v>119.2</v>
      </c>
      <c r="E801" s="56">
        <v>119.92</v>
      </c>
    </row>
    <row r="802" spans="1:5" ht="45" x14ac:dyDescent="0.25">
      <c r="A802" s="51">
        <v>100564</v>
      </c>
      <c r="B802" s="30" t="s">
        <v>5719</v>
      </c>
      <c r="C802" s="31" t="s">
        <v>29</v>
      </c>
      <c r="D802" s="57">
        <v>112.47</v>
      </c>
      <c r="E802" s="56">
        <v>113.02</v>
      </c>
    </row>
    <row r="803" spans="1:5" ht="45" x14ac:dyDescent="0.25">
      <c r="A803" s="51">
        <v>105711</v>
      </c>
      <c r="B803" s="30" t="s">
        <v>5805</v>
      </c>
      <c r="C803" s="31" t="s">
        <v>29</v>
      </c>
      <c r="D803" s="57">
        <v>109.08</v>
      </c>
      <c r="E803" s="56">
        <v>109.52</v>
      </c>
    </row>
    <row r="804" spans="1:5" ht="45" x14ac:dyDescent="0.25">
      <c r="A804" s="51">
        <v>105705</v>
      </c>
      <c r="B804" s="30" t="s">
        <v>6028</v>
      </c>
      <c r="C804" s="31" t="s">
        <v>29</v>
      </c>
      <c r="D804" s="57">
        <v>161.38999999999999</v>
      </c>
      <c r="E804" s="56">
        <v>161.9</v>
      </c>
    </row>
    <row r="805" spans="1:5" ht="45" x14ac:dyDescent="0.25">
      <c r="A805" s="51">
        <v>105706</v>
      </c>
      <c r="B805" s="30" t="s">
        <v>6029</v>
      </c>
      <c r="C805" s="31" t="s">
        <v>29</v>
      </c>
      <c r="D805" s="57">
        <v>158.11000000000001</v>
      </c>
      <c r="E805" s="56">
        <v>158.56</v>
      </c>
    </row>
    <row r="806" spans="1:5" ht="45" x14ac:dyDescent="0.25">
      <c r="A806" s="51">
        <v>105708</v>
      </c>
      <c r="B806" s="30" t="s">
        <v>6030</v>
      </c>
      <c r="C806" s="31" t="s">
        <v>29</v>
      </c>
      <c r="D806" s="57">
        <v>156.46</v>
      </c>
      <c r="E806" s="56">
        <v>156.88</v>
      </c>
    </row>
    <row r="807" spans="1:5" ht="45" x14ac:dyDescent="0.25">
      <c r="A807" s="51">
        <v>105690</v>
      </c>
      <c r="B807" s="30" t="s">
        <v>5789</v>
      </c>
      <c r="C807" s="31" t="s">
        <v>29</v>
      </c>
      <c r="D807" s="57">
        <v>179.35</v>
      </c>
      <c r="E807" s="56">
        <v>180.07</v>
      </c>
    </row>
    <row r="808" spans="1:5" ht="45" x14ac:dyDescent="0.25">
      <c r="A808" s="51">
        <v>100569</v>
      </c>
      <c r="B808" s="30" t="s">
        <v>5724</v>
      </c>
      <c r="C808" s="31" t="s">
        <v>29</v>
      </c>
      <c r="D808" s="57">
        <v>172.61</v>
      </c>
      <c r="E808" s="56">
        <v>173.17</v>
      </c>
    </row>
    <row r="809" spans="1:5" ht="45" x14ac:dyDescent="0.25">
      <c r="A809" s="51">
        <v>105699</v>
      </c>
      <c r="B809" s="30" t="s">
        <v>5798</v>
      </c>
      <c r="C809" s="31" t="s">
        <v>29</v>
      </c>
      <c r="D809" s="57">
        <v>169.23</v>
      </c>
      <c r="E809" s="56">
        <v>169.67</v>
      </c>
    </row>
    <row r="810" spans="1:5" ht="45" x14ac:dyDescent="0.25">
      <c r="A810" s="51">
        <v>105672</v>
      </c>
      <c r="B810" s="30" t="s">
        <v>6031</v>
      </c>
      <c r="C810" s="31" t="s">
        <v>29</v>
      </c>
      <c r="D810" s="57">
        <v>204.71</v>
      </c>
      <c r="E810" s="56">
        <v>205.21</v>
      </c>
    </row>
    <row r="811" spans="1:5" ht="45" x14ac:dyDescent="0.25">
      <c r="A811" s="51">
        <v>105678</v>
      </c>
      <c r="B811" s="30" t="s">
        <v>6032</v>
      </c>
      <c r="C811" s="31" t="s">
        <v>29</v>
      </c>
      <c r="D811" s="57">
        <v>201.43</v>
      </c>
      <c r="E811" s="56">
        <v>201.87</v>
      </c>
    </row>
    <row r="812" spans="1:5" ht="45" x14ac:dyDescent="0.25">
      <c r="A812" s="51">
        <v>105684</v>
      </c>
      <c r="B812" s="30" t="s">
        <v>6033</v>
      </c>
      <c r="C812" s="31" t="s">
        <v>29</v>
      </c>
      <c r="D812" s="57">
        <v>199.78</v>
      </c>
      <c r="E812" s="56">
        <v>200.19</v>
      </c>
    </row>
    <row r="813" spans="1:5" ht="45" x14ac:dyDescent="0.25">
      <c r="A813" s="51">
        <v>105691</v>
      </c>
      <c r="B813" s="30" t="s">
        <v>5790</v>
      </c>
      <c r="C813" s="31" t="s">
        <v>29</v>
      </c>
      <c r="D813" s="57">
        <v>214.52</v>
      </c>
      <c r="E813" s="56">
        <v>215.24</v>
      </c>
    </row>
    <row r="814" spans="1:5" ht="45" x14ac:dyDescent="0.25">
      <c r="A814" s="51">
        <v>100570</v>
      </c>
      <c r="B814" s="30" t="s">
        <v>5725</v>
      </c>
      <c r="C814" s="31" t="s">
        <v>29</v>
      </c>
      <c r="D814" s="57">
        <v>207.78</v>
      </c>
      <c r="E814" s="56">
        <v>208.34</v>
      </c>
    </row>
    <row r="815" spans="1:5" ht="45" x14ac:dyDescent="0.25">
      <c r="A815" s="51">
        <v>105700</v>
      </c>
      <c r="B815" s="30" t="s">
        <v>5799</v>
      </c>
      <c r="C815" s="31" t="s">
        <v>29</v>
      </c>
      <c r="D815" s="57">
        <v>204.4</v>
      </c>
      <c r="E815" s="56">
        <v>204.84</v>
      </c>
    </row>
    <row r="816" spans="1:5" ht="45" x14ac:dyDescent="0.25">
      <c r="A816" s="51">
        <v>105673</v>
      </c>
      <c r="B816" s="30" t="s">
        <v>6034</v>
      </c>
      <c r="C816" s="31" t="s">
        <v>29</v>
      </c>
      <c r="D816" s="57">
        <v>237.7</v>
      </c>
      <c r="E816" s="56">
        <v>238.21</v>
      </c>
    </row>
    <row r="817" spans="1:5" ht="45" x14ac:dyDescent="0.25">
      <c r="A817" s="51">
        <v>105679</v>
      </c>
      <c r="B817" s="30" t="s">
        <v>6035</v>
      </c>
      <c r="C817" s="31" t="s">
        <v>29</v>
      </c>
      <c r="D817" s="57">
        <v>234.42</v>
      </c>
      <c r="E817" s="56">
        <v>234.87</v>
      </c>
    </row>
    <row r="818" spans="1:5" ht="45" x14ac:dyDescent="0.25">
      <c r="A818" s="51">
        <v>105685</v>
      </c>
      <c r="B818" s="30" t="s">
        <v>6036</v>
      </c>
      <c r="C818" s="31" t="s">
        <v>29</v>
      </c>
      <c r="D818" s="57">
        <v>232.77</v>
      </c>
      <c r="E818" s="56">
        <v>233.19</v>
      </c>
    </row>
    <row r="819" spans="1:5" ht="45" x14ac:dyDescent="0.25">
      <c r="A819" s="51">
        <v>105692</v>
      </c>
      <c r="B819" s="30" t="s">
        <v>5791</v>
      </c>
      <c r="C819" s="31" t="s">
        <v>29</v>
      </c>
      <c r="D819" s="57">
        <v>249.21</v>
      </c>
      <c r="E819" s="56">
        <v>249.93</v>
      </c>
    </row>
    <row r="820" spans="1:5" ht="45" x14ac:dyDescent="0.25">
      <c r="A820" s="51">
        <v>100571</v>
      </c>
      <c r="B820" s="30" t="s">
        <v>5726</v>
      </c>
      <c r="C820" s="31" t="s">
        <v>29</v>
      </c>
      <c r="D820" s="57">
        <v>242.47</v>
      </c>
      <c r="E820" s="56">
        <v>243.03</v>
      </c>
    </row>
    <row r="821" spans="1:5" ht="45" x14ac:dyDescent="0.25">
      <c r="A821" s="51">
        <v>105701</v>
      </c>
      <c r="B821" s="30" t="s">
        <v>5800</v>
      </c>
      <c r="C821" s="31" t="s">
        <v>29</v>
      </c>
      <c r="D821" s="57">
        <v>239.09</v>
      </c>
      <c r="E821" s="56">
        <v>239.53</v>
      </c>
    </row>
    <row r="822" spans="1:5" ht="45" x14ac:dyDescent="0.25">
      <c r="A822" s="51">
        <v>105674</v>
      </c>
      <c r="B822" s="30" t="s">
        <v>6037</v>
      </c>
      <c r="C822" s="31" t="s">
        <v>29</v>
      </c>
      <c r="D822" s="57">
        <v>270.7</v>
      </c>
      <c r="E822" s="56">
        <v>271.20999999999998</v>
      </c>
    </row>
    <row r="823" spans="1:5" ht="45" x14ac:dyDescent="0.25">
      <c r="A823" s="51">
        <v>105680</v>
      </c>
      <c r="B823" s="30" t="s">
        <v>6038</v>
      </c>
      <c r="C823" s="31" t="s">
        <v>29</v>
      </c>
      <c r="D823" s="57">
        <v>267.42</v>
      </c>
      <c r="E823" s="56">
        <v>267.87</v>
      </c>
    </row>
    <row r="824" spans="1:5" ht="45" x14ac:dyDescent="0.25">
      <c r="A824" s="51">
        <v>105686</v>
      </c>
      <c r="B824" s="30" t="s">
        <v>6039</v>
      </c>
      <c r="C824" s="31" t="s">
        <v>29</v>
      </c>
      <c r="D824" s="57">
        <v>265.77</v>
      </c>
      <c r="E824" s="56">
        <v>266.19</v>
      </c>
    </row>
    <row r="825" spans="1:5" ht="45" x14ac:dyDescent="0.25">
      <c r="A825" s="51">
        <v>105718</v>
      </c>
      <c r="B825" s="30" t="s">
        <v>5807</v>
      </c>
      <c r="C825" s="31" t="s">
        <v>29</v>
      </c>
      <c r="D825" s="57">
        <v>104.29</v>
      </c>
      <c r="E825" s="56">
        <v>105.01</v>
      </c>
    </row>
    <row r="826" spans="1:5" ht="45" x14ac:dyDescent="0.25">
      <c r="A826" s="51">
        <v>100565</v>
      </c>
      <c r="B826" s="30" t="s">
        <v>5720</v>
      </c>
      <c r="C826" s="31" t="s">
        <v>29</v>
      </c>
      <c r="D826" s="57">
        <v>97.56</v>
      </c>
      <c r="E826" s="56">
        <v>98.11</v>
      </c>
    </row>
    <row r="827" spans="1:5" ht="45" x14ac:dyDescent="0.25">
      <c r="A827" s="51">
        <v>105581</v>
      </c>
      <c r="B827" s="30" t="s">
        <v>5748</v>
      </c>
      <c r="C827" s="31" t="s">
        <v>29</v>
      </c>
      <c r="D827" s="57">
        <v>94.17</v>
      </c>
      <c r="E827" s="56">
        <v>94.61</v>
      </c>
    </row>
    <row r="828" spans="1:5" ht="45" x14ac:dyDescent="0.25">
      <c r="A828" s="51">
        <v>105713</v>
      </c>
      <c r="B828" s="30" t="s">
        <v>6040</v>
      </c>
      <c r="C828" s="31" t="s">
        <v>29</v>
      </c>
      <c r="D828" s="57">
        <v>138.72</v>
      </c>
      <c r="E828" s="56">
        <v>139.22999999999999</v>
      </c>
    </row>
    <row r="829" spans="1:5" ht="45" x14ac:dyDescent="0.25">
      <c r="A829" s="51">
        <v>105714</v>
      </c>
      <c r="B829" s="30" t="s">
        <v>6041</v>
      </c>
      <c r="C829" s="31" t="s">
        <v>29</v>
      </c>
      <c r="D829" s="57">
        <v>135.44</v>
      </c>
      <c r="E829" s="56">
        <v>135.88999999999999</v>
      </c>
    </row>
    <row r="830" spans="1:5" ht="45" x14ac:dyDescent="0.25">
      <c r="A830" s="51">
        <v>105716</v>
      </c>
      <c r="B830" s="30" t="s">
        <v>6042</v>
      </c>
      <c r="C830" s="31" t="s">
        <v>29</v>
      </c>
      <c r="D830" s="57">
        <v>133.79</v>
      </c>
      <c r="E830" s="56">
        <v>134.21</v>
      </c>
    </row>
    <row r="831" spans="1:5" ht="45" x14ac:dyDescent="0.25">
      <c r="A831" s="51">
        <v>105624</v>
      </c>
      <c r="B831" s="30" t="s">
        <v>5761</v>
      </c>
      <c r="C831" s="31" t="s">
        <v>29</v>
      </c>
      <c r="D831" s="57">
        <v>133.19</v>
      </c>
      <c r="E831" s="56">
        <v>133.59</v>
      </c>
    </row>
    <row r="832" spans="1:5" ht="45" x14ac:dyDescent="0.25">
      <c r="A832" s="51">
        <v>96391</v>
      </c>
      <c r="B832" s="30" t="s">
        <v>5712</v>
      </c>
      <c r="C832" s="31" t="s">
        <v>29</v>
      </c>
      <c r="D832" s="57">
        <v>127.75</v>
      </c>
      <c r="E832" s="56">
        <v>128.04</v>
      </c>
    </row>
    <row r="833" spans="1:5" ht="45" x14ac:dyDescent="0.25">
      <c r="A833" s="51">
        <v>105632</v>
      </c>
      <c r="B833" s="30" t="s">
        <v>5769</v>
      </c>
      <c r="C833" s="31" t="s">
        <v>29</v>
      </c>
      <c r="D833" s="57">
        <v>126.86</v>
      </c>
      <c r="E833" s="56">
        <v>127.13</v>
      </c>
    </row>
    <row r="834" spans="1:5" ht="45" x14ac:dyDescent="0.25">
      <c r="A834" s="51">
        <v>105601</v>
      </c>
      <c r="B834" s="30" t="s">
        <v>6043</v>
      </c>
      <c r="C834" s="31" t="s">
        <v>29</v>
      </c>
      <c r="D834" s="57">
        <v>124.91</v>
      </c>
      <c r="E834" s="56">
        <v>125.29</v>
      </c>
    </row>
    <row r="835" spans="1:5" ht="45" x14ac:dyDescent="0.25">
      <c r="A835" s="51">
        <v>105609</v>
      </c>
      <c r="B835" s="30" t="s">
        <v>6044</v>
      </c>
      <c r="C835" s="31" t="s">
        <v>29</v>
      </c>
      <c r="D835" s="57">
        <v>122.77</v>
      </c>
      <c r="E835" s="56">
        <v>123.12</v>
      </c>
    </row>
    <row r="836" spans="1:5" ht="45" x14ac:dyDescent="0.25">
      <c r="A836" s="51">
        <v>105617</v>
      </c>
      <c r="B836" s="30" t="s">
        <v>6045</v>
      </c>
      <c r="C836" s="31" t="s">
        <v>29</v>
      </c>
      <c r="D836" s="57">
        <v>121.23</v>
      </c>
      <c r="E836" s="56">
        <v>121.53</v>
      </c>
    </row>
    <row r="837" spans="1:5" ht="45" x14ac:dyDescent="0.25">
      <c r="A837" s="51">
        <v>105625</v>
      </c>
      <c r="B837" s="30" t="s">
        <v>5762</v>
      </c>
      <c r="C837" s="31" t="s">
        <v>29</v>
      </c>
      <c r="D837" s="57">
        <v>169.37</v>
      </c>
      <c r="E837" s="56">
        <v>169.77</v>
      </c>
    </row>
    <row r="838" spans="1:5" ht="45" x14ac:dyDescent="0.25">
      <c r="A838" s="51">
        <v>96392</v>
      </c>
      <c r="B838" s="30" t="s">
        <v>5713</v>
      </c>
      <c r="C838" s="31" t="s">
        <v>29</v>
      </c>
      <c r="D838" s="57">
        <v>163.93</v>
      </c>
      <c r="E838" s="56">
        <v>164.22</v>
      </c>
    </row>
    <row r="839" spans="1:5" ht="45" x14ac:dyDescent="0.25">
      <c r="A839" s="51">
        <v>105633</v>
      </c>
      <c r="B839" s="30" t="s">
        <v>5770</v>
      </c>
      <c r="C839" s="31" t="s">
        <v>29</v>
      </c>
      <c r="D839" s="57">
        <v>163.04</v>
      </c>
      <c r="E839" s="56">
        <v>163.31</v>
      </c>
    </row>
    <row r="840" spans="1:5" ht="45" x14ac:dyDescent="0.25">
      <c r="A840" s="51">
        <v>105602</v>
      </c>
      <c r="B840" s="30" t="s">
        <v>6046</v>
      </c>
      <c r="C840" s="31" t="s">
        <v>29</v>
      </c>
      <c r="D840" s="57">
        <v>160.16999999999999</v>
      </c>
      <c r="E840" s="56">
        <v>160.55000000000001</v>
      </c>
    </row>
    <row r="841" spans="1:5" ht="45" x14ac:dyDescent="0.25">
      <c r="A841" s="51">
        <v>105610</v>
      </c>
      <c r="B841" s="30" t="s">
        <v>6047</v>
      </c>
      <c r="C841" s="31" t="s">
        <v>29</v>
      </c>
      <c r="D841" s="57">
        <v>158.03</v>
      </c>
      <c r="E841" s="56">
        <v>158.38</v>
      </c>
    </row>
    <row r="842" spans="1:5" ht="45" x14ac:dyDescent="0.25">
      <c r="A842" s="51">
        <v>105618</v>
      </c>
      <c r="B842" s="30" t="s">
        <v>6048</v>
      </c>
      <c r="C842" s="31" t="s">
        <v>29</v>
      </c>
      <c r="D842" s="57">
        <v>156.49</v>
      </c>
      <c r="E842" s="56">
        <v>156.79</v>
      </c>
    </row>
    <row r="843" spans="1:5" ht="45" x14ac:dyDescent="0.25">
      <c r="A843" s="51">
        <v>105571</v>
      </c>
      <c r="B843" s="30" t="s">
        <v>5738</v>
      </c>
      <c r="C843" s="31" t="s">
        <v>29</v>
      </c>
      <c r="D843" s="57">
        <v>58.86</v>
      </c>
      <c r="E843" s="56">
        <v>59.26</v>
      </c>
    </row>
    <row r="844" spans="1:5" ht="45" x14ac:dyDescent="0.25">
      <c r="A844" s="51">
        <v>96389</v>
      </c>
      <c r="B844" s="30" t="s">
        <v>5710</v>
      </c>
      <c r="C844" s="31" t="s">
        <v>29</v>
      </c>
      <c r="D844" s="57">
        <v>53.42</v>
      </c>
      <c r="E844" s="56">
        <v>53.71</v>
      </c>
    </row>
    <row r="845" spans="1:5" ht="45" x14ac:dyDescent="0.25">
      <c r="A845" s="51">
        <v>105575</v>
      </c>
      <c r="B845" s="30" t="s">
        <v>5742</v>
      </c>
      <c r="C845" s="31" t="s">
        <v>29</v>
      </c>
      <c r="D845" s="57">
        <v>52.53</v>
      </c>
      <c r="E845" s="56">
        <v>52.8</v>
      </c>
    </row>
    <row r="846" spans="1:5" ht="45" x14ac:dyDescent="0.25">
      <c r="A846" s="51">
        <v>105599</v>
      </c>
      <c r="B846" s="30" t="s">
        <v>6049</v>
      </c>
      <c r="C846" s="31" t="s">
        <v>29</v>
      </c>
      <c r="D846" s="57">
        <v>54.39</v>
      </c>
      <c r="E846" s="56">
        <v>54.77</v>
      </c>
    </row>
    <row r="847" spans="1:5" ht="45" x14ac:dyDescent="0.25">
      <c r="A847" s="51">
        <v>105607</v>
      </c>
      <c r="B847" s="30" t="s">
        <v>6050</v>
      </c>
      <c r="C847" s="31" t="s">
        <v>29</v>
      </c>
      <c r="D847" s="57">
        <v>52.25</v>
      </c>
      <c r="E847" s="56">
        <v>52.6</v>
      </c>
    </row>
    <row r="848" spans="1:5" ht="45" x14ac:dyDescent="0.25">
      <c r="A848" s="51">
        <v>105615</v>
      </c>
      <c r="B848" s="30" t="s">
        <v>6051</v>
      </c>
      <c r="C848" s="31" t="s">
        <v>29</v>
      </c>
      <c r="D848" s="57">
        <v>50.71</v>
      </c>
      <c r="E848" s="56">
        <v>51.01</v>
      </c>
    </row>
    <row r="849" spans="1:5" ht="45" x14ac:dyDescent="0.25">
      <c r="A849" s="51">
        <v>105623</v>
      </c>
      <c r="B849" s="30" t="s">
        <v>5760</v>
      </c>
      <c r="C849" s="31" t="s">
        <v>29</v>
      </c>
      <c r="D849" s="57">
        <v>96.53</v>
      </c>
      <c r="E849" s="56">
        <v>96.93</v>
      </c>
    </row>
    <row r="850" spans="1:5" ht="45" x14ac:dyDescent="0.25">
      <c r="A850" s="51">
        <v>96390</v>
      </c>
      <c r="B850" s="30" t="s">
        <v>5711</v>
      </c>
      <c r="C850" s="31" t="s">
        <v>29</v>
      </c>
      <c r="D850" s="57">
        <v>91.09</v>
      </c>
      <c r="E850" s="56">
        <v>91.38</v>
      </c>
    </row>
    <row r="851" spans="1:5" ht="45" x14ac:dyDescent="0.25">
      <c r="A851" s="51">
        <v>105631</v>
      </c>
      <c r="B851" s="30" t="s">
        <v>5768</v>
      </c>
      <c r="C851" s="31" t="s">
        <v>29</v>
      </c>
      <c r="D851" s="57">
        <v>90.2</v>
      </c>
      <c r="E851" s="56">
        <v>90.47</v>
      </c>
    </row>
    <row r="852" spans="1:5" ht="45" x14ac:dyDescent="0.25">
      <c r="A852" s="51">
        <v>105600</v>
      </c>
      <c r="B852" s="30" t="s">
        <v>6052</v>
      </c>
      <c r="C852" s="31" t="s">
        <v>29</v>
      </c>
      <c r="D852" s="57">
        <v>89.65</v>
      </c>
      <c r="E852" s="56">
        <v>90.02</v>
      </c>
    </row>
    <row r="853" spans="1:5" ht="45" x14ac:dyDescent="0.25">
      <c r="A853" s="51">
        <v>105608</v>
      </c>
      <c r="B853" s="30" t="s">
        <v>6053</v>
      </c>
      <c r="C853" s="31" t="s">
        <v>29</v>
      </c>
      <c r="D853" s="57">
        <v>87.51</v>
      </c>
      <c r="E853" s="56">
        <v>87.85</v>
      </c>
    </row>
    <row r="854" spans="1:5" ht="45" x14ac:dyDescent="0.25">
      <c r="A854" s="51">
        <v>105616</v>
      </c>
      <c r="B854" s="30" t="s">
        <v>6054</v>
      </c>
      <c r="C854" s="31" t="s">
        <v>29</v>
      </c>
      <c r="D854" s="57">
        <v>85.97</v>
      </c>
      <c r="E854" s="56">
        <v>86.26</v>
      </c>
    </row>
    <row r="855" spans="1:5" ht="45" x14ac:dyDescent="0.25">
      <c r="A855" s="51">
        <v>105585</v>
      </c>
      <c r="B855" s="30" t="s">
        <v>5750</v>
      </c>
      <c r="C855" s="31" t="s">
        <v>29</v>
      </c>
      <c r="D855" s="57">
        <v>126.7</v>
      </c>
      <c r="E855" s="56">
        <v>127.62</v>
      </c>
    </row>
    <row r="856" spans="1:5" ht="45" x14ac:dyDescent="0.25">
      <c r="A856" s="51">
        <v>100572</v>
      </c>
      <c r="B856" s="30" t="s">
        <v>5727</v>
      </c>
      <c r="C856" s="31" t="s">
        <v>29</v>
      </c>
      <c r="D856" s="57">
        <v>117.47</v>
      </c>
      <c r="E856" s="56">
        <v>118.17</v>
      </c>
    </row>
    <row r="857" spans="1:5" ht="45" x14ac:dyDescent="0.25">
      <c r="A857" s="51">
        <v>105588</v>
      </c>
      <c r="B857" s="30" t="s">
        <v>5753</v>
      </c>
      <c r="C857" s="31" t="s">
        <v>29</v>
      </c>
      <c r="D857" s="57">
        <v>116.54</v>
      </c>
      <c r="E857" s="56">
        <v>117.2</v>
      </c>
    </row>
    <row r="858" spans="1:5" ht="45" x14ac:dyDescent="0.25">
      <c r="A858" s="51">
        <v>105583</v>
      </c>
      <c r="B858" s="30" t="s">
        <v>6055</v>
      </c>
      <c r="C858" s="31" t="s">
        <v>29</v>
      </c>
      <c r="D858" s="57">
        <v>167.09</v>
      </c>
      <c r="E858" s="56">
        <v>167.7</v>
      </c>
    </row>
    <row r="859" spans="1:5" ht="45" x14ac:dyDescent="0.25">
      <c r="A859" s="51">
        <v>105719</v>
      </c>
      <c r="B859" s="30" t="s">
        <v>6056</v>
      </c>
      <c r="C859" s="31" t="s">
        <v>29</v>
      </c>
      <c r="D859" s="57">
        <v>161.91999999999999</v>
      </c>
      <c r="E859" s="56">
        <v>162.44999999999999</v>
      </c>
    </row>
    <row r="860" spans="1:5" ht="45" x14ac:dyDescent="0.25">
      <c r="A860" s="51">
        <v>105721</v>
      </c>
      <c r="B860" s="30" t="s">
        <v>6057</v>
      </c>
      <c r="C860" s="31" t="s">
        <v>29</v>
      </c>
      <c r="D860" s="57">
        <v>162.12</v>
      </c>
      <c r="E860" s="56">
        <v>162.66999999999999</v>
      </c>
    </row>
    <row r="861" spans="1:5" ht="45" x14ac:dyDescent="0.25">
      <c r="A861" s="51">
        <v>105592</v>
      </c>
      <c r="B861" s="30" t="s">
        <v>5755</v>
      </c>
      <c r="C861" s="31" t="s">
        <v>29</v>
      </c>
      <c r="D861" s="57">
        <v>111.79</v>
      </c>
      <c r="E861" s="56">
        <v>112.71</v>
      </c>
    </row>
    <row r="862" spans="1:5" ht="45" x14ac:dyDescent="0.25">
      <c r="A862" s="51">
        <v>100573</v>
      </c>
      <c r="B862" s="30" t="s">
        <v>5728</v>
      </c>
      <c r="C862" s="31" t="s">
        <v>29</v>
      </c>
      <c r="D862" s="57">
        <v>102.56</v>
      </c>
      <c r="E862" s="56">
        <v>103.26</v>
      </c>
    </row>
    <row r="863" spans="1:5" ht="45" x14ac:dyDescent="0.25">
      <c r="A863" s="51">
        <v>105595</v>
      </c>
      <c r="B863" s="30" t="s">
        <v>5758</v>
      </c>
      <c r="C863" s="31" t="s">
        <v>29</v>
      </c>
      <c r="D863" s="57">
        <v>101.63</v>
      </c>
      <c r="E863" s="56">
        <v>102.29</v>
      </c>
    </row>
    <row r="864" spans="1:5" ht="45" x14ac:dyDescent="0.25">
      <c r="A864" s="51">
        <v>105590</v>
      </c>
      <c r="B864" s="30" t="s">
        <v>6058</v>
      </c>
      <c r="C864" s="31" t="s">
        <v>29</v>
      </c>
      <c r="D864" s="57">
        <v>144.41999999999999</v>
      </c>
      <c r="E864" s="56">
        <v>145.03</v>
      </c>
    </row>
    <row r="865" spans="1:5" ht="45" x14ac:dyDescent="0.25">
      <c r="A865" s="51">
        <v>105723</v>
      </c>
      <c r="B865" s="30" t="s">
        <v>6059</v>
      </c>
      <c r="C865" s="31" t="s">
        <v>29</v>
      </c>
      <c r="D865" s="57">
        <v>139.25</v>
      </c>
      <c r="E865" s="56">
        <v>139.78</v>
      </c>
    </row>
    <row r="866" spans="1:5" ht="45" x14ac:dyDescent="0.25">
      <c r="A866" s="51">
        <v>105725</v>
      </c>
      <c r="B866" s="30" t="s">
        <v>6060</v>
      </c>
      <c r="C866" s="31" t="s">
        <v>29</v>
      </c>
      <c r="D866" s="57">
        <v>139.44999999999999</v>
      </c>
      <c r="E866" s="56">
        <v>140</v>
      </c>
    </row>
    <row r="867" spans="1:5" ht="45" x14ac:dyDescent="0.25">
      <c r="A867" s="51">
        <v>105566</v>
      </c>
      <c r="B867" s="30" t="s">
        <v>5733</v>
      </c>
      <c r="C867" s="31" t="s">
        <v>29</v>
      </c>
      <c r="D867" s="57">
        <v>10.84</v>
      </c>
      <c r="E867" s="56">
        <v>11.02</v>
      </c>
    </row>
    <row r="868" spans="1:5" ht="45" x14ac:dyDescent="0.25">
      <c r="A868" s="51">
        <v>96388</v>
      </c>
      <c r="B868" s="30" t="s">
        <v>5709</v>
      </c>
      <c r="C868" s="31" t="s">
        <v>29</v>
      </c>
      <c r="D868" s="57">
        <v>8.6999999999999993</v>
      </c>
      <c r="E868" s="56">
        <v>8.86</v>
      </c>
    </row>
    <row r="869" spans="1:5" ht="45" x14ac:dyDescent="0.25">
      <c r="A869" s="51">
        <v>105569</v>
      </c>
      <c r="B869" s="30" t="s">
        <v>5736</v>
      </c>
      <c r="C869" s="31" t="s">
        <v>29</v>
      </c>
      <c r="D869" s="57">
        <v>7.24</v>
      </c>
      <c r="E869" s="56">
        <v>7.34</v>
      </c>
    </row>
    <row r="870" spans="1:5" ht="45" x14ac:dyDescent="0.25">
      <c r="A870" s="51">
        <v>101767</v>
      </c>
      <c r="B870" s="30" t="s">
        <v>5731</v>
      </c>
      <c r="C870" s="31" t="s">
        <v>29</v>
      </c>
      <c r="D870" s="57">
        <v>28.39</v>
      </c>
      <c r="E870" s="56">
        <v>29.08</v>
      </c>
    </row>
    <row r="871" spans="1:5" ht="33.75" x14ac:dyDescent="0.25">
      <c r="A871" s="51">
        <v>101768</v>
      </c>
      <c r="B871" s="30" t="s">
        <v>5732</v>
      </c>
      <c r="C871" s="31" t="s">
        <v>29</v>
      </c>
      <c r="D871" s="57">
        <v>24.33</v>
      </c>
      <c r="E871" s="56">
        <v>24.83</v>
      </c>
    </row>
    <row r="872" spans="1:5" ht="22.5" x14ac:dyDescent="0.25">
      <c r="A872" s="51">
        <v>100574</v>
      </c>
      <c r="B872" s="30" t="s">
        <v>5729</v>
      </c>
      <c r="C872" s="31" t="s">
        <v>29</v>
      </c>
      <c r="D872" s="57">
        <v>1.37</v>
      </c>
      <c r="E872" s="56">
        <v>1.4</v>
      </c>
    </row>
    <row r="873" spans="1:5" ht="22.5" x14ac:dyDescent="0.25">
      <c r="A873" s="51">
        <v>102470</v>
      </c>
      <c r="B873" s="30" t="s">
        <v>6061</v>
      </c>
      <c r="C873" s="31" t="s">
        <v>19</v>
      </c>
      <c r="D873" s="57">
        <v>0</v>
      </c>
      <c r="E873" s="56">
        <v>0</v>
      </c>
    </row>
    <row r="874" spans="1:5" ht="22.5" x14ac:dyDescent="0.25">
      <c r="A874" s="51">
        <v>105756</v>
      </c>
      <c r="B874" s="30" t="s">
        <v>6062</v>
      </c>
      <c r="C874" s="31" t="s">
        <v>19</v>
      </c>
      <c r="D874" s="57">
        <v>0</v>
      </c>
      <c r="E874" s="56">
        <v>0</v>
      </c>
    </row>
    <row r="875" spans="1:5" ht="22.5" x14ac:dyDescent="0.25">
      <c r="A875" s="51">
        <v>104375</v>
      </c>
      <c r="B875" s="30" t="s">
        <v>6063</v>
      </c>
      <c r="C875" s="31" t="s">
        <v>19</v>
      </c>
      <c r="D875" s="57">
        <v>0</v>
      </c>
      <c r="E875" s="56">
        <v>0</v>
      </c>
    </row>
    <row r="876" spans="1:5" ht="22.5" x14ac:dyDescent="0.25">
      <c r="A876" s="51">
        <v>105757</v>
      </c>
      <c r="B876" s="30" t="s">
        <v>6064</v>
      </c>
      <c r="C876" s="31" t="s">
        <v>19</v>
      </c>
      <c r="D876" s="57">
        <v>0</v>
      </c>
      <c r="E876" s="56">
        <v>0</v>
      </c>
    </row>
    <row r="877" spans="1:5" ht="45" x14ac:dyDescent="0.25">
      <c r="A877" s="51">
        <v>105562</v>
      </c>
      <c r="B877" s="30" t="s">
        <v>5701</v>
      </c>
      <c r="C877" s="31" t="s">
        <v>29</v>
      </c>
      <c r="D877" s="57">
        <v>8.0299999999999994</v>
      </c>
      <c r="E877" s="56">
        <v>8.14</v>
      </c>
    </row>
    <row r="878" spans="1:5" ht="45" x14ac:dyDescent="0.25">
      <c r="A878" s="51">
        <v>105563</v>
      </c>
      <c r="B878" s="30" t="s">
        <v>5702</v>
      </c>
      <c r="C878" s="31" t="s">
        <v>29</v>
      </c>
      <c r="D878" s="57">
        <v>6.49</v>
      </c>
      <c r="E878" s="56">
        <v>6.6</v>
      </c>
    </row>
    <row r="879" spans="1:5" ht="45" x14ac:dyDescent="0.25">
      <c r="A879" s="51">
        <v>105565</v>
      </c>
      <c r="B879" s="30" t="s">
        <v>5704</v>
      </c>
      <c r="C879" s="31" t="s">
        <v>29</v>
      </c>
      <c r="D879" s="57">
        <v>6.02</v>
      </c>
      <c r="E879" s="56">
        <v>6.11</v>
      </c>
    </row>
    <row r="880" spans="1:5" ht="45" x14ac:dyDescent="0.25">
      <c r="A880" s="51">
        <v>105557</v>
      </c>
      <c r="B880" s="30" t="s">
        <v>5696</v>
      </c>
      <c r="C880" s="31" t="s">
        <v>29</v>
      </c>
      <c r="D880" s="57">
        <v>15.16</v>
      </c>
      <c r="E880" s="56">
        <v>15.46</v>
      </c>
    </row>
    <row r="881" spans="1:5" ht="45" x14ac:dyDescent="0.25">
      <c r="A881" s="51">
        <v>105558</v>
      </c>
      <c r="B881" s="30" t="s">
        <v>5697</v>
      </c>
      <c r="C881" s="31" t="s">
        <v>29</v>
      </c>
      <c r="D881" s="57">
        <v>13.07</v>
      </c>
      <c r="E881" s="56">
        <v>13.33</v>
      </c>
    </row>
    <row r="882" spans="1:5" ht="45" x14ac:dyDescent="0.25">
      <c r="A882" s="51">
        <v>105560</v>
      </c>
      <c r="B882" s="30" t="s">
        <v>5699</v>
      </c>
      <c r="C882" s="31" t="s">
        <v>29</v>
      </c>
      <c r="D882" s="57">
        <v>11.93</v>
      </c>
      <c r="E882" s="56">
        <v>12.15</v>
      </c>
    </row>
    <row r="883" spans="1:5" ht="45" x14ac:dyDescent="0.25">
      <c r="A883" s="51">
        <v>96386</v>
      </c>
      <c r="B883" s="30" t="s">
        <v>5694</v>
      </c>
      <c r="C883" s="31" t="s">
        <v>29</v>
      </c>
      <c r="D883" s="57">
        <v>6.44</v>
      </c>
      <c r="E883" s="56">
        <v>6.54</v>
      </c>
    </row>
    <row r="884" spans="1:5" ht="45" x14ac:dyDescent="0.25">
      <c r="A884" s="51">
        <v>105564</v>
      </c>
      <c r="B884" s="30" t="s">
        <v>5703</v>
      </c>
      <c r="C884" s="31" t="s">
        <v>29</v>
      </c>
      <c r="D884" s="57">
        <v>5.97</v>
      </c>
      <c r="E884" s="56">
        <v>6.07</v>
      </c>
    </row>
    <row r="885" spans="1:5" ht="56.25" x14ac:dyDescent="0.25">
      <c r="A885" s="51">
        <v>105561</v>
      </c>
      <c r="B885" s="30" t="s">
        <v>5700</v>
      </c>
      <c r="C885" s="31" t="s">
        <v>29</v>
      </c>
      <c r="D885" s="57">
        <v>7.86</v>
      </c>
      <c r="E885" s="56">
        <v>7.97</v>
      </c>
    </row>
    <row r="886" spans="1:5" ht="45" x14ac:dyDescent="0.25">
      <c r="A886" s="51">
        <v>96385</v>
      </c>
      <c r="B886" s="30" t="s">
        <v>5693</v>
      </c>
      <c r="C886" s="31" t="s">
        <v>29</v>
      </c>
      <c r="D886" s="57">
        <v>11.82</v>
      </c>
      <c r="E886" s="56">
        <v>12.03</v>
      </c>
    </row>
    <row r="887" spans="1:5" ht="56.25" x14ac:dyDescent="0.25">
      <c r="A887" s="51">
        <v>105556</v>
      </c>
      <c r="B887" s="30" t="s">
        <v>5695</v>
      </c>
      <c r="C887" s="31" t="s">
        <v>29</v>
      </c>
      <c r="D887" s="57">
        <v>13.28</v>
      </c>
      <c r="E887" s="56">
        <v>13.53</v>
      </c>
    </row>
    <row r="888" spans="1:5" ht="56.25" x14ac:dyDescent="0.25">
      <c r="A888" s="51">
        <v>105559</v>
      </c>
      <c r="B888" s="30" t="s">
        <v>5698</v>
      </c>
      <c r="C888" s="31" t="s">
        <v>29</v>
      </c>
      <c r="D888" s="57">
        <v>10.039999999999999</v>
      </c>
      <c r="E888" s="56">
        <v>10.220000000000001</v>
      </c>
    </row>
    <row r="889" spans="1:5" ht="33.75" x14ac:dyDescent="0.25">
      <c r="A889" s="51">
        <v>105733</v>
      </c>
      <c r="B889" s="30" t="s">
        <v>5814</v>
      </c>
      <c r="C889" s="31" t="s">
        <v>29</v>
      </c>
      <c r="D889" s="57">
        <v>270.76</v>
      </c>
      <c r="E889" s="56">
        <v>271.5</v>
      </c>
    </row>
    <row r="890" spans="1:5" ht="33.75" x14ac:dyDescent="0.25">
      <c r="A890" s="51">
        <v>105734</v>
      </c>
      <c r="B890" s="30" t="s">
        <v>5815</v>
      </c>
      <c r="C890" s="31" t="s">
        <v>29</v>
      </c>
      <c r="D890" s="57">
        <v>264.94</v>
      </c>
      <c r="E890" s="56">
        <v>265.52999999999997</v>
      </c>
    </row>
    <row r="891" spans="1:5" ht="33.75" x14ac:dyDescent="0.25">
      <c r="A891" s="51">
        <v>105736</v>
      </c>
      <c r="B891" s="30" t="s">
        <v>5817</v>
      </c>
      <c r="C891" s="31" t="s">
        <v>29</v>
      </c>
      <c r="D891" s="57">
        <v>261.99</v>
      </c>
      <c r="E891" s="56">
        <v>262.55</v>
      </c>
    </row>
    <row r="892" spans="1:5" ht="33.75" x14ac:dyDescent="0.25">
      <c r="A892" s="51">
        <v>105728</v>
      </c>
      <c r="B892" s="30" t="s">
        <v>5809</v>
      </c>
      <c r="C892" s="31" t="s">
        <v>29</v>
      </c>
      <c r="D892" s="57">
        <v>196.27</v>
      </c>
      <c r="E892" s="56">
        <v>196.91</v>
      </c>
    </row>
    <row r="893" spans="1:5" ht="33.75" x14ac:dyDescent="0.25">
      <c r="A893" s="51">
        <v>105729</v>
      </c>
      <c r="B893" s="30" t="s">
        <v>5810</v>
      </c>
      <c r="C893" s="31" t="s">
        <v>29</v>
      </c>
      <c r="D893" s="57">
        <v>191.79</v>
      </c>
      <c r="E893" s="56">
        <v>192.34</v>
      </c>
    </row>
    <row r="894" spans="1:5" ht="33.75" x14ac:dyDescent="0.25">
      <c r="A894" s="51">
        <v>105731</v>
      </c>
      <c r="B894" s="30" t="s">
        <v>5812</v>
      </c>
      <c r="C894" s="31" t="s">
        <v>29</v>
      </c>
      <c r="D894" s="57">
        <v>189.53</v>
      </c>
      <c r="E894" s="56">
        <v>190.04</v>
      </c>
    </row>
    <row r="895" spans="1:5" ht="33.75" x14ac:dyDescent="0.25">
      <c r="A895" s="51">
        <v>105738</v>
      </c>
      <c r="B895" s="30" t="s">
        <v>5819</v>
      </c>
      <c r="C895" s="31" t="s">
        <v>29</v>
      </c>
      <c r="D895" s="57">
        <v>364.17</v>
      </c>
      <c r="E895" s="56">
        <v>364.93</v>
      </c>
    </row>
    <row r="896" spans="1:5" ht="33.75" x14ac:dyDescent="0.25">
      <c r="A896" s="51">
        <v>105739</v>
      </c>
      <c r="B896" s="30" t="s">
        <v>5820</v>
      </c>
      <c r="C896" s="31" t="s">
        <v>29</v>
      </c>
      <c r="D896" s="57">
        <v>359.78</v>
      </c>
      <c r="E896" s="56">
        <v>360.46</v>
      </c>
    </row>
    <row r="897" spans="1:5" ht="33.75" x14ac:dyDescent="0.25">
      <c r="A897" s="51">
        <v>105741</v>
      </c>
      <c r="B897" s="30" t="s">
        <v>5822</v>
      </c>
      <c r="C897" s="31" t="s">
        <v>29</v>
      </c>
      <c r="D897" s="57">
        <v>357.48</v>
      </c>
      <c r="E897" s="56">
        <v>358.1</v>
      </c>
    </row>
    <row r="898" spans="1:5" ht="33.75" x14ac:dyDescent="0.25">
      <c r="A898" s="51">
        <v>105750</v>
      </c>
      <c r="B898" s="30" t="s">
        <v>5831</v>
      </c>
      <c r="C898" s="31" t="s">
        <v>29</v>
      </c>
      <c r="D898" s="57">
        <v>179.02</v>
      </c>
      <c r="E898" s="56">
        <v>179.75</v>
      </c>
    </row>
    <row r="899" spans="1:5" ht="33.75" x14ac:dyDescent="0.25">
      <c r="A899" s="51">
        <v>105751</v>
      </c>
      <c r="B899" s="30" t="s">
        <v>5832</v>
      </c>
      <c r="C899" s="31" t="s">
        <v>29</v>
      </c>
      <c r="D899" s="57">
        <v>176.75</v>
      </c>
      <c r="E899" s="56">
        <v>177.44</v>
      </c>
    </row>
    <row r="900" spans="1:5" ht="33.75" x14ac:dyDescent="0.25">
      <c r="A900" s="51">
        <v>105753</v>
      </c>
      <c r="B900" s="30" t="s">
        <v>5834</v>
      </c>
      <c r="C900" s="31" t="s">
        <v>29</v>
      </c>
      <c r="D900" s="57">
        <v>174.69</v>
      </c>
      <c r="E900" s="56">
        <v>175.34</v>
      </c>
    </row>
    <row r="901" spans="1:5" ht="33.75" x14ac:dyDescent="0.25">
      <c r="A901" s="51">
        <v>105755</v>
      </c>
      <c r="B901" s="30" t="s">
        <v>5836</v>
      </c>
      <c r="C901" s="31" t="s">
        <v>29</v>
      </c>
      <c r="D901" s="57">
        <v>172.73</v>
      </c>
      <c r="E901" s="56">
        <v>173.33</v>
      </c>
    </row>
    <row r="902" spans="1:5" ht="33.75" x14ac:dyDescent="0.25">
      <c r="A902" s="51">
        <v>105743</v>
      </c>
      <c r="B902" s="30" t="s">
        <v>5824</v>
      </c>
      <c r="C902" s="31" t="s">
        <v>29</v>
      </c>
      <c r="D902" s="57">
        <v>136.47999999999999</v>
      </c>
      <c r="E902" s="56">
        <v>137.03</v>
      </c>
    </row>
    <row r="903" spans="1:5" ht="33.75" x14ac:dyDescent="0.25">
      <c r="A903" s="51">
        <v>105744</v>
      </c>
      <c r="B903" s="30" t="s">
        <v>5825</v>
      </c>
      <c r="C903" s="31" t="s">
        <v>29</v>
      </c>
      <c r="D903" s="57">
        <v>134.32</v>
      </c>
      <c r="E903" s="56">
        <v>134.81</v>
      </c>
    </row>
    <row r="904" spans="1:5" ht="33.75" x14ac:dyDescent="0.25">
      <c r="A904" s="51">
        <v>105746</v>
      </c>
      <c r="B904" s="30" t="s">
        <v>5827</v>
      </c>
      <c r="C904" s="31" t="s">
        <v>29</v>
      </c>
      <c r="D904" s="57">
        <v>132.16</v>
      </c>
      <c r="E904" s="56">
        <v>132.58000000000001</v>
      </c>
    </row>
    <row r="905" spans="1:5" ht="33.75" x14ac:dyDescent="0.25">
      <c r="A905" s="51">
        <v>105748</v>
      </c>
      <c r="B905" s="30" t="s">
        <v>5829</v>
      </c>
      <c r="C905" s="31" t="s">
        <v>29</v>
      </c>
      <c r="D905" s="57">
        <v>129.97</v>
      </c>
      <c r="E905" s="56">
        <v>130.35</v>
      </c>
    </row>
    <row r="906" spans="1:5" ht="45" x14ac:dyDescent="0.25">
      <c r="A906" s="51">
        <v>105660</v>
      </c>
      <c r="B906" s="30" t="s">
        <v>5777</v>
      </c>
      <c r="C906" s="31" t="s">
        <v>29</v>
      </c>
      <c r="D906" s="57">
        <v>204.85</v>
      </c>
      <c r="E906" s="56">
        <v>205.89</v>
      </c>
    </row>
    <row r="907" spans="1:5" ht="45" x14ac:dyDescent="0.25">
      <c r="A907" s="51">
        <v>105663</v>
      </c>
      <c r="B907" s="30" t="s">
        <v>5780</v>
      </c>
      <c r="C907" s="31" t="s">
        <v>29</v>
      </c>
      <c r="D907" s="57">
        <v>195.44</v>
      </c>
      <c r="E907" s="56">
        <v>196.25</v>
      </c>
    </row>
    <row r="908" spans="1:5" ht="45" x14ac:dyDescent="0.25">
      <c r="A908" s="51">
        <v>105669</v>
      </c>
      <c r="B908" s="30" t="s">
        <v>5786</v>
      </c>
      <c r="C908" s="31" t="s">
        <v>29</v>
      </c>
      <c r="D908" s="57">
        <v>190.73</v>
      </c>
      <c r="E908" s="56">
        <v>191.4</v>
      </c>
    </row>
    <row r="909" spans="1:5" ht="45" x14ac:dyDescent="0.25">
      <c r="A909" s="51">
        <v>105642</v>
      </c>
      <c r="B909" s="30" t="s">
        <v>6065</v>
      </c>
      <c r="C909" s="31" t="s">
        <v>29</v>
      </c>
      <c r="D909" s="57">
        <v>232.48</v>
      </c>
      <c r="E909" s="56">
        <v>233.11</v>
      </c>
    </row>
    <row r="910" spans="1:5" ht="45" x14ac:dyDescent="0.25">
      <c r="A910" s="51">
        <v>105648</v>
      </c>
      <c r="B910" s="30" t="s">
        <v>6066</v>
      </c>
      <c r="C910" s="31" t="s">
        <v>29</v>
      </c>
      <c r="D910" s="57">
        <v>228</v>
      </c>
      <c r="E910" s="56">
        <v>228.54</v>
      </c>
    </row>
    <row r="911" spans="1:5" ht="45" x14ac:dyDescent="0.25">
      <c r="A911" s="51">
        <v>105654</v>
      </c>
      <c r="B911" s="30" t="s">
        <v>6067</v>
      </c>
      <c r="C911" s="31" t="s">
        <v>29</v>
      </c>
      <c r="D911" s="57">
        <v>225.74</v>
      </c>
      <c r="E911" s="56">
        <v>226.24</v>
      </c>
    </row>
    <row r="912" spans="1:5" ht="45" x14ac:dyDescent="0.25">
      <c r="A912" s="51">
        <v>105661</v>
      </c>
      <c r="B912" s="30" t="s">
        <v>5778</v>
      </c>
      <c r="C912" s="31" t="s">
        <v>29</v>
      </c>
      <c r="D912" s="57">
        <v>239.72</v>
      </c>
      <c r="E912" s="56">
        <v>240.76</v>
      </c>
    </row>
    <row r="913" spans="1:5" ht="45" x14ac:dyDescent="0.25">
      <c r="A913" s="51">
        <v>105664</v>
      </c>
      <c r="B913" s="30" t="s">
        <v>5781</v>
      </c>
      <c r="C913" s="31" t="s">
        <v>29</v>
      </c>
      <c r="D913" s="57">
        <v>230.31</v>
      </c>
      <c r="E913" s="56">
        <v>231.12</v>
      </c>
    </row>
    <row r="914" spans="1:5" ht="45" x14ac:dyDescent="0.25">
      <c r="A914" s="51">
        <v>105670</v>
      </c>
      <c r="B914" s="30" t="s">
        <v>5787</v>
      </c>
      <c r="C914" s="31" t="s">
        <v>29</v>
      </c>
      <c r="D914" s="57">
        <v>225.6</v>
      </c>
      <c r="E914" s="56">
        <v>226.27</v>
      </c>
    </row>
    <row r="915" spans="1:5" ht="45" x14ac:dyDescent="0.25">
      <c r="A915" s="51">
        <v>105643</v>
      </c>
      <c r="B915" s="30" t="s">
        <v>6068</v>
      </c>
      <c r="C915" s="31" t="s">
        <v>29</v>
      </c>
      <c r="D915" s="57">
        <v>265.02</v>
      </c>
      <c r="E915" s="56">
        <v>265.66000000000003</v>
      </c>
    </row>
    <row r="916" spans="1:5" ht="45" x14ac:dyDescent="0.25">
      <c r="A916" s="51">
        <v>105649</v>
      </c>
      <c r="B916" s="30" t="s">
        <v>6069</v>
      </c>
      <c r="C916" s="31" t="s">
        <v>29</v>
      </c>
      <c r="D916" s="57">
        <v>260.54000000000002</v>
      </c>
      <c r="E916" s="56">
        <v>261.08999999999997</v>
      </c>
    </row>
    <row r="917" spans="1:5" ht="45" x14ac:dyDescent="0.25">
      <c r="A917" s="51">
        <v>105655</v>
      </c>
      <c r="B917" s="30" t="s">
        <v>6070</v>
      </c>
      <c r="C917" s="31" t="s">
        <v>29</v>
      </c>
      <c r="D917" s="57">
        <v>258.27999999999997</v>
      </c>
      <c r="E917" s="56">
        <v>258.79000000000002</v>
      </c>
    </row>
    <row r="918" spans="1:5" ht="45" x14ac:dyDescent="0.25">
      <c r="A918" s="51">
        <v>105662</v>
      </c>
      <c r="B918" s="30" t="s">
        <v>5779</v>
      </c>
      <c r="C918" s="31" t="s">
        <v>29</v>
      </c>
      <c r="D918" s="57">
        <v>274.11</v>
      </c>
      <c r="E918" s="56">
        <v>275.14999999999998</v>
      </c>
    </row>
    <row r="919" spans="1:5" ht="45" x14ac:dyDescent="0.25">
      <c r="A919" s="51">
        <v>105665</v>
      </c>
      <c r="B919" s="30" t="s">
        <v>5782</v>
      </c>
      <c r="C919" s="31" t="s">
        <v>29</v>
      </c>
      <c r="D919" s="57">
        <v>264.7</v>
      </c>
      <c r="E919" s="56">
        <v>265.51</v>
      </c>
    </row>
    <row r="920" spans="1:5" ht="45" x14ac:dyDescent="0.25">
      <c r="A920" s="51">
        <v>105671</v>
      </c>
      <c r="B920" s="30" t="s">
        <v>5788</v>
      </c>
      <c r="C920" s="31" t="s">
        <v>29</v>
      </c>
      <c r="D920" s="57">
        <v>259.99</v>
      </c>
      <c r="E920" s="56">
        <v>260.66000000000003</v>
      </c>
    </row>
    <row r="921" spans="1:5" ht="45" x14ac:dyDescent="0.25">
      <c r="A921" s="51">
        <v>105644</v>
      </c>
      <c r="B921" s="30" t="s">
        <v>6071</v>
      </c>
      <c r="C921" s="31" t="s">
        <v>29</v>
      </c>
      <c r="D921" s="57">
        <v>297.56</v>
      </c>
      <c r="E921" s="56">
        <v>298.2</v>
      </c>
    </row>
    <row r="922" spans="1:5" ht="45" x14ac:dyDescent="0.25">
      <c r="A922" s="51">
        <v>105650</v>
      </c>
      <c r="B922" s="30" t="s">
        <v>6072</v>
      </c>
      <c r="C922" s="31" t="s">
        <v>29</v>
      </c>
      <c r="D922" s="57">
        <v>293.08</v>
      </c>
      <c r="E922" s="56">
        <v>293.63</v>
      </c>
    </row>
    <row r="923" spans="1:5" ht="45" x14ac:dyDescent="0.25">
      <c r="A923" s="51">
        <v>105656</v>
      </c>
      <c r="B923" s="30" t="s">
        <v>6073</v>
      </c>
      <c r="C923" s="31" t="s">
        <v>29</v>
      </c>
      <c r="D923" s="57">
        <v>290.82</v>
      </c>
      <c r="E923" s="56">
        <v>291.33</v>
      </c>
    </row>
    <row r="924" spans="1:5" ht="45" x14ac:dyDescent="0.25">
      <c r="A924" s="51">
        <v>105577</v>
      </c>
      <c r="B924" s="30" t="s">
        <v>5744</v>
      </c>
      <c r="C924" s="31" t="s">
        <v>29</v>
      </c>
      <c r="D924" s="57">
        <v>130.4</v>
      </c>
      <c r="E924" s="56">
        <v>131.43</v>
      </c>
    </row>
    <row r="925" spans="1:5" ht="45" x14ac:dyDescent="0.25">
      <c r="A925" s="51">
        <v>105578</v>
      </c>
      <c r="B925" s="30" t="s">
        <v>5745</v>
      </c>
      <c r="C925" s="31" t="s">
        <v>29</v>
      </c>
      <c r="D925" s="57">
        <v>120.99</v>
      </c>
      <c r="E925" s="56">
        <v>121.79</v>
      </c>
    </row>
    <row r="926" spans="1:5" ht="45" x14ac:dyDescent="0.25">
      <c r="A926" s="51">
        <v>105712</v>
      </c>
      <c r="B926" s="30" t="s">
        <v>5806</v>
      </c>
      <c r="C926" s="31" t="s">
        <v>29</v>
      </c>
      <c r="D926" s="57">
        <v>116.27</v>
      </c>
      <c r="E926" s="56">
        <v>116.94</v>
      </c>
    </row>
    <row r="927" spans="1:5" ht="45" x14ac:dyDescent="0.25">
      <c r="A927" s="51">
        <v>105637</v>
      </c>
      <c r="B927" s="30" t="s">
        <v>6074</v>
      </c>
      <c r="C927" s="31" t="s">
        <v>29</v>
      </c>
      <c r="D927" s="57">
        <v>167.4</v>
      </c>
      <c r="E927" s="56">
        <v>168.04</v>
      </c>
    </row>
    <row r="928" spans="1:5" ht="45" x14ac:dyDescent="0.25">
      <c r="A928" s="51">
        <v>105707</v>
      </c>
      <c r="B928" s="30" t="s">
        <v>6075</v>
      </c>
      <c r="C928" s="31" t="s">
        <v>29</v>
      </c>
      <c r="D928" s="57">
        <v>162.91999999999999</v>
      </c>
      <c r="E928" s="56">
        <v>163.47</v>
      </c>
    </row>
    <row r="929" spans="1:5" ht="45" x14ac:dyDescent="0.25">
      <c r="A929" s="51">
        <v>105709</v>
      </c>
      <c r="B929" s="30" t="s">
        <v>6076</v>
      </c>
      <c r="C929" s="31" t="s">
        <v>29</v>
      </c>
      <c r="D929" s="57">
        <v>160.66</v>
      </c>
      <c r="E929" s="56">
        <v>161.16999999999999</v>
      </c>
    </row>
    <row r="930" spans="1:5" ht="45" x14ac:dyDescent="0.25">
      <c r="A930" s="51">
        <v>105693</v>
      </c>
      <c r="B930" s="30" t="s">
        <v>5792</v>
      </c>
      <c r="C930" s="31" t="s">
        <v>29</v>
      </c>
      <c r="D930" s="57">
        <v>190.54</v>
      </c>
      <c r="E930" s="56">
        <v>191.58</v>
      </c>
    </row>
    <row r="931" spans="1:5" ht="45" x14ac:dyDescent="0.25">
      <c r="A931" s="51">
        <v>105696</v>
      </c>
      <c r="B931" s="30" t="s">
        <v>5795</v>
      </c>
      <c r="C931" s="31" t="s">
        <v>29</v>
      </c>
      <c r="D931" s="57">
        <v>181.13</v>
      </c>
      <c r="E931" s="56">
        <v>181.94</v>
      </c>
    </row>
    <row r="932" spans="1:5" ht="45" x14ac:dyDescent="0.25">
      <c r="A932" s="51">
        <v>105702</v>
      </c>
      <c r="B932" s="30" t="s">
        <v>5801</v>
      </c>
      <c r="C932" s="31" t="s">
        <v>29</v>
      </c>
      <c r="D932" s="57">
        <v>176.42</v>
      </c>
      <c r="E932" s="56">
        <v>177.09</v>
      </c>
    </row>
    <row r="933" spans="1:5" ht="45" x14ac:dyDescent="0.25">
      <c r="A933" s="51">
        <v>105675</v>
      </c>
      <c r="B933" s="30" t="s">
        <v>6077</v>
      </c>
      <c r="C933" s="31" t="s">
        <v>29</v>
      </c>
      <c r="D933" s="57">
        <v>210.72</v>
      </c>
      <c r="E933" s="56">
        <v>211.35</v>
      </c>
    </row>
    <row r="934" spans="1:5" ht="45" x14ac:dyDescent="0.25">
      <c r="A934" s="51">
        <v>105681</v>
      </c>
      <c r="B934" s="30" t="s">
        <v>6078</v>
      </c>
      <c r="C934" s="31" t="s">
        <v>29</v>
      </c>
      <c r="D934" s="57">
        <v>206.24</v>
      </c>
      <c r="E934" s="56">
        <v>206.78</v>
      </c>
    </row>
    <row r="935" spans="1:5" ht="45" x14ac:dyDescent="0.25">
      <c r="A935" s="51">
        <v>105687</v>
      </c>
      <c r="B935" s="30" t="s">
        <v>6079</v>
      </c>
      <c r="C935" s="31" t="s">
        <v>29</v>
      </c>
      <c r="D935" s="57">
        <v>203.98</v>
      </c>
      <c r="E935" s="56">
        <v>204.48</v>
      </c>
    </row>
    <row r="936" spans="1:5" ht="45" x14ac:dyDescent="0.25">
      <c r="A936" s="51">
        <v>105694</v>
      </c>
      <c r="B936" s="30" t="s">
        <v>5793</v>
      </c>
      <c r="C936" s="31" t="s">
        <v>29</v>
      </c>
      <c r="D936" s="57">
        <v>225.71</v>
      </c>
      <c r="E936" s="56">
        <v>226.75</v>
      </c>
    </row>
    <row r="937" spans="1:5" ht="45" x14ac:dyDescent="0.25">
      <c r="A937" s="51">
        <v>105697</v>
      </c>
      <c r="B937" s="30" t="s">
        <v>5796</v>
      </c>
      <c r="C937" s="31" t="s">
        <v>29</v>
      </c>
      <c r="D937" s="57">
        <v>216.3</v>
      </c>
      <c r="E937" s="56">
        <v>217.11</v>
      </c>
    </row>
    <row r="938" spans="1:5" ht="45" x14ac:dyDescent="0.25">
      <c r="A938" s="51">
        <v>105703</v>
      </c>
      <c r="B938" s="30" t="s">
        <v>5802</v>
      </c>
      <c r="C938" s="31" t="s">
        <v>29</v>
      </c>
      <c r="D938" s="57">
        <v>211.59</v>
      </c>
      <c r="E938" s="56">
        <v>212.26</v>
      </c>
    </row>
    <row r="939" spans="1:5" ht="45" x14ac:dyDescent="0.25">
      <c r="A939" s="51">
        <v>105676</v>
      </c>
      <c r="B939" s="30" t="s">
        <v>6080</v>
      </c>
      <c r="C939" s="31" t="s">
        <v>29</v>
      </c>
      <c r="D939" s="57">
        <v>243.71</v>
      </c>
      <c r="E939" s="56">
        <v>244.35</v>
      </c>
    </row>
    <row r="940" spans="1:5" ht="45" x14ac:dyDescent="0.25">
      <c r="A940" s="51">
        <v>105682</v>
      </c>
      <c r="B940" s="30" t="s">
        <v>6081</v>
      </c>
      <c r="C940" s="31" t="s">
        <v>29</v>
      </c>
      <c r="D940" s="57">
        <v>239.23</v>
      </c>
      <c r="E940" s="56">
        <v>239.78</v>
      </c>
    </row>
    <row r="941" spans="1:5" ht="45" x14ac:dyDescent="0.25">
      <c r="A941" s="51">
        <v>105688</v>
      </c>
      <c r="B941" s="30" t="s">
        <v>6082</v>
      </c>
      <c r="C941" s="31" t="s">
        <v>29</v>
      </c>
      <c r="D941" s="57">
        <v>236.97</v>
      </c>
      <c r="E941" s="56">
        <v>237.48</v>
      </c>
    </row>
    <row r="942" spans="1:5" ht="45" x14ac:dyDescent="0.25">
      <c r="A942" s="51">
        <v>105695</v>
      </c>
      <c r="B942" s="30" t="s">
        <v>5794</v>
      </c>
      <c r="C942" s="31" t="s">
        <v>29</v>
      </c>
      <c r="D942" s="57">
        <v>260.39999999999998</v>
      </c>
      <c r="E942" s="56">
        <v>261.44</v>
      </c>
    </row>
    <row r="943" spans="1:5" ht="45" x14ac:dyDescent="0.25">
      <c r="A943" s="51">
        <v>105698</v>
      </c>
      <c r="B943" s="30" t="s">
        <v>5797</v>
      </c>
      <c r="C943" s="31" t="s">
        <v>29</v>
      </c>
      <c r="D943" s="57">
        <v>250.99</v>
      </c>
      <c r="E943" s="56">
        <v>251.8</v>
      </c>
    </row>
    <row r="944" spans="1:5" ht="45" x14ac:dyDescent="0.25">
      <c r="A944" s="51">
        <v>105704</v>
      </c>
      <c r="B944" s="30" t="s">
        <v>5803</v>
      </c>
      <c r="C944" s="31" t="s">
        <v>29</v>
      </c>
      <c r="D944" s="57">
        <v>246.28</v>
      </c>
      <c r="E944" s="56">
        <v>246.95</v>
      </c>
    </row>
    <row r="945" spans="1:5" ht="45" x14ac:dyDescent="0.25">
      <c r="A945" s="51">
        <v>105677</v>
      </c>
      <c r="B945" s="30" t="s">
        <v>6083</v>
      </c>
      <c r="C945" s="31" t="s">
        <v>29</v>
      </c>
      <c r="D945" s="57">
        <v>276.70999999999998</v>
      </c>
      <c r="E945" s="56">
        <v>277.35000000000002</v>
      </c>
    </row>
    <row r="946" spans="1:5" ht="45" x14ac:dyDescent="0.25">
      <c r="A946" s="51">
        <v>105683</v>
      </c>
      <c r="B946" s="30" t="s">
        <v>6084</v>
      </c>
      <c r="C946" s="31" t="s">
        <v>29</v>
      </c>
      <c r="D946" s="57">
        <v>272.23</v>
      </c>
      <c r="E946" s="56">
        <v>272.77999999999997</v>
      </c>
    </row>
    <row r="947" spans="1:5" ht="45" x14ac:dyDescent="0.25">
      <c r="A947" s="51">
        <v>105689</v>
      </c>
      <c r="B947" s="30" t="s">
        <v>6085</v>
      </c>
      <c r="C947" s="31" t="s">
        <v>29</v>
      </c>
      <c r="D947" s="57">
        <v>269.97000000000003</v>
      </c>
      <c r="E947" s="56">
        <v>270.48</v>
      </c>
    </row>
    <row r="948" spans="1:5" ht="45" x14ac:dyDescent="0.25">
      <c r="A948" s="51">
        <v>105579</v>
      </c>
      <c r="B948" s="30" t="s">
        <v>5746</v>
      </c>
      <c r="C948" s="31" t="s">
        <v>29</v>
      </c>
      <c r="D948" s="57">
        <v>115.49</v>
      </c>
      <c r="E948" s="56">
        <v>116.52</v>
      </c>
    </row>
    <row r="949" spans="1:5" ht="45" x14ac:dyDescent="0.25">
      <c r="A949" s="51">
        <v>105580</v>
      </c>
      <c r="B949" s="30" t="s">
        <v>5747</v>
      </c>
      <c r="C949" s="31" t="s">
        <v>29</v>
      </c>
      <c r="D949" s="57">
        <v>106.08</v>
      </c>
      <c r="E949" s="56">
        <v>106.88</v>
      </c>
    </row>
    <row r="950" spans="1:5" ht="45" x14ac:dyDescent="0.25">
      <c r="A950" s="51">
        <v>105582</v>
      </c>
      <c r="B950" s="30" t="s">
        <v>5749</v>
      </c>
      <c r="C950" s="31" t="s">
        <v>29</v>
      </c>
      <c r="D950" s="57">
        <v>101.36</v>
      </c>
      <c r="E950" s="56">
        <v>102.03</v>
      </c>
    </row>
    <row r="951" spans="1:5" ht="45" x14ac:dyDescent="0.25">
      <c r="A951" s="51">
        <v>105638</v>
      </c>
      <c r="B951" s="30" t="s">
        <v>6086</v>
      </c>
      <c r="C951" s="31" t="s">
        <v>29</v>
      </c>
      <c r="D951" s="57">
        <v>144.72999999999999</v>
      </c>
      <c r="E951" s="56">
        <v>145.37</v>
      </c>
    </row>
    <row r="952" spans="1:5" ht="45" x14ac:dyDescent="0.25">
      <c r="A952" s="51">
        <v>105715</v>
      </c>
      <c r="B952" s="30" t="s">
        <v>6087</v>
      </c>
      <c r="C952" s="31" t="s">
        <v>29</v>
      </c>
      <c r="D952" s="57">
        <v>140.25</v>
      </c>
      <c r="E952" s="56">
        <v>140.80000000000001</v>
      </c>
    </row>
    <row r="953" spans="1:5" ht="45" x14ac:dyDescent="0.25">
      <c r="A953" s="51">
        <v>105717</v>
      </c>
      <c r="B953" s="30" t="s">
        <v>6088</v>
      </c>
      <c r="C953" s="31" t="s">
        <v>29</v>
      </c>
      <c r="D953" s="57">
        <v>137.99</v>
      </c>
      <c r="E953" s="56">
        <v>138.5</v>
      </c>
    </row>
    <row r="954" spans="1:5" ht="45" x14ac:dyDescent="0.25">
      <c r="A954" s="51">
        <v>105626</v>
      </c>
      <c r="B954" s="30" t="s">
        <v>5763</v>
      </c>
      <c r="C954" s="31" t="s">
        <v>29</v>
      </c>
      <c r="D954" s="57">
        <v>139.57</v>
      </c>
      <c r="E954" s="56">
        <v>140.18</v>
      </c>
    </row>
    <row r="955" spans="1:5" ht="45" x14ac:dyDescent="0.25">
      <c r="A955" s="51">
        <v>105629</v>
      </c>
      <c r="B955" s="30" t="s">
        <v>5766</v>
      </c>
      <c r="C955" s="31" t="s">
        <v>29</v>
      </c>
      <c r="D955" s="57">
        <v>132.02000000000001</v>
      </c>
      <c r="E955" s="56">
        <v>132.41999999999999</v>
      </c>
    </row>
    <row r="956" spans="1:5" ht="45" x14ac:dyDescent="0.25">
      <c r="A956" s="51">
        <v>105635</v>
      </c>
      <c r="B956" s="30" t="s">
        <v>5772</v>
      </c>
      <c r="C956" s="31" t="s">
        <v>29</v>
      </c>
      <c r="D956" s="57">
        <v>130.94</v>
      </c>
      <c r="E956" s="56">
        <v>131.30000000000001</v>
      </c>
    </row>
    <row r="957" spans="1:5" ht="45" x14ac:dyDescent="0.25">
      <c r="A957" s="51">
        <v>105605</v>
      </c>
      <c r="B957" s="30" t="s">
        <v>6089</v>
      </c>
      <c r="C957" s="31" t="s">
        <v>29</v>
      </c>
      <c r="D957" s="57">
        <v>128.38</v>
      </c>
      <c r="E957" s="56">
        <v>128.82</v>
      </c>
    </row>
    <row r="958" spans="1:5" ht="45" x14ac:dyDescent="0.25">
      <c r="A958" s="51">
        <v>105613</v>
      </c>
      <c r="B958" s="30" t="s">
        <v>6090</v>
      </c>
      <c r="C958" s="31" t="s">
        <v>29</v>
      </c>
      <c r="D958" s="57">
        <v>125.47</v>
      </c>
      <c r="E958" s="56">
        <v>125.88</v>
      </c>
    </row>
    <row r="959" spans="1:5" ht="45" x14ac:dyDescent="0.25">
      <c r="A959" s="51">
        <v>105621</v>
      </c>
      <c r="B959" s="30" t="s">
        <v>6091</v>
      </c>
      <c r="C959" s="31" t="s">
        <v>29</v>
      </c>
      <c r="D959" s="57">
        <v>123.39</v>
      </c>
      <c r="E959" s="56">
        <v>123.73</v>
      </c>
    </row>
    <row r="960" spans="1:5" ht="45" x14ac:dyDescent="0.25">
      <c r="A960" s="51">
        <v>105627</v>
      </c>
      <c r="B960" s="30" t="s">
        <v>5764</v>
      </c>
      <c r="C960" s="31" t="s">
        <v>29</v>
      </c>
      <c r="D960" s="57">
        <v>175.75</v>
      </c>
      <c r="E960" s="56">
        <v>176.36</v>
      </c>
    </row>
    <row r="961" spans="1:5" ht="45" x14ac:dyDescent="0.25">
      <c r="A961" s="51">
        <v>105630</v>
      </c>
      <c r="B961" s="30" t="s">
        <v>5767</v>
      </c>
      <c r="C961" s="31" t="s">
        <v>29</v>
      </c>
      <c r="D961" s="57">
        <v>168.2</v>
      </c>
      <c r="E961" s="56">
        <v>168.6</v>
      </c>
    </row>
    <row r="962" spans="1:5" ht="45" x14ac:dyDescent="0.25">
      <c r="A962" s="51">
        <v>105636</v>
      </c>
      <c r="B962" s="30" t="s">
        <v>5773</v>
      </c>
      <c r="C962" s="31" t="s">
        <v>29</v>
      </c>
      <c r="D962" s="57">
        <v>167.12</v>
      </c>
      <c r="E962" s="56">
        <v>167.48</v>
      </c>
    </row>
    <row r="963" spans="1:5" ht="45" x14ac:dyDescent="0.25">
      <c r="A963" s="51">
        <v>105606</v>
      </c>
      <c r="B963" s="30" t="s">
        <v>6092</v>
      </c>
      <c r="C963" s="31" t="s">
        <v>29</v>
      </c>
      <c r="D963" s="57">
        <v>163.63999999999999</v>
      </c>
      <c r="E963" s="56">
        <v>164.08</v>
      </c>
    </row>
    <row r="964" spans="1:5" ht="45" x14ac:dyDescent="0.25">
      <c r="A964" s="51">
        <v>105614</v>
      </c>
      <c r="B964" s="30" t="s">
        <v>6093</v>
      </c>
      <c r="C964" s="31" t="s">
        <v>29</v>
      </c>
      <c r="D964" s="57">
        <v>160.72999999999999</v>
      </c>
      <c r="E964" s="56">
        <v>161.13999999999999</v>
      </c>
    </row>
    <row r="965" spans="1:5" ht="45" x14ac:dyDescent="0.25">
      <c r="A965" s="51">
        <v>105622</v>
      </c>
      <c r="B965" s="30" t="s">
        <v>6094</v>
      </c>
      <c r="C965" s="31" t="s">
        <v>29</v>
      </c>
      <c r="D965" s="57">
        <v>158.65</v>
      </c>
      <c r="E965" s="56">
        <v>158.99</v>
      </c>
    </row>
    <row r="966" spans="1:5" ht="45" x14ac:dyDescent="0.25">
      <c r="A966" s="51">
        <v>105572</v>
      </c>
      <c r="B966" s="30" t="s">
        <v>5739</v>
      </c>
      <c r="C966" s="31" t="s">
        <v>29</v>
      </c>
      <c r="D966" s="57">
        <v>65.239999999999995</v>
      </c>
      <c r="E966" s="56">
        <v>65.849999999999994</v>
      </c>
    </row>
    <row r="967" spans="1:5" ht="45" x14ac:dyDescent="0.25">
      <c r="A967" s="51">
        <v>105574</v>
      </c>
      <c r="B967" s="30" t="s">
        <v>5741</v>
      </c>
      <c r="C967" s="31" t="s">
        <v>29</v>
      </c>
      <c r="D967" s="57">
        <v>57.69</v>
      </c>
      <c r="E967" s="56">
        <v>58.09</v>
      </c>
    </row>
    <row r="968" spans="1:5" ht="45" x14ac:dyDescent="0.25">
      <c r="A968" s="51">
        <v>105576</v>
      </c>
      <c r="B968" s="30" t="s">
        <v>5743</v>
      </c>
      <c r="C968" s="31" t="s">
        <v>29</v>
      </c>
      <c r="D968" s="57">
        <v>56.61</v>
      </c>
      <c r="E968" s="56">
        <v>56.97</v>
      </c>
    </row>
    <row r="969" spans="1:5" ht="45" x14ac:dyDescent="0.25">
      <c r="A969" s="51">
        <v>105603</v>
      </c>
      <c r="B969" s="30" t="s">
        <v>6095</v>
      </c>
      <c r="C969" s="31" t="s">
        <v>29</v>
      </c>
      <c r="D969" s="57">
        <v>57.86</v>
      </c>
      <c r="E969" s="56">
        <v>58.3</v>
      </c>
    </row>
    <row r="970" spans="1:5" ht="45" x14ac:dyDescent="0.25">
      <c r="A970" s="51">
        <v>105611</v>
      </c>
      <c r="B970" s="30" t="s">
        <v>6096</v>
      </c>
      <c r="C970" s="31" t="s">
        <v>29</v>
      </c>
      <c r="D970" s="57">
        <v>54.95</v>
      </c>
      <c r="E970" s="56">
        <v>55.36</v>
      </c>
    </row>
    <row r="971" spans="1:5" ht="45" x14ac:dyDescent="0.25">
      <c r="A971" s="51">
        <v>105619</v>
      </c>
      <c r="B971" s="30" t="s">
        <v>6097</v>
      </c>
      <c r="C971" s="31" t="s">
        <v>29</v>
      </c>
      <c r="D971" s="57">
        <v>52.87</v>
      </c>
      <c r="E971" s="56">
        <v>53.21</v>
      </c>
    </row>
    <row r="972" spans="1:5" ht="45" x14ac:dyDescent="0.25">
      <c r="A972" s="51">
        <v>105573</v>
      </c>
      <c r="B972" s="30" t="s">
        <v>5740</v>
      </c>
      <c r="C972" s="31" t="s">
        <v>29</v>
      </c>
      <c r="D972" s="57">
        <v>102.91</v>
      </c>
      <c r="E972" s="56">
        <v>103.52</v>
      </c>
    </row>
    <row r="973" spans="1:5" ht="45" x14ac:dyDescent="0.25">
      <c r="A973" s="51">
        <v>105628</v>
      </c>
      <c r="B973" s="30" t="s">
        <v>5765</v>
      </c>
      <c r="C973" s="31" t="s">
        <v>29</v>
      </c>
      <c r="D973" s="57">
        <v>95.36</v>
      </c>
      <c r="E973" s="56">
        <v>95.76</v>
      </c>
    </row>
    <row r="974" spans="1:5" ht="45" x14ac:dyDescent="0.25">
      <c r="A974" s="51">
        <v>105634</v>
      </c>
      <c r="B974" s="30" t="s">
        <v>5771</v>
      </c>
      <c r="C974" s="31" t="s">
        <v>29</v>
      </c>
      <c r="D974" s="57">
        <v>94.28</v>
      </c>
      <c r="E974" s="56">
        <v>94.64</v>
      </c>
    </row>
    <row r="975" spans="1:5" ht="45" x14ac:dyDescent="0.25">
      <c r="A975" s="51">
        <v>105604</v>
      </c>
      <c r="B975" s="30" t="s">
        <v>6098</v>
      </c>
      <c r="C975" s="31" t="s">
        <v>29</v>
      </c>
      <c r="D975" s="57">
        <v>93.12</v>
      </c>
      <c r="E975" s="56">
        <v>93.55</v>
      </c>
    </row>
    <row r="976" spans="1:5" ht="45" x14ac:dyDescent="0.25">
      <c r="A976" s="51">
        <v>105612</v>
      </c>
      <c r="B976" s="30" t="s">
        <v>6099</v>
      </c>
      <c r="C976" s="31" t="s">
        <v>29</v>
      </c>
      <c r="D976" s="57">
        <v>90.21</v>
      </c>
      <c r="E976" s="56">
        <v>90.61</v>
      </c>
    </row>
    <row r="977" spans="1:5" ht="45" x14ac:dyDescent="0.25">
      <c r="A977" s="51">
        <v>105620</v>
      </c>
      <c r="B977" s="30" t="s">
        <v>6100</v>
      </c>
      <c r="C977" s="31" t="s">
        <v>29</v>
      </c>
      <c r="D977" s="57">
        <v>88.13</v>
      </c>
      <c r="E977" s="56">
        <v>88.46</v>
      </c>
    </row>
    <row r="978" spans="1:5" ht="45" x14ac:dyDescent="0.25">
      <c r="A978" s="51">
        <v>105586</v>
      </c>
      <c r="B978" s="30" t="s">
        <v>5751</v>
      </c>
      <c r="C978" s="31" t="s">
        <v>29</v>
      </c>
      <c r="D978" s="57">
        <v>141.13</v>
      </c>
      <c r="E978" s="56">
        <v>142.47999999999999</v>
      </c>
    </row>
    <row r="979" spans="1:5" ht="45" x14ac:dyDescent="0.25">
      <c r="A979" s="51">
        <v>105587</v>
      </c>
      <c r="B979" s="30" t="s">
        <v>5752</v>
      </c>
      <c r="C979" s="31" t="s">
        <v>29</v>
      </c>
      <c r="D979" s="57">
        <v>128.16</v>
      </c>
      <c r="E979" s="56">
        <v>129.16</v>
      </c>
    </row>
    <row r="980" spans="1:5" ht="45" x14ac:dyDescent="0.25">
      <c r="A980" s="51">
        <v>105589</v>
      </c>
      <c r="B980" s="30" t="s">
        <v>5754</v>
      </c>
      <c r="C980" s="31" t="s">
        <v>29</v>
      </c>
      <c r="D980" s="57">
        <v>126.96</v>
      </c>
      <c r="E980" s="56">
        <v>127.93</v>
      </c>
    </row>
    <row r="981" spans="1:5" ht="45" x14ac:dyDescent="0.25">
      <c r="A981" s="51">
        <v>105584</v>
      </c>
      <c r="B981" s="30" t="s">
        <v>6101</v>
      </c>
      <c r="C981" s="31" t="s">
        <v>29</v>
      </c>
      <c r="D981" s="57">
        <v>175.54</v>
      </c>
      <c r="E981" s="56">
        <v>176.32</v>
      </c>
    </row>
    <row r="982" spans="1:5" ht="45" x14ac:dyDescent="0.25">
      <c r="A982" s="51">
        <v>105720</v>
      </c>
      <c r="B982" s="30" t="s">
        <v>6102</v>
      </c>
      <c r="C982" s="31" t="s">
        <v>29</v>
      </c>
      <c r="D982" s="57">
        <v>168.35</v>
      </c>
      <c r="E982" s="56">
        <v>169.02</v>
      </c>
    </row>
    <row r="983" spans="1:5" ht="45" x14ac:dyDescent="0.25">
      <c r="A983" s="51">
        <v>105722</v>
      </c>
      <c r="B983" s="30" t="s">
        <v>6103</v>
      </c>
      <c r="C983" s="31" t="s">
        <v>29</v>
      </c>
      <c r="D983" s="57">
        <v>168.76</v>
      </c>
      <c r="E983" s="56">
        <v>169.43</v>
      </c>
    </row>
    <row r="984" spans="1:5" ht="45" x14ac:dyDescent="0.25">
      <c r="A984" s="51">
        <v>105593</v>
      </c>
      <c r="B984" s="30" t="s">
        <v>5756</v>
      </c>
      <c r="C984" s="31" t="s">
        <v>29</v>
      </c>
      <c r="D984" s="57">
        <v>126.22</v>
      </c>
      <c r="E984" s="56">
        <v>127.57</v>
      </c>
    </row>
    <row r="985" spans="1:5" ht="45" x14ac:dyDescent="0.25">
      <c r="A985" s="51">
        <v>105594</v>
      </c>
      <c r="B985" s="30" t="s">
        <v>5757</v>
      </c>
      <c r="C985" s="31" t="s">
        <v>29</v>
      </c>
      <c r="D985" s="57">
        <v>113.25</v>
      </c>
      <c r="E985" s="56">
        <v>114.25</v>
      </c>
    </row>
    <row r="986" spans="1:5" ht="45" x14ac:dyDescent="0.25">
      <c r="A986" s="51">
        <v>105596</v>
      </c>
      <c r="B986" s="30" t="s">
        <v>5759</v>
      </c>
      <c r="C986" s="31" t="s">
        <v>29</v>
      </c>
      <c r="D986" s="57">
        <v>112.05</v>
      </c>
      <c r="E986" s="56">
        <v>113.02</v>
      </c>
    </row>
    <row r="987" spans="1:5" ht="45" x14ac:dyDescent="0.25">
      <c r="A987" s="51">
        <v>105591</v>
      </c>
      <c r="B987" s="30" t="s">
        <v>6104</v>
      </c>
      <c r="C987" s="31" t="s">
        <v>29</v>
      </c>
      <c r="D987" s="57">
        <v>152.87</v>
      </c>
      <c r="E987" s="56">
        <v>153.65</v>
      </c>
    </row>
    <row r="988" spans="1:5" ht="45" x14ac:dyDescent="0.25">
      <c r="A988" s="51">
        <v>105724</v>
      </c>
      <c r="B988" s="30" t="s">
        <v>6105</v>
      </c>
      <c r="C988" s="31" t="s">
        <v>29</v>
      </c>
      <c r="D988" s="57">
        <v>145.68</v>
      </c>
      <c r="E988" s="56">
        <v>146.35</v>
      </c>
    </row>
    <row r="989" spans="1:5" ht="45" x14ac:dyDescent="0.25">
      <c r="A989" s="51">
        <v>105726</v>
      </c>
      <c r="B989" s="30" t="s">
        <v>6106</v>
      </c>
      <c r="C989" s="31" t="s">
        <v>29</v>
      </c>
      <c r="D989" s="57">
        <v>146.09</v>
      </c>
      <c r="E989" s="56">
        <v>146.76</v>
      </c>
    </row>
    <row r="990" spans="1:5" ht="45" x14ac:dyDescent="0.25">
      <c r="A990" s="51">
        <v>105567</v>
      </c>
      <c r="B990" s="30" t="s">
        <v>5734</v>
      </c>
      <c r="C990" s="31" t="s">
        <v>29</v>
      </c>
      <c r="D990" s="57">
        <v>14.31</v>
      </c>
      <c r="E990" s="56">
        <v>14.56</v>
      </c>
    </row>
    <row r="991" spans="1:5" ht="45" x14ac:dyDescent="0.25">
      <c r="A991" s="51">
        <v>105568</v>
      </c>
      <c r="B991" s="30" t="s">
        <v>5735</v>
      </c>
      <c r="C991" s="31" t="s">
        <v>29</v>
      </c>
      <c r="D991" s="57">
        <v>11.4</v>
      </c>
      <c r="E991" s="56">
        <v>11.62</v>
      </c>
    </row>
    <row r="992" spans="1:5" ht="45" x14ac:dyDescent="0.25">
      <c r="A992" s="51">
        <v>105570</v>
      </c>
      <c r="B992" s="30" t="s">
        <v>5737</v>
      </c>
      <c r="C992" s="31" t="s">
        <v>29</v>
      </c>
      <c r="D992" s="57">
        <v>9.43</v>
      </c>
      <c r="E992" s="56">
        <v>9.59</v>
      </c>
    </row>
    <row r="993" spans="1:5" ht="22.5" x14ac:dyDescent="0.25">
      <c r="A993" s="51">
        <v>100575</v>
      </c>
      <c r="B993" s="30" t="s">
        <v>5730</v>
      </c>
      <c r="C993" s="31" t="s">
        <v>19</v>
      </c>
      <c r="D993" s="57">
        <v>0.54</v>
      </c>
      <c r="E993" s="56">
        <v>0.55000000000000004</v>
      </c>
    </row>
    <row r="994" spans="1:5" ht="33.75" x14ac:dyDescent="0.25">
      <c r="A994" s="51">
        <v>100577</v>
      </c>
      <c r="B994" s="30" t="s">
        <v>5706</v>
      </c>
      <c r="C994" s="31" t="s">
        <v>19</v>
      </c>
      <c r="D994" s="57">
        <v>1.39</v>
      </c>
      <c r="E994" s="56">
        <v>1.41</v>
      </c>
    </row>
    <row r="995" spans="1:5" ht="33.75" x14ac:dyDescent="0.25">
      <c r="A995" s="51">
        <v>105598</v>
      </c>
      <c r="B995" s="30" t="s">
        <v>5708</v>
      </c>
      <c r="C995" s="31" t="s">
        <v>19</v>
      </c>
      <c r="D995" s="57">
        <v>1.85</v>
      </c>
      <c r="E995" s="56">
        <v>1.87</v>
      </c>
    </row>
    <row r="996" spans="1:5" ht="33.75" x14ac:dyDescent="0.25">
      <c r="A996" s="51">
        <v>100576</v>
      </c>
      <c r="B996" s="30" t="s">
        <v>5705</v>
      </c>
      <c r="C996" s="31" t="s">
        <v>19</v>
      </c>
      <c r="D996" s="57">
        <v>2.7</v>
      </c>
      <c r="E996" s="56">
        <v>2.76</v>
      </c>
    </row>
    <row r="997" spans="1:5" ht="33.75" x14ac:dyDescent="0.25">
      <c r="A997" s="51">
        <v>105597</v>
      </c>
      <c r="B997" s="30" t="s">
        <v>5707</v>
      </c>
      <c r="C997" s="31" t="s">
        <v>19</v>
      </c>
      <c r="D997" s="57">
        <v>3.68</v>
      </c>
      <c r="E997" s="56">
        <v>3.77</v>
      </c>
    </row>
    <row r="998" spans="1:5" ht="22.5" x14ac:dyDescent="0.25">
      <c r="A998" s="51">
        <v>102730</v>
      </c>
      <c r="B998" s="30" t="s">
        <v>1019</v>
      </c>
      <c r="C998" s="31" t="s">
        <v>87</v>
      </c>
      <c r="D998" s="57">
        <v>11.29</v>
      </c>
      <c r="E998" s="56">
        <v>11.43</v>
      </c>
    </row>
    <row r="999" spans="1:5" ht="22.5" x14ac:dyDescent="0.25">
      <c r="A999" s="51">
        <v>102731</v>
      </c>
      <c r="B999" s="30" t="s">
        <v>1020</v>
      </c>
      <c r="C999" s="31" t="s">
        <v>87</v>
      </c>
      <c r="D999" s="57">
        <v>9.43</v>
      </c>
      <c r="E999" s="56">
        <v>9.5399999999999991</v>
      </c>
    </row>
    <row r="1000" spans="1:5" ht="22.5" x14ac:dyDescent="0.25">
      <c r="A1000" s="51">
        <v>102732</v>
      </c>
      <c r="B1000" s="30" t="s">
        <v>1021</v>
      </c>
      <c r="C1000" s="31" t="s">
        <v>87</v>
      </c>
      <c r="D1000" s="57">
        <v>8.8000000000000007</v>
      </c>
      <c r="E1000" s="56">
        <v>8.8699999999999992</v>
      </c>
    </row>
    <row r="1001" spans="1:5" ht="22.5" x14ac:dyDescent="0.25">
      <c r="A1001" s="51">
        <v>102733</v>
      </c>
      <c r="B1001" s="30" t="s">
        <v>1022</v>
      </c>
      <c r="C1001" s="31" t="s">
        <v>87</v>
      </c>
      <c r="D1001" s="57">
        <v>9.7200000000000006</v>
      </c>
      <c r="E1001" s="56">
        <v>9.77</v>
      </c>
    </row>
    <row r="1002" spans="1:5" ht="22.5" x14ac:dyDescent="0.25">
      <c r="A1002" s="51">
        <v>102728</v>
      </c>
      <c r="B1002" s="30" t="s">
        <v>1017</v>
      </c>
      <c r="C1002" s="31" t="s">
        <v>87</v>
      </c>
      <c r="D1002" s="57">
        <v>13.94</v>
      </c>
      <c r="E1002" s="56">
        <v>14.22</v>
      </c>
    </row>
    <row r="1003" spans="1:5" ht="22.5" x14ac:dyDescent="0.25">
      <c r="A1003" s="51">
        <v>102729</v>
      </c>
      <c r="B1003" s="30" t="s">
        <v>1018</v>
      </c>
      <c r="C1003" s="31" t="s">
        <v>87</v>
      </c>
      <c r="D1003" s="57">
        <v>12.8</v>
      </c>
      <c r="E1003" s="56">
        <v>12.99</v>
      </c>
    </row>
    <row r="1004" spans="1:5" ht="22.5" x14ac:dyDescent="0.25">
      <c r="A1004" s="51">
        <v>102734</v>
      </c>
      <c r="B1004" s="30" t="s">
        <v>1023</v>
      </c>
      <c r="C1004" s="31" t="s">
        <v>87</v>
      </c>
      <c r="D1004" s="57">
        <v>12.98</v>
      </c>
      <c r="E1004" s="56">
        <v>13.18</v>
      </c>
    </row>
    <row r="1005" spans="1:5" ht="22.5" x14ac:dyDescent="0.25">
      <c r="A1005" s="51">
        <v>102735</v>
      </c>
      <c r="B1005" s="30" t="s">
        <v>1024</v>
      </c>
      <c r="C1005" s="31" t="s">
        <v>87</v>
      </c>
      <c r="D1005" s="57">
        <v>11.95</v>
      </c>
      <c r="E1005" s="56">
        <v>12.1</v>
      </c>
    </row>
    <row r="1006" spans="1:5" ht="33.75" x14ac:dyDescent="0.25">
      <c r="A1006" s="51">
        <v>102765</v>
      </c>
      <c r="B1006" s="30" t="s">
        <v>1054</v>
      </c>
      <c r="C1006" s="31" t="s">
        <v>28</v>
      </c>
      <c r="D1006" s="57">
        <v>16058.48</v>
      </c>
      <c r="E1006" s="56">
        <v>16333.25</v>
      </c>
    </row>
    <row r="1007" spans="1:5" ht="33.75" x14ac:dyDescent="0.25">
      <c r="A1007" s="51">
        <v>102795</v>
      </c>
      <c r="B1007" s="30" t="s">
        <v>1084</v>
      </c>
      <c r="C1007" s="31" t="s">
        <v>28</v>
      </c>
      <c r="D1007" s="57">
        <v>28159.09</v>
      </c>
      <c r="E1007" s="56">
        <v>28600.46</v>
      </c>
    </row>
    <row r="1008" spans="1:5" ht="33.75" x14ac:dyDescent="0.25">
      <c r="A1008" s="51">
        <v>102766</v>
      </c>
      <c r="B1008" s="30" t="s">
        <v>1055</v>
      </c>
      <c r="C1008" s="31" t="s">
        <v>28</v>
      </c>
      <c r="D1008" s="57">
        <v>24170.47</v>
      </c>
      <c r="E1008" s="56">
        <v>24552.22</v>
      </c>
    </row>
    <row r="1009" spans="1:5" ht="33.75" x14ac:dyDescent="0.25">
      <c r="A1009" s="51">
        <v>102796</v>
      </c>
      <c r="B1009" s="30" t="s">
        <v>1085</v>
      </c>
      <c r="C1009" s="31" t="s">
        <v>28</v>
      </c>
      <c r="D1009" s="57">
        <v>45194.53</v>
      </c>
      <c r="E1009" s="56">
        <v>45865.25</v>
      </c>
    </row>
    <row r="1010" spans="1:5" ht="33.75" x14ac:dyDescent="0.25">
      <c r="A1010" s="51">
        <v>102767</v>
      </c>
      <c r="B1010" s="30" t="s">
        <v>1056</v>
      </c>
      <c r="C1010" s="31" t="s">
        <v>28</v>
      </c>
      <c r="D1010" s="57">
        <v>33723.53</v>
      </c>
      <c r="E1010" s="56">
        <v>34239.589999999997</v>
      </c>
    </row>
    <row r="1011" spans="1:5" ht="33.75" x14ac:dyDescent="0.25">
      <c r="A1011" s="51">
        <v>102797</v>
      </c>
      <c r="B1011" s="30" t="s">
        <v>1086</v>
      </c>
      <c r="C1011" s="31" t="s">
        <v>28</v>
      </c>
      <c r="D1011" s="57">
        <v>63915.56</v>
      </c>
      <c r="E1011" s="56">
        <v>64843.71</v>
      </c>
    </row>
    <row r="1012" spans="1:5" ht="33.75" x14ac:dyDescent="0.25">
      <c r="A1012" s="51">
        <v>102768</v>
      </c>
      <c r="B1012" s="30" t="s">
        <v>1057</v>
      </c>
      <c r="C1012" s="31" t="s">
        <v>28</v>
      </c>
      <c r="D1012" s="57">
        <v>47038.64</v>
      </c>
      <c r="E1012" s="56">
        <v>47710.53</v>
      </c>
    </row>
    <row r="1013" spans="1:5" ht="33.75" x14ac:dyDescent="0.25">
      <c r="A1013" s="51">
        <v>102798</v>
      </c>
      <c r="B1013" s="30" t="s">
        <v>1087</v>
      </c>
      <c r="C1013" s="31" t="s">
        <v>28</v>
      </c>
      <c r="D1013" s="57">
        <v>78181.83</v>
      </c>
      <c r="E1013" s="56">
        <v>79299.990000000005</v>
      </c>
    </row>
    <row r="1014" spans="1:5" ht="33.75" x14ac:dyDescent="0.25">
      <c r="A1014" s="51">
        <v>102744</v>
      </c>
      <c r="B1014" s="30" t="s">
        <v>1033</v>
      </c>
      <c r="C1014" s="31" t="s">
        <v>28</v>
      </c>
      <c r="D1014" s="57">
        <v>6722.94</v>
      </c>
      <c r="E1014" s="56">
        <v>6829.16</v>
      </c>
    </row>
    <row r="1015" spans="1:5" ht="33.75" x14ac:dyDescent="0.25">
      <c r="A1015" s="51">
        <v>102755</v>
      </c>
      <c r="B1015" s="30" t="s">
        <v>1044</v>
      </c>
      <c r="C1015" s="31" t="s">
        <v>28</v>
      </c>
      <c r="D1015" s="57">
        <v>10376.049999999999</v>
      </c>
      <c r="E1015" s="56">
        <v>10530.19</v>
      </c>
    </row>
    <row r="1016" spans="1:5" ht="33.75" x14ac:dyDescent="0.25">
      <c r="A1016" s="51">
        <v>102782</v>
      </c>
      <c r="B1016" s="30" t="s">
        <v>1071</v>
      </c>
      <c r="C1016" s="31" t="s">
        <v>28</v>
      </c>
      <c r="D1016" s="57">
        <v>13757.92</v>
      </c>
      <c r="E1016" s="56">
        <v>13977.39</v>
      </c>
    </row>
    <row r="1017" spans="1:5" ht="33.75" x14ac:dyDescent="0.25">
      <c r="A1017" s="51">
        <v>102745</v>
      </c>
      <c r="B1017" s="30" t="s">
        <v>1034</v>
      </c>
      <c r="C1017" s="31" t="s">
        <v>28</v>
      </c>
      <c r="D1017" s="57">
        <v>9434.2900000000009</v>
      </c>
      <c r="E1017" s="56">
        <v>9579.98</v>
      </c>
    </row>
    <row r="1018" spans="1:5" ht="33.75" x14ac:dyDescent="0.25">
      <c r="A1018" s="51">
        <v>102756</v>
      </c>
      <c r="B1018" s="30" t="s">
        <v>1045</v>
      </c>
      <c r="C1018" s="31" t="s">
        <v>28</v>
      </c>
      <c r="D1018" s="57">
        <v>15377.01</v>
      </c>
      <c r="E1018" s="56">
        <v>15598.86</v>
      </c>
    </row>
    <row r="1019" spans="1:5" ht="33.75" x14ac:dyDescent="0.25">
      <c r="A1019" s="51">
        <v>102783</v>
      </c>
      <c r="B1019" s="30" t="s">
        <v>1072</v>
      </c>
      <c r="C1019" s="31" t="s">
        <v>28</v>
      </c>
      <c r="D1019" s="57">
        <v>18276.82</v>
      </c>
      <c r="E1019" s="56">
        <v>18572.27</v>
      </c>
    </row>
    <row r="1020" spans="1:5" ht="33.75" x14ac:dyDescent="0.25">
      <c r="A1020" s="51">
        <v>102746</v>
      </c>
      <c r="B1020" s="30" t="s">
        <v>1035</v>
      </c>
      <c r="C1020" s="31" t="s">
        <v>28</v>
      </c>
      <c r="D1020" s="57">
        <v>16335.87</v>
      </c>
      <c r="E1020" s="56">
        <v>16581.939999999999</v>
      </c>
    </row>
    <row r="1021" spans="1:5" ht="33.75" x14ac:dyDescent="0.25">
      <c r="A1021" s="51">
        <v>102757</v>
      </c>
      <c r="B1021" s="30" t="s">
        <v>1046</v>
      </c>
      <c r="C1021" s="31" t="s">
        <v>28</v>
      </c>
      <c r="D1021" s="57">
        <v>28580.6</v>
      </c>
      <c r="E1021" s="56">
        <v>28980.6</v>
      </c>
    </row>
    <row r="1022" spans="1:5" ht="33.75" x14ac:dyDescent="0.25">
      <c r="A1022" s="51">
        <v>102784</v>
      </c>
      <c r="B1022" s="30" t="s">
        <v>1073</v>
      </c>
      <c r="C1022" s="31" t="s">
        <v>28</v>
      </c>
      <c r="D1022" s="57">
        <v>27724.42</v>
      </c>
      <c r="E1022" s="56">
        <v>28064.55</v>
      </c>
    </row>
    <row r="1023" spans="1:5" ht="33.75" x14ac:dyDescent="0.25">
      <c r="A1023" s="51">
        <v>102779</v>
      </c>
      <c r="B1023" s="30" t="s">
        <v>1068</v>
      </c>
      <c r="C1023" s="31" t="s">
        <v>28</v>
      </c>
      <c r="D1023" s="57">
        <v>7289.26</v>
      </c>
      <c r="E1023" s="56">
        <v>7413.3</v>
      </c>
    </row>
    <row r="1024" spans="1:5" ht="33.75" x14ac:dyDescent="0.25">
      <c r="A1024" s="51">
        <v>102780</v>
      </c>
      <c r="B1024" s="30" t="s">
        <v>1069</v>
      </c>
      <c r="C1024" s="31" t="s">
        <v>28</v>
      </c>
      <c r="D1024" s="57">
        <v>8385.6</v>
      </c>
      <c r="E1024" s="56">
        <v>8528.3700000000008</v>
      </c>
    </row>
    <row r="1025" spans="1:5" ht="33.75" x14ac:dyDescent="0.25">
      <c r="A1025" s="51">
        <v>102743</v>
      </c>
      <c r="B1025" s="30" t="s">
        <v>1032</v>
      </c>
      <c r="C1025" s="31" t="s">
        <v>28</v>
      </c>
      <c r="D1025" s="57">
        <v>4496.6899999999996</v>
      </c>
      <c r="E1025" s="56">
        <v>4569.42</v>
      </c>
    </row>
    <row r="1026" spans="1:5" ht="33.75" x14ac:dyDescent="0.25">
      <c r="A1026" s="51">
        <v>102781</v>
      </c>
      <c r="B1026" s="30" t="s">
        <v>1070</v>
      </c>
      <c r="C1026" s="31" t="s">
        <v>28</v>
      </c>
      <c r="D1026" s="57">
        <v>12452.61</v>
      </c>
      <c r="E1026" s="56">
        <v>12663.75</v>
      </c>
    </row>
    <row r="1027" spans="1:5" ht="33.75" x14ac:dyDescent="0.25">
      <c r="A1027" s="51">
        <v>102761</v>
      </c>
      <c r="B1027" s="30" t="s">
        <v>1050</v>
      </c>
      <c r="C1027" s="31" t="s">
        <v>28</v>
      </c>
      <c r="D1027" s="57">
        <v>12842.2</v>
      </c>
      <c r="E1027" s="56">
        <v>13063.95</v>
      </c>
    </row>
    <row r="1028" spans="1:5" ht="33.75" x14ac:dyDescent="0.25">
      <c r="A1028" s="51">
        <v>102791</v>
      </c>
      <c r="B1028" s="30" t="s">
        <v>1080</v>
      </c>
      <c r="C1028" s="31" t="s">
        <v>28</v>
      </c>
      <c r="D1028" s="57">
        <v>26406.74</v>
      </c>
      <c r="E1028" s="56">
        <v>26819.49</v>
      </c>
    </row>
    <row r="1029" spans="1:5" ht="33.75" x14ac:dyDescent="0.25">
      <c r="A1029" s="51">
        <v>102762</v>
      </c>
      <c r="B1029" s="30" t="s">
        <v>1051</v>
      </c>
      <c r="C1029" s="31" t="s">
        <v>28</v>
      </c>
      <c r="D1029" s="57">
        <v>19820.87</v>
      </c>
      <c r="E1029" s="56">
        <v>20136.310000000001</v>
      </c>
    </row>
    <row r="1030" spans="1:5" ht="33.75" x14ac:dyDescent="0.25">
      <c r="A1030" s="51">
        <v>102792</v>
      </c>
      <c r="B1030" s="30" t="s">
        <v>1081</v>
      </c>
      <c r="C1030" s="31" t="s">
        <v>28</v>
      </c>
      <c r="D1030" s="57">
        <v>42768.56</v>
      </c>
      <c r="E1030" s="56">
        <v>43405.99</v>
      </c>
    </row>
    <row r="1031" spans="1:5" ht="33.75" x14ac:dyDescent="0.25">
      <c r="A1031" s="51">
        <v>102763</v>
      </c>
      <c r="B1031" s="30" t="s">
        <v>1052</v>
      </c>
      <c r="C1031" s="31" t="s">
        <v>28</v>
      </c>
      <c r="D1031" s="57">
        <v>27511.119999999999</v>
      </c>
      <c r="E1031" s="56">
        <v>27936.560000000001</v>
      </c>
    </row>
    <row r="1032" spans="1:5" ht="33.75" x14ac:dyDescent="0.25">
      <c r="A1032" s="51">
        <v>102793</v>
      </c>
      <c r="B1032" s="30" t="s">
        <v>1082</v>
      </c>
      <c r="C1032" s="31" t="s">
        <v>28</v>
      </c>
      <c r="D1032" s="57">
        <v>57252.46</v>
      </c>
      <c r="E1032" s="56">
        <v>58057.52</v>
      </c>
    </row>
    <row r="1033" spans="1:5" ht="33.75" x14ac:dyDescent="0.25">
      <c r="A1033" s="51">
        <v>102764</v>
      </c>
      <c r="B1033" s="30" t="s">
        <v>1053</v>
      </c>
      <c r="C1033" s="31" t="s">
        <v>28</v>
      </c>
      <c r="D1033" s="57">
        <v>38731.89</v>
      </c>
      <c r="E1033" s="56">
        <v>39290.26</v>
      </c>
    </row>
    <row r="1034" spans="1:5" ht="33.75" x14ac:dyDescent="0.25">
      <c r="A1034" s="51">
        <v>102794</v>
      </c>
      <c r="B1034" s="30" t="s">
        <v>1083</v>
      </c>
      <c r="C1034" s="31" t="s">
        <v>28</v>
      </c>
      <c r="D1034" s="57">
        <v>81948.160000000003</v>
      </c>
      <c r="E1034" s="56">
        <v>83075.38</v>
      </c>
    </row>
    <row r="1035" spans="1:5" ht="33.75" x14ac:dyDescent="0.25">
      <c r="A1035" s="51">
        <v>102740</v>
      </c>
      <c r="B1035" s="30" t="s">
        <v>1029</v>
      </c>
      <c r="C1035" s="31" t="s">
        <v>28</v>
      </c>
      <c r="D1035" s="57">
        <v>5532.12</v>
      </c>
      <c r="E1035" s="56">
        <v>5620.32</v>
      </c>
    </row>
    <row r="1036" spans="1:5" ht="33.75" x14ac:dyDescent="0.25">
      <c r="A1036" s="51">
        <v>102752</v>
      </c>
      <c r="B1036" s="30" t="s">
        <v>1041</v>
      </c>
      <c r="C1036" s="31" t="s">
        <v>28</v>
      </c>
      <c r="D1036" s="57">
        <v>7421.95</v>
      </c>
      <c r="E1036" s="56">
        <v>7535.09</v>
      </c>
    </row>
    <row r="1037" spans="1:5" ht="33.75" x14ac:dyDescent="0.25">
      <c r="A1037" s="51">
        <v>102776</v>
      </c>
      <c r="B1037" s="30" t="s">
        <v>1065</v>
      </c>
      <c r="C1037" s="31" t="s">
        <v>28</v>
      </c>
      <c r="D1037" s="57">
        <v>10904.38</v>
      </c>
      <c r="E1037" s="56">
        <v>11089.2</v>
      </c>
    </row>
    <row r="1038" spans="1:5" ht="33.75" x14ac:dyDescent="0.25">
      <c r="A1038" s="51">
        <v>102741</v>
      </c>
      <c r="B1038" s="30" t="s">
        <v>1030</v>
      </c>
      <c r="C1038" s="31" t="s">
        <v>28</v>
      </c>
      <c r="D1038" s="57">
        <v>7754.39</v>
      </c>
      <c r="E1038" s="56">
        <v>7875.36</v>
      </c>
    </row>
    <row r="1039" spans="1:5" ht="33.75" x14ac:dyDescent="0.25">
      <c r="A1039" s="51">
        <v>102753</v>
      </c>
      <c r="B1039" s="30" t="s">
        <v>1042</v>
      </c>
      <c r="C1039" s="31" t="s">
        <v>28</v>
      </c>
      <c r="D1039" s="57">
        <v>10965.55</v>
      </c>
      <c r="E1039" s="56">
        <v>11128</v>
      </c>
    </row>
    <row r="1040" spans="1:5" ht="33.75" x14ac:dyDescent="0.25">
      <c r="A1040" s="51">
        <v>102777</v>
      </c>
      <c r="B1040" s="30" t="s">
        <v>1066</v>
      </c>
      <c r="C1040" s="31" t="s">
        <v>28</v>
      </c>
      <c r="D1040" s="57">
        <v>16519.62</v>
      </c>
      <c r="E1040" s="56">
        <v>16799.14</v>
      </c>
    </row>
    <row r="1041" spans="1:5" ht="33.75" x14ac:dyDescent="0.25">
      <c r="A1041" s="51">
        <v>102742</v>
      </c>
      <c r="B1041" s="30" t="s">
        <v>1031</v>
      </c>
      <c r="C1041" s="31" t="s">
        <v>28</v>
      </c>
      <c r="D1041" s="57">
        <v>13412.06</v>
      </c>
      <c r="E1041" s="56">
        <v>13616.44</v>
      </c>
    </row>
    <row r="1042" spans="1:5" ht="33.75" x14ac:dyDescent="0.25">
      <c r="A1042" s="51">
        <v>102754</v>
      </c>
      <c r="B1042" s="30" t="s">
        <v>1043</v>
      </c>
      <c r="C1042" s="31" t="s">
        <v>28</v>
      </c>
      <c r="D1042" s="57">
        <v>20828.490000000002</v>
      </c>
      <c r="E1042" s="56">
        <v>21127.99</v>
      </c>
    </row>
    <row r="1043" spans="1:5" ht="33.75" x14ac:dyDescent="0.25">
      <c r="A1043" s="51">
        <v>102778</v>
      </c>
      <c r="B1043" s="30" t="s">
        <v>1067</v>
      </c>
      <c r="C1043" s="31" t="s">
        <v>28</v>
      </c>
      <c r="D1043" s="57">
        <v>23989.49</v>
      </c>
      <c r="E1043" s="56">
        <v>24309.41</v>
      </c>
    </row>
    <row r="1044" spans="1:5" ht="33.75" x14ac:dyDescent="0.25">
      <c r="A1044" s="51">
        <v>102737</v>
      </c>
      <c r="B1044" s="30" t="s">
        <v>1026</v>
      </c>
      <c r="C1044" s="31" t="s">
        <v>28</v>
      </c>
      <c r="D1044" s="57">
        <v>1082.74</v>
      </c>
      <c r="E1044" s="56">
        <v>1101.58</v>
      </c>
    </row>
    <row r="1045" spans="1:5" ht="33.75" x14ac:dyDescent="0.25">
      <c r="A1045" s="51">
        <v>102773</v>
      </c>
      <c r="B1045" s="30" t="s">
        <v>1062</v>
      </c>
      <c r="C1045" s="31" t="s">
        <v>28</v>
      </c>
      <c r="D1045" s="57">
        <v>7289.26</v>
      </c>
      <c r="E1045" s="56">
        <v>7413.3</v>
      </c>
    </row>
    <row r="1046" spans="1:5" ht="33.75" x14ac:dyDescent="0.25">
      <c r="A1046" s="51">
        <v>102738</v>
      </c>
      <c r="B1046" s="30" t="s">
        <v>1027</v>
      </c>
      <c r="C1046" s="31" t="s">
        <v>28</v>
      </c>
      <c r="D1046" s="57">
        <v>2212.94</v>
      </c>
      <c r="E1046" s="56">
        <v>2249.83</v>
      </c>
    </row>
    <row r="1047" spans="1:5" ht="33.75" x14ac:dyDescent="0.25">
      <c r="A1047" s="51">
        <v>102750</v>
      </c>
      <c r="B1047" s="30" t="s">
        <v>1039</v>
      </c>
      <c r="C1047" s="31" t="s">
        <v>28</v>
      </c>
      <c r="D1047" s="57">
        <v>2695.97</v>
      </c>
      <c r="E1047" s="56">
        <v>2740.21</v>
      </c>
    </row>
    <row r="1048" spans="1:5" ht="33.75" x14ac:dyDescent="0.25">
      <c r="A1048" s="51">
        <v>102774</v>
      </c>
      <c r="B1048" s="30" t="s">
        <v>1063</v>
      </c>
      <c r="C1048" s="31" t="s">
        <v>28</v>
      </c>
      <c r="D1048" s="57">
        <v>7289.26</v>
      </c>
      <c r="E1048" s="56">
        <v>7413.3</v>
      </c>
    </row>
    <row r="1049" spans="1:5" ht="33.75" x14ac:dyDescent="0.25">
      <c r="A1049" s="51">
        <v>102739</v>
      </c>
      <c r="B1049" s="30" t="s">
        <v>1028</v>
      </c>
      <c r="C1049" s="31" t="s">
        <v>28</v>
      </c>
      <c r="D1049" s="57">
        <v>3697.05</v>
      </c>
      <c r="E1049" s="56">
        <v>3757.3</v>
      </c>
    </row>
    <row r="1050" spans="1:5" ht="33.75" x14ac:dyDescent="0.25">
      <c r="A1050" s="51">
        <v>102751</v>
      </c>
      <c r="B1050" s="30" t="s">
        <v>1040</v>
      </c>
      <c r="C1050" s="31" t="s">
        <v>28</v>
      </c>
      <c r="D1050" s="57">
        <v>4669.04</v>
      </c>
      <c r="E1050" s="56">
        <v>4742.49</v>
      </c>
    </row>
    <row r="1051" spans="1:5" ht="33.75" x14ac:dyDescent="0.25">
      <c r="A1051" s="51">
        <v>102775</v>
      </c>
      <c r="B1051" s="30" t="s">
        <v>1064</v>
      </c>
      <c r="C1051" s="31" t="s">
        <v>28</v>
      </c>
      <c r="D1051" s="57">
        <v>10904.38</v>
      </c>
      <c r="E1051" s="56">
        <v>11089.2</v>
      </c>
    </row>
    <row r="1052" spans="1:5" ht="33.75" x14ac:dyDescent="0.25">
      <c r="A1052" s="51">
        <v>102769</v>
      </c>
      <c r="B1052" s="30" t="s">
        <v>1058</v>
      </c>
      <c r="C1052" s="31" t="s">
        <v>28</v>
      </c>
      <c r="D1052" s="57">
        <v>18636.62</v>
      </c>
      <c r="E1052" s="56">
        <v>18947.580000000002</v>
      </c>
    </row>
    <row r="1053" spans="1:5" ht="33.75" x14ac:dyDescent="0.25">
      <c r="A1053" s="51">
        <v>102799</v>
      </c>
      <c r="B1053" s="30" t="s">
        <v>1088</v>
      </c>
      <c r="C1053" s="31" t="s">
        <v>28</v>
      </c>
      <c r="D1053" s="57">
        <v>28761.61</v>
      </c>
      <c r="E1053" s="56">
        <v>29213.11</v>
      </c>
    </row>
    <row r="1054" spans="1:5" ht="33.75" x14ac:dyDescent="0.25">
      <c r="A1054" s="51">
        <v>102770</v>
      </c>
      <c r="B1054" s="30" t="s">
        <v>1059</v>
      </c>
      <c r="C1054" s="31" t="s">
        <v>28</v>
      </c>
      <c r="D1054" s="57">
        <v>28568.080000000002</v>
      </c>
      <c r="E1054" s="56">
        <v>29016.31</v>
      </c>
    </row>
    <row r="1055" spans="1:5" ht="33.75" x14ac:dyDescent="0.25">
      <c r="A1055" s="51">
        <v>102800</v>
      </c>
      <c r="B1055" s="30" t="s">
        <v>1089</v>
      </c>
      <c r="C1055" s="31" t="s">
        <v>28</v>
      </c>
      <c r="D1055" s="57">
        <v>49609.06</v>
      </c>
      <c r="E1055" s="56">
        <v>50348.23</v>
      </c>
    </row>
    <row r="1056" spans="1:5" ht="33.75" x14ac:dyDescent="0.25">
      <c r="A1056" s="51">
        <v>102771</v>
      </c>
      <c r="B1056" s="30" t="s">
        <v>1060</v>
      </c>
      <c r="C1056" s="31" t="s">
        <v>28</v>
      </c>
      <c r="D1056" s="57">
        <v>39845.78</v>
      </c>
      <c r="E1056" s="56">
        <v>40451.1</v>
      </c>
    </row>
    <row r="1057" spans="1:5" ht="33.75" x14ac:dyDescent="0.25">
      <c r="A1057" s="51">
        <v>102801</v>
      </c>
      <c r="B1057" s="30" t="s">
        <v>1090</v>
      </c>
      <c r="C1057" s="31" t="s">
        <v>28</v>
      </c>
      <c r="D1057" s="57">
        <v>69244.240000000005</v>
      </c>
      <c r="E1057" s="56">
        <v>70246.080000000002</v>
      </c>
    </row>
    <row r="1058" spans="1:5" ht="33.75" x14ac:dyDescent="0.25">
      <c r="A1058" s="51">
        <v>102772</v>
      </c>
      <c r="B1058" s="30" t="s">
        <v>1061</v>
      </c>
      <c r="C1058" s="31" t="s">
        <v>28</v>
      </c>
      <c r="D1058" s="57">
        <v>55880.2</v>
      </c>
      <c r="E1058" s="56">
        <v>56670.54</v>
      </c>
    </row>
    <row r="1059" spans="1:5" ht="33.75" x14ac:dyDescent="0.25">
      <c r="A1059" s="51">
        <v>102802</v>
      </c>
      <c r="B1059" s="30" t="s">
        <v>1091</v>
      </c>
      <c r="C1059" s="31" t="s">
        <v>28</v>
      </c>
      <c r="D1059" s="57">
        <v>83004.61</v>
      </c>
      <c r="E1059" s="56">
        <v>84195.8</v>
      </c>
    </row>
    <row r="1060" spans="1:5" ht="33.75" x14ac:dyDescent="0.25">
      <c r="A1060" s="51">
        <v>102747</v>
      </c>
      <c r="B1060" s="30" t="s">
        <v>1036</v>
      </c>
      <c r="C1060" s="31" t="s">
        <v>28</v>
      </c>
      <c r="D1060" s="57">
        <v>8357.43</v>
      </c>
      <c r="E1060" s="56">
        <v>8487.59</v>
      </c>
    </row>
    <row r="1061" spans="1:5" ht="33.75" x14ac:dyDescent="0.25">
      <c r="A1061" s="51">
        <v>102758</v>
      </c>
      <c r="B1061" s="30" t="s">
        <v>1047</v>
      </c>
      <c r="C1061" s="31" t="s">
        <v>28</v>
      </c>
      <c r="D1061" s="57">
        <v>13343.55</v>
      </c>
      <c r="E1061" s="56">
        <v>13538.9</v>
      </c>
    </row>
    <row r="1062" spans="1:5" ht="33.75" x14ac:dyDescent="0.25">
      <c r="A1062" s="51">
        <v>102788</v>
      </c>
      <c r="B1062" s="30" t="s">
        <v>1077</v>
      </c>
      <c r="C1062" s="31" t="s">
        <v>28</v>
      </c>
      <c r="D1062" s="57">
        <v>15017.68</v>
      </c>
      <c r="E1062" s="56">
        <v>15242.1</v>
      </c>
    </row>
    <row r="1063" spans="1:5" ht="33.75" x14ac:dyDescent="0.25">
      <c r="A1063" s="51">
        <v>102748</v>
      </c>
      <c r="B1063" s="30" t="s">
        <v>1037</v>
      </c>
      <c r="C1063" s="31" t="s">
        <v>28</v>
      </c>
      <c r="D1063" s="57">
        <v>11677.13</v>
      </c>
      <c r="E1063" s="56">
        <v>11855.06</v>
      </c>
    </row>
    <row r="1064" spans="1:5" ht="33.75" x14ac:dyDescent="0.25">
      <c r="A1064" s="51">
        <v>102759</v>
      </c>
      <c r="B1064" s="30" t="s">
        <v>1048</v>
      </c>
      <c r="C1064" s="31" t="s">
        <v>28</v>
      </c>
      <c r="D1064" s="57">
        <v>19808.830000000002</v>
      </c>
      <c r="E1064" s="56">
        <v>20090.32</v>
      </c>
    </row>
    <row r="1065" spans="1:5" ht="33.75" x14ac:dyDescent="0.25">
      <c r="A1065" s="51">
        <v>102789</v>
      </c>
      <c r="B1065" s="30" t="s">
        <v>1078</v>
      </c>
      <c r="C1065" s="31" t="s">
        <v>28</v>
      </c>
      <c r="D1065" s="57">
        <v>19760.73</v>
      </c>
      <c r="E1065" s="56">
        <v>20051.86</v>
      </c>
    </row>
    <row r="1066" spans="1:5" ht="33.75" x14ac:dyDescent="0.25">
      <c r="A1066" s="51">
        <v>102749</v>
      </c>
      <c r="B1066" s="30" t="s">
        <v>1038</v>
      </c>
      <c r="C1066" s="31" t="s">
        <v>28</v>
      </c>
      <c r="D1066" s="57">
        <v>20027.400000000001</v>
      </c>
      <c r="E1066" s="56">
        <v>20324.939999999999</v>
      </c>
    </row>
    <row r="1067" spans="1:5" ht="33.75" x14ac:dyDescent="0.25">
      <c r="A1067" s="51">
        <v>102760</v>
      </c>
      <c r="B1067" s="30" t="s">
        <v>1049</v>
      </c>
      <c r="C1067" s="31" t="s">
        <v>28</v>
      </c>
      <c r="D1067" s="57">
        <v>36477.919999999998</v>
      </c>
      <c r="E1067" s="56">
        <v>36980.730000000003</v>
      </c>
    </row>
    <row r="1068" spans="1:5" ht="33.75" x14ac:dyDescent="0.25">
      <c r="A1068" s="51">
        <v>102790</v>
      </c>
      <c r="B1068" s="30" t="s">
        <v>1079</v>
      </c>
      <c r="C1068" s="31" t="s">
        <v>28</v>
      </c>
      <c r="D1068" s="57">
        <v>32218.48</v>
      </c>
      <c r="E1068" s="56">
        <v>32635.06</v>
      </c>
    </row>
    <row r="1069" spans="1:5" ht="33.75" x14ac:dyDescent="0.25">
      <c r="A1069" s="51">
        <v>102785</v>
      </c>
      <c r="B1069" s="30" t="s">
        <v>1074</v>
      </c>
      <c r="C1069" s="31" t="s">
        <v>28</v>
      </c>
      <c r="D1069" s="57">
        <v>8385.6</v>
      </c>
      <c r="E1069" s="56">
        <v>8528.3700000000008</v>
      </c>
    </row>
    <row r="1070" spans="1:5" ht="33.75" x14ac:dyDescent="0.25">
      <c r="A1070" s="51">
        <v>102786</v>
      </c>
      <c r="B1070" s="30" t="s">
        <v>1075</v>
      </c>
      <c r="C1070" s="31" t="s">
        <v>28</v>
      </c>
      <c r="D1070" s="57">
        <v>9239.02</v>
      </c>
      <c r="E1070" s="56">
        <v>9382.52</v>
      </c>
    </row>
    <row r="1071" spans="1:5" ht="33.75" x14ac:dyDescent="0.25">
      <c r="A1071" s="51">
        <v>102787</v>
      </c>
      <c r="B1071" s="30" t="s">
        <v>1076</v>
      </c>
      <c r="C1071" s="31" t="s">
        <v>28</v>
      </c>
      <c r="D1071" s="57">
        <v>13757.92</v>
      </c>
      <c r="E1071" s="56">
        <v>13977.39</v>
      </c>
    </row>
    <row r="1072" spans="1:5" ht="22.5" x14ac:dyDescent="0.25">
      <c r="A1072" s="51">
        <v>102736</v>
      </c>
      <c r="B1072" s="30" t="s">
        <v>1025</v>
      </c>
      <c r="C1072" s="31" t="s">
        <v>29</v>
      </c>
      <c r="D1072" s="57">
        <v>667.35</v>
      </c>
      <c r="E1072" s="56">
        <v>670.12</v>
      </c>
    </row>
    <row r="1073" spans="1:5" ht="33.75" x14ac:dyDescent="0.25">
      <c r="A1073" s="51">
        <v>102727</v>
      </c>
      <c r="B1073" s="30" t="s">
        <v>1016</v>
      </c>
      <c r="C1073" s="31" t="s">
        <v>19</v>
      </c>
      <c r="D1073" s="57">
        <v>98.66</v>
      </c>
      <c r="E1073" s="56">
        <v>101.39</v>
      </c>
    </row>
    <row r="1074" spans="1:5" ht="33.75" x14ac:dyDescent="0.25">
      <c r="A1074" s="51">
        <v>102111</v>
      </c>
      <c r="B1074" s="30" t="s">
        <v>13634</v>
      </c>
      <c r="C1074" s="31" t="s">
        <v>28</v>
      </c>
      <c r="D1074" s="57">
        <v>824.88</v>
      </c>
      <c r="E1074" s="56">
        <v>836.21</v>
      </c>
    </row>
    <row r="1075" spans="1:5" ht="22.5" x14ac:dyDescent="0.25">
      <c r="A1075" s="51">
        <v>102113</v>
      </c>
      <c r="B1075" s="30" t="s">
        <v>13635</v>
      </c>
      <c r="C1075" s="31" t="s">
        <v>28</v>
      </c>
      <c r="D1075" s="57">
        <v>1256.73</v>
      </c>
      <c r="E1075" s="56">
        <v>1268.26</v>
      </c>
    </row>
    <row r="1076" spans="1:5" ht="22.5" x14ac:dyDescent="0.25">
      <c r="A1076" s="51">
        <v>102116</v>
      </c>
      <c r="B1076" s="30" t="s">
        <v>13636</v>
      </c>
      <c r="C1076" s="31" t="s">
        <v>28</v>
      </c>
      <c r="D1076" s="57">
        <v>1336.72</v>
      </c>
      <c r="E1076" s="56">
        <v>1348.51</v>
      </c>
    </row>
    <row r="1077" spans="1:5" ht="33.75" x14ac:dyDescent="0.25">
      <c r="A1077" s="51">
        <v>102132</v>
      </c>
      <c r="B1077" s="30" t="s">
        <v>13637</v>
      </c>
      <c r="C1077" s="31" t="s">
        <v>28</v>
      </c>
      <c r="D1077" s="57">
        <v>0</v>
      </c>
      <c r="E1077" s="56">
        <v>0</v>
      </c>
    </row>
    <row r="1078" spans="1:5" ht="22.5" x14ac:dyDescent="0.25">
      <c r="A1078" s="51">
        <v>102115</v>
      </c>
      <c r="B1078" s="30" t="s">
        <v>13638</v>
      </c>
      <c r="C1078" s="31" t="s">
        <v>28</v>
      </c>
      <c r="D1078" s="57">
        <v>2081.31</v>
      </c>
      <c r="E1078" s="56">
        <v>2093.1</v>
      </c>
    </row>
    <row r="1079" spans="1:5" ht="22.5" x14ac:dyDescent="0.25">
      <c r="A1079" s="51">
        <v>102122</v>
      </c>
      <c r="B1079" s="30" t="s">
        <v>13639</v>
      </c>
      <c r="C1079" s="31" t="s">
        <v>28</v>
      </c>
      <c r="D1079" s="57">
        <v>5815.64</v>
      </c>
      <c r="E1079" s="56">
        <v>5830.48</v>
      </c>
    </row>
    <row r="1080" spans="1:5" ht="22.5" x14ac:dyDescent="0.25">
      <c r="A1080" s="51">
        <v>102118</v>
      </c>
      <c r="B1080" s="30" t="s">
        <v>13640</v>
      </c>
      <c r="C1080" s="31" t="s">
        <v>28</v>
      </c>
      <c r="D1080" s="57">
        <v>1786.66</v>
      </c>
      <c r="E1080" s="56">
        <v>1798.65</v>
      </c>
    </row>
    <row r="1081" spans="1:5" ht="33.75" x14ac:dyDescent="0.25">
      <c r="A1081" s="51">
        <v>102133</v>
      </c>
      <c r="B1081" s="30" t="s">
        <v>13641</v>
      </c>
      <c r="C1081" s="31" t="s">
        <v>28</v>
      </c>
      <c r="D1081" s="57">
        <v>0</v>
      </c>
      <c r="E1081" s="56">
        <v>0</v>
      </c>
    </row>
    <row r="1082" spans="1:5" ht="22.5" x14ac:dyDescent="0.25">
      <c r="A1082" s="51">
        <v>102126</v>
      </c>
      <c r="B1082" s="30" t="s">
        <v>13642</v>
      </c>
      <c r="C1082" s="31" t="s">
        <v>28</v>
      </c>
      <c r="D1082" s="57">
        <v>7374.94</v>
      </c>
      <c r="E1082" s="56">
        <v>7394.46</v>
      </c>
    </row>
    <row r="1083" spans="1:5" ht="22.5" x14ac:dyDescent="0.25">
      <c r="A1083" s="51">
        <v>102137</v>
      </c>
      <c r="B1083" s="30" t="s">
        <v>13643</v>
      </c>
      <c r="C1083" s="31" t="s">
        <v>28</v>
      </c>
      <c r="D1083" s="57">
        <v>127.09</v>
      </c>
      <c r="E1083" s="56">
        <v>131.66</v>
      </c>
    </row>
    <row r="1084" spans="1:5" ht="22.5" x14ac:dyDescent="0.25">
      <c r="A1084" s="51">
        <v>106258</v>
      </c>
      <c r="B1084" s="30" t="s">
        <v>13644</v>
      </c>
      <c r="C1084" s="31" t="s">
        <v>28</v>
      </c>
      <c r="D1084" s="57">
        <v>0</v>
      </c>
      <c r="E1084" s="56">
        <v>0</v>
      </c>
    </row>
    <row r="1085" spans="1:5" ht="33.75" x14ac:dyDescent="0.25">
      <c r="A1085" s="51">
        <v>102112</v>
      </c>
      <c r="B1085" s="30" t="s">
        <v>13645</v>
      </c>
      <c r="C1085" s="31" t="s">
        <v>28</v>
      </c>
      <c r="D1085" s="57">
        <v>200.06</v>
      </c>
      <c r="E1085" s="56">
        <v>211.39</v>
      </c>
    </row>
    <row r="1086" spans="1:5" ht="33.75" x14ac:dyDescent="0.25">
      <c r="A1086" s="51">
        <v>102114</v>
      </c>
      <c r="B1086" s="30" t="s">
        <v>13646</v>
      </c>
      <c r="C1086" s="31" t="s">
        <v>28</v>
      </c>
      <c r="D1086" s="57">
        <v>203.49</v>
      </c>
      <c r="E1086" s="56">
        <v>215.02</v>
      </c>
    </row>
    <row r="1087" spans="1:5" ht="22.5" x14ac:dyDescent="0.25">
      <c r="A1087" s="51">
        <v>102117</v>
      </c>
      <c r="B1087" s="30" t="s">
        <v>13647</v>
      </c>
      <c r="C1087" s="31" t="s">
        <v>28</v>
      </c>
      <c r="D1087" s="57">
        <v>207.64</v>
      </c>
      <c r="E1087" s="56">
        <v>219.43</v>
      </c>
    </row>
    <row r="1088" spans="1:5" ht="33.75" x14ac:dyDescent="0.25">
      <c r="A1088" s="51">
        <v>102123</v>
      </c>
      <c r="B1088" s="30" t="s">
        <v>13648</v>
      </c>
      <c r="C1088" s="31" t="s">
        <v>28</v>
      </c>
      <c r="D1088" s="57">
        <v>259.37</v>
      </c>
      <c r="E1088" s="56">
        <v>274.20999999999998</v>
      </c>
    </row>
    <row r="1089" spans="1:5" ht="33.75" x14ac:dyDescent="0.25">
      <c r="A1089" s="51">
        <v>102119</v>
      </c>
      <c r="B1089" s="30" t="s">
        <v>13649</v>
      </c>
      <c r="C1089" s="31" t="s">
        <v>28</v>
      </c>
      <c r="D1089" s="57">
        <v>211.24</v>
      </c>
      <c r="E1089" s="56">
        <v>223.23</v>
      </c>
    </row>
    <row r="1090" spans="1:5" ht="33.75" x14ac:dyDescent="0.25">
      <c r="A1090" s="51">
        <v>102127</v>
      </c>
      <c r="B1090" s="30" t="s">
        <v>13650</v>
      </c>
      <c r="C1090" s="31" t="s">
        <v>28</v>
      </c>
      <c r="D1090" s="57">
        <v>784.32</v>
      </c>
      <c r="E1090" s="56">
        <v>803.84</v>
      </c>
    </row>
    <row r="1091" spans="1:5" ht="22.5" x14ac:dyDescent="0.25">
      <c r="A1091" s="51">
        <v>102121</v>
      </c>
      <c r="B1091" s="30" t="s">
        <v>13651</v>
      </c>
      <c r="C1091" s="31" t="s">
        <v>28</v>
      </c>
      <c r="D1091" s="57">
        <v>248.69</v>
      </c>
      <c r="E1091" s="56">
        <v>262.91000000000003</v>
      </c>
    </row>
    <row r="1092" spans="1:5" ht="22.5" x14ac:dyDescent="0.25">
      <c r="A1092" s="51">
        <v>102138</v>
      </c>
      <c r="B1092" s="30" t="s">
        <v>13652</v>
      </c>
      <c r="C1092" s="31" t="s">
        <v>28</v>
      </c>
      <c r="D1092" s="57">
        <v>276.74</v>
      </c>
      <c r="E1092" s="56">
        <v>292.62</v>
      </c>
    </row>
    <row r="1093" spans="1:5" ht="22.5" x14ac:dyDescent="0.25">
      <c r="A1093" s="51">
        <v>102129</v>
      </c>
      <c r="B1093" s="30" t="s">
        <v>13653</v>
      </c>
      <c r="C1093" s="31" t="s">
        <v>28</v>
      </c>
      <c r="D1093" s="57">
        <v>1011.38</v>
      </c>
      <c r="E1093" s="56">
        <v>1034.4000000000001</v>
      </c>
    </row>
    <row r="1094" spans="1:5" ht="22.5" x14ac:dyDescent="0.25">
      <c r="A1094" s="51">
        <v>102131</v>
      </c>
      <c r="B1094" s="30" t="s">
        <v>13654</v>
      </c>
      <c r="C1094" s="31" t="s">
        <v>28</v>
      </c>
      <c r="D1094" s="57">
        <v>1088.07</v>
      </c>
      <c r="E1094" s="56">
        <v>1115.6400000000001</v>
      </c>
    </row>
    <row r="1095" spans="1:5" ht="22.5" x14ac:dyDescent="0.25">
      <c r="A1095" s="51">
        <v>102120</v>
      </c>
      <c r="B1095" s="30" t="s">
        <v>13655</v>
      </c>
      <c r="C1095" s="31" t="s">
        <v>28</v>
      </c>
      <c r="D1095" s="57">
        <v>0</v>
      </c>
      <c r="E1095" s="56">
        <v>0</v>
      </c>
    </row>
    <row r="1096" spans="1:5" ht="22.5" x14ac:dyDescent="0.25">
      <c r="A1096" s="51">
        <v>102334</v>
      </c>
      <c r="B1096" s="30" t="s">
        <v>13656</v>
      </c>
      <c r="C1096" s="31" t="s">
        <v>28</v>
      </c>
      <c r="D1096" s="57">
        <v>0</v>
      </c>
      <c r="E1096" s="56">
        <v>0</v>
      </c>
    </row>
    <row r="1097" spans="1:5" ht="22.5" x14ac:dyDescent="0.25">
      <c r="A1097" s="51">
        <v>102128</v>
      </c>
      <c r="B1097" s="30" t="s">
        <v>13657</v>
      </c>
      <c r="C1097" s="31" t="s">
        <v>28</v>
      </c>
      <c r="D1097" s="57">
        <v>0</v>
      </c>
      <c r="E1097" s="56">
        <v>0</v>
      </c>
    </row>
    <row r="1098" spans="1:5" ht="22.5" x14ac:dyDescent="0.25">
      <c r="A1098" s="51">
        <v>102130</v>
      </c>
      <c r="B1098" s="30" t="s">
        <v>13658</v>
      </c>
      <c r="C1098" s="31" t="s">
        <v>28</v>
      </c>
      <c r="D1098" s="57">
        <v>0</v>
      </c>
      <c r="E1098" s="56">
        <v>0</v>
      </c>
    </row>
    <row r="1099" spans="1:5" ht="33.75" x14ac:dyDescent="0.25">
      <c r="A1099" s="51">
        <v>104941</v>
      </c>
      <c r="B1099" s="30" t="s">
        <v>6107</v>
      </c>
      <c r="C1099" s="31" t="s">
        <v>19</v>
      </c>
      <c r="D1099" s="57">
        <v>0</v>
      </c>
      <c r="E1099" s="56">
        <v>0</v>
      </c>
    </row>
    <row r="1100" spans="1:5" ht="33.75" x14ac:dyDescent="0.25">
      <c r="A1100" s="51">
        <v>104942</v>
      </c>
      <c r="B1100" s="30" t="s">
        <v>6108</v>
      </c>
      <c r="C1100" s="31" t="s">
        <v>19</v>
      </c>
      <c r="D1100" s="57">
        <v>0</v>
      </c>
      <c r="E1100" s="56">
        <v>0</v>
      </c>
    </row>
    <row r="1101" spans="1:5" ht="45" x14ac:dyDescent="0.25">
      <c r="A1101" s="51">
        <v>104940</v>
      </c>
      <c r="B1101" s="30" t="s">
        <v>6109</v>
      </c>
      <c r="C1101" s="31" t="s">
        <v>28</v>
      </c>
      <c r="D1101" s="57">
        <v>0</v>
      </c>
      <c r="E1101" s="56">
        <v>0</v>
      </c>
    </row>
    <row r="1102" spans="1:5" ht="45" x14ac:dyDescent="0.25">
      <c r="A1102" s="51">
        <v>104943</v>
      </c>
      <c r="B1102" s="30" t="s">
        <v>6110</v>
      </c>
      <c r="C1102" s="31" t="s">
        <v>19</v>
      </c>
      <c r="D1102" s="57">
        <v>0</v>
      </c>
      <c r="E1102" s="56">
        <v>0</v>
      </c>
    </row>
    <row r="1103" spans="1:5" ht="33.75" x14ac:dyDescent="0.25">
      <c r="A1103" s="51">
        <v>101801</v>
      </c>
      <c r="B1103" s="30" t="s">
        <v>1012</v>
      </c>
      <c r="C1103" s="31" t="s">
        <v>28</v>
      </c>
      <c r="D1103" s="57">
        <v>1059.03</v>
      </c>
      <c r="E1103" s="56">
        <v>1078.18</v>
      </c>
    </row>
    <row r="1104" spans="1:5" ht="33.75" x14ac:dyDescent="0.25">
      <c r="A1104" s="51">
        <v>101800</v>
      </c>
      <c r="B1104" s="30" t="s">
        <v>1011</v>
      </c>
      <c r="C1104" s="31" t="s">
        <v>28</v>
      </c>
      <c r="D1104" s="57">
        <v>1398.77</v>
      </c>
      <c r="E1104" s="56">
        <v>1429.48</v>
      </c>
    </row>
    <row r="1105" spans="1:5" ht="33.75" x14ac:dyDescent="0.25">
      <c r="A1105" s="51">
        <v>98108</v>
      </c>
      <c r="B1105" s="30" t="s">
        <v>2176</v>
      </c>
      <c r="C1105" s="31" t="s">
        <v>28</v>
      </c>
      <c r="D1105" s="57">
        <v>509.61</v>
      </c>
      <c r="E1105" s="56">
        <v>526.66999999999996</v>
      </c>
    </row>
    <row r="1106" spans="1:5" ht="33.75" x14ac:dyDescent="0.25">
      <c r="A1106" s="51">
        <v>98105</v>
      </c>
      <c r="B1106" s="30" t="s">
        <v>2173</v>
      </c>
      <c r="C1106" s="31" t="s">
        <v>28</v>
      </c>
      <c r="D1106" s="57">
        <v>630.17999999999995</v>
      </c>
      <c r="E1106" s="56">
        <v>652.63</v>
      </c>
    </row>
    <row r="1107" spans="1:5" ht="45" x14ac:dyDescent="0.25">
      <c r="A1107" s="51">
        <v>98109</v>
      </c>
      <c r="B1107" s="30" t="s">
        <v>2322</v>
      </c>
      <c r="C1107" s="31" t="s">
        <v>28</v>
      </c>
      <c r="D1107" s="57">
        <v>827.15</v>
      </c>
      <c r="E1107" s="56">
        <v>854.63</v>
      </c>
    </row>
    <row r="1108" spans="1:5" ht="45" x14ac:dyDescent="0.25">
      <c r="A1108" s="51">
        <v>98106</v>
      </c>
      <c r="B1108" s="30" t="s">
        <v>2174</v>
      </c>
      <c r="C1108" s="31" t="s">
        <v>28</v>
      </c>
      <c r="D1108" s="57">
        <v>1036.49</v>
      </c>
      <c r="E1108" s="56">
        <v>1073.27</v>
      </c>
    </row>
    <row r="1109" spans="1:5" ht="22.5" x14ac:dyDescent="0.25">
      <c r="A1109" s="51">
        <v>98110</v>
      </c>
      <c r="B1109" s="30" t="s">
        <v>2323</v>
      </c>
      <c r="C1109" s="31" t="s">
        <v>28</v>
      </c>
      <c r="D1109" s="57">
        <v>396.13</v>
      </c>
      <c r="E1109" s="56">
        <v>397.01</v>
      </c>
    </row>
    <row r="1110" spans="1:5" ht="33.75" x14ac:dyDescent="0.25">
      <c r="A1110" s="51">
        <v>98107</v>
      </c>
      <c r="B1110" s="30" t="s">
        <v>2175</v>
      </c>
      <c r="C1110" s="31" t="s">
        <v>28</v>
      </c>
      <c r="D1110" s="57">
        <v>284.92</v>
      </c>
      <c r="E1110" s="56">
        <v>294.31</v>
      </c>
    </row>
    <row r="1111" spans="1:5" ht="33.75" x14ac:dyDescent="0.25">
      <c r="A1111" s="51">
        <v>98104</v>
      </c>
      <c r="B1111" s="30" t="s">
        <v>2172</v>
      </c>
      <c r="C1111" s="31" t="s">
        <v>28</v>
      </c>
      <c r="D1111" s="57">
        <v>359.53</v>
      </c>
      <c r="E1111" s="56">
        <v>372.25</v>
      </c>
    </row>
    <row r="1112" spans="1:5" ht="33.75" x14ac:dyDescent="0.25">
      <c r="A1112" s="51">
        <v>98102</v>
      </c>
      <c r="B1112" s="30" t="s">
        <v>2171</v>
      </c>
      <c r="C1112" s="31" t="s">
        <v>28</v>
      </c>
      <c r="D1112" s="57">
        <v>145.66</v>
      </c>
      <c r="E1112" s="56">
        <v>145.99</v>
      </c>
    </row>
    <row r="1113" spans="1:5" ht="22.5" x14ac:dyDescent="0.25">
      <c r="A1113" s="51">
        <v>98111</v>
      </c>
      <c r="B1113" s="30" t="s">
        <v>2324</v>
      </c>
      <c r="C1113" s="31" t="s">
        <v>28</v>
      </c>
      <c r="D1113" s="57">
        <v>53.98</v>
      </c>
      <c r="E1113" s="56">
        <v>54.45</v>
      </c>
    </row>
    <row r="1114" spans="1:5" ht="33.75" x14ac:dyDescent="0.25">
      <c r="A1114" s="51">
        <v>97891</v>
      </c>
      <c r="B1114" s="30" t="s">
        <v>1490</v>
      </c>
      <c r="C1114" s="31" t="s">
        <v>28</v>
      </c>
      <c r="D1114" s="57">
        <v>209.41</v>
      </c>
      <c r="E1114" s="56">
        <v>216.7</v>
      </c>
    </row>
    <row r="1115" spans="1:5" ht="33.75" x14ac:dyDescent="0.25">
      <c r="A1115" s="51">
        <v>97892</v>
      </c>
      <c r="B1115" s="30" t="s">
        <v>1491</v>
      </c>
      <c r="C1115" s="31" t="s">
        <v>28</v>
      </c>
      <c r="D1115" s="57">
        <v>394.04</v>
      </c>
      <c r="E1115" s="56">
        <v>407.15</v>
      </c>
    </row>
    <row r="1116" spans="1:5" ht="33.75" x14ac:dyDescent="0.25">
      <c r="A1116" s="51">
        <v>97893</v>
      </c>
      <c r="B1116" s="30" t="s">
        <v>1492</v>
      </c>
      <c r="C1116" s="31" t="s">
        <v>28</v>
      </c>
      <c r="D1116" s="57">
        <v>543.98</v>
      </c>
      <c r="E1116" s="56">
        <v>562.14</v>
      </c>
    </row>
    <row r="1117" spans="1:5" ht="33.75" x14ac:dyDescent="0.25">
      <c r="A1117" s="51">
        <v>97894</v>
      </c>
      <c r="B1117" s="30" t="s">
        <v>1493</v>
      </c>
      <c r="C1117" s="31" t="s">
        <v>28</v>
      </c>
      <c r="D1117" s="57">
        <v>613.67999999999995</v>
      </c>
      <c r="E1117" s="56">
        <v>631.30999999999995</v>
      </c>
    </row>
    <row r="1118" spans="1:5" ht="33.75" x14ac:dyDescent="0.25">
      <c r="A1118" s="51">
        <v>97886</v>
      </c>
      <c r="B1118" s="30" t="s">
        <v>1485</v>
      </c>
      <c r="C1118" s="31" t="s">
        <v>28</v>
      </c>
      <c r="D1118" s="57">
        <v>162.74</v>
      </c>
      <c r="E1118" s="56">
        <v>168.72</v>
      </c>
    </row>
    <row r="1119" spans="1:5" ht="33.75" x14ac:dyDescent="0.25">
      <c r="A1119" s="51">
        <v>97887</v>
      </c>
      <c r="B1119" s="30" t="s">
        <v>1486</v>
      </c>
      <c r="C1119" s="31" t="s">
        <v>28</v>
      </c>
      <c r="D1119" s="57">
        <v>256.14999999999998</v>
      </c>
      <c r="E1119" s="56">
        <v>265.52</v>
      </c>
    </row>
    <row r="1120" spans="1:5" ht="33.75" x14ac:dyDescent="0.25">
      <c r="A1120" s="51">
        <v>97888</v>
      </c>
      <c r="B1120" s="30" t="s">
        <v>1487</v>
      </c>
      <c r="C1120" s="31" t="s">
        <v>28</v>
      </c>
      <c r="D1120" s="57">
        <v>492.83</v>
      </c>
      <c r="E1120" s="56">
        <v>510.33</v>
      </c>
    </row>
    <row r="1121" spans="1:5" ht="33.75" x14ac:dyDescent="0.25">
      <c r="A1121" s="51">
        <v>97889</v>
      </c>
      <c r="B1121" s="30" t="s">
        <v>1488</v>
      </c>
      <c r="C1121" s="31" t="s">
        <v>28</v>
      </c>
      <c r="D1121" s="57">
        <v>670</v>
      </c>
      <c r="E1121" s="56">
        <v>693.79</v>
      </c>
    </row>
    <row r="1122" spans="1:5" ht="33.75" x14ac:dyDescent="0.25">
      <c r="A1122" s="51">
        <v>97890</v>
      </c>
      <c r="B1122" s="30" t="s">
        <v>1489</v>
      </c>
      <c r="C1122" s="31" t="s">
        <v>28</v>
      </c>
      <c r="D1122" s="57">
        <v>766.39</v>
      </c>
      <c r="E1122" s="56">
        <v>790.82</v>
      </c>
    </row>
    <row r="1123" spans="1:5" ht="33.75" x14ac:dyDescent="0.25">
      <c r="A1123" s="51">
        <v>97881</v>
      </c>
      <c r="B1123" s="30" t="s">
        <v>1480</v>
      </c>
      <c r="C1123" s="31" t="s">
        <v>28</v>
      </c>
      <c r="D1123" s="57">
        <v>117.97</v>
      </c>
      <c r="E1123" s="56">
        <v>119.56</v>
      </c>
    </row>
    <row r="1124" spans="1:5" ht="33.75" x14ac:dyDescent="0.25">
      <c r="A1124" s="51">
        <v>97882</v>
      </c>
      <c r="B1124" s="30" t="s">
        <v>1481</v>
      </c>
      <c r="C1124" s="31" t="s">
        <v>28</v>
      </c>
      <c r="D1124" s="57">
        <v>185.59</v>
      </c>
      <c r="E1124" s="56">
        <v>187.85</v>
      </c>
    </row>
    <row r="1125" spans="1:5" ht="33.75" x14ac:dyDescent="0.25">
      <c r="A1125" s="51">
        <v>97883</v>
      </c>
      <c r="B1125" s="30" t="s">
        <v>1482</v>
      </c>
      <c r="C1125" s="31" t="s">
        <v>28</v>
      </c>
      <c r="D1125" s="57">
        <v>358.5</v>
      </c>
      <c r="E1125" s="56">
        <v>362.41</v>
      </c>
    </row>
    <row r="1126" spans="1:5" ht="33.75" x14ac:dyDescent="0.25">
      <c r="A1126" s="51">
        <v>97884</v>
      </c>
      <c r="B1126" s="30" t="s">
        <v>1483</v>
      </c>
      <c r="C1126" s="31" t="s">
        <v>28</v>
      </c>
      <c r="D1126" s="57">
        <v>697.65</v>
      </c>
      <c r="E1126" s="56">
        <v>704.22</v>
      </c>
    </row>
    <row r="1127" spans="1:5" ht="33.75" x14ac:dyDescent="0.25">
      <c r="A1127" s="51">
        <v>97885</v>
      </c>
      <c r="B1127" s="30" t="s">
        <v>1484</v>
      </c>
      <c r="C1127" s="31" t="s">
        <v>28</v>
      </c>
      <c r="D1127" s="57">
        <v>1078.6099999999999</v>
      </c>
      <c r="E1127" s="56">
        <v>1087.79</v>
      </c>
    </row>
    <row r="1128" spans="1:5" ht="33.75" x14ac:dyDescent="0.25">
      <c r="A1128" s="51">
        <v>99250</v>
      </c>
      <c r="B1128" s="30" t="s">
        <v>2177</v>
      </c>
      <c r="C1128" s="31" t="s">
        <v>28</v>
      </c>
      <c r="D1128" s="57">
        <v>181.02</v>
      </c>
      <c r="E1128" s="56">
        <v>187.39</v>
      </c>
    </row>
    <row r="1129" spans="1:5" ht="33.75" x14ac:dyDescent="0.25">
      <c r="A1129" s="51">
        <v>97900</v>
      </c>
      <c r="B1129" s="30" t="s">
        <v>2162</v>
      </c>
      <c r="C1129" s="31" t="s">
        <v>28</v>
      </c>
      <c r="D1129" s="57">
        <v>185.95</v>
      </c>
      <c r="E1129" s="56">
        <v>192.33</v>
      </c>
    </row>
    <row r="1130" spans="1:5" ht="33.75" x14ac:dyDescent="0.25">
      <c r="A1130" s="51">
        <v>99251</v>
      </c>
      <c r="B1130" s="30" t="s">
        <v>2178</v>
      </c>
      <c r="C1130" s="31" t="s">
        <v>28</v>
      </c>
      <c r="D1130" s="57">
        <v>282.7</v>
      </c>
      <c r="E1130" s="56">
        <v>292.75</v>
      </c>
    </row>
    <row r="1131" spans="1:5" ht="33.75" x14ac:dyDescent="0.25">
      <c r="A1131" s="51">
        <v>97901</v>
      </c>
      <c r="B1131" s="30" t="s">
        <v>2163</v>
      </c>
      <c r="C1131" s="31" t="s">
        <v>28</v>
      </c>
      <c r="D1131" s="57">
        <v>291.16000000000003</v>
      </c>
      <c r="E1131" s="56">
        <v>301.23</v>
      </c>
    </row>
    <row r="1132" spans="1:5" ht="33.75" x14ac:dyDescent="0.25">
      <c r="A1132" s="51">
        <v>99253</v>
      </c>
      <c r="B1132" s="30" t="s">
        <v>2179</v>
      </c>
      <c r="C1132" s="31" t="s">
        <v>28</v>
      </c>
      <c r="D1132" s="57">
        <v>543.9</v>
      </c>
      <c r="E1132" s="56">
        <v>562.94000000000005</v>
      </c>
    </row>
    <row r="1133" spans="1:5" ht="33.75" x14ac:dyDescent="0.25">
      <c r="A1133" s="51">
        <v>97902</v>
      </c>
      <c r="B1133" s="30" t="s">
        <v>2164</v>
      </c>
      <c r="C1133" s="31" t="s">
        <v>28</v>
      </c>
      <c r="D1133" s="57">
        <v>562.89</v>
      </c>
      <c r="E1133" s="56">
        <v>581.97</v>
      </c>
    </row>
    <row r="1134" spans="1:5" ht="33.75" x14ac:dyDescent="0.25">
      <c r="A1134" s="51">
        <v>99255</v>
      </c>
      <c r="B1134" s="30" t="s">
        <v>2180</v>
      </c>
      <c r="C1134" s="31" t="s">
        <v>28</v>
      </c>
      <c r="D1134" s="57">
        <v>760.77</v>
      </c>
      <c r="E1134" s="56">
        <v>787.29</v>
      </c>
    </row>
    <row r="1135" spans="1:5" ht="33.75" x14ac:dyDescent="0.25">
      <c r="A1135" s="51">
        <v>97903</v>
      </c>
      <c r="B1135" s="30" t="s">
        <v>2165</v>
      </c>
      <c r="C1135" s="31" t="s">
        <v>28</v>
      </c>
      <c r="D1135" s="57">
        <v>786.81</v>
      </c>
      <c r="E1135" s="56">
        <v>813.39</v>
      </c>
    </row>
    <row r="1136" spans="1:5" ht="33.75" x14ac:dyDescent="0.25">
      <c r="A1136" s="51">
        <v>99257</v>
      </c>
      <c r="B1136" s="30" t="s">
        <v>2181</v>
      </c>
      <c r="C1136" s="31" t="s">
        <v>28</v>
      </c>
      <c r="D1136" s="57">
        <v>895.91</v>
      </c>
      <c r="E1136" s="56">
        <v>924.54</v>
      </c>
    </row>
    <row r="1137" spans="1:5" ht="33.75" x14ac:dyDescent="0.25">
      <c r="A1137" s="51">
        <v>97904</v>
      </c>
      <c r="B1137" s="30" t="s">
        <v>2166</v>
      </c>
      <c r="C1137" s="31" t="s">
        <v>28</v>
      </c>
      <c r="D1137" s="57">
        <v>929.58</v>
      </c>
      <c r="E1137" s="56">
        <v>958.3</v>
      </c>
    </row>
    <row r="1138" spans="1:5" ht="33.75" x14ac:dyDescent="0.25">
      <c r="A1138" s="51">
        <v>99258</v>
      </c>
      <c r="B1138" s="30" t="s">
        <v>2182</v>
      </c>
      <c r="C1138" s="31" t="s">
        <v>28</v>
      </c>
      <c r="D1138" s="57">
        <v>245.37</v>
      </c>
      <c r="E1138" s="56">
        <v>253.57</v>
      </c>
    </row>
    <row r="1139" spans="1:5" ht="33.75" x14ac:dyDescent="0.25">
      <c r="A1139" s="51">
        <v>97905</v>
      </c>
      <c r="B1139" s="30" t="s">
        <v>2167</v>
      </c>
      <c r="C1139" s="31" t="s">
        <v>28</v>
      </c>
      <c r="D1139" s="57">
        <v>250.74</v>
      </c>
      <c r="E1139" s="56">
        <v>258.95</v>
      </c>
    </row>
    <row r="1140" spans="1:5" ht="33.75" x14ac:dyDescent="0.25">
      <c r="A1140" s="51">
        <v>99260</v>
      </c>
      <c r="B1140" s="30" t="s">
        <v>2183</v>
      </c>
      <c r="C1140" s="31" t="s">
        <v>28</v>
      </c>
      <c r="D1140" s="57">
        <v>454.25</v>
      </c>
      <c r="E1140" s="56">
        <v>469</v>
      </c>
    </row>
    <row r="1141" spans="1:5" ht="33.75" x14ac:dyDescent="0.25">
      <c r="A1141" s="51">
        <v>97906</v>
      </c>
      <c r="B1141" s="30" t="s">
        <v>2168</v>
      </c>
      <c r="C1141" s="31" t="s">
        <v>28</v>
      </c>
      <c r="D1141" s="57">
        <v>466.21</v>
      </c>
      <c r="E1141" s="56">
        <v>480.99</v>
      </c>
    </row>
    <row r="1142" spans="1:5" ht="33.75" x14ac:dyDescent="0.25">
      <c r="A1142" s="51">
        <v>99262</v>
      </c>
      <c r="B1142" s="30" t="s">
        <v>2184</v>
      </c>
      <c r="C1142" s="31" t="s">
        <v>28</v>
      </c>
      <c r="D1142" s="57">
        <v>646.38</v>
      </c>
      <c r="E1142" s="56">
        <v>667.43</v>
      </c>
    </row>
    <row r="1143" spans="1:5" ht="33.75" x14ac:dyDescent="0.25">
      <c r="A1143" s="51">
        <v>97907</v>
      </c>
      <c r="B1143" s="30" t="s">
        <v>2169</v>
      </c>
      <c r="C1143" s="31" t="s">
        <v>28</v>
      </c>
      <c r="D1143" s="57">
        <v>663.44</v>
      </c>
      <c r="E1143" s="56">
        <v>684.54</v>
      </c>
    </row>
    <row r="1144" spans="1:5" ht="33.75" x14ac:dyDescent="0.25">
      <c r="A1144" s="51">
        <v>99264</v>
      </c>
      <c r="B1144" s="30" t="s">
        <v>2185</v>
      </c>
      <c r="C1144" s="31" t="s">
        <v>28</v>
      </c>
      <c r="D1144" s="57">
        <v>760.54</v>
      </c>
      <c r="E1144" s="56">
        <v>782.73</v>
      </c>
    </row>
    <row r="1145" spans="1:5" ht="33.75" x14ac:dyDescent="0.25">
      <c r="A1145" s="51">
        <v>97908</v>
      </c>
      <c r="B1145" s="30" t="s">
        <v>2170</v>
      </c>
      <c r="C1145" s="31" t="s">
        <v>28</v>
      </c>
      <c r="D1145" s="57">
        <v>783.6</v>
      </c>
      <c r="E1145" s="56">
        <v>805.85</v>
      </c>
    </row>
    <row r="1146" spans="1:5" ht="22.5" x14ac:dyDescent="0.25">
      <c r="A1146" s="51">
        <v>97895</v>
      </c>
      <c r="B1146" s="30" t="s">
        <v>2158</v>
      </c>
      <c r="C1146" s="31" t="s">
        <v>28</v>
      </c>
      <c r="D1146" s="57">
        <v>152.33000000000001</v>
      </c>
      <c r="E1146" s="56">
        <v>152.53</v>
      </c>
    </row>
    <row r="1147" spans="1:5" ht="22.5" x14ac:dyDescent="0.25">
      <c r="A1147" s="51">
        <v>97896</v>
      </c>
      <c r="B1147" s="30" t="s">
        <v>2159</v>
      </c>
      <c r="C1147" s="31" t="s">
        <v>28</v>
      </c>
      <c r="D1147" s="57">
        <v>282.45999999999998</v>
      </c>
      <c r="E1147" s="56">
        <v>282.87</v>
      </c>
    </row>
    <row r="1148" spans="1:5" ht="22.5" x14ac:dyDescent="0.25">
      <c r="A1148" s="51">
        <v>97897</v>
      </c>
      <c r="B1148" s="30" t="s">
        <v>2160</v>
      </c>
      <c r="C1148" s="31" t="s">
        <v>28</v>
      </c>
      <c r="D1148" s="57">
        <v>368.11</v>
      </c>
      <c r="E1148" s="56">
        <v>368.86</v>
      </c>
    </row>
    <row r="1149" spans="1:5" ht="22.5" x14ac:dyDescent="0.25">
      <c r="A1149" s="51">
        <v>97898</v>
      </c>
      <c r="B1149" s="30" t="s">
        <v>2161</v>
      </c>
      <c r="C1149" s="31" t="s">
        <v>28</v>
      </c>
      <c r="D1149" s="57">
        <v>736.03</v>
      </c>
      <c r="E1149" s="56">
        <v>742.32</v>
      </c>
    </row>
    <row r="1150" spans="1:5" ht="22.5" x14ac:dyDescent="0.25">
      <c r="A1150" s="51">
        <v>97899</v>
      </c>
      <c r="B1150" s="30" t="s">
        <v>6111</v>
      </c>
      <c r="C1150" s="31" t="s">
        <v>28</v>
      </c>
      <c r="D1150" s="57">
        <v>0</v>
      </c>
      <c r="E1150" s="56">
        <v>0</v>
      </c>
    </row>
    <row r="1151" spans="1:5" ht="33.75" x14ac:dyDescent="0.25">
      <c r="A1151" s="51">
        <v>101795</v>
      </c>
      <c r="B1151" s="30" t="s">
        <v>1508</v>
      </c>
      <c r="C1151" s="31" t="s">
        <v>28</v>
      </c>
      <c r="D1151" s="57">
        <v>607.85</v>
      </c>
      <c r="E1151" s="56">
        <v>624.30999999999995</v>
      </c>
    </row>
    <row r="1152" spans="1:5" ht="33.75" x14ac:dyDescent="0.25">
      <c r="A1152" s="51">
        <v>101796</v>
      </c>
      <c r="B1152" s="30" t="s">
        <v>6112</v>
      </c>
      <c r="C1152" s="31" t="s">
        <v>28</v>
      </c>
      <c r="D1152" s="57">
        <v>0</v>
      </c>
      <c r="E1152" s="56">
        <v>0</v>
      </c>
    </row>
    <row r="1153" spans="1:5" ht="33.75" x14ac:dyDescent="0.25">
      <c r="A1153" s="51">
        <v>101797</v>
      </c>
      <c r="B1153" s="30" t="s">
        <v>6113</v>
      </c>
      <c r="C1153" s="31" t="s">
        <v>28</v>
      </c>
      <c r="D1153" s="57">
        <v>0</v>
      </c>
      <c r="E1153" s="56">
        <v>0</v>
      </c>
    </row>
    <row r="1154" spans="1:5" ht="33.75" x14ac:dyDescent="0.25">
      <c r="A1154" s="51">
        <v>101802</v>
      </c>
      <c r="B1154" s="30" t="s">
        <v>2398</v>
      </c>
      <c r="C1154" s="31" t="s">
        <v>28</v>
      </c>
      <c r="D1154" s="57">
        <v>1783.34</v>
      </c>
      <c r="E1154" s="56">
        <v>1828.88</v>
      </c>
    </row>
    <row r="1155" spans="1:5" ht="33.75" x14ac:dyDescent="0.25">
      <c r="A1155" s="51">
        <v>101803</v>
      </c>
      <c r="B1155" s="30" t="s">
        <v>2399</v>
      </c>
      <c r="C1155" s="31" t="s">
        <v>28</v>
      </c>
      <c r="D1155" s="57">
        <v>1135.5999999999999</v>
      </c>
      <c r="E1155" s="56">
        <v>1167.4000000000001</v>
      </c>
    </row>
    <row r="1156" spans="1:5" ht="33.75" x14ac:dyDescent="0.25">
      <c r="A1156" s="51">
        <v>101804</v>
      </c>
      <c r="B1156" s="30" t="s">
        <v>2400</v>
      </c>
      <c r="C1156" s="31" t="s">
        <v>28</v>
      </c>
      <c r="D1156" s="57">
        <v>1429.36</v>
      </c>
      <c r="E1156" s="56">
        <v>1466.73</v>
      </c>
    </row>
    <row r="1157" spans="1:5" ht="33.75" x14ac:dyDescent="0.25">
      <c r="A1157" s="51">
        <v>101805</v>
      </c>
      <c r="B1157" s="30" t="s">
        <v>2401</v>
      </c>
      <c r="C1157" s="31" t="s">
        <v>28</v>
      </c>
      <c r="D1157" s="57">
        <v>1819.63</v>
      </c>
      <c r="E1157" s="56">
        <v>1867.29</v>
      </c>
    </row>
    <row r="1158" spans="1:5" ht="33.75" x14ac:dyDescent="0.25">
      <c r="A1158" s="51">
        <v>98115</v>
      </c>
      <c r="B1158" s="30" t="s">
        <v>2327</v>
      </c>
      <c r="C1158" s="31" t="s">
        <v>28</v>
      </c>
      <c r="D1158" s="57">
        <v>100.7</v>
      </c>
      <c r="E1158" s="56">
        <v>104.44</v>
      </c>
    </row>
    <row r="1159" spans="1:5" ht="22.5" x14ac:dyDescent="0.25">
      <c r="A1159" s="51">
        <v>98114</v>
      </c>
      <c r="B1159" s="30" t="s">
        <v>2326</v>
      </c>
      <c r="C1159" s="31" t="s">
        <v>28</v>
      </c>
      <c r="D1159" s="57">
        <v>594.04</v>
      </c>
      <c r="E1159" s="56">
        <v>597.25</v>
      </c>
    </row>
    <row r="1160" spans="1:5" ht="22.5" x14ac:dyDescent="0.25">
      <c r="A1160" s="51">
        <v>98112</v>
      </c>
      <c r="B1160" s="30" t="s">
        <v>2325</v>
      </c>
      <c r="C1160" s="31" t="s">
        <v>28</v>
      </c>
      <c r="D1160" s="57">
        <v>84.85</v>
      </c>
      <c r="E1160" s="56">
        <v>86.16</v>
      </c>
    </row>
    <row r="1161" spans="1:5" ht="22.5" x14ac:dyDescent="0.25">
      <c r="A1161" s="51">
        <v>100128</v>
      </c>
      <c r="B1161" s="30" t="s">
        <v>3864</v>
      </c>
      <c r="C1161" s="31" t="s">
        <v>28</v>
      </c>
      <c r="D1161" s="57">
        <v>1313.9</v>
      </c>
      <c r="E1161" s="56">
        <v>1315.76</v>
      </c>
    </row>
    <row r="1162" spans="1:5" ht="33.75" x14ac:dyDescent="0.25">
      <c r="A1162" s="51">
        <v>102623</v>
      </c>
      <c r="B1162" s="30" t="s">
        <v>2216</v>
      </c>
      <c r="C1162" s="31" t="s">
        <v>28</v>
      </c>
      <c r="D1162" s="57">
        <v>810.01</v>
      </c>
      <c r="E1162" s="56">
        <v>816.45</v>
      </c>
    </row>
    <row r="1163" spans="1:5" ht="22.5" x14ac:dyDescent="0.25">
      <c r="A1163" s="51">
        <v>102607</v>
      </c>
      <c r="B1163" s="30" t="s">
        <v>2206</v>
      </c>
      <c r="C1163" s="31" t="s">
        <v>28</v>
      </c>
      <c r="D1163" s="57">
        <v>451.73</v>
      </c>
      <c r="E1163" s="56">
        <v>452.18</v>
      </c>
    </row>
    <row r="1164" spans="1:5" ht="22.5" x14ac:dyDescent="0.25">
      <c r="A1164" s="51">
        <v>102608</v>
      </c>
      <c r="B1164" s="30" t="s">
        <v>2207</v>
      </c>
      <c r="C1164" s="31" t="s">
        <v>28</v>
      </c>
      <c r="D1164" s="57">
        <v>1035.1099999999999</v>
      </c>
      <c r="E1164" s="56">
        <v>1035.72</v>
      </c>
    </row>
    <row r="1165" spans="1:5" ht="22.5" x14ac:dyDescent="0.25">
      <c r="A1165" s="51">
        <v>102609</v>
      </c>
      <c r="B1165" s="30" t="s">
        <v>2208</v>
      </c>
      <c r="C1165" s="31" t="s">
        <v>28</v>
      </c>
      <c r="D1165" s="57">
        <v>1176.26</v>
      </c>
      <c r="E1165" s="56">
        <v>1177.08</v>
      </c>
    </row>
    <row r="1166" spans="1:5" ht="22.5" x14ac:dyDescent="0.25">
      <c r="A1166" s="51">
        <v>102610</v>
      </c>
      <c r="B1166" s="30" t="s">
        <v>3858</v>
      </c>
      <c r="C1166" s="31" t="s">
        <v>28</v>
      </c>
      <c r="D1166" s="57">
        <v>2021.35</v>
      </c>
      <c r="E1166" s="56">
        <v>2022.37</v>
      </c>
    </row>
    <row r="1167" spans="1:5" ht="33.75" x14ac:dyDescent="0.25">
      <c r="A1167" s="51">
        <v>102622</v>
      </c>
      <c r="B1167" s="30" t="s">
        <v>2215</v>
      </c>
      <c r="C1167" s="31" t="s">
        <v>28</v>
      </c>
      <c r="D1167" s="57">
        <v>582.44000000000005</v>
      </c>
      <c r="E1167" s="56">
        <v>588.27</v>
      </c>
    </row>
    <row r="1168" spans="1:5" ht="22.5" x14ac:dyDescent="0.25">
      <c r="A1168" s="51">
        <v>102605</v>
      </c>
      <c r="B1168" s="30" t="s">
        <v>2204</v>
      </c>
      <c r="C1168" s="31" t="s">
        <v>28</v>
      </c>
      <c r="D1168" s="57">
        <v>273.89</v>
      </c>
      <c r="E1168" s="56">
        <v>274.2</v>
      </c>
    </row>
    <row r="1169" spans="1:5" ht="22.5" x14ac:dyDescent="0.25">
      <c r="A1169" s="51">
        <v>102606</v>
      </c>
      <c r="B1169" s="30" t="s">
        <v>2205</v>
      </c>
      <c r="C1169" s="31" t="s">
        <v>28</v>
      </c>
      <c r="D1169" s="57">
        <v>421.97</v>
      </c>
      <c r="E1169" s="56">
        <v>422.37</v>
      </c>
    </row>
    <row r="1170" spans="1:5" ht="22.5" x14ac:dyDescent="0.25">
      <c r="A1170" s="51">
        <v>102613</v>
      </c>
      <c r="B1170" s="30" t="s">
        <v>2210</v>
      </c>
      <c r="C1170" s="31" t="s">
        <v>28</v>
      </c>
      <c r="D1170" s="57">
        <v>633.1</v>
      </c>
      <c r="E1170" s="56">
        <v>633.57000000000005</v>
      </c>
    </row>
    <row r="1171" spans="1:5" ht="22.5" x14ac:dyDescent="0.25">
      <c r="A1171" s="51">
        <v>102619</v>
      </c>
      <c r="B1171" s="30" t="s">
        <v>2214</v>
      </c>
      <c r="C1171" s="31" t="s">
        <v>28</v>
      </c>
      <c r="D1171" s="57">
        <v>5413.8</v>
      </c>
      <c r="E1171" s="56">
        <v>5423.57</v>
      </c>
    </row>
    <row r="1172" spans="1:5" ht="22.5" x14ac:dyDescent="0.25">
      <c r="A1172" s="51">
        <v>102614</v>
      </c>
      <c r="B1172" s="30" t="s">
        <v>2211</v>
      </c>
      <c r="C1172" s="31" t="s">
        <v>28</v>
      </c>
      <c r="D1172" s="57">
        <v>973.39</v>
      </c>
      <c r="E1172" s="56">
        <v>973.99</v>
      </c>
    </row>
    <row r="1173" spans="1:5" ht="22.5" x14ac:dyDescent="0.25">
      <c r="A1173" s="51">
        <v>102620</v>
      </c>
      <c r="B1173" s="30" t="s">
        <v>3862</v>
      </c>
      <c r="C1173" s="31" t="s">
        <v>28</v>
      </c>
      <c r="D1173" s="57">
        <v>7855.67</v>
      </c>
      <c r="E1173" s="56">
        <v>7865.44</v>
      </c>
    </row>
    <row r="1174" spans="1:5" ht="22.5" x14ac:dyDescent="0.25">
      <c r="A1174" s="51">
        <v>102615</v>
      </c>
      <c r="B1174" s="30" t="s">
        <v>2212</v>
      </c>
      <c r="C1174" s="31" t="s">
        <v>28</v>
      </c>
      <c r="D1174" s="57">
        <v>1221.5899999999999</v>
      </c>
      <c r="E1174" s="56">
        <v>1222.3499999999999</v>
      </c>
    </row>
    <row r="1175" spans="1:5" ht="22.5" x14ac:dyDescent="0.25">
      <c r="A1175" s="51">
        <v>102621</v>
      </c>
      <c r="B1175" s="30" t="s">
        <v>3863</v>
      </c>
      <c r="C1175" s="31" t="s">
        <v>28</v>
      </c>
      <c r="D1175" s="57">
        <v>12063.65</v>
      </c>
      <c r="E1175" s="56">
        <v>12073.42</v>
      </c>
    </row>
    <row r="1176" spans="1:5" ht="22.5" x14ac:dyDescent="0.25">
      <c r="A1176" s="51">
        <v>102616</v>
      </c>
      <c r="B1176" s="30" t="s">
        <v>3860</v>
      </c>
      <c r="C1176" s="31" t="s">
        <v>28</v>
      </c>
      <c r="D1176" s="57">
        <v>1808.27</v>
      </c>
      <c r="E1176" s="56">
        <v>1809.25</v>
      </c>
    </row>
    <row r="1177" spans="1:5" ht="22.5" x14ac:dyDescent="0.25">
      <c r="A1177" s="51">
        <v>102611</v>
      </c>
      <c r="B1177" s="30" t="s">
        <v>2209</v>
      </c>
      <c r="C1177" s="31" t="s">
        <v>28</v>
      </c>
      <c r="D1177" s="57">
        <v>454.92</v>
      </c>
      <c r="E1177" s="56">
        <v>455.27</v>
      </c>
    </row>
    <row r="1178" spans="1:5" ht="22.5" x14ac:dyDescent="0.25">
      <c r="A1178" s="51">
        <v>102617</v>
      </c>
      <c r="B1178" s="30" t="s">
        <v>2213</v>
      </c>
      <c r="C1178" s="31" t="s">
        <v>28</v>
      </c>
      <c r="D1178" s="57">
        <v>3360.27</v>
      </c>
      <c r="E1178" s="56">
        <v>3370.04</v>
      </c>
    </row>
    <row r="1179" spans="1:5" ht="22.5" x14ac:dyDescent="0.25">
      <c r="A1179" s="51">
        <v>102618</v>
      </c>
      <c r="B1179" s="30" t="s">
        <v>3861</v>
      </c>
      <c r="C1179" s="31" t="s">
        <v>28</v>
      </c>
      <c r="D1179" s="57">
        <v>4038.27</v>
      </c>
      <c r="E1179" s="56">
        <v>4048.04</v>
      </c>
    </row>
    <row r="1180" spans="1:5" ht="22.5" x14ac:dyDescent="0.25">
      <c r="A1180" s="51">
        <v>102612</v>
      </c>
      <c r="B1180" s="30" t="s">
        <v>3859</v>
      </c>
      <c r="C1180" s="31" t="s">
        <v>28</v>
      </c>
      <c r="D1180" s="57">
        <v>653.04</v>
      </c>
      <c r="E1180" s="56">
        <v>653.42999999999995</v>
      </c>
    </row>
    <row r="1181" spans="1:5" ht="22.5" x14ac:dyDescent="0.25">
      <c r="A1181" s="51">
        <v>102603</v>
      </c>
      <c r="B1181" s="30" t="s">
        <v>2202</v>
      </c>
      <c r="C1181" s="31" t="s">
        <v>28</v>
      </c>
      <c r="D1181" s="57">
        <v>10.44</v>
      </c>
      <c r="E1181" s="56">
        <v>11.06</v>
      </c>
    </row>
    <row r="1182" spans="1:5" ht="22.5" x14ac:dyDescent="0.25">
      <c r="A1182" s="51">
        <v>102587</v>
      </c>
      <c r="B1182" s="30" t="s">
        <v>2186</v>
      </c>
      <c r="C1182" s="31" t="s">
        <v>28</v>
      </c>
      <c r="D1182" s="57">
        <v>3.58</v>
      </c>
      <c r="E1182" s="56">
        <v>3.79</v>
      </c>
    </row>
    <row r="1183" spans="1:5" ht="22.5" x14ac:dyDescent="0.25">
      <c r="A1183" s="51">
        <v>102589</v>
      </c>
      <c r="B1183" s="30" t="s">
        <v>2188</v>
      </c>
      <c r="C1183" s="31" t="s">
        <v>28</v>
      </c>
      <c r="D1183" s="57">
        <v>3.98</v>
      </c>
      <c r="E1183" s="56">
        <v>4.22</v>
      </c>
    </row>
    <row r="1184" spans="1:5" ht="22.5" x14ac:dyDescent="0.25">
      <c r="A1184" s="51">
        <v>102591</v>
      </c>
      <c r="B1184" s="30" t="s">
        <v>2190</v>
      </c>
      <c r="C1184" s="31" t="s">
        <v>28</v>
      </c>
      <c r="D1184" s="57">
        <v>4.38</v>
      </c>
      <c r="E1184" s="56">
        <v>4.6399999999999997</v>
      </c>
    </row>
    <row r="1185" spans="1:5" ht="22.5" x14ac:dyDescent="0.25">
      <c r="A1185" s="51">
        <v>102593</v>
      </c>
      <c r="B1185" s="30" t="s">
        <v>2192</v>
      </c>
      <c r="C1185" s="31" t="s">
        <v>28</v>
      </c>
      <c r="D1185" s="57">
        <v>4.95</v>
      </c>
      <c r="E1185" s="56">
        <v>5.24</v>
      </c>
    </row>
    <row r="1186" spans="1:5" ht="22.5" x14ac:dyDescent="0.25">
      <c r="A1186" s="51">
        <v>102595</v>
      </c>
      <c r="B1186" s="30" t="s">
        <v>2194</v>
      </c>
      <c r="C1186" s="31" t="s">
        <v>28</v>
      </c>
      <c r="D1186" s="57">
        <v>5.59</v>
      </c>
      <c r="E1186" s="56">
        <v>5.92</v>
      </c>
    </row>
    <row r="1187" spans="1:5" ht="22.5" x14ac:dyDescent="0.25">
      <c r="A1187" s="51">
        <v>102597</v>
      </c>
      <c r="B1187" s="30" t="s">
        <v>2196</v>
      </c>
      <c r="C1187" s="31" t="s">
        <v>28</v>
      </c>
      <c r="D1187" s="57">
        <v>6.4</v>
      </c>
      <c r="E1187" s="56">
        <v>6.78</v>
      </c>
    </row>
    <row r="1188" spans="1:5" ht="22.5" x14ac:dyDescent="0.25">
      <c r="A1188" s="51">
        <v>102599</v>
      </c>
      <c r="B1188" s="30" t="s">
        <v>2198</v>
      </c>
      <c r="C1188" s="31" t="s">
        <v>28</v>
      </c>
      <c r="D1188" s="57">
        <v>7.21</v>
      </c>
      <c r="E1188" s="56">
        <v>7.63</v>
      </c>
    </row>
    <row r="1189" spans="1:5" ht="22.5" x14ac:dyDescent="0.25">
      <c r="A1189" s="51">
        <v>102601</v>
      </c>
      <c r="B1189" s="30" t="s">
        <v>2200</v>
      </c>
      <c r="C1189" s="31" t="s">
        <v>28</v>
      </c>
      <c r="D1189" s="57">
        <v>8.42</v>
      </c>
      <c r="E1189" s="56">
        <v>8.92</v>
      </c>
    </row>
    <row r="1190" spans="1:5" ht="22.5" x14ac:dyDescent="0.25">
      <c r="A1190" s="51">
        <v>102604</v>
      </c>
      <c r="B1190" s="30" t="s">
        <v>2203</v>
      </c>
      <c r="C1190" s="31" t="s">
        <v>28</v>
      </c>
      <c r="D1190" s="57">
        <v>12.04</v>
      </c>
      <c r="E1190" s="56">
        <v>12.75</v>
      </c>
    </row>
    <row r="1191" spans="1:5" ht="22.5" x14ac:dyDescent="0.25">
      <c r="A1191" s="51">
        <v>102588</v>
      </c>
      <c r="B1191" s="30" t="s">
        <v>2187</v>
      </c>
      <c r="C1191" s="31" t="s">
        <v>28</v>
      </c>
      <c r="D1191" s="57">
        <v>5.18</v>
      </c>
      <c r="E1191" s="56">
        <v>5.49</v>
      </c>
    </row>
    <row r="1192" spans="1:5" ht="22.5" x14ac:dyDescent="0.25">
      <c r="A1192" s="51">
        <v>102590</v>
      </c>
      <c r="B1192" s="30" t="s">
        <v>2189</v>
      </c>
      <c r="C1192" s="31" t="s">
        <v>28</v>
      </c>
      <c r="D1192" s="57">
        <v>5.58</v>
      </c>
      <c r="E1192" s="56">
        <v>5.91</v>
      </c>
    </row>
    <row r="1193" spans="1:5" ht="22.5" x14ac:dyDescent="0.25">
      <c r="A1193" s="51">
        <v>102592</v>
      </c>
      <c r="B1193" s="30" t="s">
        <v>2191</v>
      </c>
      <c r="C1193" s="31" t="s">
        <v>28</v>
      </c>
      <c r="D1193" s="57">
        <v>5.98</v>
      </c>
      <c r="E1193" s="56">
        <v>6.34</v>
      </c>
    </row>
    <row r="1194" spans="1:5" ht="22.5" x14ac:dyDescent="0.25">
      <c r="A1194" s="51">
        <v>102594</v>
      </c>
      <c r="B1194" s="30" t="s">
        <v>2193</v>
      </c>
      <c r="C1194" s="31" t="s">
        <v>28</v>
      </c>
      <c r="D1194" s="57">
        <v>6.55</v>
      </c>
      <c r="E1194" s="56">
        <v>6.94</v>
      </c>
    </row>
    <row r="1195" spans="1:5" ht="22.5" x14ac:dyDescent="0.25">
      <c r="A1195" s="51">
        <v>102596</v>
      </c>
      <c r="B1195" s="30" t="s">
        <v>2195</v>
      </c>
      <c r="C1195" s="31" t="s">
        <v>28</v>
      </c>
      <c r="D1195" s="57">
        <v>7.2</v>
      </c>
      <c r="E1195" s="56">
        <v>7.63</v>
      </c>
    </row>
    <row r="1196" spans="1:5" ht="22.5" x14ac:dyDescent="0.25">
      <c r="A1196" s="51">
        <v>102598</v>
      </c>
      <c r="B1196" s="30" t="s">
        <v>2197</v>
      </c>
      <c r="C1196" s="31" t="s">
        <v>28</v>
      </c>
      <c r="D1196" s="57">
        <v>8</v>
      </c>
      <c r="E1196" s="56">
        <v>8.48</v>
      </c>
    </row>
    <row r="1197" spans="1:5" ht="22.5" x14ac:dyDescent="0.25">
      <c r="A1197" s="51">
        <v>102600</v>
      </c>
      <c r="B1197" s="30" t="s">
        <v>2199</v>
      </c>
      <c r="C1197" s="31" t="s">
        <v>28</v>
      </c>
      <c r="D1197" s="57">
        <v>8.81</v>
      </c>
      <c r="E1197" s="56">
        <v>9.34</v>
      </c>
    </row>
    <row r="1198" spans="1:5" ht="22.5" x14ac:dyDescent="0.25">
      <c r="A1198" s="51">
        <v>102602</v>
      </c>
      <c r="B1198" s="30" t="s">
        <v>2201</v>
      </c>
      <c r="C1198" s="31" t="s">
        <v>28</v>
      </c>
      <c r="D1198" s="57">
        <v>10.02</v>
      </c>
      <c r="E1198" s="56">
        <v>10.61</v>
      </c>
    </row>
    <row r="1199" spans="1:5" ht="33.75" x14ac:dyDescent="0.25">
      <c r="A1199" s="51">
        <v>103005</v>
      </c>
      <c r="B1199" s="30" t="s">
        <v>12988</v>
      </c>
      <c r="C1199" s="31" t="s">
        <v>28</v>
      </c>
      <c r="D1199" s="57">
        <v>604.79</v>
      </c>
      <c r="E1199" s="56">
        <v>616.62</v>
      </c>
    </row>
    <row r="1200" spans="1:5" ht="33.75" x14ac:dyDescent="0.25">
      <c r="A1200" s="51">
        <v>103006</v>
      </c>
      <c r="B1200" s="30" t="s">
        <v>12989</v>
      </c>
      <c r="C1200" s="31" t="s">
        <v>28</v>
      </c>
      <c r="D1200" s="57">
        <v>761.28</v>
      </c>
      <c r="E1200" s="56">
        <v>776.25</v>
      </c>
    </row>
    <row r="1201" spans="1:5" ht="33.75" x14ac:dyDescent="0.25">
      <c r="A1201" s="51">
        <v>103007</v>
      </c>
      <c r="B1201" s="30" t="s">
        <v>12990</v>
      </c>
      <c r="C1201" s="31" t="s">
        <v>28</v>
      </c>
      <c r="D1201" s="57">
        <v>1001.59</v>
      </c>
      <c r="E1201" s="56">
        <v>1020.76</v>
      </c>
    </row>
    <row r="1202" spans="1:5" ht="22.5" x14ac:dyDescent="0.25">
      <c r="A1202" s="51">
        <v>103004</v>
      </c>
      <c r="B1202" s="30" t="s">
        <v>12991</v>
      </c>
      <c r="C1202" s="31" t="s">
        <v>25</v>
      </c>
      <c r="D1202" s="57">
        <v>0</v>
      </c>
      <c r="E1202" s="56">
        <v>0</v>
      </c>
    </row>
    <row r="1203" spans="1:5" ht="22.5" x14ac:dyDescent="0.25">
      <c r="A1203" s="51">
        <v>102989</v>
      </c>
      <c r="B1203" s="30" t="s">
        <v>12992</v>
      </c>
      <c r="C1203" s="31" t="s">
        <v>25</v>
      </c>
      <c r="D1203" s="57">
        <v>44.1</v>
      </c>
      <c r="E1203" s="56">
        <v>44.83</v>
      </c>
    </row>
    <row r="1204" spans="1:5" ht="22.5" x14ac:dyDescent="0.25">
      <c r="A1204" s="51">
        <v>102990</v>
      </c>
      <c r="B1204" s="30" t="s">
        <v>12993</v>
      </c>
      <c r="C1204" s="31" t="s">
        <v>25</v>
      </c>
      <c r="D1204" s="57">
        <v>55.25</v>
      </c>
      <c r="E1204" s="56">
        <v>56.22</v>
      </c>
    </row>
    <row r="1205" spans="1:5" ht="22.5" x14ac:dyDescent="0.25">
      <c r="A1205" s="51">
        <v>102991</v>
      </c>
      <c r="B1205" s="30" t="s">
        <v>12994</v>
      </c>
      <c r="C1205" s="31" t="s">
        <v>25</v>
      </c>
      <c r="D1205" s="57">
        <v>72.680000000000007</v>
      </c>
      <c r="E1205" s="56">
        <v>73.959999999999994</v>
      </c>
    </row>
    <row r="1206" spans="1:5" ht="22.5" x14ac:dyDescent="0.25">
      <c r="A1206" s="51">
        <v>102992</v>
      </c>
      <c r="B1206" s="30" t="s">
        <v>12995</v>
      </c>
      <c r="C1206" s="31" t="s">
        <v>25</v>
      </c>
      <c r="D1206" s="57">
        <v>109.22</v>
      </c>
      <c r="E1206" s="56">
        <v>110.07</v>
      </c>
    </row>
    <row r="1207" spans="1:5" ht="22.5" x14ac:dyDescent="0.25">
      <c r="A1207" s="51">
        <v>102993</v>
      </c>
      <c r="B1207" s="30" t="s">
        <v>12996</v>
      </c>
      <c r="C1207" s="31" t="s">
        <v>25</v>
      </c>
      <c r="D1207" s="57">
        <v>141.91999999999999</v>
      </c>
      <c r="E1207" s="56">
        <v>143.04</v>
      </c>
    </row>
    <row r="1208" spans="1:5" ht="22.5" x14ac:dyDescent="0.25">
      <c r="A1208" s="51">
        <v>102994</v>
      </c>
      <c r="B1208" s="30" t="s">
        <v>12997</v>
      </c>
      <c r="C1208" s="31" t="s">
        <v>25</v>
      </c>
      <c r="D1208" s="57">
        <v>264.89999999999998</v>
      </c>
      <c r="E1208" s="56">
        <v>267</v>
      </c>
    </row>
    <row r="1209" spans="1:5" ht="45" x14ac:dyDescent="0.25">
      <c r="A1209" s="51">
        <v>106017</v>
      </c>
      <c r="B1209" s="30" t="s">
        <v>12998</v>
      </c>
      <c r="C1209" s="31" t="s">
        <v>28</v>
      </c>
      <c r="D1209" s="57">
        <v>0</v>
      </c>
      <c r="E1209" s="56">
        <v>0</v>
      </c>
    </row>
    <row r="1210" spans="1:5" ht="22.5" x14ac:dyDescent="0.25">
      <c r="A1210" s="51">
        <v>105944</v>
      </c>
      <c r="B1210" s="30" t="s">
        <v>12999</v>
      </c>
      <c r="C1210" s="31" t="s">
        <v>29</v>
      </c>
      <c r="D1210" s="57">
        <v>841.74</v>
      </c>
      <c r="E1210" s="56">
        <v>858.44</v>
      </c>
    </row>
    <row r="1211" spans="1:5" ht="33.75" x14ac:dyDescent="0.25">
      <c r="A1211" s="51">
        <v>106004</v>
      </c>
      <c r="B1211" s="30" t="s">
        <v>13000</v>
      </c>
      <c r="C1211" s="31" t="s">
        <v>25</v>
      </c>
      <c r="D1211" s="57">
        <v>183.64</v>
      </c>
      <c r="E1211" s="56">
        <v>188.77</v>
      </c>
    </row>
    <row r="1212" spans="1:5" ht="33.75" x14ac:dyDescent="0.25">
      <c r="A1212" s="51">
        <v>106005</v>
      </c>
      <c r="B1212" s="30" t="s">
        <v>13001</v>
      </c>
      <c r="C1212" s="31" t="s">
        <v>25</v>
      </c>
      <c r="D1212" s="57">
        <v>217.26</v>
      </c>
      <c r="E1212" s="56">
        <v>223.35</v>
      </c>
    </row>
    <row r="1213" spans="1:5" ht="33.75" x14ac:dyDescent="0.25">
      <c r="A1213" s="51">
        <v>106006</v>
      </c>
      <c r="B1213" s="30" t="s">
        <v>13002</v>
      </c>
      <c r="C1213" s="31" t="s">
        <v>25</v>
      </c>
      <c r="D1213" s="57">
        <v>258.43</v>
      </c>
      <c r="E1213" s="56">
        <v>265.64999999999998</v>
      </c>
    </row>
    <row r="1214" spans="1:5" ht="33.75" x14ac:dyDescent="0.25">
      <c r="A1214" s="51">
        <v>106007</v>
      </c>
      <c r="B1214" s="30" t="s">
        <v>13003</v>
      </c>
      <c r="C1214" s="31" t="s">
        <v>25</v>
      </c>
      <c r="D1214" s="57">
        <v>294.56</v>
      </c>
      <c r="E1214" s="56">
        <v>302.82</v>
      </c>
    </row>
    <row r="1215" spans="1:5" ht="33.75" x14ac:dyDescent="0.25">
      <c r="A1215" s="51">
        <v>106008</v>
      </c>
      <c r="B1215" s="30" t="s">
        <v>13004</v>
      </c>
      <c r="C1215" s="31" t="s">
        <v>25</v>
      </c>
      <c r="D1215" s="57">
        <v>330.7</v>
      </c>
      <c r="E1215" s="56">
        <v>339.97</v>
      </c>
    </row>
    <row r="1216" spans="1:5" ht="33.75" x14ac:dyDescent="0.25">
      <c r="A1216" s="51">
        <v>106009</v>
      </c>
      <c r="B1216" s="30" t="s">
        <v>13005</v>
      </c>
      <c r="C1216" s="31" t="s">
        <v>25</v>
      </c>
      <c r="D1216" s="57">
        <v>408</v>
      </c>
      <c r="E1216" s="56">
        <v>419.44</v>
      </c>
    </row>
    <row r="1217" spans="1:5" ht="33.75" x14ac:dyDescent="0.25">
      <c r="A1217" s="51">
        <v>106010</v>
      </c>
      <c r="B1217" s="30" t="s">
        <v>13006</v>
      </c>
      <c r="C1217" s="31" t="s">
        <v>25</v>
      </c>
      <c r="D1217" s="57">
        <v>477.76</v>
      </c>
      <c r="E1217" s="56">
        <v>491.17</v>
      </c>
    </row>
    <row r="1218" spans="1:5" ht="45" x14ac:dyDescent="0.25">
      <c r="A1218" s="51">
        <v>106011</v>
      </c>
      <c r="B1218" s="30" t="s">
        <v>13007</v>
      </c>
      <c r="C1218" s="31" t="s">
        <v>25</v>
      </c>
      <c r="D1218" s="57">
        <v>853.66</v>
      </c>
      <c r="E1218" s="56">
        <v>872.68</v>
      </c>
    </row>
    <row r="1219" spans="1:5" ht="45" x14ac:dyDescent="0.25">
      <c r="A1219" s="51">
        <v>106013</v>
      </c>
      <c r="B1219" s="30" t="s">
        <v>13008</v>
      </c>
      <c r="C1219" s="31" t="s">
        <v>25</v>
      </c>
      <c r="D1219" s="57">
        <v>1067.94</v>
      </c>
      <c r="E1219" s="56">
        <v>1091.99</v>
      </c>
    </row>
    <row r="1220" spans="1:5" ht="45" x14ac:dyDescent="0.25">
      <c r="A1220" s="51">
        <v>106012</v>
      </c>
      <c r="B1220" s="30" t="s">
        <v>13009</v>
      </c>
      <c r="C1220" s="31" t="s">
        <v>25</v>
      </c>
      <c r="D1220" s="57">
        <v>940.8</v>
      </c>
      <c r="E1220" s="56">
        <v>961.47</v>
      </c>
    </row>
    <row r="1221" spans="1:5" ht="45" x14ac:dyDescent="0.25">
      <c r="A1221" s="51">
        <v>106014</v>
      </c>
      <c r="B1221" s="30" t="s">
        <v>13010</v>
      </c>
      <c r="C1221" s="31" t="s">
        <v>25</v>
      </c>
      <c r="D1221" s="57">
        <v>1203.07</v>
      </c>
      <c r="E1221" s="56">
        <v>1227.8</v>
      </c>
    </row>
    <row r="1222" spans="1:5" ht="45" x14ac:dyDescent="0.25">
      <c r="A1222" s="51">
        <v>106015</v>
      </c>
      <c r="B1222" s="30" t="s">
        <v>13011</v>
      </c>
      <c r="C1222" s="31" t="s">
        <v>25</v>
      </c>
      <c r="D1222" s="57">
        <v>1440.78</v>
      </c>
      <c r="E1222" s="56">
        <v>1471.4</v>
      </c>
    </row>
    <row r="1223" spans="1:5" ht="45" x14ac:dyDescent="0.25">
      <c r="A1223" s="51">
        <v>106016</v>
      </c>
      <c r="B1223" s="30" t="s">
        <v>13012</v>
      </c>
      <c r="C1223" s="31" t="s">
        <v>25</v>
      </c>
      <c r="D1223" s="57">
        <v>1692.64</v>
      </c>
      <c r="E1223" s="56">
        <v>1729.37</v>
      </c>
    </row>
    <row r="1224" spans="1:5" ht="33.75" x14ac:dyDescent="0.25">
      <c r="A1224" s="51">
        <v>106003</v>
      </c>
      <c r="B1224" s="30" t="s">
        <v>13296</v>
      </c>
      <c r="C1224" s="31" t="s">
        <v>25</v>
      </c>
      <c r="D1224" s="57">
        <v>176.34</v>
      </c>
      <c r="E1224" s="56">
        <v>179.4</v>
      </c>
    </row>
    <row r="1225" spans="1:5" ht="33.75" x14ac:dyDescent="0.25">
      <c r="A1225" s="51">
        <v>105997</v>
      </c>
      <c r="B1225" s="30" t="s">
        <v>13297</v>
      </c>
      <c r="C1225" s="31" t="s">
        <v>25</v>
      </c>
      <c r="D1225" s="57">
        <v>96.47</v>
      </c>
      <c r="E1225" s="56">
        <v>98.16</v>
      </c>
    </row>
    <row r="1226" spans="1:5" ht="33.75" x14ac:dyDescent="0.25">
      <c r="A1226" s="51">
        <v>105998</v>
      </c>
      <c r="B1226" s="30" t="s">
        <v>13298</v>
      </c>
      <c r="C1226" s="31" t="s">
        <v>25</v>
      </c>
      <c r="D1226" s="57">
        <v>106.9</v>
      </c>
      <c r="E1226" s="56">
        <v>108.79</v>
      </c>
    </row>
    <row r="1227" spans="1:5" ht="33.75" x14ac:dyDescent="0.25">
      <c r="A1227" s="51">
        <v>105999</v>
      </c>
      <c r="B1227" s="30" t="s">
        <v>13299</v>
      </c>
      <c r="C1227" s="31" t="s">
        <v>25</v>
      </c>
      <c r="D1227" s="57">
        <v>121.66</v>
      </c>
      <c r="E1227" s="56">
        <v>123.78</v>
      </c>
    </row>
    <row r="1228" spans="1:5" ht="33.75" x14ac:dyDescent="0.25">
      <c r="A1228" s="51">
        <v>106000</v>
      </c>
      <c r="B1228" s="30" t="s">
        <v>13300</v>
      </c>
      <c r="C1228" s="31" t="s">
        <v>25</v>
      </c>
      <c r="D1228" s="57">
        <v>136.4</v>
      </c>
      <c r="E1228" s="56">
        <v>138.79</v>
      </c>
    </row>
    <row r="1229" spans="1:5" ht="33.75" x14ac:dyDescent="0.25">
      <c r="A1229" s="51">
        <v>106001</v>
      </c>
      <c r="B1229" s="30" t="s">
        <v>13301</v>
      </c>
      <c r="C1229" s="31" t="s">
        <v>25</v>
      </c>
      <c r="D1229" s="57">
        <v>146.84</v>
      </c>
      <c r="E1229" s="56">
        <v>149.4</v>
      </c>
    </row>
    <row r="1230" spans="1:5" ht="33.75" x14ac:dyDescent="0.25">
      <c r="A1230" s="51">
        <v>106002</v>
      </c>
      <c r="B1230" s="30" t="s">
        <v>13302</v>
      </c>
      <c r="C1230" s="31" t="s">
        <v>25</v>
      </c>
      <c r="D1230" s="57">
        <v>161.58000000000001</v>
      </c>
      <c r="E1230" s="56">
        <v>164.4</v>
      </c>
    </row>
    <row r="1231" spans="1:5" ht="33.75" x14ac:dyDescent="0.25">
      <c r="A1231" s="51">
        <v>105992</v>
      </c>
      <c r="B1231" s="30" t="s">
        <v>13303</v>
      </c>
      <c r="C1231" s="31" t="s">
        <v>25</v>
      </c>
      <c r="D1231" s="57">
        <v>107.41</v>
      </c>
      <c r="E1231" s="56">
        <v>109.79</v>
      </c>
    </row>
    <row r="1232" spans="1:5" ht="33.75" x14ac:dyDescent="0.25">
      <c r="A1232" s="51">
        <v>105993</v>
      </c>
      <c r="B1232" s="30" t="s">
        <v>13304</v>
      </c>
      <c r="C1232" s="31" t="s">
        <v>25</v>
      </c>
      <c r="D1232" s="57">
        <v>128.91999999999999</v>
      </c>
      <c r="E1232" s="56">
        <v>131.76</v>
      </c>
    </row>
    <row r="1233" spans="1:5" ht="33.75" x14ac:dyDescent="0.25">
      <c r="A1233" s="51">
        <v>105994</v>
      </c>
      <c r="B1233" s="30" t="s">
        <v>13305</v>
      </c>
      <c r="C1233" s="31" t="s">
        <v>25</v>
      </c>
      <c r="D1233" s="57">
        <v>158.02000000000001</v>
      </c>
      <c r="E1233" s="56">
        <v>161.51</v>
      </c>
    </row>
    <row r="1234" spans="1:5" ht="33.75" x14ac:dyDescent="0.25">
      <c r="A1234" s="51">
        <v>105995</v>
      </c>
      <c r="B1234" s="30" t="s">
        <v>13306</v>
      </c>
      <c r="C1234" s="31" t="s">
        <v>25</v>
      </c>
      <c r="D1234" s="57">
        <v>187.22</v>
      </c>
      <c r="E1234" s="56">
        <v>191.34</v>
      </c>
    </row>
    <row r="1235" spans="1:5" ht="33.75" x14ac:dyDescent="0.25">
      <c r="A1235" s="51">
        <v>105996</v>
      </c>
      <c r="B1235" s="30" t="s">
        <v>13307</v>
      </c>
      <c r="C1235" s="31" t="s">
        <v>25</v>
      </c>
      <c r="D1235" s="57">
        <v>202.43</v>
      </c>
      <c r="E1235" s="56">
        <v>206.89</v>
      </c>
    </row>
    <row r="1236" spans="1:5" ht="33.75" x14ac:dyDescent="0.25">
      <c r="A1236" s="51">
        <v>105988</v>
      </c>
      <c r="B1236" s="30" t="s">
        <v>13308</v>
      </c>
      <c r="C1236" s="31" t="s">
        <v>25</v>
      </c>
      <c r="D1236" s="57">
        <v>70.69</v>
      </c>
      <c r="E1236" s="56">
        <v>72.260000000000005</v>
      </c>
    </row>
    <row r="1237" spans="1:5" ht="33.75" x14ac:dyDescent="0.25">
      <c r="A1237" s="51">
        <v>105989</v>
      </c>
      <c r="B1237" s="30" t="s">
        <v>13309</v>
      </c>
      <c r="C1237" s="31" t="s">
        <v>25</v>
      </c>
      <c r="D1237" s="57">
        <v>78.3</v>
      </c>
      <c r="E1237" s="56">
        <v>80.05</v>
      </c>
    </row>
    <row r="1238" spans="1:5" ht="33.75" x14ac:dyDescent="0.25">
      <c r="A1238" s="51">
        <v>105990</v>
      </c>
      <c r="B1238" s="30" t="s">
        <v>13310</v>
      </c>
      <c r="C1238" s="31" t="s">
        <v>25</v>
      </c>
      <c r="D1238" s="57">
        <v>89.06</v>
      </c>
      <c r="E1238" s="56">
        <v>91.03</v>
      </c>
    </row>
    <row r="1239" spans="1:5" ht="33.75" x14ac:dyDescent="0.25">
      <c r="A1239" s="51">
        <v>105991</v>
      </c>
      <c r="B1239" s="30" t="s">
        <v>13311</v>
      </c>
      <c r="C1239" s="31" t="s">
        <v>25</v>
      </c>
      <c r="D1239" s="57">
        <v>99.8</v>
      </c>
      <c r="E1239" s="56">
        <v>102.02</v>
      </c>
    </row>
    <row r="1240" spans="1:5" ht="33.75" x14ac:dyDescent="0.25">
      <c r="A1240" s="51">
        <v>105987</v>
      </c>
      <c r="B1240" s="30" t="s">
        <v>13312</v>
      </c>
      <c r="C1240" s="31" t="s">
        <v>25</v>
      </c>
      <c r="D1240" s="57">
        <v>122.62</v>
      </c>
      <c r="E1240" s="56">
        <v>125.33</v>
      </c>
    </row>
    <row r="1241" spans="1:5" ht="33.75" x14ac:dyDescent="0.25">
      <c r="A1241" s="51">
        <v>105986</v>
      </c>
      <c r="B1241" s="30" t="s">
        <v>13313</v>
      </c>
      <c r="C1241" s="31" t="s">
        <v>25</v>
      </c>
      <c r="D1241" s="57">
        <v>153.06</v>
      </c>
      <c r="E1241" s="56">
        <v>156.43</v>
      </c>
    </row>
    <row r="1242" spans="1:5" ht="22.5" x14ac:dyDescent="0.25">
      <c r="A1242" s="51">
        <v>106019</v>
      </c>
      <c r="B1242" s="30" t="s">
        <v>13013</v>
      </c>
      <c r="C1242" s="31" t="s">
        <v>28</v>
      </c>
      <c r="D1242" s="57">
        <v>0</v>
      </c>
      <c r="E1242" s="56">
        <v>0</v>
      </c>
    </row>
    <row r="1243" spans="1:5" ht="33.75" x14ac:dyDescent="0.25">
      <c r="A1243" s="51">
        <v>103001</v>
      </c>
      <c r="B1243" s="30" t="s">
        <v>13014</v>
      </c>
      <c r="C1243" s="31" t="s">
        <v>28</v>
      </c>
      <c r="D1243" s="57">
        <v>194.31</v>
      </c>
      <c r="E1243" s="56">
        <v>195.1</v>
      </c>
    </row>
    <row r="1244" spans="1:5" ht="33.75" x14ac:dyDescent="0.25">
      <c r="A1244" s="51">
        <v>103002</v>
      </c>
      <c r="B1244" s="30" t="s">
        <v>13015</v>
      </c>
      <c r="C1244" s="31" t="s">
        <v>28</v>
      </c>
      <c r="D1244" s="57">
        <v>243.17</v>
      </c>
      <c r="E1244" s="56">
        <v>244</v>
      </c>
    </row>
    <row r="1245" spans="1:5" ht="33.75" x14ac:dyDescent="0.25">
      <c r="A1245" s="51">
        <v>103003</v>
      </c>
      <c r="B1245" s="30" t="s">
        <v>13016</v>
      </c>
      <c r="C1245" s="31" t="s">
        <v>28</v>
      </c>
      <c r="D1245" s="57">
        <v>340.89</v>
      </c>
      <c r="E1245" s="56">
        <v>341.78</v>
      </c>
    </row>
    <row r="1246" spans="1:5" ht="22.5" x14ac:dyDescent="0.25">
      <c r="A1246" s="51">
        <v>106018</v>
      </c>
      <c r="B1246" s="30" t="s">
        <v>13017</v>
      </c>
      <c r="C1246" s="31" t="s">
        <v>28</v>
      </c>
      <c r="D1246" s="57">
        <v>0</v>
      </c>
      <c r="E1246" s="56">
        <v>0</v>
      </c>
    </row>
    <row r="1247" spans="1:5" ht="22.5" x14ac:dyDescent="0.25">
      <c r="A1247" s="51">
        <v>105945</v>
      </c>
      <c r="B1247" s="30" t="s">
        <v>13018</v>
      </c>
      <c r="C1247" s="31" t="s">
        <v>19</v>
      </c>
      <c r="D1247" s="57">
        <v>8.7200000000000006</v>
      </c>
      <c r="E1247" s="56">
        <v>9.0500000000000007</v>
      </c>
    </row>
    <row r="1248" spans="1:5" ht="22.5" x14ac:dyDescent="0.25">
      <c r="A1248" s="51">
        <v>98522</v>
      </c>
      <c r="B1248" s="30" t="s">
        <v>13659</v>
      </c>
      <c r="C1248" s="31" t="s">
        <v>25</v>
      </c>
      <c r="D1248" s="57">
        <v>184.94</v>
      </c>
      <c r="E1248" s="56">
        <v>187.17</v>
      </c>
    </row>
    <row r="1249" spans="1:5" ht="22.5" x14ac:dyDescent="0.25">
      <c r="A1249" s="51">
        <v>98523</v>
      </c>
      <c r="B1249" s="30" t="s">
        <v>13660</v>
      </c>
      <c r="C1249" s="31" t="s">
        <v>25</v>
      </c>
      <c r="D1249" s="57">
        <v>0</v>
      </c>
      <c r="E1249" s="56">
        <v>0</v>
      </c>
    </row>
    <row r="1250" spans="1:5" ht="56.25" x14ac:dyDescent="0.25">
      <c r="A1250" s="51">
        <v>102364</v>
      </c>
      <c r="B1250" s="30" t="s">
        <v>13661</v>
      </c>
      <c r="C1250" s="31" t="s">
        <v>19</v>
      </c>
      <c r="D1250" s="57">
        <v>191.59</v>
      </c>
      <c r="E1250" s="56">
        <v>193.35</v>
      </c>
    </row>
    <row r="1251" spans="1:5" ht="56.25" x14ac:dyDescent="0.25">
      <c r="A1251" s="51">
        <v>102363</v>
      </c>
      <c r="B1251" s="30" t="s">
        <v>13662</v>
      </c>
      <c r="C1251" s="31" t="s">
        <v>19</v>
      </c>
      <c r="D1251" s="57">
        <v>162.06</v>
      </c>
      <c r="E1251" s="56">
        <v>163.82</v>
      </c>
    </row>
    <row r="1252" spans="1:5" ht="56.25" x14ac:dyDescent="0.25">
      <c r="A1252" s="51">
        <v>102362</v>
      </c>
      <c r="B1252" s="30" t="s">
        <v>13663</v>
      </c>
      <c r="C1252" s="31" t="s">
        <v>19</v>
      </c>
      <c r="D1252" s="57">
        <v>145.35</v>
      </c>
      <c r="E1252" s="56">
        <v>147.11000000000001</v>
      </c>
    </row>
    <row r="1253" spans="1:5" ht="45" x14ac:dyDescent="0.25">
      <c r="A1253" s="51">
        <v>101196</v>
      </c>
      <c r="B1253" s="30" t="s">
        <v>13664</v>
      </c>
      <c r="C1253" s="31" t="s">
        <v>25</v>
      </c>
      <c r="D1253" s="57">
        <v>0</v>
      </c>
      <c r="E1253" s="56">
        <v>0</v>
      </c>
    </row>
    <row r="1254" spans="1:5" ht="45" x14ac:dyDescent="0.25">
      <c r="A1254" s="51">
        <v>101195</v>
      </c>
      <c r="B1254" s="30" t="s">
        <v>13665</v>
      </c>
      <c r="C1254" s="31" t="s">
        <v>25</v>
      </c>
      <c r="D1254" s="57">
        <v>0</v>
      </c>
      <c r="E1254" s="56">
        <v>0</v>
      </c>
    </row>
    <row r="1255" spans="1:5" ht="33.75" x14ac:dyDescent="0.25">
      <c r="A1255" s="51">
        <v>101193</v>
      </c>
      <c r="B1255" s="30" t="s">
        <v>13666</v>
      </c>
      <c r="C1255" s="31" t="s">
        <v>25</v>
      </c>
      <c r="D1255" s="57">
        <v>53.43</v>
      </c>
      <c r="E1255" s="56">
        <v>54.58</v>
      </c>
    </row>
    <row r="1256" spans="1:5" ht="45" x14ac:dyDescent="0.25">
      <c r="A1256" s="51">
        <v>106459</v>
      </c>
      <c r="B1256" s="30" t="s">
        <v>13667</v>
      </c>
      <c r="C1256" s="31" t="s">
        <v>25</v>
      </c>
      <c r="D1256" s="57">
        <v>53.53</v>
      </c>
      <c r="E1256" s="56">
        <v>54.68</v>
      </c>
    </row>
    <row r="1257" spans="1:5" ht="33.75" x14ac:dyDescent="0.25">
      <c r="A1257" s="51">
        <v>101194</v>
      </c>
      <c r="B1257" s="30" t="s">
        <v>13668</v>
      </c>
      <c r="C1257" s="31" t="s">
        <v>25</v>
      </c>
      <c r="D1257" s="57">
        <v>53.68</v>
      </c>
      <c r="E1257" s="56">
        <v>54.83</v>
      </c>
    </row>
    <row r="1258" spans="1:5" ht="33.75" x14ac:dyDescent="0.25">
      <c r="A1258" s="51">
        <v>101190</v>
      </c>
      <c r="B1258" s="30" t="s">
        <v>13669</v>
      </c>
      <c r="C1258" s="31" t="s">
        <v>25</v>
      </c>
      <c r="D1258" s="57">
        <v>59.29</v>
      </c>
      <c r="E1258" s="56">
        <v>60.44</v>
      </c>
    </row>
    <row r="1259" spans="1:5" ht="45" x14ac:dyDescent="0.25">
      <c r="A1259" s="51">
        <v>106458</v>
      </c>
      <c r="B1259" s="30" t="s">
        <v>13670</v>
      </c>
      <c r="C1259" s="31" t="s">
        <v>25</v>
      </c>
      <c r="D1259" s="57">
        <v>59.39</v>
      </c>
      <c r="E1259" s="56">
        <v>60.54</v>
      </c>
    </row>
    <row r="1260" spans="1:5" ht="33.75" x14ac:dyDescent="0.25">
      <c r="A1260" s="51">
        <v>101191</v>
      </c>
      <c r="B1260" s="30" t="s">
        <v>13671</v>
      </c>
      <c r="C1260" s="31" t="s">
        <v>25</v>
      </c>
      <c r="D1260" s="57">
        <v>59.54</v>
      </c>
      <c r="E1260" s="56">
        <v>60.69</v>
      </c>
    </row>
    <row r="1261" spans="1:5" ht="45" x14ac:dyDescent="0.25">
      <c r="A1261" s="51">
        <v>101198</v>
      </c>
      <c r="B1261" s="30" t="s">
        <v>13672</v>
      </c>
      <c r="C1261" s="31" t="s">
        <v>25</v>
      </c>
      <c r="D1261" s="57">
        <v>81.02</v>
      </c>
      <c r="E1261" s="56">
        <v>83.07</v>
      </c>
    </row>
    <row r="1262" spans="1:5" ht="45" x14ac:dyDescent="0.25">
      <c r="A1262" s="51">
        <v>106460</v>
      </c>
      <c r="B1262" s="30" t="s">
        <v>13673</v>
      </c>
      <c r="C1262" s="31" t="s">
        <v>25</v>
      </c>
      <c r="D1262" s="57">
        <v>81.290000000000006</v>
      </c>
      <c r="E1262" s="56">
        <v>83.34</v>
      </c>
    </row>
    <row r="1263" spans="1:5" ht="33.75" x14ac:dyDescent="0.25">
      <c r="A1263" s="51">
        <v>101199</v>
      </c>
      <c r="B1263" s="30" t="s">
        <v>13674</v>
      </c>
      <c r="C1263" s="31" t="s">
        <v>25</v>
      </c>
      <c r="D1263" s="57">
        <v>81.64</v>
      </c>
      <c r="E1263" s="56">
        <v>83.69</v>
      </c>
    </row>
    <row r="1264" spans="1:5" ht="45" x14ac:dyDescent="0.25">
      <c r="A1264" s="51">
        <v>101203</v>
      </c>
      <c r="B1264" s="30" t="s">
        <v>13675</v>
      </c>
      <c r="C1264" s="31" t="s">
        <v>25</v>
      </c>
      <c r="D1264" s="57">
        <v>34.119999999999997</v>
      </c>
      <c r="E1264" s="56">
        <v>35.25</v>
      </c>
    </row>
    <row r="1265" spans="1:5" ht="45" x14ac:dyDescent="0.25">
      <c r="A1265" s="51">
        <v>101204</v>
      </c>
      <c r="B1265" s="30" t="s">
        <v>13676</v>
      </c>
      <c r="C1265" s="31" t="s">
        <v>25</v>
      </c>
      <c r="D1265" s="57">
        <v>34.369999999999997</v>
      </c>
      <c r="E1265" s="56">
        <v>35.5</v>
      </c>
    </row>
    <row r="1266" spans="1:5" ht="45" x14ac:dyDescent="0.25">
      <c r="A1266" s="51">
        <v>106257</v>
      </c>
      <c r="B1266" s="30" t="s">
        <v>13677</v>
      </c>
      <c r="C1266" s="31" t="s">
        <v>25</v>
      </c>
      <c r="D1266" s="57">
        <v>34.25</v>
      </c>
      <c r="E1266" s="56">
        <v>35.380000000000003</v>
      </c>
    </row>
    <row r="1267" spans="1:5" ht="45" x14ac:dyDescent="0.25">
      <c r="A1267" s="51">
        <v>106461</v>
      </c>
      <c r="B1267" s="30" t="s">
        <v>13678</v>
      </c>
      <c r="C1267" s="31" t="s">
        <v>25</v>
      </c>
      <c r="D1267" s="57">
        <v>49.6</v>
      </c>
      <c r="E1267" s="56">
        <v>50.63</v>
      </c>
    </row>
    <row r="1268" spans="1:5" ht="45" x14ac:dyDescent="0.25">
      <c r="A1268" s="51">
        <v>106462</v>
      </c>
      <c r="B1268" s="30" t="s">
        <v>13679</v>
      </c>
      <c r="C1268" s="31" t="s">
        <v>25</v>
      </c>
      <c r="D1268" s="57">
        <v>60.38</v>
      </c>
      <c r="E1268" s="56">
        <v>61.82</v>
      </c>
    </row>
    <row r="1269" spans="1:5" ht="33.75" x14ac:dyDescent="0.25">
      <c r="A1269" s="51">
        <v>106479</v>
      </c>
      <c r="B1269" s="30" t="s">
        <v>13680</v>
      </c>
      <c r="C1269" s="31" t="s">
        <v>25</v>
      </c>
      <c r="D1269" s="57">
        <v>57.29</v>
      </c>
      <c r="E1269" s="56">
        <v>58.19</v>
      </c>
    </row>
    <row r="1270" spans="1:5" ht="22.5" x14ac:dyDescent="0.25">
      <c r="A1270" s="51">
        <v>106483</v>
      </c>
      <c r="B1270" s="30" t="s">
        <v>13681</v>
      </c>
      <c r="C1270" s="31" t="s">
        <v>28</v>
      </c>
      <c r="D1270" s="57">
        <v>105.47</v>
      </c>
      <c r="E1270" s="56">
        <v>107.04</v>
      </c>
    </row>
    <row r="1271" spans="1:5" ht="33.75" x14ac:dyDescent="0.25">
      <c r="A1271" s="51">
        <v>106484</v>
      </c>
      <c r="B1271" s="30" t="s">
        <v>13682</v>
      </c>
      <c r="C1271" s="31" t="s">
        <v>28</v>
      </c>
      <c r="D1271" s="57">
        <v>114.13</v>
      </c>
      <c r="E1271" s="56">
        <v>115.7</v>
      </c>
    </row>
    <row r="1272" spans="1:5" ht="22.5" x14ac:dyDescent="0.25">
      <c r="A1272" s="51">
        <v>106480</v>
      </c>
      <c r="B1272" s="30" t="s">
        <v>13683</v>
      </c>
      <c r="C1272" s="31" t="s">
        <v>28</v>
      </c>
      <c r="D1272" s="57">
        <v>101.45</v>
      </c>
      <c r="E1272" s="56">
        <v>103.02</v>
      </c>
    </row>
    <row r="1273" spans="1:5" ht="22.5" x14ac:dyDescent="0.25">
      <c r="A1273" s="51">
        <v>106482</v>
      </c>
      <c r="B1273" s="30" t="s">
        <v>13684</v>
      </c>
      <c r="C1273" s="31" t="s">
        <v>28</v>
      </c>
      <c r="D1273" s="57">
        <v>0</v>
      </c>
      <c r="E1273" s="56">
        <v>0</v>
      </c>
    </row>
    <row r="1274" spans="1:5" ht="22.5" x14ac:dyDescent="0.25">
      <c r="A1274" s="51">
        <v>106481</v>
      </c>
      <c r="B1274" s="30" t="s">
        <v>13685</v>
      </c>
      <c r="C1274" s="31" t="s">
        <v>28</v>
      </c>
      <c r="D1274" s="57">
        <v>116.09</v>
      </c>
      <c r="E1274" s="56">
        <v>117.66</v>
      </c>
    </row>
    <row r="1275" spans="1:5" ht="45" x14ac:dyDescent="0.25">
      <c r="A1275" s="51">
        <v>106467</v>
      </c>
      <c r="B1275" s="30" t="s">
        <v>13686</v>
      </c>
      <c r="C1275" s="31" t="s">
        <v>19</v>
      </c>
      <c r="D1275" s="57">
        <v>0</v>
      </c>
      <c r="E1275" s="56">
        <v>0</v>
      </c>
    </row>
    <row r="1276" spans="1:5" ht="45" x14ac:dyDescent="0.25">
      <c r="A1276" s="51">
        <v>106465</v>
      </c>
      <c r="B1276" s="30" t="s">
        <v>13687</v>
      </c>
      <c r="C1276" s="31" t="s">
        <v>19</v>
      </c>
      <c r="D1276" s="57">
        <v>0</v>
      </c>
      <c r="E1276" s="56">
        <v>0</v>
      </c>
    </row>
    <row r="1277" spans="1:5" ht="45" x14ac:dyDescent="0.25">
      <c r="A1277" s="51">
        <v>106469</v>
      </c>
      <c r="B1277" s="30" t="s">
        <v>13688</v>
      </c>
      <c r="C1277" s="31" t="s">
        <v>19</v>
      </c>
      <c r="D1277" s="57">
        <v>42.59</v>
      </c>
      <c r="E1277" s="56">
        <v>42.82</v>
      </c>
    </row>
    <row r="1278" spans="1:5" ht="33.75" x14ac:dyDescent="0.25">
      <c r="A1278" s="51">
        <v>106468</v>
      </c>
      <c r="B1278" s="30" t="s">
        <v>13689</v>
      </c>
      <c r="C1278" s="31" t="s">
        <v>19</v>
      </c>
      <c r="D1278" s="57">
        <v>25.91</v>
      </c>
      <c r="E1278" s="56">
        <v>26.14</v>
      </c>
    </row>
    <row r="1279" spans="1:5" ht="33.75" x14ac:dyDescent="0.25">
      <c r="A1279" s="51">
        <v>106466</v>
      </c>
      <c r="B1279" s="30" t="s">
        <v>13690</v>
      </c>
      <c r="C1279" s="31" t="s">
        <v>19</v>
      </c>
      <c r="D1279" s="57">
        <v>51.36</v>
      </c>
      <c r="E1279" s="56">
        <v>52.13</v>
      </c>
    </row>
    <row r="1280" spans="1:5" ht="33.75" x14ac:dyDescent="0.25">
      <c r="A1280" s="51">
        <v>106464</v>
      </c>
      <c r="B1280" s="30" t="s">
        <v>13691</v>
      </c>
      <c r="C1280" s="31" t="s">
        <v>19</v>
      </c>
      <c r="D1280" s="57">
        <v>69.73</v>
      </c>
      <c r="E1280" s="56">
        <v>70.5</v>
      </c>
    </row>
    <row r="1281" spans="1:5" ht="45" x14ac:dyDescent="0.25">
      <c r="A1281" s="51">
        <v>106476</v>
      </c>
      <c r="B1281" s="30" t="s">
        <v>13692</v>
      </c>
      <c r="C1281" s="31" t="s">
        <v>25</v>
      </c>
      <c r="D1281" s="57">
        <v>53.95</v>
      </c>
      <c r="E1281" s="56">
        <v>54.67</v>
      </c>
    </row>
    <row r="1282" spans="1:5" ht="33.75" x14ac:dyDescent="0.25">
      <c r="A1282" s="51">
        <v>106477</v>
      </c>
      <c r="B1282" s="30" t="s">
        <v>13693</v>
      </c>
      <c r="C1282" s="31" t="s">
        <v>25</v>
      </c>
      <c r="D1282" s="57">
        <v>45.31</v>
      </c>
      <c r="E1282" s="56">
        <v>46.03</v>
      </c>
    </row>
    <row r="1283" spans="1:5" ht="45" x14ac:dyDescent="0.25">
      <c r="A1283" s="51">
        <v>106478</v>
      </c>
      <c r="B1283" s="30" t="s">
        <v>13694</v>
      </c>
      <c r="C1283" s="31" t="s">
        <v>25</v>
      </c>
      <c r="D1283" s="57">
        <v>98.96</v>
      </c>
      <c r="E1283" s="56">
        <v>99.68</v>
      </c>
    </row>
    <row r="1284" spans="1:5" ht="33.75" x14ac:dyDescent="0.25">
      <c r="A1284" s="51">
        <v>106471</v>
      </c>
      <c r="B1284" s="30" t="s">
        <v>13695</v>
      </c>
      <c r="C1284" s="31" t="s">
        <v>25</v>
      </c>
      <c r="D1284" s="57">
        <v>126.47</v>
      </c>
      <c r="E1284" s="56">
        <v>128.22</v>
      </c>
    </row>
    <row r="1285" spans="1:5" ht="33.75" x14ac:dyDescent="0.25">
      <c r="A1285" s="51">
        <v>106470</v>
      </c>
      <c r="B1285" s="30" t="s">
        <v>13696</v>
      </c>
      <c r="C1285" s="31" t="s">
        <v>25</v>
      </c>
      <c r="D1285" s="57">
        <v>109.91</v>
      </c>
      <c r="E1285" s="56">
        <v>111.67</v>
      </c>
    </row>
    <row r="1286" spans="1:5" ht="33.75" x14ac:dyDescent="0.25">
      <c r="A1286" s="51">
        <v>106472</v>
      </c>
      <c r="B1286" s="30" t="s">
        <v>13697</v>
      </c>
      <c r="C1286" s="31" t="s">
        <v>25</v>
      </c>
      <c r="D1286" s="57">
        <v>156.08000000000001</v>
      </c>
      <c r="E1286" s="56">
        <v>157.84</v>
      </c>
    </row>
    <row r="1287" spans="1:5" ht="33.75" x14ac:dyDescent="0.25">
      <c r="A1287" s="51">
        <v>106475</v>
      </c>
      <c r="B1287" s="30" t="s">
        <v>13698</v>
      </c>
      <c r="C1287" s="31" t="s">
        <v>25</v>
      </c>
      <c r="D1287" s="57">
        <v>126.52</v>
      </c>
      <c r="E1287" s="56">
        <v>126.96</v>
      </c>
    </row>
    <row r="1288" spans="1:5" ht="33.75" x14ac:dyDescent="0.25">
      <c r="A1288" s="51">
        <v>106474</v>
      </c>
      <c r="B1288" s="30" t="s">
        <v>13699</v>
      </c>
      <c r="C1288" s="31" t="s">
        <v>25</v>
      </c>
      <c r="D1288" s="57">
        <v>96.64</v>
      </c>
      <c r="E1288" s="56">
        <v>97.08</v>
      </c>
    </row>
    <row r="1289" spans="1:5" ht="33.75" x14ac:dyDescent="0.25">
      <c r="A1289" s="51">
        <v>106473</v>
      </c>
      <c r="B1289" s="30" t="s">
        <v>13700</v>
      </c>
      <c r="C1289" s="31" t="s">
        <v>25</v>
      </c>
      <c r="D1289" s="57">
        <v>79.86</v>
      </c>
      <c r="E1289" s="56">
        <v>80.31</v>
      </c>
    </row>
    <row r="1290" spans="1:5" ht="33.75" x14ac:dyDescent="0.25">
      <c r="A1290" s="51">
        <v>101205</v>
      </c>
      <c r="B1290" s="30" t="s">
        <v>13701</v>
      </c>
      <c r="C1290" s="31" t="s">
        <v>25</v>
      </c>
      <c r="D1290" s="57">
        <v>34.25</v>
      </c>
      <c r="E1290" s="56">
        <v>35.380000000000003</v>
      </c>
    </row>
    <row r="1291" spans="1:5" ht="33.75" x14ac:dyDescent="0.25">
      <c r="A1291" s="51">
        <v>106463</v>
      </c>
      <c r="B1291" s="30" t="s">
        <v>13702</v>
      </c>
      <c r="C1291" s="31" t="s">
        <v>19</v>
      </c>
      <c r="D1291" s="57">
        <v>0</v>
      </c>
      <c r="E1291" s="56">
        <v>0</v>
      </c>
    </row>
    <row r="1292" spans="1:5" ht="33.75" x14ac:dyDescent="0.25">
      <c r="A1292" s="51">
        <v>106457</v>
      </c>
      <c r="B1292" s="30" t="s">
        <v>13703</v>
      </c>
      <c r="C1292" s="31" t="s">
        <v>25</v>
      </c>
      <c r="D1292" s="57">
        <v>5.43</v>
      </c>
      <c r="E1292" s="56">
        <v>5.69</v>
      </c>
    </row>
    <row r="1293" spans="1:5" ht="45" x14ac:dyDescent="0.25">
      <c r="A1293" s="51">
        <v>87905</v>
      </c>
      <c r="B1293" s="30" t="s">
        <v>12311</v>
      </c>
      <c r="C1293" s="31" t="s">
        <v>19</v>
      </c>
      <c r="D1293" s="57">
        <v>8.36</v>
      </c>
      <c r="E1293" s="56">
        <v>8.74</v>
      </c>
    </row>
    <row r="1294" spans="1:5" ht="33.75" x14ac:dyDescent="0.25">
      <c r="A1294" s="51">
        <v>87904</v>
      </c>
      <c r="B1294" s="30" t="s">
        <v>12312</v>
      </c>
      <c r="C1294" s="31" t="s">
        <v>19</v>
      </c>
      <c r="D1294" s="57">
        <v>8.93</v>
      </c>
      <c r="E1294" s="56">
        <v>9.34</v>
      </c>
    </row>
    <row r="1295" spans="1:5" ht="45" x14ac:dyDescent="0.25">
      <c r="A1295" s="51">
        <v>87908</v>
      </c>
      <c r="B1295" s="30" t="s">
        <v>12313</v>
      </c>
      <c r="C1295" s="31" t="s">
        <v>19</v>
      </c>
      <c r="D1295" s="57">
        <v>6.5</v>
      </c>
      <c r="E1295" s="56">
        <v>6.72</v>
      </c>
    </row>
    <row r="1296" spans="1:5" ht="45" x14ac:dyDescent="0.25">
      <c r="A1296" s="51">
        <v>87907</v>
      </c>
      <c r="B1296" s="30" t="s">
        <v>12314</v>
      </c>
      <c r="C1296" s="31" t="s">
        <v>19</v>
      </c>
      <c r="D1296" s="57">
        <v>7.07</v>
      </c>
      <c r="E1296" s="56">
        <v>7.32</v>
      </c>
    </row>
    <row r="1297" spans="1:5" ht="45" x14ac:dyDescent="0.25">
      <c r="A1297" s="51">
        <v>87903</v>
      </c>
      <c r="B1297" s="30" t="s">
        <v>12315</v>
      </c>
      <c r="C1297" s="31" t="s">
        <v>19</v>
      </c>
      <c r="D1297" s="57">
        <v>13.76</v>
      </c>
      <c r="E1297" s="56">
        <v>13.99</v>
      </c>
    </row>
    <row r="1298" spans="1:5" ht="45" x14ac:dyDescent="0.25">
      <c r="A1298" s="51">
        <v>87902</v>
      </c>
      <c r="B1298" s="30" t="s">
        <v>12316</v>
      </c>
      <c r="C1298" s="31" t="s">
        <v>19</v>
      </c>
      <c r="D1298" s="57">
        <v>14.2</v>
      </c>
      <c r="E1298" s="56">
        <v>14.45</v>
      </c>
    </row>
    <row r="1299" spans="1:5" ht="45" x14ac:dyDescent="0.25">
      <c r="A1299" s="51">
        <v>87900</v>
      </c>
      <c r="B1299" s="30" t="s">
        <v>12317</v>
      </c>
      <c r="C1299" s="31" t="s">
        <v>19</v>
      </c>
      <c r="D1299" s="57">
        <v>9.41</v>
      </c>
      <c r="E1299" s="56">
        <v>9.64</v>
      </c>
    </row>
    <row r="1300" spans="1:5" ht="45" x14ac:dyDescent="0.25">
      <c r="A1300" s="51">
        <v>87899</v>
      </c>
      <c r="B1300" s="30" t="s">
        <v>12318</v>
      </c>
      <c r="C1300" s="31" t="s">
        <v>19</v>
      </c>
      <c r="D1300" s="57">
        <v>9.61</v>
      </c>
      <c r="E1300" s="56">
        <v>9.85</v>
      </c>
    </row>
    <row r="1301" spans="1:5" ht="45" x14ac:dyDescent="0.25">
      <c r="A1301" s="51">
        <v>87894</v>
      </c>
      <c r="B1301" s="30" t="s">
        <v>12319</v>
      </c>
      <c r="C1301" s="31" t="s">
        <v>19</v>
      </c>
      <c r="D1301" s="57">
        <v>7.17</v>
      </c>
      <c r="E1301" s="56">
        <v>7.48</v>
      </c>
    </row>
    <row r="1302" spans="1:5" ht="33.75" x14ac:dyDescent="0.25">
      <c r="A1302" s="51">
        <v>87893</v>
      </c>
      <c r="B1302" s="30" t="s">
        <v>12320</v>
      </c>
      <c r="C1302" s="31" t="s">
        <v>19</v>
      </c>
      <c r="D1302" s="57">
        <v>7.74</v>
      </c>
      <c r="E1302" s="56">
        <v>8.08</v>
      </c>
    </row>
    <row r="1303" spans="1:5" ht="45" x14ac:dyDescent="0.25">
      <c r="A1303" s="51">
        <v>87897</v>
      </c>
      <c r="B1303" s="30" t="s">
        <v>12321</v>
      </c>
      <c r="C1303" s="31" t="s">
        <v>19</v>
      </c>
      <c r="D1303" s="57">
        <v>5.36</v>
      </c>
      <c r="E1303" s="56">
        <v>5.52</v>
      </c>
    </row>
    <row r="1304" spans="1:5" ht="45" x14ac:dyDescent="0.25">
      <c r="A1304" s="51">
        <v>87896</v>
      </c>
      <c r="B1304" s="30" t="s">
        <v>3980</v>
      </c>
      <c r="C1304" s="31" t="s">
        <v>19</v>
      </c>
      <c r="D1304" s="57">
        <v>5.93</v>
      </c>
      <c r="E1304" s="56">
        <v>6.12</v>
      </c>
    </row>
    <row r="1305" spans="1:5" ht="45" x14ac:dyDescent="0.25">
      <c r="A1305" s="51">
        <v>87892</v>
      </c>
      <c r="B1305" s="30" t="s">
        <v>12322</v>
      </c>
      <c r="C1305" s="31" t="s">
        <v>19</v>
      </c>
      <c r="D1305" s="57">
        <v>13.02</v>
      </c>
      <c r="E1305" s="56">
        <v>13.22</v>
      </c>
    </row>
    <row r="1306" spans="1:5" ht="45" x14ac:dyDescent="0.25">
      <c r="A1306" s="51">
        <v>87891</v>
      </c>
      <c r="B1306" s="30" t="s">
        <v>3979</v>
      </c>
      <c r="C1306" s="31" t="s">
        <v>19</v>
      </c>
      <c r="D1306" s="57">
        <v>13.46</v>
      </c>
      <c r="E1306" s="56">
        <v>13.68</v>
      </c>
    </row>
    <row r="1307" spans="1:5" ht="45" x14ac:dyDescent="0.25">
      <c r="A1307" s="51">
        <v>87889</v>
      </c>
      <c r="B1307" s="30" t="s">
        <v>12323</v>
      </c>
      <c r="C1307" s="31" t="s">
        <v>19</v>
      </c>
      <c r="D1307" s="57">
        <v>8.67</v>
      </c>
      <c r="E1307" s="56">
        <v>8.8699999999999992</v>
      </c>
    </row>
    <row r="1308" spans="1:5" ht="45" x14ac:dyDescent="0.25">
      <c r="A1308" s="51">
        <v>87888</v>
      </c>
      <c r="B1308" s="30" t="s">
        <v>12324</v>
      </c>
      <c r="C1308" s="31" t="s">
        <v>19</v>
      </c>
      <c r="D1308" s="57">
        <v>8.8699999999999992</v>
      </c>
      <c r="E1308" s="56">
        <v>9.08</v>
      </c>
    </row>
    <row r="1309" spans="1:5" ht="33.75" x14ac:dyDescent="0.25">
      <c r="A1309" s="51">
        <v>104411</v>
      </c>
      <c r="B1309" s="30" t="s">
        <v>12325</v>
      </c>
      <c r="C1309" s="31" t="s">
        <v>19</v>
      </c>
      <c r="D1309" s="57">
        <v>4.8499999999999996</v>
      </c>
      <c r="E1309" s="56">
        <v>4.99</v>
      </c>
    </row>
    <row r="1310" spans="1:5" ht="33.75" x14ac:dyDescent="0.25">
      <c r="A1310" s="51">
        <v>104410</v>
      </c>
      <c r="B1310" s="30" t="s">
        <v>12326</v>
      </c>
      <c r="C1310" s="31" t="s">
        <v>19</v>
      </c>
      <c r="D1310" s="57">
        <v>5.49</v>
      </c>
      <c r="E1310" s="56">
        <v>5.66</v>
      </c>
    </row>
    <row r="1311" spans="1:5" ht="33.75" x14ac:dyDescent="0.25">
      <c r="A1311" s="51">
        <v>87879</v>
      </c>
      <c r="B1311" s="30" t="s">
        <v>12327</v>
      </c>
      <c r="C1311" s="31" t="s">
        <v>19</v>
      </c>
      <c r="D1311" s="57">
        <v>4.67</v>
      </c>
      <c r="E1311" s="56">
        <v>4.84</v>
      </c>
    </row>
    <row r="1312" spans="1:5" ht="33.75" x14ac:dyDescent="0.25">
      <c r="A1312" s="51">
        <v>87878</v>
      </c>
      <c r="B1312" s="30" t="s">
        <v>12328</v>
      </c>
      <c r="C1312" s="31" t="s">
        <v>19</v>
      </c>
      <c r="D1312" s="57">
        <v>5.24</v>
      </c>
      <c r="E1312" s="56">
        <v>5.44</v>
      </c>
    </row>
    <row r="1313" spans="1:5" ht="33.75" x14ac:dyDescent="0.25">
      <c r="A1313" s="51">
        <v>87885</v>
      </c>
      <c r="B1313" s="30" t="s">
        <v>3976</v>
      </c>
      <c r="C1313" s="31" t="s">
        <v>19</v>
      </c>
      <c r="D1313" s="57">
        <v>11.34</v>
      </c>
      <c r="E1313" s="56">
        <v>11.43</v>
      </c>
    </row>
    <row r="1314" spans="1:5" ht="33.75" x14ac:dyDescent="0.25">
      <c r="A1314" s="51">
        <v>87884</v>
      </c>
      <c r="B1314" s="30" t="s">
        <v>3975</v>
      </c>
      <c r="C1314" s="31" t="s">
        <v>19</v>
      </c>
      <c r="D1314" s="57">
        <v>11.78</v>
      </c>
      <c r="E1314" s="56">
        <v>11.89</v>
      </c>
    </row>
    <row r="1315" spans="1:5" ht="45" x14ac:dyDescent="0.25">
      <c r="A1315" s="51">
        <v>87882</v>
      </c>
      <c r="B1315" s="30" t="s">
        <v>3974</v>
      </c>
      <c r="C1315" s="31" t="s">
        <v>19</v>
      </c>
      <c r="D1315" s="57">
        <v>6.99</v>
      </c>
      <c r="E1315" s="56">
        <v>7.08</v>
      </c>
    </row>
    <row r="1316" spans="1:5" ht="33.75" x14ac:dyDescent="0.25">
      <c r="A1316" s="51">
        <v>87881</v>
      </c>
      <c r="B1316" s="30" t="s">
        <v>3973</v>
      </c>
      <c r="C1316" s="31" t="s">
        <v>19</v>
      </c>
      <c r="D1316" s="57">
        <v>7.19</v>
      </c>
      <c r="E1316" s="56">
        <v>7.29</v>
      </c>
    </row>
    <row r="1317" spans="1:5" ht="33.75" x14ac:dyDescent="0.25">
      <c r="A1317" s="51">
        <v>87887</v>
      </c>
      <c r="B1317" s="30" t="s">
        <v>3978</v>
      </c>
      <c r="C1317" s="31" t="s">
        <v>19</v>
      </c>
      <c r="D1317" s="57">
        <v>18.89</v>
      </c>
      <c r="E1317" s="56">
        <v>19.190000000000001</v>
      </c>
    </row>
    <row r="1318" spans="1:5" ht="33.75" x14ac:dyDescent="0.25">
      <c r="A1318" s="51">
        <v>87886</v>
      </c>
      <c r="B1318" s="30" t="s">
        <v>3977</v>
      </c>
      <c r="C1318" s="31" t="s">
        <v>19</v>
      </c>
      <c r="D1318" s="57">
        <v>19.84</v>
      </c>
      <c r="E1318" s="56">
        <v>20.18</v>
      </c>
    </row>
    <row r="1319" spans="1:5" ht="45" x14ac:dyDescent="0.25">
      <c r="A1319" s="51">
        <v>87911</v>
      </c>
      <c r="B1319" s="30" t="s">
        <v>3982</v>
      </c>
      <c r="C1319" s="31" t="s">
        <v>19</v>
      </c>
      <c r="D1319" s="57">
        <v>24.51</v>
      </c>
      <c r="E1319" s="56">
        <v>25.14</v>
      </c>
    </row>
    <row r="1320" spans="1:5" ht="33.75" x14ac:dyDescent="0.25">
      <c r="A1320" s="51">
        <v>87910</v>
      </c>
      <c r="B1320" s="30" t="s">
        <v>3981</v>
      </c>
      <c r="C1320" s="31" t="s">
        <v>19</v>
      </c>
      <c r="D1320" s="57">
        <v>25.46</v>
      </c>
      <c r="E1320" s="56">
        <v>26.13</v>
      </c>
    </row>
    <row r="1321" spans="1:5" ht="22.5" x14ac:dyDescent="0.25">
      <c r="A1321" s="51">
        <v>103686</v>
      </c>
      <c r="B1321" s="30" t="s">
        <v>3572</v>
      </c>
      <c r="C1321" s="31" t="s">
        <v>29</v>
      </c>
      <c r="D1321" s="57">
        <v>749.25</v>
      </c>
      <c r="E1321" s="56">
        <v>755.75</v>
      </c>
    </row>
    <row r="1322" spans="1:5" ht="22.5" x14ac:dyDescent="0.25">
      <c r="A1322" s="51">
        <v>103685</v>
      </c>
      <c r="B1322" s="30" t="s">
        <v>3571</v>
      </c>
      <c r="C1322" s="31" t="s">
        <v>29</v>
      </c>
      <c r="D1322" s="57">
        <v>687.57</v>
      </c>
      <c r="E1322" s="56">
        <v>690.37</v>
      </c>
    </row>
    <row r="1323" spans="1:5" ht="22.5" x14ac:dyDescent="0.25">
      <c r="A1323" s="51">
        <v>103669</v>
      </c>
      <c r="B1323" s="30" t="s">
        <v>12329</v>
      </c>
      <c r="C1323" s="31" t="s">
        <v>29</v>
      </c>
      <c r="D1323" s="57">
        <v>987.38</v>
      </c>
      <c r="E1323" s="56">
        <v>1005.02</v>
      </c>
    </row>
    <row r="1324" spans="1:5" ht="22.5" x14ac:dyDescent="0.25">
      <c r="A1324" s="51">
        <v>103672</v>
      </c>
      <c r="B1324" s="30" t="s">
        <v>3567</v>
      </c>
      <c r="C1324" s="31" t="s">
        <v>29</v>
      </c>
      <c r="D1324" s="57">
        <v>682.49</v>
      </c>
      <c r="E1324" s="56">
        <v>684.96</v>
      </c>
    </row>
    <row r="1325" spans="1:5" ht="22.5" x14ac:dyDescent="0.25">
      <c r="A1325" s="51">
        <v>103671</v>
      </c>
      <c r="B1325" s="30" t="s">
        <v>1421</v>
      </c>
      <c r="C1325" s="31" t="s">
        <v>29</v>
      </c>
      <c r="D1325" s="57">
        <v>728.06</v>
      </c>
      <c r="E1325" s="56">
        <v>730.93</v>
      </c>
    </row>
    <row r="1326" spans="1:5" ht="33.75" x14ac:dyDescent="0.25">
      <c r="A1326" s="51">
        <v>103688</v>
      </c>
      <c r="B1326" s="30" t="s">
        <v>1430</v>
      </c>
      <c r="C1326" s="31" t="s">
        <v>29</v>
      </c>
      <c r="D1326" s="57">
        <v>862.38</v>
      </c>
      <c r="E1326" s="56">
        <v>872.85</v>
      </c>
    </row>
    <row r="1327" spans="1:5" ht="33.75" x14ac:dyDescent="0.25">
      <c r="A1327" s="51">
        <v>103687</v>
      </c>
      <c r="B1327" s="30" t="s">
        <v>1429</v>
      </c>
      <c r="C1327" s="31" t="s">
        <v>29</v>
      </c>
      <c r="D1327" s="57">
        <v>1116.71</v>
      </c>
      <c r="E1327" s="56">
        <v>1141.71</v>
      </c>
    </row>
    <row r="1328" spans="1:5" ht="33.75" x14ac:dyDescent="0.25">
      <c r="A1328" s="51">
        <v>103684</v>
      </c>
      <c r="B1328" s="30" t="s">
        <v>3570</v>
      </c>
      <c r="C1328" s="31" t="s">
        <v>29</v>
      </c>
      <c r="D1328" s="57">
        <v>700.67</v>
      </c>
      <c r="E1328" s="56">
        <v>704.23</v>
      </c>
    </row>
    <row r="1329" spans="1:5" ht="45" x14ac:dyDescent="0.25">
      <c r="A1329" s="51">
        <v>103681</v>
      </c>
      <c r="B1329" s="30" t="s">
        <v>1426</v>
      </c>
      <c r="C1329" s="31" t="s">
        <v>29</v>
      </c>
      <c r="D1329" s="57">
        <v>754.83</v>
      </c>
      <c r="E1329" s="56">
        <v>759.29</v>
      </c>
    </row>
    <row r="1330" spans="1:5" ht="45" x14ac:dyDescent="0.25">
      <c r="A1330" s="51">
        <v>103679</v>
      </c>
      <c r="B1330" s="30" t="s">
        <v>1424</v>
      </c>
      <c r="C1330" s="31" t="s">
        <v>29</v>
      </c>
      <c r="D1330" s="57">
        <v>825.33</v>
      </c>
      <c r="E1330" s="56">
        <v>833.65</v>
      </c>
    </row>
    <row r="1331" spans="1:5" ht="45" x14ac:dyDescent="0.25">
      <c r="A1331" s="51">
        <v>103677</v>
      </c>
      <c r="B1331" s="30" t="s">
        <v>12330</v>
      </c>
      <c r="C1331" s="31" t="s">
        <v>29</v>
      </c>
      <c r="D1331" s="57">
        <v>869.35</v>
      </c>
      <c r="E1331" s="56">
        <v>880.2</v>
      </c>
    </row>
    <row r="1332" spans="1:5" ht="33.75" x14ac:dyDescent="0.25">
      <c r="A1332" s="51">
        <v>103675</v>
      </c>
      <c r="B1332" s="30" t="s">
        <v>3569</v>
      </c>
      <c r="C1332" s="31" t="s">
        <v>29</v>
      </c>
      <c r="D1332" s="57">
        <v>682.84</v>
      </c>
      <c r="E1332" s="56">
        <v>685.37</v>
      </c>
    </row>
    <row r="1333" spans="1:5" ht="45" x14ac:dyDescent="0.25">
      <c r="A1333" s="51">
        <v>103680</v>
      </c>
      <c r="B1333" s="30" t="s">
        <v>1425</v>
      </c>
      <c r="C1333" s="31" t="s">
        <v>29</v>
      </c>
      <c r="D1333" s="57">
        <v>873.32</v>
      </c>
      <c r="E1333" s="56">
        <v>884.66</v>
      </c>
    </row>
    <row r="1334" spans="1:5" ht="45" x14ac:dyDescent="0.25">
      <c r="A1334" s="51">
        <v>103678</v>
      </c>
      <c r="B1334" s="30" t="s">
        <v>12331</v>
      </c>
      <c r="C1334" s="31" t="s">
        <v>29</v>
      </c>
      <c r="D1334" s="57">
        <v>947.99</v>
      </c>
      <c r="E1334" s="56">
        <v>963.25</v>
      </c>
    </row>
    <row r="1335" spans="1:5" ht="45" x14ac:dyDescent="0.25">
      <c r="A1335" s="51">
        <v>103676</v>
      </c>
      <c r="B1335" s="30" t="s">
        <v>1423</v>
      </c>
      <c r="C1335" s="31" t="s">
        <v>29</v>
      </c>
      <c r="D1335" s="57">
        <v>1047.26</v>
      </c>
      <c r="E1335" s="56">
        <v>1068.2</v>
      </c>
    </row>
    <row r="1336" spans="1:5" ht="33.75" x14ac:dyDescent="0.25">
      <c r="A1336" s="51">
        <v>103674</v>
      </c>
      <c r="B1336" s="30" t="s">
        <v>3568</v>
      </c>
      <c r="C1336" s="31" t="s">
        <v>29</v>
      </c>
      <c r="D1336" s="57">
        <v>703.42</v>
      </c>
      <c r="E1336" s="56">
        <v>707.13</v>
      </c>
    </row>
    <row r="1337" spans="1:5" ht="45" x14ac:dyDescent="0.25">
      <c r="A1337" s="51">
        <v>103683</v>
      </c>
      <c r="B1337" s="30" t="s">
        <v>1428</v>
      </c>
      <c r="C1337" s="31" t="s">
        <v>29</v>
      </c>
      <c r="D1337" s="57">
        <v>1307.44</v>
      </c>
      <c r="E1337" s="56">
        <v>1343.26</v>
      </c>
    </row>
    <row r="1338" spans="1:5" ht="33.75" x14ac:dyDescent="0.25">
      <c r="A1338" s="51">
        <v>103682</v>
      </c>
      <c r="B1338" s="30" t="s">
        <v>1427</v>
      </c>
      <c r="C1338" s="31" t="s">
        <v>29</v>
      </c>
      <c r="D1338" s="57">
        <v>1006.54</v>
      </c>
      <c r="E1338" s="56">
        <v>1025.23</v>
      </c>
    </row>
    <row r="1339" spans="1:5" ht="22.5" x14ac:dyDescent="0.25">
      <c r="A1339" s="51">
        <v>103670</v>
      </c>
      <c r="B1339" s="30" t="s">
        <v>39</v>
      </c>
      <c r="C1339" s="31" t="s">
        <v>29</v>
      </c>
      <c r="D1339" s="57">
        <v>309.5</v>
      </c>
      <c r="E1339" s="56">
        <v>327.14</v>
      </c>
    </row>
    <row r="1340" spans="1:5" ht="22.5" x14ac:dyDescent="0.25">
      <c r="A1340" s="51">
        <v>103673</v>
      </c>
      <c r="B1340" s="30" t="s">
        <v>1422</v>
      </c>
      <c r="C1340" s="31" t="s">
        <v>29</v>
      </c>
      <c r="D1340" s="57">
        <v>43.63</v>
      </c>
      <c r="E1340" s="56">
        <v>46.1</v>
      </c>
    </row>
    <row r="1341" spans="1:5" ht="45" x14ac:dyDescent="0.25">
      <c r="A1341" s="51">
        <v>91084</v>
      </c>
      <c r="B1341" s="30" t="s">
        <v>13314</v>
      </c>
      <c r="C1341" s="31" t="s">
        <v>19</v>
      </c>
      <c r="D1341" s="57">
        <v>266.73</v>
      </c>
      <c r="E1341" s="56">
        <v>271.58999999999997</v>
      </c>
    </row>
    <row r="1342" spans="1:5" ht="45" x14ac:dyDescent="0.25">
      <c r="A1342" s="51">
        <v>91080</v>
      </c>
      <c r="B1342" s="30" t="s">
        <v>13315</v>
      </c>
      <c r="C1342" s="31" t="s">
        <v>19</v>
      </c>
      <c r="D1342" s="57">
        <v>221.11</v>
      </c>
      <c r="E1342" s="56">
        <v>224.12</v>
      </c>
    </row>
    <row r="1343" spans="1:5" ht="45" x14ac:dyDescent="0.25">
      <c r="A1343" s="51">
        <v>91101</v>
      </c>
      <c r="B1343" s="30" t="s">
        <v>13316</v>
      </c>
      <c r="C1343" s="31" t="s">
        <v>19</v>
      </c>
      <c r="D1343" s="57">
        <v>251.18</v>
      </c>
      <c r="E1343" s="56">
        <v>255.45</v>
      </c>
    </row>
    <row r="1344" spans="1:5" ht="45" x14ac:dyDescent="0.25">
      <c r="A1344" s="51">
        <v>91097</v>
      </c>
      <c r="B1344" s="30" t="s">
        <v>13317</v>
      </c>
      <c r="C1344" s="31" t="s">
        <v>19</v>
      </c>
      <c r="D1344" s="57">
        <v>215.3</v>
      </c>
      <c r="E1344" s="56">
        <v>218.08</v>
      </c>
    </row>
    <row r="1345" spans="1:5" ht="45" x14ac:dyDescent="0.25">
      <c r="A1345" s="51">
        <v>91082</v>
      </c>
      <c r="B1345" s="30" t="s">
        <v>13318</v>
      </c>
      <c r="C1345" s="31" t="s">
        <v>19</v>
      </c>
      <c r="D1345" s="57">
        <v>243.99</v>
      </c>
      <c r="E1345" s="56">
        <v>247.77</v>
      </c>
    </row>
    <row r="1346" spans="1:5" ht="45" x14ac:dyDescent="0.25">
      <c r="A1346" s="51">
        <v>91078</v>
      </c>
      <c r="B1346" s="30" t="s">
        <v>13319</v>
      </c>
      <c r="C1346" s="31" t="s">
        <v>19</v>
      </c>
      <c r="D1346" s="57">
        <v>210.36</v>
      </c>
      <c r="E1346" s="56">
        <v>212.83</v>
      </c>
    </row>
    <row r="1347" spans="1:5" ht="56.25" x14ac:dyDescent="0.25">
      <c r="A1347" s="51">
        <v>91099</v>
      </c>
      <c r="B1347" s="30" t="s">
        <v>13320</v>
      </c>
      <c r="C1347" s="31" t="s">
        <v>19</v>
      </c>
      <c r="D1347" s="57">
        <v>233.29</v>
      </c>
      <c r="E1347" s="56">
        <v>236.67</v>
      </c>
    </row>
    <row r="1348" spans="1:5" ht="56.25" x14ac:dyDescent="0.25">
      <c r="A1348" s="51">
        <v>91095</v>
      </c>
      <c r="B1348" s="30" t="s">
        <v>13321</v>
      </c>
      <c r="C1348" s="31" t="s">
        <v>19</v>
      </c>
      <c r="D1348" s="57">
        <v>205.82</v>
      </c>
      <c r="E1348" s="56">
        <v>208.12</v>
      </c>
    </row>
    <row r="1349" spans="1:5" ht="45" x14ac:dyDescent="0.25">
      <c r="A1349" s="51">
        <v>91076</v>
      </c>
      <c r="B1349" s="30" t="s">
        <v>13322</v>
      </c>
      <c r="C1349" s="31" t="s">
        <v>19</v>
      </c>
      <c r="D1349" s="57">
        <v>305.82</v>
      </c>
      <c r="E1349" s="56">
        <v>316.87</v>
      </c>
    </row>
    <row r="1350" spans="1:5" ht="45" x14ac:dyDescent="0.25">
      <c r="A1350" s="51">
        <v>91072</v>
      </c>
      <c r="B1350" s="30" t="s">
        <v>13323</v>
      </c>
      <c r="C1350" s="31" t="s">
        <v>19</v>
      </c>
      <c r="D1350" s="57">
        <v>269.74</v>
      </c>
      <c r="E1350" s="56">
        <v>279.33</v>
      </c>
    </row>
    <row r="1351" spans="1:5" ht="45" x14ac:dyDescent="0.25">
      <c r="A1351" s="51">
        <v>91093</v>
      </c>
      <c r="B1351" s="30" t="s">
        <v>13324</v>
      </c>
      <c r="C1351" s="31" t="s">
        <v>19</v>
      </c>
      <c r="D1351" s="57">
        <v>315.02999999999997</v>
      </c>
      <c r="E1351" s="56">
        <v>326.86</v>
      </c>
    </row>
    <row r="1352" spans="1:5" ht="45" x14ac:dyDescent="0.25">
      <c r="A1352" s="51">
        <v>91089</v>
      </c>
      <c r="B1352" s="30" t="s">
        <v>13325</v>
      </c>
      <c r="C1352" s="31" t="s">
        <v>19</v>
      </c>
      <c r="D1352" s="57">
        <v>285.54000000000002</v>
      </c>
      <c r="E1352" s="56">
        <v>296.18</v>
      </c>
    </row>
    <row r="1353" spans="1:5" ht="45" x14ac:dyDescent="0.25">
      <c r="A1353" s="51">
        <v>91074</v>
      </c>
      <c r="B1353" s="30" t="s">
        <v>13326</v>
      </c>
      <c r="C1353" s="31" t="s">
        <v>19</v>
      </c>
      <c r="D1353" s="57">
        <v>209.15</v>
      </c>
      <c r="E1353" s="56">
        <v>214.52</v>
      </c>
    </row>
    <row r="1354" spans="1:5" ht="45" x14ac:dyDescent="0.25">
      <c r="A1354" s="51">
        <v>91070</v>
      </c>
      <c r="B1354" s="30" t="s">
        <v>13327</v>
      </c>
      <c r="C1354" s="31" t="s">
        <v>19</v>
      </c>
      <c r="D1354" s="57">
        <v>181.92</v>
      </c>
      <c r="E1354" s="56">
        <v>186.19</v>
      </c>
    </row>
    <row r="1355" spans="1:5" ht="45" x14ac:dyDescent="0.25">
      <c r="A1355" s="51">
        <v>91091</v>
      </c>
      <c r="B1355" s="30" t="s">
        <v>13328</v>
      </c>
      <c r="C1355" s="31" t="s">
        <v>19</v>
      </c>
      <c r="D1355" s="57">
        <v>219.04</v>
      </c>
      <c r="E1355" s="56">
        <v>225.16</v>
      </c>
    </row>
    <row r="1356" spans="1:5" ht="45" x14ac:dyDescent="0.25">
      <c r="A1356" s="51">
        <v>91087</v>
      </c>
      <c r="B1356" s="30" t="s">
        <v>13329</v>
      </c>
      <c r="C1356" s="31" t="s">
        <v>19</v>
      </c>
      <c r="D1356" s="57">
        <v>196.33</v>
      </c>
      <c r="E1356" s="56">
        <v>201.56</v>
      </c>
    </row>
    <row r="1357" spans="1:5" ht="45" x14ac:dyDescent="0.25">
      <c r="A1357" s="51">
        <v>91083</v>
      </c>
      <c r="B1357" s="30" t="s">
        <v>13330</v>
      </c>
      <c r="C1357" s="31" t="s">
        <v>19</v>
      </c>
      <c r="D1357" s="57">
        <v>309.92</v>
      </c>
      <c r="E1357" s="56">
        <v>317.43</v>
      </c>
    </row>
    <row r="1358" spans="1:5" ht="45" x14ac:dyDescent="0.25">
      <c r="A1358" s="51">
        <v>91079</v>
      </c>
      <c r="B1358" s="30" t="s">
        <v>13331</v>
      </c>
      <c r="C1358" s="31" t="s">
        <v>19</v>
      </c>
      <c r="D1358" s="57">
        <v>202.73</v>
      </c>
      <c r="E1358" s="56">
        <v>205.87</v>
      </c>
    </row>
    <row r="1359" spans="1:5" ht="45" x14ac:dyDescent="0.25">
      <c r="A1359" s="51">
        <v>91100</v>
      </c>
      <c r="B1359" s="30" t="s">
        <v>13332</v>
      </c>
      <c r="C1359" s="31" t="s">
        <v>19</v>
      </c>
      <c r="D1359" s="57">
        <v>264.91000000000003</v>
      </c>
      <c r="E1359" s="56">
        <v>270.58</v>
      </c>
    </row>
    <row r="1360" spans="1:5" ht="45" x14ac:dyDescent="0.25">
      <c r="A1360" s="51">
        <v>91096</v>
      </c>
      <c r="B1360" s="30" t="s">
        <v>13333</v>
      </c>
      <c r="C1360" s="31" t="s">
        <v>19</v>
      </c>
      <c r="D1360" s="57">
        <v>194.01</v>
      </c>
      <c r="E1360" s="56">
        <v>196.79</v>
      </c>
    </row>
    <row r="1361" spans="1:5" ht="45" x14ac:dyDescent="0.25">
      <c r="A1361" s="51">
        <v>91081</v>
      </c>
      <c r="B1361" s="30" t="s">
        <v>13334</v>
      </c>
      <c r="C1361" s="31" t="s">
        <v>19</v>
      </c>
      <c r="D1361" s="57">
        <v>254.53</v>
      </c>
      <c r="E1361" s="56">
        <v>259.58</v>
      </c>
    </row>
    <row r="1362" spans="1:5" ht="45" x14ac:dyDescent="0.25">
      <c r="A1362" s="51">
        <v>91077</v>
      </c>
      <c r="B1362" s="30" t="s">
        <v>13335</v>
      </c>
      <c r="C1362" s="31" t="s">
        <v>19</v>
      </c>
      <c r="D1362" s="57">
        <v>189.01</v>
      </c>
      <c r="E1362" s="56">
        <v>191.49</v>
      </c>
    </row>
    <row r="1363" spans="1:5" ht="56.25" x14ac:dyDescent="0.25">
      <c r="A1363" s="51">
        <v>91098</v>
      </c>
      <c r="B1363" s="30" t="s">
        <v>13336</v>
      </c>
      <c r="C1363" s="31" t="s">
        <v>19</v>
      </c>
      <c r="D1363" s="57">
        <v>229.5</v>
      </c>
      <c r="E1363" s="56">
        <v>233.56</v>
      </c>
    </row>
    <row r="1364" spans="1:5" ht="56.25" x14ac:dyDescent="0.25">
      <c r="A1364" s="51">
        <v>91094</v>
      </c>
      <c r="B1364" s="30" t="s">
        <v>13337</v>
      </c>
      <c r="C1364" s="31" t="s">
        <v>19</v>
      </c>
      <c r="D1364" s="57">
        <v>182.65</v>
      </c>
      <c r="E1364" s="56">
        <v>184.9</v>
      </c>
    </row>
    <row r="1365" spans="1:5" ht="45" x14ac:dyDescent="0.25">
      <c r="A1365" s="51">
        <v>91075</v>
      </c>
      <c r="B1365" s="30" t="s">
        <v>13338</v>
      </c>
      <c r="C1365" s="31" t="s">
        <v>19</v>
      </c>
      <c r="D1365" s="57">
        <v>329.4</v>
      </c>
      <c r="E1365" s="56">
        <v>341.84</v>
      </c>
    </row>
    <row r="1366" spans="1:5" ht="45" x14ac:dyDescent="0.25">
      <c r="A1366" s="51">
        <v>91071</v>
      </c>
      <c r="B1366" s="30" t="s">
        <v>13339</v>
      </c>
      <c r="C1366" s="31" t="s">
        <v>19</v>
      </c>
      <c r="D1366" s="57">
        <v>259.74</v>
      </c>
      <c r="E1366" s="56">
        <v>269.33999999999997</v>
      </c>
    </row>
    <row r="1367" spans="1:5" ht="45" x14ac:dyDescent="0.25">
      <c r="A1367" s="51">
        <v>91092</v>
      </c>
      <c r="B1367" s="30" t="s">
        <v>13340</v>
      </c>
      <c r="C1367" s="31" t="s">
        <v>19</v>
      </c>
      <c r="D1367" s="57">
        <v>323.56</v>
      </c>
      <c r="E1367" s="56">
        <v>336.14</v>
      </c>
    </row>
    <row r="1368" spans="1:5" ht="45" x14ac:dyDescent="0.25">
      <c r="A1368" s="51">
        <v>91088</v>
      </c>
      <c r="B1368" s="30" t="s">
        <v>13341</v>
      </c>
      <c r="C1368" s="31" t="s">
        <v>19</v>
      </c>
      <c r="D1368" s="57">
        <v>273.60000000000002</v>
      </c>
      <c r="E1368" s="56">
        <v>284.14999999999998</v>
      </c>
    </row>
    <row r="1369" spans="1:5" ht="45" x14ac:dyDescent="0.25">
      <c r="A1369" s="51">
        <v>91073</v>
      </c>
      <c r="B1369" s="30" t="s">
        <v>13342</v>
      </c>
      <c r="C1369" s="31" t="s">
        <v>19</v>
      </c>
      <c r="D1369" s="57">
        <v>216.25</v>
      </c>
      <c r="E1369" s="56">
        <v>222.29</v>
      </c>
    </row>
    <row r="1370" spans="1:5" ht="45" x14ac:dyDescent="0.25">
      <c r="A1370" s="51">
        <v>91069</v>
      </c>
      <c r="B1370" s="30" t="s">
        <v>13343</v>
      </c>
      <c r="C1370" s="31" t="s">
        <v>19</v>
      </c>
      <c r="D1370" s="57">
        <v>170.09</v>
      </c>
      <c r="E1370" s="56">
        <v>174.33</v>
      </c>
    </row>
    <row r="1371" spans="1:5" ht="45" x14ac:dyDescent="0.25">
      <c r="A1371" s="51">
        <v>91090</v>
      </c>
      <c r="B1371" s="30" t="s">
        <v>13344</v>
      </c>
      <c r="C1371" s="31" t="s">
        <v>19</v>
      </c>
      <c r="D1371" s="57">
        <v>218.11</v>
      </c>
      <c r="E1371" s="56">
        <v>224.61</v>
      </c>
    </row>
    <row r="1372" spans="1:5" ht="45" x14ac:dyDescent="0.25">
      <c r="A1372" s="51">
        <v>91086</v>
      </c>
      <c r="B1372" s="30" t="s">
        <v>13345</v>
      </c>
      <c r="C1372" s="31" t="s">
        <v>19</v>
      </c>
      <c r="D1372" s="57">
        <v>183.26</v>
      </c>
      <c r="E1372" s="56">
        <v>188.4</v>
      </c>
    </row>
    <row r="1373" spans="1:5" ht="22.5" x14ac:dyDescent="0.25">
      <c r="A1373" s="51">
        <v>105522</v>
      </c>
      <c r="B1373" s="30" t="s">
        <v>6114</v>
      </c>
      <c r="C1373" s="31" t="s">
        <v>19</v>
      </c>
      <c r="D1373" s="57">
        <v>0</v>
      </c>
      <c r="E1373" s="56">
        <v>0</v>
      </c>
    </row>
    <row r="1374" spans="1:5" ht="22.5" x14ac:dyDescent="0.25">
      <c r="A1374" s="51">
        <v>104281</v>
      </c>
      <c r="B1374" s="30" t="s">
        <v>6115</v>
      </c>
      <c r="C1374" s="31" t="s">
        <v>28</v>
      </c>
      <c r="D1374" s="57">
        <v>0</v>
      </c>
      <c r="E1374" s="56">
        <v>0</v>
      </c>
    </row>
    <row r="1375" spans="1:5" ht="22.5" x14ac:dyDescent="0.25">
      <c r="A1375" s="51">
        <v>104287</v>
      </c>
      <c r="B1375" s="30" t="s">
        <v>6116</v>
      </c>
      <c r="C1375" s="31" t="s">
        <v>28</v>
      </c>
      <c r="D1375" s="57">
        <v>0</v>
      </c>
      <c r="E1375" s="56">
        <v>0</v>
      </c>
    </row>
    <row r="1376" spans="1:5" ht="22.5" x14ac:dyDescent="0.25">
      <c r="A1376" s="51">
        <v>104286</v>
      </c>
      <c r="B1376" s="30" t="s">
        <v>6117</v>
      </c>
      <c r="C1376" s="31" t="s">
        <v>28</v>
      </c>
      <c r="D1376" s="57">
        <v>0</v>
      </c>
      <c r="E1376" s="56">
        <v>0</v>
      </c>
    </row>
    <row r="1377" spans="1:5" ht="22.5" x14ac:dyDescent="0.25">
      <c r="A1377" s="51">
        <v>104292</v>
      </c>
      <c r="B1377" s="30" t="s">
        <v>6118</v>
      </c>
      <c r="C1377" s="31" t="s">
        <v>28</v>
      </c>
      <c r="D1377" s="57">
        <v>0</v>
      </c>
      <c r="E1377" s="56">
        <v>0</v>
      </c>
    </row>
    <row r="1378" spans="1:5" ht="22.5" x14ac:dyDescent="0.25">
      <c r="A1378" s="51">
        <v>104282</v>
      </c>
      <c r="B1378" s="30" t="s">
        <v>6119</v>
      </c>
      <c r="C1378" s="31" t="s">
        <v>28</v>
      </c>
      <c r="D1378" s="57">
        <v>0</v>
      </c>
      <c r="E1378" s="56">
        <v>0</v>
      </c>
    </row>
    <row r="1379" spans="1:5" ht="22.5" x14ac:dyDescent="0.25">
      <c r="A1379" s="51">
        <v>104288</v>
      </c>
      <c r="B1379" s="30" t="s">
        <v>6120</v>
      </c>
      <c r="C1379" s="31" t="s">
        <v>28</v>
      </c>
      <c r="D1379" s="57">
        <v>0</v>
      </c>
      <c r="E1379" s="56">
        <v>0</v>
      </c>
    </row>
    <row r="1380" spans="1:5" ht="22.5" x14ac:dyDescent="0.25">
      <c r="A1380" s="51">
        <v>104283</v>
      </c>
      <c r="B1380" s="30" t="s">
        <v>6121</v>
      </c>
      <c r="C1380" s="31" t="s">
        <v>28</v>
      </c>
      <c r="D1380" s="57">
        <v>0</v>
      </c>
      <c r="E1380" s="56">
        <v>0</v>
      </c>
    </row>
    <row r="1381" spans="1:5" ht="22.5" x14ac:dyDescent="0.25">
      <c r="A1381" s="51">
        <v>104289</v>
      </c>
      <c r="B1381" s="30" t="s">
        <v>6122</v>
      </c>
      <c r="C1381" s="31" t="s">
        <v>28</v>
      </c>
      <c r="D1381" s="57">
        <v>0</v>
      </c>
      <c r="E1381" s="56">
        <v>0</v>
      </c>
    </row>
    <row r="1382" spans="1:5" ht="22.5" x14ac:dyDescent="0.25">
      <c r="A1382" s="51">
        <v>104284</v>
      </c>
      <c r="B1382" s="30" t="s">
        <v>6123</v>
      </c>
      <c r="C1382" s="31" t="s">
        <v>28</v>
      </c>
      <c r="D1382" s="57">
        <v>0</v>
      </c>
      <c r="E1382" s="56">
        <v>0</v>
      </c>
    </row>
    <row r="1383" spans="1:5" ht="22.5" x14ac:dyDescent="0.25">
      <c r="A1383" s="51">
        <v>104290</v>
      </c>
      <c r="B1383" s="30" t="s">
        <v>6124</v>
      </c>
      <c r="C1383" s="31" t="s">
        <v>28</v>
      </c>
      <c r="D1383" s="57">
        <v>0</v>
      </c>
      <c r="E1383" s="56">
        <v>0</v>
      </c>
    </row>
    <row r="1384" spans="1:5" ht="22.5" x14ac:dyDescent="0.25">
      <c r="A1384" s="51">
        <v>104285</v>
      </c>
      <c r="B1384" s="30" t="s">
        <v>6125</v>
      </c>
      <c r="C1384" s="31" t="s">
        <v>28</v>
      </c>
      <c r="D1384" s="57">
        <v>0</v>
      </c>
      <c r="E1384" s="56">
        <v>0</v>
      </c>
    </row>
    <row r="1385" spans="1:5" ht="22.5" x14ac:dyDescent="0.25">
      <c r="A1385" s="51">
        <v>104291</v>
      </c>
      <c r="B1385" s="30" t="s">
        <v>6126</v>
      </c>
      <c r="C1385" s="31" t="s">
        <v>28</v>
      </c>
      <c r="D1385" s="57">
        <v>0</v>
      </c>
      <c r="E1385" s="56">
        <v>0</v>
      </c>
    </row>
    <row r="1386" spans="1:5" ht="22.5" x14ac:dyDescent="0.25">
      <c r="A1386" s="51">
        <v>104267</v>
      </c>
      <c r="B1386" s="30" t="s">
        <v>6127</v>
      </c>
      <c r="C1386" s="31" t="s">
        <v>28</v>
      </c>
      <c r="D1386" s="57">
        <v>0</v>
      </c>
      <c r="E1386" s="56">
        <v>0</v>
      </c>
    </row>
    <row r="1387" spans="1:5" ht="22.5" x14ac:dyDescent="0.25">
      <c r="A1387" s="51">
        <v>104268</v>
      </c>
      <c r="B1387" s="30" t="s">
        <v>6128</v>
      </c>
      <c r="C1387" s="31" t="s">
        <v>28</v>
      </c>
      <c r="D1387" s="57">
        <v>0</v>
      </c>
      <c r="E1387" s="56">
        <v>0</v>
      </c>
    </row>
    <row r="1388" spans="1:5" ht="22.5" x14ac:dyDescent="0.25">
      <c r="A1388" s="51">
        <v>104269</v>
      </c>
      <c r="B1388" s="30" t="s">
        <v>6129</v>
      </c>
      <c r="C1388" s="31" t="s">
        <v>28</v>
      </c>
      <c r="D1388" s="57">
        <v>0</v>
      </c>
      <c r="E1388" s="56">
        <v>0</v>
      </c>
    </row>
    <row r="1389" spans="1:5" ht="22.5" x14ac:dyDescent="0.25">
      <c r="A1389" s="51">
        <v>104270</v>
      </c>
      <c r="B1389" s="30" t="s">
        <v>6130</v>
      </c>
      <c r="C1389" s="31" t="s">
        <v>28</v>
      </c>
      <c r="D1389" s="57">
        <v>0</v>
      </c>
      <c r="E1389" s="56">
        <v>0</v>
      </c>
    </row>
    <row r="1390" spans="1:5" ht="22.5" x14ac:dyDescent="0.25">
      <c r="A1390" s="51">
        <v>104276</v>
      </c>
      <c r="B1390" s="30" t="s">
        <v>6131</v>
      </c>
      <c r="C1390" s="31" t="s">
        <v>28</v>
      </c>
      <c r="D1390" s="57">
        <v>0</v>
      </c>
      <c r="E1390" s="56">
        <v>0</v>
      </c>
    </row>
    <row r="1391" spans="1:5" ht="22.5" x14ac:dyDescent="0.25">
      <c r="A1391" s="51">
        <v>104280</v>
      </c>
      <c r="B1391" s="30" t="s">
        <v>6132</v>
      </c>
      <c r="C1391" s="31" t="s">
        <v>28</v>
      </c>
      <c r="D1391" s="57">
        <v>0</v>
      </c>
      <c r="E1391" s="56">
        <v>0</v>
      </c>
    </row>
    <row r="1392" spans="1:5" ht="22.5" x14ac:dyDescent="0.25">
      <c r="A1392" s="51">
        <v>104271</v>
      </c>
      <c r="B1392" s="30" t="s">
        <v>6133</v>
      </c>
      <c r="C1392" s="31" t="s">
        <v>28</v>
      </c>
      <c r="D1392" s="57">
        <v>0</v>
      </c>
      <c r="E1392" s="56">
        <v>0</v>
      </c>
    </row>
    <row r="1393" spans="1:5" ht="22.5" x14ac:dyDescent="0.25">
      <c r="A1393" s="51">
        <v>104272</v>
      </c>
      <c r="B1393" s="30" t="s">
        <v>6134</v>
      </c>
      <c r="C1393" s="31" t="s">
        <v>28</v>
      </c>
      <c r="D1393" s="57">
        <v>0</v>
      </c>
      <c r="E1393" s="56">
        <v>0</v>
      </c>
    </row>
    <row r="1394" spans="1:5" ht="22.5" x14ac:dyDescent="0.25">
      <c r="A1394" s="51">
        <v>104273</v>
      </c>
      <c r="B1394" s="30" t="s">
        <v>6135</v>
      </c>
      <c r="C1394" s="31" t="s">
        <v>28</v>
      </c>
      <c r="D1394" s="57">
        <v>0</v>
      </c>
      <c r="E1394" s="56">
        <v>0</v>
      </c>
    </row>
    <row r="1395" spans="1:5" ht="22.5" x14ac:dyDescent="0.25">
      <c r="A1395" s="51">
        <v>104277</v>
      </c>
      <c r="B1395" s="30" t="s">
        <v>6136</v>
      </c>
      <c r="C1395" s="31" t="s">
        <v>28</v>
      </c>
      <c r="D1395" s="57">
        <v>0</v>
      </c>
      <c r="E1395" s="56">
        <v>0</v>
      </c>
    </row>
    <row r="1396" spans="1:5" ht="22.5" x14ac:dyDescent="0.25">
      <c r="A1396" s="51">
        <v>104274</v>
      </c>
      <c r="B1396" s="30" t="s">
        <v>6137</v>
      </c>
      <c r="C1396" s="31" t="s">
        <v>28</v>
      </c>
      <c r="D1396" s="57">
        <v>0</v>
      </c>
      <c r="E1396" s="56">
        <v>0</v>
      </c>
    </row>
    <row r="1397" spans="1:5" ht="22.5" x14ac:dyDescent="0.25">
      <c r="A1397" s="51">
        <v>104278</v>
      </c>
      <c r="B1397" s="30" t="s">
        <v>6138</v>
      </c>
      <c r="C1397" s="31" t="s">
        <v>28</v>
      </c>
      <c r="D1397" s="57">
        <v>0</v>
      </c>
      <c r="E1397" s="56">
        <v>0</v>
      </c>
    </row>
    <row r="1398" spans="1:5" ht="22.5" x14ac:dyDescent="0.25">
      <c r="A1398" s="51">
        <v>104275</v>
      </c>
      <c r="B1398" s="30" t="s">
        <v>6139</v>
      </c>
      <c r="C1398" s="31" t="s">
        <v>28</v>
      </c>
      <c r="D1398" s="57">
        <v>0</v>
      </c>
      <c r="E1398" s="56">
        <v>0</v>
      </c>
    </row>
    <row r="1399" spans="1:5" ht="22.5" x14ac:dyDescent="0.25">
      <c r="A1399" s="51">
        <v>104279</v>
      </c>
      <c r="B1399" s="30" t="s">
        <v>6140</v>
      </c>
      <c r="C1399" s="31" t="s">
        <v>28</v>
      </c>
      <c r="D1399" s="57">
        <v>0</v>
      </c>
      <c r="E1399" s="56">
        <v>0</v>
      </c>
    </row>
    <row r="1400" spans="1:5" ht="22.5" x14ac:dyDescent="0.25">
      <c r="A1400" s="51">
        <v>104265</v>
      </c>
      <c r="B1400" s="30" t="s">
        <v>6141</v>
      </c>
      <c r="C1400" s="31" t="s">
        <v>28</v>
      </c>
      <c r="D1400" s="57">
        <v>0</v>
      </c>
      <c r="E1400" s="56">
        <v>0</v>
      </c>
    </row>
    <row r="1401" spans="1:5" ht="22.5" x14ac:dyDescent="0.25">
      <c r="A1401" s="51">
        <v>104266</v>
      </c>
      <c r="B1401" s="30" t="s">
        <v>6142</v>
      </c>
      <c r="C1401" s="31" t="s">
        <v>28</v>
      </c>
      <c r="D1401" s="57">
        <v>0</v>
      </c>
      <c r="E1401" s="56">
        <v>0</v>
      </c>
    </row>
    <row r="1402" spans="1:5" ht="33.75" x14ac:dyDescent="0.25">
      <c r="A1402" s="51">
        <v>104305</v>
      </c>
      <c r="B1402" s="30" t="s">
        <v>6143</v>
      </c>
      <c r="C1402" s="31" t="s">
        <v>25</v>
      </c>
      <c r="D1402" s="57">
        <v>0</v>
      </c>
      <c r="E1402" s="56">
        <v>0</v>
      </c>
    </row>
    <row r="1403" spans="1:5" ht="33.75" x14ac:dyDescent="0.25">
      <c r="A1403" s="51">
        <v>104306</v>
      </c>
      <c r="B1403" s="30" t="s">
        <v>6144</v>
      </c>
      <c r="C1403" s="31" t="s">
        <v>25</v>
      </c>
      <c r="D1403" s="57">
        <v>0</v>
      </c>
      <c r="E1403" s="56">
        <v>0</v>
      </c>
    </row>
    <row r="1404" spans="1:5" ht="33.75" x14ac:dyDescent="0.25">
      <c r="A1404" s="51">
        <v>104307</v>
      </c>
      <c r="B1404" s="30" t="s">
        <v>6145</v>
      </c>
      <c r="C1404" s="31" t="s">
        <v>25</v>
      </c>
      <c r="D1404" s="57">
        <v>0</v>
      </c>
      <c r="E1404" s="56">
        <v>0</v>
      </c>
    </row>
    <row r="1405" spans="1:5" ht="33.75" x14ac:dyDescent="0.25">
      <c r="A1405" s="51">
        <v>104308</v>
      </c>
      <c r="B1405" s="30" t="s">
        <v>6146</v>
      </c>
      <c r="C1405" s="31" t="s">
        <v>25</v>
      </c>
      <c r="D1405" s="57">
        <v>0</v>
      </c>
      <c r="E1405" s="56">
        <v>0</v>
      </c>
    </row>
    <row r="1406" spans="1:5" ht="33.75" x14ac:dyDescent="0.25">
      <c r="A1406" s="51">
        <v>104309</v>
      </c>
      <c r="B1406" s="30" t="s">
        <v>6147</v>
      </c>
      <c r="C1406" s="31" t="s">
        <v>25</v>
      </c>
      <c r="D1406" s="57">
        <v>0</v>
      </c>
      <c r="E1406" s="56">
        <v>0</v>
      </c>
    </row>
    <row r="1407" spans="1:5" ht="33.75" x14ac:dyDescent="0.25">
      <c r="A1407" s="51">
        <v>104310</v>
      </c>
      <c r="B1407" s="30" t="s">
        <v>6148</v>
      </c>
      <c r="C1407" s="31" t="s">
        <v>25</v>
      </c>
      <c r="D1407" s="57">
        <v>0</v>
      </c>
      <c r="E1407" s="56">
        <v>0</v>
      </c>
    </row>
    <row r="1408" spans="1:5" ht="33.75" x14ac:dyDescent="0.25">
      <c r="A1408" s="51">
        <v>104311</v>
      </c>
      <c r="B1408" s="30" t="s">
        <v>6149</v>
      </c>
      <c r="C1408" s="31" t="s">
        <v>25</v>
      </c>
      <c r="D1408" s="57">
        <v>0</v>
      </c>
      <c r="E1408" s="56">
        <v>0</v>
      </c>
    </row>
    <row r="1409" spans="1:5" ht="33.75" x14ac:dyDescent="0.25">
      <c r="A1409" s="51">
        <v>104301</v>
      </c>
      <c r="B1409" s="30" t="s">
        <v>6150</v>
      </c>
      <c r="C1409" s="31" t="s">
        <v>87</v>
      </c>
      <c r="D1409" s="57">
        <v>0</v>
      </c>
      <c r="E1409" s="56">
        <v>0</v>
      </c>
    </row>
    <row r="1410" spans="1:5" ht="33.75" x14ac:dyDescent="0.25">
      <c r="A1410" s="51">
        <v>104302</v>
      </c>
      <c r="B1410" s="30" t="s">
        <v>6151</v>
      </c>
      <c r="C1410" s="31" t="s">
        <v>87</v>
      </c>
      <c r="D1410" s="57">
        <v>0</v>
      </c>
      <c r="E1410" s="56">
        <v>0</v>
      </c>
    </row>
    <row r="1411" spans="1:5" ht="33.75" x14ac:dyDescent="0.25">
      <c r="A1411" s="51">
        <v>104303</v>
      </c>
      <c r="B1411" s="30" t="s">
        <v>6152</v>
      </c>
      <c r="C1411" s="31" t="s">
        <v>87</v>
      </c>
      <c r="D1411" s="57">
        <v>0</v>
      </c>
      <c r="E1411" s="56">
        <v>0</v>
      </c>
    </row>
    <row r="1412" spans="1:5" ht="33.75" x14ac:dyDescent="0.25">
      <c r="A1412" s="51">
        <v>104304</v>
      </c>
      <c r="B1412" s="30" t="s">
        <v>6153</v>
      </c>
      <c r="C1412" s="31" t="s">
        <v>87</v>
      </c>
      <c r="D1412" s="57">
        <v>0</v>
      </c>
      <c r="E1412" s="56">
        <v>0</v>
      </c>
    </row>
    <row r="1413" spans="1:5" ht="33.75" x14ac:dyDescent="0.25">
      <c r="A1413" s="51">
        <v>104293</v>
      </c>
      <c r="B1413" s="30" t="s">
        <v>6154</v>
      </c>
      <c r="C1413" s="31" t="s">
        <v>87</v>
      </c>
      <c r="D1413" s="57">
        <v>0</v>
      </c>
      <c r="E1413" s="56">
        <v>0</v>
      </c>
    </row>
    <row r="1414" spans="1:5" ht="33.75" x14ac:dyDescent="0.25">
      <c r="A1414" s="51">
        <v>104297</v>
      </c>
      <c r="B1414" s="30" t="s">
        <v>6155</v>
      </c>
      <c r="C1414" s="31" t="s">
        <v>87</v>
      </c>
      <c r="D1414" s="57">
        <v>0</v>
      </c>
      <c r="E1414" s="56">
        <v>0</v>
      </c>
    </row>
    <row r="1415" spans="1:5" ht="33.75" x14ac:dyDescent="0.25">
      <c r="A1415" s="51">
        <v>104295</v>
      </c>
      <c r="B1415" s="30" t="s">
        <v>6156</v>
      </c>
      <c r="C1415" s="31" t="s">
        <v>87</v>
      </c>
      <c r="D1415" s="57">
        <v>0</v>
      </c>
      <c r="E1415" s="56">
        <v>0</v>
      </c>
    </row>
    <row r="1416" spans="1:5" ht="33.75" x14ac:dyDescent="0.25">
      <c r="A1416" s="51">
        <v>104299</v>
      </c>
      <c r="B1416" s="30" t="s">
        <v>6157</v>
      </c>
      <c r="C1416" s="31" t="s">
        <v>87</v>
      </c>
      <c r="D1416" s="57">
        <v>0</v>
      </c>
      <c r="E1416" s="56">
        <v>0</v>
      </c>
    </row>
    <row r="1417" spans="1:5" ht="33.75" x14ac:dyDescent="0.25">
      <c r="A1417" s="51">
        <v>104294</v>
      </c>
      <c r="B1417" s="30" t="s">
        <v>6158</v>
      </c>
      <c r="C1417" s="31" t="s">
        <v>87</v>
      </c>
      <c r="D1417" s="57">
        <v>0</v>
      </c>
      <c r="E1417" s="56">
        <v>0</v>
      </c>
    </row>
    <row r="1418" spans="1:5" ht="33.75" x14ac:dyDescent="0.25">
      <c r="A1418" s="51">
        <v>104298</v>
      </c>
      <c r="B1418" s="30" t="s">
        <v>6159</v>
      </c>
      <c r="C1418" s="31" t="s">
        <v>87</v>
      </c>
      <c r="D1418" s="57">
        <v>0</v>
      </c>
      <c r="E1418" s="56">
        <v>0</v>
      </c>
    </row>
    <row r="1419" spans="1:5" ht="33.75" x14ac:dyDescent="0.25">
      <c r="A1419" s="51">
        <v>104296</v>
      </c>
      <c r="B1419" s="30" t="s">
        <v>6160</v>
      </c>
      <c r="C1419" s="31" t="s">
        <v>87</v>
      </c>
      <c r="D1419" s="57">
        <v>0</v>
      </c>
      <c r="E1419" s="56">
        <v>0</v>
      </c>
    </row>
    <row r="1420" spans="1:5" ht="33.75" x14ac:dyDescent="0.25">
      <c r="A1420" s="51">
        <v>104300</v>
      </c>
      <c r="B1420" s="30" t="s">
        <v>6161</v>
      </c>
      <c r="C1420" s="31" t="s">
        <v>87</v>
      </c>
      <c r="D1420" s="57">
        <v>0</v>
      </c>
      <c r="E1420" s="56">
        <v>0</v>
      </c>
    </row>
    <row r="1421" spans="1:5" ht="33.75" x14ac:dyDescent="0.25">
      <c r="A1421" s="51">
        <v>90944</v>
      </c>
      <c r="B1421" s="30" t="s">
        <v>2762</v>
      </c>
      <c r="C1421" s="31" t="s">
        <v>19</v>
      </c>
      <c r="D1421" s="57">
        <v>226.87</v>
      </c>
      <c r="E1421" s="56">
        <v>229.16</v>
      </c>
    </row>
    <row r="1422" spans="1:5" ht="33.75" x14ac:dyDescent="0.25">
      <c r="A1422" s="51">
        <v>90934</v>
      </c>
      <c r="B1422" s="30" t="s">
        <v>2758</v>
      </c>
      <c r="C1422" s="31" t="s">
        <v>19</v>
      </c>
      <c r="D1422" s="57">
        <v>210.43</v>
      </c>
      <c r="E1422" s="56">
        <v>212.53</v>
      </c>
    </row>
    <row r="1423" spans="1:5" ht="33.75" x14ac:dyDescent="0.25">
      <c r="A1423" s="51">
        <v>90954</v>
      </c>
      <c r="B1423" s="30" t="s">
        <v>2766</v>
      </c>
      <c r="C1423" s="31" t="s">
        <v>19</v>
      </c>
      <c r="D1423" s="57">
        <v>256.97000000000003</v>
      </c>
      <c r="E1423" s="56">
        <v>259.64999999999998</v>
      </c>
    </row>
    <row r="1424" spans="1:5" ht="33.75" x14ac:dyDescent="0.25">
      <c r="A1424" s="51">
        <v>90933</v>
      </c>
      <c r="B1424" s="30" t="s">
        <v>2757</v>
      </c>
      <c r="C1424" s="31" t="s">
        <v>19</v>
      </c>
      <c r="D1424" s="57">
        <v>195.19</v>
      </c>
      <c r="E1424" s="56">
        <v>196.56</v>
      </c>
    </row>
    <row r="1425" spans="1:5" ht="33.75" x14ac:dyDescent="0.25">
      <c r="A1425" s="51">
        <v>90943</v>
      </c>
      <c r="B1425" s="30" t="s">
        <v>2761</v>
      </c>
      <c r="C1425" s="31" t="s">
        <v>19</v>
      </c>
      <c r="D1425" s="57">
        <v>210.27</v>
      </c>
      <c r="E1425" s="56">
        <v>211.76</v>
      </c>
    </row>
    <row r="1426" spans="1:5" ht="33.75" x14ac:dyDescent="0.25">
      <c r="A1426" s="51">
        <v>90953</v>
      </c>
      <c r="B1426" s="30" t="s">
        <v>2765</v>
      </c>
      <c r="C1426" s="31" t="s">
        <v>19</v>
      </c>
      <c r="D1426" s="57">
        <v>237.89</v>
      </c>
      <c r="E1426" s="56">
        <v>239.64</v>
      </c>
    </row>
    <row r="1427" spans="1:5" ht="33.75" x14ac:dyDescent="0.25">
      <c r="A1427" s="51">
        <v>90932</v>
      </c>
      <c r="B1427" s="30" t="s">
        <v>2756</v>
      </c>
      <c r="C1427" s="31" t="s">
        <v>19</v>
      </c>
      <c r="D1427" s="57">
        <v>97.07</v>
      </c>
      <c r="E1427" s="56">
        <v>98.98</v>
      </c>
    </row>
    <row r="1428" spans="1:5" ht="33.75" x14ac:dyDescent="0.25">
      <c r="A1428" s="51">
        <v>90942</v>
      </c>
      <c r="B1428" s="30" t="s">
        <v>2760</v>
      </c>
      <c r="C1428" s="31" t="s">
        <v>19</v>
      </c>
      <c r="D1428" s="57">
        <v>103.43</v>
      </c>
      <c r="E1428" s="56">
        <v>105.51</v>
      </c>
    </row>
    <row r="1429" spans="1:5" ht="33.75" x14ac:dyDescent="0.25">
      <c r="A1429" s="51">
        <v>90952</v>
      </c>
      <c r="B1429" s="30" t="s">
        <v>2764</v>
      </c>
      <c r="C1429" s="31" t="s">
        <v>19</v>
      </c>
      <c r="D1429" s="57">
        <v>115.04</v>
      </c>
      <c r="E1429" s="56">
        <v>117.48</v>
      </c>
    </row>
    <row r="1430" spans="1:5" ht="45" x14ac:dyDescent="0.25">
      <c r="A1430" s="51">
        <v>90930</v>
      </c>
      <c r="B1430" s="30" t="s">
        <v>2755</v>
      </c>
      <c r="C1430" s="31" t="s">
        <v>19</v>
      </c>
      <c r="D1430" s="57">
        <v>88.62</v>
      </c>
      <c r="E1430" s="56">
        <v>90.05</v>
      </c>
    </row>
    <row r="1431" spans="1:5" ht="45" x14ac:dyDescent="0.25">
      <c r="A1431" s="51">
        <v>90940</v>
      </c>
      <c r="B1431" s="30" t="s">
        <v>2759</v>
      </c>
      <c r="C1431" s="31" t="s">
        <v>19</v>
      </c>
      <c r="D1431" s="57">
        <v>94.22</v>
      </c>
      <c r="E1431" s="56">
        <v>95.78</v>
      </c>
    </row>
    <row r="1432" spans="1:5" ht="45" x14ac:dyDescent="0.25">
      <c r="A1432" s="51">
        <v>90950</v>
      </c>
      <c r="B1432" s="30" t="s">
        <v>2763</v>
      </c>
      <c r="C1432" s="31" t="s">
        <v>19</v>
      </c>
      <c r="D1432" s="57">
        <v>104.46</v>
      </c>
      <c r="E1432" s="56">
        <v>106.29</v>
      </c>
    </row>
    <row r="1433" spans="1:5" ht="22.5" x14ac:dyDescent="0.25">
      <c r="A1433" s="51">
        <v>88476</v>
      </c>
      <c r="B1433" s="30" t="s">
        <v>2752</v>
      </c>
      <c r="C1433" s="31" t="s">
        <v>19</v>
      </c>
      <c r="D1433" s="57">
        <v>23.29</v>
      </c>
      <c r="E1433" s="56">
        <v>23.42</v>
      </c>
    </row>
    <row r="1434" spans="1:5" ht="22.5" x14ac:dyDescent="0.25">
      <c r="A1434" s="51">
        <v>88477</v>
      </c>
      <c r="B1434" s="30" t="s">
        <v>2753</v>
      </c>
      <c r="C1434" s="31" t="s">
        <v>19</v>
      </c>
      <c r="D1434" s="57">
        <v>31.98</v>
      </c>
      <c r="E1434" s="56">
        <v>32.22</v>
      </c>
    </row>
    <row r="1435" spans="1:5" ht="22.5" x14ac:dyDescent="0.25">
      <c r="A1435" s="51">
        <v>88478</v>
      </c>
      <c r="B1435" s="30" t="s">
        <v>2754</v>
      </c>
      <c r="C1435" s="31" t="s">
        <v>19</v>
      </c>
      <c r="D1435" s="57">
        <v>39.18</v>
      </c>
      <c r="E1435" s="56">
        <v>39.5</v>
      </c>
    </row>
    <row r="1436" spans="1:5" ht="22.5" x14ac:dyDescent="0.25">
      <c r="A1436" s="51">
        <v>88470</v>
      </c>
      <c r="B1436" s="30" t="s">
        <v>2749</v>
      </c>
      <c r="C1436" s="31" t="s">
        <v>19</v>
      </c>
      <c r="D1436" s="57">
        <v>27.69</v>
      </c>
      <c r="E1436" s="56">
        <v>27.88</v>
      </c>
    </row>
    <row r="1437" spans="1:5" ht="22.5" x14ac:dyDescent="0.25">
      <c r="A1437" s="51">
        <v>88471</v>
      </c>
      <c r="B1437" s="30" t="s">
        <v>2750</v>
      </c>
      <c r="C1437" s="31" t="s">
        <v>19</v>
      </c>
      <c r="D1437" s="57">
        <v>34.65</v>
      </c>
      <c r="E1437" s="56">
        <v>34.909999999999997</v>
      </c>
    </row>
    <row r="1438" spans="1:5" ht="22.5" x14ac:dyDescent="0.25">
      <c r="A1438" s="51">
        <v>88472</v>
      </c>
      <c r="B1438" s="30" t="s">
        <v>2751</v>
      </c>
      <c r="C1438" s="31" t="s">
        <v>19</v>
      </c>
      <c r="D1438" s="57">
        <v>40.17</v>
      </c>
      <c r="E1438" s="56">
        <v>40.49</v>
      </c>
    </row>
    <row r="1439" spans="1:5" ht="33.75" x14ac:dyDescent="0.25">
      <c r="A1439" s="51">
        <v>87759</v>
      </c>
      <c r="B1439" s="30" t="s">
        <v>2744</v>
      </c>
      <c r="C1439" s="31" t="s">
        <v>19</v>
      </c>
      <c r="D1439" s="57">
        <v>139.77000000000001</v>
      </c>
      <c r="E1439" s="56">
        <v>141.87</v>
      </c>
    </row>
    <row r="1440" spans="1:5" ht="33.75" x14ac:dyDescent="0.25">
      <c r="A1440" s="51">
        <v>87769</v>
      </c>
      <c r="B1440" s="30" t="s">
        <v>2748</v>
      </c>
      <c r="C1440" s="31" t="s">
        <v>19</v>
      </c>
      <c r="D1440" s="57">
        <v>167.49</v>
      </c>
      <c r="E1440" s="56">
        <v>169.83</v>
      </c>
    </row>
    <row r="1441" spans="1:5" ht="33.75" x14ac:dyDescent="0.25">
      <c r="A1441" s="51">
        <v>87739</v>
      </c>
      <c r="B1441" s="30" t="s">
        <v>2736</v>
      </c>
      <c r="C1441" s="31" t="s">
        <v>19</v>
      </c>
      <c r="D1441" s="57">
        <v>108.48</v>
      </c>
      <c r="E1441" s="56">
        <v>110.24</v>
      </c>
    </row>
    <row r="1442" spans="1:5" ht="33.75" x14ac:dyDescent="0.25">
      <c r="A1442" s="51">
        <v>87749</v>
      </c>
      <c r="B1442" s="30" t="s">
        <v>2740</v>
      </c>
      <c r="C1442" s="31" t="s">
        <v>19</v>
      </c>
      <c r="D1442" s="57">
        <v>142.29</v>
      </c>
      <c r="E1442" s="56">
        <v>144.33000000000001</v>
      </c>
    </row>
    <row r="1443" spans="1:5" ht="33.75" x14ac:dyDescent="0.25">
      <c r="A1443" s="51">
        <v>87624</v>
      </c>
      <c r="B1443" s="30" t="s">
        <v>4470</v>
      </c>
      <c r="C1443" s="31" t="s">
        <v>19</v>
      </c>
      <c r="D1443" s="57">
        <v>95.94</v>
      </c>
      <c r="E1443" s="56">
        <v>96.97</v>
      </c>
    </row>
    <row r="1444" spans="1:5" ht="33.75" x14ac:dyDescent="0.25">
      <c r="A1444" s="51">
        <v>87634</v>
      </c>
      <c r="B1444" s="30" t="s">
        <v>2716</v>
      </c>
      <c r="C1444" s="31" t="s">
        <v>19</v>
      </c>
      <c r="D1444" s="57">
        <v>129.74</v>
      </c>
      <c r="E1444" s="56">
        <v>131.05000000000001</v>
      </c>
    </row>
    <row r="1445" spans="1:5" ht="33.75" x14ac:dyDescent="0.25">
      <c r="A1445" s="51">
        <v>87644</v>
      </c>
      <c r="B1445" s="30" t="s">
        <v>2720</v>
      </c>
      <c r="C1445" s="31" t="s">
        <v>19</v>
      </c>
      <c r="D1445" s="57">
        <v>157.41</v>
      </c>
      <c r="E1445" s="56">
        <v>158.94999999999999</v>
      </c>
    </row>
    <row r="1446" spans="1:5" ht="33.75" x14ac:dyDescent="0.25">
      <c r="A1446" s="51">
        <v>87684</v>
      </c>
      <c r="B1446" s="30" t="s">
        <v>2724</v>
      </c>
      <c r="C1446" s="31" t="s">
        <v>19</v>
      </c>
      <c r="D1446" s="57">
        <v>152.43</v>
      </c>
      <c r="E1446" s="56">
        <v>153.91999999999999</v>
      </c>
    </row>
    <row r="1447" spans="1:5" ht="33.75" x14ac:dyDescent="0.25">
      <c r="A1447" s="51">
        <v>87694</v>
      </c>
      <c r="B1447" s="30" t="s">
        <v>2728</v>
      </c>
      <c r="C1447" s="31" t="s">
        <v>19</v>
      </c>
      <c r="D1447" s="57">
        <v>174.61</v>
      </c>
      <c r="E1447" s="56">
        <v>176.31</v>
      </c>
    </row>
    <row r="1448" spans="1:5" ht="33.75" x14ac:dyDescent="0.25">
      <c r="A1448" s="51">
        <v>87704</v>
      </c>
      <c r="B1448" s="30" t="s">
        <v>2732</v>
      </c>
      <c r="C1448" s="31" t="s">
        <v>19</v>
      </c>
      <c r="D1448" s="57">
        <v>189.69</v>
      </c>
      <c r="E1448" s="56">
        <v>191.52</v>
      </c>
    </row>
    <row r="1449" spans="1:5" ht="45" x14ac:dyDescent="0.25">
      <c r="A1449" s="51">
        <v>87758</v>
      </c>
      <c r="B1449" s="30" t="s">
        <v>2743</v>
      </c>
      <c r="C1449" s="31" t="s">
        <v>19</v>
      </c>
      <c r="D1449" s="57">
        <v>128.94999999999999</v>
      </c>
      <c r="E1449" s="56">
        <v>130.53</v>
      </c>
    </row>
    <row r="1450" spans="1:5" ht="45" x14ac:dyDescent="0.25">
      <c r="A1450" s="51">
        <v>87768</v>
      </c>
      <c r="B1450" s="30" t="s">
        <v>2747</v>
      </c>
      <c r="C1450" s="31" t="s">
        <v>19</v>
      </c>
      <c r="D1450" s="57">
        <v>154.18</v>
      </c>
      <c r="E1450" s="56">
        <v>155.88</v>
      </c>
    </row>
    <row r="1451" spans="1:5" ht="45" x14ac:dyDescent="0.25">
      <c r="A1451" s="51">
        <v>87738</v>
      </c>
      <c r="B1451" s="30" t="s">
        <v>2735</v>
      </c>
      <c r="C1451" s="31" t="s">
        <v>19</v>
      </c>
      <c r="D1451" s="57">
        <v>100.7</v>
      </c>
      <c r="E1451" s="56">
        <v>102.08</v>
      </c>
    </row>
    <row r="1452" spans="1:5" ht="45" x14ac:dyDescent="0.25">
      <c r="A1452" s="51">
        <v>87748</v>
      </c>
      <c r="B1452" s="30" t="s">
        <v>2739</v>
      </c>
      <c r="C1452" s="31" t="s">
        <v>19</v>
      </c>
      <c r="D1452" s="57">
        <v>131.47</v>
      </c>
      <c r="E1452" s="56">
        <v>132.99</v>
      </c>
    </row>
    <row r="1453" spans="1:5" ht="45" x14ac:dyDescent="0.25">
      <c r="A1453" s="51">
        <v>87623</v>
      </c>
      <c r="B1453" s="30" t="s">
        <v>2712</v>
      </c>
      <c r="C1453" s="31" t="s">
        <v>19</v>
      </c>
      <c r="D1453" s="57">
        <v>88.16</v>
      </c>
      <c r="E1453" s="56">
        <v>88.81</v>
      </c>
    </row>
    <row r="1454" spans="1:5" ht="45" x14ac:dyDescent="0.25">
      <c r="A1454" s="51">
        <v>87633</v>
      </c>
      <c r="B1454" s="30" t="s">
        <v>2715</v>
      </c>
      <c r="C1454" s="31" t="s">
        <v>19</v>
      </c>
      <c r="D1454" s="57">
        <v>118.92</v>
      </c>
      <c r="E1454" s="56">
        <v>119.71</v>
      </c>
    </row>
    <row r="1455" spans="1:5" ht="45" x14ac:dyDescent="0.25">
      <c r="A1455" s="51">
        <v>87643</v>
      </c>
      <c r="B1455" s="30" t="s">
        <v>2719</v>
      </c>
      <c r="C1455" s="31" t="s">
        <v>19</v>
      </c>
      <c r="D1455" s="57">
        <v>144.1</v>
      </c>
      <c r="E1455" s="56">
        <v>145</v>
      </c>
    </row>
    <row r="1456" spans="1:5" ht="45" x14ac:dyDescent="0.25">
      <c r="A1456" s="51">
        <v>87683</v>
      </c>
      <c r="B1456" s="30" t="s">
        <v>2723</v>
      </c>
      <c r="C1456" s="31" t="s">
        <v>19</v>
      </c>
      <c r="D1456" s="57">
        <v>139.12</v>
      </c>
      <c r="E1456" s="56">
        <v>139.97</v>
      </c>
    </row>
    <row r="1457" spans="1:5" ht="45" x14ac:dyDescent="0.25">
      <c r="A1457" s="51">
        <v>87703</v>
      </c>
      <c r="B1457" s="30" t="s">
        <v>2731</v>
      </c>
      <c r="C1457" s="31" t="s">
        <v>19</v>
      </c>
      <c r="D1457" s="57">
        <v>173.09</v>
      </c>
      <c r="E1457" s="56">
        <v>174.12</v>
      </c>
    </row>
    <row r="1458" spans="1:5" ht="33.75" x14ac:dyDescent="0.25">
      <c r="A1458" s="51">
        <v>87693</v>
      </c>
      <c r="B1458" s="30" t="s">
        <v>2727</v>
      </c>
      <c r="C1458" s="31" t="s">
        <v>19</v>
      </c>
      <c r="D1458" s="57">
        <v>159.37</v>
      </c>
      <c r="E1458" s="56">
        <v>160.34</v>
      </c>
    </row>
    <row r="1459" spans="1:5" ht="45" x14ac:dyDescent="0.25">
      <c r="A1459" s="51">
        <v>87757</v>
      </c>
      <c r="B1459" s="30" t="s">
        <v>2742</v>
      </c>
      <c r="C1459" s="31" t="s">
        <v>19</v>
      </c>
      <c r="D1459" s="57">
        <v>59.28</v>
      </c>
      <c r="E1459" s="56">
        <v>61.25</v>
      </c>
    </row>
    <row r="1460" spans="1:5" ht="45" x14ac:dyDescent="0.25">
      <c r="A1460" s="51">
        <v>87767</v>
      </c>
      <c r="B1460" s="30" t="s">
        <v>2746</v>
      </c>
      <c r="C1460" s="31" t="s">
        <v>19</v>
      </c>
      <c r="D1460" s="57">
        <v>68.510000000000005</v>
      </c>
      <c r="E1460" s="56">
        <v>70.680000000000007</v>
      </c>
    </row>
    <row r="1461" spans="1:5" ht="45" x14ac:dyDescent="0.25">
      <c r="A1461" s="51">
        <v>87737</v>
      </c>
      <c r="B1461" s="30" t="s">
        <v>2734</v>
      </c>
      <c r="C1461" s="31" t="s">
        <v>19</v>
      </c>
      <c r="D1461" s="57">
        <v>50.59</v>
      </c>
      <c r="E1461" s="56">
        <v>52.25</v>
      </c>
    </row>
    <row r="1462" spans="1:5" ht="45" x14ac:dyDescent="0.25">
      <c r="A1462" s="51">
        <v>87747</v>
      </c>
      <c r="B1462" s="30" t="s">
        <v>2738</v>
      </c>
      <c r="C1462" s="31" t="s">
        <v>19</v>
      </c>
      <c r="D1462" s="57">
        <v>61.8</v>
      </c>
      <c r="E1462" s="56">
        <v>63.71</v>
      </c>
    </row>
    <row r="1463" spans="1:5" ht="45" x14ac:dyDescent="0.25">
      <c r="A1463" s="51">
        <v>87622</v>
      </c>
      <c r="B1463" s="30" t="s">
        <v>2711</v>
      </c>
      <c r="C1463" s="31" t="s">
        <v>19</v>
      </c>
      <c r="D1463" s="57">
        <v>38.049999999999997</v>
      </c>
      <c r="E1463" s="56">
        <v>38.979999999999997</v>
      </c>
    </row>
    <row r="1464" spans="1:5" ht="45" x14ac:dyDescent="0.25">
      <c r="A1464" s="51">
        <v>87632</v>
      </c>
      <c r="B1464" s="30" t="s">
        <v>2714</v>
      </c>
      <c r="C1464" s="31" t="s">
        <v>19</v>
      </c>
      <c r="D1464" s="57">
        <v>49.25</v>
      </c>
      <c r="E1464" s="56">
        <v>50.43</v>
      </c>
    </row>
    <row r="1465" spans="1:5" ht="45" x14ac:dyDescent="0.25">
      <c r="A1465" s="51">
        <v>87642</v>
      </c>
      <c r="B1465" s="30" t="s">
        <v>2718</v>
      </c>
      <c r="C1465" s="31" t="s">
        <v>19</v>
      </c>
      <c r="D1465" s="57">
        <v>58.43</v>
      </c>
      <c r="E1465" s="56">
        <v>59.8</v>
      </c>
    </row>
    <row r="1466" spans="1:5" ht="45" x14ac:dyDescent="0.25">
      <c r="A1466" s="51">
        <v>87682</v>
      </c>
      <c r="B1466" s="30" t="s">
        <v>2722</v>
      </c>
      <c r="C1466" s="31" t="s">
        <v>19</v>
      </c>
      <c r="D1466" s="57">
        <v>53.45</v>
      </c>
      <c r="E1466" s="56">
        <v>54.77</v>
      </c>
    </row>
    <row r="1467" spans="1:5" ht="45" x14ac:dyDescent="0.25">
      <c r="A1467" s="51">
        <v>87692</v>
      </c>
      <c r="B1467" s="30" t="s">
        <v>2726</v>
      </c>
      <c r="C1467" s="31" t="s">
        <v>19</v>
      </c>
      <c r="D1467" s="57">
        <v>61.25</v>
      </c>
      <c r="E1467" s="56">
        <v>62.76</v>
      </c>
    </row>
    <row r="1468" spans="1:5" ht="45" x14ac:dyDescent="0.25">
      <c r="A1468" s="51">
        <v>87702</v>
      </c>
      <c r="B1468" s="30" t="s">
        <v>2730</v>
      </c>
      <c r="C1468" s="31" t="s">
        <v>19</v>
      </c>
      <c r="D1468" s="57">
        <v>66.25</v>
      </c>
      <c r="E1468" s="56">
        <v>67.87</v>
      </c>
    </row>
    <row r="1469" spans="1:5" ht="45" x14ac:dyDescent="0.25">
      <c r="A1469" s="51">
        <v>87755</v>
      </c>
      <c r="B1469" s="30" t="s">
        <v>2741</v>
      </c>
      <c r="C1469" s="31" t="s">
        <v>19</v>
      </c>
      <c r="D1469" s="57">
        <v>53.28</v>
      </c>
      <c r="E1469" s="56">
        <v>54.9</v>
      </c>
    </row>
    <row r="1470" spans="1:5" ht="45" x14ac:dyDescent="0.25">
      <c r="A1470" s="51">
        <v>87765</v>
      </c>
      <c r="B1470" s="30" t="s">
        <v>2745</v>
      </c>
      <c r="C1470" s="31" t="s">
        <v>19</v>
      </c>
      <c r="D1470" s="57">
        <v>61.13</v>
      </c>
      <c r="E1470" s="56">
        <v>62.88</v>
      </c>
    </row>
    <row r="1471" spans="1:5" ht="45" x14ac:dyDescent="0.25">
      <c r="A1471" s="51">
        <v>87735</v>
      </c>
      <c r="B1471" s="30" t="s">
        <v>2733</v>
      </c>
      <c r="C1471" s="31" t="s">
        <v>19</v>
      </c>
      <c r="D1471" s="57">
        <v>46.27</v>
      </c>
      <c r="E1471" s="56">
        <v>47.69</v>
      </c>
    </row>
    <row r="1472" spans="1:5" ht="45" x14ac:dyDescent="0.25">
      <c r="A1472" s="51">
        <v>87745</v>
      </c>
      <c r="B1472" s="30" t="s">
        <v>2737</v>
      </c>
      <c r="C1472" s="31" t="s">
        <v>19</v>
      </c>
      <c r="D1472" s="57">
        <v>55.8</v>
      </c>
      <c r="E1472" s="56">
        <v>57.36</v>
      </c>
    </row>
    <row r="1473" spans="1:5" ht="45" x14ac:dyDescent="0.25">
      <c r="A1473" s="51">
        <v>87620</v>
      </c>
      <c r="B1473" s="30" t="s">
        <v>2710</v>
      </c>
      <c r="C1473" s="31" t="s">
        <v>19</v>
      </c>
      <c r="D1473" s="57">
        <v>33.729999999999997</v>
      </c>
      <c r="E1473" s="56">
        <v>34.42</v>
      </c>
    </row>
    <row r="1474" spans="1:5" ht="45" x14ac:dyDescent="0.25">
      <c r="A1474" s="51">
        <v>87630</v>
      </c>
      <c r="B1474" s="30" t="s">
        <v>2713</v>
      </c>
      <c r="C1474" s="31" t="s">
        <v>19</v>
      </c>
      <c r="D1474" s="57">
        <v>43.25</v>
      </c>
      <c r="E1474" s="56">
        <v>44.08</v>
      </c>
    </row>
    <row r="1475" spans="1:5" ht="45" x14ac:dyDescent="0.25">
      <c r="A1475" s="51">
        <v>87640</v>
      </c>
      <c r="B1475" s="30" t="s">
        <v>2717</v>
      </c>
      <c r="C1475" s="31" t="s">
        <v>19</v>
      </c>
      <c r="D1475" s="57">
        <v>51.05</v>
      </c>
      <c r="E1475" s="56">
        <v>52</v>
      </c>
    </row>
    <row r="1476" spans="1:5" ht="45" x14ac:dyDescent="0.25">
      <c r="A1476" s="51">
        <v>87680</v>
      </c>
      <c r="B1476" s="30" t="s">
        <v>2721</v>
      </c>
      <c r="C1476" s="31" t="s">
        <v>19</v>
      </c>
      <c r="D1476" s="57">
        <v>46.07</v>
      </c>
      <c r="E1476" s="56">
        <v>46.97</v>
      </c>
    </row>
    <row r="1477" spans="1:5" ht="45" x14ac:dyDescent="0.25">
      <c r="A1477" s="51">
        <v>87690</v>
      </c>
      <c r="B1477" s="30" t="s">
        <v>2725</v>
      </c>
      <c r="C1477" s="31" t="s">
        <v>19</v>
      </c>
      <c r="D1477" s="57">
        <v>52.8</v>
      </c>
      <c r="E1477" s="56">
        <v>53.83</v>
      </c>
    </row>
    <row r="1478" spans="1:5" ht="45" x14ac:dyDescent="0.25">
      <c r="A1478" s="51">
        <v>87700</v>
      </c>
      <c r="B1478" s="30" t="s">
        <v>2729</v>
      </c>
      <c r="C1478" s="31" t="s">
        <v>19</v>
      </c>
      <c r="D1478" s="57">
        <v>57.04</v>
      </c>
      <c r="E1478" s="56">
        <v>58.14</v>
      </c>
    </row>
    <row r="1479" spans="1:5" ht="22.5" x14ac:dyDescent="0.25">
      <c r="A1479" s="51">
        <v>102803</v>
      </c>
      <c r="B1479" s="30" t="s">
        <v>2767</v>
      </c>
      <c r="C1479" s="31" t="s">
        <v>19</v>
      </c>
      <c r="D1479" s="57">
        <v>2.48</v>
      </c>
      <c r="E1479" s="56">
        <v>2.6</v>
      </c>
    </row>
    <row r="1480" spans="1:5" ht="22.5" x14ac:dyDescent="0.25">
      <c r="A1480" s="51">
        <v>92717</v>
      </c>
      <c r="B1480" s="30" t="s">
        <v>4054</v>
      </c>
      <c r="C1480" s="31" t="s">
        <v>89</v>
      </c>
      <c r="D1480" s="57">
        <v>0.26</v>
      </c>
      <c r="E1480" s="56">
        <v>0.26</v>
      </c>
    </row>
    <row r="1481" spans="1:5" ht="22.5" x14ac:dyDescent="0.25">
      <c r="A1481" s="51">
        <v>92716</v>
      </c>
      <c r="B1481" s="30" t="s">
        <v>4032</v>
      </c>
      <c r="C1481" s="31" t="s">
        <v>21</v>
      </c>
      <c r="D1481" s="57">
        <v>115.25</v>
      </c>
      <c r="E1481" s="56">
        <v>115.25</v>
      </c>
    </row>
    <row r="1482" spans="1:5" ht="33.75" x14ac:dyDescent="0.25">
      <c r="A1482" s="51">
        <v>103668</v>
      </c>
      <c r="B1482" s="30" t="s">
        <v>6162</v>
      </c>
      <c r="C1482" s="31" t="s">
        <v>89</v>
      </c>
      <c r="D1482" s="57">
        <v>0</v>
      </c>
      <c r="E1482" s="56">
        <v>0</v>
      </c>
    </row>
    <row r="1483" spans="1:5" ht="33.75" x14ac:dyDescent="0.25">
      <c r="A1483" s="51">
        <v>103667</v>
      </c>
      <c r="B1483" s="30" t="s">
        <v>6163</v>
      </c>
      <c r="C1483" s="31" t="s">
        <v>21</v>
      </c>
      <c r="D1483" s="57">
        <v>0</v>
      </c>
      <c r="E1483" s="56">
        <v>0</v>
      </c>
    </row>
    <row r="1484" spans="1:5" ht="22.5" x14ac:dyDescent="0.25">
      <c r="A1484" s="51">
        <v>89218</v>
      </c>
      <c r="B1484" s="30" t="s">
        <v>328</v>
      </c>
      <c r="C1484" s="31" t="s">
        <v>89</v>
      </c>
      <c r="D1484" s="57">
        <v>82.35</v>
      </c>
      <c r="E1484" s="56">
        <v>84.85</v>
      </c>
    </row>
    <row r="1485" spans="1:5" ht="22.5" x14ac:dyDescent="0.25">
      <c r="A1485" s="51">
        <v>89843</v>
      </c>
      <c r="B1485" s="30" t="s">
        <v>237</v>
      </c>
      <c r="C1485" s="31" t="s">
        <v>21</v>
      </c>
      <c r="D1485" s="57">
        <v>205.33</v>
      </c>
      <c r="E1485" s="56">
        <v>207.83</v>
      </c>
    </row>
    <row r="1486" spans="1:5" ht="33.75" x14ac:dyDescent="0.25">
      <c r="A1486" s="51">
        <v>87446</v>
      </c>
      <c r="B1486" s="30" t="s">
        <v>4041</v>
      </c>
      <c r="C1486" s="31" t="s">
        <v>89</v>
      </c>
      <c r="D1486" s="57">
        <v>0.56999999999999995</v>
      </c>
      <c r="E1486" s="56">
        <v>0.56999999999999995</v>
      </c>
    </row>
    <row r="1487" spans="1:5" ht="33.75" x14ac:dyDescent="0.25">
      <c r="A1487" s="51">
        <v>87445</v>
      </c>
      <c r="B1487" s="30" t="s">
        <v>4019</v>
      </c>
      <c r="C1487" s="31" t="s">
        <v>21</v>
      </c>
      <c r="D1487" s="57">
        <v>5.42</v>
      </c>
      <c r="E1487" s="56">
        <v>5.42</v>
      </c>
    </row>
    <row r="1488" spans="1:5" ht="33.75" x14ac:dyDescent="0.25">
      <c r="A1488" s="51">
        <v>93234</v>
      </c>
      <c r="B1488" s="30" t="s">
        <v>366</v>
      </c>
      <c r="C1488" s="31" t="s">
        <v>89</v>
      </c>
      <c r="D1488" s="57">
        <v>0.52</v>
      </c>
      <c r="E1488" s="56">
        <v>0.52</v>
      </c>
    </row>
    <row r="1489" spans="1:5" ht="33.75" x14ac:dyDescent="0.25">
      <c r="A1489" s="51">
        <v>93233</v>
      </c>
      <c r="B1489" s="30" t="s">
        <v>267</v>
      </c>
      <c r="C1489" s="31" t="s">
        <v>21</v>
      </c>
      <c r="D1489" s="57">
        <v>6.11</v>
      </c>
      <c r="E1489" s="56">
        <v>6.11</v>
      </c>
    </row>
    <row r="1490" spans="1:5" ht="33.75" x14ac:dyDescent="0.25">
      <c r="A1490" s="51">
        <v>102953</v>
      </c>
      <c r="B1490" s="30" t="s">
        <v>6164</v>
      </c>
      <c r="C1490" s="31" t="s">
        <v>89</v>
      </c>
      <c r="D1490" s="57">
        <v>0</v>
      </c>
      <c r="E1490" s="56">
        <v>0</v>
      </c>
    </row>
    <row r="1491" spans="1:5" ht="33.75" x14ac:dyDescent="0.25">
      <c r="A1491" s="51">
        <v>102952</v>
      </c>
      <c r="B1491" s="30" t="s">
        <v>6165</v>
      </c>
      <c r="C1491" s="31" t="s">
        <v>21</v>
      </c>
      <c r="D1491" s="57">
        <v>0</v>
      </c>
      <c r="E1491" s="56">
        <v>0</v>
      </c>
    </row>
    <row r="1492" spans="1:5" ht="33.75" x14ac:dyDescent="0.25">
      <c r="A1492" s="51">
        <v>88831</v>
      </c>
      <c r="B1492" s="30" t="s">
        <v>4045</v>
      </c>
      <c r="C1492" s="31" t="s">
        <v>89</v>
      </c>
      <c r="D1492" s="57">
        <v>0.41</v>
      </c>
      <c r="E1492" s="56">
        <v>0.41</v>
      </c>
    </row>
    <row r="1493" spans="1:5" ht="33.75" x14ac:dyDescent="0.25">
      <c r="A1493" s="51">
        <v>88830</v>
      </c>
      <c r="B1493" s="30" t="s">
        <v>4023</v>
      </c>
      <c r="C1493" s="31" t="s">
        <v>21</v>
      </c>
      <c r="D1493" s="57">
        <v>2.04</v>
      </c>
      <c r="E1493" s="56">
        <v>2.04</v>
      </c>
    </row>
    <row r="1494" spans="1:5" ht="33.75" x14ac:dyDescent="0.25">
      <c r="A1494" s="51">
        <v>89226</v>
      </c>
      <c r="B1494" s="30" t="s">
        <v>4047</v>
      </c>
      <c r="C1494" s="31" t="s">
        <v>89</v>
      </c>
      <c r="D1494" s="57">
        <v>1.72</v>
      </c>
      <c r="E1494" s="56">
        <v>1.72</v>
      </c>
    </row>
    <row r="1495" spans="1:5" ht="33.75" x14ac:dyDescent="0.25">
      <c r="A1495" s="51">
        <v>89225</v>
      </c>
      <c r="B1495" s="30" t="s">
        <v>4025</v>
      </c>
      <c r="C1495" s="31" t="s">
        <v>21</v>
      </c>
      <c r="D1495" s="57">
        <v>5.77</v>
      </c>
      <c r="E1495" s="56">
        <v>5.77</v>
      </c>
    </row>
    <row r="1496" spans="1:5" ht="33.75" x14ac:dyDescent="0.25">
      <c r="A1496" s="51">
        <v>89279</v>
      </c>
      <c r="B1496" s="30" t="s">
        <v>4048</v>
      </c>
      <c r="C1496" s="31" t="s">
        <v>89</v>
      </c>
      <c r="D1496" s="57">
        <v>2.09</v>
      </c>
      <c r="E1496" s="56">
        <v>2.09</v>
      </c>
    </row>
    <row r="1497" spans="1:5" ht="33.75" x14ac:dyDescent="0.25">
      <c r="A1497" s="51">
        <v>89278</v>
      </c>
      <c r="B1497" s="30" t="s">
        <v>4026</v>
      </c>
      <c r="C1497" s="31" t="s">
        <v>21</v>
      </c>
      <c r="D1497" s="57">
        <v>12.77</v>
      </c>
      <c r="E1497" s="56">
        <v>12.77</v>
      </c>
    </row>
    <row r="1498" spans="1:5" ht="45" x14ac:dyDescent="0.25">
      <c r="A1498" s="51">
        <v>90651</v>
      </c>
      <c r="B1498" s="30" t="s">
        <v>341</v>
      </c>
      <c r="C1498" s="31" t="s">
        <v>89</v>
      </c>
      <c r="D1498" s="57">
        <v>0.72</v>
      </c>
      <c r="E1498" s="56">
        <v>0.72</v>
      </c>
    </row>
    <row r="1499" spans="1:5" ht="45" x14ac:dyDescent="0.25">
      <c r="A1499" s="51">
        <v>90650</v>
      </c>
      <c r="B1499" s="30" t="s">
        <v>245</v>
      </c>
      <c r="C1499" s="31" t="s">
        <v>21</v>
      </c>
      <c r="D1499" s="57">
        <v>11.15</v>
      </c>
      <c r="E1499" s="56">
        <v>11.15</v>
      </c>
    </row>
    <row r="1500" spans="1:5" ht="22.5" x14ac:dyDescent="0.25">
      <c r="A1500" s="51">
        <v>106101</v>
      </c>
      <c r="B1500" s="30" t="s">
        <v>13346</v>
      </c>
      <c r="C1500" s="31" t="s">
        <v>89</v>
      </c>
      <c r="D1500" s="57">
        <v>0</v>
      </c>
      <c r="E1500" s="56">
        <v>0</v>
      </c>
    </row>
    <row r="1501" spans="1:5" ht="22.5" x14ac:dyDescent="0.25">
      <c r="A1501" s="51">
        <v>106100</v>
      </c>
      <c r="B1501" s="30" t="s">
        <v>13347</v>
      </c>
      <c r="C1501" s="31" t="s">
        <v>21</v>
      </c>
      <c r="D1501" s="57">
        <v>0</v>
      </c>
      <c r="E1501" s="56">
        <v>0</v>
      </c>
    </row>
    <row r="1502" spans="1:5" ht="22.5" x14ac:dyDescent="0.25">
      <c r="A1502" s="51">
        <v>90657</v>
      </c>
      <c r="B1502" s="30" t="s">
        <v>342</v>
      </c>
      <c r="C1502" s="31" t="s">
        <v>89</v>
      </c>
      <c r="D1502" s="57">
        <v>5.18</v>
      </c>
      <c r="E1502" s="56">
        <v>5.18</v>
      </c>
    </row>
    <row r="1503" spans="1:5" ht="22.5" x14ac:dyDescent="0.25">
      <c r="A1503" s="51">
        <v>90656</v>
      </c>
      <c r="B1503" s="30" t="s">
        <v>246</v>
      </c>
      <c r="C1503" s="31" t="s">
        <v>21</v>
      </c>
      <c r="D1503" s="57">
        <v>16.22</v>
      </c>
      <c r="E1503" s="56">
        <v>16.22</v>
      </c>
    </row>
    <row r="1504" spans="1:5" ht="22.5" x14ac:dyDescent="0.25">
      <c r="A1504" s="51">
        <v>90663</v>
      </c>
      <c r="B1504" s="30" t="s">
        <v>343</v>
      </c>
      <c r="C1504" s="31" t="s">
        <v>89</v>
      </c>
      <c r="D1504" s="57">
        <v>5.55</v>
      </c>
      <c r="E1504" s="56">
        <v>5.55</v>
      </c>
    </row>
    <row r="1505" spans="1:5" ht="22.5" x14ac:dyDescent="0.25">
      <c r="A1505" s="51">
        <v>90662</v>
      </c>
      <c r="B1505" s="30" t="s">
        <v>247</v>
      </c>
      <c r="C1505" s="31" t="s">
        <v>21</v>
      </c>
      <c r="D1505" s="57">
        <v>16.920000000000002</v>
      </c>
      <c r="E1505" s="56">
        <v>16.920000000000002</v>
      </c>
    </row>
    <row r="1506" spans="1:5" ht="33.75" x14ac:dyDescent="0.25">
      <c r="A1506" s="51">
        <v>89022</v>
      </c>
      <c r="B1506" s="30" t="s">
        <v>4648</v>
      </c>
      <c r="C1506" s="31" t="s">
        <v>89</v>
      </c>
      <c r="D1506" s="57">
        <v>0.32</v>
      </c>
      <c r="E1506" s="56">
        <v>0.32</v>
      </c>
    </row>
    <row r="1507" spans="1:5" ht="33.75" x14ac:dyDescent="0.25">
      <c r="A1507" s="51">
        <v>89021</v>
      </c>
      <c r="B1507" s="30" t="s">
        <v>4645</v>
      </c>
      <c r="C1507" s="31" t="s">
        <v>21</v>
      </c>
      <c r="D1507" s="57">
        <v>2.54</v>
      </c>
      <c r="E1507" s="56">
        <v>2.54</v>
      </c>
    </row>
    <row r="1508" spans="1:5" ht="33.75" x14ac:dyDescent="0.25">
      <c r="A1508" s="51">
        <v>90644</v>
      </c>
      <c r="B1508" s="30" t="s">
        <v>340</v>
      </c>
      <c r="C1508" s="31" t="s">
        <v>89</v>
      </c>
      <c r="D1508" s="57">
        <v>7.96</v>
      </c>
      <c r="E1508" s="56">
        <v>7.96</v>
      </c>
    </row>
    <row r="1509" spans="1:5" ht="33.75" x14ac:dyDescent="0.25">
      <c r="A1509" s="51">
        <v>90643</v>
      </c>
      <c r="B1509" s="30" t="s">
        <v>244</v>
      </c>
      <c r="C1509" s="31" t="s">
        <v>21</v>
      </c>
      <c r="D1509" s="57">
        <v>27.86</v>
      </c>
      <c r="E1509" s="56">
        <v>27.86</v>
      </c>
    </row>
    <row r="1510" spans="1:5" ht="22.5" x14ac:dyDescent="0.25">
      <c r="A1510" s="51">
        <v>102811</v>
      </c>
      <c r="B1510" s="30" t="s">
        <v>6166</v>
      </c>
      <c r="C1510" s="31" t="s">
        <v>89</v>
      </c>
      <c r="D1510" s="57">
        <v>0</v>
      </c>
      <c r="E1510" s="56">
        <v>0</v>
      </c>
    </row>
    <row r="1511" spans="1:5" ht="22.5" x14ac:dyDescent="0.25">
      <c r="A1511" s="51">
        <v>102810</v>
      </c>
      <c r="B1511" s="30" t="s">
        <v>6167</v>
      </c>
      <c r="C1511" s="31" t="s">
        <v>21</v>
      </c>
      <c r="D1511" s="57">
        <v>0</v>
      </c>
      <c r="E1511" s="56">
        <v>0</v>
      </c>
    </row>
    <row r="1512" spans="1:5" ht="33.75" x14ac:dyDescent="0.25">
      <c r="A1512" s="51">
        <v>92146</v>
      </c>
      <c r="B1512" s="30" t="s">
        <v>362</v>
      </c>
      <c r="C1512" s="31" t="s">
        <v>89</v>
      </c>
      <c r="D1512" s="57">
        <v>30.71</v>
      </c>
      <c r="E1512" s="56">
        <v>32.11</v>
      </c>
    </row>
    <row r="1513" spans="1:5" ht="33.75" x14ac:dyDescent="0.25">
      <c r="A1513" s="51">
        <v>92145</v>
      </c>
      <c r="B1513" s="30" t="s">
        <v>263</v>
      </c>
      <c r="C1513" s="31" t="s">
        <v>21</v>
      </c>
      <c r="D1513" s="57">
        <v>81.040000000000006</v>
      </c>
      <c r="E1513" s="56">
        <v>82.44</v>
      </c>
    </row>
    <row r="1514" spans="1:5" ht="22.5" x14ac:dyDescent="0.25">
      <c r="A1514" s="51">
        <v>92139</v>
      </c>
      <c r="B1514" s="30" t="s">
        <v>361</v>
      </c>
      <c r="C1514" s="31" t="s">
        <v>89</v>
      </c>
      <c r="D1514" s="57">
        <v>43.38</v>
      </c>
      <c r="E1514" s="56">
        <v>44.78</v>
      </c>
    </row>
    <row r="1515" spans="1:5" ht="22.5" x14ac:dyDescent="0.25">
      <c r="A1515" s="51">
        <v>92138</v>
      </c>
      <c r="B1515" s="30" t="s">
        <v>262</v>
      </c>
      <c r="C1515" s="31" t="s">
        <v>21</v>
      </c>
      <c r="D1515" s="57">
        <v>96.79</v>
      </c>
      <c r="E1515" s="56">
        <v>98.19</v>
      </c>
    </row>
    <row r="1516" spans="1:5" ht="45" x14ac:dyDescent="0.25">
      <c r="A1516" s="51">
        <v>91387</v>
      </c>
      <c r="B1516" s="30" t="s">
        <v>354</v>
      </c>
      <c r="C1516" s="31" t="s">
        <v>89</v>
      </c>
      <c r="D1516" s="57">
        <v>72.81</v>
      </c>
      <c r="E1516" s="56">
        <v>74.53</v>
      </c>
    </row>
    <row r="1517" spans="1:5" ht="45" x14ac:dyDescent="0.25">
      <c r="A1517" s="51">
        <v>91386</v>
      </c>
      <c r="B1517" s="30" t="s">
        <v>69</v>
      </c>
      <c r="C1517" s="31" t="s">
        <v>21</v>
      </c>
      <c r="D1517" s="57">
        <v>270.43</v>
      </c>
      <c r="E1517" s="56">
        <v>272.14999999999998</v>
      </c>
    </row>
    <row r="1518" spans="1:5" ht="33.75" x14ac:dyDescent="0.25">
      <c r="A1518" s="51">
        <v>96036</v>
      </c>
      <c r="B1518" s="30" t="s">
        <v>385</v>
      </c>
      <c r="C1518" s="31" t="s">
        <v>89</v>
      </c>
      <c r="D1518" s="57">
        <v>82.26</v>
      </c>
      <c r="E1518" s="56">
        <v>83.98</v>
      </c>
    </row>
    <row r="1519" spans="1:5" ht="33.75" x14ac:dyDescent="0.25">
      <c r="A1519" s="51">
        <v>96035</v>
      </c>
      <c r="B1519" s="30" t="s">
        <v>286</v>
      </c>
      <c r="C1519" s="31" t="s">
        <v>21</v>
      </c>
      <c r="D1519" s="57">
        <v>286.01</v>
      </c>
      <c r="E1519" s="56">
        <v>287.73</v>
      </c>
    </row>
    <row r="1520" spans="1:5" ht="45" x14ac:dyDescent="0.25">
      <c r="A1520" s="51">
        <v>89877</v>
      </c>
      <c r="B1520" s="30" t="s">
        <v>334</v>
      </c>
      <c r="C1520" s="31" t="s">
        <v>89</v>
      </c>
      <c r="D1520" s="57">
        <v>86.98</v>
      </c>
      <c r="E1520" s="56">
        <v>88.7</v>
      </c>
    </row>
    <row r="1521" spans="1:5" ht="45" x14ac:dyDescent="0.25">
      <c r="A1521" s="51">
        <v>89876</v>
      </c>
      <c r="B1521" s="30" t="s">
        <v>238</v>
      </c>
      <c r="C1521" s="31" t="s">
        <v>21</v>
      </c>
      <c r="D1521" s="57">
        <v>334.98</v>
      </c>
      <c r="E1521" s="56">
        <v>336.7</v>
      </c>
    </row>
    <row r="1522" spans="1:5" ht="45" x14ac:dyDescent="0.25">
      <c r="A1522" s="51">
        <v>89884</v>
      </c>
      <c r="B1522" s="30" t="s">
        <v>335</v>
      </c>
      <c r="C1522" s="31" t="s">
        <v>89</v>
      </c>
      <c r="D1522" s="57">
        <v>90.84</v>
      </c>
      <c r="E1522" s="56">
        <v>92.56</v>
      </c>
    </row>
    <row r="1523" spans="1:5" ht="45" x14ac:dyDescent="0.25">
      <c r="A1523" s="51">
        <v>89883</v>
      </c>
      <c r="B1523" s="30" t="s">
        <v>239</v>
      </c>
      <c r="C1523" s="31" t="s">
        <v>21</v>
      </c>
      <c r="D1523" s="57">
        <v>370.63</v>
      </c>
      <c r="E1523" s="56">
        <v>372.35</v>
      </c>
    </row>
    <row r="1524" spans="1:5" ht="45" x14ac:dyDescent="0.25">
      <c r="A1524" s="51">
        <v>67827</v>
      </c>
      <c r="B1524" s="30" t="s">
        <v>320</v>
      </c>
      <c r="C1524" s="31" t="s">
        <v>89</v>
      </c>
      <c r="D1524" s="57">
        <v>63.2</v>
      </c>
      <c r="E1524" s="56">
        <v>64.92</v>
      </c>
    </row>
    <row r="1525" spans="1:5" ht="45" x14ac:dyDescent="0.25">
      <c r="A1525" s="51">
        <v>67826</v>
      </c>
      <c r="B1525" s="30" t="s">
        <v>221</v>
      </c>
      <c r="C1525" s="31" t="s">
        <v>21</v>
      </c>
      <c r="D1525" s="57">
        <v>188.01</v>
      </c>
      <c r="E1525" s="56">
        <v>189.73</v>
      </c>
    </row>
    <row r="1526" spans="1:5" ht="45" x14ac:dyDescent="0.25">
      <c r="A1526" s="51">
        <v>5961</v>
      </c>
      <c r="B1526" s="30" t="s">
        <v>315</v>
      </c>
      <c r="C1526" s="31" t="s">
        <v>89</v>
      </c>
      <c r="D1526" s="57">
        <v>61.98</v>
      </c>
      <c r="E1526" s="56">
        <v>63.7</v>
      </c>
    </row>
    <row r="1527" spans="1:5" ht="45" x14ac:dyDescent="0.25">
      <c r="A1527" s="51">
        <v>5811</v>
      </c>
      <c r="B1527" s="30" t="s">
        <v>200</v>
      </c>
      <c r="C1527" s="31" t="s">
        <v>21</v>
      </c>
      <c r="D1527" s="57">
        <v>205.63</v>
      </c>
      <c r="E1527" s="56">
        <v>207.35</v>
      </c>
    </row>
    <row r="1528" spans="1:5" ht="56.25" x14ac:dyDescent="0.25">
      <c r="A1528" s="51">
        <v>106373</v>
      </c>
      <c r="B1528" s="30" t="s">
        <v>13704</v>
      </c>
      <c r="C1528" s="31" t="s">
        <v>89</v>
      </c>
      <c r="D1528" s="57">
        <v>0</v>
      </c>
      <c r="E1528" s="56">
        <v>0</v>
      </c>
    </row>
    <row r="1529" spans="1:5" ht="56.25" x14ac:dyDescent="0.25">
      <c r="A1529" s="51">
        <v>106366</v>
      </c>
      <c r="B1529" s="30" t="s">
        <v>13705</v>
      </c>
      <c r="C1529" s="31" t="s">
        <v>21</v>
      </c>
      <c r="D1529" s="57">
        <v>0</v>
      </c>
      <c r="E1529" s="56">
        <v>0</v>
      </c>
    </row>
    <row r="1530" spans="1:5" ht="56.25" x14ac:dyDescent="0.25">
      <c r="A1530" s="51">
        <v>106371</v>
      </c>
      <c r="B1530" s="30" t="s">
        <v>13706</v>
      </c>
      <c r="C1530" s="31" t="s">
        <v>89</v>
      </c>
      <c r="D1530" s="57">
        <v>0</v>
      </c>
      <c r="E1530" s="56">
        <v>0</v>
      </c>
    </row>
    <row r="1531" spans="1:5" ht="56.25" x14ac:dyDescent="0.25">
      <c r="A1531" s="51">
        <v>106364</v>
      </c>
      <c r="B1531" s="30" t="s">
        <v>13707</v>
      </c>
      <c r="C1531" s="31" t="s">
        <v>21</v>
      </c>
      <c r="D1531" s="57">
        <v>0</v>
      </c>
      <c r="E1531" s="56">
        <v>0</v>
      </c>
    </row>
    <row r="1532" spans="1:5" ht="45" x14ac:dyDescent="0.25">
      <c r="A1532" s="51">
        <v>92243</v>
      </c>
      <c r="B1532" s="30" t="s">
        <v>363</v>
      </c>
      <c r="C1532" s="31" t="s">
        <v>89</v>
      </c>
      <c r="D1532" s="57">
        <v>78.790000000000006</v>
      </c>
      <c r="E1532" s="56">
        <v>80.87</v>
      </c>
    </row>
    <row r="1533" spans="1:5" ht="45" x14ac:dyDescent="0.25">
      <c r="A1533" s="51">
        <v>92242</v>
      </c>
      <c r="B1533" s="30" t="s">
        <v>264</v>
      </c>
      <c r="C1533" s="31" t="s">
        <v>21</v>
      </c>
      <c r="D1533" s="57">
        <v>414.36</v>
      </c>
      <c r="E1533" s="56">
        <v>416.44</v>
      </c>
    </row>
    <row r="1534" spans="1:5" ht="45" x14ac:dyDescent="0.25">
      <c r="A1534" s="51">
        <v>91646</v>
      </c>
      <c r="B1534" s="30" t="s">
        <v>358</v>
      </c>
      <c r="C1534" s="31" t="s">
        <v>89</v>
      </c>
      <c r="D1534" s="57">
        <v>96.27</v>
      </c>
      <c r="E1534" s="56">
        <v>98.35</v>
      </c>
    </row>
    <row r="1535" spans="1:5" ht="45" x14ac:dyDescent="0.25">
      <c r="A1535" s="51">
        <v>91645</v>
      </c>
      <c r="B1535" s="30" t="s">
        <v>259</v>
      </c>
      <c r="C1535" s="31" t="s">
        <v>21</v>
      </c>
      <c r="D1535" s="57">
        <v>477.72</v>
      </c>
      <c r="E1535" s="56">
        <v>479.8</v>
      </c>
    </row>
    <row r="1536" spans="1:5" ht="56.25" x14ac:dyDescent="0.25">
      <c r="A1536" s="51">
        <v>92107</v>
      </c>
      <c r="B1536" s="30" t="s">
        <v>4051</v>
      </c>
      <c r="C1536" s="31" t="s">
        <v>89</v>
      </c>
      <c r="D1536" s="57">
        <v>93.52</v>
      </c>
      <c r="E1536" s="56">
        <v>95.19</v>
      </c>
    </row>
    <row r="1537" spans="1:5" ht="56.25" x14ac:dyDescent="0.25">
      <c r="A1537" s="51">
        <v>92106</v>
      </c>
      <c r="B1537" s="30" t="s">
        <v>4029</v>
      </c>
      <c r="C1537" s="31" t="s">
        <v>21</v>
      </c>
      <c r="D1537" s="57">
        <v>362.89</v>
      </c>
      <c r="E1537" s="56">
        <v>364.56</v>
      </c>
    </row>
    <row r="1538" spans="1:5" ht="45" x14ac:dyDescent="0.25">
      <c r="A1538" s="51">
        <v>5903</v>
      </c>
      <c r="B1538" s="30" t="s">
        <v>50</v>
      </c>
      <c r="C1538" s="31" t="s">
        <v>89</v>
      </c>
      <c r="D1538" s="57">
        <v>72.400000000000006</v>
      </c>
      <c r="E1538" s="56">
        <v>74.069999999999993</v>
      </c>
    </row>
    <row r="1539" spans="1:5" ht="45" x14ac:dyDescent="0.25">
      <c r="A1539" s="51">
        <v>5901</v>
      </c>
      <c r="B1539" s="30" t="s">
        <v>49</v>
      </c>
      <c r="C1539" s="31" t="s">
        <v>21</v>
      </c>
      <c r="D1539" s="57">
        <v>321.2</v>
      </c>
      <c r="E1539" s="56">
        <v>322.87</v>
      </c>
    </row>
    <row r="1540" spans="1:5" ht="45" x14ac:dyDescent="0.25">
      <c r="A1540" s="51">
        <v>106252</v>
      </c>
      <c r="B1540" s="30" t="s">
        <v>13708</v>
      </c>
      <c r="C1540" s="31" t="s">
        <v>89</v>
      </c>
      <c r="D1540" s="57">
        <v>72.02</v>
      </c>
      <c r="E1540" s="56">
        <v>73.69</v>
      </c>
    </row>
    <row r="1541" spans="1:5" ht="45" x14ac:dyDescent="0.25">
      <c r="A1541" s="51">
        <v>106247</v>
      </c>
      <c r="B1541" s="30" t="s">
        <v>13709</v>
      </c>
      <c r="C1541" s="31" t="s">
        <v>21</v>
      </c>
      <c r="D1541" s="57">
        <v>284.60000000000002</v>
      </c>
      <c r="E1541" s="56">
        <v>286.27</v>
      </c>
    </row>
    <row r="1542" spans="1:5" ht="45" x14ac:dyDescent="0.25">
      <c r="A1542" s="51">
        <v>6260</v>
      </c>
      <c r="B1542" s="30" t="s">
        <v>316</v>
      </c>
      <c r="C1542" s="31" t="s">
        <v>89</v>
      </c>
      <c r="D1542" s="57">
        <v>59.62</v>
      </c>
      <c r="E1542" s="56">
        <v>61.29</v>
      </c>
    </row>
    <row r="1543" spans="1:5" ht="45" x14ac:dyDescent="0.25">
      <c r="A1543" s="51">
        <v>6259</v>
      </c>
      <c r="B1543" s="30" t="s">
        <v>217</v>
      </c>
      <c r="C1543" s="31" t="s">
        <v>21</v>
      </c>
      <c r="D1543" s="57">
        <v>258.52</v>
      </c>
      <c r="E1543" s="56">
        <v>260.19</v>
      </c>
    </row>
    <row r="1544" spans="1:5" ht="33.75" x14ac:dyDescent="0.25">
      <c r="A1544" s="51">
        <v>104705</v>
      </c>
      <c r="B1544" s="30" t="s">
        <v>6168</v>
      </c>
      <c r="C1544" s="31" t="s">
        <v>89</v>
      </c>
      <c r="D1544" s="57">
        <v>0</v>
      </c>
      <c r="E1544" s="56">
        <v>0</v>
      </c>
    </row>
    <row r="1545" spans="1:5" ht="33.75" x14ac:dyDescent="0.25">
      <c r="A1545" s="51">
        <v>104704</v>
      </c>
      <c r="B1545" s="30" t="s">
        <v>6169</v>
      </c>
      <c r="C1545" s="31" t="s">
        <v>21</v>
      </c>
      <c r="D1545" s="57">
        <v>0</v>
      </c>
      <c r="E1545" s="56">
        <v>0</v>
      </c>
    </row>
    <row r="1546" spans="1:5" ht="45" x14ac:dyDescent="0.25">
      <c r="A1546" s="51">
        <v>91395</v>
      </c>
      <c r="B1546" s="30" t="s">
        <v>355</v>
      </c>
      <c r="C1546" s="31" t="s">
        <v>89</v>
      </c>
      <c r="D1546" s="57">
        <v>57.02</v>
      </c>
      <c r="E1546" s="56">
        <v>58.69</v>
      </c>
    </row>
    <row r="1547" spans="1:5" ht="45" x14ac:dyDescent="0.25">
      <c r="A1547" s="51">
        <v>73467</v>
      </c>
      <c r="B1547" s="30" t="s">
        <v>224</v>
      </c>
      <c r="C1547" s="31" t="s">
        <v>21</v>
      </c>
      <c r="D1547" s="57">
        <v>250.37</v>
      </c>
      <c r="E1547" s="56">
        <v>252.04</v>
      </c>
    </row>
    <row r="1548" spans="1:5" ht="45" x14ac:dyDescent="0.25">
      <c r="A1548" s="51">
        <v>5826</v>
      </c>
      <c r="B1548" s="30" t="s">
        <v>296</v>
      </c>
      <c r="C1548" s="31" t="s">
        <v>89</v>
      </c>
      <c r="D1548" s="57">
        <v>59.91</v>
      </c>
      <c r="E1548" s="56">
        <v>61.58</v>
      </c>
    </row>
    <row r="1549" spans="1:5" ht="45" x14ac:dyDescent="0.25">
      <c r="A1549" s="51">
        <v>5824</v>
      </c>
      <c r="B1549" s="30" t="s">
        <v>202</v>
      </c>
      <c r="C1549" s="31" t="s">
        <v>21</v>
      </c>
      <c r="D1549" s="57">
        <v>217.57</v>
      </c>
      <c r="E1549" s="56">
        <v>219.24</v>
      </c>
    </row>
    <row r="1550" spans="1:5" ht="56.25" x14ac:dyDescent="0.25">
      <c r="A1550" s="51">
        <v>106369</v>
      </c>
      <c r="B1550" s="30" t="s">
        <v>13710</v>
      </c>
      <c r="C1550" s="31" t="s">
        <v>89</v>
      </c>
      <c r="D1550" s="57">
        <v>0</v>
      </c>
      <c r="E1550" s="56">
        <v>0</v>
      </c>
    </row>
    <row r="1551" spans="1:5" ht="56.25" x14ac:dyDescent="0.25">
      <c r="A1551" s="51">
        <v>106362</v>
      </c>
      <c r="B1551" s="30" t="s">
        <v>13711</v>
      </c>
      <c r="C1551" s="31" t="s">
        <v>21</v>
      </c>
      <c r="D1551" s="57">
        <v>0</v>
      </c>
      <c r="E1551" s="56">
        <v>0</v>
      </c>
    </row>
    <row r="1552" spans="1:5" ht="45" x14ac:dyDescent="0.25">
      <c r="A1552" s="51">
        <v>106253</v>
      </c>
      <c r="B1552" s="30" t="s">
        <v>13712</v>
      </c>
      <c r="C1552" s="31" t="s">
        <v>89</v>
      </c>
      <c r="D1552" s="57">
        <v>75.13</v>
      </c>
      <c r="E1552" s="56">
        <v>76.8</v>
      </c>
    </row>
    <row r="1553" spans="1:5" ht="45" x14ac:dyDescent="0.25">
      <c r="A1553" s="51">
        <v>106248</v>
      </c>
      <c r="B1553" s="30" t="s">
        <v>13713</v>
      </c>
      <c r="C1553" s="31" t="s">
        <v>21</v>
      </c>
      <c r="D1553" s="57">
        <v>293.76</v>
      </c>
      <c r="E1553" s="56">
        <v>295.43</v>
      </c>
    </row>
    <row r="1554" spans="1:5" ht="56.25" x14ac:dyDescent="0.25">
      <c r="A1554" s="51">
        <v>106372</v>
      </c>
      <c r="B1554" s="30" t="s">
        <v>13714</v>
      </c>
      <c r="C1554" s="31" t="s">
        <v>89</v>
      </c>
      <c r="D1554" s="57">
        <v>0</v>
      </c>
      <c r="E1554" s="56">
        <v>0</v>
      </c>
    </row>
    <row r="1555" spans="1:5" ht="56.25" x14ac:dyDescent="0.25">
      <c r="A1555" s="51">
        <v>106365</v>
      </c>
      <c r="B1555" s="30" t="s">
        <v>13715</v>
      </c>
      <c r="C1555" s="31" t="s">
        <v>21</v>
      </c>
      <c r="D1555" s="57">
        <v>0</v>
      </c>
      <c r="E1555" s="56">
        <v>0</v>
      </c>
    </row>
    <row r="1556" spans="1:5" ht="56.25" x14ac:dyDescent="0.25">
      <c r="A1556" s="51">
        <v>106370</v>
      </c>
      <c r="B1556" s="30" t="s">
        <v>13716</v>
      </c>
      <c r="C1556" s="31" t="s">
        <v>89</v>
      </c>
      <c r="D1556" s="57">
        <v>0</v>
      </c>
      <c r="E1556" s="56">
        <v>0</v>
      </c>
    </row>
    <row r="1557" spans="1:5" ht="56.25" x14ac:dyDescent="0.25">
      <c r="A1557" s="51">
        <v>106363</v>
      </c>
      <c r="B1557" s="30" t="s">
        <v>13717</v>
      </c>
      <c r="C1557" s="31" t="s">
        <v>21</v>
      </c>
      <c r="D1557" s="57">
        <v>0</v>
      </c>
      <c r="E1557" s="56">
        <v>0</v>
      </c>
    </row>
    <row r="1558" spans="1:5" ht="33.75" x14ac:dyDescent="0.25">
      <c r="A1558" s="51">
        <v>5892</v>
      </c>
      <c r="B1558" s="30" t="s">
        <v>306</v>
      </c>
      <c r="C1558" s="31" t="s">
        <v>89</v>
      </c>
      <c r="D1558" s="57">
        <v>54.77</v>
      </c>
      <c r="E1558" s="56">
        <v>56.44</v>
      </c>
    </row>
    <row r="1559" spans="1:5" ht="33.75" x14ac:dyDescent="0.25">
      <c r="A1559" s="51">
        <v>5890</v>
      </c>
      <c r="B1559" s="30" t="s">
        <v>211</v>
      </c>
      <c r="C1559" s="31" t="s">
        <v>21</v>
      </c>
      <c r="D1559" s="57">
        <v>204.45</v>
      </c>
      <c r="E1559" s="56">
        <v>206.12</v>
      </c>
    </row>
    <row r="1560" spans="1:5" ht="33.75" x14ac:dyDescent="0.25">
      <c r="A1560" s="51">
        <v>5896</v>
      </c>
      <c r="B1560" s="30" t="s">
        <v>307</v>
      </c>
      <c r="C1560" s="31" t="s">
        <v>89</v>
      </c>
      <c r="D1560" s="57">
        <v>57.51</v>
      </c>
      <c r="E1560" s="56">
        <v>59.18</v>
      </c>
    </row>
    <row r="1561" spans="1:5" ht="33.75" x14ac:dyDescent="0.25">
      <c r="A1561" s="51">
        <v>5894</v>
      </c>
      <c r="B1561" s="30" t="s">
        <v>212</v>
      </c>
      <c r="C1561" s="31" t="s">
        <v>21</v>
      </c>
      <c r="D1561" s="57">
        <v>212.96</v>
      </c>
      <c r="E1561" s="56">
        <v>214.63</v>
      </c>
    </row>
    <row r="1562" spans="1:5" ht="33.75" x14ac:dyDescent="0.25">
      <c r="A1562" s="51">
        <v>91032</v>
      </c>
      <c r="B1562" s="30" t="s">
        <v>351</v>
      </c>
      <c r="C1562" s="31" t="s">
        <v>89</v>
      </c>
      <c r="D1562" s="57">
        <v>65.75</v>
      </c>
      <c r="E1562" s="56">
        <v>67.42</v>
      </c>
    </row>
    <row r="1563" spans="1:5" ht="33.75" x14ac:dyDescent="0.25">
      <c r="A1563" s="51">
        <v>91031</v>
      </c>
      <c r="B1563" s="30" t="s">
        <v>255</v>
      </c>
      <c r="C1563" s="31" t="s">
        <v>21</v>
      </c>
      <c r="D1563" s="57">
        <v>261.23</v>
      </c>
      <c r="E1563" s="56">
        <v>262.89999999999998</v>
      </c>
    </row>
    <row r="1564" spans="1:5" ht="56.25" x14ac:dyDescent="0.25">
      <c r="A1564" s="51">
        <v>106255</v>
      </c>
      <c r="B1564" s="30" t="s">
        <v>13718</v>
      </c>
      <c r="C1564" s="31" t="s">
        <v>89</v>
      </c>
      <c r="D1564" s="57">
        <v>0</v>
      </c>
      <c r="E1564" s="56">
        <v>0</v>
      </c>
    </row>
    <row r="1565" spans="1:5" ht="56.25" x14ac:dyDescent="0.25">
      <c r="A1565" s="51">
        <v>106250</v>
      </c>
      <c r="B1565" s="30" t="s">
        <v>13719</v>
      </c>
      <c r="C1565" s="31" t="s">
        <v>21</v>
      </c>
      <c r="D1565" s="57">
        <v>0</v>
      </c>
      <c r="E1565" s="56">
        <v>0</v>
      </c>
    </row>
    <row r="1566" spans="1:5" ht="45" x14ac:dyDescent="0.25">
      <c r="A1566" s="51">
        <v>106374</v>
      </c>
      <c r="B1566" s="30" t="s">
        <v>13720</v>
      </c>
      <c r="C1566" s="31" t="s">
        <v>89</v>
      </c>
      <c r="D1566" s="57">
        <v>0</v>
      </c>
      <c r="E1566" s="56">
        <v>0</v>
      </c>
    </row>
    <row r="1567" spans="1:5" ht="45" x14ac:dyDescent="0.25">
      <c r="A1567" s="51">
        <v>106367</v>
      </c>
      <c r="B1567" s="30" t="s">
        <v>13721</v>
      </c>
      <c r="C1567" s="31" t="s">
        <v>21</v>
      </c>
      <c r="D1567" s="57">
        <v>0</v>
      </c>
      <c r="E1567" s="56">
        <v>0</v>
      </c>
    </row>
    <row r="1568" spans="1:5" ht="56.25" x14ac:dyDescent="0.25">
      <c r="A1568" s="51">
        <v>106375</v>
      </c>
      <c r="B1568" s="30" t="s">
        <v>13722</v>
      </c>
      <c r="C1568" s="31" t="s">
        <v>89</v>
      </c>
      <c r="D1568" s="57">
        <v>0</v>
      </c>
      <c r="E1568" s="56">
        <v>0</v>
      </c>
    </row>
    <row r="1569" spans="1:5" ht="56.25" x14ac:dyDescent="0.25">
      <c r="A1569" s="51">
        <v>106368</v>
      </c>
      <c r="B1569" s="30" t="s">
        <v>13723</v>
      </c>
      <c r="C1569" s="31" t="s">
        <v>21</v>
      </c>
      <c r="D1569" s="57">
        <v>0</v>
      </c>
      <c r="E1569" s="56">
        <v>0</v>
      </c>
    </row>
    <row r="1570" spans="1:5" ht="45" x14ac:dyDescent="0.25">
      <c r="A1570" s="51">
        <v>102817</v>
      </c>
      <c r="B1570" s="30" t="s">
        <v>6170</v>
      </c>
      <c r="C1570" s="31" t="s">
        <v>89</v>
      </c>
      <c r="D1570" s="57">
        <v>0</v>
      </c>
      <c r="E1570" s="56">
        <v>0</v>
      </c>
    </row>
    <row r="1571" spans="1:5" ht="45" x14ac:dyDescent="0.25">
      <c r="A1571" s="51">
        <v>102816</v>
      </c>
      <c r="B1571" s="30" t="s">
        <v>6171</v>
      </c>
      <c r="C1571" s="31" t="s">
        <v>21</v>
      </c>
      <c r="D1571" s="57">
        <v>0</v>
      </c>
      <c r="E1571" s="56">
        <v>0</v>
      </c>
    </row>
    <row r="1572" spans="1:5" ht="22.5" x14ac:dyDescent="0.25">
      <c r="A1572" s="51">
        <v>91534</v>
      </c>
      <c r="B1572" s="30" t="s">
        <v>356</v>
      </c>
      <c r="C1572" s="31" t="s">
        <v>89</v>
      </c>
      <c r="D1572" s="57">
        <v>25.51</v>
      </c>
      <c r="E1572" s="56">
        <v>26.97</v>
      </c>
    </row>
    <row r="1573" spans="1:5" ht="22.5" x14ac:dyDescent="0.25">
      <c r="A1573" s="51">
        <v>91533</v>
      </c>
      <c r="B1573" s="30" t="s">
        <v>257</v>
      </c>
      <c r="C1573" s="31" t="s">
        <v>21</v>
      </c>
      <c r="D1573" s="57">
        <v>33.4</v>
      </c>
      <c r="E1573" s="56">
        <v>34.86</v>
      </c>
    </row>
    <row r="1574" spans="1:5" ht="22.5" x14ac:dyDescent="0.25">
      <c r="A1574" s="51">
        <v>95265</v>
      </c>
      <c r="B1574" s="30" t="s">
        <v>378</v>
      </c>
      <c r="C1574" s="31" t="s">
        <v>89</v>
      </c>
      <c r="D1574" s="57">
        <v>0.92</v>
      </c>
      <c r="E1574" s="56">
        <v>0.92</v>
      </c>
    </row>
    <row r="1575" spans="1:5" ht="22.5" x14ac:dyDescent="0.25">
      <c r="A1575" s="51">
        <v>95264</v>
      </c>
      <c r="B1575" s="30" t="s">
        <v>279</v>
      </c>
      <c r="C1575" s="31" t="s">
        <v>21</v>
      </c>
      <c r="D1575" s="57">
        <v>6.95</v>
      </c>
      <c r="E1575" s="56">
        <v>6.95</v>
      </c>
    </row>
    <row r="1576" spans="1:5" ht="33.75" x14ac:dyDescent="0.25">
      <c r="A1576" s="51">
        <v>90973</v>
      </c>
      <c r="B1576" s="30" t="s">
        <v>348</v>
      </c>
      <c r="C1576" s="31" t="s">
        <v>89</v>
      </c>
      <c r="D1576" s="57">
        <v>8.93</v>
      </c>
      <c r="E1576" s="56">
        <v>8.93</v>
      </c>
    </row>
    <row r="1577" spans="1:5" ht="33.75" x14ac:dyDescent="0.25">
      <c r="A1577" s="51">
        <v>90972</v>
      </c>
      <c r="B1577" s="30" t="s">
        <v>252</v>
      </c>
      <c r="C1577" s="31" t="s">
        <v>21</v>
      </c>
      <c r="D1577" s="57">
        <v>79.63</v>
      </c>
      <c r="E1577" s="56">
        <v>79.63</v>
      </c>
    </row>
    <row r="1578" spans="1:5" ht="33.75" x14ac:dyDescent="0.25">
      <c r="A1578" s="51">
        <v>91001</v>
      </c>
      <c r="B1578" s="30" t="s">
        <v>350</v>
      </c>
      <c r="C1578" s="31" t="s">
        <v>89</v>
      </c>
      <c r="D1578" s="57">
        <v>10.59</v>
      </c>
      <c r="E1578" s="56">
        <v>10.59</v>
      </c>
    </row>
    <row r="1579" spans="1:5" ht="33.75" x14ac:dyDescent="0.25">
      <c r="A1579" s="51">
        <v>90999</v>
      </c>
      <c r="B1579" s="30" t="s">
        <v>254</v>
      </c>
      <c r="C1579" s="31" t="s">
        <v>21</v>
      </c>
      <c r="D1579" s="57">
        <v>105.11</v>
      </c>
      <c r="E1579" s="56">
        <v>105.11</v>
      </c>
    </row>
    <row r="1580" spans="1:5" ht="33.75" x14ac:dyDescent="0.25">
      <c r="A1580" s="51">
        <v>5954</v>
      </c>
      <c r="B1580" s="30" t="s">
        <v>314</v>
      </c>
      <c r="C1580" s="31" t="s">
        <v>89</v>
      </c>
      <c r="D1580" s="57">
        <v>6.67</v>
      </c>
      <c r="E1580" s="56">
        <v>6.67</v>
      </c>
    </row>
    <row r="1581" spans="1:5" ht="33.75" x14ac:dyDescent="0.25">
      <c r="A1581" s="51">
        <v>5953</v>
      </c>
      <c r="B1581" s="30" t="s">
        <v>53</v>
      </c>
      <c r="C1581" s="31" t="s">
        <v>21</v>
      </c>
      <c r="D1581" s="57">
        <v>61.39</v>
      </c>
      <c r="E1581" s="56">
        <v>61.39</v>
      </c>
    </row>
    <row r="1582" spans="1:5" ht="33.75" x14ac:dyDescent="0.25">
      <c r="A1582" s="51">
        <v>90982</v>
      </c>
      <c r="B1582" s="30" t="s">
        <v>349</v>
      </c>
      <c r="C1582" s="31" t="s">
        <v>89</v>
      </c>
      <c r="D1582" s="57">
        <v>22.69</v>
      </c>
      <c r="E1582" s="56">
        <v>22.69</v>
      </c>
    </row>
    <row r="1583" spans="1:5" ht="33.75" x14ac:dyDescent="0.25">
      <c r="A1583" s="51">
        <v>90979</v>
      </c>
      <c r="B1583" s="30" t="s">
        <v>253</v>
      </c>
      <c r="C1583" s="31" t="s">
        <v>21</v>
      </c>
      <c r="D1583" s="57">
        <v>205.65</v>
      </c>
      <c r="E1583" s="56">
        <v>205.65</v>
      </c>
    </row>
    <row r="1584" spans="1:5" ht="33.75" x14ac:dyDescent="0.25">
      <c r="A1584" s="51">
        <v>90965</v>
      </c>
      <c r="B1584" s="30" t="s">
        <v>347</v>
      </c>
      <c r="C1584" s="31" t="s">
        <v>89</v>
      </c>
      <c r="D1584" s="57">
        <v>8.9</v>
      </c>
      <c r="E1584" s="56">
        <v>8.9</v>
      </c>
    </row>
    <row r="1585" spans="1:5" ht="33.75" x14ac:dyDescent="0.25">
      <c r="A1585" s="51">
        <v>90964</v>
      </c>
      <c r="B1585" s="30" t="s">
        <v>251</v>
      </c>
      <c r="C1585" s="31" t="s">
        <v>21</v>
      </c>
      <c r="D1585" s="57">
        <v>32.96</v>
      </c>
      <c r="E1585" s="56">
        <v>32.96</v>
      </c>
    </row>
    <row r="1586" spans="1:5" ht="33.75" x14ac:dyDescent="0.25">
      <c r="A1586" s="51">
        <v>102970</v>
      </c>
      <c r="B1586" s="30" t="s">
        <v>12332</v>
      </c>
      <c r="C1586" s="31" t="s">
        <v>89</v>
      </c>
      <c r="D1586" s="57">
        <v>0.2</v>
      </c>
      <c r="E1586" s="56">
        <v>0.2</v>
      </c>
    </row>
    <row r="1587" spans="1:5" ht="33.75" x14ac:dyDescent="0.25">
      <c r="A1587" s="51">
        <v>102971</v>
      </c>
      <c r="B1587" s="30" t="s">
        <v>6172</v>
      </c>
      <c r="C1587" s="31" t="s">
        <v>21</v>
      </c>
      <c r="D1587" s="57">
        <v>0.51</v>
      </c>
      <c r="E1587" s="56">
        <v>0.51</v>
      </c>
    </row>
    <row r="1588" spans="1:5" ht="33.75" x14ac:dyDescent="0.25">
      <c r="A1588" s="51">
        <v>102822</v>
      </c>
      <c r="B1588" s="30" t="s">
        <v>12333</v>
      </c>
      <c r="C1588" s="31" t="s">
        <v>89</v>
      </c>
      <c r="D1588" s="57">
        <v>0</v>
      </c>
      <c r="E1588" s="56">
        <v>0</v>
      </c>
    </row>
    <row r="1589" spans="1:5" ht="33.75" x14ac:dyDescent="0.25">
      <c r="A1589" s="51">
        <v>102821</v>
      </c>
      <c r="B1589" s="30" t="s">
        <v>12334</v>
      </c>
      <c r="C1589" s="31" t="s">
        <v>21</v>
      </c>
      <c r="D1589" s="57">
        <v>0</v>
      </c>
      <c r="E1589" s="56">
        <v>0</v>
      </c>
    </row>
    <row r="1590" spans="1:5" ht="33.75" x14ac:dyDescent="0.25">
      <c r="A1590" s="51">
        <v>102828</v>
      </c>
      <c r="B1590" s="30" t="s">
        <v>6173</v>
      </c>
      <c r="C1590" s="31" t="s">
        <v>89</v>
      </c>
      <c r="D1590" s="57">
        <v>0</v>
      </c>
      <c r="E1590" s="56">
        <v>0</v>
      </c>
    </row>
    <row r="1591" spans="1:5" ht="33.75" x14ac:dyDescent="0.25">
      <c r="A1591" s="51">
        <v>102827</v>
      </c>
      <c r="B1591" s="30" t="s">
        <v>6174</v>
      </c>
      <c r="C1591" s="31" t="s">
        <v>21</v>
      </c>
      <c r="D1591" s="57">
        <v>0</v>
      </c>
      <c r="E1591" s="56">
        <v>0</v>
      </c>
    </row>
    <row r="1592" spans="1:5" ht="45" x14ac:dyDescent="0.25">
      <c r="A1592" s="51">
        <v>103939</v>
      </c>
      <c r="B1592" s="30" t="s">
        <v>12335</v>
      </c>
      <c r="C1592" s="31" t="s">
        <v>89</v>
      </c>
      <c r="D1592" s="57">
        <v>0</v>
      </c>
      <c r="E1592" s="56">
        <v>0</v>
      </c>
    </row>
    <row r="1593" spans="1:5" ht="45" x14ac:dyDescent="0.25">
      <c r="A1593" s="51">
        <v>103938</v>
      </c>
      <c r="B1593" s="30" t="s">
        <v>12336</v>
      </c>
      <c r="C1593" s="31" t="s">
        <v>21</v>
      </c>
      <c r="D1593" s="57">
        <v>0</v>
      </c>
      <c r="E1593" s="56">
        <v>0</v>
      </c>
    </row>
    <row r="1594" spans="1:5" ht="45" x14ac:dyDescent="0.25">
      <c r="A1594" s="51">
        <v>103945</v>
      </c>
      <c r="B1594" s="30" t="s">
        <v>12337</v>
      </c>
      <c r="C1594" s="31" t="s">
        <v>89</v>
      </c>
      <c r="D1594" s="57">
        <v>0</v>
      </c>
      <c r="E1594" s="56">
        <v>0</v>
      </c>
    </row>
    <row r="1595" spans="1:5" ht="45" x14ac:dyDescent="0.25">
      <c r="A1595" s="51">
        <v>103944</v>
      </c>
      <c r="B1595" s="30" t="s">
        <v>12338</v>
      </c>
      <c r="C1595" s="31" t="s">
        <v>21</v>
      </c>
      <c r="D1595" s="57">
        <v>0</v>
      </c>
      <c r="E1595" s="56">
        <v>0</v>
      </c>
    </row>
    <row r="1596" spans="1:5" ht="33.75" x14ac:dyDescent="0.25">
      <c r="A1596" s="51">
        <v>106416</v>
      </c>
      <c r="B1596" s="30" t="s">
        <v>13724</v>
      </c>
      <c r="C1596" s="31" t="s">
        <v>89</v>
      </c>
      <c r="D1596" s="57">
        <v>11.91</v>
      </c>
      <c r="E1596" s="56">
        <v>11.91</v>
      </c>
    </row>
    <row r="1597" spans="1:5" ht="33.75" x14ac:dyDescent="0.25">
      <c r="A1597" s="51">
        <v>106414</v>
      </c>
      <c r="B1597" s="30" t="s">
        <v>13725</v>
      </c>
      <c r="C1597" s="31" t="s">
        <v>21</v>
      </c>
      <c r="D1597" s="57">
        <v>22.93</v>
      </c>
      <c r="E1597" s="56">
        <v>22.93</v>
      </c>
    </row>
    <row r="1598" spans="1:5" ht="45" x14ac:dyDescent="0.25">
      <c r="A1598" s="51">
        <v>91285</v>
      </c>
      <c r="B1598" s="30" t="s">
        <v>353</v>
      </c>
      <c r="C1598" s="31" t="s">
        <v>89</v>
      </c>
      <c r="D1598" s="57">
        <v>0.47</v>
      </c>
      <c r="E1598" s="56">
        <v>0.47</v>
      </c>
    </row>
    <row r="1599" spans="1:5" ht="45" x14ac:dyDescent="0.25">
      <c r="A1599" s="51">
        <v>91283</v>
      </c>
      <c r="B1599" s="30" t="s">
        <v>256</v>
      </c>
      <c r="C1599" s="31" t="s">
        <v>21</v>
      </c>
      <c r="D1599" s="57">
        <v>10.49</v>
      </c>
      <c r="E1599" s="56">
        <v>10.49</v>
      </c>
    </row>
    <row r="1600" spans="1:5" ht="22.5" x14ac:dyDescent="0.25">
      <c r="A1600" s="51">
        <v>95283</v>
      </c>
      <c r="B1600" s="30" t="s">
        <v>4060</v>
      </c>
      <c r="C1600" s="31" t="s">
        <v>89</v>
      </c>
      <c r="D1600" s="57">
        <v>0.88</v>
      </c>
      <c r="E1600" s="56">
        <v>0.88</v>
      </c>
    </row>
    <row r="1601" spans="1:5" ht="22.5" x14ac:dyDescent="0.25">
      <c r="A1601" s="51">
        <v>95282</v>
      </c>
      <c r="B1601" s="30" t="s">
        <v>4038</v>
      </c>
      <c r="C1601" s="31" t="s">
        <v>21</v>
      </c>
      <c r="D1601" s="57">
        <v>11.05</v>
      </c>
      <c r="E1601" s="56">
        <v>11.05</v>
      </c>
    </row>
    <row r="1602" spans="1:5" ht="22.5" x14ac:dyDescent="0.25">
      <c r="A1602" s="51">
        <v>95128</v>
      </c>
      <c r="B1602" s="30" t="s">
        <v>375</v>
      </c>
      <c r="C1602" s="31" t="s">
        <v>89</v>
      </c>
      <c r="D1602" s="57">
        <v>50.94</v>
      </c>
      <c r="E1602" s="56">
        <v>52.4</v>
      </c>
    </row>
    <row r="1603" spans="1:5" ht="22.5" x14ac:dyDescent="0.25">
      <c r="A1603" s="51">
        <v>95127</v>
      </c>
      <c r="B1603" s="30" t="s">
        <v>275</v>
      </c>
      <c r="C1603" s="31" t="s">
        <v>21</v>
      </c>
      <c r="D1603" s="57">
        <v>223.52</v>
      </c>
      <c r="E1603" s="56">
        <v>224.98</v>
      </c>
    </row>
    <row r="1604" spans="1:5" ht="22.5" x14ac:dyDescent="0.25">
      <c r="A1604" s="51">
        <v>92044</v>
      </c>
      <c r="B1604" s="30" t="s">
        <v>360</v>
      </c>
      <c r="C1604" s="31" t="s">
        <v>89</v>
      </c>
      <c r="D1604" s="57">
        <v>8.8699999999999992</v>
      </c>
      <c r="E1604" s="56">
        <v>8.8699999999999992</v>
      </c>
    </row>
    <row r="1605" spans="1:5" ht="22.5" x14ac:dyDescent="0.25">
      <c r="A1605" s="51">
        <v>92043</v>
      </c>
      <c r="B1605" s="30" t="s">
        <v>261</v>
      </c>
      <c r="C1605" s="31" t="s">
        <v>21</v>
      </c>
      <c r="D1605" s="57">
        <v>15</v>
      </c>
      <c r="E1605" s="56">
        <v>15</v>
      </c>
    </row>
    <row r="1606" spans="1:5" ht="33.75" x14ac:dyDescent="0.25">
      <c r="A1606" s="51">
        <v>106417</v>
      </c>
      <c r="B1606" s="30" t="s">
        <v>13726</v>
      </c>
      <c r="C1606" s="31" t="s">
        <v>89</v>
      </c>
      <c r="D1606" s="57">
        <v>6.78</v>
      </c>
      <c r="E1606" s="56">
        <v>6.78</v>
      </c>
    </row>
    <row r="1607" spans="1:5" ht="33.75" x14ac:dyDescent="0.25">
      <c r="A1607" s="51">
        <v>106415</v>
      </c>
      <c r="B1607" s="30" t="s">
        <v>13727</v>
      </c>
      <c r="C1607" s="31" t="s">
        <v>21</v>
      </c>
      <c r="D1607" s="57">
        <v>14.55</v>
      </c>
      <c r="E1607" s="56">
        <v>14.55</v>
      </c>
    </row>
    <row r="1608" spans="1:5" x14ac:dyDescent="0.25">
      <c r="A1608" s="51">
        <v>102834</v>
      </c>
      <c r="B1608" s="30" t="s">
        <v>6175</v>
      </c>
      <c r="C1608" s="31" t="s">
        <v>89</v>
      </c>
      <c r="D1608" s="57">
        <v>0</v>
      </c>
      <c r="E1608" s="56">
        <v>0</v>
      </c>
    </row>
    <row r="1609" spans="1:5" x14ac:dyDescent="0.25">
      <c r="A1609" s="51">
        <v>102833</v>
      </c>
      <c r="B1609" s="30" t="s">
        <v>6176</v>
      </c>
      <c r="C1609" s="31" t="s">
        <v>21</v>
      </c>
      <c r="D1609" s="57">
        <v>0</v>
      </c>
      <c r="E1609" s="56">
        <v>0</v>
      </c>
    </row>
    <row r="1610" spans="1:5" ht="22.5" x14ac:dyDescent="0.25">
      <c r="A1610" s="51">
        <v>92119</v>
      </c>
      <c r="B1610" s="30" t="s">
        <v>4053</v>
      </c>
      <c r="C1610" s="31" t="s">
        <v>89</v>
      </c>
      <c r="D1610" s="57">
        <v>0.3</v>
      </c>
      <c r="E1610" s="56">
        <v>0.3</v>
      </c>
    </row>
    <row r="1611" spans="1:5" ht="22.5" x14ac:dyDescent="0.25">
      <c r="A1611" s="51">
        <v>92118</v>
      </c>
      <c r="B1611" s="30" t="s">
        <v>4031</v>
      </c>
      <c r="C1611" s="31" t="s">
        <v>21</v>
      </c>
      <c r="D1611" s="57">
        <v>0.47</v>
      </c>
      <c r="E1611" s="56">
        <v>0.47</v>
      </c>
    </row>
    <row r="1612" spans="1:5" ht="22.5" x14ac:dyDescent="0.25">
      <c r="A1612" s="51">
        <v>102917</v>
      </c>
      <c r="B1612" s="30" t="s">
        <v>6177</v>
      </c>
      <c r="C1612" s="31" t="s">
        <v>89</v>
      </c>
      <c r="D1612" s="57">
        <v>0</v>
      </c>
      <c r="E1612" s="56">
        <v>0</v>
      </c>
    </row>
    <row r="1613" spans="1:5" ht="22.5" x14ac:dyDescent="0.25">
      <c r="A1613" s="51">
        <v>102916</v>
      </c>
      <c r="B1613" s="30" t="s">
        <v>6178</v>
      </c>
      <c r="C1613" s="31" t="s">
        <v>21</v>
      </c>
      <c r="D1613" s="57">
        <v>0</v>
      </c>
      <c r="E1613" s="56">
        <v>0</v>
      </c>
    </row>
    <row r="1614" spans="1:5" ht="45" x14ac:dyDescent="0.25">
      <c r="A1614" s="51">
        <v>95721</v>
      </c>
      <c r="B1614" s="30" t="s">
        <v>380</v>
      </c>
      <c r="C1614" s="31" t="s">
        <v>89</v>
      </c>
      <c r="D1614" s="57">
        <v>110.03</v>
      </c>
      <c r="E1614" s="56">
        <v>111.7</v>
      </c>
    </row>
    <row r="1615" spans="1:5" ht="45" x14ac:dyDescent="0.25">
      <c r="A1615" s="51">
        <v>95720</v>
      </c>
      <c r="B1615" s="30" t="s">
        <v>281</v>
      </c>
      <c r="C1615" s="31" t="s">
        <v>21</v>
      </c>
      <c r="D1615" s="57">
        <v>283.99</v>
      </c>
      <c r="E1615" s="56">
        <v>285.66000000000003</v>
      </c>
    </row>
    <row r="1616" spans="1:5" ht="33.75" x14ac:dyDescent="0.25">
      <c r="A1616" s="51">
        <v>104717</v>
      </c>
      <c r="B1616" s="30" t="s">
        <v>5857</v>
      </c>
      <c r="C1616" s="31" t="s">
        <v>89</v>
      </c>
      <c r="D1616" s="57">
        <v>105.04</v>
      </c>
      <c r="E1616" s="56">
        <v>106.71</v>
      </c>
    </row>
    <row r="1617" spans="1:5" ht="33.75" x14ac:dyDescent="0.25">
      <c r="A1617" s="51">
        <v>104716</v>
      </c>
      <c r="B1617" s="30" t="s">
        <v>12339</v>
      </c>
      <c r="C1617" s="31" t="s">
        <v>21</v>
      </c>
      <c r="D1617" s="57">
        <v>274.07</v>
      </c>
      <c r="E1617" s="56">
        <v>275.74</v>
      </c>
    </row>
    <row r="1618" spans="1:5" ht="33.75" x14ac:dyDescent="0.25">
      <c r="A1618" s="51">
        <v>106399</v>
      </c>
      <c r="B1618" s="30" t="s">
        <v>13728</v>
      </c>
      <c r="C1618" s="31" t="s">
        <v>89</v>
      </c>
      <c r="D1618" s="57">
        <v>0</v>
      </c>
      <c r="E1618" s="56">
        <v>0</v>
      </c>
    </row>
    <row r="1619" spans="1:5" ht="33.75" x14ac:dyDescent="0.25">
      <c r="A1619" s="51">
        <v>106398</v>
      </c>
      <c r="B1619" s="30" t="s">
        <v>13729</v>
      </c>
      <c r="C1619" s="31" t="s">
        <v>21</v>
      </c>
      <c r="D1619" s="57">
        <v>0</v>
      </c>
      <c r="E1619" s="56">
        <v>0</v>
      </c>
    </row>
    <row r="1620" spans="1:5" ht="56.25" x14ac:dyDescent="0.25">
      <c r="A1620" s="51">
        <v>106405</v>
      </c>
      <c r="B1620" s="30" t="s">
        <v>13730</v>
      </c>
      <c r="C1620" s="31" t="s">
        <v>89</v>
      </c>
      <c r="D1620" s="57">
        <v>0</v>
      </c>
      <c r="E1620" s="56">
        <v>0</v>
      </c>
    </row>
    <row r="1621" spans="1:5" ht="56.25" x14ac:dyDescent="0.25">
      <c r="A1621" s="51">
        <v>106404</v>
      </c>
      <c r="B1621" s="30" t="s">
        <v>13731</v>
      </c>
      <c r="C1621" s="31" t="s">
        <v>21</v>
      </c>
      <c r="D1621" s="57">
        <v>0</v>
      </c>
      <c r="E1621" s="56">
        <v>0</v>
      </c>
    </row>
    <row r="1622" spans="1:5" ht="33.75" x14ac:dyDescent="0.25">
      <c r="A1622" s="51">
        <v>102899</v>
      </c>
      <c r="B1622" s="30" t="s">
        <v>6179</v>
      </c>
      <c r="C1622" s="31" t="s">
        <v>89</v>
      </c>
      <c r="D1622" s="57">
        <v>0</v>
      </c>
      <c r="E1622" s="56">
        <v>0</v>
      </c>
    </row>
    <row r="1623" spans="1:5" ht="33.75" x14ac:dyDescent="0.25">
      <c r="A1623" s="51">
        <v>102898</v>
      </c>
      <c r="B1623" s="30" t="s">
        <v>6180</v>
      </c>
      <c r="C1623" s="31" t="s">
        <v>21</v>
      </c>
      <c r="D1623" s="57">
        <v>0</v>
      </c>
      <c r="E1623" s="56">
        <v>0</v>
      </c>
    </row>
    <row r="1624" spans="1:5" ht="33.75" x14ac:dyDescent="0.25">
      <c r="A1624" s="51">
        <v>5632</v>
      </c>
      <c r="B1624" s="30" t="s">
        <v>41</v>
      </c>
      <c r="C1624" s="31" t="s">
        <v>89</v>
      </c>
      <c r="D1624" s="57">
        <v>86.95</v>
      </c>
      <c r="E1624" s="56">
        <v>88.62</v>
      </c>
    </row>
    <row r="1625" spans="1:5" ht="33.75" x14ac:dyDescent="0.25">
      <c r="A1625" s="51">
        <v>5631</v>
      </c>
      <c r="B1625" s="30" t="s">
        <v>40</v>
      </c>
      <c r="C1625" s="31" t="s">
        <v>21</v>
      </c>
      <c r="D1625" s="57">
        <v>212.06</v>
      </c>
      <c r="E1625" s="56">
        <v>213.73</v>
      </c>
    </row>
    <row r="1626" spans="1:5" ht="33.75" x14ac:dyDescent="0.25">
      <c r="A1626" s="51">
        <v>88908</v>
      </c>
      <c r="B1626" s="30" t="s">
        <v>326</v>
      </c>
      <c r="C1626" s="31" t="s">
        <v>89</v>
      </c>
      <c r="D1626" s="57">
        <v>94.84</v>
      </c>
      <c r="E1626" s="56">
        <v>96.51</v>
      </c>
    </row>
    <row r="1627" spans="1:5" ht="33.75" x14ac:dyDescent="0.25">
      <c r="A1627" s="51">
        <v>88907</v>
      </c>
      <c r="B1627" s="30" t="s">
        <v>230</v>
      </c>
      <c r="C1627" s="31" t="s">
        <v>21</v>
      </c>
      <c r="D1627" s="57">
        <v>253.78</v>
      </c>
      <c r="E1627" s="56">
        <v>255.45</v>
      </c>
    </row>
    <row r="1628" spans="1:5" ht="33.75" x14ac:dyDescent="0.25">
      <c r="A1628" s="51">
        <v>5911</v>
      </c>
      <c r="B1628" s="30" t="s">
        <v>308</v>
      </c>
      <c r="C1628" s="31" t="s">
        <v>89</v>
      </c>
      <c r="D1628" s="57">
        <v>28.65</v>
      </c>
      <c r="E1628" s="56">
        <v>29.92</v>
      </c>
    </row>
    <row r="1629" spans="1:5" ht="33.75" x14ac:dyDescent="0.25">
      <c r="A1629" s="51">
        <v>5909</v>
      </c>
      <c r="B1629" s="30" t="s">
        <v>213</v>
      </c>
      <c r="C1629" s="31" t="s">
        <v>21</v>
      </c>
      <c r="D1629" s="57">
        <v>37.07</v>
      </c>
      <c r="E1629" s="56">
        <v>38.340000000000003</v>
      </c>
    </row>
    <row r="1630" spans="1:5" ht="45" x14ac:dyDescent="0.25">
      <c r="A1630" s="51">
        <v>91486</v>
      </c>
      <c r="B1630" s="30" t="s">
        <v>12340</v>
      </c>
      <c r="C1630" s="31" t="s">
        <v>89</v>
      </c>
      <c r="D1630" s="57">
        <v>68.069999999999993</v>
      </c>
      <c r="E1630" s="56">
        <v>69.739999999999995</v>
      </c>
    </row>
    <row r="1631" spans="1:5" ht="45" x14ac:dyDescent="0.25">
      <c r="A1631" s="51">
        <v>83362</v>
      </c>
      <c r="B1631" s="30" t="s">
        <v>12341</v>
      </c>
      <c r="C1631" s="31" t="s">
        <v>21</v>
      </c>
      <c r="D1631" s="57">
        <v>270.49</v>
      </c>
      <c r="E1631" s="56">
        <v>272.16000000000003</v>
      </c>
    </row>
    <row r="1632" spans="1:5" ht="33.75" x14ac:dyDescent="0.25">
      <c r="A1632" s="51">
        <v>102839</v>
      </c>
      <c r="B1632" s="30" t="s">
        <v>12342</v>
      </c>
      <c r="C1632" s="31" t="s">
        <v>89</v>
      </c>
      <c r="D1632" s="57">
        <v>0</v>
      </c>
      <c r="E1632" s="56">
        <v>0</v>
      </c>
    </row>
    <row r="1633" spans="1:7" ht="33.75" x14ac:dyDescent="0.25">
      <c r="A1633" s="51">
        <v>102838</v>
      </c>
      <c r="B1633" s="30" t="s">
        <v>12343</v>
      </c>
      <c r="C1633" s="31" t="s">
        <v>21</v>
      </c>
      <c r="D1633" s="57">
        <v>0</v>
      </c>
      <c r="E1633" s="56">
        <v>0</v>
      </c>
      <c r="F1633"/>
      <c r="G1633"/>
    </row>
    <row r="1634" spans="1:7" ht="22.5" x14ac:dyDescent="0.25">
      <c r="A1634" s="51">
        <v>89235</v>
      </c>
      <c r="B1634" s="30" t="s">
        <v>329</v>
      </c>
      <c r="C1634" s="31" t="s">
        <v>89</v>
      </c>
      <c r="D1634" s="57">
        <v>188.53</v>
      </c>
      <c r="E1634" s="56">
        <v>190.08</v>
      </c>
      <c r="F1634"/>
      <c r="G1634"/>
    </row>
    <row r="1635" spans="1:7" ht="22.5" x14ac:dyDescent="0.25">
      <c r="A1635" s="51">
        <v>89234</v>
      </c>
      <c r="B1635" s="30" t="s">
        <v>232</v>
      </c>
      <c r="C1635" s="31" t="s">
        <v>21</v>
      </c>
      <c r="D1635" s="57">
        <v>582.16</v>
      </c>
      <c r="E1635" s="56">
        <v>583.71</v>
      </c>
      <c r="F1635"/>
      <c r="G1635"/>
    </row>
    <row r="1636" spans="1:7" ht="22.5" x14ac:dyDescent="0.25">
      <c r="A1636" s="51">
        <v>89243</v>
      </c>
      <c r="B1636" s="30" t="s">
        <v>330</v>
      </c>
      <c r="C1636" s="31" t="s">
        <v>89</v>
      </c>
      <c r="D1636" s="57">
        <v>406.68</v>
      </c>
      <c r="E1636" s="56">
        <v>408.23</v>
      </c>
      <c r="F1636"/>
      <c r="G1636"/>
    </row>
    <row r="1637" spans="1:7" ht="22.5" x14ac:dyDescent="0.25">
      <c r="A1637" s="51">
        <v>89242</v>
      </c>
      <c r="B1637" s="30" t="s">
        <v>233</v>
      </c>
      <c r="C1637" s="31" t="s">
        <v>21</v>
      </c>
      <c r="D1637" s="57">
        <v>1378.85</v>
      </c>
      <c r="E1637" s="56">
        <v>1380.4</v>
      </c>
      <c r="F1637"/>
      <c r="G1637"/>
    </row>
    <row r="1638" spans="1:7" ht="45" x14ac:dyDescent="0.25">
      <c r="A1638" s="51">
        <v>102935</v>
      </c>
      <c r="B1638" s="30" t="s">
        <v>6181</v>
      </c>
      <c r="C1638" s="31" t="s">
        <v>89</v>
      </c>
      <c r="D1638" s="57">
        <v>0</v>
      </c>
      <c r="E1638" s="56">
        <v>0</v>
      </c>
      <c r="F1638"/>
      <c r="G1638"/>
    </row>
    <row r="1639" spans="1:7" ht="45" x14ac:dyDescent="0.25">
      <c r="A1639" s="51">
        <v>102934</v>
      </c>
      <c r="B1639" s="30" t="s">
        <v>6182</v>
      </c>
      <c r="C1639" s="31" t="s">
        <v>21</v>
      </c>
      <c r="D1639" s="57">
        <v>0</v>
      </c>
      <c r="E1639" s="56">
        <v>0</v>
      </c>
      <c r="F1639"/>
      <c r="G1639"/>
    </row>
    <row r="1640" spans="1:7" ht="22.5" x14ac:dyDescent="0.25">
      <c r="A1640" s="51">
        <v>93416</v>
      </c>
      <c r="B1640" s="30" t="s">
        <v>371</v>
      </c>
      <c r="C1640" s="31" t="s">
        <v>89</v>
      </c>
      <c r="D1640" s="57">
        <v>0.4</v>
      </c>
      <c r="E1640" s="56">
        <v>0.4</v>
      </c>
      <c r="F1640"/>
      <c r="G1640"/>
    </row>
    <row r="1641" spans="1:7" ht="22.5" x14ac:dyDescent="0.25">
      <c r="A1641" s="51">
        <v>93415</v>
      </c>
      <c r="B1641" s="30" t="s">
        <v>271</v>
      </c>
      <c r="C1641" s="31" t="s">
        <v>21</v>
      </c>
      <c r="D1641" s="57">
        <v>12.61</v>
      </c>
      <c r="E1641" s="56">
        <v>12.61</v>
      </c>
      <c r="F1641"/>
      <c r="G1641"/>
    </row>
    <row r="1642" spans="1:7" ht="22.5" x14ac:dyDescent="0.25">
      <c r="A1642" s="51">
        <v>5689</v>
      </c>
      <c r="B1642" s="30" t="s">
        <v>199</v>
      </c>
      <c r="C1642" s="31" t="s">
        <v>21</v>
      </c>
      <c r="D1642" s="57">
        <v>6.32</v>
      </c>
      <c r="E1642" s="56">
        <v>6.32</v>
      </c>
      <c r="F1642"/>
      <c r="G1642"/>
    </row>
    <row r="1643" spans="1:7" ht="33.75" x14ac:dyDescent="0.25">
      <c r="A1643" s="51">
        <v>5690</v>
      </c>
      <c r="B1643" s="30" t="s">
        <v>4647</v>
      </c>
      <c r="C1643" s="31" t="s">
        <v>89</v>
      </c>
      <c r="D1643" s="57">
        <v>4.09</v>
      </c>
      <c r="E1643" s="56">
        <v>4.09</v>
      </c>
      <c r="F1643"/>
      <c r="G1643" s="1" t="s">
        <v>911</v>
      </c>
    </row>
    <row r="1644" spans="1:7" ht="22.5" x14ac:dyDescent="0.25">
      <c r="A1644" s="51">
        <v>5923</v>
      </c>
      <c r="B1644" s="30" t="s">
        <v>309</v>
      </c>
      <c r="C1644" s="31" t="s">
        <v>89</v>
      </c>
      <c r="D1644" s="57">
        <v>3.2</v>
      </c>
      <c r="E1644" s="56">
        <v>3.2</v>
      </c>
      <c r="F1644"/>
      <c r="G1644"/>
    </row>
    <row r="1645" spans="1:7" ht="22.5" x14ac:dyDescent="0.25">
      <c r="A1645" s="51">
        <v>5921</v>
      </c>
      <c r="B1645" s="30" t="s">
        <v>214</v>
      </c>
      <c r="C1645" s="31" t="s">
        <v>21</v>
      </c>
      <c r="D1645" s="57">
        <v>4.9400000000000004</v>
      </c>
      <c r="E1645" s="56">
        <v>4.9400000000000004</v>
      </c>
      <c r="F1645"/>
      <c r="G1645"/>
    </row>
    <row r="1646" spans="1:7" ht="22.5" x14ac:dyDescent="0.25">
      <c r="A1646" s="51">
        <v>95212</v>
      </c>
      <c r="B1646" s="30" t="s">
        <v>4036</v>
      </c>
      <c r="C1646" s="31" t="s">
        <v>21</v>
      </c>
      <c r="D1646" s="57">
        <v>166.34</v>
      </c>
      <c r="E1646" s="56">
        <v>168.34</v>
      </c>
      <c r="F1646"/>
      <c r="G1646" s="1" t="s">
        <v>5593</v>
      </c>
    </row>
    <row r="1647" spans="1:7" ht="22.5" x14ac:dyDescent="0.25">
      <c r="A1647" s="51">
        <v>95213</v>
      </c>
      <c r="B1647" s="30" t="s">
        <v>4058</v>
      </c>
      <c r="C1647" s="31" t="s">
        <v>89</v>
      </c>
      <c r="D1647" s="57">
        <v>97.7</v>
      </c>
      <c r="E1647" s="56">
        <v>99.7</v>
      </c>
      <c r="F1647"/>
      <c r="G1647"/>
    </row>
    <row r="1648" spans="1:7" ht="22.5" x14ac:dyDescent="0.25">
      <c r="A1648" s="51">
        <v>93272</v>
      </c>
      <c r="B1648" s="30" t="s">
        <v>4033</v>
      </c>
      <c r="C1648" s="31" t="s">
        <v>21</v>
      </c>
      <c r="D1648" s="57">
        <v>103.56</v>
      </c>
      <c r="E1648" s="56">
        <v>105.56</v>
      </c>
      <c r="F1648"/>
      <c r="G1648"/>
    </row>
    <row r="1649" spans="1:5" ht="22.5" x14ac:dyDescent="0.25">
      <c r="A1649" s="51">
        <v>93274</v>
      </c>
      <c r="B1649" s="30" t="s">
        <v>4055</v>
      </c>
      <c r="C1649" s="31" t="s">
        <v>89</v>
      </c>
      <c r="D1649" s="57">
        <v>68</v>
      </c>
      <c r="E1649" s="56">
        <v>70</v>
      </c>
    </row>
    <row r="1650" spans="1:5" ht="33.75" x14ac:dyDescent="0.25">
      <c r="A1650" s="51">
        <v>83766</v>
      </c>
      <c r="B1650" s="30" t="s">
        <v>322</v>
      </c>
      <c r="C1650" s="31" t="s">
        <v>89</v>
      </c>
      <c r="D1650" s="57">
        <v>40.64</v>
      </c>
      <c r="E1650" s="56">
        <v>42.31</v>
      </c>
    </row>
    <row r="1651" spans="1:5" ht="33.75" x14ac:dyDescent="0.25">
      <c r="A1651" s="51">
        <v>83765</v>
      </c>
      <c r="B1651" s="30" t="s">
        <v>226</v>
      </c>
      <c r="C1651" s="31" t="s">
        <v>21</v>
      </c>
      <c r="D1651" s="57">
        <v>99.33</v>
      </c>
      <c r="E1651" s="56">
        <v>101</v>
      </c>
    </row>
    <row r="1652" spans="1:5" ht="22.5" x14ac:dyDescent="0.25">
      <c r="A1652" s="51">
        <v>95873</v>
      </c>
      <c r="B1652" s="30" t="s">
        <v>381</v>
      </c>
      <c r="C1652" s="31" t="s">
        <v>89</v>
      </c>
      <c r="D1652" s="57">
        <v>12.02</v>
      </c>
      <c r="E1652" s="56">
        <v>12.02</v>
      </c>
    </row>
    <row r="1653" spans="1:5" ht="22.5" x14ac:dyDescent="0.25">
      <c r="A1653" s="51">
        <v>95872</v>
      </c>
      <c r="B1653" s="30" t="s">
        <v>282</v>
      </c>
      <c r="C1653" s="31" t="s">
        <v>21</v>
      </c>
      <c r="D1653" s="57">
        <v>298.81</v>
      </c>
      <c r="E1653" s="56">
        <v>298.81</v>
      </c>
    </row>
    <row r="1654" spans="1:5" ht="33.75" x14ac:dyDescent="0.25">
      <c r="A1654" s="51">
        <v>104689</v>
      </c>
      <c r="B1654" s="30" t="s">
        <v>6183</v>
      </c>
      <c r="C1654" s="31" t="s">
        <v>89</v>
      </c>
      <c r="D1654" s="57">
        <v>0</v>
      </c>
      <c r="E1654" s="56">
        <v>0</v>
      </c>
    </row>
    <row r="1655" spans="1:5" ht="33.75" x14ac:dyDescent="0.25">
      <c r="A1655" s="51">
        <v>104688</v>
      </c>
      <c r="B1655" s="30" t="s">
        <v>6184</v>
      </c>
      <c r="C1655" s="31" t="s">
        <v>21</v>
      </c>
      <c r="D1655" s="57">
        <v>0</v>
      </c>
      <c r="E1655" s="56">
        <v>0</v>
      </c>
    </row>
    <row r="1656" spans="1:5" ht="22.5" x14ac:dyDescent="0.25">
      <c r="A1656" s="51">
        <v>73395</v>
      </c>
      <c r="B1656" s="30" t="s">
        <v>321</v>
      </c>
      <c r="C1656" s="31" t="s">
        <v>89</v>
      </c>
      <c r="D1656" s="57">
        <v>8.44</v>
      </c>
      <c r="E1656" s="56">
        <v>8.44</v>
      </c>
    </row>
    <row r="1657" spans="1:5" ht="22.5" x14ac:dyDescent="0.25">
      <c r="A1657" s="51">
        <v>73417</v>
      </c>
      <c r="B1657" s="30" t="s">
        <v>222</v>
      </c>
      <c r="C1657" s="31" t="s">
        <v>21</v>
      </c>
      <c r="D1657" s="57">
        <v>193.7</v>
      </c>
      <c r="E1657" s="56">
        <v>193.7</v>
      </c>
    </row>
    <row r="1658" spans="1:5" ht="22.5" x14ac:dyDescent="0.25">
      <c r="A1658" s="51">
        <v>93428</v>
      </c>
      <c r="B1658" s="30" t="s">
        <v>373</v>
      </c>
      <c r="C1658" s="31" t="s">
        <v>89</v>
      </c>
      <c r="D1658" s="57">
        <v>7.52</v>
      </c>
      <c r="E1658" s="56">
        <v>7.52</v>
      </c>
    </row>
    <row r="1659" spans="1:5" ht="22.5" x14ac:dyDescent="0.25">
      <c r="A1659" s="51">
        <v>93427</v>
      </c>
      <c r="B1659" s="30" t="s">
        <v>273</v>
      </c>
      <c r="C1659" s="31" t="s">
        <v>21</v>
      </c>
      <c r="D1659" s="57">
        <v>176.16</v>
      </c>
      <c r="E1659" s="56">
        <v>176.16</v>
      </c>
    </row>
    <row r="1660" spans="1:5" ht="22.5" x14ac:dyDescent="0.25">
      <c r="A1660" s="51">
        <v>93422</v>
      </c>
      <c r="B1660" s="30" t="s">
        <v>372</v>
      </c>
      <c r="C1660" s="31" t="s">
        <v>89</v>
      </c>
      <c r="D1660" s="57">
        <v>5.31</v>
      </c>
      <c r="E1660" s="56">
        <v>5.31</v>
      </c>
    </row>
    <row r="1661" spans="1:5" ht="22.5" x14ac:dyDescent="0.25">
      <c r="A1661" s="51">
        <v>93421</v>
      </c>
      <c r="B1661" s="30" t="s">
        <v>272</v>
      </c>
      <c r="C1661" s="31" t="s">
        <v>21</v>
      </c>
      <c r="D1661" s="57">
        <v>77.3</v>
      </c>
      <c r="E1661" s="56">
        <v>77.3</v>
      </c>
    </row>
    <row r="1662" spans="1:5" ht="22.5" x14ac:dyDescent="0.25">
      <c r="A1662" s="51">
        <v>93282</v>
      </c>
      <c r="B1662" s="30" t="s">
        <v>368</v>
      </c>
      <c r="C1662" s="31" t="s">
        <v>89</v>
      </c>
      <c r="D1662" s="57">
        <v>22.1</v>
      </c>
      <c r="E1662" s="56">
        <v>23.36</v>
      </c>
    </row>
    <row r="1663" spans="1:5" ht="22.5" x14ac:dyDescent="0.25">
      <c r="A1663" s="51">
        <v>93281</v>
      </c>
      <c r="B1663" s="30" t="s">
        <v>268</v>
      </c>
      <c r="C1663" s="31" t="s">
        <v>21</v>
      </c>
      <c r="D1663" s="57">
        <v>23.23</v>
      </c>
      <c r="E1663" s="56">
        <v>24.49</v>
      </c>
    </row>
    <row r="1664" spans="1:5" ht="22.5" x14ac:dyDescent="0.25">
      <c r="A1664" s="51">
        <v>104914</v>
      </c>
      <c r="B1664" s="30" t="s">
        <v>6185</v>
      </c>
      <c r="C1664" s="31" t="s">
        <v>89</v>
      </c>
      <c r="D1664" s="57">
        <v>0</v>
      </c>
      <c r="E1664" s="56">
        <v>0</v>
      </c>
    </row>
    <row r="1665" spans="1:5" ht="22.5" x14ac:dyDescent="0.25">
      <c r="A1665" s="51">
        <v>104913</v>
      </c>
      <c r="B1665" s="30" t="s">
        <v>6186</v>
      </c>
      <c r="C1665" s="31" t="s">
        <v>21</v>
      </c>
      <c r="D1665" s="57">
        <v>0</v>
      </c>
      <c r="E1665" s="56">
        <v>0</v>
      </c>
    </row>
    <row r="1666" spans="1:5" ht="33.75" x14ac:dyDescent="0.25">
      <c r="A1666" s="51">
        <v>102845</v>
      </c>
      <c r="B1666" s="30" t="s">
        <v>6187</v>
      </c>
      <c r="C1666" s="31" t="s">
        <v>89</v>
      </c>
      <c r="D1666" s="57">
        <v>0</v>
      </c>
      <c r="E1666" s="56">
        <v>0</v>
      </c>
    </row>
    <row r="1667" spans="1:5" ht="33.75" x14ac:dyDescent="0.25">
      <c r="A1667" s="51">
        <v>102844</v>
      </c>
      <c r="B1667" s="30" t="s">
        <v>6188</v>
      </c>
      <c r="C1667" s="31" t="s">
        <v>21</v>
      </c>
      <c r="D1667" s="57">
        <v>0</v>
      </c>
      <c r="E1667" s="56">
        <v>0</v>
      </c>
    </row>
    <row r="1668" spans="1:5" ht="33.75" x14ac:dyDescent="0.25">
      <c r="A1668" s="51">
        <v>89273</v>
      </c>
      <c r="B1668" s="30" t="s">
        <v>333</v>
      </c>
      <c r="C1668" s="31" t="s">
        <v>89</v>
      </c>
      <c r="D1668" s="57">
        <v>109.11</v>
      </c>
      <c r="E1668" s="56">
        <v>111.11</v>
      </c>
    </row>
    <row r="1669" spans="1:5" ht="33.75" x14ac:dyDescent="0.25">
      <c r="A1669" s="51">
        <v>89272</v>
      </c>
      <c r="B1669" s="30" t="s">
        <v>236</v>
      </c>
      <c r="C1669" s="31" t="s">
        <v>21</v>
      </c>
      <c r="D1669" s="57">
        <v>222.68</v>
      </c>
      <c r="E1669" s="56">
        <v>224.68</v>
      </c>
    </row>
    <row r="1670" spans="1:5" ht="33.75" x14ac:dyDescent="0.25">
      <c r="A1670" s="51">
        <v>93288</v>
      </c>
      <c r="B1670" s="30" t="s">
        <v>369</v>
      </c>
      <c r="C1670" s="31" t="s">
        <v>89</v>
      </c>
      <c r="D1670" s="57">
        <v>181.17</v>
      </c>
      <c r="E1670" s="56">
        <v>183.17</v>
      </c>
    </row>
    <row r="1671" spans="1:5" ht="33.75" x14ac:dyDescent="0.25">
      <c r="A1671" s="51">
        <v>93287</v>
      </c>
      <c r="B1671" s="30" t="s">
        <v>269</v>
      </c>
      <c r="C1671" s="31" t="s">
        <v>21</v>
      </c>
      <c r="D1671" s="57">
        <v>355.72</v>
      </c>
      <c r="E1671" s="56">
        <v>357.72</v>
      </c>
    </row>
    <row r="1672" spans="1:5" ht="45" x14ac:dyDescent="0.25">
      <c r="A1672" s="51">
        <v>104711</v>
      </c>
      <c r="B1672" s="30" t="s">
        <v>6189</v>
      </c>
      <c r="C1672" s="31" t="s">
        <v>89</v>
      </c>
      <c r="D1672" s="57">
        <v>0</v>
      </c>
      <c r="E1672" s="56">
        <v>0</v>
      </c>
    </row>
    <row r="1673" spans="1:5" ht="45" x14ac:dyDescent="0.25">
      <c r="A1673" s="51">
        <v>104710</v>
      </c>
      <c r="B1673" s="30" t="s">
        <v>6190</v>
      </c>
      <c r="C1673" s="31" t="s">
        <v>21</v>
      </c>
      <c r="D1673" s="57">
        <v>0</v>
      </c>
      <c r="E1673" s="56">
        <v>0</v>
      </c>
    </row>
    <row r="1674" spans="1:5" ht="33.75" x14ac:dyDescent="0.25">
      <c r="A1674" s="51">
        <v>104908</v>
      </c>
      <c r="B1674" s="30" t="s">
        <v>6191</v>
      </c>
      <c r="C1674" s="31" t="s">
        <v>89</v>
      </c>
      <c r="D1674" s="57">
        <v>0</v>
      </c>
      <c r="E1674" s="56">
        <v>0</v>
      </c>
    </row>
    <row r="1675" spans="1:5" ht="33.75" x14ac:dyDescent="0.25">
      <c r="A1675" s="51">
        <v>104907</v>
      </c>
      <c r="B1675" s="30" t="s">
        <v>6192</v>
      </c>
      <c r="C1675" s="31" t="s">
        <v>21</v>
      </c>
      <c r="D1675" s="57">
        <v>0</v>
      </c>
      <c r="E1675" s="56">
        <v>0</v>
      </c>
    </row>
    <row r="1676" spans="1:5" ht="22.5" x14ac:dyDescent="0.25">
      <c r="A1676" s="51">
        <v>102851</v>
      </c>
      <c r="B1676" s="30" t="s">
        <v>6193</v>
      </c>
      <c r="C1676" s="31" t="s">
        <v>89</v>
      </c>
      <c r="D1676" s="57">
        <v>0</v>
      </c>
      <c r="E1676" s="56">
        <v>0</v>
      </c>
    </row>
    <row r="1677" spans="1:5" ht="22.5" x14ac:dyDescent="0.25">
      <c r="A1677" s="51">
        <v>102850</v>
      </c>
      <c r="B1677" s="30" t="s">
        <v>6194</v>
      </c>
      <c r="C1677" s="31" t="s">
        <v>21</v>
      </c>
      <c r="D1677" s="57">
        <v>0</v>
      </c>
      <c r="E1677" s="56">
        <v>0</v>
      </c>
    </row>
    <row r="1678" spans="1:5" ht="33.75" x14ac:dyDescent="0.25">
      <c r="A1678" s="51">
        <v>102857</v>
      </c>
      <c r="B1678" s="30" t="s">
        <v>6195</v>
      </c>
      <c r="C1678" s="31" t="s">
        <v>89</v>
      </c>
      <c r="D1678" s="57">
        <v>0</v>
      </c>
      <c r="E1678" s="56">
        <v>0</v>
      </c>
    </row>
    <row r="1679" spans="1:5" ht="33.75" x14ac:dyDescent="0.25">
      <c r="A1679" s="51">
        <v>102856</v>
      </c>
      <c r="B1679" s="30" t="s">
        <v>6196</v>
      </c>
      <c r="C1679" s="31" t="s">
        <v>21</v>
      </c>
      <c r="D1679" s="57">
        <v>0</v>
      </c>
      <c r="E1679" s="56">
        <v>0</v>
      </c>
    </row>
    <row r="1680" spans="1:5" ht="45" x14ac:dyDescent="0.25">
      <c r="A1680" s="51">
        <v>106256</v>
      </c>
      <c r="B1680" s="30" t="s">
        <v>13732</v>
      </c>
      <c r="C1680" s="31" t="s">
        <v>89</v>
      </c>
      <c r="D1680" s="57">
        <v>97.45</v>
      </c>
      <c r="E1680" s="56">
        <v>99.34</v>
      </c>
    </row>
    <row r="1681" spans="1:5" ht="45" x14ac:dyDescent="0.25">
      <c r="A1681" s="51">
        <v>106251</v>
      </c>
      <c r="B1681" s="30" t="s">
        <v>13733</v>
      </c>
      <c r="C1681" s="31" t="s">
        <v>21</v>
      </c>
      <c r="D1681" s="57">
        <v>330.66</v>
      </c>
      <c r="E1681" s="56">
        <v>332.55</v>
      </c>
    </row>
    <row r="1682" spans="1:5" ht="45" x14ac:dyDescent="0.25">
      <c r="A1682" s="51">
        <v>93403</v>
      </c>
      <c r="B1682" s="30" t="s">
        <v>370</v>
      </c>
      <c r="C1682" s="31" t="s">
        <v>89</v>
      </c>
      <c r="D1682" s="57">
        <v>68.06</v>
      </c>
      <c r="E1682" s="56">
        <v>69.95</v>
      </c>
    </row>
    <row r="1683" spans="1:5" ht="45" x14ac:dyDescent="0.25">
      <c r="A1683" s="51">
        <v>93402</v>
      </c>
      <c r="B1683" s="30" t="s">
        <v>270</v>
      </c>
      <c r="C1683" s="31" t="s">
        <v>21</v>
      </c>
      <c r="D1683" s="57">
        <v>273.12</v>
      </c>
      <c r="E1683" s="56">
        <v>275.01</v>
      </c>
    </row>
    <row r="1684" spans="1:5" ht="45" x14ac:dyDescent="0.25">
      <c r="A1684" s="51">
        <v>5930</v>
      </c>
      <c r="B1684" s="30" t="s">
        <v>310</v>
      </c>
      <c r="C1684" s="31" t="s">
        <v>89</v>
      </c>
      <c r="D1684" s="57">
        <v>71.22</v>
      </c>
      <c r="E1684" s="56">
        <v>73.11</v>
      </c>
    </row>
    <row r="1685" spans="1:5" ht="45" x14ac:dyDescent="0.25">
      <c r="A1685" s="51">
        <v>5928</v>
      </c>
      <c r="B1685" s="30" t="s">
        <v>20</v>
      </c>
      <c r="C1685" s="31" t="s">
        <v>21</v>
      </c>
      <c r="D1685" s="57">
        <v>279.17</v>
      </c>
      <c r="E1685" s="56">
        <v>281.06</v>
      </c>
    </row>
    <row r="1686" spans="1:5" ht="56.25" x14ac:dyDescent="0.25">
      <c r="A1686" s="51">
        <v>105845</v>
      </c>
      <c r="B1686" s="30" t="s">
        <v>6197</v>
      </c>
      <c r="C1686" s="31" t="s">
        <v>89</v>
      </c>
      <c r="D1686" s="57">
        <v>0</v>
      </c>
      <c r="E1686" s="56">
        <v>0</v>
      </c>
    </row>
    <row r="1687" spans="1:5" ht="56.25" x14ac:dyDescent="0.25">
      <c r="A1687" s="51">
        <v>105844</v>
      </c>
      <c r="B1687" s="30" t="s">
        <v>6198</v>
      </c>
      <c r="C1687" s="31" t="s">
        <v>21</v>
      </c>
      <c r="D1687" s="57">
        <v>0</v>
      </c>
      <c r="E1687" s="56">
        <v>0</v>
      </c>
    </row>
    <row r="1688" spans="1:5" ht="45" x14ac:dyDescent="0.25">
      <c r="A1688" s="51">
        <v>91635</v>
      </c>
      <c r="B1688" s="30" t="s">
        <v>357</v>
      </c>
      <c r="C1688" s="31" t="s">
        <v>89</v>
      </c>
      <c r="D1688" s="57">
        <v>62.7</v>
      </c>
      <c r="E1688" s="56">
        <v>64.59</v>
      </c>
    </row>
    <row r="1689" spans="1:5" ht="45" x14ac:dyDescent="0.25">
      <c r="A1689" s="51">
        <v>91634</v>
      </c>
      <c r="B1689" s="30" t="s">
        <v>258</v>
      </c>
      <c r="C1689" s="31" t="s">
        <v>21</v>
      </c>
      <c r="D1689" s="57">
        <v>236.59</v>
      </c>
      <c r="E1689" s="56">
        <v>238.48</v>
      </c>
    </row>
    <row r="1690" spans="1:5" ht="56.25" x14ac:dyDescent="0.25">
      <c r="A1690" s="51">
        <v>105985</v>
      </c>
      <c r="B1690" s="30" t="s">
        <v>13019</v>
      </c>
      <c r="C1690" s="31" t="s">
        <v>89</v>
      </c>
      <c r="D1690" s="57">
        <v>94.65</v>
      </c>
      <c r="E1690" s="56">
        <v>96.54</v>
      </c>
    </row>
    <row r="1691" spans="1:5" ht="56.25" x14ac:dyDescent="0.25">
      <c r="A1691" s="51">
        <v>105984</v>
      </c>
      <c r="B1691" s="30" t="s">
        <v>13020</v>
      </c>
      <c r="C1691" s="31" t="s">
        <v>21</v>
      </c>
      <c r="D1691" s="57">
        <v>325.32</v>
      </c>
      <c r="E1691" s="56">
        <v>327.20999999999998</v>
      </c>
    </row>
    <row r="1692" spans="1:5" ht="33.75" x14ac:dyDescent="0.25">
      <c r="A1692" s="51">
        <v>98765</v>
      </c>
      <c r="B1692" s="30" t="s">
        <v>13173</v>
      </c>
      <c r="C1692" s="31" t="s">
        <v>89</v>
      </c>
      <c r="D1692" s="57">
        <v>0.06</v>
      </c>
      <c r="E1692" s="56">
        <v>0.06</v>
      </c>
    </row>
    <row r="1693" spans="1:5" ht="33.75" x14ac:dyDescent="0.25">
      <c r="A1693" s="51">
        <v>98764</v>
      </c>
      <c r="B1693" s="30" t="s">
        <v>13174</v>
      </c>
      <c r="C1693" s="31" t="s">
        <v>21</v>
      </c>
      <c r="D1693" s="57">
        <v>6.13</v>
      </c>
      <c r="E1693" s="56">
        <v>6.13</v>
      </c>
    </row>
    <row r="1694" spans="1:5" ht="33.75" x14ac:dyDescent="0.25">
      <c r="A1694" s="51">
        <v>99834</v>
      </c>
      <c r="B1694" s="30" t="s">
        <v>4061</v>
      </c>
      <c r="C1694" s="31" t="s">
        <v>89</v>
      </c>
      <c r="D1694" s="57">
        <v>0.16</v>
      </c>
      <c r="E1694" s="56">
        <v>0.16</v>
      </c>
    </row>
    <row r="1695" spans="1:5" ht="33.75" x14ac:dyDescent="0.25">
      <c r="A1695" s="51">
        <v>99833</v>
      </c>
      <c r="B1695" s="30" t="s">
        <v>4039</v>
      </c>
      <c r="C1695" s="31" t="s">
        <v>21</v>
      </c>
      <c r="D1695" s="57">
        <v>4.71</v>
      </c>
      <c r="E1695" s="56">
        <v>4.71</v>
      </c>
    </row>
    <row r="1696" spans="1:5" ht="33.75" x14ac:dyDescent="0.25">
      <c r="A1696" s="51">
        <v>104521</v>
      </c>
      <c r="B1696" s="30" t="s">
        <v>6199</v>
      </c>
      <c r="C1696" s="31" t="s">
        <v>89</v>
      </c>
      <c r="D1696" s="57">
        <v>0</v>
      </c>
      <c r="E1696" s="56">
        <v>0</v>
      </c>
    </row>
    <row r="1697" spans="1:5" ht="33.75" x14ac:dyDescent="0.25">
      <c r="A1697" s="51">
        <v>104520</v>
      </c>
      <c r="B1697" s="30" t="s">
        <v>6200</v>
      </c>
      <c r="C1697" s="31" t="s">
        <v>21</v>
      </c>
      <c r="D1697" s="57">
        <v>0</v>
      </c>
      <c r="E1697" s="56">
        <v>0</v>
      </c>
    </row>
    <row r="1698" spans="1:5" ht="33.75" x14ac:dyDescent="0.25">
      <c r="A1698" s="51">
        <v>90687</v>
      </c>
      <c r="B1698" s="30" t="s">
        <v>4050</v>
      </c>
      <c r="C1698" s="31" t="s">
        <v>89</v>
      </c>
      <c r="D1698" s="57">
        <v>72.95</v>
      </c>
      <c r="E1698" s="56">
        <v>74.5</v>
      </c>
    </row>
    <row r="1699" spans="1:5" ht="33.75" x14ac:dyDescent="0.25">
      <c r="A1699" s="51">
        <v>90686</v>
      </c>
      <c r="B1699" s="30" t="s">
        <v>4028</v>
      </c>
      <c r="C1699" s="31" t="s">
        <v>21</v>
      </c>
      <c r="D1699" s="57">
        <v>173.44</v>
      </c>
      <c r="E1699" s="56">
        <v>174.99</v>
      </c>
    </row>
    <row r="1700" spans="1:5" ht="22.5" x14ac:dyDescent="0.25">
      <c r="A1700" s="51">
        <v>5952</v>
      </c>
      <c r="B1700" s="30" t="s">
        <v>313</v>
      </c>
      <c r="C1700" s="31" t="s">
        <v>89</v>
      </c>
      <c r="D1700" s="57">
        <v>21.99</v>
      </c>
      <c r="E1700" s="56">
        <v>23.24</v>
      </c>
    </row>
    <row r="1701" spans="1:5" ht="22.5" x14ac:dyDescent="0.25">
      <c r="A1701" s="51">
        <v>5795</v>
      </c>
      <c r="B1701" s="30" t="s">
        <v>44</v>
      </c>
      <c r="C1701" s="31" t="s">
        <v>21</v>
      </c>
      <c r="D1701" s="57">
        <v>22.48</v>
      </c>
      <c r="E1701" s="56">
        <v>23.73</v>
      </c>
    </row>
    <row r="1702" spans="1:5" ht="22.5" x14ac:dyDescent="0.25">
      <c r="A1702" s="51">
        <v>104657</v>
      </c>
      <c r="B1702" s="30" t="s">
        <v>6201</v>
      </c>
      <c r="C1702" s="31" t="s">
        <v>89</v>
      </c>
      <c r="D1702" s="57">
        <v>0</v>
      </c>
      <c r="E1702" s="56">
        <v>0</v>
      </c>
    </row>
    <row r="1703" spans="1:5" ht="22.5" x14ac:dyDescent="0.25">
      <c r="A1703" s="51">
        <v>104656</v>
      </c>
      <c r="B1703" s="30" t="s">
        <v>6202</v>
      </c>
      <c r="C1703" s="31" t="s">
        <v>21</v>
      </c>
      <c r="D1703" s="57">
        <v>0</v>
      </c>
      <c r="E1703" s="56">
        <v>0</v>
      </c>
    </row>
    <row r="1704" spans="1:5" ht="22.5" x14ac:dyDescent="0.25">
      <c r="A1704" s="51">
        <v>102274</v>
      </c>
      <c r="B1704" s="30" t="s">
        <v>12344</v>
      </c>
      <c r="C1704" s="31" t="s">
        <v>89</v>
      </c>
      <c r="D1704" s="57">
        <v>0.81</v>
      </c>
      <c r="E1704" s="56">
        <v>0.81</v>
      </c>
    </row>
    <row r="1705" spans="1:5" ht="22.5" x14ac:dyDescent="0.25">
      <c r="A1705" s="51">
        <v>102275</v>
      </c>
      <c r="B1705" s="30" t="s">
        <v>290</v>
      </c>
      <c r="C1705" s="31" t="s">
        <v>21</v>
      </c>
      <c r="D1705" s="57">
        <v>3.35</v>
      </c>
      <c r="E1705" s="56">
        <v>3.35</v>
      </c>
    </row>
    <row r="1706" spans="1:5" ht="22.5" x14ac:dyDescent="0.25">
      <c r="A1706" s="51">
        <v>95259</v>
      </c>
      <c r="B1706" s="30" t="s">
        <v>377</v>
      </c>
      <c r="C1706" s="31" t="s">
        <v>89</v>
      </c>
      <c r="D1706" s="57">
        <v>22.48</v>
      </c>
      <c r="E1706" s="56">
        <v>23.73</v>
      </c>
    </row>
    <row r="1707" spans="1:5" ht="22.5" x14ac:dyDescent="0.25">
      <c r="A1707" s="51">
        <v>95258</v>
      </c>
      <c r="B1707" s="30" t="s">
        <v>278</v>
      </c>
      <c r="C1707" s="31" t="s">
        <v>21</v>
      </c>
      <c r="D1707" s="57">
        <v>23.47</v>
      </c>
      <c r="E1707" s="56">
        <v>24.72</v>
      </c>
    </row>
    <row r="1708" spans="1:5" ht="22.5" x14ac:dyDescent="0.25">
      <c r="A1708" s="51">
        <v>105917</v>
      </c>
      <c r="B1708" s="30" t="s">
        <v>12042</v>
      </c>
      <c r="C1708" s="31" t="s">
        <v>89</v>
      </c>
      <c r="D1708" s="57">
        <v>22.33</v>
      </c>
      <c r="E1708" s="56">
        <v>23.58</v>
      </c>
    </row>
    <row r="1709" spans="1:5" ht="22.5" x14ac:dyDescent="0.25">
      <c r="A1709" s="51">
        <v>105916</v>
      </c>
      <c r="B1709" s="30" t="s">
        <v>12043</v>
      </c>
      <c r="C1709" s="31" t="s">
        <v>21</v>
      </c>
      <c r="D1709" s="57">
        <v>23.17</v>
      </c>
      <c r="E1709" s="56">
        <v>24.42</v>
      </c>
    </row>
    <row r="1710" spans="1:5" ht="56.25" x14ac:dyDescent="0.25">
      <c r="A1710" s="51">
        <v>103794</v>
      </c>
      <c r="B1710" s="30" t="s">
        <v>6203</v>
      </c>
      <c r="C1710" s="31" t="s">
        <v>89</v>
      </c>
      <c r="D1710" s="57">
        <v>0</v>
      </c>
      <c r="E1710" s="56">
        <v>0</v>
      </c>
    </row>
    <row r="1711" spans="1:5" ht="56.25" x14ac:dyDescent="0.25">
      <c r="A1711" s="51">
        <v>103793</v>
      </c>
      <c r="B1711" s="30" t="s">
        <v>6204</v>
      </c>
      <c r="C1711" s="31" t="s">
        <v>21</v>
      </c>
      <c r="D1711" s="57">
        <v>0</v>
      </c>
      <c r="E1711" s="56">
        <v>0</v>
      </c>
    </row>
    <row r="1712" spans="1:5" ht="33.75" x14ac:dyDescent="0.25">
      <c r="A1712" s="51">
        <v>96156</v>
      </c>
      <c r="B1712" s="30" t="s">
        <v>386</v>
      </c>
      <c r="C1712" s="31" t="s">
        <v>89</v>
      </c>
      <c r="D1712" s="57">
        <v>64.400000000000006</v>
      </c>
      <c r="E1712" s="56">
        <v>65.95</v>
      </c>
    </row>
    <row r="1713" spans="1:5" ht="33.75" x14ac:dyDescent="0.25">
      <c r="A1713" s="51">
        <v>96158</v>
      </c>
      <c r="B1713" s="30" t="s">
        <v>287</v>
      </c>
      <c r="C1713" s="31" t="s">
        <v>21</v>
      </c>
      <c r="D1713" s="57">
        <v>145.72</v>
      </c>
      <c r="E1713" s="56">
        <v>147.27000000000001</v>
      </c>
    </row>
    <row r="1714" spans="1:5" ht="33.75" x14ac:dyDescent="0.25">
      <c r="A1714" s="51">
        <v>90693</v>
      </c>
      <c r="B1714" s="30" t="s">
        <v>346</v>
      </c>
      <c r="C1714" s="31" t="s">
        <v>89</v>
      </c>
      <c r="D1714" s="57">
        <v>59.72</v>
      </c>
      <c r="E1714" s="56">
        <v>61.27</v>
      </c>
    </row>
    <row r="1715" spans="1:5" ht="33.75" x14ac:dyDescent="0.25">
      <c r="A1715" s="51">
        <v>90692</v>
      </c>
      <c r="B1715" s="30" t="s">
        <v>250</v>
      </c>
      <c r="C1715" s="31" t="s">
        <v>21</v>
      </c>
      <c r="D1715" s="57">
        <v>136.41</v>
      </c>
      <c r="E1715" s="56">
        <v>137.96</v>
      </c>
    </row>
    <row r="1716" spans="1:5" ht="22.5" x14ac:dyDescent="0.25">
      <c r="A1716" s="51">
        <v>96246</v>
      </c>
      <c r="B1716" s="30" t="s">
        <v>5847</v>
      </c>
      <c r="C1716" s="31" t="s">
        <v>89</v>
      </c>
      <c r="D1716" s="57">
        <v>65.64</v>
      </c>
      <c r="E1716" s="56">
        <v>67.31</v>
      </c>
    </row>
    <row r="1717" spans="1:5" ht="22.5" x14ac:dyDescent="0.25">
      <c r="A1717" s="51">
        <v>96245</v>
      </c>
      <c r="B1717" s="30" t="s">
        <v>5837</v>
      </c>
      <c r="C1717" s="31" t="s">
        <v>21</v>
      </c>
      <c r="D1717" s="57">
        <v>121.67</v>
      </c>
      <c r="E1717" s="56">
        <v>123.34</v>
      </c>
    </row>
    <row r="1718" spans="1:5" ht="33.75" x14ac:dyDescent="0.25">
      <c r="A1718" s="51">
        <v>88404</v>
      </c>
      <c r="B1718" s="30" t="s">
        <v>4044</v>
      </c>
      <c r="C1718" s="31" t="s">
        <v>89</v>
      </c>
      <c r="D1718" s="57">
        <v>1.06</v>
      </c>
      <c r="E1718" s="56">
        <v>1.06</v>
      </c>
    </row>
    <row r="1719" spans="1:5" ht="33.75" x14ac:dyDescent="0.25">
      <c r="A1719" s="51">
        <v>88399</v>
      </c>
      <c r="B1719" s="30" t="s">
        <v>4022</v>
      </c>
      <c r="C1719" s="31" t="s">
        <v>21</v>
      </c>
      <c r="D1719" s="57">
        <v>3.89</v>
      </c>
      <c r="E1719" s="56">
        <v>3.89</v>
      </c>
    </row>
    <row r="1720" spans="1:5" ht="33.75" x14ac:dyDescent="0.25">
      <c r="A1720" s="51">
        <v>88392</v>
      </c>
      <c r="B1720" s="30" t="s">
        <v>4042</v>
      </c>
      <c r="C1720" s="31" t="s">
        <v>89</v>
      </c>
      <c r="D1720" s="57">
        <v>1.1200000000000001</v>
      </c>
      <c r="E1720" s="56">
        <v>1.1200000000000001</v>
      </c>
    </row>
    <row r="1721" spans="1:5" ht="33.75" x14ac:dyDescent="0.25">
      <c r="A1721" s="51">
        <v>88386</v>
      </c>
      <c r="B1721" s="30" t="s">
        <v>4020</v>
      </c>
      <c r="C1721" s="31" t="s">
        <v>21</v>
      </c>
      <c r="D1721" s="57">
        <v>5.28</v>
      </c>
      <c r="E1721" s="56">
        <v>5.28</v>
      </c>
    </row>
    <row r="1722" spans="1:5" ht="33.75" x14ac:dyDescent="0.25">
      <c r="A1722" s="51">
        <v>88398</v>
      </c>
      <c r="B1722" s="30" t="s">
        <v>4043</v>
      </c>
      <c r="C1722" s="31" t="s">
        <v>89</v>
      </c>
      <c r="D1722" s="57">
        <v>1.33</v>
      </c>
      <c r="E1722" s="56">
        <v>1.33</v>
      </c>
    </row>
    <row r="1723" spans="1:5" ht="33.75" x14ac:dyDescent="0.25">
      <c r="A1723" s="51">
        <v>88393</v>
      </c>
      <c r="B1723" s="30" t="s">
        <v>4021</v>
      </c>
      <c r="C1723" s="31" t="s">
        <v>21</v>
      </c>
      <c r="D1723" s="57">
        <v>7.25</v>
      </c>
      <c r="E1723" s="56">
        <v>7.25</v>
      </c>
    </row>
    <row r="1724" spans="1:5" ht="45" x14ac:dyDescent="0.25">
      <c r="A1724" s="51">
        <v>90638</v>
      </c>
      <c r="B1724" s="30" t="s">
        <v>339</v>
      </c>
      <c r="C1724" s="31" t="s">
        <v>89</v>
      </c>
      <c r="D1724" s="57">
        <v>5.33</v>
      </c>
      <c r="E1724" s="56">
        <v>5.33</v>
      </c>
    </row>
    <row r="1725" spans="1:5" ht="45" x14ac:dyDescent="0.25">
      <c r="A1725" s="51">
        <v>90637</v>
      </c>
      <c r="B1725" s="30" t="s">
        <v>243</v>
      </c>
      <c r="C1725" s="31" t="s">
        <v>21</v>
      </c>
      <c r="D1725" s="57">
        <v>16.39</v>
      </c>
      <c r="E1725" s="56">
        <v>16.39</v>
      </c>
    </row>
    <row r="1726" spans="1:5" ht="33.75" x14ac:dyDescent="0.25">
      <c r="A1726" s="51">
        <v>103243</v>
      </c>
      <c r="B1726" s="30" t="s">
        <v>6205</v>
      </c>
      <c r="C1726" s="31" t="s">
        <v>89</v>
      </c>
      <c r="D1726" s="57">
        <v>0</v>
      </c>
      <c r="E1726" s="56">
        <v>0</v>
      </c>
    </row>
    <row r="1727" spans="1:5" ht="33.75" x14ac:dyDescent="0.25">
      <c r="A1727" s="51">
        <v>103242</v>
      </c>
      <c r="B1727" s="30" t="s">
        <v>6206</v>
      </c>
      <c r="C1727" s="31" t="s">
        <v>21</v>
      </c>
      <c r="D1727" s="57">
        <v>0</v>
      </c>
      <c r="E1727" s="56">
        <v>0</v>
      </c>
    </row>
    <row r="1728" spans="1:5" ht="33.75" x14ac:dyDescent="0.25">
      <c r="A1728" s="51">
        <v>5806</v>
      </c>
      <c r="B1728" s="30" t="s">
        <v>295</v>
      </c>
      <c r="C1728" s="31" t="s">
        <v>89</v>
      </c>
      <c r="D1728" s="57">
        <v>0.19</v>
      </c>
      <c r="E1728" s="56">
        <v>0.19</v>
      </c>
    </row>
    <row r="1729" spans="1:5" ht="33.75" x14ac:dyDescent="0.25">
      <c r="A1729" s="51">
        <v>73536</v>
      </c>
      <c r="B1729" s="30" t="s">
        <v>225</v>
      </c>
      <c r="C1729" s="31" t="s">
        <v>21</v>
      </c>
      <c r="D1729" s="57">
        <v>22.97</v>
      </c>
      <c r="E1729" s="56">
        <v>22.97</v>
      </c>
    </row>
    <row r="1730" spans="1:5" ht="45" x14ac:dyDescent="0.25">
      <c r="A1730" s="51">
        <v>7043</v>
      </c>
      <c r="B1730" s="30" t="s">
        <v>318</v>
      </c>
      <c r="C1730" s="31" t="s">
        <v>89</v>
      </c>
      <c r="D1730" s="57">
        <v>0.24</v>
      </c>
      <c r="E1730" s="56">
        <v>0.24</v>
      </c>
    </row>
    <row r="1731" spans="1:5" ht="45" x14ac:dyDescent="0.25">
      <c r="A1731" s="51">
        <v>7042</v>
      </c>
      <c r="B1731" s="30" t="s">
        <v>219</v>
      </c>
      <c r="C1731" s="31" t="s">
        <v>21</v>
      </c>
      <c r="D1731" s="57">
        <v>27.13</v>
      </c>
      <c r="E1731" s="56">
        <v>27.13</v>
      </c>
    </row>
    <row r="1732" spans="1:5" ht="33.75" x14ac:dyDescent="0.25">
      <c r="A1732" s="51">
        <v>5934</v>
      </c>
      <c r="B1732" s="30" t="s">
        <v>52</v>
      </c>
      <c r="C1732" s="31" t="s">
        <v>89</v>
      </c>
      <c r="D1732" s="57">
        <v>93.47</v>
      </c>
      <c r="E1732" s="56">
        <v>95.31</v>
      </c>
    </row>
    <row r="1733" spans="1:5" ht="33.75" x14ac:dyDescent="0.25">
      <c r="A1733" s="51">
        <v>5932</v>
      </c>
      <c r="B1733" s="30" t="s">
        <v>51</v>
      </c>
      <c r="C1733" s="31" t="s">
        <v>21</v>
      </c>
      <c r="D1733" s="57">
        <v>255.45</v>
      </c>
      <c r="E1733" s="56">
        <v>257.29000000000002</v>
      </c>
    </row>
    <row r="1734" spans="1:5" ht="22.5" x14ac:dyDescent="0.25">
      <c r="A1734" s="51">
        <v>96159</v>
      </c>
      <c r="B1734" s="30" t="s">
        <v>387</v>
      </c>
      <c r="C1734" s="31" t="s">
        <v>89</v>
      </c>
      <c r="D1734" s="57">
        <v>99.38</v>
      </c>
      <c r="E1734" s="56">
        <v>100.93</v>
      </c>
    </row>
    <row r="1735" spans="1:5" ht="22.5" x14ac:dyDescent="0.25">
      <c r="A1735" s="51">
        <v>95133</v>
      </c>
      <c r="B1735" s="30" t="s">
        <v>276</v>
      </c>
      <c r="C1735" s="31" t="s">
        <v>21</v>
      </c>
      <c r="D1735" s="57">
        <v>196.36</v>
      </c>
      <c r="E1735" s="56">
        <v>197.91</v>
      </c>
    </row>
    <row r="1736" spans="1:5" ht="33.75" x14ac:dyDescent="0.25">
      <c r="A1736" s="51">
        <v>102986</v>
      </c>
      <c r="B1736" s="30" t="s">
        <v>12345</v>
      </c>
      <c r="C1736" s="31" t="s">
        <v>89</v>
      </c>
      <c r="D1736" s="57">
        <v>0</v>
      </c>
      <c r="E1736" s="56">
        <v>0</v>
      </c>
    </row>
    <row r="1737" spans="1:5" ht="33.75" x14ac:dyDescent="0.25">
      <c r="A1737" s="51">
        <v>102987</v>
      </c>
      <c r="B1737" s="30" t="s">
        <v>12346</v>
      </c>
      <c r="C1737" s="31" t="s">
        <v>21</v>
      </c>
      <c r="D1737" s="57">
        <v>0</v>
      </c>
      <c r="E1737" s="56">
        <v>0</v>
      </c>
    </row>
    <row r="1738" spans="1:5" ht="22.5" x14ac:dyDescent="0.25">
      <c r="A1738" s="51">
        <v>92961</v>
      </c>
      <c r="B1738" s="30" t="s">
        <v>364</v>
      </c>
      <c r="C1738" s="31" t="s">
        <v>89</v>
      </c>
      <c r="D1738" s="57">
        <v>5.22</v>
      </c>
      <c r="E1738" s="56">
        <v>5.22</v>
      </c>
    </row>
    <row r="1739" spans="1:5" ht="22.5" x14ac:dyDescent="0.25">
      <c r="A1739" s="51">
        <v>92960</v>
      </c>
      <c r="B1739" s="30" t="s">
        <v>265</v>
      </c>
      <c r="C1739" s="31" t="s">
        <v>21</v>
      </c>
      <c r="D1739" s="57">
        <v>19.329999999999998</v>
      </c>
      <c r="E1739" s="56">
        <v>19.329999999999998</v>
      </c>
    </row>
    <row r="1740" spans="1:5" ht="33.75" x14ac:dyDescent="0.25">
      <c r="A1740" s="51">
        <v>102863</v>
      </c>
      <c r="B1740" s="30" t="s">
        <v>6207</v>
      </c>
      <c r="C1740" s="31" t="s">
        <v>89</v>
      </c>
      <c r="D1740" s="57">
        <v>0</v>
      </c>
      <c r="E1740" s="56">
        <v>0</v>
      </c>
    </row>
    <row r="1741" spans="1:5" ht="33.75" x14ac:dyDescent="0.25">
      <c r="A1741" s="51">
        <v>102862</v>
      </c>
      <c r="B1741" s="30" t="s">
        <v>6208</v>
      </c>
      <c r="C1741" s="31" t="s">
        <v>21</v>
      </c>
      <c r="D1741" s="57">
        <v>0</v>
      </c>
      <c r="E1741" s="56">
        <v>0</v>
      </c>
    </row>
    <row r="1742" spans="1:5" ht="56.25" x14ac:dyDescent="0.25">
      <c r="A1742" s="51">
        <v>93409</v>
      </c>
      <c r="B1742" s="30" t="s">
        <v>12347</v>
      </c>
      <c r="C1742" s="31" t="s">
        <v>89</v>
      </c>
      <c r="D1742" s="57">
        <v>32.630000000000003</v>
      </c>
      <c r="E1742" s="56">
        <v>33.99</v>
      </c>
    </row>
    <row r="1743" spans="1:5" ht="56.25" x14ac:dyDescent="0.25">
      <c r="A1743" s="51">
        <v>93408</v>
      </c>
      <c r="B1743" s="30" t="s">
        <v>12348</v>
      </c>
      <c r="C1743" s="31" t="s">
        <v>21</v>
      </c>
      <c r="D1743" s="57">
        <v>90.07</v>
      </c>
      <c r="E1743" s="56">
        <v>91.43</v>
      </c>
    </row>
    <row r="1744" spans="1:5" ht="22.5" x14ac:dyDescent="0.25">
      <c r="A1744" s="51">
        <v>102941</v>
      </c>
      <c r="B1744" s="30" t="s">
        <v>6209</v>
      </c>
      <c r="C1744" s="31" t="s">
        <v>89</v>
      </c>
      <c r="D1744" s="57">
        <v>0</v>
      </c>
      <c r="E1744" s="56">
        <v>0</v>
      </c>
    </row>
    <row r="1745" spans="1:5" ht="22.5" x14ac:dyDescent="0.25">
      <c r="A1745" s="51">
        <v>102940</v>
      </c>
      <c r="B1745" s="30" t="s">
        <v>6210</v>
      </c>
      <c r="C1745" s="31" t="s">
        <v>21</v>
      </c>
      <c r="D1745" s="57">
        <v>0</v>
      </c>
      <c r="E1745" s="56">
        <v>0</v>
      </c>
    </row>
    <row r="1746" spans="1:5" ht="33.75" x14ac:dyDescent="0.25">
      <c r="A1746" s="51">
        <v>103164</v>
      </c>
      <c r="B1746" s="30" t="s">
        <v>6211</v>
      </c>
      <c r="C1746" s="31" t="s">
        <v>89</v>
      </c>
      <c r="D1746" s="57">
        <v>0</v>
      </c>
      <c r="E1746" s="56">
        <v>0</v>
      </c>
    </row>
    <row r="1747" spans="1:5" ht="33.75" x14ac:dyDescent="0.25">
      <c r="A1747" s="51">
        <v>103163</v>
      </c>
      <c r="B1747" s="30" t="s">
        <v>6212</v>
      </c>
      <c r="C1747" s="31" t="s">
        <v>21</v>
      </c>
      <c r="D1747" s="57">
        <v>0</v>
      </c>
      <c r="E1747" s="56">
        <v>0</v>
      </c>
    </row>
    <row r="1748" spans="1:5" ht="45" x14ac:dyDescent="0.25">
      <c r="A1748" s="51">
        <v>103158</v>
      </c>
      <c r="B1748" s="30" t="s">
        <v>6213</v>
      </c>
      <c r="C1748" s="31" t="s">
        <v>89</v>
      </c>
      <c r="D1748" s="57">
        <v>0</v>
      </c>
      <c r="E1748" s="56">
        <v>0</v>
      </c>
    </row>
    <row r="1749" spans="1:5" ht="45" x14ac:dyDescent="0.25">
      <c r="A1749" s="51">
        <v>103157</v>
      </c>
      <c r="B1749" s="30" t="s">
        <v>6214</v>
      </c>
      <c r="C1749" s="31" t="s">
        <v>21</v>
      </c>
      <c r="D1749" s="57">
        <v>0</v>
      </c>
      <c r="E1749" s="56">
        <v>0</v>
      </c>
    </row>
    <row r="1750" spans="1:5" ht="45" x14ac:dyDescent="0.25">
      <c r="A1750" s="51">
        <v>103176</v>
      </c>
      <c r="B1750" s="30" t="s">
        <v>6215</v>
      </c>
      <c r="C1750" s="31" t="s">
        <v>89</v>
      </c>
      <c r="D1750" s="57">
        <v>0</v>
      </c>
      <c r="E1750" s="56">
        <v>0</v>
      </c>
    </row>
    <row r="1751" spans="1:5" ht="45" x14ac:dyDescent="0.25">
      <c r="A1751" s="51">
        <v>103175</v>
      </c>
      <c r="B1751" s="30" t="s">
        <v>6216</v>
      </c>
      <c r="C1751" s="31" t="s">
        <v>21</v>
      </c>
      <c r="D1751" s="57">
        <v>0</v>
      </c>
      <c r="E1751" s="56">
        <v>0</v>
      </c>
    </row>
    <row r="1752" spans="1:5" ht="45" x14ac:dyDescent="0.25">
      <c r="A1752" s="51">
        <v>103182</v>
      </c>
      <c r="B1752" s="30" t="s">
        <v>6217</v>
      </c>
      <c r="C1752" s="31" t="s">
        <v>89</v>
      </c>
      <c r="D1752" s="57">
        <v>0</v>
      </c>
      <c r="E1752" s="56">
        <v>0</v>
      </c>
    </row>
    <row r="1753" spans="1:5" ht="45" x14ac:dyDescent="0.25">
      <c r="A1753" s="51">
        <v>103181</v>
      </c>
      <c r="B1753" s="30" t="s">
        <v>6218</v>
      </c>
      <c r="C1753" s="31" t="s">
        <v>21</v>
      </c>
      <c r="D1753" s="57">
        <v>0</v>
      </c>
      <c r="E1753" s="56">
        <v>0</v>
      </c>
    </row>
    <row r="1754" spans="1:5" ht="45" x14ac:dyDescent="0.25">
      <c r="A1754" s="51">
        <v>103170</v>
      </c>
      <c r="B1754" s="30" t="s">
        <v>6219</v>
      </c>
      <c r="C1754" s="31" t="s">
        <v>89</v>
      </c>
      <c r="D1754" s="57">
        <v>0</v>
      </c>
      <c r="E1754" s="56">
        <v>0</v>
      </c>
    </row>
    <row r="1755" spans="1:5" ht="45" x14ac:dyDescent="0.25">
      <c r="A1755" s="51">
        <v>103169</v>
      </c>
      <c r="B1755" s="30" t="s">
        <v>6220</v>
      </c>
      <c r="C1755" s="31" t="s">
        <v>21</v>
      </c>
      <c r="D1755" s="57">
        <v>0</v>
      </c>
      <c r="E1755" s="56">
        <v>0</v>
      </c>
    </row>
    <row r="1756" spans="1:5" ht="22.5" x14ac:dyDescent="0.25">
      <c r="A1756" s="51">
        <v>102869</v>
      </c>
      <c r="B1756" s="30" t="s">
        <v>6221</v>
      </c>
      <c r="C1756" s="31" t="s">
        <v>89</v>
      </c>
      <c r="D1756" s="57">
        <v>0</v>
      </c>
      <c r="E1756" s="56">
        <v>0</v>
      </c>
    </row>
    <row r="1757" spans="1:5" ht="22.5" x14ac:dyDescent="0.25">
      <c r="A1757" s="51">
        <v>102868</v>
      </c>
      <c r="B1757" s="30" t="s">
        <v>6222</v>
      </c>
      <c r="C1757" s="31" t="s">
        <v>21</v>
      </c>
      <c r="D1757" s="57">
        <v>0</v>
      </c>
      <c r="E1757" s="56">
        <v>0</v>
      </c>
    </row>
    <row r="1758" spans="1:5" ht="33.75" x14ac:dyDescent="0.25">
      <c r="A1758" s="51">
        <v>106326</v>
      </c>
      <c r="B1758" s="30" t="s">
        <v>13734</v>
      </c>
      <c r="C1758" s="31" t="s">
        <v>89</v>
      </c>
      <c r="D1758" s="57">
        <v>0</v>
      </c>
      <c r="E1758" s="56">
        <v>0</v>
      </c>
    </row>
    <row r="1759" spans="1:5" ht="33.75" x14ac:dyDescent="0.25">
      <c r="A1759" s="51">
        <v>106325</v>
      </c>
      <c r="B1759" s="30" t="s">
        <v>13735</v>
      </c>
      <c r="C1759" s="31" t="s">
        <v>21</v>
      </c>
      <c r="D1759" s="57">
        <v>0</v>
      </c>
      <c r="E1759" s="56">
        <v>0</v>
      </c>
    </row>
    <row r="1760" spans="1:5" ht="33.75" x14ac:dyDescent="0.25">
      <c r="A1760" s="51">
        <v>92113</v>
      </c>
      <c r="B1760" s="30" t="s">
        <v>4052</v>
      </c>
      <c r="C1760" s="31" t="s">
        <v>89</v>
      </c>
      <c r="D1760" s="57">
        <v>1.24</v>
      </c>
      <c r="E1760" s="56">
        <v>1.24</v>
      </c>
    </row>
    <row r="1761" spans="1:5" ht="33.75" x14ac:dyDescent="0.25">
      <c r="A1761" s="51">
        <v>92112</v>
      </c>
      <c r="B1761" s="30" t="s">
        <v>4030</v>
      </c>
      <c r="C1761" s="31" t="s">
        <v>21</v>
      </c>
      <c r="D1761" s="57">
        <v>3.76</v>
      </c>
      <c r="E1761" s="56">
        <v>3.76</v>
      </c>
    </row>
    <row r="1762" spans="1:5" ht="56.25" x14ac:dyDescent="0.25">
      <c r="A1762" s="51">
        <v>90675</v>
      </c>
      <c r="B1762" s="30" t="s">
        <v>344</v>
      </c>
      <c r="C1762" s="31" t="s">
        <v>89</v>
      </c>
      <c r="D1762" s="57">
        <v>334</v>
      </c>
      <c r="E1762" s="56">
        <v>335.46</v>
      </c>
    </row>
    <row r="1763" spans="1:5" ht="56.25" x14ac:dyDescent="0.25">
      <c r="A1763" s="51">
        <v>90674</v>
      </c>
      <c r="B1763" s="30" t="s">
        <v>248</v>
      </c>
      <c r="C1763" s="31" t="s">
        <v>21</v>
      </c>
      <c r="D1763" s="57">
        <v>761.64</v>
      </c>
      <c r="E1763" s="56">
        <v>763.1</v>
      </c>
    </row>
    <row r="1764" spans="1:5" ht="56.25" x14ac:dyDescent="0.25">
      <c r="A1764" s="51">
        <v>93225</v>
      </c>
      <c r="B1764" s="30" t="s">
        <v>365</v>
      </c>
      <c r="C1764" s="31" t="s">
        <v>89</v>
      </c>
      <c r="D1764" s="57">
        <v>499.14</v>
      </c>
      <c r="E1764" s="56">
        <v>500.6</v>
      </c>
    </row>
    <row r="1765" spans="1:5" ht="56.25" x14ac:dyDescent="0.25">
      <c r="A1765" s="51">
        <v>93224</v>
      </c>
      <c r="B1765" s="30" t="s">
        <v>266</v>
      </c>
      <c r="C1765" s="31" t="s">
        <v>21</v>
      </c>
      <c r="D1765" s="57">
        <v>1127.1199999999999</v>
      </c>
      <c r="E1765" s="56">
        <v>1128.58</v>
      </c>
    </row>
    <row r="1766" spans="1:5" ht="33.75" x14ac:dyDescent="0.25">
      <c r="A1766" s="51">
        <v>104696</v>
      </c>
      <c r="B1766" s="30" t="s">
        <v>5856</v>
      </c>
      <c r="C1766" s="31" t="s">
        <v>89</v>
      </c>
      <c r="D1766" s="57">
        <v>25.56</v>
      </c>
      <c r="E1766" s="56">
        <v>27.02</v>
      </c>
    </row>
    <row r="1767" spans="1:5" ht="33.75" x14ac:dyDescent="0.25">
      <c r="A1767" s="51">
        <v>104695</v>
      </c>
      <c r="B1767" s="30" t="s">
        <v>5846</v>
      </c>
      <c r="C1767" s="31" t="s">
        <v>21</v>
      </c>
      <c r="D1767" s="57">
        <v>28.92</v>
      </c>
      <c r="E1767" s="56">
        <v>30.38</v>
      </c>
    </row>
    <row r="1768" spans="1:5" ht="45" x14ac:dyDescent="0.25">
      <c r="A1768" s="51">
        <v>90681</v>
      </c>
      <c r="B1768" s="30" t="s">
        <v>345</v>
      </c>
      <c r="C1768" s="31" t="s">
        <v>89</v>
      </c>
      <c r="D1768" s="57">
        <v>165.95</v>
      </c>
      <c r="E1768" s="56">
        <v>167.41</v>
      </c>
    </row>
    <row r="1769" spans="1:5" ht="45" x14ac:dyDescent="0.25">
      <c r="A1769" s="51">
        <v>90680</v>
      </c>
      <c r="B1769" s="30" t="s">
        <v>249</v>
      </c>
      <c r="C1769" s="31" t="s">
        <v>21</v>
      </c>
      <c r="D1769" s="57">
        <v>398.54</v>
      </c>
      <c r="E1769" s="56">
        <v>400</v>
      </c>
    </row>
    <row r="1770" spans="1:5" ht="33.75" x14ac:dyDescent="0.25">
      <c r="A1770" s="51">
        <v>102875</v>
      </c>
      <c r="B1770" s="30" t="s">
        <v>5849</v>
      </c>
      <c r="C1770" s="31" t="s">
        <v>89</v>
      </c>
      <c r="D1770" s="57">
        <v>476.6</v>
      </c>
      <c r="E1770" s="56">
        <v>478.06</v>
      </c>
    </row>
    <row r="1771" spans="1:5" ht="33.75" x14ac:dyDescent="0.25">
      <c r="A1771" s="51">
        <v>102874</v>
      </c>
      <c r="B1771" s="30" t="s">
        <v>5839</v>
      </c>
      <c r="C1771" s="31" t="s">
        <v>21</v>
      </c>
      <c r="D1771" s="57">
        <v>1044.28</v>
      </c>
      <c r="E1771" s="56">
        <v>1045.74</v>
      </c>
    </row>
    <row r="1772" spans="1:5" ht="33.75" x14ac:dyDescent="0.25">
      <c r="A1772" s="51">
        <v>102965</v>
      </c>
      <c r="B1772" s="30" t="s">
        <v>5851</v>
      </c>
      <c r="C1772" s="31" t="s">
        <v>89</v>
      </c>
      <c r="D1772" s="57">
        <v>243.84</v>
      </c>
      <c r="E1772" s="56">
        <v>245.3</v>
      </c>
    </row>
    <row r="1773" spans="1:5" ht="33.75" x14ac:dyDescent="0.25">
      <c r="A1773" s="51">
        <v>102964</v>
      </c>
      <c r="B1773" s="30" t="s">
        <v>5841</v>
      </c>
      <c r="C1773" s="31" t="s">
        <v>21</v>
      </c>
      <c r="D1773" s="57">
        <v>492.5</v>
      </c>
      <c r="E1773" s="56">
        <v>493.96</v>
      </c>
    </row>
    <row r="1774" spans="1:5" ht="22.5" x14ac:dyDescent="0.25">
      <c r="A1774" s="51">
        <v>90626</v>
      </c>
      <c r="B1774" s="30" t="s">
        <v>337</v>
      </c>
      <c r="C1774" s="31" t="s">
        <v>89</v>
      </c>
      <c r="D1774" s="57">
        <v>3.05</v>
      </c>
      <c r="E1774" s="56">
        <v>3.05</v>
      </c>
    </row>
    <row r="1775" spans="1:5" ht="22.5" x14ac:dyDescent="0.25">
      <c r="A1775" s="51">
        <v>90625</v>
      </c>
      <c r="B1775" s="30" t="s">
        <v>241</v>
      </c>
      <c r="C1775" s="31" t="s">
        <v>21</v>
      </c>
      <c r="D1775" s="57">
        <v>9.32</v>
      </c>
      <c r="E1775" s="56">
        <v>9.32</v>
      </c>
    </row>
    <row r="1776" spans="1:5" ht="33.75" x14ac:dyDescent="0.25">
      <c r="A1776" s="51">
        <v>102881</v>
      </c>
      <c r="B1776" s="30" t="s">
        <v>5850</v>
      </c>
      <c r="C1776" s="31" t="s">
        <v>89</v>
      </c>
      <c r="D1776" s="57">
        <v>652.82000000000005</v>
      </c>
      <c r="E1776" s="56">
        <v>654.28</v>
      </c>
    </row>
    <row r="1777" spans="1:5" ht="33.75" x14ac:dyDescent="0.25">
      <c r="A1777" s="51">
        <v>102880</v>
      </c>
      <c r="B1777" s="30" t="s">
        <v>5840</v>
      </c>
      <c r="C1777" s="31" t="s">
        <v>21</v>
      </c>
      <c r="D1777" s="57">
        <v>1455.3</v>
      </c>
      <c r="E1777" s="56">
        <v>1456.76</v>
      </c>
    </row>
    <row r="1778" spans="1:5" ht="33.75" x14ac:dyDescent="0.25">
      <c r="A1778" s="51">
        <v>103225</v>
      </c>
      <c r="B1778" s="30" t="s">
        <v>5853</v>
      </c>
      <c r="C1778" s="31" t="s">
        <v>89</v>
      </c>
      <c r="D1778" s="57">
        <v>216.56</v>
      </c>
      <c r="E1778" s="56">
        <v>218.02</v>
      </c>
    </row>
    <row r="1779" spans="1:5" ht="33.75" x14ac:dyDescent="0.25">
      <c r="A1779" s="51">
        <v>103224</v>
      </c>
      <c r="B1779" s="30" t="s">
        <v>5843</v>
      </c>
      <c r="C1779" s="31" t="s">
        <v>21</v>
      </c>
      <c r="D1779" s="57">
        <v>441.72</v>
      </c>
      <c r="E1779" s="56">
        <v>443.18</v>
      </c>
    </row>
    <row r="1780" spans="1:5" ht="33.75" x14ac:dyDescent="0.25">
      <c r="A1780" s="51">
        <v>103237</v>
      </c>
      <c r="B1780" s="30" t="s">
        <v>5855</v>
      </c>
      <c r="C1780" s="31" t="s">
        <v>89</v>
      </c>
      <c r="D1780" s="57">
        <v>627.35</v>
      </c>
      <c r="E1780" s="56">
        <v>628.80999999999995</v>
      </c>
    </row>
    <row r="1781" spans="1:5" ht="33.75" x14ac:dyDescent="0.25">
      <c r="A1781" s="51">
        <v>103236</v>
      </c>
      <c r="B1781" s="30" t="s">
        <v>5845</v>
      </c>
      <c r="C1781" s="31" t="s">
        <v>21</v>
      </c>
      <c r="D1781" s="57">
        <v>1355.66</v>
      </c>
      <c r="E1781" s="56">
        <v>1357.12</v>
      </c>
    </row>
    <row r="1782" spans="1:5" ht="33.75" x14ac:dyDescent="0.25">
      <c r="A1782" s="51">
        <v>103231</v>
      </c>
      <c r="B1782" s="30" t="s">
        <v>5854</v>
      </c>
      <c r="C1782" s="31" t="s">
        <v>89</v>
      </c>
      <c r="D1782" s="57">
        <v>465.3</v>
      </c>
      <c r="E1782" s="56">
        <v>466.76</v>
      </c>
    </row>
    <row r="1783" spans="1:5" ht="33.75" x14ac:dyDescent="0.25">
      <c r="A1783" s="51">
        <v>103230</v>
      </c>
      <c r="B1783" s="30" t="s">
        <v>5844</v>
      </c>
      <c r="C1783" s="31" t="s">
        <v>21</v>
      </c>
      <c r="D1783" s="57">
        <v>988.62</v>
      </c>
      <c r="E1783" s="56">
        <v>990.08</v>
      </c>
    </row>
    <row r="1784" spans="1:5" ht="22.5" x14ac:dyDescent="0.25">
      <c r="A1784" s="51">
        <v>102975</v>
      </c>
      <c r="B1784" s="30" t="s">
        <v>5852</v>
      </c>
      <c r="C1784" s="31" t="s">
        <v>89</v>
      </c>
      <c r="D1784" s="57">
        <v>142.19999999999999</v>
      </c>
      <c r="E1784" s="56">
        <v>143.66</v>
      </c>
    </row>
    <row r="1785" spans="1:5" ht="22.5" x14ac:dyDescent="0.25">
      <c r="A1785" s="51">
        <v>102976</v>
      </c>
      <c r="B1785" s="30" t="s">
        <v>5842</v>
      </c>
      <c r="C1785" s="31" t="s">
        <v>21</v>
      </c>
      <c r="D1785" s="57">
        <v>278.87</v>
      </c>
      <c r="E1785" s="56">
        <v>280.33</v>
      </c>
    </row>
    <row r="1786" spans="1:5" ht="33.75" x14ac:dyDescent="0.25">
      <c r="A1786" s="51">
        <v>90632</v>
      </c>
      <c r="B1786" s="30" t="s">
        <v>338</v>
      </c>
      <c r="C1786" s="31" t="s">
        <v>89</v>
      </c>
      <c r="D1786" s="57">
        <v>92.99</v>
      </c>
      <c r="E1786" s="56">
        <v>94.45</v>
      </c>
    </row>
    <row r="1787" spans="1:5" ht="33.75" x14ac:dyDescent="0.25">
      <c r="A1787" s="51">
        <v>90631</v>
      </c>
      <c r="B1787" s="30" t="s">
        <v>242</v>
      </c>
      <c r="C1787" s="31" t="s">
        <v>21</v>
      </c>
      <c r="D1787" s="57">
        <v>162.21</v>
      </c>
      <c r="E1787" s="56">
        <v>163.66999999999999</v>
      </c>
    </row>
    <row r="1788" spans="1:5" ht="33.75" x14ac:dyDescent="0.25">
      <c r="A1788" s="51">
        <v>95709</v>
      </c>
      <c r="B1788" s="30" t="s">
        <v>4649</v>
      </c>
      <c r="C1788" s="31" t="s">
        <v>89</v>
      </c>
      <c r="D1788" s="57">
        <v>93.67</v>
      </c>
      <c r="E1788" s="56">
        <v>95.13</v>
      </c>
    </row>
    <row r="1789" spans="1:5" ht="33.75" x14ac:dyDescent="0.25">
      <c r="A1789" s="51">
        <v>95708</v>
      </c>
      <c r="B1789" s="30" t="s">
        <v>4646</v>
      </c>
      <c r="C1789" s="31" t="s">
        <v>21</v>
      </c>
      <c r="D1789" s="57">
        <v>166.19</v>
      </c>
      <c r="E1789" s="56">
        <v>167.65</v>
      </c>
    </row>
    <row r="1790" spans="1:5" ht="33.75" x14ac:dyDescent="0.25">
      <c r="A1790" s="51">
        <v>91278</v>
      </c>
      <c r="B1790" s="30" t="s">
        <v>352</v>
      </c>
      <c r="C1790" s="31" t="s">
        <v>89</v>
      </c>
      <c r="D1790" s="57">
        <v>0.77</v>
      </c>
      <c r="E1790" s="56">
        <v>0.77</v>
      </c>
    </row>
    <row r="1791" spans="1:5" ht="33.75" x14ac:dyDescent="0.25">
      <c r="A1791" s="51">
        <v>91277</v>
      </c>
      <c r="B1791" s="30" t="s">
        <v>68</v>
      </c>
      <c r="C1791" s="31" t="s">
        <v>21</v>
      </c>
      <c r="D1791" s="57">
        <v>10.99</v>
      </c>
      <c r="E1791" s="56">
        <v>10.99</v>
      </c>
    </row>
    <row r="1792" spans="1:5" x14ac:dyDescent="0.25">
      <c r="A1792" s="51">
        <v>102887</v>
      </c>
      <c r="B1792" s="30" t="s">
        <v>6223</v>
      </c>
      <c r="C1792" s="31" t="s">
        <v>89</v>
      </c>
      <c r="D1792" s="57">
        <v>0</v>
      </c>
      <c r="E1792" s="56">
        <v>0</v>
      </c>
    </row>
    <row r="1793" spans="1:5" x14ac:dyDescent="0.25">
      <c r="A1793" s="51">
        <v>102886</v>
      </c>
      <c r="B1793" s="30" t="s">
        <v>6224</v>
      </c>
      <c r="C1793" s="31" t="s">
        <v>21</v>
      </c>
      <c r="D1793" s="57">
        <v>0</v>
      </c>
      <c r="E1793" s="56">
        <v>0</v>
      </c>
    </row>
    <row r="1794" spans="1:5" ht="22.5" x14ac:dyDescent="0.25">
      <c r="A1794" s="51">
        <v>95277</v>
      </c>
      <c r="B1794" s="30" t="s">
        <v>4059</v>
      </c>
      <c r="C1794" s="31" t="s">
        <v>89</v>
      </c>
      <c r="D1794" s="57">
        <v>0.73</v>
      </c>
      <c r="E1794" s="56">
        <v>0.73</v>
      </c>
    </row>
    <row r="1795" spans="1:5" ht="22.5" x14ac:dyDescent="0.25">
      <c r="A1795" s="51">
        <v>95276</v>
      </c>
      <c r="B1795" s="30" t="s">
        <v>4037</v>
      </c>
      <c r="C1795" s="31" t="s">
        <v>21</v>
      </c>
      <c r="D1795" s="57">
        <v>3.75</v>
      </c>
      <c r="E1795" s="56">
        <v>3.75</v>
      </c>
    </row>
    <row r="1796" spans="1:5" ht="45" x14ac:dyDescent="0.25">
      <c r="A1796" s="51">
        <v>106254</v>
      </c>
      <c r="B1796" s="30" t="s">
        <v>13736</v>
      </c>
      <c r="C1796" s="31" t="s">
        <v>89</v>
      </c>
      <c r="D1796" s="57">
        <v>0</v>
      </c>
      <c r="E1796" s="56">
        <v>0</v>
      </c>
    </row>
    <row r="1797" spans="1:5" ht="45" x14ac:dyDescent="0.25">
      <c r="A1797" s="51">
        <v>106249</v>
      </c>
      <c r="B1797" s="30" t="s">
        <v>13737</v>
      </c>
      <c r="C1797" s="31" t="s">
        <v>21</v>
      </c>
      <c r="D1797" s="57">
        <v>0</v>
      </c>
      <c r="E1797" s="56">
        <v>0</v>
      </c>
    </row>
    <row r="1798" spans="1:5" ht="33.75" x14ac:dyDescent="0.25">
      <c r="A1798" s="51">
        <v>88430</v>
      </c>
      <c r="B1798" s="30" t="s">
        <v>323</v>
      </c>
      <c r="C1798" s="31" t="s">
        <v>89</v>
      </c>
      <c r="D1798" s="57">
        <v>6.93</v>
      </c>
      <c r="E1798" s="56">
        <v>6.93</v>
      </c>
    </row>
    <row r="1799" spans="1:5" ht="33.75" x14ac:dyDescent="0.25">
      <c r="A1799" s="51">
        <v>88418</v>
      </c>
      <c r="B1799" s="30" t="s">
        <v>227</v>
      </c>
      <c r="C1799" s="31" t="s">
        <v>21</v>
      </c>
      <c r="D1799" s="57">
        <v>15.04</v>
      </c>
      <c r="E1799" s="56">
        <v>15.04</v>
      </c>
    </row>
    <row r="1800" spans="1:5" ht="33.75" x14ac:dyDescent="0.25">
      <c r="A1800" s="51">
        <v>88438</v>
      </c>
      <c r="B1800" s="30" t="s">
        <v>324</v>
      </c>
      <c r="C1800" s="31" t="s">
        <v>89</v>
      </c>
      <c r="D1800" s="57">
        <v>9.18</v>
      </c>
      <c r="E1800" s="56">
        <v>9.18</v>
      </c>
    </row>
    <row r="1801" spans="1:5" ht="33.75" x14ac:dyDescent="0.25">
      <c r="A1801" s="51">
        <v>88433</v>
      </c>
      <c r="B1801" s="30" t="s">
        <v>228</v>
      </c>
      <c r="C1801" s="31" t="s">
        <v>21</v>
      </c>
      <c r="D1801" s="57">
        <v>19.579999999999998</v>
      </c>
      <c r="E1801" s="56">
        <v>19.579999999999998</v>
      </c>
    </row>
    <row r="1802" spans="1:5" ht="45" x14ac:dyDescent="0.25">
      <c r="A1802" s="51">
        <v>90669</v>
      </c>
      <c r="B1802" s="30" t="s">
        <v>4049</v>
      </c>
      <c r="C1802" s="31" t="s">
        <v>89</v>
      </c>
      <c r="D1802" s="57">
        <v>8.94</v>
      </c>
      <c r="E1802" s="56">
        <v>8.94</v>
      </c>
    </row>
    <row r="1803" spans="1:5" ht="45" x14ac:dyDescent="0.25">
      <c r="A1803" s="51">
        <v>90668</v>
      </c>
      <c r="B1803" s="30" t="s">
        <v>4027</v>
      </c>
      <c r="C1803" s="31" t="s">
        <v>21</v>
      </c>
      <c r="D1803" s="57">
        <v>33.049999999999997</v>
      </c>
      <c r="E1803" s="56">
        <v>33.049999999999997</v>
      </c>
    </row>
    <row r="1804" spans="1:5" ht="22.5" x14ac:dyDescent="0.25">
      <c r="A1804" s="51">
        <v>102980</v>
      </c>
      <c r="B1804" s="30" t="s">
        <v>6225</v>
      </c>
      <c r="C1804" s="31" t="s">
        <v>89</v>
      </c>
      <c r="D1804" s="57">
        <v>0</v>
      </c>
      <c r="E1804" s="56">
        <v>0</v>
      </c>
    </row>
    <row r="1805" spans="1:5" ht="22.5" x14ac:dyDescent="0.25">
      <c r="A1805" s="51">
        <v>102981</v>
      </c>
      <c r="B1805" s="30" t="s">
        <v>6226</v>
      </c>
      <c r="C1805" s="31" t="s">
        <v>21</v>
      </c>
      <c r="D1805" s="57">
        <v>0</v>
      </c>
      <c r="E1805" s="56">
        <v>0</v>
      </c>
    </row>
    <row r="1806" spans="1:5" ht="33.75" x14ac:dyDescent="0.25">
      <c r="A1806" s="51">
        <v>5946</v>
      </c>
      <c r="B1806" s="30" t="s">
        <v>312</v>
      </c>
      <c r="C1806" s="31" t="s">
        <v>89</v>
      </c>
      <c r="D1806" s="57">
        <v>90.51</v>
      </c>
      <c r="E1806" s="56">
        <v>92.06</v>
      </c>
    </row>
    <row r="1807" spans="1:5" ht="33.75" x14ac:dyDescent="0.25">
      <c r="A1807" s="51">
        <v>5944</v>
      </c>
      <c r="B1807" s="30" t="s">
        <v>216</v>
      </c>
      <c r="C1807" s="31" t="s">
        <v>21</v>
      </c>
      <c r="D1807" s="57">
        <v>226.9</v>
      </c>
      <c r="E1807" s="56">
        <v>228.45</v>
      </c>
    </row>
    <row r="1808" spans="1:5" ht="33.75" x14ac:dyDescent="0.25">
      <c r="A1808" s="51">
        <v>5942</v>
      </c>
      <c r="B1808" s="30" t="s">
        <v>311</v>
      </c>
      <c r="C1808" s="31" t="s">
        <v>89</v>
      </c>
      <c r="D1808" s="57">
        <v>72.319999999999993</v>
      </c>
      <c r="E1808" s="56">
        <v>73.87</v>
      </c>
    </row>
    <row r="1809" spans="1:5" ht="33.75" x14ac:dyDescent="0.25">
      <c r="A1809" s="51">
        <v>5940</v>
      </c>
      <c r="B1809" s="30" t="s">
        <v>215</v>
      </c>
      <c r="C1809" s="31" t="s">
        <v>21</v>
      </c>
      <c r="D1809" s="57">
        <v>165.55</v>
      </c>
      <c r="E1809" s="56">
        <v>167.1</v>
      </c>
    </row>
    <row r="1810" spans="1:5" ht="22.5" x14ac:dyDescent="0.25">
      <c r="A1810" s="51">
        <v>102893</v>
      </c>
      <c r="B1810" s="30" t="s">
        <v>12349</v>
      </c>
      <c r="C1810" s="31" t="s">
        <v>89</v>
      </c>
      <c r="D1810" s="57">
        <v>0</v>
      </c>
      <c r="E1810" s="56">
        <v>0</v>
      </c>
    </row>
    <row r="1811" spans="1:5" ht="22.5" x14ac:dyDescent="0.25">
      <c r="A1811" s="51">
        <v>102892</v>
      </c>
      <c r="B1811" s="30" t="s">
        <v>12350</v>
      </c>
      <c r="C1811" s="31" t="s">
        <v>21</v>
      </c>
      <c r="D1811" s="57">
        <v>0</v>
      </c>
      <c r="E1811" s="56">
        <v>0</v>
      </c>
    </row>
    <row r="1812" spans="1:5" ht="22.5" x14ac:dyDescent="0.25">
      <c r="A1812" s="51">
        <v>89251</v>
      </c>
      <c r="B1812" s="30" t="s">
        <v>331</v>
      </c>
      <c r="C1812" s="31" t="s">
        <v>89</v>
      </c>
      <c r="D1812" s="57">
        <v>356.69</v>
      </c>
      <c r="E1812" s="56">
        <v>358.24</v>
      </c>
    </row>
    <row r="1813" spans="1:5" ht="22.5" x14ac:dyDescent="0.25">
      <c r="A1813" s="51">
        <v>89250</v>
      </c>
      <c r="B1813" s="30" t="s">
        <v>234</v>
      </c>
      <c r="C1813" s="31" t="s">
        <v>21</v>
      </c>
      <c r="D1813" s="57">
        <v>1193.99</v>
      </c>
      <c r="E1813" s="56">
        <v>1195.54</v>
      </c>
    </row>
    <row r="1814" spans="1:5" ht="45" x14ac:dyDescent="0.25">
      <c r="A1814" s="51">
        <v>102959</v>
      </c>
      <c r="B1814" s="30" t="s">
        <v>12351</v>
      </c>
      <c r="C1814" s="31" t="s">
        <v>89</v>
      </c>
      <c r="D1814" s="57">
        <v>0</v>
      </c>
      <c r="E1814" s="56">
        <v>0</v>
      </c>
    </row>
    <row r="1815" spans="1:5" ht="45" x14ac:dyDescent="0.25">
      <c r="A1815" s="51">
        <v>102958</v>
      </c>
      <c r="B1815" s="30" t="s">
        <v>12352</v>
      </c>
      <c r="C1815" s="31" t="s">
        <v>21</v>
      </c>
      <c r="D1815" s="57">
        <v>0</v>
      </c>
      <c r="E1815" s="56">
        <v>0</v>
      </c>
    </row>
    <row r="1816" spans="1:5" ht="45" x14ac:dyDescent="0.25">
      <c r="A1816" s="51">
        <v>5681</v>
      </c>
      <c r="B1816" s="30" t="s">
        <v>293</v>
      </c>
      <c r="C1816" s="31" t="s">
        <v>89</v>
      </c>
      <c r="D1816" s="57">
        <v>56.33</v>
      </c>
      <c r="E1816" s="56">
        <v>58</v>
      </c>
    </row>
    <row r="1817" spans="1:5" ht="56.25" x14ac:dyDescent="0.25">
      <c r="A1817" s="51">
        <v>5680</v>
      </c>
      <c r="B1817" s="30" t="s">
        <v>22</v>
      </c>
      <c r="C1817" s="31" t="s">
        <v>21</v>
      </c>
      <c r="D1817" s="57">
        <v>132.16999999999999</v>
      </c>
      <c r="E1817" s="56">
        <v>133.84</v>
      </c>
    </row>
    <row r="1818" spans="1:5" ht="45" x14ac:dyDescent="0.25">
      <c r="A1818" s="51">
        <v>5877</v>
      </c>
      <c r="B1818" s="30" t="s">
        <v>304</v>
      </c>
      <c r="C1818" s="31" t="s">
        <v>89</v>
      </c>
      <c r="D1818" s="57">
        <v>58.82</v>
      </c>
      <c r="E1818" s="56">
        <v>60.49</v>
      </c>
    </row>
    <row r="1819" spans="1:5" ht="56.25" x14ac:dyDescent="0.25">
      <c r="A1819" s="51">
        <v>5875</v>
      </c>
      <c r="B1819" s="30" t="s">
        <v>209</v>
      </c>
      <c r="C1819" s="31" t="s">
        <v>21</v>
      </c>
      <c r="D1819" s="57">
        <v>132.96</v>
      </c>
      <c r="E1819" s="56">
        <v>134.63</v>
      </c>
    </row>
    <row r="1820" spans="1:5" ht="45" x14ac:dyDescent="0.25">
      <c r="A1820" s="51">
        <v>5679</v>
      </c>
      <c r="B1820" s="30" t="s">
        <v>43</v>
      </c>
      <c r="C1820" s="31" t="s">
        <v>89</v>
      </c>
      <c r="D1820" s="57">
        <v>59.98</v>
      </c>
      <c r="E1820" s="56">
        <v>61.65</v>
      </c>
    </row>
    <row r="1821" spans="1:5" ht="56.25" x14ac:dyDescent="0.25">
      <c r="A1821" s="51">
        <v>5678</v>
      </c>
      <c r="B1821" s="30" t="s">
        <v>42</v>
      </c>
      <c r="C1821" s="31" t="s">
        <v>21</v>
      </c>
      <c r="D1821" s="57">
        <v>144.74</v>
      </c>
      <c r="E1821" s="56">
        <v>146.41</v>
      </c>
    </row>
    <row r="1822" spans="1:5" ht="33.75" x14ac:dyDescent="0.25">
      <c r="A1822" s="51">
        <v>6880</v>
      </c>
      <c r="B1822" s="30" t="s">
        <v>317</v>
      </c>
      <c r="C1822" s="31" t="s">
        <v>89</v>
      </c>
      <c r="D1822" s="57">
        <v>84.68</v>
      </c>
      <c r="E1822" s="56">
        <v>86.16</v>
      </c>
    </row>
    <row r="1823" spans="1:5" ht="33.75" x14ac:dyDescent="0.25">
      <c r="A1823" s="51">
        <v>6879</v>
      </c>
      <c r="B1823" s="30" t="s">
        <v>218</v>
      </c>
      <c r="C1823" s="31" t="s">
        <v>21</v>
      </c>
      <c r="D1823" s="57">
        <v>209.84</v>
      </c>
      <c r="E1823" s="56">
        <v>211.32</v>
      </c>
    </row>
    <row r="1824" spans="1:5" ht="33.75" x14ac:dyDescent="0.25">
      <c r="A1824" s="51">
        <v>96464</v>
      </c>
      <c r="B1824" s="30" t="s">
        <v>5848</v>
      </c>
      <c r="C1824" s="31" t="s">
        <v>89</v>
      </c>
      <c r="D1824" s="57">
        <v>88.38</v>
      </c>
      <c r="E1824" s="56">
        <v>89.86</v>
      </c>
    </row>
    <row r="1825" spans="1:5" ht="33.75" x14ac:dyDescent="0.25">
      <c r="A1825" s="51">
        <v>96463</v>
      </c>
      <c r="B1825" s="30" t="s">
        <v>5838</v>
      </c>
      <c r="C1825" s="31" t="s">
        <v>21</v>
      </c>
      <c r="D1825" s="57">
        <v>216.58</v>
      </c>
      <c r="E1825" s="56">
        <v>218.06</v>
      </c>
    </row>
    <row r="1826" spans="1:5" ht="45" x14ac:dyDescent="0.25">
      <c r="A1826" s="51">
        <v>7050</v>
      </c>
      <c r="B1826" s="30" t="s">
        <v>319</v>
      </c>
      <c r="C1826" s="31" t="s">
        <v>89</v>
      </c>
      <c r="D1826" s="57">
        <v>77.959999999999994</v>
      </c>
      <c r="E1826" s="56">
        <v>79.44</v>
      </c>
    </row>
    <row r="1827" spans="1:5" ht="45" x14ac:dyDescent="0.25">
      <c r="A1827" s="51">
        <v>7049</v>
      </c>
      <c r="B1827" s="30" t="s">
        <v>220</v>
      </c>
      <c r="C1827" s="31" t="s">
        <v>21</v>
      </c>
      <c r="D1827" s="57">
        <v>221.77</v>
      </c>
      <c r="E1827" s="56">
        <v>223.25</v>
      </c>
    </row>
    <row r="1828" spans="1:5" ht="33.75" x14ac:dyDescent="0.25">
      <c r="A1828" s="51">
        <v>95632</v>
      </c>
      <c r="B1828" s="30" t="s">
        <v>82</v>
      </c>
      <c r="C1828" s="31" t="s">
        <v>89</v>
      </c>
      <c r="D1828" s="57">
        <v>82.11</v>
      </c>
      <c r="E1828" s="56">
        <v>83.59</v>
      </c>
    </row>
    <row r="1829" spans="1:5" ht="33.75" x14ac:dyDescent="0.25">
      <c r="A1829" s="51">
        <v>95631</v>
      </c>
      <c r="B1829" s="30" t="s">
        <v>81</v>
      </c>
      <c r="C1829" s="31" t="s">
        <v>21</v>
      </c>
      <c r="D1829" s="57">
        <v>230.08</v>
      </c>
      <c r="E1829" s="56">
        <v>231.56</v>
      </c>
    </row>
    <row r="1830" spans="1:5" ht="45" x14ac:dyDescent="0.25">
      <c r="A1830" s="51">
        <v>5685</v>
      </c>
      <c r="B1830" s="30" t="s">
        <v>294</v>
      </c>
      <c r="C1830" s="31" t="s">
        <v>89</v>
      </c>
      <c r="D1830" s="57">
        <v>63.02</v>
      </c>
      <c r="E1830" s="56">
        <v>64.5</v>
      </c>
    </row>
    <row r="1831" spans="1:5" ht="45" x14ac:dyDescent="0.25">
      <c r="A1831" s="51">
        <v>5684</v>
      </c>
      <c r="B1831" s="30" t="s">
        <v>198</v>
      </c>
      <c r="C1831" s="31" t="s">
        <v>21</v>
      </c>
      <c r="D1831" s="57">
        <v>159.35</v>
      </c>
      <c r="E1831" s="56">
        <v>160.83000000000001</v>
      </c>
    </row>
    <row r="1832" spans="1:5" ht="33.75" x14ac:dyDescent="0.25">
      <c r="A1832" s="51">
        <v>93244</v>
      </c>
      <c r="B1832" s="30" t="s">
        <v>367</v>
      </c>
      <c r="C1832" s="31" t="s">
        <v>89</v>
      </c>
      <c r="D1832" s="57">
        <v>64.599999999999994</v>
      </c>
      <c r="E1832" s="56">
        <v>66.08</v>
      </c>
    </row>
    <row r="1833" spans="1:5" ht="33.75" x14ac:dyDescent="0.25">
      <c r="A1833" s="51">
        <v>73436</v>
      </c>
      <c r="B1833" s="30" t="s">
        <v>223</v>
      </c>
      <c r="C1833" s="31" t="s">
        <v>21</v>
      </c>
      <c r="D1833" s="57">
        <v>162.44</v>
      </c>
      <c r="E1833" s="56">
        <v>163.92</v>
      </c>
    </row>
    <row r="1834" spans="1:5" ht="33.75" x14ac:dyDescent="0.25">
      <c r="A1834" s="51">
        <v>5881</v>
      </c>
      <c r="B1834" s="30" t="s">
        <v>305</v>
      </c>
      <c r="C1834" s="31" t="s">
        <v>89</v>
      </c>
      <c r="D1834" s="57">
        <v>77.12</v>
      </c>
      <c r="E1834" s="56">
        <v>78.599999999999994</v>
      </c>
    </row>
    <row r="1835" spans="1:5" ht="33.75" x14ac:dyDescent="0.25">
      <c r="A1835" s="51">
        <v>5879</v>
      </c>
      <c r="B1835" s="30" t="s">
        <v>210</v>
      </c>
      <c r="C1835" s="31" t="s">
        <v>21</v>
      </c>
      <c r="D1835" s="57">
        <v>141.24</v>
      </c>
      <c r="E1835" s="56">
        <v>142.72</v>
      </c>
    </row>
    <row r="1836" spans="1:5" ht="45" x14ac:dyDescent="0.25">
      <c r="A1836" s="51">
        <v>5865</v>
      </c>
      <c r="B1836" s="30" t="s">
        <v>302</v>
      </c>
      <c r="C1836" s="31" t="s">
        <v>89</v>
      </c>
      <c r="D1836" s="57">
        <v>11.61</v>
      </c>
      <c r="E1836" s="56">
        <v>11.61</v>
      </c>
    </row>
    <row r="1837" spans="1:5" ht="45" x14ac:dyDescent="0.25">
      <c r="A1837" s="51">
        <v>5863</v>
      </c>
      <c r="B1837" s="30" t="s">
        <v>207</v>
      </c>
      <c r="C1837" s="31" t="s">
        <v>21</v>
      </c>
      <c r="D1837" s="57">
        <v>23.07</v>
      </c>
      <c r="E1837" s="56">
        <v>23.07</v>
      </c>
    </row>
    <row r="1838" spans="1:5" ht="33.75" x14ac:dyDescent="0.25">
      <c r="A1838" s="51">
        <v>5869</v>
      </c>
      <c r="B1838" s="30" t="s">
        <v>303</v>
      </c>
      <c r="C1838" s="31" t="s">
        <v>89</v>
      </c>
      <c r="D1838" s="57">
        <v>71.790000000000006</v>
      </c>
      <c r="E1838" s="56">
        <v>73.27</v>
      </c>
    </row>
    <row r="1839" spans="1:5" ht="33.75" x14ac:dyDescent="0.25">
      <c r="A1839" s="51">
        <v>5867</v>
      </c>
      <c r="B1839" s="30" t="s">
        <v>208</v>
      </c>
      <c r="C1839" s="31" t="s">
        <v>21</v>
      </c>
      <c r="D1839" s="57">
        <v>160.16</v>
      </c>
      <c r="E1839" s="56">
        <v>161.63999999999999</v>
      </c>
    </row>
    <row r="1840" spans="1:5" ht="33.75" x14ac:dyDescent="0.25">
      <c r="A1840" s="51">
        <v>95271</v>
      </c>
      <c r="B1840" s="30" t="s">
        <v>379</v>
      </c>
      <c r="C1840" s="31" t="s">
        <v>89</v>
      </c>
      <c r="D1840" s="57">
        <v>0.73</v>
      </c>
      <c r="E1840" s="56">
        <v>0.73</v>
      </c>
    </row>
    <row r="1841" spans="1:5" ht="33.75" x14ac:dyDescent="0.25">
      <c r="A1841" s="51">
        <v>95270</v>
      </c>
      <c r="B1841" s="30" t="s">
        <v>280</v>
      </c>
      <c r="C1841" s="31" t="s">
        <v>21</v>
      </c>
      <c r="D1841" s="57">
        <v>10.78</v>
      </c>
      <c r="E1841" s="56">
        <v>10.78</v>
      </c>
    </row>
    <row r="1842" spans="1:5" ht="22.5" x14ac:dyDescent="0.25">
      <c r="A1842" s="51">
        <v>91693</v>
      </c>
      <c r="B1842" s="30" t="s">
        <v>359</v>
      </c>
      <c r="C1842" s="31" t="s">
        <v>89</v>
      </c>
      <c r="D1842" s="57">
        <v>24.47</v>
      </c>
      <c r="E1842" s="56">
        <v>25.93</v>
      </c>
    </row>
    <row r="1843" spans="1:5" ht="22.5" x14ac:dyDescent="0.25">
      <c r="A1843" s="51">
        <v>91692</v>
      </c>
      <c r="B1843" s="30" t="s">
        <v>260</v>
      </c>
      <c r="C1843" s="31" t="s">
        <v>21</v>
      </c>
      <c r="D1843" s="57">
        <v>25.9</v>
      </c>
      <c r="E1843" s="56">
        <v>27.36</v>
      </c>
    </row>
    <row r="1844" spans="1:5" ht="33.75" x14ac:dyDescent="0.25">
      <c r="A1844" s="51">
        <v>102929</v>
      </c>
      <c r="B1844" s="30" t="s">
        <v>6227</v>
      </c>
      <c r="C1844" s="31" t="s">
        <v>89</v>
      </c>
      <c r="D1844" s="57">
        <v>0</v>
      </c>
      <c r="E1844" s="56">
        <v>0</v>
      </c>
    </row>
    <row r="1845" spans="1:5" ht="33.75" x14ac:dyDescent="0.25">
      <c r="A1845" s="51">
        <v>102928</v>
      </c>
      <c r="B1845" s="30" t="s">
        <v>6228</v>
      </c>
      <c r="C1845" s="31" t="s">
        <v>21</v>
      </c>
      <c r="D1845" s="57">
        <v>0</v>
      </c>
      <c r="E1845" s="56">
        <v>0</v>
      </c>
    </row>
    <row r="1846" spans="1:5" ht="22.5" x14ac:dyDescent="0.25">
      <c r="A1846" s="51">
        <v>95140</v>
      </c>
      <c r="B1846" s="30" t="s">
        <v>376</v>
      </c>
      <c r="C1846" s="31" t="s">
        <v>89</v>
      </c>
      <c r="D1846" s="57">
        <v>0.05</v>
      </c>
      <c r="E1846" s="56">
        <v>0.05</v>
      </c>
    </row>
    <row r="1847" spans="1:5" ht="22.5" x14ac:dyDescent="0.25">
      <c r="A1847" s="51">
        <v>95139</v>
      </c>
      <c r="B1847" s="30" t="s">
        <v>277</v>
      </c>
      <c r="C1847" s="31" t="s">
        <v>21</v>
      </c>
      <c r="D1847" s="57">
        <v>0.08</v>
      </c>
      <c r="E1847" s="56">
        <v>0.08</v>
      </c>
    </row>
    <row r="1848" spans="1:5" ht="22.5" x14ac:dyDescent="0.25">
      <c r="A1848" s="51">
        <v>89027</v>
      </c>
      <c r="B1848" s="30" t="s">
        <v>4046</v>
      </c>
      <c r="C1848" s="31" t="s">
        <v>89</v>
      </c>
      <c r="D1848" s="57">
        <v>5.49</v>
      </c>
      <c r="E1848" s="56">
        <v>5.49</v>
      </c>
    </row>
    <row r="1849" spans="1:5" ht="22.5" x14ac:dyDescent="0.25">
      <c r="A1849" s="51">
        <v>89028</v>
      </c>
      <c r="B1849" s="30" t="s">
        <v>4024</v>
      </c>
      <c r="C1849" s="31" t="s">
        <v>21</v>
      </c>
      <c r="D1849" s="57">
        <v>185.18</v>
      </c>
      <c r="E1849" s="56">
        <v>185.18</v>
      </c>
    </row>
    <row r="1850" spans="1:5" ht="22.5" x14ac:dyDescent="0.25">
      <c r="A1850" s="51">
        <v>7031</v>
      </c>
      <c r="B1850" s="30" t="s">
        <v>4040</v>
      </c>
      <c r="C1850" s="31" t="s">
        <v>89</v>
      </c>
      <c r="D1850" s="57">
        <v>6.76</v>
      </c>
      <c r="E1850" s="56">
        <v>6.76</v>
      </c>
    </row>
    <row r="1851" spans="1:5" ht="22.5" x14ac:dyDescent="0.25">
      <c r="A1851" s="51">
        <v>7030</v>
      </c>
      <c r="B1851" s="30" t="s">
        <v>4018</v>
      </c>
      <c r="C1851" s="31" t="s">
        <v>21</v>
      </c>
      <c r="D1851" s="57">
        <v>274.91000000000003</v>
      </c>
      <c r="E1851" s="56">
        <v>274.91000000000003</v>
      </c>
    </row>
    <row r="1852" spans="1:5" ht="33.75" x14ac:dyDescent="0.25">
      <c r="A1852" s="51">
        <v>102947</v>
      </c>
      <c r="B1852" s="30" t="s">
        <v>6229</v>
      </c>
      <c r="C1852" s="31" t="s">
        <v>89</v>
      </c>
      <c r="D1852" s="57">
        <v>0</v>
      </c>
      <c r="E1852" s="56">
        <v>0</v>
      </c>
    </row>
    <row r="1853" spans="1:5" ht="33.75" x14ac:dyDescent="0.25">
      <c r="A1853" s="51">
        <v>102946</v>
      </c>
      <c r="B1853" s="30" t="s">
        <v>6230</v>
      </c>
      <c r="C1853" s="31" t="s">
        <v>21</v>
      </c>
      <c r="D1853" s="57">
        <v>0</v>
      </c>
      <c r="E1853" s="56">
        <v>0</v>
      </c>
    </row>
    <row r="1854" spans="1:5" ht="33.75" x14ac:dyDescent="0.25">
      <c r="A1854" s="51">
        <v>104092</v>
      </c>
      <c r="B1854" s="30" t="s">
        <v>390</v>
      </c>
      <c r="C1854" s="31" t="s">
        <v>89</v>
      </c>
      <c r="D1854" s="57">
        <v>0.03</v>
      </c>
      <c r="E1854" s="56">
        <v>0.03</v>
      </c>
    </row>
    <row r="1855" spans="1:5" ht="33.75" x14ac:dyDescent="0.25">
      <c r="A1855" s="51">
        <v>104091</v>
      </c>
      <c r="B1855" s="30" t="s">
        <v>291</v>
      </c>
      <c r="C1855" s="31" t="s">
        <v>21</v>
      </c>
      <c r="D1855" s="57">
        <v>0.75</v>
      </c>
      <c r="E1855" s="56">
        <v>0.75</v>
      </c>
    </row>
    <row r="1856" spans="1:5" ht="33.75" x14ac:dyDescent="0.25">
      <c r="A1856" s="51">
        <v>104098</v>
      </c>
      <c r="B1856" s="30" t="s">
        <v>391</v>
      </c>
      <c r="C1856" s="31" t="s">
        <v>89</v>
      </c>
      <c r="D1856" s="57">
        <v>0.05</v>
      </c>
      <c r="E1856" s="56">
        <v>0.05</v>
      </c>
    </row>
    <row r="1857" spans="1:5" ht="33.75" x14ac:dyDescent="0.25">
      <c r="A1857" s="51">
        <v>104097</v>
      </c>
      <c r="B1857" s="30" t="s">
        <v>292</v>
      </c>
      <c r="C1857" s="31" t="s">
        <v>21</v>
      </c>
      <c r="D1857" s="57">
        <v>1.04</v>
      </c>
      <c r="E1857" s="56">
        <v>1.04</v>
      </c>
    </row>
    <row r="1858" spans="1:5" ht="22.5" x14ac:dyDescent="0.25">
      <c r="A1858" s="51">
        <v>102905</v>
      </c>
      <c r="B1858" s="30" t="s">
        <v>12353</v>
      </c>
      <c r="C1858" s="31" t="s">
        <v>89</v>
      </c>
      <c r="D1858" s="57">
        <v>0</v>
      </c>
      <c r="E1858" s="56">
        <v>0</v>
      </c>
    </row>
    <row r="1859" spans="1:5" ht="22.5" x14ac:dyDescent="0.25">
      <c r="A1859" s="51">
        <v>102904</v>
      </c>
      <c r="B1859" s="30" t="s">
        <v>12354</v>
      </c>
      <c r="C1859" s="31" t="s">
        <v>21</v>
      </c>
      <c r="D1859" s="57">
        <v>0</v>
      </c>
      <c r="E1859" s="56">
        <v>0</v>
      </c>
    </row>
    <row r="1860" spans="1:5" ht="22.5" x14ac:dyDescent="0.25">
      <c r="A1860" s="51">
        <v>89031</v>
      </c>
      <c r="B1860" s="30" t="s">
        <v>327</v>
      </c>
      <c r="C1860" s="31" t="s">
        <v>89</v>
      </c>
      <c r="D1860" s="57">
        <v>72.739999999999995</v>
      </c>
      <c r="E1860" s="56">
        <v>74.2</v>
      </c>
    </row>
    <row r="1861" spans="1:5" ht="22.5" x14ac:dyDescent="0.25">
      <c r="A1861" s="51">
        <v>89032</v>
      </c>
      <c r="B1861" s="30" t="s">
        <v>231</v>
      </c>
      <c r="C1861" s="31" t="s">
        <v>21</v>
      </c>
      <c r="D1861" s="57">
        <v>196.56</v>
      </c>
      <c r="E1861" s="56">
        <v>198.02</v>
      </c>
    </row>
    <row r="1862" spans="1:5" ht="22.5" x14ac:dyDescent="0.25">
      <c r="A1862" s="51">
        <v>88844</v>
      </c>
      <c r="B1862" s="30" t="s">
        <v>325</v>
      </c>
      <c r="C1862" s="31" t="s">
        <v>89</v>
      </c>
      <c r="D1862" s="57">
        <v>75</v>
      </c>
      <c r="E1862" s="56">
        <v>76.459999999999994</v>
      </c>
    </row>
    <row r="1863" spans="1:5" ht="22.5" x14ac:dyDescent="0.25">
      <c r="A1863" s="51">
        <v>88843</v>
      </c>
      <c r="B1863" s="30" t="s">
        <v>229</v>
      </c>
      <c r="C1863" s="31" t="s">
        <v>21</v>
      </c>
      <c r="D1863" s="57">
        <v>217.63</v>
      </c>
      <c r="E1863" s="56">
        <v>219.09</v>
      </c>
    </row>
    <row r="1864" spans="1:5" ht="33.75" x14ac:dyDescent="0.25">
      <c r="A1864" s="51">
        <v>5853</v>
      </c>
      <c r="B1864" s="30" t="s">
        <v>300</v>
      </c>
      <c r="C1864" s="31" t="s">
        <v>89</v>
      </c>
      <c r="D1864" s="57">
        <v>87.09</v>
      </c>
      <c r="E1864" s="56">
        <v>88.55</v>
      </c>
    </row>
    <row r="1865" spans="1:5" ht="33.75" x14ac:dyDescent="0.25">
      <c r="A1865" s="51">
        <v>5851</v>
      </c>
      <c r="B1865" s="30" t="s">
        <v>205</v>
      </c>
      <c r="C1865" s="31" t="s">
        <v>21</v>
      </c>
      <c r="D1865" s="57">
        <v>260.67</v>
      </c>
      <c r="E1865" s="56">
        <v>262.13</v>
      </c>
    </row>
    <row r="1866" spans="1:5" ht="22.5" x14ac:dyDescent="0.25">
      <c r="A1866" s="51">
        <v>5849</v>
      </c>
      <c r="B1866" s="30" t="s">
        <v>299</v>
      </c>
      <c r="C1866" s="31" t="s">
        <v>89</v>
      </c>
      <c r="D1866" s="57">
        <v>86.7</v>
      </c>
      <c r="E1866" s="56">
        <v>88.16</v>
      </c>
    </row>
    <row r="1867" spans="1:5" ht="22.5" x14ac:dyDescent="0.25">
      <c r="A1867" s="51">
        <v>5847</v>
      </c>
      <c r="B1867" s="30" t="s">
        <v>204</v>
      </c>
      <c r="C1867" s="31" t="s">
        <v>21</v>
      </c>
      <c r="D1867" s="57">
        <v>272.57</v>
      </c>
      <c r="E1867" s="56">
        <v>274.02999999999997</v>
      </c>
    </row>
    <row r="1868" spans="1:5" ht="22.5" x14ac:dyDescent="0.25">
      <c r="A1868" s="51">
        <v>5857</v>
      </c>
      <c r="B1868" s="30" t="s">
        <v>301</v>
      </c>
      <c r="C1868" s="31" t="s">
        <v>89</v>
      </c>
      <c r="D1868" s="57">
        <v>229.8</v>
      </c>
      <c r="E1868" s="56">
        <v>231.26</v>
      </c>
    </row>
    <row r="1869" spans="1:5" ht="22.5" x14ac:dyDescent="0.25">
      <c r="A1869" s="51">
        <v>5855</v>
      </c>
      <c r="B1869" s="30" t="s">
        <v>206</v>
      </c>
      <c r="C1869" s="31" t="s">
        <v>21</v>
      </c>
      <c r="D1869" s="57">
        <v>706.18</v>
      </c>
      <c r="E1869" s="56">
        <v>707.64</v>
      </c>
    </row>
    <row r="1870" spans="1:5" ht="22.5" x14ac:dyDescent="0.25">
      <c r="A1870" s="51">
        <v>96021</v>
      </c>
      <c r="B1870" s="30" t="s">
        <v>383</v>
      </c>
      <c r="C1870" s="31" t="s">
        <v>89</v>
      </c>
      <c r="D1870" s="57">
        <v>51.3</v>
      </c>
      <c r="E1870" s="56">
        <v>52.76</v>
      </c>
    </row>
    <row r="1871" spans="1:5" ht="22.5" x14ac:dyDescent="0.25">
      <c r="A1871" s="51">
        <v>96020</v>
      </c>
      <c r="B1871" s="30" t="s">
        <v>284</v>
      </c>
      <c r="C1871" s="31" t="s">
        <v>21</v>
      </c>
      <c r="D1871" s="57">
        <v>173.27</v>
      </c>
      <c r="E1871" s="56">
        <v>174.73</v>
      </c>
    </row>
    <row r="1872" spans="1:5" ht="22.5" x14ac:dyDescent="0.25">
      <c r="A1872" s="51">
        <v>96014</v>
      </c>
      <c r="B1872" s="30" t="s">
        <v>382</v>
      </c>
      <c r="C1872" s="31" t="s">
        <v>89</v>
      </c>
      <c r="D1872" s="57">
        <v>51.55</v>
      </c>
      <c r="E1872" s="56">
        <v>53.01</v>
      </c>
    </row>
    <row r="1873" spans="1:5" ht="22.5" x14ac:dyDescent="0.25">
      <c r="A1873" s="51">
        <v>96013</v>
      </c>
      <c r="B1873" s="30" t="s">
        <v>283</v>
      </c>
      <c r="C1873" s="31" t="s">
        <v>21</v>
      </c>
      <c r="D1873" s="57">
        <v>173.74</v>
      </c>
      <c r="E1873" s="56">
        <v>175.2</v>
      </c>
    </row>
    <row r="1874" spans="1:5" ht="22.5" x14ac:dyDescent="0.25">
      <c r="A1874" s="51">
        <v>96029</v>
      </c>
      <c r="B1874" s="30" t="s">
        <v>384</v>
      </c>
      <c r="C1874" s="31" t="s">
        <v>89</v>
      </c>
      <c r="D1874" s="57">
        <v>45.24</v>
      </c>
      <c r="E1874" s="56">
        <v>46.7</v>
      </c>
    </row>
    <row r="1875" spans="1:5" ht="22.5" x14ac:dyDescent="0.25">
      <c r="A1875" s="51">
        <v>96028</v>
      </c>
      <c r="B1875" s="30" t="s">
        <v>285</v>
      </c>
      <c r="C1875" s="31" t="s">
        <v>21</v>
      </c>
      <c r="D1875" s="57">
        <v>132.03</v>
      </c>
      <c r="E1875" s="56">
        <v>133.49</v>
      </c>
    </row>
    <row r="1876" spans="1:5" ht="22.5" x14ac:dyDescent="0.25">
      <c r="A1876" s="51">
        <v>96155</v>
      </c>
      <c r="B1876" s="30" t="s">
        <v>83</v>
      </c>
      <c r="C1876" s="31" t="s">
        <v>89</v>
      </c>
      <c r="D1876" s="57">
        <v>45.49</v>
      </c>
      <c r="E1876" s="56">
        <v>46.95</v>
      </c>
    </row>
    <row r="1877" spans="1:5" ht="22.5" x14ac:dyDescent="0.25">
      <c r="A1877" s="51">
        <v>96157</v>
      </c>
      <c r="B1877" s="30" t="s">
        <v>84</v>
      </c>
      <c r="C1877" s="31" t="s">
        <v>21</v>
      </c>
      <c r="D1877" s="57">
        <v>132.5</v>
      </c>
      <c r="E1877" s="56">
        <v>133.96</v>
      </c>
    </row>
    <row r="1878" spans="1:5" ht="22.5" x14ac:dyDescent="0.25">
      <c r="A1878" s="51">
        <v>5845</v>
      </c>
      <c r="B1878" s="30" t="s">
        <v>298</v>
      </c>
      <c r="C1878" s="31" t="s">
        <v>89</v>
      </c>
      <c r="D1878" s="57">
        <v>47.12</v>
      </c>
      <c r="E1878" s="56">
        <v>48.58</v>
      </c>
    </row>
    <row r="1879" spans="1:5" ht="22.5" x14ac:dyDescent="0.25">
      <c r="A1879" s="51">
        <v>5843</v>
      </c>
      <c r="B1879" s="30" t="s">
        <v>203</v>
      </c>
      <c r="C1879" s="31" t="s">
        <v>21</v>
      </c>
      <c r="D1879" s="57">
        <v>165.45</v>
      </c>
      <c r="E1879" s="56">
        <v>166.91</v>
      </c>
    </row>
    <row r="1880" spans="1:5" ht="22.5" x14ac:dyDescent="0.25">
      <c r="A1880" s="51">
        <v>89036</v>
      </c>
      <c r="B1880" s="30" t="s">
        <v>65</v>
      </c>
      <c r="C1880" s="31" t="s">
        <v>89</v>
      </c>
      <c r="D1880" s="57">
        <v>41.02</v>
      </c>
      <c r="E1880" s="56">
        <v>42.48</v>
      </c>
    </row>
    <row r="1881" spans="1:5" ht="22.5" x14ac:dyDescent="0.25">
      <c r="A1881" s="51">
        <v>89035</v>
      </c>
      <c r="B1881" s="30" t="s">
        <v>64</v>
      </c>
      <c r="C1881" s="31" t="s">
        <v>21</v>
      </c>
      <c r="D1881" s="57">
        <v>124.17</v>
      </c>
      <c r="E1881" s="56">
        <v>125.63</v>
      </c>
    </row>
    <row r="1882" spans="1:5" ht="22.5" x14ac:dyDescent="0.25">
      <c r="A1882" s="51">
        <v>102911</v>
      </c>
      <c r="B1882" s="30" t="s">
        <v>6231</v>
      </c>
      <c r="C1882" s="31" t="s">
        <v>89</v>
      </c>
      <c r="D1882" s="57">
        <v>0</v>
      </c>
      <c r="E1882" s="56">
        <v>0</v>
      </c>
    </row>
    <row r="1883" spans="1:5" ht="22.5" x14ac:dyDescent="0.25">
      <c r="A1883" s="51">
        <v>102910</v>
      </c>
      <c r="B1883" s="30" t="s">
        <v>6232</v>
      </c>
      <c r="C1883" s="31" t="s">
        <v>21</v>
      </c>
      <c r="D1883" s="57">
        <v>0</v>
      </c>
      <c r="E1883" s="56">
        <v>0</v>
      </c>
    </row>
    <row r="1884" spans="1:5" ht="22.5" x14ac:dyDescent="0.25">
      <c r="A1884" s="51">
        <v>93440</v>
      </c>
      <c r="B1884" s="30" t="s">
        <v>4057</v>
      </c>
      <c r="C1884" s="31" t="s">
        <v>89</v>
      </c>
      <c r="D1884" s="57">
        <v>133.05000000000001</v>
      </c>
      <c r="E1884" s="56">
        <v>139.97</v>
      </c>
    </row>
    <row r="1885" spans="1:5" ht="22.5" x14ac:dyDescent="0.25">
      <c r="A1885" s="51">
        <v>93439</v>
      </c>
      <c r="B1885" s="30" t="s">
        <v>4035</v>
      </c>
      <c r="C1885" s="31" t="s">
        <v>21</v>
      </c>
      <c r="D1885" s="57">
        <v>257.79000000000002</v>
      </c>
      <c r="E1885" s="56">
        <v>264.70999999999998</v>
      </c>
    </row>
    <row r="1886" spans="1:5" ht="22.5" x14ac:dyDescent="0.25">
      <c r="A1886" s="51">
        <v>100648</v>
      </c>
      <c r="B1886" s="30" t="s">
        <v>389</v>
      </c>
      <c r="C1886" s="31" t="s">
        <v>89</v>
      </c>
      <c r="D1886" s="57">
        <v>587.05999999999995</v>
      </c>
      <c r="E1886" s="56">
        <v>588.9</v>
      </c>
    </row>
    <row r="1887" spans="1:5" ht="22.5" x14ac:dyDescent="0.25">
      <c r="A1887" s="51">
        <v>100647</v>
      </c>
      <c r="B1887" s="30" t="s">
        <v>289</v>
      </c>
      <c r="C1887" s="31" t="s">
        <v>21</v>
      </c>
      <c r="D1887" s="57">
        <v>6749.23</v>
      </c>
      <c r="E1887" s="56">
        <v>6751.07</v>
      </c>
    </row>
    <row r="1888" spans="1:5" ht="22.5" x14ac:dyDescent="0.25">
      <c r="A1888" s="51">
        <v>5829</v>
      </c>
      <c r="B1888" s="30" t="s">
        <v>297</v>
      </c>
      <c r="C1888" s="31" t="s">
        <v>89</v>
      </c>
      <c r="D1888" s="57">
        <v>163.61000000000001</v>
      </c>
      <c r="E1888" s="56">
        <v>170.53</v>
      </c>
    </row>
    <row r="1889" spans="1:5" ht="22.5" x14ac:dyDescent="0.25">
      <c r="A1889" s="51">
        <v>5823</v>
      </c>
      <c r="B1889" s="30" t="s">
        <v>201</v>
      </c>
      <c r="C1889" s="31" t="s">
        <v>21</v>
      </c>
      <c r="D1889" s="57">
        <v>223.26</v>
      </c>
      <c r="E1889" s="56">
        <v>230.18</v>
      </c>
    </row>
    <row r="1890" spans="1:5" ht="67.5" x14ac:dyDescent="0.25">
      <c r="A1890" s="51">
        <v>106095</v>
      </c>
      <c r="B1890" s="30" t="s">
        <v>13348</v>
      </c>
      <c r="C1890" s="31" t="s">
        <v>89</v>
      </c>
      <c r="D1890" s="57">
        <v>107.99</v>
      </c>
      <c r="E1890" s="56">
        <v>109.66</v>
      </c>
    </row>
    <row r="1891" spans="1:5" ht="67.5" x14ac:dyDescent="0.25">
      <c r="A1891" s="51">
        <v>106094</v>
      </c>
      <c r="B1891" s="30" t="s">
        <v>13349</v>
      </c>
      <c r="C1891" s="31" t="s">
        <v>21</v>
      </c>
      <c r="D1891" s="57">
        <v>333.12</v>
      </c>
      <c r="E1891" s="56">
        <v>334.79</v>
      </c>
    </row>
    <row r="1892" spans="1:5" ht="22.5" x14ac:dyDescent="0.25">
      <c r="A1892" s="51">
        <v>100642</v>
      </c>
      <c r="B1892" s="30" t="s">
        <v>388</v>
      </c>
      <c r="C1892" s="31" t="s">
        <v>89</v>
      </c>
      <c r="D1892" s="57">
        <v>292.33</v>
      </c>
      <c r="E1892" s="56">
        <v>294.17</v>
      </c>
    </row>
    <row r="1893" spans="1:5" ht="22.5" x14ac:dyDescent="0.25">
      <c r="A1893" s="51">
        <v>100641</v>
      </c>
      <c r="B1893" s="30" t="s">
        <v>288</v>
      </c>
      <c r="C1893" s="31" t="s">
        <v>21</v>
      </c>
      <c r="D1893" s="57">
        <v>4943.3999999999996</v>
      </c>
      <c r="E1893" s="56">
        <v>4945.24</v>
      </c>
    </row>
    <row r="1894" spans="1:5" ht="22.5" x14ac:dyDescent="0.25">
      <c r="A1894" s="51">
        <v>93434</v>
      </c>
      <c r="B1894" s="30" t="s">
        <v>4056</v>
      </c>
      <c r="C1894" s="31" t="s">
        <v>89</v>
      </c>
      <c r="D1894" s="57">
        <v>335.31</v>
      </c>
      <c r="E1894" s="56">
        <v>342.23</v>
      </c>
    </row>
    <row r="1895" spans="1:5" ht="22.5" x14ac:dyDescent="0.25">
      <c r="A1895" s="51">
        <v>93433</v>
      </c>
      <c r="B1895" s="30" t="s">
        <v>4034</v>
      </c>
      <c r="C1895" s="31" t="s">
        <v>21</v>
      </c>
      <c r="D1895" s="57">
        <v>2739.96</v>
      </c>
      <c r="E1895" s="56">
        <v>2746.88</v>
      </c>
    </row>
    <row r="1896" spans="1:5" ht="22.5" x14ac:dyDescent="0.25">
      <c r="A1896" s="51">
        <v>95122</v>
      </c>
      <c r="B1896" s="30" t="s">
        <v>374</v>
      </c>
      <c r="C1896" s="31" t="s">
        <v>89</v>
      </c>
      <c r="D1896" s="57">
        <v>219.38</v>
      </c>
      <c r="E1896" s="56">
        <v>226.3</v>
      </c>
    </row>
    <row r="1897" spans="1:5" ht="22.5" x14ac:dyDescent="0.25">
      <c r="A1897" s="51">
        <v>95121</v>
      </c>
      <c r="B1897" s="30" t="s">
        <v>274</v>
      </c>
      <c r="C1897" s="31" t="s">
        <v>21</v>
      </c>
      <c r="D1897" s="57">
        <v>366.01</v>
      </c>
      <c r="E1897" s="56">
        <v>372.93</v>
      </c>
    </row>
    <row r="1898" spans="1:5" ht="22.5" x14ac:dyDescent="0.25">
      <c r="A1898" s="51">
        <v>103662</v>
      </c>
      <c r="B1898" s="30" t="s">
        <v>6233</v>
      </c>
      <c r="C1898" s="31" t="s">
        <v>89</v>
      </c>
      <c r="D1898" s="57">
        <v>0</v>
      </c>
      <c r="E1898" s="56">
        <v>0</v>
      </c>
    </row>
    <row r="1899" spans="1:5" ht="22.5" x14ac:dyDescent="0.25">
      <c r="A1899" s="51">
        <v>103661</v>
      </c>
      <c r="B1899" s="30" t="s">
        <v>6234</v>
      </c>
      <c r="C1899" s="31" t="s">
        <v>21</v>
      </c>
      <c r="D1899" s="57">
        <v>0</v>
      </c>
      <c r="E1899" s="56">
        <v>0</v>
      </c>
    </row>
    <row r="1900" spans="1:5" ht="33.75" x14ac:dyDescent="0.25">
      <c r="A1900" s="51">
        <v>5841</v>
      </c>
      <c r="B1900" s="30" t="s">
        <v>48</v>
      </c>
      <c r="C1900" s="31" t="s">
        <v>89</v>
      </c>
      <c r="D1900" s="57">
        <v>4.68</v>
      </c>
      <c r="E1900" s="56">
        <v>4.68</v>
      </c>
    </row>
    <row r="1901" spans="1:5" ht="33.75" x14ac:dyDescent="0.25">
      <c r="A1901" s="51">
        <v>5839</v>
      </c>
      <c r="B1901" s="30" t="s">
        <v>47</v>
      </c>
      <c r="C1901" s="31" t="s">
        <v>21</v>
      </c>
      <c r="D1901" s="57">
        <v>9.31</v>
      </c>
      <c r="E1901" s="56">
        <v>9.31</v>
      </c>
    </row>
    <row r="1902" spans="1:5" ht="22.5" x14ac:dyDescent="0.25">
      <c r="A1902" s="51">
        <v>90587</v>
      </c>
      <c r="B1902" s="30" t="s">
        <v>336</v>
      </c>
      <c r="C1902" s="31" t="s">
        <v>89</v>
      </c>
      <c r="D1902" s="57">
        <v>0.56000000000000005</v>
      </c>
      <c r="E1902" s="56">
        <v>0.56000000000000005</v>
      </c>
    </row>
    <row r="1903" spans="1:5" ht="22.5" x14ac:dyDescent="0.25">
      <c r="A1903" s="51">
        <v>90586</v>
      </c>
      <c r="B1903" s="30" t="s">
        <v>240</v>
      </c>
      <c r="C1903" s="31" t="s">
        <v>21</v>
      </c>
      <c r="D1903" s="57">
        <v>1.44</v>
      </c>
      <c r="E1903" s="56">
        <v>1.44</v>
      </c>
    </row>
    <row r="1904" spans="1:5" ht="22.5" x14ac:dyDescent="0.25">
      <c r="A1904" s="51">
        <v>106392</v>
      </c>
      <c r="B1904" s="30" t="s">
        <v>13738</v>
      </c>
      <c r="C1904" s="31" t="s">
        <v>89</v>
      </c>
      <c r="D1904" s="57">
        <v>125.28</v>
      </c>
      <c r="E1904" s="56">
        <v>126.83</v>
      </c>
    </row>
    <row r="1905" spans="1:5" ht="22.5" x14ac:dyDescent="0.25">
      <c r="A1905" s="51">
        <v>106389</v>
      </c>
      <c r="B1905" s="30" t="s">
        <v>13739</v>
      </c>
      <c r="C1905" s="31" t="s">
        <v>21</v>
      </c>
      <c r="D1905" s="57">
        <v>339.44</v>
      </c>
      <c r="E1905" s="56">
        <v>340.99</v>
      </c>
    </row>
    <row r="1906" spans="1:5" ht="33.75" x14ac:dyDescent="0.25">
      <c r="A1906" s="51">
        <v>106391</v>
      </c>
      <c r="B1906" s="30" t="s">
        <v>13740</v>
      </c>
      <c r="C1906" s="31" t="s">
        <v>89</v>
      </c>
      <c r="D1906" s="57">
        <v>261.18</v>
      </c>
      <c r="E1906" s="56">
        <v>262.73</v>
      </c>
    </row>
    <row r="1907" spans="1:5" ht="33.75" x14ac:dyDescent="0.25">
      <c r="A1907" s="51">
        <v>106388</v>
      </c>
      <c r="B1907" s="30" t="s">
        <v>13741</v>
      </c>
      <c r="C1907" s="31" t="s">
        <v>21</v>
      </c>
      <c r="D1907" s="57">
        <v>657.63</v>
      </c>
      <c r="E1907" s="56">
        <v>659.18</v>
      </c>
    </row>
    <row r="1908" spans="1:5" ht="33.75" x14ac:dyDescent="0.25">
      <c r="A1908" s="51">
        <v>5837</v>
      </c>
      <c r="B1908" s="30" t="s">
        <v>46</v>
      </c>
      <c r="C1908" s="31" t="s">
        <v>89</v>
      </c>
      <c r="D1908" s="57">
        <v>146.44999999999999</v>
      </c>
      <c r="E1908" s="56">
        <v>148</v>
      </c>
    </row>
    <row r="1909" spans="1:5" ht="33.75" x14ac:dyDescent="0.25">
      <c r="A1909" s="51">
        <v>5835</v>
      </c>
      <c r="B1909" s="30" t="s">
        <v>45</v>
      </c>
      <c r="C1909" s="31" t="s">
        <v>21</v>
      </c>
      <c r="D1909" s="57">
        <v>381.42</v>
      </c>
      <c r="E1909" s="56">
        <v>382.97</v>
      </c>
    </row>
    <row r="1910" spans="1:5" ht="33.75" x14ac:dyDescent="0.25">
      <c r="A1910" s="51">
        <v>89257</v>
      </c>
      <c r="B1910" s="30" t="s">
        <v>235</v>
      </c>
      <c r="C1910" s="31" t="s">
        <v>21</v>
      </c>
      <c r="D1910" s="57">
        <v>329.18</v>
      </c>
      <c r="E1910" s="56">
        <v>330.73</v>
      </c>
    </row>
    <row r="1911" spans="1:5" ht="33.75" x14ac:dyDescent="0.25">
      <c r="A1911" s="51">
        <v>89258</v>
      </c>
      <c r="B1911" s="30" t="s">
        <v>332</v>
      </c>
      <c r="C1911" s="31" t="s">
        <v>89</v>
      </c>
      <c r="D1911" s="57">
        <v>124.56</v>
      </c>
      <c r="E1911" s="56">
        <v>126.11</v>
      </c>
    </row>
    <row r="1912" spans="1:5" ht="33.75" x14ac:dyDescent="0.25">
      <c r="A1912" s="51">
        <v>106393</v>
      </c>
      <c r="B1912" s="30" t="s">
        <v>13742</v>
      </c>
      <c r="C1912" s="31" t="s">
        <v>89</v>
      </c>
      <c r="D1912" s="57">
        <v>143.93</v>
      </c>
      <c r="E1912" s="56">
        <v>145.47999999999999</v>
      </c>
    </row>
    <row r="1913" spans="1:5" ht="33.75" x14ac:dyDescent="0.25">
      <c r="A1913" s="51">
        <v>106390</v>
      </c>
      <c r="B1913" s="30" t="s">
        <v>13743</v>
      </c>
      <c r="C1913" s="31" t="s">
        <v>21</v>
      </c>
      <c r="D1913" s="57">
        <v>362.48</v>
      </c>
      <c r="E1913" s="56">
        <v>364.03</v>
      </c>
    </row>
    <row r="1914" spans="1:5" ht="22.5" x14ac:dyDescent="0.25">
      <c r="A1914" s="51">
        <v>97621</v>
      </c>
      <c r="B1914" s="30" t="s">
        <v>4373</v>
      </c>
      <c r="C1914" s="31" t="s">
        <v>29</v>
      </c>
      <c r="D1914" s="57">
        <v>124.06</v>
      </c>
      <c r="E1914" s="56">
        <v>131.01</v>
      </c>
    </row>
    <row r="1915" spans="1:5" ht="22.5" x14ac:dyDescent="0.25">
      <c r="A1915" s="51">
        <v>97622</v>
      </c>
      <c r="B1915" s="30" t="s">
        <v>4374</v>
      </c>
      <c r="C1915" s="31" t="s">
        <v>29</v>
      </c>
      <c r="D1915" s="57">
        <v>60.46</v>
      </c>
      <c r="E1915" s="56">
        <v>63.85</v>
      </c>
    </row>
    <row r="1916" spans="1:5" ht="22.5" x14ac:dyDescent="0.25">
      <c r="A1916" s="51">
        <v>97623</v>
      </c>
      <c r="B1916" s="30" t="s">
        <v>4375</v>
      </c>
      <c r="C1916" s="31" t="s">
        <v>29</v>
      </c>
      <c r="D1916" s="57">
        <v>185.22</v>
      </c>
      <c r="E1916" s="56">
        <v>195.6</v>
      </c>
    </row>
    <row r="1917" spans="1:5" ht="22.5" x14ac:dyDescent="0.25">
      <c r="A1917" s="51">
        <v>97624</v>
      </c>
      <c r="B1917" s="30" t="s">
        <v>4376</v>
      </c>
      <c r="C1917" s="31" t="s">
        <v>29</v>
      </c>
      <c r="D1917" s="57">
        <v>113.68</v>
      </c>
      <c r="E1917" s="56">
        <v>120.05</v>
      </c>
    </row>
    <row r="1918" spans="1:5" ht="22.5" x14ac:dyDescent="0.25">
      <c r="A1918" s="51">
        <v>97625</v>
      </c>
      <c r="B1918" s="30" t="s">
        <v>4377</v>
      </c>
      <c r="C1918" s="31" t="s">
        <v>29</v>
      </c>
      <c r="D1918" s="57">
        <v>49.81</v>
      </c>
      <c r="E1918" s="56">
        <v>50.39</v>
      </c>
    </row>
    <row r="1919" spans="1:5" ht="22.5" x14ac:dyDescent="0.25">
      <c r="A1919" s="51">
        <v>104791</v>
      </c>
      <c r="B1919" s="30" t="s">
        <v>4419</v>
      </c>
      <c r="C1919" s="31" t="s">
        <v>19</v>
      </c>
      <c r="D1919" s="57">
        <v>2.71</v>
      </c>
      <c r="E1919" s="56">
        <v>2.85</v>
      </c>
    </row>
    <row r="1920" spans="1:5" ht="22.5" x14ac:dyDescent="0.25">
      <c r="A1920" s="51">
        <v>97631</v>
      </c>
      <c r="B1920" s="30" t="s">
        <v>4382</v>
      </c>
      <c r="C1920" s="31" t="s">
        <v>19</v>
      </c>
      <c r="D1920" s="57">
        <v>12.14</v>
      </c>
      <c r="E1920" s="56">
        <v>12.83</v>
      </c>
    </row>
    <row r="1921" spans="1:5" ht="33.75" x14ac:dyDescent="0.25">
      <c r="A1921" s="51">
        <v>97630</v>
      </c>
      <c r="B1921" s="30" t="s">
        <v>6235</v>
      </c>
      <c r="C1921" s="31" t="s">
        <v>29</v>
      </c>
      <c r="D1921" s="57">
        <v>0</v>
      </c>
      <c r="E1921" s="56">
        <v>0</v>
      </c>
    </row>
    <row r="1922" spans="1:5" ht="22.5" x14ac:dyDescent="0.25">
      <c r="A1922" s="51">
        <v>104796</v>
      </c>
      <c r="B1922" s="30" t="s">
        <v>4424</v>
      </c>
      <c r="C1922" s="31" t="s">
        <v>25</v>
      </c>
      <c r="D1922" s="57">
        <v>13.66</v>
      </c>
      <c r="E1922" s="56">
        <v>14.26</v>
      </c>
    </row>
    <row r="1923" spans="1:5" ht="22.5" x14ac:dyDescent="0.25">
      <c r="A1923" s="51">
        <v>97628</v>
      </c>
      <c r="B1923" s="30" t="s">
        <v>4380</v>
      </c>
      <c r="C1923" s="31" t="s">
        <v>29</v>
      </c>
      <c r="D1923" s="57">
        <v>283.02</v>
      </c>
      <c r="E1923" s="56">
        <v>298.87</v>
      </c>
    </row>
    <row r="1924" spans="1:5" ht="33.75" x14ac:dyDescent="0.25">
      <c r="A1924" s="51">
        <v>97629</v>
      </c>
      <c r="B1924" s="30" t="s">
        <v>4381</v>
      </c>
      <c r="C1924" s="31" t="s">
        <v>29</v>
      </c>
      <c r="D1924" s="57">
        <v>22.16</v>
      </c>
      <c r="E1924" s="56">
        <v>23.07</v>
      </c>
    </row>
    <row r="1925" spans="1:5" ht="22.5" x14ac:dyDescent="0.25">
      <c r="A1925" s="51">
        <v>97626</v>
      </c>
      <c r="B1925" s="30" t="s">
        <v>4378</v>
      </c>
      <c r="C1925" s="31" t="s">
        <v>29</v>
      </c>
      <c r="D1925" s="57">
        <v>607.69000000000005</v>
      </c>
      <c r="E1925" s="56">
        <v>641.72</v>
      </c>
    </row>
    <row r="1926" spans="1:5" ht="33.75" x14ac:dyDescent="0.25">
      <c r="A1926" s="51">
        <v>97627</v>
      </c>
      <c r="B1926" s="30" t="s">
        <v>4379</v>
      </c>
      <c r="C1926" s="31" t="s">
        <v>29</v>
      </c>
      <c r="D1926" s="57">
        <v>47.61</v>
      </c>
      <c r="E1926" s="56">
        <v>49.55</v>
      </c>
    </row>
    <row r="1927" spans="1:5" ht="22.5" x14ac:dyDescent="0.25">
      <c r="A1927" s="51">
        <v>104789</v>
      </c>
      <c r="B1927" s="30" t="s">
        <v>4417</v>
      </c>
      <c r="C1927" s="31" t="s">
        <v>29</v>
      </c>
      <c r="D1927" s="57">
        <v>212.8</v>
      </c>
      <c r="E1927" s="56">
        <v>224.72</v>
      </c>
    </row>
    <row r="1928" spans="1:5" ht="22.5" x14ac:dyDescent="0.25">
      <c r="A1928" s="51">
        <v>104790</v>
      </c>
      <c r="B1928" s="30" t="s">
        <v>4418</v>
      </c>
      <c r="C1928" s="31" t="s">
        <v>29</v>
      </c>
      <c r="D1928" s="57">
        <v>102.2</v>
      </c>
      <c r="E1928" s="56">
        <v>105.4</v>
      </c>
    </row>
    <row r="1929" spans="1:5" ht="22.5" x14ac:dyDescent="0.25">
      <c r="A1929" s="51">
        <v>97633</v>
      </c>
      <c r="B1929" s="30" t="s">
        <v>4384</v>
      </c>
      <c r="C1929" s="31" t="s">
        <v>19</v>
      </c>
      <c r="D1929" s="57">
        <v>24.25</v>
      </c>
      <c r="E1929" s="56">
        <v>25.62</v>
      </c>
    </row>
    <row r="1930" spans="1:5" ht="22.5" x14ac:dyDescent="0.25">
      <c r="A1930" s="51">
        <v>97634</v>
      </c>
      <c r="B1930" s="30" t="s">
        <v>4385</v>
      </c>
      <c r="C1930" s="31" t="s">
        <v>19</v>
      </c>
      <c r="D1930" s="57">
        <v>3.69</v>
      </c>
      <c r="E1930" s="56">
        <v>3.89</v>
      </c>
    </row>
    <row r="1931" spans="1:5" ht="22.5" x14ac:dyDescent="0.25">
      <c r="A1931" s="51">
        <v>97632</v>
      </c>
      <c r="B1931" s="30" t="s">
        <v>4383</v>
      </c>
      <c r="C1931" s="31" t="s">
        <v>25</v>
      </c>
      <c r="D1931" s="57">
        <v>2.78</v>
      </c>
      <c r="E1931" s="56">
        <v>2.93</v>
      </c>
    </row>
    <row r="1932" spans="1:5" ht="22.5" x14ac:dyDescent="0.25">
      <c r="A1932" s="51">
        <v>97636</v>
      </c>
      <c r="B1932" s="30" t="s">
        <v>4387</v>
      </c>
      <c r="C1932" s="31" t="s">
        <v>19</v>
      </c>
      <c r="D1932" s="57">
        <v>22.15</v>
      </c>
      <c r="E1932" s="56">
        <v>22.76</v>
      </c>
    </row>
    <row r="1933" spans="1:5" ht="22.5" x14ac:dyDescent="0.25">
      <c r="A1933" s="51">
        <v>104797</v>
      </c>
      <c r="B1933" s="30" t="s">
        <v>4425</v>
      </c>
      <c r="C1933" s="31" t="s">
        <v>25</v>
      </c>
      <c r="D1933" s="57">
        <v>17.079999999999998</v>
      </c>
      <c r="E1933" s="56">
        <v>17.82</v>
      </c>
    </row>
    <row r="1934" spans="1:5" ht="22.5" x14ac:dyDescent="0.25">
      <c r="A1934" s="51">
        <v>104803</v>
      </c>
      <c r="B1934" s="30" t="s">
        <v>4431</v>
      </c>
      <c r="C1934" s="31" t="s">
        <v>25</v>
      </c>
      <c r="D1934" s="57">
        <v>4.82</v>
      </c>
      <c r="E1934" s="56">
        <v>5.0999999999999996</v>
      </c>
    </row>
    <row r="1935" spans="1:5" ht="22.5" x14ac:dyDescent="0.25">
      <c r="A1935" s="51">
        <v>97664</v>
      </c>
      <c r="B1935" s="30" t="s">
        <v>4414</v>
      </c>
      <c r="C1935" s="31" t="s">
        <v>28</v>
      </c>
      <c r="D1935" s="57">
        <v>1.67</v>
      </c>
      <c r="E1935" s="56">
        <v>1.77</v>
      </c>
    </row>
    <row r="1936" spans="1:5" ht="45" x14ac:dyDescent="0.25">
      <c r="A1936" s="51">
        <v>104801</v>
      </c>
      <c r="B1936" s="30" t="s">
        <v>4429</v>
      </c>
      <c r="C1936" s="31" t="s">
        <v>19</v>
      </c>
      <c r="D1936" s="57">
        <v>14.92</v>
      </c>
      <c r="E1936" s="56">
        <v>15.77</v>
      </c>
    </row>
    <row r="1937" spans="1:5" ht="22.5" x14ac:dyDescent="0.25">
      <c r="A1937" s="51">
        <v>97661</v>
      </c>
      <c r="B1937" s="30" t="s">
        <v>4411</v>
      </c>
      <c r="C1937" s="31" t="s">
        <v>25</v>
      </c>
      <c r="D1937" s="57">
        <v>0.75</v>
      </c>
      <c r="E1937" s="56">
        <v>0.79</v>
      </c>
    </row>
    <row r="1938" spans="1:5" ht="22.5" x14ac:dyDescent="0.25">
      <c r="A1938" s="51">
        <v>104794</v>
      </c>
      <c r="B1938" s="30" t="s">
        <v>4422</v>
      </c>
      <c r="C1938" s="31" t="s">
        <v>25</v>
      </c>
      <c r="D1938" s="57">
        <v>1.02</v>
      </c>
      <c r="E1938" s="56">
        <v>1.08</v>
      </c>
    </row>
    <row r="1939" spans="1:5" ht="22.5" x14ac:dyDescent="0.25">
      <c r="A1939" s="51">
        <v>104795</v>
      </c>
      <c r="B1939" s="30" t="s">
        <v>4423</v>
      </c>
      <c r="C1939" s="31" t="s">
        <v>25</v>
      </c>
      <c r="D1939" s="57">
        <v>1.43</v>
      </c>
      <c r="E1939" s="56">
        <v>1.51</v>
      </c>
    </row>
    <row r="1940" spans="1:5" ht="22.5" x14ac:dyDescent="0.25">
      <c r="A1940" s="51">
        <v>104792</v>
      </c>
      <c r="B1940" s="30" t="s">
        <v>4420</v>
      </c>
      <c r="C1940" s="31" t="s">
        <v>25</v>
      </c>
      <c r="D1940" s="57">
        <v>0.41</v>
      </c>
      <c r="E1940" s="56">
        <v>0.44</v>
      </c>
    </row>
    <row r="1941" spans="1:5" ht="33.75" x14ac:dyDescent="0.25">
      <c r="A1941" s="51">
        <v>104793</v>
      </c>
      <c r="B1941" s="30" t="s">
        <v>4421</v>
      </c>
      <c r="C1941" s="31" t="s">
        <v>25</v>
      </c>
      <c r="D1941" s="57">
        <v>0.56999999999999995</v>
      </c>
      <c r="E1941" s="56">
        <v>0.6</v>
      </c>
    </row>
    <row r="1942" spans="1:5" ht="22.5" x14ac:dyDescent="0.25">
      <c r="A1942" s="51">
        <v>104800</v>
      </c>
      <c r="B1942" s="30" t="s">
        <v>4428</v>
      </c>
      <c r="C1942" s="31" t="s">
        <v>25</v>
      </c>
      <c r="D1942" s="57">
        <v>9.82</v>
      </c>
      <c r="E1942" s="56">
        <v>10.38</v>
      </c>
    </row>
    <row r="1943" spans="1:5" ht="22.5" x14ac:dyDescent="0.25">
      <c r="A1943" s="51">
        <v>97638</v>
      </c>
      <c r="B1943" s="30" t="s">
        <v>4389</v>
      </c>
      <c r="C1943" s="31" t="s">
        <v>19</v>
      </c>
      <c r="D1943" s="57">
        <v>8.43</v>
      </c>
      <c r="E1943" s="56">
        <v>8.9</v>
      </c>
    </row>
    <row r="1944" spans="1:5" ht="22.5" x14ac:dyDescent="0.25">
      <c r="A1944" s="51">
        <v>97641</v>
      </c>
      <c r="B1944" s="30" t="s">
        <v>4392</v>
      </c>
      <c r="C1944" s="31" t="s">
        <v>19</v>
      </c>
      <c r="D1944" s="57">
        <v>3.12</v>
      </c>
      <c r="E1944" s="56">
        <v>3.29</v>
      </c>
    </row>
    <row r="1945" spans="1:5" ht="22.5" x14ac:dyDescent="0.25">
      <c r="A1945" s="51">
        <v>97640</v>
      </c>
      <c r="B1945" s="30" t="s">
        <v>4391</v>
      </c>
      <c r="C1945" s="31" t="s">
        <v>19</v>
      </c>
      <c r="D1945" s="57">
        <v>1.96</v>
      </c>
      <c r="E1945" s="56">
        <v>2.0699999999999998</v>
      </c>
    </row>
    <row r="1946" spans="1:5" ht="22.5" x14ac:dyDescent="0.25">
      <c r="A1946" s="51">
        <v>97660</v>
      </c>
      <c r="B1946" s="30" t="s">
        <v>4410</v>
      </c>
      <c r="C1946" s="31" t="s">
        <v>28</v>
      </c>
      <c r="D1946" s="57">
        <v>0.7</v>
      </c>
      <c r="E1946" s="56">
        <v>0.75</v>
      </c>
    </row>
    <row r="1947" spans="1:5" ht="22.5" x14ac:dyDescent="0.25">
      <c r="A1947" s="51">
        <v>97645</v>
      </c>
      <c r="B1947" s="30" t="s">
        <v>4396</v>
      </c>
      <c r="C1947" s="31" t="s">
        <v>19</v>
      </c>
      <c r="D1947" s="57">
        <v>26.17</v>
      </c>
      <c r="E1947" s="56">
        <v>27.65</v>
      </c>
    </row>
    <row r="1948" spans="1:5" ht="22.5" x14ac:dyDescent="0.25">
      <c r="A1948" s="51">
        <v>97663</v>
      </c>
      <c r="B1948" s="30" t="s">
        <v>4413</v>
      </c>
      <c r="C1948" s="31" t="s">
        <v>28</v>
      </c>
      <c r="D1948" s="57">
        <v>13.43</v>
      </c>
      <c r="E1948" s="56">
        <v>14.19</v>
      </c>
    </row>
    <row r="1949" spans="1:5" ht="22.5" x14ac:dyDescent="0.25">
      <c r="A1949" s="51">
        <v>97665</v>
      </c>
      <c r="B1949" s="30" t="s">
        <v>4415</v>
      </c>
      <c r="C1949" s="31" t="s">
        <v>28</v>
      </c>
      <c r="D1949" s="57">
        <v>1.91</v>
      </c>
      <c r="E1949" s="56">
        <v>2.02</v>
      </c>
    </row>
    <row r="1950" spans="1:5" ht="22.5" x14ac:dyDescent="0.25">
      <c r="A1950" s="51">
        <v>97666</v>
      </c>
      <c r="B1950" s="30" t="s">
        <v>4416</v>
      </c>
      <c r="C1950" s="31" t="s">
        <v>28</v>
      </c>
      <c r="D1950" s="57">
        <v>9.7899999999999991</v>
      </c>
      <c r="E1950" s="56">
        <v>10.35</v>
      </c>
    </row>
    <row r="1951" spans="1:5" ht="33.75" x14ac:dyDescent="0.25">
      <c r="A1951" s="51">
        <v>97635</v>
      </c>
      <c r="B1951" s="30" t="s">
        <v>4386</v>
      </c>
      <c r="C1951" s="31" t="s">
        <v>19</v>
      </c>
      <c r="D1951" s="57">
        <v>18.37</v>
      </c>
      <c r="E1951" s="56">
        <v>19.440000000000001</v>
      </c>
    </row>
    <row r="1952" spans="1:5" ht="22.5" x14ac:dyDescent="0.25">
      <c r="A1952" s="51">
        <v>97643</v>
      </c>
      <c r="B1952" s="30" t="s">
        <v>4394</v>
      </c>
      <c r="C1952" s="31" t="s">
        <v>19</v>
      </c>
      <c r="D1952" s="57">
        <v>26.77</v>
      </c>
      <c r="E1952" s="56">
        <v>28.3</v>
      </c>
    </row>
    <row r="1953" spans="1:5" ht="22.5" x14ac:dyDescent="0.25">
      <c r="A1953" s="51">
        <v>104799</v>
      </c>
      <c r="B1953" s="30" t="s">
        <v>4427</v>
      </c>
      <c r="C1953" s="31" t="s">
        <v>19</v>
      </c>
      <c r="D1953" s="57">
        <v>10.92</v>
      </c>
      <c r="E1953" s="56">
        <v>11.52</v>
      </c>
    </row>
    <row r="1954" spans="1:5" ht="22.5" x14ac:dyDescent="0.25">
      <c r="A1954" s="51">
        <v>97639</v>
      </c>
      <c r="B1954" s="30" t="s">
        <v>4390</v>
      </c>
      <c r="C1954" s="31" t="s">
        <v>19</v>
      </c>
      <c r="D1954" s="57">
        <v>21.87</v>
      </c>
      <c r="E1954" s="56">
        <v>23.12</v>
      </c>
    </row>
    <row r="1955" spans="1:5" ht="22.5" x14ac:dyDescent="0.25">
      <c r="A1955" s="51">
        <v>97644</v>
      </c>
      <c r="B1955" s="30" t="s">
        <v>4395</v>
      </c>
      <c r="C1955" s="31" t="s">
        <v>19</v>
      </c>
      <c r="D1955" s="57">
        <v>10.130000000000001</v>
      </c>
      <c r="E1955" s="56">
        <v>10.7</v>
      </c>
    </row>
    <row r="1956" spans="1:5" ht="22.5" x14ac:dyDescent="0.25">
      <c r="A1956" s="51">
        <v>97648</v>
      </c>
      <c r="B1956" s="30" t="s">
        <v>4398</v>
      </c>
      <c r="C1956" s="31" t="s">
        <v>19</v>
      </c>
      <c r="D1956" s="57">
        <v>2.16</v>
      </c>
      <c r="E1956" s="56">
        <v>2.29</v>
      </c>
    </row>
    <row r="1957" spans="1:5" ht="33.75" x14ac:dyDescent="0.25">
      <c r="A1957" s="51">
        <v>104798</v>
      </c>
      <c r="B1957" s="30" t="s">
        <v>4426</v>
      </c>
      <c r="C1957" s="31" t="s">
        <v>28</v>
      </c>
      <c r="D1957" s="57">
        <v>13.9</v>
      </c>
      <c r="E1957" s="56">
        <v>14.68</v>
      </c>
    </row>
    <row r="1958" spans="1:5" ht="22.5" x14ac:dyDescent="0.25">
      <c r="A1958" s="51">
        <v>97637</v>
      </c>
      <c r="B1958" s="30" t="s">
        <v>4388</v>
      </c>
      <c r="C1958" s="31" t="s">
        <v>19</v>
      </c>
      <c r="D1958" s="57">
        <v>2.89</v>
      </c>
      <c r="E1958" s="56">
        <v>3.06</v>
      </c>
    </row>
    <row r="1959" spans="1:5" ht="45" x14ac:dyDescent="0.25">
      <c r="A1959" s="51">
        <v>104802</v>
      </c>
      <c r="B1959" s="30" t="s">
        <v>4430</v>
      </c>
      <c r="C1959" s="31" t="s">
        <v>19</v>
      </c>
      <c r="D1959" s="57">
        <v>9.92</v>
      </c>
      <c r="E1959" s="56">
        <v>10.49</v>
      </c>
    </row>
    <row r="1960" spans="1:5" ht="22.5" x14ac:dyDescent="0.25">
      <c r="A1960" s="51">
        <v>97647</v>
      </c>
      <c r="B1960" s="30" t="s">
        <v>4397</v>
      </c>
      <c r="C1960" s="31" t="s">
        <v>19</v>
      </c>
      <c r="D1960" s="57">
        <v>3.75</v>
      </c>
      <c r="E1960" s="56">
        <v>3.97</v>
      </c>
    </row>
    <row r="1961" spans="1:5" ht="33.75" x14ac:dyDescent="0.25">
      <c r="A1961" s="51">
        <v>97649</v>
      </c>
      <c r="B1961" s="30" t="s">
        <v>4399</v>
      </c>
      <c r="C1961" s="31" t="s">
        <v>19</v>
      </c>
      <c r="D1961" s="57">
        <v>4.75</v>
      </c>
      <c r="E1961" s="56">
        <v>4.9800000000000004</v>
      </c>
    </row>
    <row r="1962" spans="1:5" ht="22.5" x14ac:dyDescent="0.25">
      <c r="A1962" s="51">
        <v>97652</v>
      </c>
      <c r="B1962" s="30" t="s">
        <v>4402</v>
      </c>
      <c r="C1962" s="31" t="s">
        <v>28</v>
      </c>
      <c r="D1962" s="57">
        <v>200.53</v>
      </c>
      <c r="E1962" s="56">
        <v>211.92</v>
      </c>
    </row>
    <row r="1963" spans="1:5" ht="33.75" x14ac:dyDescent="0.25">
      <c r="A1963" s="51">
        <v>97654</v>
      </c>
      <c r="B1963" s="30" t="s">
        <v>4404</v>
      </c>
      <c r="C1963" s="31" t="s">
        <v>28</v>
      </c>
      <c r="D1963" s="57">
        <v>182.4</v>
      </c>
      <c r="E1963" s="56">
        <v>187.25</v>
      </c>
    </row>
    <row r="1964" spans="1:5" ht="22.5" x14ac:dyDescent="0.25">
      <c r="A1964" s="51">
        <v>97651</v>
      </c>
      <c r="B1964" s="30" t="s">
        <v>4401</v>
      </c>
      <c r="C1964" s="31" t="s">
        <v>28</v>
      </c>
      <c r="D1964" s="57">
        <v>88.45</v>
      </c>
      <c r="E1964" s="56">
        <v>93.48</v>
      </c>
    </row>
    <row r="1965" spans="1:5" ht="22.5" x14ac:dyDescent="0.25">
      <c r="A1965" s="51">
        <v>97653</v>
      </c>
      <c r="B1965" s="30" t="s">
        <v>4403</v>
      </c>
      <c r="C1965" s="31" t="s">
        <v>28</v>
      </c>
      <c r="D1965" s="57">
        <v>145.72</v>
      </c>
      <c r="E1965" s="56">
        <v>148.47999999999999</v>
      </c>
    </row>
    <row r="1966" spans="1:5" ht="22.5" x14ac:dyDescent="0.25">
      <c r="A1966" s="51">
        <v>97657</v>
      </c>
      <c r="B1966" s="30" t="s">
        <v>4407</v>
      </c>
      <c r="C1966" s="31" t="s">
        <v>28</v>
      </c>
      <c r="D1966" s="57">
        <v>716</v>
      </c>
      <c r="E1966" s="56">
        <v>737.82</v>
      </c>
    </row>
    <row r="1967" spans="1:5" ht="33.75" x14ac:dyDescent="0.25">
      <c r="A1967" s="51">
        <v>97659</v>
      </c>
      <c r="B1967" s="30" t="s">
        <v>4409</v>
      </c>
      <c r="C1967" s="31" t="s">
        <v>28</v>
      </c>
      <c r="D1967" s="57">
        <v>322.64</v>
      </c>
      <c r="E1967" s="56">
        <v>331.09</v>
      </c>
    </row>
    <row r="1968" spans="1:5" ht="22.5" x14ac:dyDescent="0.25">
      <c r="A1968" s="51">
        <v>97656</v>
      </c>
      <c r="B1968" s="30" t="s">
        <v>4406</v>
      </c>
      <c r="C1968" s="31" t="s">
        <v>28</v>
      </c>
      <c r="D1968" s="57">
        <v>361.23</v>
      </c>
      <c r="E1968" s="56">
        <v>372.23</v>
      </c>
    </row>
    <row r="1969" spans="1:5" ht="22.5" x14ac:dyDescent="0.25">
      <c r="A1969" s="51">
        <v>97658</v>
      </c>
      <c r="B1969" s="30" t="s">
        <v>4408</v>
      </c>
      <c r="C1969" s="31" t="s">
        <v>28</v>
      </c>
      <c r="D1969" s="57">
        <v>230.76</v>
      </c>
      <c r="E1969" s="56">
        <v>235.92</v>
      </c>
    </row>
    <row r="1970" spans="1:5" ht="22.5" x14ac:dyDescent="0.25">
      <c r="A1970" s="51">
        <v>97650</v>
      </c>
      <c r="B1970" s="30" t="s">
        <v>4400</v>
      </c>
      <c r="C1970" s="31" t="s">
        <v>19</v>
      </c>
      <c r="D1970" s="57">
        <v>8.1199999999999992</v>
      </c>
      <c r="E1970" s="56">
        <v>8.58</v>
      </c>
    </row>
    <row r="1971" spans="1:5" ht="22.5" x14ac:dyDescent="0.25">
      <c r="A1971" s="51">
        <v>97642</v>
      </c>
      <c r="B1971" s="30" t="s">
        <v>4393</v>
      </c>
      <c r="C1971" s="31" t="s">
        <v>19</v>
      </c>
      <c r="D1971" s="57">
        <v>2.82</v>
      </c>
      <c r="E1971" s="56">
        <v>2.98</v>
      </c>
    </row>
    <row r="1972" spans="1:5" ht="22.5" x14ac:dyDescent="0.25">
      <c r="A1972" s="51">
        <v>97655</v>
      </c>
      <c r="B1972" s="30" t="s">
        <v>4405</v>
      </c>
      <c r="C1972" s="31" t="s">
        <v>19</v>
      </c>
      <c r="D1972" s="57">
        <v>39.770000000000003</v>
      </c>
      <c r="E1972" s="56">
        <v>40.82</v>
      </c>
    </row>
    <row r="1973" spans="1:5" ht="22.5" x14ac:dyDescent="0.25">
      <c r="A1973" s="51">
        <v>97662</v>
      </c>
      <c r="B1973" s="30" t="s">
        <v>4412</v>
      </c>
      <c r="C1973" s="31" t="s">
        <v>25</v>
      </c>
      <c r="D1973" s="57">
        <v>0.54</v>
      </c>
      <c r="E1973" s="56">
        <v>0.56999999999999995</v>
      </c>
    </row>
    <row r="1974" spans="1:5" ht="33.75" x14ac:dyDescent="0.25">
      <c r="A1974" s="51">
        <v>97646</v>
      </c>
      <c r="B1974" s="30" t="s">
        <v>6236</v>
      </c>
      <c r="C1974" s="31" t="s">
        <v>19</v>
      </c>
      <c r="D1974" s="57">
        <v>0</v>
      </c>
      <c r="E1974" s="56">
        <v>0</v>
      </c>
    </row>
    <row r="1975" spans="1:5" ht="22.5" x14ac:dyDescent="0.25">
      <c r="A1975" s="51">
        <v>92712</v>
      </c>
      <c r="B1975" s="30" t="s">
        <v>4118</v>
      </c>
      <c r="C1975" s="31" t="s">
        <v>13</v>
      </c>
      <c r="D1975" s="57">
        <v>0.21</v>
      </c>
      <c r="E1975" s="56">
        <v>0.21</v>
      </c>
    </row>
    <row r="1976" spans="1:5" ht="22.5" x14ac:dyDescent="0.25">
      <c r="A1976" s="51">
        <v>92713</v>
      </c>
      <c r="B1976" s="30" t="s">
        <v>4119</v>
      </c>
      <c r="C1976" s="31" t="s">
        <v>13</v>
      </c>
      <c r="D1976" s="57">
        <v>0.05</v>
      </c>
      <c r="E1976" s="56">
        <v>0.05</v>
      </c>
    </row>
    <row r="1977" spans="1:5" ht="22.5" x14ac:dyDescent="0.25">
      <c r="A1977" s="51">
        <v>92714</v>
      </c>
      <c r="B1977" s="30" t="s">
        <v>4120</v>
      </c>
      <c r="C1977" s="31" t="s">
        <v>13</v>
      </c>
      <c r="D1977" s="57">
        <v>0.27</v>
      </c>
      <c r="E1977" s="56">
        <v>0.27</v>
      </c>
    </row>
    <row r="1978" spans="1:5" ht="33.75" x14ac:dyDescent="0.25">
      <c r="A1978" s="51">
        <v>92715</v>
      </c>
      <c r="B1978" s="30" t="s">
        <v>4121</v>
      </c>
      <c r="C1978" s="31" t="s">
        <v>13</v>
      </c>
      <c r="D1978" s="57">
        <v>114.72</v>
      </c>
      <c r="E1978" s="56">
        <v>114.72</v>
      </c>
    </row>
    <row r="1979" spans="1:5" ht="33.75" x14ac:dyDescent="0.25">
      <c r="A1979" s="51">
        <v>103663</v>
      </c>
      <c r="B1979" s="30" t="s">
        <v>6237</v>
      </c>
      <c r="C1979" s="31" t="s">
        <v>13</v>
      </c>
      <c r="D1979" s="57">
        <v>0</v>
      </c>
      <c r="E1979" s="56">
        <v>0</v>
      </c>
    </row>
    <row r="1980" spans="1:5" ht="33.75" x14ac:dyDescent="0.25">
      <c r="A1980" s="51">
        <v>104390</v>
      </c>
      <c r="B1980" s="30" t="s">
        <v>6238</v>
      </c>
      <c r="C1980" s="31" t="s">
        <v>13</v>
      </c>
      <c r="D1980" s="57">
        <v>0</v>
      </c>
      <c r="E1980" s="56">
        <v>0</v>
      </c>
    </row>
    <row r="1981" spans="1:5" ht="33.75" x14ac:dyDescent="0.25">
      <c r="A1981" s="51">
        <v>103664</v>
      </c>
      <c r="B1981" s="30" t="s">
        <v>6239</v>
      </c>
      <c r="C1981" s="31" t="s">
        <v>13</v>
      </c>
      <c r="D1981" s="57">
        <v>0</v>
      </c>
      <c r="E1981" s="56">
        <v>0</v>
      </c>
    </row>
    <row r="1982" spans="1:5" ht="33.75" x14ac:dyDescent="0.25">
      <c r="A1982" s="51">
        <v>104451</v>
      </c>
      <c r="B1982" s="30" t="s">
        <v>6240</v>
      </c>
      <c r="C1982" s="31" t="s">
        <v>13</v>
      </c>
      <c r="D1982" s="57">
        <v>0</v>
      </c>
      <c r="E1982" s="56">
        <v>0</v>
      </c>
    </row>
    <row r="1983" spans="1:5" ht="33.75" x14ac:dyDescent="0.25">
      <c r="A1983" s="51">
        <v>103666</v>
      </c>
      <c r="B1983" s="30" t="s">
        <v>4163</v>
      </c>
      <c r="C1983" s="31" t="s">
        <v>13</v>
      </c>
      <c r="D1983" s="57">
        <v>138.57</v>
      </c>
      <c r="E1983" s="56">
        <v>138.57</v>
      </c>
    </row>
    <row r="1984" spans="1:5" ht="22.5" x14ac:dyDescent="0.25">
      <c r="A1984" s="51">
        <v>89212</v>
      </c>
      <c r="B1984" s="30" t="s">
        <v>531</v>
      </c>
      <c r="C1984" s="31" t="s">
        <v>13</v>
      </c>
      <c r="D1984" s="57">
        <v>30</v>
      </c>
      <c r="E1984" s="56">
        <v>30</v>
      </c>
    </row>
    <row r="1985" spans="1:5" ht="22.5" x14ac:dyDescent="0.25">
      <c r="A1985" s="51">
        <v>89213</v>
      </c>
      <c r="B1985" s="30" t="s">
        <v>532</v>
      </c>
      <c r="C1985" s="31" t="s">
        <v>13</v>
      </c>
      <c r="D1985" s="57">
        <v>9.25</v>
      </c>
      <c r="E1985" s="56">
        <v>9.25</v>
      </c>
    </row>
    <row r="1986" spans="1:5" ht="22.5" x14ac:dyDescent="0.25">
      <c r="A1986" s="51">
        <v>89214</v>
      </c>
      <c r="B1986" s="30" t="s">
        <v>533</v>
      </c>
      <c r="C1986" s="31" t="s">
        <v>13</v>
      </c>
      <c r="D1986" s="57">
        <v>28.16</v>
      </c>
      <c r="E1986" s="56">
        <v>28.16</v>
      </c>
    </row>
    <row r="1987" spans="1:5" ht="22.5" x14ac:dyDescent="0.25">
      <c r="A1987" s="51">
        <v>89215</v>
      </c>
      <c r="B1987" s="30" t="s">
        <v>534</v>
      </c>
      <c r="C1987" s="31" t="s">
        <v>13</v>
      </c>
      <c r="D1987" s="57">
        <v>94.82</v>
      </c>
      <c r="E1987" s="56">
        <v>94.82</v>
      </c>
    </row>
    <row r="1988" spans="1:5" ht="33.75" x14ac:dyDescent="0.25">
      <c r="A1988" s="51">
        <v>87441</v>
      </c>
      <c r="B1988" s="30" t="s">
        <v>4066</v>
      </c>
      <c r="C1988" s="31" t="s">
        <v>13</v>
      </c>
      <c r="D1988" s="57">
        <v>0.47</v>
      </c>
      <c r="E1988" s="56">
        <v>0.47</v>
      </c>
    </row>
    <row r="1989" spans="1:5" ht="33.75" x14ac:dyDescent="0.25">
      <c r="A1989" s="51">
        <v>87442</v>
      </c>
      <c r="B1989" s="30" t="s">
        <v>4067</v>
      </c>
      <c r="C1989" s="31" t="s">
        <v>13</v>
      </c>
      <c r="D1989" s="57">
        <v>0.1</v>
      </c>
      <c r="E1989" s="56">
        <v>0.1</v>
      </c>
    </row>
    <row r="1990" spans="1:5" ht="33.75" x14ac:dyDescent="0.25">
      <c r="A1990" s="51">
        <v>87443</v>
      </c>
      <c r="B1990" s="30" t="s">
        <v>4068</v>
      </c>
      <c r="C1990" s="31" t="s">
        <v>13</v>
      </c>
      <c r="D1990" s="57">
        <v>0.57999999999999996</v>
      </c>
      <c r="E1990" s="56">
        <v>0.57999999999999996</v>
      </c>
    </row>
    <row r="1991" spans="1:5" ht="33.75" x14ac:dyDescent="0.25">
      <c r="A1991" s="51">
        <v>87444</v>
      </c>
      <c r="B1991" s="30" t="s">
        <v>4069</v>
      </c>
      <c r="C1991" s="31" t="s">
        <v>13</v>
      </c>
      <c r="D1991" s="57">
        <v>4.2699999999999996</v>
      </c>
      <c r="E1991" s="56">
        <v>4.2699999999999996</v>
      </c>
    </row>
    <row r="1992" spans="1:5" ht="33.75" x14ac:dyDescent="0.25">
      <c r="A1992" s="51">
        <v>93229</v>
      </c>
      <c r="B1992" s="30" t="s">
        <v>723</v>
      </c>
      <c r="C1992" s="31" t="s">
        <v>13</v>
      </c>
      <c r="D1992" s="57">
        <v>0.43</v>
      </c>
      <c r="E1992" s="56">
        <v>0.43</v>
      </c>
    </row>
    <row r="1993" spans="1:5" ht="33.75" x14ac:dyDescent="0.25">
      <c r="A1993" s="51">
        <v>93230</v>
      </c>
      <c r="B1993" s="30" t="s">
        <v>724</v>
      </c>
      <c r="C1993" s="31" t="s">
        <v>13</v>
      </c>
      <c r="D1993" s="57">
        <v>0.09</v>
      </c>
      <c r="E1993" s="56">
        <v>0.09</v>
      </c>
    </row>
    <row r="1994" spans="1:5" ht="33.75" x14ac:dyDescent="0.25">
      <c r="A1994" s="51">
        <v>93231</v>
      </c>
      <c r="B1994" s="30" t="s">
        <v>725</v>
      </c>
      <c r="C1994" s="31" t="s">
        <v>13</v>
      </c>
      <c r="D1994" s="57">
        <v>0.54</v>
      </c>
      <c r="E1994" s="56">
        <v>0.54</v>
      </c>
    </row>
    <row r="1995" spans="1:5" ht="33.75" x14ac:dyDescent="0.25">
      <c r="A1995" s="51">
        <v>93232</v>
      </c>
      <c r="B1995" s="30" t="s">
        <v>726</v>
      </c>
      <c r="C1995" s="31" t="s">
        <v>13</v>
      </c>
      <c r="D1995" s="57">
        <v>5.05</v>
      </c>
      <c r="E1995" s="56">
        <v>5.05</v>
      </c>
    </row>
    <row r="1996" spans="1:5" ht="33.75" x14ac:dyDescent="0.25">
      <c r="A1996" s="51">
        <v>102948</v>
      </c>
      <c r="B1996" s="30" t="s">
        <v>6241</v>
      </c>
      <c r="C1996" s="31" t="s">
        <v>13</v>
      </c>
      <c r="D1996" s="57">
        <v>0</v>
      </c>
      <c r="E1996" s="56">
        <v>0</v>
      </c>
    </row>
    <row r="1997" spans="1:5" ht="33.75" x14ac:dyDescent="0.25">
      <c r="A1997" s="51">
        <v>102949</v>
      </c>
      <c r="B1997" s="30" t="s">
        <v>6242</v>
      </c>
      <c r="C1997" s="31" t="s">
        <v>13</v>
      </c>
      <c r="D1997" s="57">
        <v>0</v>
      </c>
      <c r="E1997" s="56">
        <v>0</v>
      </c>
    </row>
    <row r="1998" spans="1:5" ht="33.75" x14ac:dyDescent="0.25">
      <c r="A1998" s="51">
        <v>102950</v>
      </c>
      <c r="B1998" s="30" t="s">
        <v>6243</v>
      </c>
      <c r="C1998" s="31" t="s">
        <v>13</v>
      </c>
      <c r="D1998" s="57">
        <v>0</v>
      </c>
      <c r="E1998" s="56">
        <v>0</v>
      </c>
    </row>
    <row r="1999" spans="1:5" ht="33.75" x14ac:dyDescent="0.25">
      <c r="A1999" s="51">
        <v>102951</v>
      </c>
      <c r="B1999" s="30" t="s">
        <v>4151</v>
      </c>
      <c r="C1999" s="31" t="s">
        <v>13</v>
      </c>
      <c r="D1999" s="57">
        <v>0.63</v>
      </c>
      <c r="E1999" s="56">
        <v>0.63</v>
      </c>
    </row>
    <row r="2000" spans="1:5" ht="33.75" x14ac:dyDescent="0.25">
      <c r="A2000" s="51">
        <v>88826</v>
      </c>
      <c r="B2000" s="30" t="s">
        <v>4082</v>
      </c>
      <c r="C2000" s="31" t="s">
        <v>13</v>
      </c>
      <c r="D2000" s="57">
        <v>0.34</v>
      </c>
      <c r="E2000" s="56">
        <v>0.34</v>
      </c>
    </row>
    <row r="2001" spans="1:5" ht="33.75" x14ac:dyDescent="0.25">
      <c r="A2001" s="51">
        <v>88827</v>
      </c>
      <c r="B2001" s="30" t="s">
        <v>4083</v>
      </c>
      <c r="C2001" s="31" t="s">
        <v>13</v>
      </c>
      <c r="D2001" s="57">
        <v>7.0000000000000007E-2</v>
      </c>
      <c r="E2001" s="56">
        <v>7.0000000000000007E-2</v>
      </c>
    </row>
    <row r="2002" spans="1:5" ht="33.75" x14ac:dyDescent="0.25">
      <c r="A2002" s="51">
        <v>88828</v>
      </c>
      <c r="B2002" s="30" t="s">
        <v>4084</v>
      </c>
      <c r="C2002" s="31" t="s">
        <v>13</v>
      </c>
      <c r="D2002" s="57">
        <v>0.37</v>
      </c>
      <c r="E2002" s="56">
        <v>0.37</v>
      </c>
    </row>
    <row r="2003" spans="1:5" ht="33.75" x14ac:dyDescent="0.25">
      <c r="A2003" s="51">
        <v>88829</v>
      </c>
      <c r="B2003" s="30" t="s">
        <v>4085</v>
      </c>
      <c r="C2003" s="31" t="s">
        <v>13</v>
      </c>
      <c r="D2003" s="57">
        <v>1.26</v>
      </c>
      <c r="E2003" s="56">
        <v>1.26</v>
      </c>
    </row>
    <row r="2004" spans="1:5" ht="33.75" x14ac:dyDescent="0.25">
      <c r="A2004" s="51">
        <v>89221</v>
      </c>
      <c r="B2004" s="30" t="s">
        <v>4090</v>
      </c>
      <c r="C2004" s="31" t="s">
        <v>13</v>
      </c>
      <c r="D2004" s="57">
        <v>1.4</v>
      </c>
      <c r="E2004" s="56">
        <v>1.4</v>
      </c>
    </row>
    <row r="2005" spans="1:5" ht="33.75" x14ac:dyDescent="0.25">
      <c r="A2005" s="51">
        <v>89222</v>
      </c>
      <c r="B2005" s="30" t="s">
        <v>4091</v>
      </c>
      <c r="C2005" s="31" t="s">
        <v>13</v>
      </c>
      <c r="D2005" s="57">
        <v>0.32</v>
      </c>
      <c r="E2005" s="56">
        <v>0.32</v>
      </c>
    </row>
    <row r="2006" spans="1:5" ht="33.75" x14ac:dyDescent="0.25">
      <c r="A2006" s="51">
        <v>89223</v>
      </c>
      <c r="B2006" s="30" t="s">
        <v>4092</v>
      </c>
      <c r="C2006" s="31" t="s">
        <v>13</v>
      </c>
      <c r="D2006" s="57">
        <v>1.53</v>
      </c>
      <c r="E2006" s="56">
        <v>1.53</v>
      </c>
    </row>
    <row r="2007" spans="1:5" ht="33.75" x14ac:dyDescent="0.25">
      <c r="A2007" s="51">
        <v>89224</v>
      </c>
      <c r="B2007" s="30" t="s">
        <v>4093</v>
      </c>
      <c r="C2007" s="31" t="s">
        <v>13</v>
      </c>
      <c r="D2007" s="57">
        <v>2.52</v>
      </c>
      <c r="E2007" s="56">
        <v>2.52</v>
      </c>
    </row>
    <row r="2008" spans="1:5" ht="33.75" x14ac:dyDescent="0.25">
      <c r="A2008" s="51">
        <v>89274</v>
      </c>
      <c r="B2008" s="30" t="s">
        <v>4094</v>
      </c>
      <c r="C2008" s="31" t="s">
        <v>13</v>
      </c>
      <c r="D2008" s="57">
        <v>1.7</v>
      </c>
      <c r="E2008" s="56">
        <v>1.7</v>
      </c>
    </row>
    <row r="2009" spans="1:5" ht="33.75" x14ac:dyDescent="0.25">
      <c r="A2009" s="51">
        <v>89275</v>
      </c>
      <c r="B2009" s="30" t="s">
        <v>4095</v>
      </c>
      <c r="C2009" s="31" t="s">
        <v>13</v>
      </c>
      <c r="D2009" s="57">
        <v>0.39</v>
      </c>
      <c r="E2009" s="56">
        <v>0.39</v>
      </c>
    </row>
    <row r="2010" spans="1:5" ht="33.75" x14ac:dyDescent="0.25">
      <c r="A2010" s="51">
        <v>89276</v>
      </c>
      <c r="B2010" s="30" t="s">
        <v>4096</v>
      </c>
      <c r="C2010" s="31" t="s">
        <v>13</v>
      </c>
      <c r="D2010" s="57">
        <v>2.13</v>
      </c>
      <c r="E2010" s="56">
        <v>2.13</v>
      </c>
    </row>
    <row r="2011" spans="1:5" ht="33.75" x14ac:dyDescent="0.25">
      <c r="A2011" s="51">
        <v>89277</v>
      </c>
      <c r="B2011" s="30" t="s">
        <v>4097</v>
      </c>
      <c r="C2011" s="31" t="s">
        <v>13</v>
      </c>
      <c r="D2011" s="57">
        <v>8.5500000000000007</v>
      </c>
      <c r="E2011" s="56">
        <v>8.5500000000000007</v>
      </c>
    </row>
    <row r="2012" spans="1:5" ht="45" x14ac:dyDescent="0.25">
      <c r="A2012" s="51">
        <v>90646</v>
      </c>
      <c r="B2012" s="30" t="s">
        <v>598</v>
      </c>
      <c r="C2012" s="31" t="s">
        <v>13</v>
      </c>
      <c r="D2012" s="57">
        <v>0.59</v>
      </c>
      <c r="E2012" s="56">
        <v>0.59</v>
      </c>
    </row>
    <row r="2013" spans="1:5" ht="33.75" x14ac:dyDescent="0.25">
      <c r="A2013" s="51">
        <v>90647</v>
      </c>
      <c r="B2013" s="30" t="s">
        <v>599</v>
      </c>
      <c r="C2013" s="31" t="s">
        <v>13</v>
      </c>
      <c r="D2013" s="57">
        <v>0.13</v>
      </c>
      <c r="E2013" s="56">
        <v>0.13</v>
      </c>
    </row>
    <row r="2014" spans="1:5" ht="45" x14ac:dyDescent="0.25">
      <c r="A2014" s="51">
        <v>90648</v>
      </c>
      <c r="B2014" s="30" t="s">
        <v>600</v>
      </c>
      <c r="C2014" s="31" t="s">
        <v>13</v>
      </c>
      <c r="D2014" s="57">
        <v>0.64</v>
      </c>
      <c r="E2014" s="56">
        <v>0.64</v>
      </c>
    </row>
    <row r="2015" spans="1:5" ht="45" x14ac:dyDescent="0.25">
      <c r="A2015" s="51">
        <v>90649</v>
      </c>
      <c r="B2015" s="30" t="s">
        <v>601</v>
      </c>
      <c r="C2015" s="31" t="s">
        <v>13</v>
      </c>
      <c r="D2015" s="57">
        <v>9.7899999999999991</v>
      </c>
      <c r="E2015" s="56">
        <v>9.7899999999999991</v>
      </c>
    </row>
    <row r="2016" spans="1:5" ht="22.5" x14ac:dyDescent="0.25">
      <c r="A2016" s="51">
        <v>106096</v>
      </c>
      <c r="B2016" s="30" t="s">
        <v>13350</v>
      </c>
      <c r="C2016" s="31" t="s">
        <v>13</v>
      </c>
      <c r="D2016" s="57">
        <v>0</v>
      </c>
      <c r="E2016" s="56">
        <v>0</v>
      </c>
    </row>
    <row r="2017" spans="1:5" ht="22.5" x14ac:dyDescent="0.25">
      <c r="A2017" s="51">
        <v>106097</v>
      </c>
      <c r="B2017" s="30" t="s">
        <v>13351</v>
      </c>
      <c r="C2017" s="31" t="s">
        <v>13</v>
      </c>
      <c r="D2017" s="57">
        <v>0</v>
      </c>
      <c r="E2017" s="56">
        <v>0</v>
      </c>
    </row>
    <row r="2018" spans="1:5" ht="22.5" x14ac:dyDescent="0.25">
      <c r="A2018" s="51">
        <v>106098</v>
      </c>
      <c r="B2018" s="30" t="s">
        <v>13352</v>
      </c>
      <c r="C2018" s="31" t="s">
        <v>13</v>
      </c>
      <c r="D2018" s="57">
        <v>0</v>
      </c>
      <c r="E2018" s="56">
        <v>0</v>
      </c>
    </row>
    <row r="2019" spans="1:5" ht="22.5" x14ac:dyDescent="0.25">
      <c r="A2019" s="51">
        <v>106099</v>
      </c>
      <c r="B2019" s="30" t="s">
        <v>13353</v>
      </c>
      <c r="C2019" s="31" t="s">
        <v>13</v>
      </c>
      <c r="D2019" s="57">
        <v>1.06</v>
      </c>
      <c r="E2019" s="56">
        <v>1.06</v>
      </c>
    </row>
    <row r="2020" spans="1:5" ht="22.5" x14ac:dyDescent="0.25">
      <c r="A2020" s="51">
        <v>90652</v>
      </c>
      <c r="B2020" s="30" t="s">
        <v>602</v>
      </c>
      <c r="C2020" s="31" t="s">
        <v>13</v>
      </c>
      <c r="D2020" s="57">
        <v>4.21</v>
      </c>
      <c r="E2020" s="56">
        <v>4.21</v>
      </c>
    </row>
    <row r="2021" spans="1:5" ht="22.5" x14ac:dyDescent="0.25">
      <c r="A2021" s="51">
        <v>90653</v>
      </c>
      <c r="B2021" s="30" t="s">
        <v>603</v>
      </c>
      <c r="C2021" s="31" t="s">
        <v>13</v>
      </c>
      <c r="D2021" s="57">
        <v>0.97</v>
      </c>
      <c r="E2021" s="56">
        <v>0.97</v>
      </c>
    </row>
    <row r="2022" spans="1:5" ht="22.5" x14ac:dyDescent="0.25">
      <c r="A2022" s="51">
        <v>90654</v>
      </c>
      <c r="B2022" s="30" t="s">
        <v>604</v>
      </c>
      <c r="C2022" s="31" t="s">
        <v>13</v>
      </c>
      <c r="D2022" s="57">
        <v>4.5999999999999996</v>
      </c>
      <c r="E2022" s="56">
        <v>4.5999999999999996</v>
      </c>
    </row>
    <row r="2023" spans="1:5" ht="22.5" x14ac:dyDescent="0.25">
      <c r="A2023" s="51">
        <v>90655</v>
      </c>
      <c r="B2023" s="30" t="s">
        <v>605</v>
      </c>
      <c r="C2023" s="31" t="s">
        <v>13</v>
      </c>
      <c r="D2023" s="57">
        <v>6.44</v>
      </c>
      <c r="E2023" s="56">
        <v>6.44</v>
      </c>
    </row>
    <row r="2024" spans="1:5" ht="22.5" x14ac:dyDescent="0.25">
      <c r="A2024" s="51">
        <v>90658</v>
      </c>
      <c r="B2024" s="30" t="s">
        <v>606</v>
      </c>
      <c r="C2024" s="31" t="s">
        <v>13</v>
      </c>
      <c r="D2024" s="57">
        <v>4.51</v>
      </c>
      <c r="E2024" s="56">
        <v>4.51</v>
      </c>
    </row>
    <row r="2025" spans="1:5" ht="22.5" x14ac:dyDescent="0.25">
      <c r="A2025" s="51">
        <v>90659</v>
      </c>
      <c r="B2025" s="30" t="s">
        <v>607</v>
      </c>
      <c r="C2025" s="31" t="s">
        <v>13</v>
      </c>
      <c r="D2025" s="57">
        <v>1.04</v>
      </c>
      <c r="E2025" s="56">
        <v>1.04</v>
      </c>
    </row>
    <row r="2026" spans="1:5" ht="22.5" x14ac:dyDescent="0.25">
      <c r="A2026" s="51">
        <v>90660</v>
      </c>
      <c r="B2026" s="30" t="s">
        <v>608</v>
      </c>
      <c r="C2026" s="31" t="s">
        <v>13</v>
      </c>
      <c r="D2026" s="57">
        <v>4.93</v>
      </c>
      <c r="E2026" s="56">
        <v>4.93</v>
      </c>
    </row>
    <row r="2027" spans="1:5" ht="22.5" x14ac:dyDescent="0.25">
      <c r="A2027" s="51">
        <v>90661</v>
      </c>
      <c r="B2027" s="30" t="s">
        <v>609</v>
      </c>
      <c r="C2027" s="31" t="s">
        <v>13</v>
      </c>
      <c r="D2027" s="57">
        <v>6.44</v>
      </c>
      <c r="E2027" s="56">
        <v>6.44</v>
      </c>
    </row>
    <row r="2028" spans="1:5" ht="33.75" x14ac:dyDescent="0.25">
      <c r="A2028" s="51">
        <v>89019</v>
      </c>
      <c r="B2028" s="30" t="s">
        <v>4655</v>
      </c>
      <c r="C2028" s="31" t="s">
        <v>13</v>
      </c>
      <c r="D2028" s="57">
        <v>0.26</v>
      </c>
      <c r="E2028" s="56">
        <v>0.26</v>
      </c>
    </row>
    <row r="2029" spans="1:5" ht="33.75" x14ac:dyDescent="0.25">
      <c r="A2029" s="51">
        <v>89020</v>
      </c>
      <c r="B2029" s="30" t="s">
        <v>4656</v>
      </c>
      <c r="C2029" s="31" t="s">
        <v>13</v>
      </c>
      <c r="D2029" s="57">
        <v>0.06</v>
      </c>
      <c r="E2029" s="56">
        <v>0.06</v>
      </c>
    </row>
    <row r="2030" spans="1:5" ht="33.75" x14ac:dyDescent="0.25">
      <c r="A2030" s="51">
        <v>5800</v>
      </c>
      <c r="B2030" s="30" t="s">
        <v>4651</v>
      </c>
      <c r="C2030" s="31" t="s">
        <v>13</v>
      </c>
      <c r="D2030" s="57">
        <v>0.28999999999999998</v>
      </c>
      <c r="E2030" s="56">
        <v>0.28999999999999998</v>
      </c>
    </row>
    <row r="2031" spans="1:5" ht="45" x14ac:dyDescent="0.25">
      <c r="A2031" s="51">
        <v>53866</v>
      </c>
      <c r="B2031" s="30" t="s">
        <v>4652</v>
      </c>
      <c r="C2031" s="31" t="s">
        <v>13</v>
      </c>
      <c r="D2031" s="57">
        <v>1.93</v>
      </c>
      <c r="E2031" s="56">
        <v>1.93</v>
      </c>
    </row>
    <row r="2032" spans="1:5" ht="33.75" x14ac:dyDescent="0.25">
      <c r="A2032" s="51">
        <v>90639</v>
      </c>
      <c r="B2032" s="30" t="s">
        <v>594</v>
      </c>
      <c r="C2032" s="31" t="s">
        <v>13</v>
      </c>
      <c r="D2032" s="57">
        <v>6.47</v>
      </c>
      <c r="E2032" s="56">
        <v>6.47</v>
      </c>
    </row>
    <row r="2033" spans="1:5" ht="33.75" x14ac:dyDescent="0.25">
      <c r="A2033" s="51">
        <v>90640</v>
      </c>
      <c r="B2033" s="30" t="s">
        <v>595</v>
      </c>
      <c r="C2033" s="31" t="s">
        <v>13</v>
      </c>
      <c r="D2033" s="57">
        <v>1.49</v>
      </c>
      <c r="E2033" s="56">
        <v>1.49</v>
      </c>
    </row>
    <row r="2034" spans="1:5" ht="33.75" x14ac:dyDescent="0.25">
      <c r="A2034" s="51">
        <v>90641</v>
      </c>
      <c r="B2034" s="30" t="s">
        <v>596</v>
      </c>
      <c r="C2034" s="31" t="s">
        <v>13</v>
      </c>
      <c r="D2034" s="57">
        <v>7.07</v>
      </c>
      <c r="E2034" s="56">
        <v>7.07</v>
      </c>
    </row>
    <row r="2035" spans="1:5" ht="33.75" x14ac:dyDescent="0.25">
      <c r="A2035" s="51">
        <v>90642</v>
      </c>
      <c r="B2035" s="30" t="s">
        <v>597</v>
      </c>
      <c r="C2035" s="31" t="s">
        <v>13</v>
      </c>
      <c r="D2035" s="57">
        <v>12.83</v>
      </c>
      <c r="E2035" s="56">
        <v>12.83</v>
      </c>
    </row>
    <row r="2036" spans="1:5" ht="22.5" x14ac:dyDescent="0.25">
      <c r="A2036" s="51">
        <v>102806</v>
      </c>
      <c r="B2036" s="30" t="s">
        <v>6244</v>
      </c>
      <c r="C2036" s="31" t="s">
        <v>13</v>
      </c>
      <c r="D2036" s="57">
        <v>0</v>
      </c>
      <c r="E2036" s="56">
        <v>0</v>
      </c>
    </row>
    <row r="2037" spans="1:5" ht="22.5" x14ac:dyDescent="0.25">
      <c r="A2037" s="51">
        <v>102807</v>
      </c>
      <c r="B2037" s="30" t="s">
        <v>6245</v>
      </c>
      <c r="C2037" s="31" t="s">
        <v>13</v>
      </c>
      <c r="D2037" s="57">
        <v>0</v>
      </c>
      <c r="E2037" s="56">
        <v>0</v>
      </c>
    </row>
    <row r="2038" spans="1:5" ht="22.5" x14ac:dyDescent="0.25">
      <c r="A2038" s="51">
        <v>102808</v>
      </c>
      <c r="B2038" s="30" t="s">
        <v>6246</v>
      </c>
      <c r="C2038" s="31" t="s">
        <v>13</v>
      </c>
      <c r="D2038" s="57">
        <v>0</v>
      </c>
      <c r="E2038" s="56">
        <v>0</v>
      </c>
    </row>
    <row r="2039" spans="1:5" ht="22.5" x14ac:dyDescent="0.25">
      <c r="A2039" s="51">
        <v>102809</v>
      </c>
      <c r="B2039" s="30" t="s">
        <v>4142</v>
      </c>
      <c r="C2039" s="31" t="s">
        <v>13</v>
      </c>
      <c r="D2039" s="57">
        <v>16.25</v>
      </c>
      <c r="E2039" s="56">
        <v>16.25</v>
      </c>
    </row>
    <row r="2040" spans="1:5" ht="33.75" x14ac:dyDescent="0.25">
      <c r="A2040" s="51">
        <v>92140</v>
      </c>
      <c r="B2040" s="30" t="s">
        <v>706</v>
      </c>
      <c r="C2040" s="31" t="s">
        <v>13</v>
      </c>
      <c r="D2040" s="57">
        <v>5.1100000000000003</v>
      </c>
      <c r="E2040" s="56">
        <v>5.1100000000000003</v>
      </c>
    </row>
    <row r="2041" spans="1:5" ht="33.75" x14ac:dyDescent="0.25">
      <c r="A2041" s="51">
        <v>92142</v>
      </c>
      <c r="B2041" s="30" t="s">
        <v>708</v>
      </c>
      <c r="C2041" s="31" t="s">
        <v>13</v>
      </c>
      <c r="D2041" s="57">
        <v>0.63</v>
      </c>
      <c r="E2041" s="56">
        <v>0.63</v>
      </c>
    </row>
    <row r="2042" spans="1:5" ht="22.5" x14ac:dyDescent="0.25">
      <c r="A2042" s="51">
        <v>92141</v>
      </c>
      <c r="B2042" s="30" t="s">
        <v>707</v>
      </c>
      <c r="C2042" s="31" t="s">
        <v>13</v>
      </c>
      <c r="D2042" s="57">
        <v>1.57</v>
      </c>
      <c r="E2042" s="56">
        <v>1.57</v>
      </c>
    </row>
    <row r="2043" spans="1:5" ht="33.75" x14ac:dyDescent="0.25">
      <c r="A2043" s="51">
        <v>92143</v>
      </c>
      <c r="B2043" s="30" t="s">
        <v>709</v>
      </c>
      <c r="C2043" s="31" t="s">
        <v>13</v>
      </c>
      <c r="D2043" s="57">
        <v>6.38</v>
      </c>
      <c r="E2043" s="56">
        <v>6.38</v>
      </c>
    </row>
    <row r="2044" spans="1:5" ht="33.75" x14ac:dyDescent="0.25">
      <c r="A2044" s="51">
        <v>92144</v>
      </c>
      <c r="B2044" s="30" t="s">
        <v>710</v>
      </c>
      <c r="C2044" s="31" t="s">
        <v>13</v>
      </c>
      <c r="D2044" s="57">
        <v>43.95</v>
      </c>
      <c r="E2044" s="56">
        <v>43.95</v>
      </c>
    </row>
    <row r="2045" spans="1:5" ht="22.5" x14ac:dyDescent="0.25">
      <c r="A2045" s="51">
        <v>92133</v>
      </c>
      <c r="B2045" s="30" t="s">
        <v>701</v>
      </c>
      <c r="C2045" s="31" t="s">
        <v>13</v>
      </c>
      <c r="D2045" s="57">
        <v>13.94</v>
      </c>
      <c r="E2045" s="56">
        <v>13.94</v>
      </c>
    </row>
    <row r="2046" spans="1:5" ht="22.5" x14ac:dyDescent="0.25">
      <c r="A2046" s="51">
        <v>92135</v>
      </c>
      <c r="B2046" s="30" t="s">
        <v>703</v>
      </c>
      <c r="C2046" s="31" t="s">
        <v>13</v>
      </c>
      <c r="D2046" s="57">
        <v>1.74</v>
      </c>
      <c r="E2046" s="56">
        <v>1.74</v>
      </c>
    </row>
    <row r="2047" spans="1:5" ht="22.5" x14ac:dyDescent="0.25">
      <c r="A2047" s="51">
        <v>92134</v>
      </c>
      <c r="B2047" s="30" t="s">
        <v>702</v>
      </c>
      <c r="C2047" s="31" t="s">
        <v>13</v>
      </c>
      <c r="D2047" s="57">
        <v>4.3</v>
      </c>
      <c r="E2047" s="56">
        <v>4.3</v>
      </c>
    </row>
    <row r="2048" spans="1:5" ht="22.5" x14ac:dyDescent="0.25">
      <c r="A2048" s="51">
        <v>92136</v>
      </c>
      <c r="B2048" s="30" t="s">
        <v>704</v>
      </c>
      <c r="C2048" s="31" t="s">
        <v>13</v>
      </c>
      <c r="D2048" s="57">
        <v>17.43</v>
      </c>
      <c r="E2048" s="56">
        <v>17.43</v>
      </c>
    </row>
    <row r="2049" spans="1:5" ht="22.5" x14ac:dyDescent="0.25">
      <c r="A2049" s="51">
        <v>92137</v>
      </c>
      <c r="B2049" s="30" t="s">
        <v>705</v>
      </c>
      <c r="C2049" s="31" t="s">
        <v>13</v>
      </c>
      <c r="D2049" s="57">
        <v>35.979999999999997</v>
      </c>
      <c r="E2049" s="56">
        <v>35.979999999999997</v>
      </c>
    </row>
    <row r="2050" spans="1:5" ht="45" x14ac:dyDescent="0.25">
      <c r="A2050" s="51">
        <v>91380</v>
      </c>
      <c r="B2050" s="30" t="s">
        <v>666</v>
      </c>
      <c r="C2050" s="31" t="s">
        <v>13</v>
      </c>
      <c r="D2050" s="57">
        <v>29.36</v>
      </c>
      <c r="E2050" s="56">
        <v>29.36</v>
      </c>
    </row>
    <row r="2051" spans="1:5" ht="45" x14ac:dyDescent="0.25">
      <c r="A2051" s="51">
        <v>91382</v>
      </c>
      <c r="B2051" s="30" t="s">
        <v>668</v>
      </c>
      <c r="C2051" s="31" t="s">
        <v>13</v>
      </c>
      <c r="D2051" s="57">
        <v>4.54</v>
      </c>
      <c r="E2051" s="56">
        <v>4.54</v>
      </c>
    </row>
    <row r="2052" spans="1:5" ht="45" x14ac:dyDescent="0.25">
      <c r="A2052" s="51">
        <v>91381</v>
      </c>
      <c r="B2052" s="30" t="s">
        <v>667</v>
      </c>
      <c r="C2052" s="31" t="s">
        <v>13</v>
      </c>
      <c r="D2052" s="57">
        <v>11.26</v>
      </c>
      <c r="E2052" s="56">
        <v>11.26</v>
      </c>
    </row>
    <row r="2053" spans="1:5" ht="45" x14ac:dyDescent="0.25">
      <c r="A2053" s="51">
        <v>91383</v>
      </c>
      <c r="B2053" s="30" t="s">
        <v>669</v>
      </c>
      <c r="C2053" s="31" t="s">
        <v>13</v>
      </c>
      <c r="D2053" s="57">
        <v>52.82</v>
      </c>
      <c r="E2053" s="56">
        <v>52.82</v>
      </c>
    </row>
    <row r="2054" spans="1:5" ht="45" x14ac:dyDescent="0.25">
      <c r="A2054" s="51">
        <v>91384</v>
      </c>
      <c r="B2054" s="30" t="s">
        <v>670</v>
      </c>
      <c r="C2054" s="31" t="s">
        <v>13</v>
      </c>
      <c r="D2054" s="57">
        <v>144.80000000000001</v>
      </c>
      <c r="E2054" s="56">
        <v>144.80000000000001</v>
      </c>
    </row>
    <row r="2055" spans="1:5" ht="33.75" x14ac:dyDescent="0.25">
      <c r="A2055" s="51">
        <v>96030</v>
      </c>
      <c r="B2055" s="30" t="s">
        <v>807</v>
      </c>
      <c r="C2055" s="31" t="s">
        <v>13</v>
      </c>
      <c r="D2055" s="57">
        <v>36.72</v>
      </c>
      <c r="E2055" s="56">
        <v>36.72</v>
      </c>
    </row>
    <row r="2056" spans="1:5" ht="33.75" x14ac:dyDescent="0.25">
      <c r="A2056" s="51">
        <v>96032</v>
      </c>
      <c r="B2056" s="30" t="s">
        <v>809</v>
      </c>
      <c r="C2056" s="31" t="s">
        <v>13</v>
      </c>
      <c r="D2056" s="57">
        <v>5.12</v>
      </c>
      <c r="E2056" s="56">
        <v>5.12</v>
      </c>
    </row>
    <row r="2057" spans="1:5" ht="33.75" x14ac:dyDescent="0.25">
      <c r="A2057" s="51">
        <v>96031</v>
      </c>
      <c r="B2057" s="30" t="s">
        <v>808</v>
      </c>
      <c r="C2057" s="31" t="s">
        <v>13</v>
      </c>
      <c r="D2057" s="57">
        <v>12.77</v>
      </c>
      <c r="E2057" s="56">
        <v>12.77</v>
      </c>
    </row>
    <row r="2058" spans="1:5" ht="33.75" x14ac:dyDescent="0.25">
      <c r="A2058" s="51">
        <v>96033</v>
      </c>
      <c r="B2058" s="30" t="s">
        <v>810</v>
      </c>
      <c r="C2058" s="31" t="s">
        <v>13</v>
      </c>
      <c r="D2058" s="57">
        <v>58.95</v>
      </c>
      <c r="E2058" s="56">
        <v>58.95</v>
      </c>
    </row>
    <row r="2059" spans="1:5" ht="33.75" x14ac:dyDescent="0.25">
      <c r="A2059" s="51">
        <v>96034</v>
      </c>
      <c r="B2059" s="30" t="s">
        <v>811</v>
      </c>
      <c r="C2059" s="31" t="s">
        <v>13</v>
      </c>
      <c r="D2059" s="57">
        <v>144.80000000000001</v>
      </c>
      <c r="E2059" s="56">
        <v>144.80000000000001</v>
      </c>
    </row>
    <row r="2060" spans="1:5" ht="45" x14ac:dyDescent="0.25">
      <c r="A2060" s="51">
        <v>89870</v>
      </c>
      <c r="B2060" s="30" t="s">
        <v>568</v>
      </c>
      <c r="C2060" s="31" t="s">
        <v>13</v>
      </c>
      <c r="D2060" s="57">
        <v>39.75</v>
      </c>
      <c r="E2060" s="56">
        <v>39.75</v>
      </c>
    </row>
    <row r="2061" spans="1:5" ht="45" x14ac:dyDescent="0.25">
      <c r="A2061" s="51">
        <v>89872</v>
      </c>
      <c r="B2061" s="30" t="s">
        <v>570</v>
      </c>
      <c r="C2061" s="31" t="s">
        <v>13</v>
      </c>
      <c r="D2061" s="57">
        <v>5.63</v>
      </c>
      <c r="E2061" s="56">
        <v>5.63</v>
      </c>
    </row>
    <row r="2062" spans="1:5" ht="45" x14ac:dyDescent="0.25">
      <c r="A2062" s="51">
        <v>89871</v>
      </c>
      <c r="B2062" s="30" t="s">
        <v>569</v>
      </c>
      <c r="C2062" s="31" t="s">
        <v>13</v>
      </c>
      <c r="D2062" s="57">
        <v>13.95</v>
      </c>
      <c r="E2062" s="56">
        <v>13.95</v>
      </c>
    </row>
    <row r="2063" spans="1:5" ht="45" x14ac:dyDescent="0.25">
      <c r="A2063" s="51">
        <v>89873</v>
      </c>
      <c r="B2063" s="30" t="s">
        <v>571</v>
      </c>
      <c r="C2063" s="31" t="s">
        <v>13</v>
      </c>
      <c r="D2063" s="57">
        <v>67.94</v>
      </c>
      <c r="E2063" s="56">
        <v>67.94</v>
      </c>
    </row>
    <row r="2064" spans="1:5" ht="45" x14ac:dyDescent="0.25">
      <c r="A2064" s="51">
        <v>89874</v>
      </c>
      <c r="B2064" s="30" t="s">
        <v>572</v>
      </c>
      <c r="C2064" s="31" t="s">
        <v>13</v>
      </c>
      <c r="D2064" s="57">
        <v>180.06</v>
      </c>
      <c r="E2064" s="56">
        <v>180.06</v>
      </c>
    </row>
    <row r="2065" spans="1:5" ht="45" x14ac:dyDescent="0.25">
      <c r="A2065" s="51">
        <v>89878</v>
      </c>
      <c r="B2065" s="30" t="s">
        <v>573</v>
      </c>
      <c r="C2065" s="31" t="s">
        <v>13</v>
      </c>
      <c r="D2065" s="57">
        <v>42.57</v>
      </c>
      <c r="E2065" s="56">
        <v>42.57</v>
      </c>
    </row>
    <row r="2066" spans="1:5" ht="45" x14ac:dyDescent="0.25">
      <c r="A2066" s="51">
        <v>89880</v>
      </c>
      <c r="B2066" s="30" t="s">
        <v>575</v>
      </c>
      <c r="C2066" s="31" t="s">
        <v>13</v>
      </c>
      <c r="D2066" s="57">
        <v>5.93</v>
      </c>
      <c r="E2066" s="56">
        <v>5.93</v>
      </c>
    </row>
    <row r="2067" spans="1:5" ht="45" x14ac:dyDescent="0.25">
      <c r="A2067" s="51">
        <v>89879</v>
      </c>
      <c r="B2067" s="30" t="s">
        <v>574</v>
      </c>
      <c r="C2067" s="31" t="s">
        <v>13</v>
      </c>
      <c r="D2067" s="57">
        <v>14.69</v>
      </c>
      <c r="E2067" s="56">
        <v>14.69</v>
      </c>
    </row>
    <row r="2068" spans="1:5" ht="45" x14ac:dyDescent="0.25">
      <c r="A2068" s="51">
        <v>89881</v>
      </c>
      <c r="B2068" s="30" t="s">
        <v>576</v>
      </c>
      <c r="C2068" s="31" t="s">
        <v>13</v>
      </c>
      <c r="D2068" s="57">
        <v>72.05</v>
      </c>
      <c r="E2068" s="56">
        <v>72.05</v>
      </c>
    </row>
    <row r="2069" spans="1:5" ht="45" x14ac:dyDescent="0.25">
      <c r="A2069" s="51">
        <v>89882</v>
      </c>
      <c r="B2069" s="30" t="s">
        <v>577</v>
      </c>
      <c r="C2069" s="31" t="s">
        <v>13</v>
      </c>
      <c r="D2069" s="57">
        <v>207.74</v>
      </c>
      <c r="E2069" s="56">
        <v>207.74</v>
      </c>
    </row>
    <row r="2070" spans="1:5" ht="45" x14ac:dyDescent="0.25">
      <c r="A2070" s="51">
        <v>7058</v>
      </c>
      <c r="B2070" s="30" t="s">
        <v>442</v>
      </c>
      <c r="C2070" s="31" t="s">
        <v>13</v>
      </c>
      <c r="D2070" s="57">
        <v>23.08</v>
      </c>
      <c r="E2070" s="56">
        <v>23.08</v>
      </c>
    </row>
    <row r="2071" spans="1:5" ht="45" x14ac:dyDescent="0.25">
      <c r="A2071" s="51">
        <v>91402</v>
      </c>
      <c r="B2071" s="30" t="s">
        <v>677</v>
      </c>
      <c r="C2071" s="31" t="s">
        <v>13</v>
      </c>
      <c r="D2071" s="57">
        <v>3.58</v>
      </c>
      <c r="E2071" s="56">
        <v>3.58</v>
      </c>
    </row>
    <row r="2072" spans="1:5" ht="45" x14ac:dyDescent="0.25">
      <c r="A2072" s="51">
        <v>7059</v>
      </c>
      <c r="B2072" s="30" t="s">
        <v>443</v>
      </c>
      <c r="C2072" s="31" t="s">
        <v>13</v>
      </c>
      <c r="D2072" s="57">
        <v>8.89</v>
      </c>
      <c r="E2072" s="56">
        <v>8.89</v>
      </c>
    </row>
    <row r="2073" spans="1:5" ht="45" x14ac:dyDescent="0.25">
      <c r="A2073" s="51">
        <v>7060</v>
      </c>
      <c r="B2073" s="30" t="s">
        <v>444</v>
      </c>
      <c r="C2073" s="31" t="s">
        <v>13</v>
      </c>
      <c r="D2073" s="57">
        <v>41.6</v>
      </c>
      <c r="E2073" s="56">
        <v>41.6</v>
      </c>
    </row>
    <row r="2074" spans="1:5" ht="45" x14ac:dyDescent="0.25">
      <c r="A2074" s="51">
        <v>7061</v>
      </c>
      <c r="B2074" s="30" t="s">
        <v>445</v>
      </c>
      <c r="C2074" s="31" t="s">
        <v>13</v>
      </c>
      <c r="D2074" s="57">
        <v>83.21</v>
      </c>
      <c r="E2074" s="56">
        <v>83.21</v>
      </c>
    </row>
    <row r="2075" spans="1:5" ht="45" x14ac:dyDescent="0.25">
      <c r="A2075" s="51">
        <v>91367</v>
      </c>
      <c r="B2075" s="30" t="s">
        <v>660</v>
      </c>
      <c r="C2075" s="31" t="s">
        <v>13</v>
      </c>
      <c r="D2075" s="57">
        <v>22.31</v>
      </c>
      <c r="E2075" s="56">
        <v>22.31</v>
      </c>
    </row>
    <row r="2076" spans="1:5" ht="45" x14ac:dyDescent="0.25">
      <c r="A2076" s="51">
        <v>91369</v>
      </c>
      <c r="B2076" s="30" t="s">
        <v>662</v>
      </c>
      <c r="C2076" s="31" t="s">
        <v>13</v>
      </c>
      <c r="D2076" s="57">
        <v>3.45</v>
      </c>
      <c r="E2076" s="56">
        <v>3.45</v>
      </c>
    </row>
    <row r="2077" spans="1:5" ht="45" x14ac:dyDescent="0.25">
      <c r="A2077" s="51">
        <v>91368</v>
      </c>
      <c r="B2077" s="30" t="s">
        <v>661</v>
      </c>
      <c r="C2077" s="31" t="s">
        <v>13</v>
      </c>
      <c r="D2077" s="57">
        <v>8.57</v>
      </c>
      <c r="E2077" s="56">
        <v>8.57</v>
      </c>
    </row>
    <row r="2078" spans="1:5" ht="45" x14ac:dyDescent="0.25">
      <c r="A2078" s="51">
        <v>5695</v>
      </c>
      <c r="B2078" s="30" t="s">
        <v>403</v>
      </c>
      <c r="C2078" s="31" t="s">
        <v>13</v>
      </c>
      <c r="D2078" s="57">
        <v>40.21</v>
      </c>
      <c r="E2078" s="56">
        <v>40.21</v>
      </c>
    </row>
    <row r="2079" spans="1:5" ht="45" x14ac:dyDescent="0.25">
      <c r="A2079" s="51">
        <v>53792</v>
      </c>
      <c r="B2079" s="30" t="s">
        <v>452</v>
      </c>
      <c r="C2079" s="31" t="s">
        <v>13</v>
      </c>
      <c r="D2079" s="57">
        <v>103.44</v>
      </c>
      <c r="E2079" s="56">
        <v>103.44</v>
      </c>
    </row>
    <row r="2080" spans="1:5" ht="56.25" x14ac:dyDescent="0.25">
      <c r="A2080" s="51">
        <v>106347</v>
      </c>
      <c r="B2080" s="30" t="s">
        <v>13744</v>
      </c>
      <c r="C2080" s="31" t="s">
        <v>13</v>
      </c>
      <c r="D2080" s="57">
        <v>0</v>
      </c>
      <c r="E2080" s="56">
        <v>0</v>
      </c>
    </row>
    <row r="2081" spans="1:5" ht="56.25" x14ac:dyDescent="0.25">
      <c r="A2081" s="51">
        <v>106350</v>
      </c>
      <c r="B2081" s="30" t="s">
        <v>13745</v>
      </c>
      <c r="C2081" s="31" t="s">
        <v>13</v>
      </c>
      <c r="D2081" s="57">
        <v>0</v>
      </c>
      <c r="E2081" s="56">
        <v>0</v>
      </c>
    </row>
    <row r="2082" spans="1:5" ht="56.25" x14ac:dyDescent="0.25">
      <c r="A2082" s="51">
        <v>106348</v>
      </c>
      <c r="B2082" s="30" t="s">
        <v>13746</v>
      </c>
      <c r="C2082" s="31" t="s">
        <v>13</v>
      </c>
      <c r="D2082" s="57">
        <v>0</v>
      </c>
      <c r="E2082" s="56">
        <v>0</v>
      </c>
    </row>
    <row r="2083" spans="1:5" ht="56.25" x14ac:dyDescent="0.25">
      <c r="A2083" s="51">
        <v>106349</v>
      </c>
      <c r="B2083" s="30" t="s">
        <v>13747</v>
      </c>
      <c r="C2083" s="31" t="s">
        <v>13</v>
      </c>
      <c r="D2083" s="57">
        <v>0</v>
      </c>
      <c r="E2083" s="56">
        <v>0</v>
      </c>
    </row>
    <row r="2084" spans="1:5" ht="56.25" x14ac:dyDescent="0.25">
      <c r="A2084" s="51">
        <v>106351</v>
      </c>
      <c r="B2084" s="30" t="s">
        <v>13748</v>
      </c>
      <c r="C2084" s="31" t="s">
        <v>13</v>
      </c>
      <c r="D2084" s="57">
        <v>202.11</v>
      </c>
      <c r="E2084" s="56">
        <v>202.11</v>
      </c>
    </row>
    <row r="2085" spans="1:5" ht="56.25" x14ac:dyDescent="0.25">
      <c r="A2085" s="51">
        <v>106337</v>
      </c>
      <c r="B2085" s="30" t="s">
        <v>13749</v>
      </c>
      <c r="C2085" s="31" t="s">
        <v>13</v>
      </c>
      <c r="D2085" s="57">
        <v>0</v>
      </c>
      <c r="E2085" s="56">
        <v>0</v>
      </c>
    </row>
    <row r="2086" spans="1:5" ht="67.5" x14ac:dyDescent="0.25">
      <c r="A2086" s="51">
        <v>106340</v>
      </c>
      <c r="B2086" s="30" t="s">
        <v>13750</v>
      </c>
      <c r="C2086" s="31" t="s">
        <v>13</v>
      </c>
      <c r="D2086" s="57">
        <v>0</v>
      </c>
      <c r="E2086" s="56">
        <v>0</v>
      </c>
    </row>
    <row r="2087" spans="1:5" ht="56.25" x14ac:dyDescent="0.25">
      <c r="A2087" s="51">
        <v>106338</v>
      </c>
      <c r="B2087" s="30" t="s">
        <v>13751</v>
      </c>
      <c r="C2087" s="31" t="s">
        <v>13</v>
      </c>
      <c r="D2087" s="57">
        <v>0</v>
      </c>
      <c r="E2087" s="56">
        <v>0</v>
      </c>
    </row>
    <row r="2088" spans="1:5" ht="56.25" x14ac:dyDescent="0.25">
      <c r="A2088" s="51">
        <v>106339</v>
      </c>
      <c r="B2088" s="30" t="s">
        <v>13752</v>
      </c>
      <c r="C2088" s="31" t="s">
        <v>13</v>
      </c>
      <c r="D2088" s="57">
        <v>0</v>
      </c>
      <c r="E2088" s="56">
        <v>0</v>
      </c>
    </row>
    <row r="2089" spans="1:5" ht="67.5" x14ac:dyDescent="0.25">
      <c r="A2089" s="51">
        <v>106341</v>
      </c>
      <c r="B2089" s="30" t="s">
        <v>13753</v>
      </c>
      <c r="C2089" s="31" t="s">
        <v>13</v>
      </c>
      <c r="D2089" s="57">
        <v>274.27</v>
      </c>
      <c r="E2089" s="56">
        <v>274.27</v>
      </c>
    </row>
    <row r="2090" spans="1:5" ht="45" x14ac:dyDescent="0.25">
      <c r="A2090" s="51">
        <v>92237</v>
      </c>
      <c r="B2090" s="30" t="s">
        <v>711</v>
      </c>
      <c r="C2090" s="31" t="s">
        <v>13</v>
      </c>
      <c r="D2090" s="57">
        <v>29.95</v>
      </c>
      <c r="E2090" s="56">
        <v>29.95</v>
      </c>
    </row>
    <row r="2091" spans="1:5" ht="45" x14ac:dyDescent="0.25">
      <c r="A2091" s="51">
        <v>92239</v>
      </c>
      <c r="B2091" s="30" t="s">
        <v>713</v>
      </c>
      <c r="C2091" s="31" t="s">
        <v>13</v>
      </c>
      <c r="D2091" s="57">
        <v>4.8600000000000003</v>
      </c>
      <c r="E2091" s="56">
        <v>4.8600000000000003</v>
      </c>
    </row>
    <row r="2092" spans="1:5" ht="45" x14ac:dyDescent="0.25">
      <c r="A2092" s="51">
        <v>92238</v>
      </c>
      <c r="B2092" s="30" t="s">
        <v>712</v>
      </c>
      <c r="C2092" s="31" t="s">
        <v>13</v>
      </c>
      <c r="D2092" s="57">
        <v>12.04</v>
      </c>
      <c r="E2092" s="56">
        <v>12.04</v>
      </c>
    </row>
    <row r="2093" spans="1:5" ht="45" x14ac:dyDescent="0.25">
      <c r="A2093" s="51">
        <v>92240</v>
      </c>
      <c r="B2093" s="30" t="s">
        <v>714</v>
      </c>
      <c r="C2093" s="31" t="s">
        <v>13</v>
      </c>
      <c r="D2093" s="57">
        <v>53.6</v>
      </c>
      <c r="E2093" s="56">
        <v>53.6</v>
      </c>
    </row>
    <row r="2094" spans="1:5" ht="45" x14ac:dyDescent="0.25">
      <c r="A2094" s="51">
        <v>92241</v>
      </c>
      <c r="B2094" s="30" t="s">
        <v>715</v>
      </c>
      <c r="C2094" s="31" t="s">
        <v>13</v>
      </c>
      <c r="D2094" s="57">
        <v>281.97000000000003</v>
      </c>
      <c r="E2094" s="56">
        <v>281.97000000000003</v>
      </c>
    </row>
    <row r="2095" spans="1:5" ht="45" x14ac:dyDescent="0.25">
      <c r="A2095" s="51">
        <v>91640</v>
      </c>
      <c r="B2095" s="30" t="s">
        <v>689</v>
      </c>
      <c r="C2095" s="31" t="s">
        <v>13</v>
      </c>
      <c r="D2095" s="57">
        <v>41.08</v>
      </c>
      <c r="E2095" s="56">
        <v>41.08</v>
      </c>
    </row>
    <row r="2096" spans="1:5" ht="45" x14ac:dyDescent="0.25">
      <c r="A2096" s="51">
        <v>91642</v>
      </c>
      <c r="B2096" s="30" t="s">
        <v>691</v>
      </c>
      <c r="C2096" s="31" t="s">
        <v>13</v>
      </c>
      <c r="D2096" s="57">
        <v>6.69</v>
      </c>
      <c r="E2096" s="56">
        <v>6.69</v>
      </c>
    </row>
    <row r="2097" spans="1:5" ht="45" x14ac:dyDescent="0.25">
      <c r="A2097" s="51">
        <v>91641</v>
      </c>
      <c r="B2097" s="30" t="s">
        <v>690</v>
      </c>
      <c r="C2097" s="31" t="s">
        <v>13</v>
      </c>
      <c r="D2097" s="57">
        <v>16.559999999999999</v>
      </c>
      <c r="E2097" s="56">
        <v>16.559999999999999</v>
      </c>
    </row>
    <row r="2098" spans="1:5" ht="45" x14ac:dyDescent="0.25">
      <c r="A2098" s="51">
        <v>91643</v>
      </c>
      <c r="B2098" s="30" t="s">
        <v>692</v>
      </c>
      <c r="C2098" s="31" t="s">
        <v>13</v>
      </c>
      <c r="D2098" s="57">
        <v>73.88</v>
      </c>
      <c r="E2098" s="56">
        <v>73.88</v>
      </c>
    </row>
    <row r="2099" spans="1:5" ht="45" x14ac:dyDescent="0.25">
      <c r="A2099" s="51">
        <v>91644</v>
      </c>
      <c r="B2099" s="30" t="s">
        <v>693</v>
      </c>
      <c r="C2099" s="31" t="s">
        <v>13</v>
      </c>
      <c r="D2099" s="57">
        <v>307.57</v>
      </c>
      <c r="E2099" s="56">
        <v>307.57</v>
      </c>
    </row>
    <row r="2100" spans="1:5" ht="56.25" x14ac:dyDescent="0.25">
      <c r="A2100" s="51">
        <v>92105</v>
      </c>
      <c r="B2100" s="30" t="s">
        <v>4110</v>
      </c>
      <c r="C2100" s="31" t="s">
        <v>13</v>
      </c>
      <c r="D2100" s="57">
        <v>196.49</v>
      </c>
      <c r="E2100" s="56">
        <v>196.49</v>
      </c>
    </row>
    <row r="2101" spans="1:5" ht="56.25" x14ac:dyDescent="0.25">
      <c r="A2101" s="51">
        <v>92101</v>
      </c>
      <c r="B2101" s="30" t="s">
        <v>4106</v>
      </c>
      <c r="C2101" s="31" t="s">
        <v>13</v>
      </c>
      <c r="D2101" s="57">
        <v>46.45</v>
      </c>
      <c r="E2101" s="56">
        <v>46.45</v>
      </c>
    </row>
    <row r="2102" spans="1:5" ht="56.25" x14ac:dyDescent="0.25">
      <c r="A2102" s="51">
        <v>92103</v>
      </c>
      <c r="B2102" s="30" t="s">
        <v>4108</v>
      </c>
      <c r="C2102" s="31" t="s">
        <v>13</v>
      </c>
      <c r="D2102" s="57">
        <v>5.83</v>
      </c>
      <c r="E2102" s="56">
        <v>5.83</v>
      </c>
    </row>
    <row r="2103" spans="1:5" ht="56.25" x14ac:dyDescent="0.25">
      <c r="A2103" s="51">
        <v>92102</v>
      </c>
      <c r="B2103" s="30" t="s">
        <v>4107</v>
      </c>
      <c r="C2103" s="31" t="s">
        <v>13</v>
      </c>
      <c r="D2103" s="57">
        <v>14.42</v>
      </c>
      <c r="E2103" s="56">
        <v>14.42</v>
      </c>
    </row>
    <row r="2104" spans="1:5" ht="56.25" x14ac:dyDescent="0.25">
      <c r="A2104" s="51">
        <v>92104</v>
      </c>
      <c r="B2104" s="30" t="s">
        <v>4109</v>
      </c>
      <c r="C2104" s="31" t="s">
        <v>13</v>
      </c>
      <c r="D2104" s="57">
        <v>72.88</v>
      </c>
      <c r="E2104" s="56">
        <v>72.88</v>
      </c>
    </row>
    <row r="2105" spans="1:5" ht="45" x14ac:dyDescent="0.25">
      <c r="A2105" s="51">
        <v>91396</v>
      </c>
      <c r="B2105" s="30" t="s">
        <v>674</v>
      </c>
      <c r="C2105" s="31" t="s">
        <v>13</v>
      </c>
      <c r="D2105" s="57">
        <v>29.58</v>
      </c>
      <c r="E2105" s="56">
        <v>29.58</v>
      </c>
    </row>
    <row r="2106" spans="1:5" ht="45" x14ac:dyDescent="0.25">
      <c r="A2106" s="51">
        <v>91398</v>
      </c>
      <c r="B2106" s="30" t="s">
        <v>676</v>
      </c>
      <c r="C2106" s="31" t="s">
        <v>13</v>
      </c>
      <c r="D2106" s="57">
        <v>4.5999999999999996</v>
      </c>
      <c r="E2106" s="56">
        <v>4.5999999999999996</v>
      </c>
    </row>
    <row r="2107" spans="1:5" ht="45" x14ac:dyDescent="0.25">
      <c r="A2107" s="51">
        <v>91397</v>
      </c>
      <c r="B2107" s="30" t="s">
        <v>675</v>
      </c>
      <c r="C2107" s="31" t="s">
        <v>13</v>
      </c>
      <c r="D2107" s="57">
        <v>11.4</v>
      </c>
      <c r="E2107" s="56">
        <v>11.4</v>
      </c>
    </row>
    <row r="2108" spans="1:5" ht="45" x14ac:dyDescent="0.25">
      <c r="A2108" s="51">
        <v>5763</v>
      </c>
      <c r="B2108" s="30" t="s">
        <v>425</v>
      </c>
      <c r="C2108" s="31" t="s">
        <v>13</v>
      </c>
      <c r="D2108" s="57">
        <v>52.31</v>
      </c>
      <c r="E2108" s="56">
        <v>52.31</v>
      </c>
    </row>
    <row r="2109" spans="1:5" ht="45" x14ac:dyDescent="0.25">
      <c r="A2109" s="51">
        <v>53831</v>
      </c>
      <c r="B2109" s="30" t="s">
        <v>463</v>
      </c>
      <c r="C2109" s="31" t="s">
        <v>13</v>
      </c>
      <c r="D2109" s="57">
        <v>196.49</v>
      </c>
      <c r="E2109" s="56">
        <v>196.49</v>
      </c>
    </row>
    <row r="2110" spans="1:5" ht="45" x14ac:dyDescent="0.25">
      <c r="A2110" s="51">
        <v>106222</v>
      </c>
      <c r="B2110" s="30" t="s">
        <v>13754</v>
      </c>
      <c r="C2110" s="31" t="s">
        <v>13</v>
      </c>
      <c r="D2110" s="57">
        <v>29.49</v>
      </c>
      <c r="E2110" s="56">
        <v>29.49</v>
      </c>
    </row>
    <row r="2111" spans="1:5" ht="45" x14ac:dyDescent="0.25">
      <c r="A2111" s="51">
        <v>106225</v>
      </c>
      <c r="B2111" s="30" t="s">
        <v>13755</v>
      </c>
      <c r="C2111" s="31" t="s">
        <v>13</v>
      </c>
      <c r="D2111" s="57">
        <v>4.5199999999999996</v>
      </c>
      <c r="E2111" s="56">
        <v>4.5199999999999996</v>
      </c>
    </row>
    <row r="2112" spans="1:5" ht="45" x14ac:dyDescent="0.25">
      <c r="A2112" s="51">
        <v>106223</v>
      </c>
      <c r="B2112" s="30" t="s">
        <v>13756</v>
      </c>
      <c r="C2112" s="31" t="s">
        <v>13</v>
      </c>
      <c r="D2112" s="57">
        <v>11.19</v>
      </c>
      <c r="E2112" s="56">
        <v>11.19</v>
      </c>
    </row>
    <row r="2113" spans="1:5" ht="45" x14ac:dyDescent="0.25">
      <c r="A2113" s="51">
        <v>106224</v>
      </c>
      <c r="B2113" s="30" t="s">
        <v>13757</v>
      </c>
      <c r="C2113" s="31" t="s">
        <v>13</v>
      </c>
      <c r="D2113" s="57">
        <v>51.4</v>
      </c>
      <c r="E2113" s="56">
        <v>51.4</v>
      </c>
    </row>
    <row r="2114" spans="1:5" ht="45" x14ac:dyDescent="0.25">
      <c r="A2114" s="51">
        <v>106226</v>
      </c>
      <c r="B2114" s="30" t="s">
        <v>13758</v>
      </c>
      <c r="C2114" s="31" t="s">
        <v>13</v>
      </c>
      <c r="D2114" s="57">
        <v>161.18</v>
      </c>
      <c r="E2114" s="56">
        <v>161.18</v>
      </c>
    </row>
    <row r="2115" spans="1:5" ht="45" x14ac:dyDescent="0.25">
      <c r="A2115" s="51">
        <v>91359</v>
      </c>
      <c r="B2115" s="30" t="s">
        <v>657</v>
      </c>
      <c r="C2115" s="31" t="s">
        <v>13</v>
      </c>
      <c r="D2115" s="57">
        <v>21.36</v>
      </c>
      <c r="E2115" s="56">
        <v>21.36</v>
      </c>
    </row>
    <row r="2116" spans="1:5" ht="45" x14ac:dyDescent="0.25">
      <c r="A2116" s="51">
        <v>91361</v>
      </c>
      <c r="B2116" s="30" t="s">
        <v>659</v>
      </c>
      <c r="C2116" s="31" t="s">
        <v>13</v>
      </c>
      <c r="D2116" s="57">
        <v>3.29</v>
      </c>
      <c r="E2116" s="56">
        <v>3.29</v>
      </c>
    </row>
    <row r="2117" spans="1:5" ht="33.75" x14ac:dyDescent="0.25">
      <c r="A2117" s="51">
        <v>91360</v>
      </c>
      <c r="B2117" s="30" t="s">
        <v>658</v>
      </c>
      <c r="C2117" s="31" t="s">
        <v>13</v>
      </c>
      <c r="D2117" s="57">
        <v>8.15</v>
      </c>
      <c r="E2117" s="56">
        <v>8.15</v>
      </c>
    </row>
    <row r="2118" spans="1:5" ht="45" x14ac:dyDescent="0.25">
      <c r="A2118" s="51">
        <v>53882</v>
      </c>
      <c r="B2118" s="30" t="s">
        <v>472</v>
      </c>
      <c r="C2118" s="31" t="s">
        <v>13</v>
      </c>
      <c r="D2118" s="57">
        <v>37.42</v>
      </c>
      <c r="E2118" s="56">
        <v>37.42</v>
      </c>
    </row>
    <row r="2119" spans="1:5" ht="45" x14ac:dyDescent="0.25">
      <c r="A2119" s="51">
        <v>5747</v>
      </c>
      <c r="B2119" s="30" t="s">
        <v>422</v>
      </c>
      <c r="C2119" s="31" t="s">
        <v>13</v>
      </c>
      <c r="D2119" s="57">
        <v>161.47999999999999</v>
      </c>
      <c r="E2119" s="56">
        <v>161.47999999999999</v>
      </c>
    </row>
    <row r="2120" spans="1:5" ht="33.75" x14ac:dyDescent="0.25">
      <c r="A2120" s="51">
        <v>104699</v>
      </c>
      <c r="B2120" s="30" t="s">
        <v>6247</v>
      </c>
      <c r="C2120" s="31" t="s">
        <v>13</v>
      </c>
      <c r="D2120" s="57">
        <v>0</v>
      </c>
      <c r="E2120" s="56">
        <v>0</v>
      </c>
    </row>
    <row r="2121" spans="1:5" ht="45" x14ac:dyDescent="0.25">
      <c r="A2121" s="51">
        <v>104702</v>
      </c>
      <c r="B2121" s="30" t="s">
        <v>6248</v>
      </c>
      <c r="C2121" s="31" t="s">
        <v>13</v>
      </c>
      <c r="D2121" s="57">
        <v>0</v>
      </c>
      <c r="E2121" s="56">
        <v>0</v>
      </c>
    </row>
    <row r="2122" spans="1:5" ht="33.75" x14ac:dyDescent="0.25">
      <c r="A2122" s="51">
        <v>104700</v>
      </c>
      <c r="B2122" s="30" t="s">
        <v>6249</v>
      </c>
      <c r="C2122" s="31" t="s">
        <v>13</v>
      </c>
      <c r="D2122" s="57">
        <v>0</v>
      </c>
      <c r="E2122" s="56">
        <v>0</v>
      </c>
    </row>
    <row r="2123" spans="1:5" ht="33.75" x14ac:dyDescent="0.25">
      <c r="A2123" s="51">
        <v>104701</v>
      </c>
      <c r="B2123" s="30" t="s">
        <v>6250</v>
      </c>
      <c r="C2123" s="31" t="s">
        <v>13</v>
      </c>
      <c r="D2123" s="57">
        <v>0</v>
      </c>
      <c r="E2123" s="56">
        <v>0</v>
      </c>
    </row>
    <row r="2124" spans="1:5" ht="45" x14ac:dyDescent="0.25">
      <c r="A2124" s="51">
        <v>104703</v>
      </c>
      <c r="B2124" s="30" t="s">
        <v>4169</v>
      </c>
      <c r="C2124" s="31" t="s">
        <v>13</v>
      </c>
      <c r="D2124" s="57">
        <v>94.46</v>
      </c>
      <c r="E2124" s="56">
        <v>94.46</v>
      </c>
    </row>
    <row r="2125" spans="1:5" ht="45" x14ac:dyDescent="0.25">
      <c r="A2125" s="51">
        <v>91390</v>
      </c>
      <c r="B2125" s="30" t="s">
        <v>671</v>
      </c>
      <c r="C2125" s="31" t="s">
        <v>13</v>
      </c>
      <c r="D2125" s="57">
        <v>19.38</v>
      </c>
      <c r="E2125" s="56">
        <v>19.38</v>
      </c>
    </row>
    <row r="2126" spans="1:5" ht="45" x14ac:dyDescent="0.25">
      <c r="A2126" s="51">
        <v>91392</v>
      </c>
      <c r="B2126" s="30" t="s">
        <v>673</v>
      </c>
      <c r="C2126" s="31" t="s">
        <v>13</v>
      </c>
      <c r="D2126" s="57">
        <v>3.11</v>
      </c>
      <c r="E2126" s="56">
        <v>3.11</v>
      </c>
    </row>
    <row r="2127" spans="1:5" ht="45" x14ac:dyDescent="0.25">
      <c r="A2127" s="51">
        <v>91391</v>
      </c>
      <c r="B2127" s="30" t="s">
        <v>672</v>
      </c>
      <c r="C2127" s="31" t="s">
        <v>13</v>
      </c>
      <c r="D2127" s="57">
        <v>7.71</v>
      </c>
      <c r="E2127" s="56">
        <v>7.71</v>
      </c>
    </row>
    <row r="2128" spans="1:5" ht="45" x14ac:dyDescent="0.25">
      <c r="A2128" s="51">
        <v>73335</v>
      </c>
      <c r="B2128" s="30" t="s">
        <v>480</v>
      </c>
      <c r="C2128" s="31" t="s">
        <v>13</v>
      </c>
      <c r="D2128" s="57">
        <v>35.29</v>
      </c>
      <c r="E2128" s="56">
        <v>35.29</v>
      </c>
    </row>
    <row r="2129" spans="1:5" ht="56.25" x14ac:dyDescent="0.25">
      <c r="A2129" s="51">
        <v>73340</v>
      </c>
      <c r="B2129" s="30" t="s">
        <v>481</v>
      </c>
      <c r="C2129" s="31" t="s">
        <v>13</v>
      </c>
      <c r="D2129" s="57">
        <v>158.06</v>
      </c>
      <c r="E2129" s="56">
        <v>158.06</v>
      </c>
    </row>
    <row r="2130" spans="1:5" ht="45" x14ac:dyDescent="0.25">
      <c r="A2130" s="51">
        <v>89264</v>
      </c>
      <c r="B2130" s="30" t="s">
        <v>558</v>
      </c>
      <c r="C2130" s="31" t="s">
        <v>13</v>
      </c>
      <c r="D2130" s="57">
        <v>21.22</v>
      </c>
      <c r="E2130" s="56">
        <v>21.22</v>
      </c>
    </row>
    <row r="2131" spans="1:5" ht="56.25" x14ac:dyDescent="0.25">
      <c r="A2131" s="51">
        <v>89266</v>
      </c>
      <c r="B2131" s="30" t="s">
        <v>560</v>
      </c>
      <c r="C2131" s="31" t="s">
        <v>13</v>
      </c>
      <c r="D2131" s="57">
        <v>3.41</v>
      </c>
      <c r="E2131" s="56">
        <v>3.41</v>
      </c>
    </row>
    <row r="2132" spans="1:5" ht="45" x14ac:dyDescent="0.25">
      <c r="A2132" s="51">
        <v>89265</v>
      </c>
      <c r="B2132" s="30" t="s">
        <v>559</v>
      </c>
      <c r="C2132" s="31" t="s">
        <v>13</v>
      </c>
      <c r="D2132" s="57">
        <v>8.4600000000000009</v>
      </c>
      <c r="E2132" s="56">
        <v>8.4600000000000009</v>
      </c>
    </row>
    <row r="2133" spans="1:5" ht="45" x14ac:dyDescent="0.25">
      <c r="A2133" s="51">
        <v>5705</v>
      </c>
      <c r="B2133" s="30" t="s">
        <v>405</v>
      </c>
      <c r="C2133" s="31" t="s">
        <v>13</v>
      </c>
      <c r="D2133" s="57">
        <v>38.700000000000003</v>
      </c>
      <c r="E2133" s="56">
        <v>38.700000000000003</v>
      </c>
    </row>
    <row r="2134" spans="1:5" ht="56.25" x14ac:dyDescent="0.25">
      <c r="A2134" s="51">
        <v>53797</v>
      </c>
      <c r="B2134" s="30" t="s">
        <v>454</v>
      </c>
      <c r="C2134" s="31" t="s">
        <v>13</v>
      </c>
      <c r="D2134" s="57">
        <v>118.96</v>
      </c>
      <c r="E2134" s="56">
        <v>118.96</v>
      </c>
    </row>
    <row r="2135" spans="1:5" ht="56.25" x14ac:dyDescent="0.25">
      <c r="A2135" s="51">
        <v>106327</v>
      </c>
      <c r="B2135" s="30" t="s">
        <v>13759</v>
      </c>
      <c r="C2135" s="31" t="s">
        <v>13</v>
      </c>
      <c r="D2135" s="57">
        <v>0</v>
      </c>
      <c r="E2135" s="56">
        <v>0</v>
      </c>
    </row>
    <row r="2136" spans="1:5" ht="56.25" x14ac:dyDescent="0.25">
      <c r="A2136" s="51">
        <v>106330</v>
      </c>
      <c r="B2136" s="30" t="s">
        <v>13760</v>
      </c>
      <c r="C2136" s="31" t="s">
        <v>13</v>
      </c>
      <c r="D2136" s="57">
        <v>0</v>
      </c>
      <c r="E2136" s="56">
        <v>0</v>
      </c>
    </row>
    <row r="2137" spans="1:5" ht="56.25" x14ac:dyDescent="0.25">
      <c r="A2137" s="51">
        <v>106328</v>
      </c>
      <c r="B2137" s="30" t="s">
        <v>13761</v>
      </c>
      <c r="C2137" s="31" t="s">
        <v>13</v>
      </c>
      <c r="D2137" s="57">
        <v>0</v>
      </c>
      <c r="E2137" s="56">
        <v>0</v>
      </c>
    </row>
    <row r="2138" spans="1:5" ht="56.25" x14ac:dyDescent="0.25">
      <c r="A2138" s="51">
        <v>106329</v>
      </c>
      <c r="B2138" s="30" t="s">
        <v>13762</v>
      </c>
      <c r="C2138" s="31" t="s">
        <v>13</v>
      </c>
      <c r="D2138" s="57">
        <v>0</v>
      </c>
      <c r="E2138" s="56">
        <v>0</v>
      </c>
    </row>
    <row r="2139" spans="1:5" ht="56.25" x14ac:dyDescent="0.25">
      <c r="A2139" s="51">
        <v>106331</v>
      </c>
      <c r="B2139" s="30" t="s">
        <v>13763</v>
      </c>
      <c r="C2139" s="31" t="s">
        <v>13</v>
      </c>
      <c r="D2139" s="57">
        <v>101.6</v>
      </c>
      <c r="E2139" s="56">
        <v>101.6</v>
      </c>
    </row>
    <row r="2140" spans="1:5" ht="45" x14ac:dyDescent="0.25">
      <c r="A2140" s="51">
        <v>106227</v>
      </c>
      <c r="B2140" s="30" t="s">
        <v>13764</v>
      </c>
      <c r="C2140" s="31" t="s">
        <v>13</v>
      </c>
      <c r="D2140" s="57">
        <v>30.64</v>
      </c>
      <c r="E2140" s="56">
        <v>30.64</v>
      </c>
    </row>
    <row r="2141" spans="1:5" ht="56.25" x14ac:dyDescent="0.25">
      <c r="A2141" s="51">
        <v>106230</v>
      </c>
      <c r="B2141" s="30" t="s">
        <v>13765</v>
      </c>
      <c r="C2141" s="31" t="s">
        <v>13</v>
      </c>
      <c r="D2141" s="57">
        <v>5.08</v>
      </c>
      <c r="E2141" s="56">
        <v>5.08</v>
      </c>
    </row>
    <row r="2142" spans="1:5" ht="45" x14ac:dyDescent="0.25">
      <c r="A2142" s="51">
        <v>106228</v>
      </c>
      <c r="B2142" s="30" t="s">
        <v>13766</v>
      </c>
      <c r="C2142" s="31" t="s">
        <v>13</v>
      </c>
      <c r="D2142" s="57">
        <v>12.59</v>
      </c>
      <c r="E2142" s="56">
        <v>12.59</v>
      </c>
    </row>
    <row r="2143" spans="1:5" ht="45" x14ac:dyDescent="0.25">
      <c r="A2143" s="51">
        <v>106229</v>
      </c>
      <c r="B2143" s="30" t="s">
        <v>13767</v>
      </c>
      <c r="C2143" s="31" t="s">
        <v>13</v>
      </c>
      <c r="D2143" s="57">
        <v>57.45</v>
      </c>
      <c r="E2143" s="56">
        <v>57.45</v>
      </c>
    </row>
    <row r="2144" spans="1:5" ht="56.25" x14ac:dyDescent="0.25">
      <c r="A2144" s="51">
        <v>106231</v>
      </c>
      <c r="B2144" s="30" t="s">
        <v>13768</v>
      </c>
      <c r="C2144" s="31" t="s">
        <v>13</v>
      </c>
      <c r="D2144" s="57">
        <v>161.18</v>
      </c>
      <c r="E2144" s="56">
        <v>161.18</v>
      </c>
    </row>
    <row r="2145" spans="1:5" ht="56.25" x14ac:dyDescent="0.25">
      <c r="A2145" s="51">
        <v>106342</v>
      </c>
      <c r="B2145" s="30" t="s">
        <v>13769</v>
      </c>
      <c r="C2145" s="31" t="s">
        <v>13</v>
      </c>
      <c r="D2145" s="57">
        <v>0</v>
      </c>
      <c r="E2145" s="56">
        <v>0</v>
      </c>
    </row>
    <row r="2146" spans="1:5" ht="56.25" x14ac:dyDescent="0.25">
      <c r="A2146" s="51">
        <v>106345</v>
      </c>
      <c r="B2146" s="30" t="s">
        <v>13770</v>
      </c>
      <c r="C2146" s="31" t="s">
        <v>13</v>
      </c>
      <c r="D2146" s="57">
        <v>0</v>
      </c>
      <c r="E2146" s="56">
        <v>0</v>
      </c>
    </row>
    <row r="2147" spans="1:5" ht="56.25" x14ac:dyDescent="0.25">
      <c r="A2147" s="51">
        <v>106343</v>
      </c>
      <c r="B2147" s="30" t="s">
        <v>13771</v>
      </c>
      <c r="C2147" s="31" t="s">
        <v>13</v>
      </c>
      <c r="D2147" s="57">
        <v>0</v>
      </c>
      <c r="E2147" s="56">
        <v>0</v>
      </c>
    </row>
    <row r="2148" spans="1:5" ht="56.25" x14ac:dyDescent="0.25">
      <c r="A2148" s="51">
        <v>106344</v>
      </c>
      <c r="B2148" s="30" t="s">
        <v>13772</v>
      </c>
      <c r="C2148" s="31" t="s">
        <v>13</v>
      </c>
      <c r="D2148" s="57">
        <v>0</v>
      </c>
      <c r="E2148" s="56">
        <v>0</v>
      </c>
    </row>
    <row r="2149" spans="1:5" ht="56.25" x14ac:dyDescent="0.25">
      <c r="A2149" s="51">
        <v>106346</v>
      </c>
      <c r="B2149" s="30" t="s">
        <v>13773</v>
      </c>
      <c r="C2149" s="31" t="s">
        <v>13</v>
      </c>
      <c r="D2149" s="57">
        <v>161.18</v>
      </c>
      <c r="E2149" s="56">
        <v>161.18</v>
      </c>
    </row>
    <row r="2150" spans="1:5" ht="56.25" x14ac:dyDescent="0.25">
      <c r="A2150" s="51">
        <v>106332</v>
      </c>
      <c r="B2150" s="30" t="s">
        <v>13774</v>
      </c>
      <c r="C2150" s="31" t="s">
        <v>13</v>
      </c>
      <c r="D2150" s="57">
        <v>0</v>
      </c>
      <c r="E2150" s="56">
        <v>0</v>
      </c>
    </row>
    <row r="2151" spans="1:5" ht="56.25" x14ac:dyDescent="0.25">
      <c r="A2151" s="51">
        <v>106335</v>
      </c>
      <c r="B2151" s="30" t="s">
        <v>13775</v>
      </c>
      <c r="C2151" s="31" t="s">
        <v>13</v>
      </c>
      <c r="D2151" s="57">
        <v>0</v>
      </c>
      <c r="E2151" s="56">
        <v>0</v>
      </c>
    </row>
    <row r="2152" spans="1:5" ht="56.25" x14ac:dyDescent="0.25">
      <c r="A2152" s="51">
        <v>106333</v>
      </c>
      <c r="B2152" s="30" t="s">
        <v>13776</v>
      </c>
      <c r="C2152" s="31" t="s">
        <v>13</v>
      </c>
      <c r="D2152" s="57">
        <v>0</v>
      </c>
      <c r="E2152" s="56">
        <v>0</v>
      </c>
    </row>
    <row r="2153" spans="1:5" ht="56.25" x14ac:dyDescent="0.25">
      <c r="A2153" s="51">
        <v>106334</v>
      </c>
      <c r="B2153" s="30" t="s">
        <v>13777</v>
      </c>
      <c r="C2153" s="31" t="s">
        <v>13</v>
      </c>
      <c r="D2153" s="57">
        <v>0</v>
      </c>
      <c r="E2153" s="56">
        <v>0</v>
      </c>
    </row>
    <row r="2154" spans="1:5" ht="56.25" x14ac:dyDescent="0.25">
      <c r="A2154" s="51">
        <v>106336</v>
      </c>
      <c r="B2154" s="30" t="s">
        <v>13778</v>
      </c>
      <c r="C2154" s="31" t="s">
        <v>13</v>
      </c>
      <c r="D2154" s="57">
        <v>161.18</v>
      </c>
      <c r="E2154" s="56">
        <v>161.18</v>
      </c>
    </row>
    <row r="2155" spans="1:5" ht="33.75" x14ac:dyDescent="0.25">
      <c r="A2155" s="51">
        <v>91354</v>
      </c>
      <c r="B2155" s="30" t="s">
        <v>654</v>
      </c>
      <c r="C2155" s="31" t="s">
        <v>13</v>
      </c>
      <c r="D2155" s="57">
        <v>17.73</v>
      </c>
      <c r="E2155" s="56">
        <v>17.73</v>
      </c>
    </row>
    <row r="2156" spans="1:5" ht="33.75" x14ac:dyDescent="0.25">
      <c r="A2156" s="51">
        <v>91356</v>
      </c>
      <c r="B2156" s="30" t="s">
        <v>656</v>
      </c>
      <c r="C2156" s="31" t="s">
        <v>13</v>
      </c>
      <c r="D2156" s="57">
        <v>2.94</v>
      </c>
      <c r="E2156" s="56">
        <v>2.94</v>
      </c>
    </row>
    <row r="2157" spans="1:5" ht="33.75" x14ac:dyDescent="0.25">
      <c r="A2157" s="51">
        <v>91355</v>
      </c>
      <c r="B2157" s="30" t="s">
        <v>655</v>
      </c>
      <c r="C2157" s="31" t="s">
        <v>13</v>
      </c>
      <c r="D2157" s="57">
        <v>7.28</v>
      </c>
      <c r="E2157" s="56">
        <v>7.28</v>
      </c>
    </row>
    <row r="2158" spans="1:5" ht="33.75" x14ac:dyDescent="0.25">
      <c r="A2158" s="51">
        <v>5751</v>
      </c>
      <c r="B2158" s="30" t="s">
        <v>423</v>
      </c>
      <c r="C2158" s="31" t="s">
        <v>13</v>
      </c>
      <c r="D2158" s="57">
        <v>33.229999999999997</v>
      </c>
      <c r="E2158" s="56">
        <v>33.229999999999997</v>
      </c>
    </row>
    <row r="2159" spans="1:5" ht="33.75" x14ac:dyDescent="0.25">
      <c r="A2159" s="51">
        <v>53827</v>
      </c>
      <c r="B2159" s="30" t="s">
        <v>461</v>
      </c>
      <c r="C2159" s="31" t="s">
        <v>13</v>
      </c>
      <c r="D2159" s="57">
        <v>116.45</v>
      </c>
      <c r="E2159" s="56">
        <v>116.45</v>
      </c>
    </row>
    <row r="2160" spans="1:5" ht="33.75" x14ac:dyDescent="0.25">
      <c r="A2160" s="51">
        <v>91375</v>
      </c>
      <c r="B2160" s="30" t="s">
        <v>663</v>
      </c>
      <c r="C2160" s="31" t="s">
        <v>13</v>
      </c>
      <c r="D2160" s="57">
        <v>19.46</v>
      </c>
      <c r="E2160" s="56">
        <v>19.46</v>
      </c>
    </row>
    <row r="2161" spans="1:5" ht="33.75" x14ac:dyDescent="0.25">
      <c r="A2161" s="51">
        <v>91377</v>
      </c>
      <c r="B2161" s="30" t="s">
        <v>665</v>
      </c>
      <c r="C2161" s="31" t="s">
        <v>13</v>
      </c>
      <c r="D2161" s="57">
        <v>3.23</v>
      </c>
      <c r="E2161" s="56">
        <v>3.23</v>
      </c>
    </row>
    <row r="2162" spans="1:5" ht="33.75" x14ac:dyDescent="0.25">
      <c r="A2162" s="51">
        <v>91376</v>
      </c>
      <c r="B2162" s="30" t="s">
        <v>664</v>
      </c>
      <c r="C2162" s="31" t="s">
        <v>13</v>
      </c>
      <c r="D2162" s="57">
        <v>8</v>
      </c>
      <c r="E2162" s="56">
        <v>8</v>
      </c>
    </row>
    <row r="2163" spans="1:5" ht="33.75" x14ac:dyDescent="0.25">
      <c r="A2163" s="51">
        <v>5754</v>
      </c>
      <c r="B2163" s="30" t="s">
        <v>424</v>
      </c>
      <c r="C2163" s="31" t="s">
        <v>13</v>
      </c>
      <c r="D2163" s="57">
        <v>36.49</v>
      </c>
      <c r="E2163" s="56">
        <v>36.49</v>
      </c>
    </row>
    <row r="2164" spans="1:5" ht="45" x14ac:dyDescent="0.25">
      <c r="A2164" s="51">
        <v>53829</v>
      </c>
      <c r="B2164" s="30" t="s">
        <v>462</v>
      </c>
      <c r="C2164" s="31" t="s">
        <v>13</v>
      </c>
      <c r="D2164" s="57">
        <v>118.96</v>
      </c>
      <c r="E2164" s="56">
        <v>118.96</v>
      </c>
    </row>
    <row r="2165" spans="1:5" ht="33.75" x14ac:dyDescent="0.25">
      <c r="A2165" s="51">
        <v>91026</v>
      </c>
      <c r="B2165" s="30" t="s">
        <v>641</v>
      </c>
      <c r="C2165" s="31" t="s">
        <v>13</v>
      </c>
      <c r="D2165" s="57">
        <v>24.91</v>
      </c>
      <c r="E2165" s="56">
        <v>24.91</v>
      </c>
    </row>
    <row r="2166" spans="1:5" ht="45" x14ac:dyDescent="0.25">
      <c r="A2166" s="51">
        <v>91028</v>
      </c>
      <c r="B2166" s="30" t="s">
        <v>643</v>
      </c>
      <c r="C2166" s="31" t="s">
        <v>13</v>
      </c>
      <c r="D2166" s="57">
        <v>4.03</v>
      </c>
      <c r="E2166" s="56">
        <v>4.03</v>
      </c>
    </row>
    <row r="2167" spans="1:5" ht="33.75" x14ac:dyDescent="0.25">
      <c r="A2167" s="51">
        <v>91027</v>
      </c>
      <c r="B2167" s="30" t="s">
        <v>642</v>
      </c>
      <c r="C2167" s="31" t="s">
        <v>13</v>
      </c>
      <c r="D2167" s="57">
        <v>9.99</v>
      </c>
      <c r="E2167" s="56">
        <v>9.99</v>
      </c>
    </row>
    <row r="2168" spans="1:5" ht="33.75" x14ac:dyDescent="0.25">
      <c r="A2168" s="51">
        <v>91029</v>
      </c>
      <c r="B2168" s="30" t="s">
        <v>644</v>
      </c>
      <c r="C2168" s="31" t="s">
        <v>13</v>
      </c>
      <c r="D2168" s="57">
        <v>45.67</v>
      </c>
      <c r="E2168" s="56">
        <v>45.67</v>
      </c>
    </row>
    <row r="2169" spans="1:5" ht="45" x14ac:dyDescent="0.25">
      <c r="A2169" s="51">
        <v>91030</v>
      </c>
      <c r="B2169" s="30" t="s">
        <v>645</v>
      </c>
      <c r="C2169" s="31" t="s">
        <v>13</v>
      </c>
      <c r="D2169" s="57">
        <v>149.81</v>
      </c>
      <c r="E2169" s="56">
        <v>149.81</v>
      </c>
    </row>
    <row r="2170" spans="1:5" ht="56.25" x14ac:dyDescent="0.25">
      <c r="A2170" s="51">
        <v>106237</v>
      </c>
      <c r="B2170" s="30" t="s">
        <v>13779</v>
      </c>
      <c r="C2170" s="31" t="s">
        <v>13</v>
      </c>
      <c r="D2170" s="57">
        <v>0</v>
      </c>
      <c r="E2170" s="56">
        <v>0</v>
      </c>
    </row>
    <row r="2171" spans="1:5" ht="56.25" x14ac:dyDescent="0.25">
      <c r="A2171" s="51">
        <v>106240</v>
      </c>
      <c r="B2171" s="30" t="s">
        <v>13780</v>
      </c>
      <c r="C2171" s="31" t="s">
        <v>13</v>
      </c>
      <c r="D2171" s="57">
        <v>0</v>
      </c>
      <c r="E2171" s="56">
        <v>0</v>
      </c>
    </row>
    <row r="2172" spans="1:5" ht="56.25" x14ac:dyDescent="0.25">
      <c r="A2172" s="51">
        <v>106238</v>
      </c>
      <c r="B2172" s="30" t="s">
        <v>13781</v>
      </c>
      <c r="C2172" s="31" t="s">
        <v>13</v>
      </c>
      <c r="D2172" s="57">
        <v>0</v>
      </c>
      <c r="E2172" s="56">
        <v>0</v>
      </c>
    </row>
    <row r="2173" spans="1:5" ht="56.25" x14ac:dyDescent="0.25">
      <c r="A2173" s="51">
        <v>106239</v>
      </c>
      <c r="B2173" s="30" t="s">
        <v>13782</v>
      </c>
      <c r="C2173" s="31" t="s">
        <v>13</v>
      </c>
      <c r="D2173" s="57">
        <v>0</v>
      </c>
      <c r="E2173" s="56">
        <v>0</v>
      </c>
    </row>
    <row r="2174" spans="1:5" ht="56.25" x14ac:dyDescent="0.25">
      <c r="A2174" s="51">
        <v>106241</v>
      </c>
      <c r="B2174" s="30" t="s">
        <v>13783</v>
      </c>
      <c r="C2174" s="31" t="s">
        <v>13</v>
      </c>
      <c r="D2174" s="57">
        <v>226.61</v>
      </c>
      <c r="E2174" s="56">
        <v>226.61</v>
      </c>
    </row>
    <row r="2175" spans="1:5" ht="45" x14ac:dyDescent="0.25">
      <c r="A2175" s="51">
        <v>106352</v>
      </c>
      <c r="B2175" s="30" t="s">
        <v>13784</v>
      </c>
      <c r="C2175" s="31" t="s">
        <v>13</v>
      </c>
      <c r="D2175" s="57">
        <v>0</v>
      </c>
      <c r="E2175" s="56">
        <v>0</v>
      </c>
    </row>
    <row r="2176" spans="1:5" ht="56.25" x14ac:dyDescent="0.25">
      <c r="A2176" s="51">
        <v>106355</v>
      </c>
      <c r="B2176" s="30" t="s">
        <v>13785</v>
      </c>
      <c r="C2176" s="31" t="s">
        <v>13</v>
      </c>
      <c r="D2176" s="57">
        <v>0</v>
      </c>
      <c r="E2176" s="56">
        <v>0</v>
      </c>
    </row>
    <row r="2177" spans="1:5" ht="45" x14ac:dyDescent="0.25">
      <c r="A2177" s="51">
        <v>106353</v>
      </c>
      <c r="B2177" s="30" t="s">
        <v>13786</v>
      </c>
      <c r="C2177" s="31" t="s">
        <v>13</v>
      </c>
      <c r="D2177" s="57">
        <v>0</v>
      </c>
      <c r="E2177" s="56">
        <v>0</v>
      </c>
    </row>
    <row r="2178" spans="1:5" ht="45" x14ac:dyDescent="0.25">
      <c r="A2178" s="51">
        <v>106354</v>
      </c>
      <c r="B2178" s="30" t="s">
        <v>13787</v>
      </c>
      <c r="C2178" s="31" t="s">
        <v>13</v>
      </c>
      <c r="D2178" s="57">
        <v>0</v>
      </c>
      <c r="E2178" s="56">
        <v>0</v>
      </c>
    </row>
    <row r="2179" spans="1:5" ht="56.25" x14ac:dyDescent="0.25">
      <c r="A2179" s="51">
        <v>106356</v>
      </c>
      <c r="B2179" s="30" t="s">
        <v>13788</v>
      </c>
      <c r="C2179" s="31" t="s">
        <v>13</v>
      </c>
      <c r="D2179" s="57">
        <v>226.61</v>
      </c>
      <c r="E2179" s="56">
        <v>226.61</v>
      </c>
    </row>
    <row r="2180" spans="1:5" ht="56.25" x14ac:dyDescent="0.25">
      <c r="A2180" s="51">
        <v>106357</v>
      </c>
      <c r="B2180" s="30" t="s">
        <v>13789</v>
      </c>
      <c r="C2180" s="31" t="s">
        <v>13</v>
      </c>
      <c r="D2180" s="57">
        <v>0</v>
      </c>
      <c r="E2180" s="56">
        <v>0</v>
      </c>
    </row>
    <row r="2181" spans="1:5" ht="56.25" x14ac:dyDescent="0.25">
      <c r="A2181" s="51">
        <v>106360</v>
      </c>
      <c r="B2181" s="30" t="s">
        <v>13790</v>
      </c>
      <c r="C2181" s="31" t="s">
        <v>13</v>
      </c>
      <c r="D2181" s="57">
        <v>0</v>
      </c>
      <c r="E2181" s="56">
        <v>0</v>
      </c>
    </row>
    <row r="2182" spans="1:5" ht="56.25" x14ac:dyDescent="0.25">
      <c r="A2182" s="51">
        <v>106358</v>
      </c>
      <c r="B2182" s="30" t="s">
        <v>13791</v>
      </c>
      <c r="C2182" s="31" t="s">
        <v>13</v>
      </c>
      <c r="D2182" s="57">
        <v>0</v>
      </c>
      <c r="E2182" s="56">
        <v>0</v>
      </c>
    </row>
    <row r="2183" spans="1:5" ht="56.25" x14ac:dyDescent="0.25">
      <c r="A2183" s="51">
        <v>106359</v>
      </c>
      <c r="B2183" s="30" t="s">
        <v>13792</v>
      </c>
      <c r="C2183" s="31" t="s">
        <v>13</v>
      </c>
      <c r="D2183" s="57">
        <v>0</v>
      </c>
      <c r="E2183" s="56">
        <v>0</v>
      </c>
    </row>
    <row r="2184" spans="1:5" ht="56.25" x14ac:dyDescent="0.25">
      <c r="A2184" s="51">
        <v>106361</v>
      </c>
      <c r="B2184" s="30" t="s">
        <v>13793</v>
      </c>
      <c r="C2184" s="31" t="s">
        <v>13</v>
      </c>
      <c r="D2184" s="57">
        <v>307.57</v>
      </c>
      <c r="E2184" s="56">
        <v>307.57</v>
      </c>
    </row>
    <row r="2185" spans="1:5" ht="45" x14ac:dyDescent="0.25">
      <c r="A2185" s="51">
        <v>102812</v>
      </c>
      <c r="B2185" s="30" t="s">
        <v>6251</v>
      </c>
      <c r="C2185" s="31" t="s">
        <v>13</v>
      </c>
      <c r="D2185" s="57">
        <v>0</v>
      </c>
      <c r="E2185" s="56">
        <v>0</v>
      </c>
    </row>
    <row r="2186" spans="1:5" ht="45" x14ac:dyDescent="0.25">
      <c r="A2186" s="51">
        <v>102813</v>
      </c>
      <c r="B2186" s="30" t="s">
        <v>6252</v>
      </c>
      <c r="C2186" s="31" t="s">
        <v>13</v>
      </c>
      <c r="D2186" s="57">
        <v>0</v>
      </c>
      <c r="E2186" s="56">
        <v>0</v>
      </c>
    </row>
    <row r="2187" spans="1:5" ht="45" x14ac:dyDescent="0.25">
      <c r="A2187" s="51">
        <v>102814</v>
      </c>
      <c r="B2187" s="30" t="s">
        <v>6253</v>
      </c>
      <c r="C2187" s="31" t="s">
        <v>13</v>
      </c>
      <c r="D2187" s="57">
        <v>0</v>
      </c>
      <c r="E2187" s="56">
        <v>0</v>
      </c>
    </row>
    <row r="2188" spans="1:5" ht="45" x14ac:dyDescent="0.25">
      <c r="A2188" s="51">
        <v>102815</v>
      </c>
      <c r="B2188" s="30" t="s">
        <v>833</v>
      </c>
      <c r="C2188" s="31" t="s">
        <v>13</v>
      </c>
      <c r="D2188" s="57">
        <v>3.43</v>
      </c>
      <c r="E2188" s="56">
        <v>3.43</v>
      </c>
    </row>
    <row r="2189" spans="1:5" ht="22.5" x14ac:dyDescent="0.25">
      <c r="A2189" s="51">
        <v>91529</v>
      </c>
      <c r="B2189" s="30" t="s">
        <v>680</v>
      </c>
      <c r="C2189" s="31" t="s">
        <v>13</v>
      </c>
      <c r="D2189" s="57">
        <v>0.9</v>
      </c>
      <c r="E2189" s="56">
        <v>0.9</v>
      </c>
    </row>
    <row r="2190" spans="1:5" ht="22.5" x14ac:dyDescent="0.25">
      <c r="A2190" s="51">
        <v>91530</v>
      </c>
      <c r="B2190" s="30" t="s">
        <v>681</v>
      </c>
      <c r="C2190" s="31" t="s">
        <v>13</v>
      </c>
      <c r="D2190" s="57">
        <v>0.24</v>
      </c>
      <c r="E2190" s="56">
        <v>0.24</v>
      </c>
    </row>
    <row r="2191" spans="1:5" ht="22.5" x14ac:dyDescent="0.25">
      <c r="A2191" s="51">
        <v>91531</v>
      </c>
      <c r="B2191" s="30" t="s">
        <v>682</v>
      </c>
      <c r="C2191" s="31" t="s">
        <v>13</v>
      </c>
      <c r="D2191" s="57">
        <v>1.1299999999999999</v>
      </c>
      <c r="E2191" s="56">
        <v>1.1299999999999999</v>
      </c>
    </row>
    <row r="2192" spans="1:5" ht="33.75" x14ac:dyDescent="0.25">
      <c r="A2192" s="51">
        <v>91532</v>
      </c>
      <c r="B2192" s="30" t="s">
        <v>683</v>
      </c>
      <c r="C2192" s="31" t="s">
        <v>13</v>
      </c>
      <c r="D2192" s="57">
        <v>6.76</v>
      </c>
      <c r="E2192" s="56">
        <v>6.76</v>
      </c>
    </row>
    <row r="2193" spans="1:5" ht="22.5" x14ac:dyDescent="0.25">
      <c r="A2193" s="51">
        <v>95260</v>
      </c>
      <c r="B2193" s="30" t="s">
        <v>776</v>
      </c>
      <c r="C2193" s="31" t="s">
        <v>13</v>
      </c>
      <c r="D2193" s="57">
        <v>0.73</v>
      </c>
      <c r="E2193" s="56">
        <v>0.73</v>
      </c>
    </row>
    <row r="2194" spans="1:5" ht="22.5" x14ac:dyDescent="0.25">
      <c r="A2194" s="51">
        <v>95261</v>
      </c>
      <c r="B2194" s="30" t="s">
        <v>777</v>
      </c>
      <c r="C2194" s="31" t="s">
        <v>13</v>
      </c>
      <c r="D2194" s="57">
        <v>0.19</v>
      </c>
      <c r="E2194" s="56">
        <v>0.19</v>
      </c>
    </row>
    <row r="2195" spans="1:5" ht="22.5" x14ac:dyDescent="0.25">
      <c r="A2195" s="51">
        <v>95262</v>
      </c>
      <c r="B2195" s="30" t="s">
        <v>778</v>
      </c>
      <c r="C2195" s="31" t="s">
        <v>13</v>
      </c>
      <c r="D2195" s="57">
        <v>0.91</v>
      </c>
      <c r="E2195" s="56">
        <v>0.91</v>
      </c>
    </row>
    <row r="2196" spans="1:5" ht="22.5" x14ac:dyDescent="0.25">
      <c r="A2196" s="51">
        <v>95263</v>
      </c>
      <c r="B2196" s="30" t="s">
        <v>779</v>
      </c>
      <c r="C2196" s="31" t="s">
        <v>13</v>
      </c>
      <c r="D2196" s="57">
        <v>5.12</v>
      </c>
      <c r="E2196" s="56">
        <v>5.12</v>
      </c>
    </row>
    <row r="2197" spans="1:5" ht="33.75" x14ac:dyDescent="0.25">
      <c r="A2197" s="51">
        <v>90968</v>
      </c>
      <c r="B2197" s="30" t="s">
        <v>628</v>
      </c>
      <c r="C2197" s="31" t="s">
        <v>13</v>
      </c>
      <c r="D2197" s="57">
        <v>7.04</v>
      </c>
      <c r="E2197" s="56">
        <v>7.04</v>
      </c>
    </row>
    <row r="2198" spans="1:5" ht="33.75" x14ac:dyDescent="0.25">
      <c r="A2198" s="51">
        <v>90969</v>
      </c>
      <c r="B2198" s="30" t="s">
        <v>629</v>
      </c>
      <c r="C2198" s="31" t="s">
        <v>13</v>
      </c>
      <c r="D2198" s="57">
        <v>1.89</v>
      </c>
      <c r="E2198" s="56">
        <v>1.89</v>
      </c>
    </row>
    <row r="2199" spans="1:5" ht="33.75" x14ac:dyDescent="0.25">
      <c r="A2199" s="51">
        <v>90970</v>
      </c>
      <c r="B2199" s="30" t="s">
        <v>630</v>
      </c>
      <c r="C2199" s="31" t="s">
        <v>13</v>
      </c>
      <c r="D2199" s="57">
        <v>8.81</v>
      </c>
      <c r="E2199" s="56">
        <v>8.81</v>
      </c>
    </row>
    <row r="2200" spans="1:5" ht="33.75" x14ac:dyDescent="0.25">
      <c r="A2200" s="51">
        <v>90971</v>
      </c>
      <c r="B2200" s="30" t="s">
        <v>631</v>
      </c>
      <c r="C2200" s="31" t="s">
        <v>13</v>
      </c>
      <c r="D2200" s="57">
        <v>61.89</v>
      </c>
      <c r="E2200" s="56">
        <v>61.89</v>
      </c>
    </row>
    <row r="2201" spans="1:5" ht="33.75" x14ac:dyDescent="0.25">
      <c r="A2201" s="51">
        <v>90992</v>
      </c>
      <c r="B2201" s="30" t="s">
        <v>636</v>
      </c>
      <c r="C2201" s="31" t="s">
        <v>13</v>
      </c>
      <c r="D2201" s="57">
        <v>8.35</v>
      </c>
      <c r="E2201" s="56">
        <v>8.35</v>
      </c>
    </row>
    <row r="2202" spans="1:5" ht="33.75" x14ac:dyDescent="0.25">
      <c r="A2202" s="51">
        <v>90993</v>
      </c>
      <c r="B2202" s="30" t="s">
        <v>637</v>
      </c>
      <c r="C2202" s="31" t="s">
        <v>13</v>
      </c>
      <c r="D2202" s="57">
        <v>2.2400000000000002</v>
      </c>
      <c r="E2202" s="56">
        <v>2.2400000000000002</v>
      </c>
    </row>
    <row r="2203" spans="1:5" ht="33.75" x14ac:dyDescent="0.25">
      <c r="A2203" s="51">
        <v>90994</v>
      </c>
      <c r="B2203" s="30" t="s">
        <v>638</v>
      </c>
      <c r="C2203" s="31" t="s">
        <v>13</v>
      </c>
      <c r="D2203" s="57">
        <v>10.45</v>
      </c>
      <c r="E2203" s="56">
        <v>10.45</v>
      </c>
    </row>
    <row r="2204" spans="1:5" ht="33.75" x14ac:dyDescent="0.25">
      <c r="A2204" s="51">
        <v>90995</v>
      </c>
      <c r="B2204" s="30" t="s">
        <v>639</v>
      </c>
      <c r="C2204" s="31" t="s">
        <v>13</v>
      </c>
      <c r="D2204" s="57">
        <v>84.07</v>
      </c>
      <c r="E2204" s="56">
        <v>84.07</v>
      </c>
    </row>
    <row r="2205" spans="1:5" ht="33.75" x14ac:dyDescent="0.25">
      <c r="A2205" s="51">
        <v>90957</v>
      </c>
      <c r="B2205" s="30" t="s">
        <v>622</v>
      </c>
      <c r="C2205" s="31" t="s">
        <v>13</v>
      </c>
      <c r="D2205" s="57">
        <v>5.26</v>
      </c>
      <c r="E2205" s="56">
        <v>5.26</v>
      </c>
    </row>
    <row r="2206" spans="1:5" ht="33.75" x14ac:dyDescent="0.25">
      <c r="A2206" s="51">
        <v>90958</v>
      </c>
      <c r="B2206" s="30" t="s">
        <v>623</v>
      </c>
      <c r="C2206" s="31" t="s">
        <v>13</v>
      </c>
      <c r="D2206" s="57">
        <v>1.41</v>
      </c>
      <c r="E2206" s="56">
        <v>1.41</v>
      </c>
    </row>
    <row r="2207" spans="1:5" ht="33.75" x14ac:dyDescent="0.25">
      <c r="A2207" s="51">
        <v>5797</v>
      </c>
      <c r="B2207" s="30" t="s">
        <v>430</v>
      </c>
      <c r="C2207" s="31" t="s">
        <v>13</v>
      </c>
      <c r="D2207" s="57">
        <v>6.58</v>
      </c>
      <c r="E2207" s="56">
        <v>6.58</v>
      </c>
    </row>
    <row r="2208" spans="1:5" ht="33.75" x14ac:dyDescent="0.25">
      <c r="A2208" s="51">
        <v>53865</v>
      </c>
      <c r="B2208" s="30" t="s">
        <v>471</v>
      </c>
      <c r="C2208" s="31" t="s">
        <v>13</v>
      </c>
      <c r="D2208" s="57">
        <v>48.14</v>
      </c>
      <c r="E2208" s="56">
        <v>48.14</v>
      </c>
    </row>
    <row r="2209" spans="1:5" ht="33.75" x14ac:dyDescent="0.25">
      <c r="A2209" s="51">
        <v>90975</v>
      </c>
      <c r="B2209" s="30" t="s">
        <v>632</v>
      </c>
      <c r="C2209" s="31" t="s">
        <v>13</v>
      </c>
      <c r="D2209" s="57">
        <v>17.89</v>
      </c>
      <c r="E2209" s="56">
        <v>17.89</v>
      </c>
    </row>
    <row r="2210" spans="1:5" ht="33.75" x14ac:dyDescent="0.25">
      <c r="A2210" s="51">
        <v>90976</v>
      </c>
      <c r="B2210" s="30" t="s">
        <v>633</v>
      </c>
      <c r="C2210" s="31" t="s">
        <v>13</v>
      </c>
      <c r="D2210" s="57">
        <v>4.8</v>
      </c>
      <c r="E2210" s="56">
        <v>4.8</v>
      </c>
    </row>
    <row r="2211" spans="1:5" ht="33.75" x14ac:dyDescent="0.25">
      <c r="A2211" s="51">
        <v>90977</v>
      </c>
      <c r="B2211" s="30" t="s">
        <v>634</v>
      </c>
      <c r="C2211" s="31" t="s">
        <v>13</v>
      </c>
      <c r="D2211" s="57">
        <v>22.39</v>
      </c>
      <c r="E2211" s="56">
        <v>22.39</v>
      </c>
    </row>
    <row r="2212" spans="1:5" ht="33.75" x14ac:dyDescent="0.25">
      <c r="A2212" s="51">
        <v>90978</v>
      </c>
      <c r="B2212" s="30" t="s">
        <v>635</v>
      </c>
      <c r="C2212" s="31" t="s">
        <v>13</v>
      </c>
      <c r="D2212" s="57">
        <v>160.57</v>
      </c>
      <c r="E2212" s="56">
        <v>160.57</v>
      </c>
    </row>
    <row r="2213" spans="1:5" ht="33.75" x14ac:dyDescent="0.25">
      <c r="A2213" s="51">
        <v>90960</v>
      </c>
      <c r="B2213" s="30" t="s">
        <v>624</v>
      </c>
      <c r="C2213" s="31" t="s">
        <v>13</v>
      </c>
      <c r="D2213" s="57">
        <v>7.02</v>
      </c>
      <c r="E2213" s="56">
        <v>7.02</v>
      </c>
    </row>
    <row r="2214" spans="1:5" ht="33.75" x14ac:dyDescent="0.25">
      <c r="A2214" s="51">
        <v>90961</v>
      </c>
      <c r="B2214" s="30" t="s">
        <v>625</v>
      </c>
      <c r="C2214" s="31" t="s">
        <v>13</v>
      </c>
      <c r="D2214" s="57">
        <v>1.88</v>
      </c>
      <c r="E2214" s="56">
        <v>1.88</v>
      </c>
    </row>
    <row r="2215" spans="1:5" ht="33.75" x14ac:dyDescent="0.25">
      <c r="A2215" s="51">
        <v>90962</v>
      </c>
      <c r="B2215" s="30" t="s">
        <v>626</v>
      </c>
      <c r="C2215" s="31" t="s">
        <v>13</v>
      </c>
      <c r="D2215" s="57">
        <v>8.7899999999999991</v>
      </c>
      <c r="E2215" s="56">
        <v>8.7899999999999991</v>
      </c>
    </row>
    <row r="2216" spans="1:5" ht="33.75" x14ac:dyDescent="0.25">
      <c r="A2216" s="51">
        <v>90963</v>
      </c>
      <c r="B2216" s="30" t="s">
        <v>627</v>
      </c>
      <c r="C2216" s="31" t="s">
        <v>13</v>
      </c>
      <c r="D2216" s="57">
        <v>15.27</v>
      </c>
      <c r="E2216" s="56">
        <v>15.27</v>
      </c>
    </row>
    <row r="2217" spans="1:5" ht="33.75" x14ac:dyDescent="0.25">
      <c r="A2217" s="51">
        <v>102966</v>
      </c>
      <c r="B2217" s="30" t="s">
        <v>12355</v>
      </c>
      <c r="C2217" s="31" t="s">
        <v>13</v>
      </c>
      <c r="D2217" s="57">
        <v>0.17</v>
      </c>
      <c r="E2217" s="56">
        <v>0.17</v>
      </c>
    </row>
    <row r="2218" spans="1:5" ht="33.75" x14ac:dyDescent="0.25">
      <c r="A2218" s="51">
        <v>102967</v>
      </c>
      <c r="B2218" s="30" t="s">
        <v>12356</v>
      </c>
      <c r="C2218" s="31" t="s">
        <v>13</v>
      </c>
      <c r="D2218" s="57">
        <v>0.03</v>
      </c>
      <c r="E2218" s="56">
        <v>0.03</v>
      </c>
    </row>
    <row r="2219" spans="1:5" ht="33.75" x14ac:dyDescent="0.25">
      <c r="A2219" s="51">
        <v>102968</v>
      </c>
      <c r="B2219" s="30" t="s">
        <v>12357</v>
      </c>
      <c r="C2219" s="31" t="s">
        <v>13</v>
      </c>
      <c r="D2219" s="57">
        <v>0.16</v>
      </c>
      <c r="E2219" s="56">
        <v>0.16</v>
      </c>
    </row>
    <row r="2220" spans="1:5" ht="33.75" x14ac:dyDescent="0.25">
      <c r="A2220" s="51">
        <v>102969</v>
      </c>
      <c r="B2220" s="30" t="s">
        <v>4152</v>
      </c>
      <c r="C2220" s="31" t="s">
        <v>13</v>
      </c>
      <c r="D2220" s="57">
        <v>0.15</v>
      </c>
      <c r="E2220" s="56">
        <v>0.15</v>
      </c>
    </row>
    <row r="2221" spans="1:5" ht="33.75" x14ac:dyDescent="0.25">
      <c r="A2221" s="51">
        <v>102818</v>
      </c>
      <c r="B2221" s="30" t="s">
        <v>12358</v>
      </c>
      <c r="C2221" s="31" t="s">
        <v>13</v>
      </c>
      <c r="D2221" s="57">
        <v>0</v>
      </c>
      <c r="E2221" s="56">
        <v>0</v>
      </c>
    </row>
    <row r="2222" spans="1:5" ht="33.75" x14ac:dyDescent="0.25">
      <c r="A2222" s="51">
        <v>102819</v>
      </c>
      <c r="B2222" s="30" t="s">
        <v>12359</v>
      </c>
      <c r="C2222" s="31" t="s">
        <v>13</v>
      </c>
      <c r="D2222" s="57">
        <v>0</v>
      </c>
      <c r="E2222" s="56">
        <v>0</v>
      </c>
    </row>
    <row r="2223" spans="1:5" ht="33.75" x14ac:dyDescent="0.25">
      <c r="A2223" s="51">
        <v>102820</v>
      </c>
      <c r="B2223" s="30" t="s">
        <v>12360</v>
      </c>
      <c r="C2223" s="31" t="s">
        <v>13</v>
      </c>
      <c r="D2223" s="57">
        <v>0</v>
      </c>
      <c r="E2223" s="56">
        <v>0</v>
      </c>
    </row>
    <row r="2224" spans="1:5" ht="33.75" x14ac:dyDescent="0.25">
      <c r="A2224" s="51">
        <v>102832</v>
      </c>
      <c r="B2224" s="30" t="s">
        <v>12361</v>
      </c>
      <c r="C2224" s="31" t="s">
        <v>13</v>
      </c>
      <c r="D2224" s="57">
        <v>8.58</v>
      </c>
      <c r="E2224" s="56">
        <v>8.58</v>
      </c>
    </row>
    <row r="2225" spans="1:5" ht="33.75" x14ac:dyDescent="0.25">
      <c r="A2225" s="51">
        <v>102823</v>
      </c>
      <c r="B2225" s="30" t="s">
        <v>6254</v>
      </c>
      <c r="C2225" s="31" t="s">
        <v>13</v>
      </c>
      <c r="D2225" s="57">
        <v>0</v>
      </c>
      <c r="E2225" s="56">
        <v>0</v>
      </c>
    </row>
    <row r="2226" spans="1:5" ht="33.75" x14ac:dyDescent="0.25">
      <c r="A2226" s="51">
        <v>102824</v>
      </c>
      <c r="B2226" s="30" t="s">
        <v>6255</v>
      </c>
      <c r="C2226" s="31" t="s">
        <v>13</v>
      </c>
      <c r="D2226" s="57">
        <v>0</v>
      </c>
      <c r="E2226" s="56">
        <v>0</v>
      </c>
    </row>
    <row r="2227" spans="1:5" ht="33.75" x14ac:dyDescent="0.25">
      <c r="A2227" s="51">
        <v>102825</v>
      </c>
      <c r="B2227" s="30" t="s">
        <v>6256</v>
      </c>
      <c r="C2227" s="31" t="s">
        <v>13</v>
      </c>
      <c r="D2227" s="57">
        <v>0</v>
      </c>
      <c r="E2227" s="56">
        <v>0</v>
      </c>
    </row>
    <row r="2228" spans="1:5" ht="33.75" x14ac:dyDescent="0.25">
      <c r="A2228" s="51">
        <v>102826</v>
      </c>
      <c r="B2228" s="30" t="s">
        <v>4143</v>
      </c>
      <c r="C2228" s="31" t="s">
        <v>13</v>
      </c>
      <c r="D2228" s="57">
        <v>6.44</v>
      </c>
      <c r="E2228" s="56">
        <v>6.44</v>
      </c>
    </row>
    <row r="2229" spans="1:5" ht="45" x14ac:dyDescent="0.25">
      <c r="A2229" s="51">
        <v>103934</v>
      </c>
      <c r="B2229" s="30" t="s">
        <v>12362</v>
      </c>
      <c r="C2229" s="31" t="s">
        <v>13</v>
      </c>
      <c r="D2229" s="57">
        <v>0</v>
      </c>
      <c r="E2229" s="56">
        <v>0</v>
      </c>
    </row>
    <row r="2230" spans="1:5" ht="45" x14ac:dyDescent="0.25">
      <c r="A2230" s="51">
        <v>103935</v>
      </c>
      <c r="B2230" s="30" t="s">
        <v>12363</v>
      </c>
      <c r="C2230" s="31" t="s">
        <v>13</v>
      </c>
      <c r="D2230" s="57">
        <v>0</v>
      </c>
      <c r="E2230" s="56">
        <v>0</v>
      </c>
    </row>
    <row r="2231" spans="1:5" ht="45" x14ac:dyDescent="0.25">
      <c r="A2231" s="51">
        <v>103936</v>
      </c>
      <c r="B2231" s="30" t="s">
        <v>12364</v>
      </c>
      <c r="C2231" s="31" t="s">
        <v>13</v>
      </c>
      <c r="D2231" s="57">
        <v>0</v>
      </c>
      <c r="E2231" s="56">
        <v>0</v>
      </c>
    </row>
    <row r="2232" spans="1:5" ht="45" x14ac:dyDescent="0.25">
      <c r="A2232" s="51">
        <v>103937</v>
      </c>
      <c r="B2232" s="30" t="s">
        <v>12365</v>
      </c>
      <c r="C2232" s="31" t="s">
        <v>13</v>
      </c>
      <c r="D2232" s="57">
        <v>1.54</v>
      </c>
      <c r="E2232" s="56">
        <v>1.54</v>
      </c>
    </row>
    <row r="2233" spans="1:5" ht="45" x14ac:dyDescent="0.25">
      <c r="A2233" s="51">
        <v>103940</v>
      </c>
      <c r="B2233" s="30" t="s">
        <v>12366</v>
      </c>
      <c r="C2233" s="31" t="s">
        <v>13</v>
      </c>
      <c r="D2233" s="57">
        <v>0</v>
      </c>
      <c r="E2233" s="56">
        <v>0</v>
      </c>
    </row>
    <row r="2234" spans="1:5" ht="45" x14ac:dyDescent="0.25">
      <c r="A2234" s="51">
        <v>103941</v>
      </c>
      <c r="B2234" s="30" t="s">
        <v>12367</v>
      </c>
      <c r="C2234" s="31" t="s">
        <v>13</v>
      </c>
      <c r="D2234" s="57">
        <v>0</v>
      </c>
      <c r="E2234" s="56">
        <v>0</v>
      </c>
    </row>
    <row r="2235" spans="1:5" ht="45" x14ac:dyDescent="0.25">
      <c r="A2235" s="51">
        <v>103942</v>
      </c>
      <c r="B2235" s="30" t="s">
        <v>12368</v>
      </c>
      <c r="C2235" s="31" t="s">
        <v>13</v>
      </c>
      <c r="D2235" s="57">
        <v>0</v>
      </c>
      <c r="E2235" s="56">
        <v>0</v>
      </c>
    </row>
    <row r="2236" spans="1:5" ht="45" x14ac:dyDescent="0.25">
      <c r="A2236" s="51">
        <v>103943</v>
      </c>
      <c r="B2236" s="30" t="s">
        <v>12369</v>
      </c>
      <c r="C2236" s="31" t="s">
        <v>13</v>
      </c>
      <c r="D2236" s="57">
        <v>1.54</v>
      </c>
      <c r="E2236" s="56">
        <v>1.54</v>
      </c>
    </row>
    <row r="2237" spans="1:5" ht="33.75" x14ac:dyDescent="0.25">
      <c r="A2237" s="51">
        <v>106406</v>
      </c>
      <c r="B2237" s="30" t="s">
        <v>13794</v>
      </c>
      <c r="C2237" s="31" t="s">
        <v>13</v>
      </c>
      <c r="D2237" s="57">
        <v>9.8800000000000008</v>
      </c>
      <c r="E2237" s="56">
        <v>9.8800000000000008</v>
      </c>
    </row>
    <row r="2238" spans="1:5" ht="33.75" x14ac:dyDescent="0.25">
      <c r="A2238" s="51">
        <v>106407</v>
      </c>
      <c r="B2238" s="30" t="s">
        <v>13795</v>
      </c>
      <c r="C2238" s="31" t="s">
        <v>13</v>
      </c>
      <c r="D2238" s="57">
        <v>2.0299999999999998</v>
      </c>
      <c r="E2238" s="56">
        <v>2.0299999999999998</v>
      </c>
    </row>
    <row r="2239" spans="1:5" ht="33.75" x14ac:dyDescent="0.25">
      <c r="A2239" s="51">
        <v>106408</v>
      </c>
      <c r="B2239" s="30" t="s">
        <v>13796</v>
      </c>
      <c r="C2239" s="31" t="s">
        <v>13</v>
      </c>
      <c r="D2239" s="57">
        <v>6.86</v>
      </c>
      <c r="E2239" s="56">
        <v>6.86</v>
      </c>
    </row>
    <row r="2240" spans="1:5" ht="33.75" x14ac:dyDescent="0.25">
      <c r="A2240" s="51">
        <v>106409</v>
      </c>
      <c r="B2240" s="30" t="s">
        <v>13797</v>
      </c>
      <c r="C2240" s="31" t="s">
        <v>13</v>
      </c>
      <c r="D2240" s="57">
        <v>4.16</v>
      </c>
      <c r="E2240" s="56">
        <v>4.16</v>
      </c>
    </row>
    <row r="2241" spans="1:5" ht="45" x14ac:dyDescent="0.25">
      <c r="A2241" s="51">
        <v>91279</v>
      </c>
      <c r="B2241" s="30" t="s">
        <v>650</v>
      </c>
      <c r="C2241" s="31" t="s">
        <v>13</v>
      </c>
      <c r="D2241" s="57">
        <v>0.39</v>
      </c>
      <c r="E2241" s="56">
        <v>0.39</v>
      </c>
    </row>
    <row r="2242" spans="1:5" ht="45" x14ac:dyDescent="0.25">
      <c r="A2242" s="51">
        <v>91280</v>
      </c>
      <c r="B2242" s="30" t="s">
        <v>651</v>
      </c>
      <c r="C2242" s="31" t="s">
        <v>13</v>
      </c>
      <c r="D2242" s="57">
        <v>0.08</v>
      </c>
      <c r="E2242" s="56">
        <v>0.08</v>
      </c>
    </row>
    <row r="2243" spans="1:5" ht="45" x14ac:dyDescent="0.25">
      <c r="A2243" s="51">
        <v>91281</v>
      </c>
      <c r="B2243" s="30" t="s">
        <v>652</v>
      </c>
      <c r="C2243" s="31" t="s">
        <v>13</v>
      </c>
      <c r="D2243" s="57">
        <v>0.5</v>
      </c>
      <c r="E2243" s="56">
        <v>0.5</v>
      </c>
    </row>
    <row r="2244" spans="1:5" ht="45" x14ac:dyDescent="0.25">
      <c r="A2244" s="51">
        <v>91282</v>
      </c>
      <c r="B2244" s="30" t="s">
        <v>653</v>
      </c>
      <c r="C2244" s="31" t="s">
        <v>13</v>
      </c>
      <c r="D2244" s="57">
        <v>9.52</v>
      </c>
      <c r="E2244" s="56">
        <v>9.52</v>
      </c>
    </row>
    <row r="2245" spans="1:5" ht="22.5" x14ac:dyDescent="0.25">
      <c r="A2245" s="51">
        <v>95278</v>
      </c>
      <c r="B2245" s="30" t="s">
        <v>4135</v>
      </c>
      <c r="C2245" s="31" t="s">
        <v>13</v>
      </c>
      <c r="D2245" s="57">
        <v>0.73</v>
      </c>
      <c r="E2245" s="56">
        <v>0.73</v>
      </c>
    </row>
    <row r="2246" spans="1:5" ht="22.5" x14ac:dyDescent="0.25">
      <c r="A2246" s="51">
        <v>95279</v>
      </c>
      <c r="B2246" s="30" t="s">
        <v>4136</v>
      </c>
      <c r="C2246" s="31" t="s">
        <v>13</v>
      </c>
      <c r="D2246" s="57">
        <v>0.15</v>
      </c>
      <c r="E2246" s="56">
        <v>0.15</v>
      </c>
    </row>
    <row r="2247" spans="1:5" ht="22.5" x14ac:dyDescent="0.25">
      <c r="A2247" s="51">
        <v>95280</v>
      </c>
      <c r="B2247" s="30" t="s">
        <v>4137</v>
      </c>
      <c r="C2247" s="31" t="s">
        <v>13</v>
      </c>
      <c r="D2247" s="57">
        <v>0.71</v>
      </c>
      <c r="E2247" s="56">
        <v>0.71</v>
      </c>
    </row>
    <row r="2248" spans="1:5" ht="22.5" x14ac:dyDescent="0.25">
      <c r="A2248" s="51">
        <v>95281</v>
      </c>
      <c r="B2248" s="30" t="s">
        <v>12370</v>
      </c>
      <c r="C2248" s="31" t="s">
        <v>13</v>
      </c>
      <c r="D2248" s="57">
        <v>9.4600000000000009</v>
      </c>
      <c r="E2248" s="56">
        <v>9.4600000000000009</v>
      </c>
    </row>
    <row r="2249" spans="1:5" ht="22.5" x14ac:dyDescent="0.25">
      <c r="A2249" s="51">
        <v>95124</v>
      </c>
      <c r="B2249" s="30" t="s">
        <v>764</v>
      </c>
      <c r="C2249" s="31" t="s">
        <v>13</v>
      </c>
      <c r="D2249" s="57">
        <v>6.26</v>
      </c>
      <c r="E2249" s="56">
        <v>6.26</v>
      </c>
    </row>
    <row r="2250" spans="1:5" ht="22.5" x14ac:dyDescent="0.25">
      <c r="A2250" s="51">
        <v>95123</v>
      </c>
      <c r="B2250" s="30" t="s">
        <v>763</v>
      </c>
      <c r="C2250" s="31" t="s">
        <v>13</v>
      </c>
      <c r="D2250" s="57">
        <v>20.309999999999999</v>
      </c>
      <c r="E2250" s="56">
        <v>20.309999999999999</v>
      </c>
    </row>
    <row r="2251" spans="1:5" ht="22.5" x14ac:dyDescent="0.25">
      <c r="A2251" s="51">
        <v>95125</v>
      </c>
      <c r="B2251" s="30" t="s">
        <v>765</v>
      </c>
      <c r="C2251" s="31" t="s">
        <v>13</v>
      </c>
      <c r="D2251" s="57">
        <v>22.22</v>
      </c>
      <c r="E2251" s="56">
        <v>22.22</v>
      </c>
    </row>
    <row r="2252" spans="1:5" ht="22.5" x14ac:dyDescent="0.25">
      <c r="A2252" s="51">
        <v>95126</v>
      </c>
      <c r="B2252" s="30" t="s">
        <v>4659</v>
      </c>
      <c r="C2252" s="31" t="s">
        <v>13</v>
      </c>
      <c r="D2252" s="57">
        <v>150.36000000000001</v>
      </c>
      <c r="E2252" s="56">
        <v>150.36000000000001</v>
      </c>
    </row>
    <row r="2253" spans="1:5" ht="22.5" x14ac:dyDescent="0.25">
      <c r="A2253" s="51">
        <v>92040</v>
      </c>
      <c r="B2253" s="30" t="s">
        <v>698</v>
      </c>
      <c r="C2253" s="31" t="s">
        <v>13</v>
      </c>
      <c r="D2253" s="57">
        <v>7.36</v>
      </c>
      <c r="E2253" s="56">
        <v>7.36</v>
      </c>
    </row>
    <row r="2254" spans="1:5" ht="22.5" x14ac:dyDescent="0.25">
      <c r="A2254" s="51">
        <v>92041</v>
      </c>
      <c r="B2254" s="30" t="s">
        <v>699</v>
      </c>
      <c r="C2254" s="31" t="s">
        <v>13</v>
      </c>
      <c r="D2254" s="57">
        <v>1.51</v>
      </c>
      <c r="E2254" s="56">
        <v>1.51</v>
      </c>
    </row>
    <row r="2255" spans="1:5" ht="22.5" x14ac:dyDescent="0.25">
      <c r="A2255" s="51">
        <v>92042</v>
      </c>
      <c r="B2255" s="30" t="s">
        <v>700</v>
      </c>
      <c r="C2255" s="31" t="s">
        <v>13</v>
      </c>
      <c r="D2255" s="57">
        <v>6.13</v>
      </c>
      <c r="E2255" s="56">
        <v>6.13</v>
      </c>
    </row>
    <row r="2256" spans="1:5" ht="33.75" x14ac:dyDescent="0.25">
      <c r="A2256" s="51">
        <v>106410</v>
      </c>
      <c r="B2256" s="30" t="s">
        <v>13798</v>
      </c>
      <c r="C2256" s="31" t="s">
        <v>13</v>
      </c>
      <c r="D2256" s="57">
        <v>4.76</v>
      </c>
      <c r="E2256" s="56">
        <v>4.76</v>
      </c>
    </row>
    <row r="2257" spans="1:5" ht="33.75" x14ac:dyDescent="0.25">
      <c r="A2257" s="51">
        <v>106411</v>
      </c>
      <c r="B2257" s="30" t="s">
        <v>13799</v>
      </c>
      <c r="C2257" s="31" t="s">
        <v>13</v>
      </c>
      <c r="D2257" s="57">
        <v>2.02</v>
      </c>
      <c r="E2257" s="56">
        <v>2.02</v>
      </c>
    </row>
    <row r="2258" spans="1:5" ht="33.75" x14ac:dyDescent="0.25">
      <c r="A2258" s="51">
        <v>106412</v>
      </c>
      <c r="B2258" s="30" t="s">
        <v>13800</v>
      </c>
      <c r="C2258" s="31" t="s">
        <v>13</v>
      </c>
      <c r="D2258" s="57">
        <v>5.21</v>
      </c>
      <c r="E2258" s="56">
        <v>5.21</v>
      </c>
    </row>
    <row r="2259" spans="1:5" ht="33.75" x14ac:dyDescent="0.25">
      <c r="A2259" s="51">
        <v>106413</v>
      </c>
      <c r="B2259" s="30" t="s">
        <v>13801</v>
      </c>
      <c r="C2259" s="31" t="s">
        <v>13</v>
      </c>
      <c r="D2259" s="57">
        <v>2.56</v>
      </c>
      <c r="E2259" s="56">
        <v>2.56</v>
      </c>
    </row>
    <row r="2260" spans="1:5" x14ac:dyDescent="0.25">
      <c r="A2260" s="51">
        <v>102829</v>
      </c>
      <c r="B2260" s="30" t="s">
        <v>6257</v>
      </c>
      <c r="C2260" s="31" t="s">
        <v>13</v>
      </c>
      <c r="D2260" s="57">
        <v>0</v>
      </c>
      <c r="E2260" s="56">
        <v>0</v>
      </c>
    </row>
    <row r="2261" spans="1:5" x14ac:dyDescent="0.25">
      <c r="A2261" s="51">
        <v>102830</v>
      </c>
      <c r="B2261" s="30" t="s">
        <v>6258</v>
      </c>
      <c r="C2261" s="31" t="s">
        <v>13</v>
      </c>
      <c r="D2261" s="57">
        <v>0</v>
      </c>
      <c r="E2261" s="56">
        <v>0</v>
      </c>
    </row>
    <row r="2262" spans="1:5" x14ac:dyDescent="0.25">
      <c r="A2262" s="51">
        <v>102831</v>
      </c>
      <c r="B2262" s="30" t="s">
        <v>6259</v>
      </c>
      <c r="C2262" s="31" t="s">
        <v>13</v>
      </c>
      <c r="D2262" s="57">
        <v>0</v>
      </c>
      <c r="E2262" s="56">
        <v>0</v>
      </c>
    </row>
    <row r="2263" spans="1:5" ht="22.5" x14ac:dyDescent="0.25">
      <c r="A2263" s="51">
        <v>92114</v>
      </c>
      <c r="B2263" s="30" t="s">
        <v>4115</v>
      </c>
      <c r="C2263" s="31" t="s">
        <v>13</v>
      </c>
      <c r="D2263" s="57">
        <v>0.25</v>
      </c>
      <c r="E2263" s="56">
        <v>0.25</v>
      </c>
    </row>
    <row r="2264" spans="1:5" x14ac:dyDescent="0.25">
      <c r="A2264" s="51">
        <v>92115</v>
      </c>
      <c r="B2264" s="30" t="s">
        <v>4116</v>
      </c>
      <c r="C2264" s="31" t="s">
        <v>13</v>
      </c>
      <c r="D2264" s="57">
        <v>0.05</v>
      </c>
      <c r="E2264" s="56">
        <v>0.05</v>
      </c>
    </row>
    <row r="2265" spans="1:5" ht="22.5" x14ac:dyDescent="0.25">
      <c r="A2265" s="51">
        <v>92116</v>
      </c>
      <c r="B2265" s="30" t="s">
        <v>4117</v>
      </c>
      <c r="C2265" s="31" t="s">
        <v>13</v>
      </c>
      <c r="D2265" s="57">
        <v>0.17</v>
      </c>
      <c r="E2265" s="56">
        <v>0.17</v>
      </c>
    </row>
    <row r="2266" spans="1:5" ht="22.5" x14ac:dyDescent="0.25">
      <c r="A2266" s="51">
        <v>102912</v>
      </c>
      <c r="B2266" s="30" t="s">
        <v>6260</v>
      </c>
      <c r="C2266" s="31" t="s">
        <v>13</v>
      </c>
      <c r="D2266" s="57">
        <v>0</v>
      </c>
      <c r="E2266" s="56">
        <v>0</v>
      </c>
    </row>
    <row r="2267" spans="1:5" ht="22.5" x14ac:dyDescent="0.25">
      <c r="A2267" s="51">
        <v>102913</v>
      </c>
      <c r="B2267" s="30" t="s">
        <v>6261</v>
      </c>
      <c r="C2267" s="31" t="s">
        <v>13</v>
      </c>
      <c r="D2267" s="57">
        <v>0</v>
      </c>
      <c r="E2267" s="56">
        <v>0</v>
      </c>
    </row>
    <row r="2268" spans="1:5" ht="22.5" x14ac:dyDescent="0.25">
      <c r="A2268" s="51">
        <v>102914</v>
      </c>
      <c r="B2268" s="30" t="s">
        <v>6262</v>
      </c>
      <c r="C2268" s="31" t="s">
        <v>13</v>
      </c>
      <c r="D2268" s="57">
        <v>0</v>
      </c>
      <c r="E2268" s="56">
        <v>0</v>
      </c>
    </row>
    <row r="2269" spans="1:5" ht="22.5" x14ac:dyDescent="0.25">
      <c r="A2269" s="51">
        <v>102915</v>
      </c>
      <c r="B2269" s="30" t="s">
        <v>4147</v>
      </c>
      <c r="C2269" s="31" t="s">
        <v>13</v>
      </c>
      <c r="D2269" s="57">
        <v>0.63</v>
      </c>
      <c r="E2269" s="56">
        <v>0.63</v>
      </c>
    </row>
    <row r="2270" spans="1:5" ht="45" x14ac:dyDescent="0.25">
      <c r="A2270" s="51">
        <v>95716</v>
      </c>
      <c r="B2270" s="30" t="s">
        <v>787</v>
      </c>
      <c r="C2270" s="31" t="s">
        <v>13</v>
      </c>
      <c r="D2270" s="57">
        <v>65.709999999999994</v>
      </c>
      <c r="E2270" s="56">
        <v>65.709999999999994</v>
      </c>
    </row>
    <row r="2271" spans="1:5" ht="45" x14ac:dyDescent="0.25">
      <c r="A2271" s="51">
        <v>95717</v>
      </c>
      <c r="B2271" s="30" t="s">
        <v>788</v>
      </c>
      <c r="C2271" s="31" t="s">
        <v>13</v>
      </c>
      <c r="D2271" s="57">
        <v>17.36</v>
      </c>
      <c r="E2271" s="56">
        <v>17.36</v>
      </c>
    </row>
    <row r="2272" spans="1:5" ht="45" x14ac:dyDescent="0.25">
      <c r="A2272" s="51">
        <v>95718</v>
      </c>
      <c r="B2272" s="30" t="s">
        <v>789</v>
      </c>
      <c r="C2272" s="31" t="s">
        <v>13</v>
      </c>
      <c r="D2272" s="57">
        <v>82.13</v>
      </c>
      <c r="E2272" s="56">
        <v>82.13</v>
      </c>
    </row>
    <row r="2273" spans="1:5" ht="45" x14ac:dyDescent="0.25">
      <c r="A2273" s="51">
        <v>95719</v>
      </c>
      <c r="B2273" s="30" t="s">
        <v>790</v>
      </c>
      <c r="C2273" s="31" t="s">
        <v>13</v>
      </c>
      <c r="D2273" s="57">
        <v>91.83</v>
      </c>
      <c r="E2273" s="56">
        <v>91.83</v>
      </c>
    </row>
    <row r="2274" spans="1:5" ht="33.75" x14ac:dyDescent="0.25">
      <c r="A2274" s="51">
        <v>104712</v>
      </c>
      <c r="B2274" s="30" t="s">
        <v>5890</v>
      </c>
      <c r="C2274" s="31" t="s">
        <v>13</v>
      </c>
      <c r="D2274" s="57">
        <v>61.76</v>
      </c>
      <c r="E2274" s="56">
        <v>61.76</v>
      </c>
    </row>
    <row r="2275" spans="1:5" ht="33.75" x14ac:dyDescent="0.25">
      <c r="A2275" s="51">
        <v>104713</v>
      </c>
      <c r="B2275" s="30" t="s">
        <v>5891</v>
      </c>
      <c r="C2275" s="31" t="s">
        <v>13</v>
      </c>
      <c r="D2275" s="57">
        <v>16.32</v>
      </c>
      <c r="E2275" s="56">
        <v>16.32</v>
      </c>
    </row>
    <row r="2276" spans="1:5" ht="33.75" x14ac:dyDescent="0.25">
      <c r="A2276" s="51">
        <v>104714</v>
      </c>
      <c r="B2276" s="30" t="s">
        <v>5892</v>
      </c>
      <c r="C2276" s="31" t="s">
        <v>13</v>
      </c>
      <c r="D2276" s="57">
        <v>77.2</v>
      </c>
      <c r="E2276" s="56">
        <v>77.2</v>
      </c>
    </row>
    <row r="2277" spans="1:5" ht="33.75" x14ac:dyDescent="0.25">
      <c r="A2277" s="51">
        <v>104715</v>
      </c>
      <c r="B2277" s="30" t="s">
        <v>12371</v>
      </c>
      <c r="C2277" s="31" t="s">
        <v>13</v>
      </c>
      <c r="D2277" s="57">
        <v>91.83</v>
      </c>
      <c r="E2277" s="56">
        <v>91.83</v>
      </c>
    </row>
    <row r="2278" spans="1:5" ht="33.75" x14ac:dyDescent="0.25">
      <c r="A2278" s="51">
        <v>106394</v>
      </c>
      <c r="B2278" s="30" t="s">
        <v>13802</v>
      </c>
      <c r="C2278" s="31" t="s">
        <v>13</v>
      </c>
      <c r="D2278" s="57">
        <v>0</v>
      </c>
      <c r="E2278" s="56">
        <v>0</v>
      </c>
    </row>
    <row r="2279" spans="1:5" ht="33.75" x14ac:dyDescent="0.25">
      <c r="A2279" s="51">
        <v>106395</v>
      </c>
      <c r="B2279" s="30" t="s">
        <v>13803</v>
      </c>
      <c r="C2279" s="31" t="s">
        <v>13</v>
      </c>
      <c r="D2279" s="57">
        <v>0</v>
      </c>
      <c r="E2279" s="56">
        <v>0</v>
      </c>
    </row>
    <row r="2280" spans="1:5" ht="33.75" x14ac:dyDescent="0.25">
      <c r="A2280" s="51">
        <v>106396</v>
      </c>
      <c r="B2280" s="30" t="s">
        <v>13804</v>
      </c>
      <c r="C2280" s="31" t="s">
        <v>13</v>
      </c>
      <c r="D2280" s="57">
        <v>0</v>
      </c>
      <c r="E2280" s="56">
        <v>0</v>
      </c>
    </row>
    <row r="2281" spans="1:5" ht="45" x14ac:dyDescent="0.25">
      <c r="A2281" s="51">
        <v>106397</v>
      </c>
      <c r="B2281" s="30" t="s">
        <v>13805</v>
      </c>
      <c r="C2281" s="31" t="s">
        <v>13</v>
      </c>
      <c r="D2281" s="57">
        <v>91.83</v>
      </c>
      <c r="E2281" s="56">
        <v>91.83</v>
      </c>
    </row>
    <row r="2282" spans="1:5" ht="56.25" x14ac:dyDescent="0.25">
      <c r="A2282" s="51">
        <v>106400</v>
      </c>
      <c r="B2282" s="30" t="s">
        <v>13806</v>
      </c>
      <c r="C2282" s="31" t="s">
        <v>13</v>
      </c>
      <c r="D2282" s="57">
        <v>0</v>
      </c>
      <c r="E2282" s="56">
        <v>0</v>
      </c>
    </row>
    <row r="2283" spans="1:5" ht="45" x14ac:dyDescent="0.25">
      <c r="A2283" s="51">
        <v>106401</v>
      </c>
      <c r="B2283" s="30" t="s">
        <v>13807</v>
      </c>
      <c r="C2283" s="31" t="s">
        <v>13</v>
      </c>
      <c r="D2283" s="57">
        <v>0</v>
      </c>
      <c r="E2283" s="56">
        <v>0</v>
      </c>
    </row>
    <row r="2284" spans="1:5" ht="56.25" x14ac:dyDescent="0.25">
      <c r="A2284" s="51">
        <v>106402</v>
      </c>
      <c r="B2284" s="30" t="s">
        <v>13808</v>
      </c>
      <c r="C2284" s="31" t="s">
        <v>13</v>
      </c>
      <c r="D2284" s="57">
        <v>0</v>
      </c>
      <c r="E2284" s="56">
        <v>0</v>
      </c>
    </row>
    <row r="2285" spans="1:5" ht="56.25" x14ac:dyDescent="0.25">
      <c r="A2285" s="51">
        <v>106403</v>
      </c>
      <c r="B2285" s="30" t="s">
        <v>13809</v>
      </c>
      <c r="C2285" s="31" t="s">
        <v>13</v>
      </c>
      <c r="D2285" s="57">
        <v>91.83</v>
      </c>
      <c r="E2285" s="56">
        <v>91.83</v>
      </c>
    </row>
    <row r="2286" spans="1:5" ht="33.75" x14ac:dyDescent="0.25">
      <c r="A2286" s="51">
        <v>102894</v>
      </c>
      <c r="B2286" s="30" t="s">
        <v>6263</v>
      </c>
      <c r="C2286" s="31" t="s">
        <v>13</v>
      </c>
      <c r="D2286" s="57">
        <v>0</v>
      </c>
      <c r="E2286" s="56">
        <v>0</v>
      </c>
    </row>
    <row r="2287" spans="1:5" ht="33.75" x14ac:dyDescent="0.25">
      <c r="A2287" s="51">
        <v>104161</v>
      </c>
      <c r="B2287" s="30" t="s">
        <v>6264</v>
      </c>
      <c r="C2287" s="31" t="s">
        <v>13</v>
      </c>
      <c r="D2287" s="57">
        <v>0</v>
      </c>
      <c r="E2287" s="56">
        <v>0</v>
      </c>
    </row>
    <row r="2288" spans="1:5" ht="33.75" x14ac:dyDescent="0.25">
      <c r="A2288" s="51">
        <v>102896</v>
      </c>
      <c r="B2288" s="30" t="s">
        <v>6265</v>
      </c>
      <c r="C2288" s="31" t="s">
        <v>13</v>
      </c>
      <c r="D2288" s="57">
        <v>0</v>
      </c>
      <c r="E2288" s="56">
        <v>0</v>
      </c>
    </row>
    <row r="2289" spans="1:5" ht="45" x14ac:dyDescent="0.25">
      <c r="A2289" s="51">
        <v>102897</v>
      </c>
      <c r="B2289" s="30" t="s">
        <v>840</v>
      </c>
      <c r="C2289" s="31" t="s">
        <v>13</v>
      </c>
      <c r="D2289" s="57">
        <v>91.83</v>
      </c>
      <c r="E2289" s="56">
        <v>91.83</v>
      </c>
    </row>
    <row r="2290" spans="1:5" ht="33.75" x14ac:dyDescent="0.25">
      <c r="A2290" s="51">
        <v>5627</v>
      </c>
      <c r="B2290" s="30" t="s">
        <v>393</v>
      </c>
      <c r="C2290" s="31" t="s">
        <v>13</v>
      </c>
      <c r="D2290" s="57">
        <v>47.45</v>
      </c>
      <c r="E2290" s="56">
        <v>47.45</v>
      </c>
    </row>
    <row r="2291" spans="1:5" ht="22.5" x14ac:dyDescent="0.25">
      <c r="A2291" s="51">
        <v>5628</v>
      </c>
      <c r="B2291" s="30" t="s">
        <v>394</v>
      </c>
      <c r="C2291" s="31" t="s">
        <v>13</v>
      </c>
      <c r="D2291" s="57">
        <v>12.54</v>
      </c>
      <c r="E2291" s="56">
        <v>12.54</v>
      </c>
    </row>
    <row r="2292" spans="1:5" ht="33.75" x14ac:dyDescent="0.25">
      <c r="A2292" s="51">
        <v>5629</v>
      </c>
      <c r="B2292" s="30" t="s">
        <v>395</v>
      </c>
      <c r="C2292" s="31" t="s">
        <v>13</v>
      </c>
      <c r="D2292" s="57">
        <v>59.31</v>
      </c>
      <c r="E2292" s="56">
        <v>59.31</v>
      </c>
    </row>
    <row r="2293" spans="1:5" ht="33.75" x14ac:dyDescent="0.25">
      <c r="A2293" s="51">
        <v>5630</v>
      </c>
      <c r="B2293" s="30" t="s">
        <v>396</v>
      </c>
      <c r="C2293" s="31" t="s">
        <v>13</v>
      </c>
      <c r="D2293" s="57">
        <v>65.8</v>
      </c>
      <c r="E2293" s="56">
        <v>65.8</v>
      </c>
    </row>
    <row r="2294" spans="1:5" ht="33.75" x14ac:dyDescent="0.25">
      <c r="A2294" s="51">
        <v>88900</v>
      </c>
      <c r="B2294" s="30" t="s">
        <v>507</v>
      </c>
      <c r="C2294" s="31" t="s">
        <v>13</v>
      </c>
      <c r="D2294" s="57">
        <v>53.69</v>
      </c>
      <c r="E2294" s="56">
        <v>53.69</v>
      </c>
    </row>
    <row r="2295" spans="1:5" ht="22.5" x14ac:dyDescent="0.25">
      <c r="A2295" s="51">
        <v>88902</v>
      </c>
      <c r="B2295" s="30" t="s">
        <v>508</v>
      </c>
      <c r="C2295" s="31" t="s">
        <v>13</v>
      </c>
      <c r="D2295" s="57">
        <v>14.19</v>
      </c>
      <c r="E2295" s="56">
        <v>14.19</v>
      </c>
    </row>
    <row r="2296" spans="1:5" ht="33.75" x14ac:dyDescent="0.25">
      <c r="A2296" s="51">
        <v>88903</v>
      </c>
      <c r="B2296" s="30" t="s">
        <v>509</v>
      </c>
      <c r="C2296" s="31" t="s">
        <v>13</v>
      </c>
      <c r="D2296" s="57">
        <v>67.11</v>
      </c>
      <c r="E2296" s="56">
        <v>67.11</v>
      </c>
    </row>
    <row r="2297" spans="1:5" ht="33.75" x14ac:dyDescent="0.25">
      <c r="A2297" s="51">
        <v>88904</v>
      </c>
      <c r="B2297" s="30" t="s">
        <v>510</v>
      </c>
      <c r="C2297" s="31" t="s">
        <v>13</v>
      </c>
      <c r="D2297" s="57">
        <v>91.83</v>
      </c>
      <c r="E2297" s="56">
        <v>91.83</v>
      </c>
    </row>
    <row r="2298" spans="1:5" ht="33.75" x14ac:dyDescent="0.25">
      <c r="A2298" s="51">
        <v>88569</v>
      </c>
      <c r="B2298" s="30" t="s">
        <v>495</v>
      </c>
      <c r="C2298" s="31" t="s">
        <v>13</v>
      </c>
      <c r="D2298" s="57">
        <v>4.21</v>
      </c>
      <c r="E2298" s="56">
        <v>4.21</v>
      </c>
    </row>
    <row r="2299" spans="1:5" ht="33.75" x14ac:dyDescent="0.25">
      <c r="A2299" s="51">
        <v>88570</v>
      </c>
      <c r="B2299" s="30" t="s">
        <v>496</v>
      </c>
      <c r="C2299" s="31" t="s">
        <v>13</v>
      </c>
      <c r="D2299" s="57">
        <v>1.46</v>
      </c>
      <c r="E2299" s="56">
        <v>1.46</v>
      </c>
    </row>
    <row r="2300" spans="1:5" ht="33.75" x14ac:dyDescent="0.25">
      <c r="A2300" s="51">
        <v>5765</v>
      </c>
      <c r="B2300" s="30" t="s">
        <v>426</v>
      </c>
      <c r="C2300" s="31" t="s">
        <v>13</v>
      </c>
      <c r="D2300" s="57">
        <v>5.27</v>
      </c>
      <c r="E2300" s="56">
        <v>5.27</v>
      </c>
    </row>
    <row r="2301" spans="1:5" ht="33.75" x14ac:dyDescent="0.25">
      <c r="A2301" s="51">
        <v>5766</v>
      </c>
      <c r="B2301" s="30" t="s">
        <v>427</v>
      </c>
      <c r="C2301" s="31" t="s">
        <v>13</v>
      </c>
      <c r="D2301" s="57">
        <v>3.15</v>
      </c>
      <c r="E2301" s="56">
        <v>3.15</v>
      </c>
    </row>
    <row r="2302" spans="1:5" ht="45" x14ac:dyDescent="0.25">
      <c r="A2302" s="51">
        <v>91468</v>
      </c>
      <c r="B2302" s="30" t="s">
        <v>12372</v>
      </c>
      <c r="C2302" s="31" t="s">
        <v>13</v>
      </c>
      <c r="D2302" s="57">
        <v>26.68</v>
      </c>
      <c r="E2302" s="56">
        <v>26.68</v>
      </c>
    </row>
    <row r="2303" spans="1:5" ht="45" x14ac:dyDescent="0.25">
      <c r="A2303" s="51">
        <v>91484</v>
      </c>
      <c r="B2303" s="30" t="s">
        <v>12373</v>
      </c>
      <c r="C2303" s="31" t="s">
        <v>13</v>
      </c>
      <c r="D2303" s="57">
        <v>4.1900000000000004</v>
      </c>
      <c r="E2303" s="56">
        <v>4.1900000000000004</v>
      </c>
    </row>
    <row r="2304" spans="1:5" ht="45" x14ac:dyDescent="0.25">
      <c r="A2304" s="51">
        <v>91469</v>
      </c>
      <c r="B2304" s="30" t="s">
        <v>12374</v>
      </c>
      <c r="C2304" s="31" t="s">
        <v>13</v>
      </c>
      <c r="D2304" s="57">
        <v>10.38</v>
      </c>
      <c r="E2304" s="56">
        <v>10.38</v>
      </c>
    </row>
    <row r="2305" spans="1:5" ht="45" x14ac:dyDescent="0.25">
      <c r="A2305" s="51">
        <v>83361</v>
      </c>
      <c r="B2305" s="30" t="s">
        <v>12375</v>
      </c>
      <c r="C2305" s="31" t="s">
        <v>13</v>
      </c>
      <c r="D2305" s="57">
        <v>44.36</v>
      </c>
      <c r="E2305" s="56">
        <v>44.36</v>
      </c>
    </row>
    <row r="2306" spans="1:5" ht="56.25" x14ac:dyDescent="0.25">
      <c r="A2306" s="51">
        <v>91485</v>
      </c>
      <c r="B2306" s="30" t="s">
        <v>12376</v>
      </c>
      <c r="C2306" s="31" t="s">
        <v>13</v>
      </c>
      <c r="D2306" s="57">
        <v>158.06</v>
      </c>
      <c r="E2306" s="56">
        <v>158.06</v>
      </c>
    </row>
    <row r="2307" spans="1:5" ht="33.75" x14ac:dyDescent="0.25">
      <c r="A2307" s="51">
        <v>102835</v>
      </c>
      <c r="B2307" s="30" t="s">
        <v>12377</v>
      </c>
      <c r="C2307" s="31" t="s">
        <v>13</v>
      </c>
      <c r="D2307" s="57">
        <v>0</v>
      </c>
      <c r="E2307" s="56">
        <v>0</v>
      </c>
    </row>
    <row r="2308" spans="1:5" ht="33.75" x14ac:dyDescent="0.25">
      <c r="A2308" s="51">
        <v>102836</v>
      </c>
      <c r="B2308" s="30" t="s">
        <v>12378</v>
      </c>
      <c r="C2308" s="31" t="s">
        <v>13</v>
      </c>
      <c r="D2308" s="57">
        <v>0</v>
      </c>
      <c r="E2308" s="56">
        <v>0</v>
      </c>
    </row>
    <row r="2309" spans="1:5" ht="33.75" x14ac:dyDescent="0.25">
      <c r="A2309" s="51">
        <v>102837</v>
      </c>
      <c r="B2309" s="30" t="s">
        <v>12379</v>
      </c>
      <c r="C2309" s="31" t="s">
        <v>13</v>
      </c>
      <c r="D2309" s="57">
        <v>0</v>
      </c>
      <c r="E2309" s="56">
        <v>0</v>
      </c>
    </row>
    <row r="2310" spans="1:5" ht="22.5" x14ac:dyDescent="0.25">
      <c r="A2310" s="51">
        <v>89230</v>
      </c>
      <c r="B2310" s="30" t="s">
        <v>537</v>
      </c>
      <c r="C2310" s="31" t="s">
        <v>13</v>
      </c>
      <c r="D2310" s="57">
        <v>125.01</v>
      </c>
      <c r="E2310" s="56">
        <v>125.01</v>
      </c>
    </row>
    <row r="2311" spans="1:5" ht="22.5" x14ac:dyDescent="0.25">
      <c r="A2311" s="51">
        <v>89231</v>
      </c>
      <c r="B2311" s="30" t="s">
        <v>538</v>
      </c>
      <c r="C2311" s="31" t="s">
        <v>13</v>
      </c>
      <c r="D2311" s="57">
        <v>38.28</v>
      </c>
      <c r="E2311" s="56">
        <v>38.28</v>
      </c>
    </row>
    <row r="2312" spans="1:5" ht="22.5" x14ac:dyDescent="0.25">
      <c r="A2312" s="51">
        <v>89232</v>
      </c>
      <c r="B2312" s="30" t="s">
        <v>539</v>
      </c>
      <c r="C2312" s="31" t="s">
        <v>13</v>
      </c>
      <c r="D2312" s="57">
        <v>222.98</v>
      </c>
      <c r="E2312" s="56">
        <v>222.98</v>
      </c>
    </row>
    <row r="2313" spans="1:5" ht="22.5" x14ac:dyDescent="0.25">
      <c r="A2313" s="51">
        <v>89233</v>
      </c>
      <c r="B2313" s="30" t="s">
        <v>540</v>
      </c>
      <c r="C2313" s="31" t="s">
        <v>13</v>
      </c>
      <c r="D2313" s="57">
        <v>170.65</v>
      </c>
      <c r="E2313" s="56">
        <v>170.65</v>
      </c>
    </row>
    <row r="2314" spans="1:5" ht="22.5" x14ac:dyDescent="0.25">
      <c r="A2314" s="51">
        <v>89236</v>
      </c>
      <c r="B2314" s="30" t="s">
        <v>541</v>
      </c>
      <c r="C2314" s="31" t="s">
        <v>13</v>
      </c>
      <c r="D2314" s="57">
        <v>292.02</v>
      </c>
      <c r="E2314" s="56">
        <v>292.02</v>
      </c>
    </row>
    <row r="2315" spans="1:5" ht="22.5" x14ac:dyDescent="0.25">
      <c r="A2315" s="51">
        <v>89237</v>
      </c>
      <c r="B2315" s="30" t="s">
        <v>542</v>
      </c>
      <c r="C2315" s="31" t="s">
        <v>13</v>
      </c>
      <c r="D2315" s="57">
        <v>89.42</v>
      </c>
      <c r="E2315" s="56">
        <v>89.42</v>
      </c>
    </row>
    <row r="2316" spans="1:5" ht="22.5" x14ac:dyDescent="0.25">
      <c r="A2316" s="51">
        <v>89238</v>
      </c>
      <c r="B2316" s="30" t="s">
        <v>543</v>
      </c>
      <c r="C2316" s="31" t="s">
        <v>13</v>
      </c>
      <c r="D2316" s="57">
        <v>520.89</v>
      </c>
      <c r="E2316" s="56">
        <v>520.89</v>
      </c>
    </row>
    <row r="2317" spans="1:5" ht="22.5" x14ac:dyDescent="0.25">
      <c r="A2317" s="51">
        <v>89239</v>
      </c>
      <c r="B2317" s="30" t="s">
        <v>544</v>
      </c>
      <c r="C2317" s="31" t="s">
        <v>13</v>
      </c>
      <c r="D2317" s="57">
        <v>451.28</v>
      </c>
      <c r="E2317" s="56">
        <v>451.28</v>
      </c>
    </row>
    <row r="2318" spans="1:5" ht="45" x14ac:dyDescent="0.25">
      <c r="A2318" s="51">
        <v>102930</v>
      </c>
      <c r="B2318" s="30" t="s">
        <v>6266</v>
      </c>
      <c r="C2318" s="31" t="s">
        <v>13</v>
      </c>
      <c r="D2318" s="57">
        <v>0</v>
      </c>
      <c r="E2318" s="56">
        <v>0</v>
      </c>
    </row>
    <row r="2319" spans="1:5" ht="45" x14ac:dyDescent="0.25">
      <c r="A2319" s="51">
        <v>102931</v>
      </c>
      <c r="B2319" s="30" t="s">
        <v>6267</v>
      </c>
      <c r="C2319" s="31" t="s">
        <v>13</v>
      </c>
      <c r="D2319" s="57">
        <v>0</v>
      </c>
      <c r="E2319" s="56">
        <v>0</v>
      </c>
    </row>
    <row r="2320" spans="1:5" ht="45" x14ac:dyDescent="0.25">
      <c r="A2320" s="51">
        <v>102932</v>
      </c>
      <c r="B2320" s="30" t="s">
        <v>6268</v>
      </c>
      <c r="C2320" s="31" t="s">
        <v>13</v>
      </c>
      <c r="D2320" s="57">
        <v>0</v>
      </c>
      <c r="E2320" s="56">
        <v>0</v>
      </c>
    </row>
    <row r="2321" spans="1:5" ht="56.25" x14ac:dyDescent="0.25">
      <c r="A2321" s="51">
        <v>102933</v>
      </c>
      <c r="B2321" s="30" t="s">
        <v>841</v>
      </c>
      <c r="C2321" s="31" t="s">
        <v>13</v>
      </c>
      <c r="D2321" s="57">
        <v>0.94</v>
      </c>
      <c r="E2321" s="56">
        <v>0.94</v>
      </c>
    </row>
    <row r="2322" spans="1:5" ht="22.5" x14ac:dyDescent="0.25">
      <c r="A2322" s="51">
        <v>93411</v>
      </c>
      <c r="B2322" s="30" t="s">
        <v>744</v>
      </c>
      <c r="C2322" s="31" t="s">
        <v>13</v>
      </c>
      <c r="D2322" s="57">
        <v>0.3</v>
      </c>
      <c r="E2322" s="56">
        <v>0.3</v>
      </c>
    </row>
    <row r="2323" spans="1:5" ht="22.5" x14ac:dyDescent="0.25">
      <c r="A2323" s="51">
        <v>93412</v>
      </c>
      <c r="B2323" s="30" t="s">
        <v>745</v>
      </c>
      <c r="C2323" s="31" t="s">
        <v>13</v>
      </c>
      <c r="D2323" s="57">
        <v>0.1</v>
      </c>
      <c r="E2323" s="56">
        <v>0.1</v>
      </c>
    </row>
    <row r="2324" spans="1:5" ht="22.5" x14ac:dyDescent="0.25">
      <c r="A2324" s="51">
        <v>93413</v>
      </c>
      <c r="B2324" s="30" t="s">
        <v>746</v>
      </c>
      <c r="C2324" s="31" t="s">
        <v>13</v>
      </c>
      <c r="D2324" s="57">
        <v>0.26</v>
      </c>
      <c r="E2324" s="56">
        <v>0.26</v>
      </c>
    </row>
    <row r="2325" spans="1:5" ht="33.75" x14ac:dyDescent="0.25">
      <c r="A2325" s="51">
        <v>93414</v>
      </c>
      <c r="B2325" s="30" t="s">
        <v>747</v>
      </c>
      <c r="C2325" s="31" t="s">
        <v>13</v>
      </c>
      <c r="D2325" s="57">
        <v>11.95</v>
      </c>
      <c r="E2325" s="56">
        <v>11.95</v>
      </c>
    </row>
    <row r="2326" spans="1:5" ht="33.75" x14ac:dyDescent="0.25">
      <c r="A2326" s="51">
        <v>88855</v>
      </c>
      <c r="B2326" s="30" t="s">
        <v>4653</v>
      </c>
      <c r="C2326" s="31" t="s">
        <v>13</v>
      </c>
      <c r="D2326" s="57">
        <v>3.21</v>
      </c>
      <c r="E2326" s="56">
        <v>3.21</v>
      </c>
    </row>
    <row r="2327" spans="1:5" ht="22.5" x14ac:dyDescent="0.25">
      <c r="A2327" s="51">
        <v>88856</v>
      </c>
      <c r="B2327" s="30" t="s">
        <v>4654</v>
      </c>
      <c r="C2327" s="31" t="s">
        <v>13</v>
      </c>
      <c r="D2327" s="57">
        <v>0.88</v>
      </c>
      <c r="E2327" s="56">
        <v>0.88</v>
      </c>
    </row>
    <row r="2328" spans="1:5" ht="33.75" x14ac:dyDescent="0.25">
      <c r="A2328" s="51">
        <v>5658</v>
      </c>
      <c r="B2328" s="30" t="s">
        <v>4650</v>
      </c>
      <c r="C2328" s="31" t="s">
        <v>13</v>
      </c>
      <c r="D2328" s="57">
        <v>2.23</v>
      </c>
      <c r="E2328" s="56">
        <v>2.23</v>
      </c>
    </row>
    <row r="2329" spans="1:5" ht="22.5" x14ac:dyDescent="0.25">
      <c r="A2329" s="51">
        <v>53840</v>
      </c>
      <c r="B2329" s="30" t="s">
        <v>464</v>
      </c>
      <c r="C2329" s="31" t="s">
        <v>13</v>
      </c>
      <c r="D2329" s="57">
        <v>2.5099999999999998</v>
      </c>
      <c r="E2329" s="56">
        <v>2.5099999999999998</v>
      </c>
    </row>
    <row r="2330" spans="1:5" ht="22.5" x14ac:dyDescent="0.25">
      <c r="A2330" s="51">
        <v>87026</v>
      </c>
      <c r="B2330" s="30" t="s">
        <v>486</v>
      </c>
      <c r="C2330" s="31" t="s">
        <v>13</v>
      </c>
      <c r="D2330" s="57">
        <v>0.69</v>
      </c>
      <c r="E2330" s="56">
        <v>0.69</v>
      </c>
    </row>
    <row r="2331" spans="1:5" ht="22.5" x14ac:dyDescent="0.25">
      <c r="A2331" s="51">
        <v>53841</v>
      </c>
      <c r="B2331" s="30" t="s">
        <v>465</v>
      </c>
      <c r="C2331" s="31" t="s">
        <v>13</v>
      </c>
      <c r="D2331" s="57">
        <v>1.74</v>
      </c>
      <c r="E2331" s="56">
        <v>1.74</v>
      </c>
    </row>
    <row r="2332" spans="1:5" ht="22.5" x14ac:dyDescent="0.25">
      <c r="A2332" s="51">
        <v>95209</v>
      </c>
      <c r="B2332" s="30" t="s">
        <v>12380</v>
      </c>
      <c r="C2332" s="31" t="s">
        <v>13</v>
      </c>
      <c r="D2332" s="57">
        <v>12.51</v>
      </c>
      <c r="E2332" s="56">
        <v>12.51</v>
      </c>
    </row>
    <row r="2333" spans="1:5" ht="22.5" x14ac:dyDescent="0.25">
      <c r="A2333" s="51">
        <v>95210</v>
      </c>
      <c r="B2333" s="30" t="s">
        <v>12381</v>
      </c>
      <c r="C2333" s="31" t="s">
        <v>13</v>
      </c>
      <c r="D2333" s="57">
        <v>59.2</v>
      </c>
      <c r="E2333" s="56">
        <v>59.2</v>
      </c>
    </row>
    <row r="2334" spans="1:5" ht="22.5" x14ac:dyDescent="0.25">
      <c r="A2334" s="51">
        <v>95211</v>
      </c>
      <c r="B2334" s="30" t="s">
        <v>12382</v>
      </c>
      <c r="C2334" s="31" t="s">
        <v>13</v>
      </c>
      <c r="D2334" s="57">
        <v>9.44</v>
      </c>
      <c r="E2334" s="56">
        <v>9.44</v>
      </c>
    </row>
    <row r="2335" spans="1:5" ht="22.5" x14ac:dyDescent="0.25">
      <c r="A2335" s="51">
        <v>93267</v>
      </c>
      <c r="B2335" s="30" t="s">
        <v>12383</v>
      </c>
      <c r="C2335" s="31" t="s">
        <v>13</v>
      </c>
      <c r="D2335" s="57">
        <v>26.87</v>
      </c>
      <c r="E2335" s="56">
        <v>26.87</v>
      </c>
    </row>
    <row r="2336" spans="1:5" ht="22.5" x14ac:dyDescent="0.25">
      <c r="A2336" s="51">
        <v>93269</v>
      </c>
      <c r="B2336" s="30" t="s">
        <v>12384</v>
      </c>
      <c r="C2336" s="31" t="s">
        <v>13</v>
      </c>
      <c r="D2336" s="57">
        <v>10.07</v>
      </c>
      <c r="E2336" s="56">
        <v>10.07</v>
      </c>
    </row>
    <row r="2337" spans="1:5" ht="22.5" x14ac:dyDescent="0.25">
      <c r="A2337" s="51">
        <v>93270</v>
      </c>
      <c r="B2337" s="30" t="s">
        <v>12385</v>
      </c>
      <c r="C2337" s="31" t="s">
        <v>13</v>
      </c>
      <c r="D2337" s="57">
        <v>26.12</v>
      </c>
      <c r="E2337" s="56">
        <v>26.12</v>
      </c>
    </row>
    <row r="2338" spans="1:5" ht="22.5" x14ac:dyDescent="0.25">
      <c r="A2338" s="51">
        <v>93271</v>
      </c>
      <c r="B2338" s="30" t="s">
        <v>12386</v>
      </c>
      <c r="C2338" s="31" t="s">
        <v>13</v>
      </c>
      <c r="D2338" s="57">
        <v>9.44</v>
      </c>
      <c r="E2338" s="56">
        <v>9.44</v>
      </c>
    </row>
    <row r="2339" spans="1:5" ht="22.5" x14ac:dyDescent="0.25">
      <c r="A2339" s="51">
        <v>95208</v>
      </c>
      <c r="B2339" s="30" t="s">
        <v>12387</v>
      </c>
      <c r="C2339" s="31" t="s">
        <v>13</v>
      </c>
      <c r="D2339" s="57">
        <v>54.13</v>
      </c>
      <c r="E2339" s="56">
        <v>54.13</v>
      </c>
    </row>
    <row r="2340" spans="1:5" ht="33.75" x14ac:dyDescent="0.25">
      <c r="A2340" s="51">
        <v>83761</v>
      </c>
      <c r="B2340" s="30" t="s">
        <v>482</v>
      </c>
      <c r="C2340" s="31" t="s">
        <v>13</v>
      </c>
      <c r="D2340" s="57">
        <v>8.32</v>
      </c>
      <c r="E2340" s="56">
        <v>8.32</v>
      </c>
    </row>
    <row r="2341" spans="1:5" ht="33.75" x14ac:dyDescent="0.25">
      <c r="A2341" s="51">
        <v>83764</v>
      </c>
      <c r="B2341" s="30" t="s">
        <v>485</v>
      </c>
      <c r="C2341" s="31" t="s">
        <v>13</v>
      </c>
      <c r="D2341" s="57">
        <v>2.93</v>
      </c>
      <c r="E2341" s="56">
        <v>2.93</v>
      </c>
    </row>
    <row r="2342" spans="1:5" ht="33.75" x14ac:dyDescent="0.25">
      <c r="A2342" s="51">
        <v>83762</v>
      </c>
      <c r="B2342" s="30" t="s">
        <v>483</v>
      </c>
      <c r="C2342" s="31" t="s">
        <v>13</v>
      </c>
      <c r="D2342" s="57">
        <v>7.43</v>
      </c>
      <c r="E2342" s="56">
        <v>7.43</v>
      </c>
    </row>
    <row r="2343" spans="1:5" ht="33.75" x14ac:dyDescent="0.25">
      <c r="A2343" s="51">
        <v>83763</v>
      </c>
      <c r="B2343" s="30" t="s">
        <v>484</v>
      </c>
      <c r="C2343" s="31" t="s">
        <v>13</v>
      </c>
      <c r="D2343" s="57">
        <v>51.26</v>
      </c>
      <c r="E2343" s="56">
        <v>51.26</v>
      </c>
    </row>
    <row r="2344" spans="1:5" ht="22.5" x14ac:dyDescent="0.25">
      <c r="A2344" s="51">
        <v>95874</v>
      </c>
      <c r="B2344" s="30" t="s">
        <v>794</v>
      </c>
      <c r="C2344" s="31" t="s">
        <v>13</v>
      </c>
      <c r="D2344" s="57">
        <v>8.89</v>
      </c>
      <c r="E2344" s="56">
        <v>8.89</v>
      </c>
    </row>
    <row r="2345" spans="1:5" ht="22.5" x14ac:dyDescent="0.25">
      <c r="A2345" s="51">
        <v>95869</v>
      </c>
      <c r="B2345" s="30" t="s">
        <v>791</v>
      </c>
      <c r="C2345" s="31" t="s">
        <v>13</v>
      </c>
      <c r="D2345" s="57">
        <v>3.13</v>
      </c>
      <c r="E2345" s="56">
        <v>3.13</v>
      </c>
    </row>
    <row r="2346" spans="1:5" ht="22.5" x14ac:dyDescent="0.25">
      <c r="A2346" s="51">
        <v>95870</v>
      </c>
      <c r="B2346" s="30" t="s">
        <v>792</v>
      </c>
      <c r="C2346" s="31" t="s">
        <v>13</v>
      </c>
      <c r="D2346" s="57">
        <v>7.93</v>
      </c>
      <c r="E2346" s="56">
        <v>7.93</v>
      </c>
    </row>
    <row r="2347" spans="1:5" ht="33.75" x14ac:dyDescent="0.25">
      <c r="A2347" s="51">
        <v>95871</v>
      </c>
      <c r="B2347" s="30" t="s">
        <v>793</v>
      </c>
      <c r="C2347" s="31" t="s">
        <v>13</v>
      </c>
      <c r="D2347" s="57">
        <v>278.86</v>
      </c>
      <c r="E2347" s="56">
        <v>278.86</v>
      </c>
    </row>
    <row r="2348" spans="1:5" ht="33.75" x14ac:dyDescent="0.25">
      <c r="A2348" s="51">
        <v>104684</v>
      </c>
      <c r="B2348" s="30" t="s">
        <v>6269</v>
      </c>
      <c r="C2348" s="31" t="s">
        <v>13</v>
      </c>
      <c r="D2348" s="57">
        <v>0</v>
      </c>
      <c r="E2348" s="56">
        <v>0</v>
      </c>
    </row>
    <row r="2349" spans="1:5" ht="33.75" x14ac:dyDescent="0.25">
      <c r="A2349" s="51">
        <v>104685</v>
      </c>
      <c r="B2349" s="30" t="s">
        <v>6270</v>
      </c>
      <c r="C2349" s="31" t="s">
        <v>13</v>
      </c>
      <c r="D2349" s="57">
        <v>0</v>
      </c>
      <c r="E2349" s="56">
        <v>0</v>
      </c>
    </row>
    <row r="2350" spans="1:5" ht="33.75" x14ac:dyDescent="0.25">
      <c r="A2350" s="51">
        <v>104686</v>
      </c>
      <c r="B2350" s="30" t="s">
        <v>6271</v>
      </c>
      <c r="C2350" s="31" t="s">
        <v>13</v>
      </c>
      <c r="D2350" s="57">
        <v>0</v>
      </c>
      <c r="E2350" s="56">
        <v>0</v>
      </c>
    </row>
    <row r="2351" spans="1:5" ht="33.75" x14ac:dyDescent="0.25">
      <c r="A2351" s="51">
        <v>104687</v>
      </c>
      <c r="B2351" s="30" t="s">
        <v>4165</v>
      </c>
      <c r="C2351" s="31" t="s">
        <v>13</v>
      </c>
      <c r="D2351" s="57">
        <v>458.98</v>
      </c>
      <c r="E2351" s="56">
        <v>458.98</v>
      </c>
    </row>
    <row r="2352" spans="1:5" ht="22.5" x14ac:dyDescent="0.25">
      <c r="A2352" s="51">
        <v>73303</v>
      </c>
      <c r="B2352" s="30" t="s">
        <v>474</v>
      </c>
      <c r="C2352" s="31" t="s">
        <v>13</v>
      </c>
      <c r="D2352" s="57">
        <v>6.24</v>
      </c>
      <c r="E2352" s="56">
        <v>6.24</v>
      </c>
    </row>
    <row r="2353" spans="1:5" ht="22.5" x14ac:dyDescent="0.25">
      <c r="A2353" s="51">
        <v>93235</v>
      </c>
      <c r="B2353" s="30" t="s">
        <v>727</v>
      </c>
      <c r="C2353" s="31" t="s">
        <v>13</v>
      </c>
      <c r="D2353" s="57">
        <v>2.2000000000000002</v>
      </c>
      <c r="E2353" s="56">
        <v>2.2000000000000002</v>
      </c>
    </row>
    <row r="2354" spans="1:5" ht="22.5" x14ac:dyDescent="0.25">
      <c r="A2354" s="51">
        <v>73307</v>
      </c>
      <c r="B2354" s="30" t="s">
        <v>475</v>
      </c>
      <c r="C2354" s="31" t="s">
        <v>13</v>
      </c>
      <c r="D2354" s="57">
        <v>5.57</v>
      </c>
      <c r="E2354" s="56">
        <v>5.57</v>
      </c>
    </row>
    <row r="2355" spans="1:5" ht="22.5" x14ac:dyDescent="0.25">
      <c r="A2355" s="51">
        <v>73311</v>
      </c>
      <c r="B2355" s="30" t="s">
        <v>477</v>
      </c>
      <c r="C2355" s="31" t="s">
        <v>13</v>
      </c>
      <c r="D2355" s="57">
        <v>181.89</v>
      </c>
      <c r="E2355" s="56">
        <v>181.89</v>
      </c>
    </row>
    <row r="2356" spans="1:5" ht="22.5" x14ac:dyDescent="0.25">
      <c r="A2356" s="51">
        <v>93423</v>
      </c>
      <c r="B2356" s="30" t="s">
        <v>752</v>
      </c>
      <c r="C2356" s="31" t="s">
        <v>13</v>
      </c>
      <c r="D2356" s="57">
        <v>5.56</v>
      </c>
      <c r="E2356" s="56">
        <v>5.56</v>
      </c>
    </row>
    <row r="2357" spans="1:5" ht="22.5" x14ac:dyDescent="0.25">
      <c r="A2357" s="51">
        <v>93424</v>
      </c>
      <c r="B2357" s="30" t="s">
        <v>753</v>
      </c>
      <c r="C2357" s="31" t="s">
        <v>13</v>
      </c>
      <c r="D2357" s="57">
        <v>1.96</v>
      </c>
      <c r="E2357" s="56">
        <v>1.96</v>
      </c>
    </row>
    <row r="2358" spans="1:5" ht="22.5" x14ac:dyDescent="0.25">
      <c r="A2358" s="51">
        <v>93425</v>
      </c>
      <c r="B2358" s="30" t="s">
        <v>754</v>
      </c>
      <c r="C2358" s="31" t="s">
        <v>13</v>
      </c>
      <c r="D2358" s="57">
        <v>4.96</v>
      </c>
      <c r="E2358" s="56">
        <v>4.96</v>
      </c>
    </row>
    <row r="2359" spans="1:5" ht="22.5" x14ac:dyDescent="0.25">
      <c r="A2359" s="51">
        <v>93426</v>
      </c>
      <c r="B2359" s="30" t="s">
        <v>755</v>
      </c>
      <c r="C2359" s="31" t="s">
        <v>13</v>
      </c>
      <c r="D2359" s="57">
        <v>163.68</v>
      </c>
      <c r="E2359" s="56">
        <v>163.68</v>
      </c>
    </row>
    <row r="2360" spans="1:5" ht="22.5" x14ac:dyDescent="0.25">
      <c r="A2360" s="51">
        <v>93417</v>
      </c>
      <c r="B2360" s="30" t="s">
        <v>748</v>
      </c>
      <c r="C2360" s="31" t="s">
        <v>13</v>
      </c>
      <c r="D2360" s="57">
        <v>3.93</v>
      </c>
      <c r="E2360" s="56">
        <v>3.93</v>
      </c>
    </row>
    <row r="2361" spans="1:5" ht="22.5" x14ac:dyDescent="0.25">
      <c r="A2361" s="51">
        <v>93418</v>
      </c>
      <c r="B2361" s="30" t="s">
        <v>749</v>
      </c>
      <c r="C2361" s="31" t="s">
        <v>13</v>
      </c>
      <c r="D2361" s="57">
        <v>1.38</v>
      </c>
      <c r="E2361" s="56">
        <v>1.38</v>
      </c>
    </row>
    <row r="2362" spans="1:5" ht="22.5" x14ac:dyDescent="0.25">
      <c r="A2362" s="51">
        <v>93419</v>
      </c>
      <c r="B2362" s="30" t="s">
        <v>750</v>
      </c>
      <c r="C2362" s="31" t="s">
        <v>13</v>
      </c>
      <c r="D2362" s="57">
        <v>3.5</v>
      </c>
      <c r="E2362" s="56">
        <v>3.5</v>
      </c>
    </row>
    <row r="2363" spans="1:5" ht="22.5" x14ac:dyDescent="0.25">
      <c r="A2363" s="51">
        <v>93420</v>
      </c>
      <c r="B2363" s="30" t="s">
        <v>751</v>
      </c>
      <c r="C2363" s="31" t="s">
        <v>13</v>
      </c>
      <c r="D2363" s="57">
        <v>68.489999999999995</v>
      </c>
      <c r="E2363" s="56">
        <v>68.489999999999995</v>
      </c>
    </row>
    <row r="2364" spans="1:5" ht="22.5" x14ac:dyDescent="0.25">
      <c r="A2364" s="51">
        <v>93277</v>
      </c>
      <c r="B2364" s="30" t="s">
        <v>731</v>
      </c>
      <c r="C2364" s="31" t="s">
        <v>13</v>
      </c>
      <c r="D2364" s="57">
        <v>0.38</v>
      </c>
      <c r="E2364" s="56">
        <v>0.38</v>
      </c>
    </row>
    <row r="2365" spans="1:5" ht="22.5" x14ac:dyDescent="0.25">
      <c r="A2365" s="51">
        <v>93278</v>
      </c>
      <c r="B2365" s="30" t="s">
        <v>732</v>
      </c>
      <c r="C2365" s="31" t="s">
        <v>13</v>
      </c>
      <c r="D2365" s="57">
        <v>0.08</v>
      </c>
      <c r="E2365" s="56">
        <v>0.08</v>
      </c>
    </row>
    <row r="2366" spans="1:5" ht="22.5" x14ac:dyDescent="0.25">
      <c r="A2366" s="51">
        <v>93279</v>
      </c>
      <c r="B2366" s="30" t="s">
        <v>733</v>
      </c>
      <c r="C2366" s="31" t="s">
        <v>13</v>
      </c>
      <c r="D2366" s="57">
        <v>0.35</v>
      </c>
      <c r="E2366" s="56">
        <v>0.35</v>
      </c>
    </row>
    <row r="2367" spans="1:5" ht="33.75" x14ac:dyDescent="0.25">
      <c r="A2367" s="51">
        <v>93280</v>
      </c>
      <c r="B2367" s="30" t="s">
        <v>734</v>
      </c>
      <c r="C2367" s="31" t="s">
        <v>13</v>
      </c>
      <c r="D2367" s="57">
        <v>0.78</v>
      </c>
      <c r="E2367" s="56">
        <v>0.78</v>
      </c>
    </row>
    <row r="2368" spans="1:5" ht="22.5" x14ac:dyDescent="0.25">
      <c r="A2368" s="51">
        <v>104909</v>
      </c>
      <c r="B2368" s="30" t="s">
        <v>6272</v>
      </c>
      <c r="C2368" s="31" t="s">
        <v>13</v>
      </c>
      <c r="D2368" s="57">
        <v>0</v>
      </c>
      <c r="E2368" s="56">
        <v>0</v>
      </c>
    </row>
    <row r="2369" spans="1:5" ht="22.5" x14ac:dyDescent="0.25">
      <c r="A2369" s="51">
        <v>104910</v>
      </c>
      <c r="B2369" s="30" t="s">
        <v>6273</v>
      </c>
      <c r="C2369" s="31" t="s">
        <v>13</v>
      </c>
      <c r="D2369" s="57">
        <v>0</v>
      </c>
      <c r="E2369" s="56">
        <v>0</v>
      </c>
    </row>
    <row r="2370" spans="1:5" ht="22.5" x14ac:dyDescent="0.25">
      <c r="A2370" s="51">
        <v>104911</v>
      </c>
      <c r="B2370" s="30" t="s">
        <v>6274</v>
      </c>
      <c r="C2370" s="31" t="s">
        <v>13</v>
      </c>
      <c r="D2370" s="57">
        <v>0</v>
      </c>
      <c r="E2370" s="56">
        <v>0</v>
      </c>
    </row>
    <row r="2371" spans="1:5" ht="22.5" x14ac:dyDescent="0.25">
      <c r="A2371" s="51">
        <v>104912</v>
      </c>
      <c r="B2371" s="30" t="s">
        <v>4472</v>
      </c>
      <c r="C2371" s="31" t="s">
        <v>13</v>
      </c>
      <c r="D2371" s="57">
        <v>38.630000000000003</v>
      </c>
      <c r="E2371" s="56">
        <v>38.630000000000003</v>
      </c>
    </row>
    <row r="2372" spans="1:5" ht="33.75" x14ac:dyDescent="0.25">
      <c r="A2372" s="51">
        <v>102840</v>
      </c>
      <c r="B2372" s="30" t="s">
        <v>6275</v>
      </c>
      <c r="C2372" s="31" t="s">
        <v>13</v>
      </c>
      <c r="D2372" s="57">
        <v>0</v>
      </c>
      <c r="E2372" s="56">
        <v>0</v>
      </c>
    </row>
    <row r="2373" spans="1:5" ht="33.75" x14ac:dyDescent="0.25">
      <c r="A2373" s="51">
        <v>102841</v>
      </c>
      <c r="B2373" s="30" t="s">
        <v>6276</v>
      </c>
      <c r="C2373" s="31" t="s">
        <v>13</v>
      </c>
      <c r="D2373" s="57">
        <v>0</v>
      </c>
      <c r="E2373" s="56">
        <v>0</v>
      </c>
    </row>
    <row r="2374" spans="1:5" ht="33.75" x14ac:dyDescent="0.25">
      <c r="A2374" s="51">
        <v>102842</v>
      </c>
      <c r="B2374" s="30" t="s">
        <v>6277</v>
      </c>
      <c r="C2374" s="31" t="s">
        <v>13</v>
      </c>
      <c r="D2374" s="57">
        <v>0</v>
      </c>
      <c r="E2374" s="56">
        <v>0</v>
      </c>
    </row>
    <row r="2375" spans="1:5" ht="33.75" x14ac:dyDescent="0.25">
      <c r="A2375" s="51">
        <v>102843</v>
      </c>
      <c r="B2375" s="30" t="s">
        <v>834</v>
      </c>
      <c r="C2375" s="31" t="s">
        <v>13</v>
      </c>
      <c r="D2375" s="57">
        <v>137.47</v>
      </c>
      <c r="E2375" s="56">
        <v>137.47</v>
      </c>
    </row>
    <row r="2376" spans="1:5" ht="33.75" x14ac:dyDescent="0.25">
      <c r="A2376" s="51">
        <v>89267</v>
      </c>
      <c r="B2376" s="30" t="s">
        <v>561</v>
      </c>
      <c r="C2376" s="31" t="s">
        <v>13</v>
      </c>
      <c r="D2376" s="57">
        <v>52.21</v>
      </c>
      <c r="E2376" s="56">
        <v>52.21</v>
      </c>
    </row>
    <row r="2377" spans="1:5" ht="33.75" x14ac:dyDescent="0.25">
      <c r="A2377" s="51">
        <v>89269</v>
      </c>
      <c r="B2377" s="30" t="s">
        <v>563</v>
      </c>
      <c r="C2377" s="31" t="s">
        <v>13</v>
      </c>
      <c r="D2377" s="57">
        <v>7.44</v>
      </c>
      <c r="E2377" s="56">
        <v>7.44</v>
      </c>
    </row>
    <row r="2378" spans="1:5" ht="33.75" x14ac:dyDescent="0.25">
      <c r="A2378" s="51">
        <v>89268</v>
      </c>
      <c r="B2378" s="30" t="s">
        <v>562</v>
      </c>
      <c r="C2378" s="31" t="s">
        <v>13</v>
      </c>
      <c r="D2378" s="57">
        <v>18.399999999999999</v>
      </c>
      <c r="E2378" s="56">
        <v>18.399999999999999</v>
      </c>
    </row>
    <row r="2379" spans="1:5" ht="33.75" x14ac:dyDescent="0.25">
      <c r="A2379" s="51">
        <v>89270</v>
      </c>
      <c r="B2379" s="30" t="s">
        <v>564</v>
      </c>
      <c r="C2379" s="31" t="s">
        <v>13</v>
      </c>
      <c r="D2379" s="57">
        <v>83.94</v>
      </c>
      <c r="E2379" s="56">
        <v>83.94</v>
      </c>
    </row>
    <row r="2380" spans="1:5" ht="33.75" x14ac:dyDescent="0.25">
      <c r="A2380" s="51">
        <v>89271</v>
      </c>
      <c r="B2380" s="30" t="s">
        <v>565</v>
      </c>
      <c r="C2380" s="31" t="s">
        <v>13</v>
      </c>
      <c r="D2380" s="57">
        <v>29.63</v>
      </c>
      <c r="E2380" s="56">
        <v>29.63</v>
      </c>
    </row>
    <row r="2381" spans="1:5" ht="33.75" x14ac:dyDescent="0.25">
      <c r="A2381" s="51">
        <v>93283</v>
      </c>
      <c r="B2381" s="30" t="s">
        <v>735</v>
      </c>
      <c r="C2381" s="31" t="s">
        <v>13</v>
      </c>
      <c r="D2381" s="57">
        <v>100.42</v>
      </c>
      <c r="E2381" s="56">
        <v>100.42</v>
      </c>
    </row>
    <row r="2382" spans="1:5" ht="33.75" x14ac:dyDescent="0.25">
      <c r="A2382" s="51">
        <v>93296</v>
      </c>
      <c r="B2382" s="30" t="s">
        <v>739</v>
      </c>
      <c r="C2382" s="31" t="s">
        <v>13</v>
      </c>
      <c r="D2382" s="57">
        <v>14.3</v>
      </c>
      <c r="E2382" s="56">
        <v>14.3</v>
      </c>
    </row>
    <row r="2383" spans="1:5" ht="33.75" x14ac:dyDescent="0.25">
      <c r="A2383" s="51">
        <v>93284</v>
      </c>
      <c r="B2383" s="30" t="s">
        <v>736</v>
      </c>
      <c r="C2383" s="31" t="s">
        <v>13</v>
      </c>
      <c r="D2383" s="57">
        <v>35.39</v>
      </c>
      <c r="E2383" s="56">
        <v>35.39</v>
      </c>
    </row>
    <row r="2384" spans="1:5" ht="33.75" x14ac:dyDescent="0.25">
      <c r="A2384" s="51">
        <v>93285</v>
      </c>
      <c r="B2384" s="30" t="s">
        <v>737</v>
      </c>
      <c r="C2384" s="31" t="s">
        <v>13</v>
      </c>
      <c r="D2384" s="57">
        <v>161.41999999999999</v>
      </c>
      <c r="E2384" s="56">
        <v>161.41999999999999</v>
      </c>
    </row>
    <row r="2385" spans="1:5" ht="33.75" x14ac:dyDescent="0.25">
      <c r="A2385" s="51">
        <v>93286</v>
      </c>
      <c r="B2385" s="30" t="s">
        <v>738</v>
      </c>
      <c r="C2385" s="31" t="s">
        <v>13</v>
      </c>
      <c r="D2385" s="57">
        <v>13.13</v>
      </c>
      <c r="E2385" s="56">
        <v>13.13</v>
      </c>
    </row>
    <row r="2386" spans="1:5" ht="45" x14ac:dyDescent="0.25">
      <c r="A2386" s="51">
        <v>104706</v>
      </c>
      <c r="B2386" s="30" t="s">
        <v>6278</v>
      </c>
      <c r="C2386" s="31" t="s">
        <v>13</v>
      </c>
      <c r="D2386" s="57">
        <v>0</v>
      </c>
      <c r="E2386" s="56">
        <v>0</v>
      </c>
    </row>
    <row r="2387" spans="1:5" ht="45" x14ac:dyDescent="0.25">
      <c r="A2387" s="51">
        <v>104707</v>
      </c>
      <c r="B2387" s="30" t="s">
        <v>6279</v>
      </c>
      <c r="C2387" s="31" t="s">
        <v>13</v>
      </c>
      <c r="D2387" s="57">
        <v>0</v>
      </c>
      <c r="E2387" s="56">
        <v>0</v>
      </c>
    </row>
    <row r="2388" spans="1:5" ht="45" x14ac:dyDescent="0.25">
      <c r="A2388" s="51">
        <v>104708</v>
      </c>
      <c r="B2388" s="30" t="s">
        <v>6280</v>
      </c>
      <c r="C2388" s="31" t="s">
        <v>13</v>
      </c>
      <c r="D2388" s="57">
        <v>0</v>
      </c>
      <c r="E2388" s="56">
        <v>0</v>
      </c>
    </row>
    <row r="2389" spans="1:5" ht="45" x14ac:dyDescent="0.25">
      <c r="A2389" s="51">
        <v>104709</v>
      </c>
      <c r="B2389" s="30" t="s">
        <v>4170</v>
      </c>
      <c r="C2389" s="31" t="s">
        <v>13</v>
      </c>
      <c r="D2389" s="57">
        <v>1194.5</v>
      </c>
      <c r="E2389" s="56">
        <v>1194.5</v>
      </c>
    </row>
    <row r="2390" spans="1:5" ht="33.75" x14ac:dyDescent="0.25">
      <c r="A2390" s="51">
        <v>104903</v>
      </c>
      <c r="B2390" s="30" t="s">
        <v>6281</v>
      </c>
      <c r="C2390" s="31" t="s">
        <v>13</v>
      </c>
      <c r="D2390" s="57">
        <v>0</v>
      </c>
      <c r="E2390" s="56">
        <v>0</v>
      </c>
    </row>
    <row r="2391" spans="1:5" ht="33.75" x14ac:dyDescent="0.25">
      <c r="A2391" s="51">
        <v>104904</v>
      </c>
      <c r="B2391" s="30" t="s">
        <v>6282</v>
      </c>
      <c r="C2391" s="31" t="s">
        <v>13</v>
      </c>
      <c r="D2391" s="57">
        <v>0</v>
      </c>
      <c r="E2391" s="56">
        <v>0</v>
      </c>
    </row>
    <row r="2392" spans="1:5" ht="33.75" x14ac:dyDescent="0.25">
      <c r="A2392" s="51">
        <v>104905</v>
      </c>
      <c r="B2392" s="30" t="s">
        <v>6283</v>
      </c>
      <c r="C2392" s="31" t="s">
        <v>13</v>
      </c>
      <c r="D2392" s="57">
        <v>0</v>
      </c>
      <c r="E2392" s="56">
        <v>0</v>
      </c>
    </row>
    <row r="2393" spans="1:5" ht="33.75" x14ac:dyDescent="0.25">
      <c r="A2393" s="51">
        <v>104906</v>
      </c>
      <c r="B2393" s="30" t="s">
        <v>4471</v>
      </c>
      <c r="C2393" s="31" t="s">
        <v>13</v>
      </c>
      <c r="D2393" s="57">
        <v>100.81</v>
      </c>
      <c r="E2393" s="56">
        <v>100.81</v>
      </c>
    </row>
    <row r="2394" spans="1:5" ht="22.5" x14ac:dyDescent="0.25">
      <c r="A2394" s="51">
        <v>102846</v>
      </c>
      <c r="B2394" s="30" t="s">
        <v>6284</v>
      </c>
      <c r="C2394" s="31" t="s">
        <v>13</v>
      </c>
      <c r="D2394" s="57">
        <v>0</v>
      </c>
      <c r="E2394" s="56">
        <v>0</v>
      </c>
    </row>
    <row r="2395" spans="1:5" ht="22.5" x14ac:dyDescent="0.25">
      <c r="A2395" s="51">
        <v>102847</v>
      </c>
      <c r="B2395" s="30" t="s">
        <v>6285</v>
      </c>
      <c r="C2395" s="31" t="s">
        <v>13</v>
      </c>
      <c r="D2395" s="57">
        <v>0</v>
      </c>
      <c r="E2395" s="56">
        <v>0</v>
      </c>
    </row>
    <row r="2396" spans="1:5" ht="22.5" x14ac:dyDescent="0.25">
      <c r="A2396" s="51">
        <v>102848</v>
      </c>
      <c r="B2396" s="30" t="s">
        <v>6286</v>
      </c>
      <c r="C2396" s="31" t="s">
        <v>13</v>
      </c>
      <c r="D2396" s="57">
        <v>0</v>
      </c>
      <c r="E2396" s="56">
        <v>0</v>
      </c>
    </row>
    <row r="2397" spans="1:5" ht="22.5" x14ac:dyDescent="0.25">
      <c r="A2397" s="51">
        <v>102849</v>
      </c>
      <c r="B2397" s="30" t="s">
        <v>835</v>
      </c>
      <c r="C2397" s="31" t="s">
        <v>13</v>
      </c>
      <c r="D2397" s="57">
        <v>67.209999999999994</v>
      </c>
      <c r="E2397" s="56">
        <v>67.209999999999994</v>
      </c>
    </row>
    <row r="2398" spans="1:5" ht="33.75" x14ac:dyDescent="0.25">
      <c r="A2398" s="51">
        <v>102852</v>
      </c>
      <c r="B2398" s="30" t="s">
        <v>6287</v>
      </c>
      <c r="C2398" s="31" t="s">
        <v>13</v>
      </c>
      <c r="D2398" s="57">
        <v>0</v>
      </c>
      <c r="E2398" s="56">
        <v>0</v>
      </c>
    </row>
    <row r="2399" spans="1:5" ht="33.75" x14ac:dyDescent="0.25">
      <c r="A2399" s="51">
        <v>102853</v>
      </c>
      <c r="B2399" s="30" t="s">
        <v>6288</v>
      </c>
      <c r="C2399" s="31" t="s">
        <v>13</v>
      </c>
      <c r="D2399" s="57">
        <v>0</v>
      </c>
      <c r="E2399" s="56">
        <v>0</v>
      </c>
    </row>
    <row r="2400" spans="1:5" ht="33.75" x14ac:dyDescent="0.25">
      <c r="A2400" s="51">
        <v>102854</v>
      </c>
      <c r="B2400" s="30" t="s">
        <v>6289</v>
      </c>
      <c r="C2400" s="31" t="s">
        <v>13</v>
      </c>
      <c r="D2400" s="57">
        <v>0</v>
      </c>
      <c r="E2400" s="56">
        <v>0</v>
      </c>
    </row>
    <row r="2401" spans="1:5" ht="33.75" x14ac:dyDescent="0.25">
      <c r="A2401" s="51">
        <v>102855</v>
      </c>
      <c r="B2401" s="30" t="s">
        <v>836</v>
      </c>
      <c r="C2401" s="31" t="s">
        <v>13</v>
      </c>
      <c r="D2401" s="57">
        <v>67.209999999999994</v>
      </c>
      <c r="E2401" s="56">
        <v>67.209999999999994</v>
      </c>
    </row>
    <row r="2402" spans="1:5" ht="45" x14ac:dyDescent="0.25">
      <c r="A2402" s="51">
        <v>106242</v>
      </c>
      <c r="B2402" s="30" t="s">
        <v>13810</v>
      </c>
      <c r="C2402" s="31" t="s">
        <v>13</v>
      </c>
      <c r="D2402" s="57">
        <v>46</v>
      </c>
      <c r="E2402" s="56">
        <v>46</v>
      </c>
    </row>
    <row r="2403" spans="1:5" ht="45" x14ac:dyDescent="0.25">
      <c r="A2403" s="51">
        <v>106245</v>
      </c>
      <c r="B2403" s="30" t="s">
        <v>13811</v>
      </c>
      <c r="C2403" s="31" t="s">
        <v>13</v>
      </c>
      <c r="D2403" s="57">
        <v>6.29</v>
      </c>
      <c r="E2403" s="56">
        <v>6.29</v>
      </c>
    </row>
    <row r="2404" spans="1:5" ht="45" x14ac:dyDescent="0.25">
      <c r="A2404" s="51">
        <v>106243</v>
      </c>
      <c r="B2404" s="30" t="s">
        <v>13812</v>
      </c>
      <c r="C2404" s="31" t="s">
        <v>13</v>
      </c>
      <c r="D2404" s="57">
        <v>15.53</v>
      </c>
      <c r="E2404" s="56">
        <v>15.53</v>
      </c>
    </row>
    <row r="2405" spans="1:5" ht="45" x14ac:dyDescent="0.25">
      <c r="A2405" s="51">
        <v>106244</v>
      </c>
      <c r="B2405" s="30" t="s">
        <v>13813</v>
      </c>
      <c r="C2405" s="31" t="s">
        <v>13</v>
      </c>
      <c r="D2405" s="57">
        <v>72.03</v>
      </c>
      <c r="E2405" s="56">
        <v>72.03</v>
      </c>
    </row>
    <row r="2406" spans="1:5" ht="45" x14ac:dyDescent="0.25">
      <c r="A2406" s="51">
        <v>106246</v>
      </c>
      <c r="B2406" s="30" t="s">
        <v>13814</v>
      </c>
      <c r="C2406" s="31" t="s">
        <v>13</v>
      </c>
      <c r="D2406" s="57">
        <v>161.18</v>
      </c>
      <c r="E2406" s="56">
        <v>161.18</v>
      </c>
    </row>
    <row r="2407" spans="1:5" ht="45" x14ac:dyDescent="0.25">
      <c r="A2407" s="51">
        <v>93397</v>
      </c>
      <c r="B2407" s="30" t="s">
        <v>740</v>
      </c>
      <c r="C2407" s="31" t="s">
        <v>13</v>
      </c>
      <c r="D2407" s="57">
        <v>25.13</v>
      </c>
      <c r="E2407" s="56">
        <v>25.13</v>
      </c>
    </row>
    <row r="2408" spans="1:5" ht="45" x14ac:dyDescent="0.25">
      <c r="A2408" s="51">
        <v>93399</v>
      </c>
      <c r="B2408" s="30" t="s">
        <v>4658</v>
      </c>
      <c r="C2408" s="31" t="s">
        <v>13</v>
      </c>
      <c r="D2408" s="57">
        <v>3.82</v>
      </c>
      <c r="E2408" s="56">
        <v>3.82</v>
      </c>
    </row>
    <row r="2409" spans="1:5" ht="45" x14ac:dyDescent="0.25">
      <c r="A2409" s="51">
        <v>93398</v>
      </c>
      <c r="B2409" s="30" t="s">
        <v>741</v>
      </c>
      <c r="C2409" s="31" t="s">
        <v>13</v>
      </c>
      <c r="D2409" s="57">
        <v>9.48</v>
      </c>
      <c r="E2409" s="56">
        <v>9.48</v>
      </c>
    </row>
    <row r="2410" spans="1:5" ht="45" x14ac:dyDescent="0.25">
      <c r="A2410" s="51">
        <v>93400</v>
      </c>
      <c r="B2410" s="30" t="s">
        <v>742</v>
      </c>
      <c r="C2410" s="31" t="s">
        <v>13</v>
      </c>
      <c r="D2410" s="57">
        <v>43.58</v>
      </c>
      <c r="E2410" s="56">
        <v>43.58</v>
      </c>
    </row>
    <row r="2411" spans="1:5" ht="45" x14ac:dyDescent="0.25">
      <c r="A2411" s="51">
        <v>93401</v>
      </c>
      <c r="B2411" s="30" t="s">
        <v>743</v>
      </c>
      <c r="C2411" s="31" t="s">
        <v>13</v>
      </c>
      <c r="D2411" s="57">
        <v>161.47999999999999</v>
      </c>
      <c r="E2411" s="56">
        <v>161.47999999999999</v>
      </c>
    </row>
    <row r="2412" spans="1:5" ht="45" x14ac:dyDescent="0.25">
      <c r="A2412" s="51">
        <v>89259</v>
      </c>
      <c r="B2412" s="30" t="s">
        <v>555</v>
      </c>
      <c r="C2412" s="31" t="s">
        <v>13</v>
      </c>
      <c r="D2412" s="57">
        <v>27.44</v>
      </c>
      <c r="E2412" s="56">
        <v>27.44</v>
      </c>
    </row>
    <row r="2413" spans="1:5" ht="45" x14ac:dyDescent="0.25">
      <c r="A2413" s="51">
        <v>91466</v>
      </c>
      <c r="B2413" s="30" t="s">
        <v>678</v>
      </c>
      <c r="C2413" s="31" t="s">
        <v>13</v>
      </c>
      <c r="D2413" s="57">
        <v>4.07</v>
      </c>
      <c r="E2413" s="56">
        <v>4.07</v>
      </c>
    </row>
    <row r="2414" spans="1:5" ht="45" x14ac:dyDescent="0.25">
      <c r="A2414" s="51">
        <v>89260</v>
      </c>
      <c r="B2414" s="30" t="s">
        <v>556</v>
      </c>
      <c r="C2414" s="31" t="s">
        <v>13</v>
      </c>
      <c r="D2414" s="57">
        <v>10.08</v>
      </c>
      <c r="E2414" s="56">
        <v>10.08</v>
      </c>
    </row>
    <row r="2415" spans="1:5" ht="45" x14ac:dyDescent="0.25">
      <c r="A2415" s="51">
        <v>89262</v>
      </c>
      <c r="B2415" s="30" t="s">
        <v>557</v>
      </c>
      <c r="C2415" s="31" t="s">
        <v>13</v>
      </c>
      <c r="D2415" s="57">
        <v>46.47</v>
      </c>
      <c r="E2415" s="56">
        <v>46.47</v>
      </c>
    </row>
    <row r="2416" spans="1:5" ht="45" x14ac:dyDescent="0.25">
      <c r="A2416" s="51">
        <v>91467</v>
      </c>
      <c r="B2416" s="30" t="s">
        <v>679</v>
      </c>
      <c r="C2416" s="31" t="s">
        <v>13</v>
      </c>
      <c r="D2416" s="57">
        <v>161.47999999999999</v>
      </c>
      <c r="E2416" s="56">
        <v>161.47999999999999</v>
      </c>
    </row>
    <row r="2417" spans="1:5" ht="56.25" x14ac:dyDescent="0.25">
      <c r="A2417" s="51">
        <v>105839</v>
      </c>
      <c r="B2417" s="30" t="s">
        <v>6290</v>
      </c>
      <c r="C2417" s="31" t="s">
        <v>13</v>
      </c>
      <c r="D2417" s="57">
        <v>0</v>
      </c>
      <c r="E2417" s="56">
        <v>0</v>
      </c>
    </row>
    <row r="2418" spans="1:5" ht="56.25" x14ac:dyDescent="0.25">
      <c r="A2418" s="51">
        <v>105842</v>
      </c>
      <c r="B2418" s="30" t="s">
        <v>6291</v>
      </c>
      <c r="C2418" s="31" t="s">
        <v>13</v>
      </c>
      <c r="D2418" s="57">
        <v>0</v>
      </c>
      <c r="E2418" s="56">
        <v>0</v>
      </c>
    </row>
    <row r="2419" spans="1:5" ht="56.25" x14ac:dyDescent="0.25">
      <c r="A2419" s="51">
        <v>105840</v>
      </c>
      <c r="B2419" s="30" t="s">
        <v>6292</v>
      </c>
      <c r="C2419" s="31" t="s">
        <v>13</v>
      </c>
      <c r="D2419" s="57">
        <v>0</v>
      </c>
      <c r="E2419" s="56">
        <v>0</v>
      </c>
    </row>
    <row r="2420" spans="1:5" ht="56.25" x14ac:dyDescent="0.25">
      <c r="A2420" s="51">
        <v>105841</v>
      </c>
      <c r="B2420" s="30" t="s">
        <v>6293</v>
      </c>
      <c r="C2420" s="31" t="s">
        <v>13</v>
      </c>
      <c r="D2420" s="57">
        <v>0</v>
      </c>
      <c r="E2420" s="56">
        <v>0</v>
      </c>
    </row>
    <row r="2421" spans="1:5" ht="56.25" x14ac:dyDescent="0.25">
      <c r="A2421" s="51">
        <v>105843</v>
      </c>
      <c r="B2421" s="30" t="s">
        <v>12044</v>
      </c>
      <c r="C2421" s="31" t="s">
        <v>13</v>
      </c>
      <c r="D2421" s="57">
        <v>84.99</v>
      </c>
      <c r="E2421" s="56">
        <v>84.99</v>
      </c>
    </row>
    <row r="2422" spans="1:5" ht="45" x14ac:dyDescent="0.25">
      <c r="A2422" s="51">
        <v>91629</v>
      </c>
      <c r="B2422" s="30" t="s">
        <v>684</v>
      </c>
      <c r="C2422" s="31" t="s">
        <v>13</v>
      </c>
      <c r="D2422" s="57">
        <v>21.73</v>
      </c>
      <c r="E2422" s="56">
        <v>21.73</v>
      </c>
    </row>
    <row r="2423" spans="1:5" ht="45" x14ac:dyDescent="0.25">
      <c r="A2423" s="51">
        <v>91631</v>
      </c>
      <c r="B2423" s="30" t="s">
        <v>686</v>
      </c>
      <c r="C2423" s="31" t="s">
        <v>13</v>
      </c>
      <c r="D2423" s="57">
        <v>3.26</v>
      </c>
      <c r="E2423" s="56">
        <v>3.26</v>
      </c>
    </row>
    <row r="2424" spans="1:5" ht="45" x14ac:dyDescent="0.25">
      <c r="A2424" s="51">
        <v>91630</v>
      </c>
      <c r="B2424" s="30" t="s">
        <v>685</v>
      </c>
      <c r="C2424" s="31" t="s">
        <v>13</v>
      </c>
      <c r="D2424" s="57">
        <v>8.08</v>
      </c>
      <c r="E2424" s="56">
        <v>8.08</v>
      </c>
    </row>
    <row r="2425" spans="1:5" ht="45" x14ac:dyDescent="0.25">
      <c r="A2425" s="51">
        <v>91632</v>
      </c>
      <c r="B2425" s="30" t="s">
        <v>687</v>
      </c>
      <c r="C2425" s="31" t="s">
        <v>13</v>
      </c>
      <c r="D2425" s="57">
        <v>37.21</v>
      </c>
      <c r="E2425" s="56">
        <v>37.21</v>
      </c>
    </row>
    <row r="2426" spans="1:5" ht="45" x14ac:dyDescent="0.25">
      <c r="A2426" s="51">
        <v>91633</v>
      </c>
      <c r="B2426" s="30" t="s">
        <v>688</v>
      </c>
      <c r="C2426" s="31" t="s">
        <v>13</v>
      </c>
      <c r="D2426" s="57">
        <v>136.68</v>
      </c>
      <c r="E2426" s="56">
        <v>136.68</v>
      </c>
    </row>
    <row r="2427" spans="1:5" ht="56.25" x14ac:dyDescent="0.25">
      <c r="A2427" s="51">
        <v>105979</v>
      </c>
      <c r="B2427" s="30" t="s">
        <v>13021</v>
      </c>
      <c r="C2427" s="31" t="s">
        <v>13</v>
      </c>
      <c r="D2427" s="57">
        <v>43.96</v>
      </c>
      <c r="E2427" s="56">
        <v>43.96</v>
      </c>
    </row>
    <row r="2428" spans="1:5" ht="56.25" x14ac:dyDescent="0.25">
      <c r="A2428" s="51">
        <v>105982</v>
      </c>
      <c r="B2428" s="30" t="s">
        <v>13022</v>
      </c>
      <c r="C2428" s="31" t="s">
        <v>13</v>
      </c>
      <c r="D2428" s="57">
        <v>6.06</v>
      </c>
      <c r="E2428" s="56">
        <v>6.06</v>
      </c>
    </row>
    <row r="2429" spans="1:5" ht="56.25" x14ac:dyDescent="0.25">
      <c r="A2429" s="51">
        <v>105980</v>
      </c>
      <c r="B2429" s="30" t="s">
        <v>13023</v>
      </c>
      <c r="C2429" s="31" t="s">
        <v>13</v>
      </c>
      <c r="D2429" s="57">
        <v>15</v>
      </c>
      <c r="E2429" s="56">
        <v>15</v>
      </c>
    </row>
    <row r="2430" spans="1:5" ht="56.25" x14ac:dyDescent="0.25">
      <c r="A2430" s="51">
        <v>105981</v>
      </c>
      <c r="B2430" s="30" t="s">
        <v>13024</v>
      </c>
      <c r="C2430" s="31" t="s">
        <v>13</v>
      </c>
      <c r="D2430" s="57">
        <v>69.489999999999995</v>
      </c>
      <c r="E2430" s="56">
        <v>69.489999999999995</v>
      </c>
    </row>
    <row r="2431" spans="1:5" ht="56.25" x14ac:dyDescent="0.25">
      <c r="A2431" s="51">
        <v>105983</v>
      </c>
      <c r="B2431" s="30" t="s">
        <v>13025</v>
      </c>
      <c r="C2431" s="31" t="s">
        <v>13</v>
      </c>
      <c r="D2431" s="57">
        <v>161.18</v>
      </c>
      <c r="E2431" s="56">
        <v>161.18</v>
      </c>
    </row>
    <row r="2432" spans="1:5" ht="33.75" x14ac:dyDescent="0.25">
      <c r="A2432" s="51">
        <v>98760</v>
      </c>
      <c r="B2432" s="30" t="s">
        <v>13175</v>
      </c>
      <c r="C2432" s="31" t="s">
        <v>13</v>
      </c>
      <c r="D2432" s="57">
        <v>0.05</v>
      </c>
      <c r="E2432" s="56">
        <v>0.05</v>
      </c>
    </row>
    <row r="2433" spans="1:5" ht="33.75" x14ac:dyDescent="0.25">
      <c r="A2433" s="51">
        <v>98761</v>
      </c>
      <c r="B2433" s="30" t="s">
        <v>13176</v>
      </c>
      <c r="C2433" s="31" t="s">
        <v>13</v>
      </c>
      <c r="D2433" s="57">
        <v>0.01</v>
      </c>
      <c r="E2433" s="56">
        <v>0.01</v>
      </c>
    </row>
    <row r="2434" spans="1:5" ht="33.75" x14ac:dyDescent="0.25">
      <c r="A2434" s="51">
        <v>98762</v>
      </c>
      <c r="B2434" s="30" t="s">
        <v>13177</v>
      </c>
      <c r="C2434" s="31" t="s">
        <v>13</v>
      </c>
      <c r="D2434" s="57">
        <v>7.0000000000000007E-2</v>
      </c>
      <c r="E2434" s="56">
        <v>7.0000000000000007E-2</v>
      </c>
    </row>
    <row r="2435" spans="1:5" ht="45" x14ac:dyDescent="0.25">
      <c r="A2435" s="51">
        <v>98763</v>
      </c>
      <c r="B2435" s="30" t="s">
        <v>13178</v>
      </c>
      <c r="C2435" s="31" t="s">
        <v>13</v>
      </c>
      <c r="D2435" s="57">
        <v>6</v>
      </c>
      <c r="E2435" s="56">
        <v>6</v>
      </c>
    </row>
    <row r="2436" spans="1:5" ht="33.75" x14ac:dyDescent="0.25">
      <c r="A2436" s="51">
        <v>99829</v>
      </c>
      <c r="B2436" s="30" t="s">
        <v>4138</v>
      </c>
      <c r="C2436" s="31" t="s">
        <v>13</v>
      </c>
      <c r="D2436" s="57">
        <v>0.14000000000000001</v>
      </c>
      <c r="E2436" s="56">
        <v>0.14000000000000001</v>
      </c>
    </row>
    <row r="2437" spans="1:5" ht="33.75" x14ac:dyDescent="0.25">
      <c r="A2437" s="51">
        <v>99830</v>
      </c>
      <c r="B2437" s="30" t="s">
        <v>4139</v>
      </c>
      <c r="C2437" s="31" t="s">
        <v>13</v>
      </c>
      <c r="D2437" s="57">
        <v>0.02</v>
      </c>
      <c r="E2437" s="56">
        <v>0.02</v>
      </c>
    </row>
    <row r="2438" spans="1:5" ht="33.75" x14ac:dyDescent="0.25">
      <c r="A2438" s="51">
        <v>99831</v>
      </c>
      <c r="B2438" s="30" t="s">
        <v>4140</v>
      </c>
      <c r="C2438" s="31" t="s">
        <v>13</v>
      </c>
      <c r="D2438" s="57">
        <v>0.09</v>
      </c>
      <c r="E2438" s="56">
        <v>0.09</v>
      </c>
    </row>
    <row r="2439" spans="1:5" ht="33.75" x14ac:dyDescent="0.25">
      <c r="A2439" s="51">
        <v>99832</v>
      </c>
      <c r="B2439" s="30" t="s">
        <v>4141</v>
      </c>
      <c r="C2439" s="31" t="s">
        <v>13</v>
      </c>
      <c r="D2439" s="57">
        <v>4.46</v>
      </c>
      <c r="E2439" s="56">
        <v>4.46</v>
      </c>
    </row>
    <row r="2440" spans="1:5" ht="33.75" x14ac:dyDescent="0.25">
      <c r="A2440" s="51">
        <v>104516</v>
      </c>
      <c r="B2440" s="30" t="s">
        <v>6294</v>
      </c>
      <c r="C2440" s="31" t="s">
        <v>13</v>
      </c>
      <c r="D2440" s="57">
        <v>0</v>
      </c>
      <c r="E2440" s="56">
        <v>0</v>
      </c>
    </row>
    <row r="2441" spans="1:5" ht="33.75" x14ac:dyDescent="0.25">
      <c r="A2441" s="51">
        <v>104517</v>
      </c>
      <c r="B2441" s="30" t="s">
        <v>6295</v>
      </c>
      <c r="C2441" s="31" t="s">
        <v>13</v>
      </c>
      <c r="D2441" s="57">
        <v>0</v>
      </c>
      <c r="E2441" s="56">
        <v>0</v>
      </c>
    </row>
    <row r="2442" spans="1:5" ht="33.75" x14ac:dyDescent="0.25">
      <c r="A2442" s="51">
        <v>104518</v>
      </c>
      <c r="B2442" s="30" t="s">
        <v>6296</v>
      </c>
      <c r="C2442" s="31" t="s">
        <v>13</v>
      </c>
      <c r="D2442" s="57">
        <v>0</v>
      </c>
      <c r="E2442" s="56">
        <v>0</v>
      </c>
    </row>
    <row r="2443" spans="1:5" ht="33.75" x14ac:dyDescent="0.25">
      <c r="A2443" s="51">
        <v>104519</v>
      </c>
      <c r="B2443" s="30" t="s">
        <v>3552</v>
      </c>
      <c r="C2443" s="31" t="s">
        <v>13</v>
      </c>
      <c r="D2443" s="57">
        <v>0.64</v>
      </c>
      <c r="E2443" s="56">
        <v>0.64</v>
      </c>
    </row>
    <row r="2444" spans="1:5" ht="33.75" x14ac:dyDescent="0.25">
      <c r="A2444" s="51">
        <v>90682</v>
      </c>
      <c r="B2444" s="30" t="s">
        <v>4102</v>
      </c>
      <c r="C2444" s="31" t="s">
        <v>13</v>
      </c>
      <c r="D2444" s="57">
        <v>38.75</v>
      </c>
      <c r="E2444" s="56">
        <v>38.75</v>
      </c>
    </row>
    <row r="2445" spans="1:5" ht="33.75" x14ac:dyDescent="0.25">
      <c r="A2445" s="51">
        <v>90683</v>
      </c>
      <c r="B2445" s="30" t="s">
        <v>4103</v>
      </c>
      <c r="C2445" s="31" t="s">
        <v>13</v>
      </c>
      <c r="D2445" s="57">
        <v>8.9600000000000009</v>
      </c>
      <c r="E2445" s="56">
        <v>8.9600000000000009</v>
      </c>
    </row>
    <row r="2446" spans="1:5" ht="33.75" x14ac:dyDescent="0.25">
      <c r="A2446" s="51">
        <v>90684</v>
      </c>
      <c r="B2446" s="30" t="s">
        <v>4104</v>
      </c>
      <c r="C2446" s="31" t="s">
        <v>13</v>
      </c>
      <c r="D2446" s="57">
        <v>42.39</v>
      </c>
      <c r="E2446" s="56">
        <v>42.39</v>
      </c>
    </row>
    <row r="2447" spans="1:5" ht="33.75" x14ac:dyDescent="0.25">
      <c r="A2447" s="51">
        <v>90685</v>
      </c>
      <c r="B2447" s="30" t="s">
        <v>4105</v>
      </c>
      <c r="C2447" s="31" t="s">
        <v>13</v>
      </c>
      <c r="D2447" s="57">
        <v>58.1</v>
      </c>
      <c r="E2447" s="56">
        <v>58.1</v>
      </c>
    </row>
    <row r="2448" spans="1:5" ht="22.5" x14ac:dyDescent="0.25">
      <c r="A2448" s="51">
        <v>95114</v>
      </c>
      <c r="B2448" s="30" t="s">
        <v>756</v>
      </c>
      <c r="C2448" s="31" t="s">
        <v>13</v>
      </c>
      <c r="D2448" s="57">
        <v>0.39</v>
      </c>
      <c r="E2448" s="56">
        <v>0.39</v>
      </c>
    </row>
    <row r="2449" spans="1:5" ht="22.5" x14ac:dyDescent="0.25">
      <c r="A2449" s="51">
        <v>95115</v>
      </c>
      <c r="B2449" s="30" t="s">
        <v>757</v>
      </c>
      <c r="C2449" s="31" t="s">
        <v>13</v>
      </c>
      <c r="D2449" s="57">
        <v>0.09</v>
      </c>
      <c r="E2449" s="56">
        <v>0.09</v>
      </c>
    </row>
    <row r="2450" spans="1:5" ht="22.5" x14ac:dyDescent="0.25">
      <c r="A2450" s="51">
        <v>53863</v>
      </c>
      <c r="B2450" s="30" t="s">
        <v>470</v>
      </c>
      <c r="C2450" s="31" t="s">
        <v>13</v>
      </c>
      <c r="D2450" s="57">
        <v>0.49</v>
      </c>
      <c r="E2450" s="56">
        <v>0.49</v>
      </c>
    </row>
    <row r="2451" spans="1:5" ht="22.5" x14ac:dyDescent="0.25">
      <c r="A2451" s="51">
        <v>104652</v>
      </c>
      <c r="B2451" s="30" t="s">
        <v>6297</v>
      </c>
      <c r="C2451" s="31" t="s">
        <v>13</v>
      </c>
      <c r="D2451" s="57">
        <v>0</v>
      </c>
      <c r="E2451" s="56">
        <v>0</v>
      </c>
    </row>
    <row r="2452" spans="1:5" ht="22.5" x14ac:dyDescent="0.25">
      <c r="A2452" s="51">
        <v>104653</v>
      </c>
      <c r="B2452" s="30" t="s">
        <v>6298</v>
      </c>
      <c r="C2452" s="31" t="s">
        <v>13</v>
      </c>
      <c r="D2452" s="57">
        <v>0</v>
      </c>
      <c r="E2452" s="56">
        <v>0</v>
      </c>
    </row>
    <row r="2453" spans="1:5" ht="22.5" x14ac:dyDescent="0.25">
      <c r="A2453" s="51">
        <v>104654</v>
      </c>
      <c r="B2453" s="30" t="s">
        <v>6299</v>
      </c>
      <c r="C2453" s="31" t="s">
        <v>13</v>
      </c>
      <c r="D2453" s="57">
        <v>0</v>
      </c>
      <c r="E2453" s="56">
        <v>0</v>
      </c>
    </row>
    <row r="2454" spans="1:5" ht="22.5" x14ac:dyDescent="0.25">
      <c r="A2454" s="51">
        <v>104655</v>
      </c>
      <c r="B2454" s="30" t="s">
        <v>4164</v>
      </c>
      <c r="C2454" s="31" t="s">
        <v>13</v>
      </c>
      <c r="D2454" s="57">
        <v>0.68</v>
      </c>
      <c r="E2454" s="56">
        <v>0.68</v>
      </c>
    </row>
    <row r="2455" spans="1:5" ht="22.5" x14ac:dyDescent="0.25">
      <c r="A2455" s="51">
        <v>102270</v>
      </c>
      <c r="B2455" s="30" t="s">
        <v>829</v>
      </c>
      <c r="C2455" s="31" t="s">
        <v>13</v>
      </c>
      <c r="D2455" s="57">
        <v>0.66</v>
      </c>
      <c r="E2455" s="56">
        <v>0.66</v>
      </c>
    </row>
    <row r="2456" spans="1:5" ht="22.5" x14ac:dyDescent="0.25">
      <c r="A2456" s="51">
        <v>102271</v>
      </c>
      <c r="B2456" s="30" t="s">
        <v>830</v>
      </c>
      <c r="C2456" s="31" t="s">
        <v>13</v>
      </c>
      <c r="D2456" s="57">
        <v>0.15</v>
      </c>
      <c r="E2456" s="56">
        <v>0.15</v>
      </c>
    </row>
    <row r="2457" spans="1:5" ht="33.75" x14ac:dyDescent="0.25">
      <c r="A2457" s="51">
        <v>102272</v>
      </c>
      <c r="B2457" s="30" t="s">
        <v>831</v>
      </c>
      <c r="C2457" s="31" t="s">
        <v>13</v>
      </c>
      <c r="D2457" s="57">
        <v>0.83</v>
      </c>
      <c r="E2457" s="56">
        <v>0.83</v>
      </c>
    </row>
    <row r="2458" spans="1:5" ht="33.75" x14ac:dyDescent="0.25">
      <c r="A2458" s="51">
        <v>102273</v>
      </c>
      <c r="B2458" s="30" t="s">
        <v>832</v>
      </c>
      <c r="C2458" s="31" t="s">
        <v>13</v>
      </c>
      <c r="D2458" s="57">
        <v>1.71</v>
      </c>
      <c r="E2458" s="56">
        <v>1.71</v>
      </c>
    </row>
    <row r="2459" spans="1:5" ht="22.5" x14ac:dyDescent="0.25">
      <c r="A2459" s="51">
        <v>95255</v>
      </c>
      <c r="B2459" s="30" t="s">
        <v>773</v>
      </c>
      <c r="C2459" s="31" t="s">
        <v>13</v>
      </c>
      <c r="D2459" s="57">
        <v>0.79</v>
      </c>
      <c r="E2459" s="56">
        <v>0.79</v>
      </c>
    </row>
    <row r="2460" spans="1:5" ht="22.5" x14ac:dyDescent="0.25">
      <c r="A2460" s="51">
        <v>95256</v>
      </c>
      <c r="B2460" s="30" t="s">
        <v>774</v>
      </c>
      <c r="C2460" s="31" t="s">
        <v>13</v>
      </c>
      <c r="D2460" s="57">
        <v>0.18</v>
      </c>
      <c r="E2460" s="56">
        <v>0.18</v>
      </c>
    </row>
    <row r="2461" spans="1:5" ht="22.5" x14ac:dyDescent="0.25">
      <c r="A2461" s="51">
        <v>95257</v>
      </c>
      <c r="B2461" s="30" t="s">
        <v>775</v>
      </c>
      <c r="C2461" s="31" t="s">
        <v>13</v>
      </c>
      <c r="D2461" s="57">
        <v>0.99</v>
      </c>
      <c r="E2461" s="56">
        <v>0.99</v>
      </c>
    </row>
    <row r="2462" spans="1:5" ht="22.5" x14ac:dyDescent="0.25">
      <c r="A2462" s="51">
        <v>105913</v>
      </c>
      <c r="B2462" s="30" t="s">
        <v>12045</v>
      </c>
      <c r="C2462" s="31" t="s">
        <v>13</v>
      </c>
      <c r="D2462" s="57">
        <v>0.67</v>
      </c>
      <c r="E2462" s="56">
        <v>0.67</v>
      </c>
    </row>
    <row r="2463" spans="1:5" ht="22.5" x14ac:dyDescent="0.25">
      <c r="A2463" s="51">
        <v>105914</v>
      </c>
      <c r="B2463" s="30" t="s">
        <v>12046</v>
      </c>
      <c r="C2463" s="31" t="s">
        <v>13</v>
      </c>
      <c r="D2463" s="57">
        <v>0.15</v>
      </c>
      <c r="E2463" s="56">
        <v>0.15</v>
      </c>
    </row>
    <row r="2464" spans="1:5" ht="22.5" x14ac:dyDescent="0.25">
      <c r="A2464" s="51">
        <v>105915</v>
      </c>
      <c r="B2464" s="30" t="s">
        <v>12047</v>
      </c>
      <c r="C2464" s="31" t="s">
        <v>13</v>
      </c>
      <c r="D2464" s="57">
        <v>0.84</v>
      </c>
      <c r="E2464" s="56">
        <v>0.84</v>
      </c>
    </row>
    <row r="2465" spans="1:5" ht="56.25" x14ac:dyDescent="0.25">
      <c r="A2465" s="51">
        <v>103792</v>
      </c>
      <c r="B2465" s="30" t="s">
        <v>4665</v>
      </c>
      <c r="C2465" s="31" t="s">
        <v>13</v>
      </c>
      <c r="D2465" s="57">
        <v>4.72</v>
      </c>
      <c r="E2465" s="56">
        <v>4.72</v>
      </c>
    </row>
    <row r="2466" spans="1:5" ht="56.25" x14ac:dyDescent="0.25">
      <c r="A2466" s="51">
        <v>103789</v>
      </c>
      <c r="B2466" s="30" t="s">
        <v>6300</v>
      </c>
      <c r="C2466" s="31" t="s">
        <v>13</v>
      </c>
      <c r="D2466" s="57">
        <v>0</v>
      </c>
      <c r="E2466" s="56">
        <v>0</v>
      </c>
    </row>
    <row r="2467" spans="1:5" ht="56.25" x14ac:dyDescent="0.25">
      <c r="A2467" s="51">
        <v>103790</v>
      </c>
      <c r="B2467" s="30" t="s">
        <v>6301</v>
      </c>
      <c r="C2467" s="31" t="s">
        <v>13</v>
      </c>
      <c r="D2467" s="57">
        <v>0</v>
      </c>
      <c r="E2467" s="56">
        <v>0</v>
      </c>
    </row>
    <row r="2468" spans="1:5" ht="56.25" x14ac:dyDescent="0.25">
      <c r="A2468" s="51">
        <v>103791</v>
      </c>
      <c r="B2468" s="30" t="s">
        <v>6302</v>
      </c>
      <c r="C2468" s="31" t="s">
        <v>13</v>
      </c>
      <c r="D2468" s="57">
        <v>0</v>
      </c>
      <c r="E2468" s="56">
        <v>0</v>
      </c>
    </row>
    <row r="2469" spans="1:5" ht="33.75" x14ac:dyDescent="0.25">
      <c r="A2469" s="51">
        <v>96054</v>
      </c>
      <c r="B2469" s="30" t="s">
        <v>813</v>
      </c>
      <c r="C2469" s="31" t="s">
        <v>13</v>
      </c>
      <c r="D2469" s="57">
        <v>32.5</v>
      </c>
      <c r="E2469" s="56">
        <v>32.5</v>
      </c>
    </row>
    <row r="2470" spans="1:5" ht="33.75" x14ac:dyDescent="0.25">
      <c r="A2470" s="51">
        <v>96060</v>
      </c>
      <c r="B2470" s="30" t="s">
        <v>817</v>
      </c>
      <c r="C2470" s="31" t="s">
        <v>13</v>
      </c>
      <c r="D2470" s="57">
        <v>6.66</v>
      </c>
      <c r="E2470" s="56">
        <v>6.66</v>
      </c>
    </row>
    <row r="2471" spans="1:5" ht="33.75" x14ac:dyDescent="0.25">
      <c r="A2471" s="51">
        <v>96061</v>
      </c>
      <c r="B2471" s="30" t="s">
        <v>818</v>
      </c>
      <c r="C2471" s="31" t="s">
        <v>13</v>
      </c>
      <c r="D2471" s="57">
        <v>40.630000000000003</v>
      </c>
      <c r="E2471" s="56">
        <v>40.630000000000003</v>
      </c>
    </row>
    <row r="2472" spans="1:5" ht="33.75" x14ac:dyDescent="0.25">
      <c r="A2472" s="51">
        <v>96062</v>
      </c>
      <c r="B2472" s="30" t="s">
        <v>819</v>
      </c>
      <c r="C2472" s="31" t="s">
        <v>13</v>
      </c>
      <c r="D2472" s="57">
        <v>40.69</v>
      </c>
      <c r="E2472" s="56">
        <v>40.69</v>
      </c>
    </row>
    <row r="2473" spans="1:5" ht="33.75" x14ac:dyDescent="0.25">
      <c r="A2473" s="51">
        <v>90688</v>
      </c>
      <c r="B2473" s="30" t="s">
        <v>618</v>
      </c>
      <c r="C2473" s="31" t="s">
        <v>13</v>
      </c>
      <c r="D2473" s="57">
        <v>28.8</v>
      </c>
      <c r="E2473" s="56">
        <v>28.8</v>
      </c>
    </row>
    <row r="2474" spans="1:5" ht="33.75" x14ac:dyDescent="0.25">
      <c r="A2474" s="51">
        <v>90689</v>
      </c>
      <c r="B2474" s="30" t="s">
        <v>619</v>
      </c>
      <c r="C2474" s="31" t="s">
        <v>13</v>
      </c>
      <c r="D2474" s="57">
        <v>5.68</v>
      </c>
      <c r="E2474" s="56">
        <v>5.68</v>
      </c>
    </row>
    <row r="2475" spans="1:5" ht="33.75" x14ac:dyDescent="0.25">
      <c r="A2475" s="51">
        <v>90690</v>
      </c>
      <c r="B2475" s="30" t="s">
        <v>620</v>
      </c>
      <c r="C2475" s="31" t="s">
        <v>13</v>
      </c>
      <c r="D2475" s="57">
        <v>36</v>
      </c>
      <c r="E2475" s="56">
        <v>36</v>
      </c>
    </row>
    <row r="2476" spans="1:5" ht="33.75" x14ac:dyDescent="0.25">
      <c r="A2476" s="51">
        <v>90691</v>
      </c>
      <c r="B2476" s="30" t="s">
        <v>621</v>
      </c>
      <c r="C2476" s="31" t="s">
        <v>13</v>
      </c>
      <c r="D2476" s="57">
        <v>40.69</v>
      </c>
      <c r="E2476" s="56">
        <v>40.69</v>
      </c>
    </row>
    <row r="2477" spans="1:5" ht="22.5" x14ac:dyDescent="0.25">
      <c r="A2477" s="51">
        <v>96241</v>
      </c>
      <c r="B2477" s="30" t="s">
        <v>5858</v>
      </c>
      <c r="C2477" s="31" t="s">
        <v>13</v>
      </c>
      <c r="D2477" s="57">
        <v>30.6</v>
      </c>
      <c r="E2477" s="56">
        <v>30.6</v>
      </c>
    </row>
    <row r="2478" spans="1:5" ht="22.5" x14ac:dyDescent="0.25">
      <c r="A2478" s="51">
        <v>96242</v>
      </c>
      <c r="B2478" s="30" t="s">
        <v>5859</v>
      </c>
      <c r="C2478" s="31" t="s">
        <v>13</v>
      </c>
      <c r="D2478" s="57">
        <v>8.08</v>
      </c>
      <c r="E2478" s="56">
        <v>8.08</v>
      </c>
    </row>
    <row r="2479" spans="1:5" ht="22.5" x14ac:dyDescent="0.25">
      <c r="A2479" s="51">
        <v>96243</v>
      </c>
      <c r="B2479" s="30" t="s">
        <v>5860</v>
      </c>
      <c r="C2479" s="31" t="s">
        <v>13</v>
      </c>
      <c r="D2479" s="57">
        <v>38.25</v>
      </c>
      <c r="E2479" s="56">
        <v>38.25</v>
      </c>
    </row>
    <row r="2480" spans="1:5" ht="33.75" x14ac:dyDescent="0.25">
      <c r="A2480" s="51">
        <v>96244</v>
      </c>
      <c r="B2480" s="30" t="s">
        <v>5861</v>
      </c>
      <c r="C2480" s="31" t="s">
        <v>13</v>
      </c>
      <c r="D2480" s="57">
        <v>17.78</v>
      </c>
      <c r="E2480" s="56">
        <v>17.78</v>
      </c>
    </row>
    <row r="2481" spans="1:5" ht="33.75" x14ac:dyDescent="0.25">
      <c r="A2481" s="51">
        <v>88400</v>
      </c>
      <c r="B2481" s="30" t="s">
        <v>4078</v>
      </c>
      <c r="C2481" s="31" t="s">
        <v>13</v>
      </c>
      <c r="D2481" s="57">
        <v>0.86</v>
      </c>
      <c r="E2481" s="56">
        <v>0.86</v>
      </c>
    </row>
    <row r="2482" spans="1:5" ht="33.75" x14ac:dyDescent="0.25">
      <c r="A2482" s="51">
        <v>88401</v>
      </c>
      <c r="B2482" s="30" t="s">
        <v>4079</v>
      </c>
      <c r="C2482" s="31" t="s">
        <v>13</v>
      </c>
      <c r="D2482" s="57">
        <v>0.2</v>
      </c>
      <c r="E2482" s="56">
        <v>0.2</v>
      </c>
    </row>
    <row r="2483" spans="1:5" ht="33.75" x14ac:dyDescent="0.25">
      <c r="A2483" s="51">
        <v>88402</v>
      </c>
      <c r="B2483" s="30" t="s">
        <v>4080</v>
      </c>
      <c r="C2483" s="31" t="s">
        <v>13</v>
      </c>
      <c r="D2483" s="57">
        <v>0.94</v>
      </c>
      <c r="E2483" s="56">
        <v>0.94</v>
      </c>
    </row>
    <row r="2484" spans="1:5" ht="33.75" x14ac:dyDescent="0.25">
      <c r="A2484" s="51">
        <v>88403</v>
      </c>
      <c r="B2484" s="30" t="s">
        <v>4081</v>
      </c>
      <c r="C2484" s="31" t="s">
        <v>13</v>
      </c>
      <c r="D2484" s="57">
        <v>1.89</v>
      </c>
      <c r="E2484" s="56">
        <v>1.89</v>
      </c>
    </row>
    <row r="2485" spans="1:5" ht="33.75" x14ac:dyDescent="0.25">
      <c r="A2485" s="51">
        <v>88387</v>
      </c>
      <c r="B2485" s="30" t="s">
        <v>4070</v>
      </c>
      <c r="C2485" s="31" t="s">
        <v>13</v>
      </c>
      <c r="D2485" s="57">
        <v>0.91</v>
      </c>
      <c r="E2485" s="56">
        <v>0.91</v>
      </c>
    </row>
    <row r="2486" spans="1:5" ht="33.75" x14ac:dyDescent="0.25">
      <c r="A2486" s="51">
        <v>88389</v>
      </c>
      <c r="B2486" s="30" t="s">
        <v>4071</v>
      </c>
      <c r="C2486" s="31" t="s">
        <v>13</v>
      </c>
      <c r="D2486" s="57">
        <v>0.21</v>
      </c>
      <c r="E2486" s="56">
        <v>0.21</v>
      </c>
    </row>
    <row r="2487" spans="1:5" ht="33.75" x14ac:dyDescent="0.25">
      <c r="A2487" s="51">
        <v>88390</v>
      </c>
      <c r="B2487" s="30" t="s">
        <v>4072</v>
      </c>
      <c r="C2487" s="31" t="s">
        <v>13</v>
      </c>
      <c r="D2487" s="57">
        <v>1</v>
      </c>
      <c r="E2487" s="56">
        <v>1</v>
      </c>
    </row>
    <row r="2488" spans="1:5" ht="33.75" x14ac:dyDescent="0.25">
      <c r="A2488" s="51">
        <v>88391</v>
      </c>
      <c r="B2488" s="30" t="s">
        <v>4073</v>
      </c>
      <c r="C2488" s="31" t="s">
        <v>13</v>
      </c>
      <c r="D2488" s="57">
        <v>3.16</v>
      </c>
      <c r="E2488" s="56">
        <v>3.16</v>
      </c>
    </row>
    <row r="2489" spans="1:5" ht="33.75" x14ac:dyDescent="0.25">
      <c r="A2489" s="51">
        <v>88394</v>
      </c>
      <c r="B2489" s="30" t="s">
        <v>4074</v>
      </c>
      <c r="C2489" s="31" t="s">
        <v>13</v>
      </c>
      <c r="D2489" s="57">
        <v>1.08</v>
      </c>
      <c r="E2489" s="56">
        <v>1.08</v>
      </c>
    </row>
    <row r="2490" spans="1:5" ht="33.75" x14ac:dyDescent="0.25">
      <c r="A2490" s="51">
        <v>88395</v>
      </c>
      <c r="B2490" s="30" t="s">
        <v>4075</v>
      </c>
      <c r="C2490" s="31" t="s">
        <v>13</v>
      </c>
      <c r="D2490" s="57">
        <v>0.25</v>
      </c>
      <c r="E2490" s="56">
        <v>0.25</v>
      </c>
    </row>
    <row r="2491" spans="1:5" ht="33.75" x14ac:dyDescent="0.25">
      <c r="A2491" s="51">
        <v>88396</v>
      </c>
      <c r="B2491" s="30" t="s">
        <v>4076</v>
      </c>
      <c r="C2491" s="31" t="s">
        <v>13</v>
      </c>
      <c r="D2491" s="57">
        <v>1.19</v>
      </c>
      <c r="E2491" s="56">
        <v>1.19</v>
      </c>
    </row>
    <row r="2492" spans="1:5" ht="33.75" x14ac:dyDescent="0.25">
      <c r="A2492" s="51">
        <v>88397</v>
      </c>
      <c r="B2492" s="30" t="s">
        <v>4077</v>
      </c>
      <c r="C2492" s="31" t="s">
        <v>13</v>
      </c>
      <c r="D2492" s="57">
        <v>4.7300000000000004</v>
      </c>
      <c r="E2492" s="56">
        <v>4.7300000000000004</v>
      </c>
    </row>
    <row r="2493" spans="1:5" ht="45" x14ac:dyDescent="0.25">
      <c r="A2493" s="51">
        <v>90633</v>
      </c>
      <c r="B2493" s="30" t="s">
        <v>590</v>
      </c>
      <c r="C2493" s="31" t="s">
        <v>13</v>
      </c>
      <c r="D2493" s="57">
        <v>4.33</v>
      </c>
      <c r="E2493" s="56">
        <v>4.33</v>
      </c>
    </row>
    <row r="2494" spans="1:5" ht="45" x14ac:dyDescent="0.25">
      <c r="A2494" s="51">
        <v>90634</v>
      </c>
      <c r="B2494" s="30" t="s">
        <v>591</v>
      </c>
      <c r="C2494" s="31" t="s">
        <v>13</v>
      </c>
      <c r="D2494" s="57">
        <v>1</v>
      </c>
      <c r="E2494" s="56">
        <v>1</v>
      </c>
    </row>
    <row r="2495" spans="1:5" ht="45" x14ac:dyDescent="0.25">
      <c r="A2495" s="51">
        <v>90635</v>
      </c>
      <c r="B2495" s="30" t="s">
        <v>592</v>
      </c>
      <c r="C2495" s="31" t="s">
        <v>13</v>
      </c>
      <c r="D2495" s="57">
        <v>4.74</v>
      </c>
      <c r="E2495" s="56">
        <v>4.74</v>
      </c>
    </row>
    <row r="2496" spans="1:5" ht="45" x14ac:dyDescent="0.25">
      <c r="A2496" s="51">
        <v>90636</v>
      </c>
      <c r="B2496" s="30" t="s">
        <v>593</v>
      </c>
      <c r="C2496" s="31" t="s">
        <v>13</v>
      </c>
      <c r="D2496" s="57">
        <v>6.32</v>
      </c>
      <c r="E2496" s="56">
        <v>6.32</v>
      </c>
    </row>
    <row r="2497" spans="1:5" ht="33.75" x14ac:dyDescent="0.25">
      <c r="A2497" s="51">
        <v>103238</v>
      </c>
      <c r="B2497" s="30" t="s">
        <v>6303</v>
      </c>
      <c r="C2497" s="31" t="s">
        <v>13</v>
      </c>
      <c r="D2497" s="57">
        <v>0</v>
      </c>
      <c r="E2497" s="56">
        <v>0</v>
      </c>
    </row>
    <row r="2498" spans="1:5" ht="33.75" x14ac:dyDescent="0.25">
      <c r="A2498" s="51">
        <v>103239</v>
      </c>
      <c r="B2498" s="30" t="s">
        <v>6304</v>
      </c>
      <c r="C2498" s="31" t="s">
        <v>13</v>
      </c>
      <c r="D2498" s="57">
        <v>0</v>
      </c>
      <c r="E2498" s="56">
        <v>0</v>
      </c>
    </row>
    <row r="2499" spans="1:5" ht="45" x14ac:dyDescent="0.25">
      <c r="A2499" s="51">
        <v>103240</v>
      </c>
      <c r="B2499" s="30" t="s">
        <v>6305</v>
      </c>
      <c r="C2499" s="31" t="s">
        <v>13</v>
      </c>
      <c r="D2499" s="57">
        <v>0</v>
      </c>
      <c r="E2499" s="56">
        <v>0</v>
      </c>
    </row>
    <row r="2500" spans="1:5" ht="45" x14ac:dyDescent="0.25">
      <c r="A2500" s="51">
        <v>103241</v>
      </c>
      <c r="B2500" s="30" t="s">
        <v>4161</v>
      </c>
      <c r="C2500" s="31" t="s">
        <v>13</v>
      </c>
      <c r="D2500" s="57">
        <v>11.84</v>
      </c>
      <c r="E2500" s="56">
        <v>11.84</v>
      </c>
    </row>
    <row r="2501" spans="1:5" ht="33.75" x14ac:dyDescent="0.25">
      <c r="A2501" s="51">
        <v>88853</v>
      </c>
      <c r="B2501" s="30" t="s">
        <v>501</v>
      </c>
      <c r="C2501" s="31" t="s">
        <v>13</v>
      </c>
      <c r="D2501" s="57">
        <v>0.16</v>
      </c>
      <c r="E2501" s="56">
        <v>0.16</v>
      </c>
    </row>
    <row r="2502" spans="1:5" ht="33.75" x14ac:dyDescent="0.25">
      <c r="A2502" s="51">
        <v>88854</v>
      </c>
      <c r="B2502" s="30" t="s">
        <v>502</v>
      </c>
      <c r="C2502" s="31" t="s">
        <v>13</v>
      </c>
      <c r="D2502" s="57">
        <v>0.03</v>
      </c>
      <c r="E2502" s="56">
        <v>0.03</v>
      </c>
    </row>
    <row r="2503" spans="1:5" ht="33.75" x14ac:dyDescent="0.25">
      <c r="A2503" s="51">
        <v>5692</v>
      </c>
      <c r="B2503" s="30" t="s">
        <v>401</v>
      </c>
      <c r="C2503" s="31" t="s">
        <v>13</v>
      </c>
      <c r="D2503" s="57">
        <v>0.18</v>
      </c>
      <c r="E2503" s="56">
        <v>0.18</v>
      </c>
    </row>
    <row r="2504" spans="1:5" ht="33.75" x14ac:dyDescent="0.25">
      <c r="A2504" s="51">
        <v>5693</v>
      </c>
      <c r="B2504" s="30" t="s">
        <v>402</v>
      </c>
      <c r="C2504" s="31" t="s">
        <v>13</v>
      </c>
      <c r="D2504" s="57">
        <v>22.6</v>
      </c>
      <c r="E2504" s="56">
        <v>22.6</v>
      </c>
    </row>
    <row r="2505" spans="1:5" ht="45" x14ac:dyDescent="0.25">
      <c r="A2505" s="51">
        <v>7044</v>
      </c>
      <c r="B2505" s="30" t="s">
        <v>434</v>
      </c>
      <c r="C2505" s="31" t="s">
        <v>13</v>
      </c>
      <c r="D2505" s="57">
        <v>0.2</v>
      </c>
      <c r="E2505" s="56">
        <v>0.2</v>
      </c>
    </row>
    <row r="2506" spans="1:5" ht="33.75" x14ac:dyDescent="0.25">
      <c r="A2506" s="51">
        <v>7045</v>
      </c>
      <c r="B2506" s="30" t="s">
        <v>435</v>
      </c>
      <c r="C2506" s="31" t="s">
        <v>13</v>
      </c>
      <c r="D2506" s="57">
        <v>0.04</v>
      </c>
      <c r="E2506" s="56">
        <v>0.04</v>
      </c>
    </row>
    <row r="2507" spans="1:5" ht="45" x14ac:dyDescent="0.25">
      <c r="A2507" s="51">
        <v>7046</v>
      </c>
      <c r="B2507" s="30" t="s">
        <v>436</v>
      </c>
      <c r="C2507" s="31" t="s">
        <v>13</v>
      </c>
      <c r="D2507" s="57">
        <v>0.22</v>
      </c>
      <c r="E2507" s="56">
        <v>0.22</v>
      </c>
    </row>
    <row r="2508" spans="1:5" ht="45" x14ac:dyDescent="0.25">
      <c r="A2508" s="51">
        <v>7047</v>
      </c>
      <c r="B2508" s="30" t="s">
        <v>437</v>
      </c>
      <c r="C2508" s="31" t="s">
        <v>13</v>
      </c>
      <c r="D2508" s="57">
        <v>26.67</v>
      </c>
      <c r="E2508" s="56">
        <v>26.67</v>
      </c>
    </row>
    <row r="2509" spans="1:5" ht="33.75" x14ac:dyDescent="0.25">
      <c r="A2509" s="51">
        <v>89228</v>
      </c>
      <c r="B2509" s="30" t="s">
        <v>535</v>
      </c>
      <c r="C2509" s="31" t="s">
        <v>13</v>
      </c>
      <c r="D2509" s="57">
        <v>47.6</v>
      </c>
      <c r="E2509" s="56">
        <v>47.6</v>
      </c>
    </row>
    <row r="2510" spans="1:5" ht="33.75" x14ac:dyDescent="0.25">
      <c r="A2510" s="51">
        <v>89229</v>
      </c>
      <c r="B2510" s="30" t="s">
        <v>536</v>
      </c>
      <c r="C2510" s="31" t="s">
        <v>13</v>
      </c>
      <c r="D2510" s="57">
        <v>16.77</v>
      </c>
      <c r="E2510" s="56">
        <v>16.77</v>
      </c>
    </row>
    <row r="2511" spans="1:5" ht="33.75" x14ac:dyDescent="0.25">
      <c r="A2511" s="51">
        <v>5779</v>
      </c>
      <c r="B2511" s="30" t="s">
        <v>428</v>
      </c>
      <c r="C2511" s="31" t="s">
        <v>13</v>
      </c>
      <c r="D2511" s="57">
        <v>76.510000000000005</v>
      </c>
      <c r="E2511" s="56">
        <v>76.510000000000005</v>
      </c>
    </row>
    <row r="2512" spans="1:5" ht="33.75" x14ac:dyDescent="0.25">
      <c r="A2512" s="51">
        <v>53849</v>
      </c>
      <c r="B2512" s="30" t="s">
        <v>466</v>
      </c>
      <c r="C2512" s="31" t="s">
        <v>13</v>
      </c>
      <c r="D2512" s="57">
        <v>85.47</v>
      </c>
      <c r="E2512" s="56">
        <v>85.47</v>
      </c>
    </row>
    <row r="2513" spans="1:5" ht="22.5" x14ac:dyDescent="0.25">
      <c r="A2513" s="51">
        <v>95129</v>
      </c>
      <c r="B2513" s="30" t="s">
        <v>766</v>
      </c>
      <c r="C2513" s="31" t="s">
        <v>13</v>
      </c>
      <c r="D2513" s="57">
        <v>54.41</v>
      </c>
      <c r="E2513" s="56">
        <v>54.41</v>
      </c>
    </row>
    <row r="2514" spans="1:5" ht="22.5" x14ac:dyDescent="0.25">
      <c r="A2514" s="51">
        <v>95130</v>
      </c>
      <c r="B2514" s="30" t="s">
        <v>767</v>
      </c>
      <c r="C2514" s="31" t="s">
        <v>13</v>
      </c>
      <c r="D2514" s="57">
        <v>19.73</v>
      </c>
      <c r="E2514" s="56">
        <v>19.73</v>
      </c>
    </row>
    <row r="2515" spans="1:5" ht="22.5" x14ac:dyDescent="0.25">
      <c r="A2515" s="51">
        <v>95131</v>
      </c>
      <c r="B2515" s="30" t="s">
        <v>768</v>
      </c>
      <c r="C2515" s="31" t="s">
        <v>13</v>
      </c>
      <c r="D2515" s="57">
        <v>64.05</v>
      </c>
      <c r="E2515" s="56">
        <v>64.05</v>
      </c>
    </row>
    <row r="2516" spans="1:5" ht="33.75" x14ac:dyDescent="0.25">
      <c r="A2516" s="51">
        <v>95132</v>
      </c>
      <c r="B2516" s="30" t="s">
        <v>769</v>
      </c>
      <c r="C2516" s="31" t="s">
        <v>13</v>
      </c>
      <c r="D2516" s="57">
        <v>32.93</v>
      </c>
      <c r="E2516" s="56">
        <v>32.93</v>
      </c>
    </row>
    <row r="2517" spans="1:5" ht="33.75" x14ac:dyDescent="0.25">
      <c r="A2517" s="51">
        <v>102982</v>
      </c>
      <c r="B2517" s="30" t="s">
        <v>6306</v>
      </c>
      <c r="C2517" s="31" t="s">
        <v>13</v>
      </c>
      <c r="D2517" s="57">
        <v>0</v>
      </c>
      <c r="E2517" s="56">
        <v>0</v>
      </c>
    </row>
    <row r="2518" spans="1:5" ht="33.75" x14ac:dyDescent="0.25">
      <c r="A2518" s="51">
        <v>102983</v>
      </c>
      <c r="B2518" s="30" t="s">
        <v>6307</v>
      </c>
      <c r="C2518" s="31" t="s">
        <v>13</v>
      </c>
      <c r="D2518" s="57">
        <v>0</v>
      </c>
      <c r="E2518" s="56">
        <v>0</v>
      </c>
    </row>
    <row r="2519" spans="1:5" ht="33.75" x14ac:dyDescent="0.25">
      <c r="A2519" s="51">
        <v>102984</v>
      </c>
      <c r="B2519" s="30" t="s">
        <v>6308</v>
      </c>
      <c r="C2519" s="31" t="s">
        <v>13</v>
      </c>
      <c r="D2519" s="57">
        <v>0</v>
      </c>
      <c r="E2519" s="56">
        <v>0</v>
      </c>
    </row>
    <row r="2520" spans="1:5" ht="33.75" x14ac:dyDescent="0.25">
      <c r="A2520" s="51">
        <v>102985</v>
      </c>
      <c r="B2520" s="30" t="s">
        <v>843</v>
      </c>
      <c r="C2520" s="31" t="s">
        <v>13</v>
      </c>
      <c r="D2520" s="57">
        <v>15.27</v>
      </c>
      <c r="E2520" s="56">
        <v>15.27</v>
      </c>
    </row>
    <row r="2521" spans="1:5" ht="22.5" x14ac:dyDescent="0.25">
      <c r="A2521" s="51">
        <v>92956</v>
      </c>
      <c r="B2521" s="30" t="s">
        <v>716</v>
      </c>
      <c r="C2521" s="31" t="s">
        <v>13</v>
      </c>
      <c r="D2521" s="57">
        <v>4.24</v>
      </c>
      <c r="E2521" s="56">
        <v>4.24</v>
      </c>
    </row>
    <row r="2522" spans="1:5" ht="22.5" x14ac:dyDescent="0.25">
      <c r="A2522" s="51">
        <v>92957</v>
      </c>
      <c r="B2522" s="30" t="s">
        <v>717</v>
      </c>
      <c r="C2522" s="31" t="s">
        <v>13</v>
      </c>
      <c r="D2522" s="57">
        <v>0.98</v>
      </c>
      <c r="E2522" s="56">
        <v>0.98</v>
      </c>
    </row>
    <row r="2523" spans="1:5" ht="22.5" x14ac:dyDescent="0.25">
      <c r="A2523" s="51">
        <v>92958</v>
      </c>
      <c r="B2523" s="30" t="s">
        <v>718</v>
      </c>
      <c r="C2523" s="31" t="s">
        <v>13</v>
      </c>
      <c r="D2523" s="57">
        <v>4.6399999999999997</v>
      </c>
      <c r="E2523" s="56">
        <v>4.6399999999999997</v>
      </c>
    </row>
    <row r="2524" spans="1:5" ht="22.5" x14ac:dyDescent="0.25">
      <c r="A2524" s="51">
        <v>92959</v>
      </c>
      <c r="B2524" s="30" t="s">
        <v>719</v>
      </c>
      <c r="C2524" s="31" t="s">
        <v>13</v>
      </c>
      <c r="D2524" s="57">
        <v>9.4700000000000006</v>
      </c>
      <c r="E2524" s="56">
        <v>9.4700000000000006</v>
      </c>
    </row>
    <row r="2525" spans="1:5" ht="33.75" x14ac:dyDescent="0.25">
      <c r="A2525" s="51">
        <v>102858</v>
      </c>
      <c r="B2525" s="30" t="s">
        <v>6309</v>
      </c>
      <c r="C2525" s="31" t="s">
        <v>13</v>
      </c>
      <c r="D2525" s="57">
        <v>0</v>
      </c>
      <c r="E2525" s="56">
        <v>0</v>
      </c>
    </row>
    <row r="2526" spans="1:5" ht="33.75" x14ac:dyDescent="0.25">
      <c r="A2526" s="51">
        <v>102859</v>
      </c>
      <c r="B2526" s="30" t="s">
        <v>6310</v>
      </c>
      <c r="C2526" s="31" t="s">
        <v>13</v>
      </c>
      <c r="D2526" s="57">
        <v>0</v>
      </c>
      <c r="E2526" s="56">
        <v>0</v>
      </c>
    </row>
    <row r="2527" spans="1:5" ht="33.75" x14ac:dyDescent="0.25">
      <c r="A2527" s="51">
        <v>102860</v>
      </c>
      <c r="B2527" s="30" t="s">
        <v>6311</v>
      </c>
      <c r="C2527" s="31" t="s">
        <v>13</v>
      </c>
      <c r="D2527" s="57">
        <v>0</v>
      </c>
      <c r="E2527" s="56">
        <v>0</v>
      </c>
    </row>
    <row r="2528" spans="1:5" ht="33.75" x14ac:dyDescent="0.25">
      <c r="A2528" s="51">
        <v>102861</v>
      </c>
      <c r="B2528" s="30" t="s">
        <v>4144</v>
      </c>
      <c r="C2528" s="31" t="s">
        <v>13</v>
      </c>
      <c r="D2528" s="57">
        <v>1.26</v>
      </c>
      <c r="E2528" s="56">
        <v>1.26</v>
      </c>
    </row>
    <row r="2529" spans="1:11" ht="56.25" x14ac:dyDescent="0.25">
      <c r="A2529" s="51">
        <v>93404</v>
      </c>
      <c r="B2529" s="30" t="s">
        <v>12388</v>
      </c>
      <c r="C2529" s="31" t="s">
        <v>13</v>
      </c>
      <c r="D2529" s="57">
        <v>7.75</v>
      </c>
      <c r="E2529" s="56">
        <v>7.75</v>
      </c>
      <c r="F2529"/>
      <c r="G2529"/>
      <c r="H2529"/>
      <c r="I2529"/>
      <c r="J2529"/>
      <c r="K2529"/>
    </row>
    <row r="2530" spans="1:11" ht="45" x14ac:dyDescent="0.25">
      <c r="A2530" s="51">
        <v>93405</v>
      </c>
      <c r="B2530" s="30" t="s">
        <v>12389</v>
      </c>
      <c r="C2530" s="31" t="s">
        <v>13</v>
      </c>
      <c r="D2530" s="57">
        <v>1.98</v>
      </c>
      <c r="E2530" s="56">
        <v>1.98</v>
      </c>
      <c r="F2530"/>
      <c r="G2530"/>
      <c r="H2530"/>
      <c r="I2530"/>
      <c r="J2530"/>
      <c r="K2530"/>
    </row>
    <row r="2531" spans="1:11" ht="56.25" x14ac:dyDescent="0.25">
      <c r="A2531" s="51">
        <v>93406</v>
      </c>
      <c r="B2531" s="30" t="s">
        <v>12390</v>
      </c>
      <c r="C2531" s="31" t="s">
        <v>13</v>
      </c>
      <c r="D2531" s="57">
        <v>9.3000000000000007</v>
      </c>
      <c r="E2531" s="56">
        <v>9.3000000000000007</v>
      </c>
      <c r="F2531"/>
      <c r="G2531"/>
      <c r="H2531"/>
      <c r="I2531"/>
      <c r="J2531"/>
      <c r="K2531"/>
    </row>
    <row r="2532" spans="1:11" ht="56.25" x14ac:dyDescent="0.25">
      <c r="A2532" s="51">
        <v>93407</v>
      </c>
      <c r="B2532" s="30" t="s">
        <v>12391</v>
      </c>
      <c r="C2532" s="31" t="s">
        <v>13</v>
      </c>
      <c r="D2532" s="57">
        <v>48.14</v>
      </c>
      <c r="E2532" s="56">
        <v>48.14</v>
      </c>
      <c r="F2532"/>
      <c r="G2532"/>
      <c r="H2532"/>
      <c r="I2532"/>
      <c r="J2532"/>
      <c r="K2532"/>
    </row>
    <row r="2533" spans="1:11" ht="22.5" x14ac:dyDescent="0.25">
      <c r="A2533" s="51">
        <v>102936</v>
      </c>
      <c r="B2533" s="30" t="s">
        <v>6312</v>
      </c>
      <c r="C2533" s="31" t="s">
        <v>13</v>
      </c>
      <c r="D2533" s="57">
        <v>0</v>
      </c>
      <c r="E2533" s="56">
        <v>0</v>
      </c>
      <c r="F2533"/>
      <c r="G2533" s="2"/>
      <c r="H2533"/>
      <c r="I2533"/>
      <c r="J2533"/>
      <c r="K2533" s="2"/>
    </row>
    <row r="2534" spans="1:11" ht="22.5" x14ac:dyDescent="0.25">
      <c r="A2534" s="51">
        <v>102937</v>
      </c>
      <c r="B2534" s="30" t="s">
        <v>6313</v>
      </c>
      <c r="C2534" s="31" t="s">
        <v>13</v>
      </c>
      <c r="D2534" s="57">
        <v>0</v>
      </c>
      <c r="E2534" s="56">
        <v>0</v>
      </c>
      <c r="F2534"/>
      <c r="G2534"/>
      <c r="H2534"/>
      <c r="I2534"/>
      <c r="J2534"/>
      <c r="K2534"/>
    </row>
    <row r="2535" spans="1:11" ht="22.5" x14ac:dyDescent="0.25">
      <c r="A2535" s="51">
        <v>102938</v>
      </c>
      <c r="B2535" s="30" t="s">
        <v>6314</v>
      </c>
      <c r="C2535" s="31" t="s">
        <v>13</v>
      </c>
      <c r="D2535" s="57">
        <v>0</v>
      </c>
      <c r="E2535" s="56">
        <v>0</v>
      </c>
      <c r="F2535"/>
      <c r="G2535"/>
      <c r="H2535"/>
      <c r="I2535"/>
      <c r="J2535"/>
      <c r="K2535"/>
    </row>
    <row r="2536" spans="1:11" ht="22.5" x14ac:dyDescent="0.25">
      <c r="A2536" s="51">
        <v>102939</v>
      </c>
      <c r="B2536" s="30" t="s">
        <v>4149</v>
      </c>
      <c r="C2536" s="31" t="s">
        <v>13</v>
      </c>
      <c r="D2536" s="57">
        <v>9.44</v>
      </c>
      <c r="E2536" s="56">
        <v>9.44</v>
      </c>
      <c r="F2536"/>
      <c r="G2536"/>
      <c r="H2536"/>
      <c r="I2536"/>
      <c r="J2536"/>
      <c r="K2536"/>
    </row>
    <row r="2537" spans="1:11" ht="45" x14ac:dyDescent="0.25">
      <c r="A2537" s="51">
        <v>103159</v>
      </c>
      <c r="B2537" s="30" t="s">
        <v>6315</v>
      </c>
      <c r="C2537" s="31" t="s">
        <v>13</v>
      </c>
      <c r="D2537" s="57">
        <v>0</v>
      </c>
      <c r="E2537" s="56">
        <v>0</v>
      </c>
      <c r="F2537"/>
      <c r="G2537"/>
      <c r="H2537"/>
      <c r="I2537"/>
      <c r="J2537"/>
      <c r="K2537"/>
    </row>
    <row r="2538" spans="1:11" ht="33.75" x14ac:dyDescent="0.25">
      <c r="A2538" s="51">
        <v>103160</v>
      </c>
      <c r="B2538" s="30" t="s">
        <v>6316</v>
      </c>
      <c r="C2538" s="31" t="s">
        <v>13</v>
      </c>
      <c r="D2538" s="57">
        <v>0</v>
      </c>
      <c r="E2538" s="56">
        <v>0</v>
      </c>
      <c r="F2538"/>
      <c r="G2538"/>
      <c r="H2538"/>
      <c r="I2538"/>
      <c r="J2538"/>
      <c r="K2538"/>
    </row>
    <row r="2539" spans="1:11" ht="45" x14ac:dyDescent="0.25">
      <c r="A2539" s="51">
        <v>103161</v>
      </c>
      <c r="B2539" s="30" t="s">
        <v>6317</v>
      </c>
      <c r="C2539" s="31" t="s">
        <v>13</v>
      </c>
      <c r="D2539" s="57">
        <v>0</v>
      </c>
      <c r="E2539" s="56">
        <v>0</v>
      </c>
      <c r="F2539"/>
      <c r="G2539"/>
      <c r="H2539"/>
      <c r="I2539"/>
      <c r="J2539"/>
      <c r="K2539"/>
    </row>
    <row r="2540" spans="1:11" ht="45" x14ac:dyDescent="0.25">
      <c r="A2540" s="51">
        <v>103162</v>
      </c>
      <c r="B2540" s="30" t="s">
        <v>4154</v>
      </c>
      <c r="C2540" s="31" t="s">
        <v>13</v>
      </c>
      <c r="D2540" s="57">
        <v>0.67</v>
      </c>
      <c r="E2540" s="56">
        <v>0.67</v>
      </c>
      <c r="F2540"/>
      <c r="G2540"/>
      <c r="H2540"/>
      <c r="I2540"/>
      <c r="J2540"/>
      <c r="K2540"/>
    </row>
    <row r="2541" spans="1:11" ht="45" x14ac:dyDescent="0.25">
      <c r="A2541" s="51">
        <v>103153</v>
      </c>
      <c r="B2541" s="30" t="s">
        <v>6318</v>
      </c>
      <c r="C2541" s="31" t="s">
        <v>13</v>
      </c>
      <c r="D2541" s="57">
        <v>0</v>
      </c>
      <c r="E2541" s="56">
        <v>0</v>
      </c>
      <c r="F2541"/>
      <c r="G2541"/>
      <c r="H2541"/>
      <c r="I2541"/>
      <c r="J2541"/>
      <c r="K2541"/>
    </row>
    <row r="2542" spans="1:11" ht="45" x14ac:dyDescent="0.25">
      <c r="A2542" s="51">
        <v>103154</v>
      </c>
      <c r="B2542" s="30" t="s">
        <v>6319</v>
      </c>
      <c r="C2542" s="31" t="s">
        <v>13</v>
      </c>
      <c r="D2542" s="57">
        <v>0</v>
      </c>
      <c r="E2542" s="56">
        <v>0</v>
      </c>
      <c r="F2542"/>
      <c r="G2542"/>
      <c r="H2542"/>
      <c r="I2542"/>
      <c r="J2542"/>
      <c r="K2542"/>
    </row>
    <row r="2543" spans="1:11" ht="45" x14ac:dyDescent="0.25">
      <c r="A2543" s="51">
        <v>103155</v>
      </c>
      <c r="B2543" s="30" t="s">
        <v>6320</v>
      </c>
      <c r="C2543" s="31" t="s">
        <v>13</v>
      </c>
      <c r="D2543" s="57">
        <v>0</v>
      </c>
      <c r="E2543" s="56">
        <v>0</v>
      </c>
      <c r="F2543"/>
      <c r="G2543"/>
      <c r="H2543"/>
      <c r="I2543"/>
      <c r="J2543"/>
      <c r="K2543"/>
    </row>
    <row r="2544" spans="1:11" ht="45" x14ac:dyDescent="0.25">
      <c r="A2544" s="51">
        <v>103156</v>
      </c>
      <c r="B2544" s="30" t="s">
        <v>4153</v>
      </c>
      <c r="C2544" s="31" t="s">
        <v>13</v>
      </c>
      <c r="D2544" s="57">
        <v>2.4</v>
      </c>
      <c r="E2544" s="56">
        <v>2.4</v>
      </c>
      <c r="F2544"/>
      <c r="G2544"/>
      <c r="H2544"/>
      <c r="I2544"/>
      <c r="J2544"/>
      <c r="K2544"/>
    </row>
    <row r="2545" spans="1:5" ht="45" x14ac:dyDescent="0.25">
      <c r="A2545" s="51">
        <v>103171</v>
      </c>
      <c r="B2545" s="30" t="s">
        <v>6321</v>
      </c>
      <c r="C2545" s="31" t="s">
        <v>13</v>
      </c>
      <c r="D2545" s="57">
        <v>0</v>
      </c>
      <c r="E2545" s="56">
        <v>0</v>
      </c>
    </row>
    <row r="2546" spans="1:5" ht="45" x14ac:dyDescent="0.25">
      <c r="A2546" s="51">
        <v>103172</v>
      </c>
      <c r="B2546" s="30" t="s">
        <v>6322</v>
      </c>
      <c r="C2546" s="31" t="s">
        <v>13</v>
      </c>
      <c r="D2546" s="57">
        <v>0</v>
      </c>
      <c r="E2546" s="56">
        <v>0</v>
      </c>
    </row>
    <row r="2547" spans="1:5" ht="45" x14ac:dyDescent="0.25">
      <c r="A2547" s="51">
        <v>103173</v>
      </c>
      <c r="B2547" s="30" t="s">
        <v>6323</v>
      </c>
      <c r="C2547" s="31" t="s">
        <v>13</v>
      </c>
      <c r="D2547" s="57">
        <v>0</v>
      </c>
      <c r="E2547" s="56">
        <v>0</v>
      </c>
    </row>
    <row r="2548" spans="1:5" ht="45" x14ac:dyDescent="0.25">
      <c r="A2548" s="51">
        <v>103174</v>
      </c>
      <c r="B2548" s="30" t="s">
        <v>4156</v>
      </c>
      <c r="C2548" s="31" t="s">
        <v>13</v>
      </c>
      <c r="D2548" s="57">
        <v>1.91</v>
      </c>
      <c r="E2548" s="56">
        <v>1.91</v>
      </c>
    </row>
    <row r="2549" spans="1:5" ht="45" x14ac:dyDescent="0.25">
      <c r="A2549" s="51">
        <v>103177</v>
      </c>
      <c r="B2549" s="30" t="s">
        <v>6324</v>
      </c>
      <c r="C2549" s="31" t="s">
        <v>13</v>
      </c>
      <c r="D2549" s="57">
        <v>0</v>
      </c>
      <c r="E2549" s="56">
        <v>0</v>
      </c>
    </row>
    <row r="2550" spans="1:5" ht="45" x14ac:dyDescent="0.25">
      <c r="A2550" s="51">
        <v>103178</v>
      </c>
      <c r="B2550" s="30" t="s">
        <v>6325</v>
      </c>
      <c r="C2550" s="31" t="s">
        <v>13</v>
      </c>
      <c r="D2550" s="57">
        <v>0</v>
      </c>
      <c r="E2550" s="56">
        <v>0</v>
      </c>
    </row>
    <row r="2551" spans="1:5" ht="45" x14ac:dyDescent="0.25">
      <c r="A2551" s="51">
        <v>103179</v>
      </c>
      <c r="B2551" s="30" t="s">
        <v>6326</v>
      </c>
      <c r="C2551" s="31" t="s">
        <v>13</v>
      </c>
      <c r="D2551" s="57">
        <v>0</v>
      </c>
      <c r="E2551" s="56">
        <v>0</v>
      </c>
    </row>
    <row r="2552" spans="1:5" ht="45" x14ac:dyDescent="0.25">
      <c r="A2552" s="51">
        <v>103180</v>
      </c>
      <c r="B2552" s="30" t="s">
        <v>4157</v>
      </c>
      <c r="C2552" s="31" t="s">
        <v>13</v>
      </c>
      <c r="D2552" s="57">
        <v>4.41</v>
      </c>
      <c r="E2552" s="56">
        <v>4.41</v>
      </c>
    </row>
    <row r="2553" spans="1:5" ht="45" x14ac:dyDescent="0.25">
      <c r="A2553" s="51">
        <v>103165</v>
      </c>
      <c r="B2553" s="30" t="s">
        <v>6327</v>
      </c>
      <c r="C2553" s="31" t="s">
        <v>13</v>
      </c>
      <c r="D2553" s="57">
        <v>0</v>
      </c>
      <c r="E2553" s="56">
        <v>0</v>
      </c>
    </row>
    <row r="2554" spans="1:5" ht="45" x14ac:dyDescent="0.25">
      <c r="A2554" s="51">
        <v>103166</v>
      </c>
      <c r="B2554" s="30" t="s">
        <v>6328</v>
      </c>
      <c r="C2554" s="31" t="s">
        <v>13</v>
      </c>
      <c r="D2554" s="57">
        <v>0</v>
      </c>
      <c r="E2554" s="56">
        <v>0</v>
      </c>
    </row>
    <row r="2555" spans="1:5" ht="45" x14ac:dyDescent="0.25">
      <c r="A2555" s="51">
        <v>103167</v>
      </c>
      <c r="B2555" s="30" t="s">
        <v>6329</v>
      </c>
      <c r="C2555" s="31" t="s">
        <v>13</v>
      </c>
      <c r="D2555" s="57">
        <v>0</v>
      </c>
      <c r="E2555" s="56">
        <v>0</v>
      </c>
    </row>
    <row r="2556" spans="1:5" ht="45" x14ac:dyDescent="0.25">
      <c r="A2556" s="51">
        <v>103168</v>
      </c>
      <c r="B2556" s="30" t="s">
        <v>4155</v>
      </c>
      <c r="C2556" s="31" t="s">
        <v>13</v>
      </c>
      <c r="D2556" s="57">
        <v>0.76</v>
      </c>
      <c r="E2556" s="56">
        <v>0.76</v>
      </c>
    </row>
    <row r="2557" spans="1:5" ht="22.5" x14ac:dyDescent="0.25">
      <c r="A2557" s="51">
        <v>102864</v>
      </c>
      <c r="B2557" s="30" t="s">
        <v>6330</v>
      </c>
      <c r="C2557" s="31" t="s">
        <v>13</v>
      </c>
      <c r="D2557" s="57">
        <v>0</v>
      </c>
      <c r="E2557" s="56">
        <v>0</v>
      </c>
    </row>
    <row r="2558" spans="1:5" ht="22.5" x14ac:dyDescent="0.25">
      <c r="A2558" s="51">
        <v>102865</v>
      </c>
      <c r="B2558" s="30" t="s">
        <v>6331</v>
      </c>
      <c r="C2558" s="31" t="s">
        <v>13</v>
      </c>
      <c r="D2558" s="57">
        <v>0</v>
      </c>
      <c r="E2558" s="56">
        <v>0</v>
      </c>
    </row>
    <row r="2559" spans="1:5" ht="22.5" x14ac:dyDescent="0.25">
      <c r="A2559" s="51">
        <v>102866</v>
      </c>
      <c r="B2559" s="30" t="s">
        <v>6332</v>
      </c>
      <c r="C2559" s="31" t="s">
        <v>13</v>
      </c>
      <c r="D2559" s="57">
        <v>0</v>
      </c>
      <c r="E2559" s="56">
        <v>0</v>
      </c>
    </row>
    <row r="2560" spans="1:5" ht="22.5" x14ac:dyDescent="0.25">
      <c r="A2560" s="51">
        <v>102867</v>
      </c>
      <c r="B2560" s="30" t="s">
        <v>4145</v>
      </c>
      <c r="C2560" s="31" t="s">
        <v>13</v>
      </c>
      <c r="D2560" s="57">
        <v>0.68</v>
      </c>
      <c r="E2560" s="56">
        <v>0.68</v>
      </c>
    </row>
    <row r="2561" spans="1:5" ht="33.75" x14ac:dyDescent="0.25">
      <c r="A2561" s="51">
        <v>106321</v>
      </c>
      <c r="B2561" s="30" t="s">
        <v>13815</v>
      </c>
      <c r="C2561" s="31" t="s">
        <v>13</v>
      </c>
      <c r="D2561" s="57">
        <v>0</v>
      </c>
      <c r="E2561" s="56">
        <v>0</v>
      </c>
    </row>
    <row r="2562" spans="1:5" ht="33.75" x14ac:dyDescent="0.25">
      <c r="A2562" s="51">
        <v>106322</v>
      </c>
      <c r="B2562" s="30" t="s">
        <v>13816</v>
      </c>
      <c r="C2562" s="31" t="s">
        <v>13</v>
      </c>
      <c r="D2562" s="57">
        <v>0</v>
      </c>
      <c r="E2562" s="56">
        <v>0</v>
      </c>
    </row>
    <row r="2563" spans="1:5" ht="33.75" x14ac:dyDescent="0.25">
      <c r="A2563" s="51">
        <v>106323</v>
      </c>
      <c r="B2563" s="30" t="s">
        <v>13817</v>
      </c>
      <c r="C2563" s="31" t="s">
        <v>13</v>
      </c>
      <c r="D2563" s="57">
        <v>0</v>
      </c>
      <c r="E2563" s="56">
        <v>0</v>
      </c>
    </row>
    <row r="2564" spans="1:5" ht="45" x14ac:dyDescent="0.25">
      <c r="A2564" s="51">
        <v>106324</v>
      </c>
      <c r="B2564" s="30" t="s">
        <v>13818</v>
      </c>
      <c r="C2564" s="31" t="s">
        <v>13</v>
      </c>
      <c r="D2564" s="57">
        <v>0.63</v>
      </c>
      <c r="E2564" s="56">
        <v>0.63</v>
      </c>
    </row>
    <row r="2565" spans="1:5" ht="33.75" x14ac:dyDescent="0.25">
      <c r="A2565" s="51">
        <v>92108</v>
      </c>
      <c r="B2565" s="30" t="s">
        <v>4111</v>
      </c>
      <c r="C2565" s="31" t="s">
        <v>13</v>
      </c>
      <c r="D2565" s="57">
        <v>1.01</v>
      </c>
      <c r="E2565" s="56">
        <v>1.01</v>
      </c>
    </row>
    <row r="2566" spans="1:5" ht="33.75" x14ac:dyDescent="0.25">
      <c r="A2566" s="51">
        <v>92109</v>
      </c>
      <c r="B2566" s="30" t="s">
        <v>4112</v>
      </c>
      <c r="C2566" s="31" t="s">
        <v>13</v>
      </c>
      <c r="D2566" s="57">
        <v>0.23</v>
      </c>
      <c r="E2566" s="56">
        <v>0.23</v>
      </c>
    </row>
    <row r="2567" spans="1:5" ht="33.75" x14ac:dyDescent="0.25">
      <c r="A2567" s="51">
        <v>92110</v>
      </c>
      <c r="B2567" s="30" t="s">
        <v>4113</v>
      </c>
      <c r="C2567" s="31" t="s">
        <v>13</v>
      </c>
      <c r="D2567" s="57">
        <v>1.26</v>
      </c>
      <c r="E2567" s="56">
        <v>1.26</v>
      </c>
    </row>
    <row r="2568" spans="1:5" ht="33.75" x14ac:dyDescent="0.25">
      <c r="A2568" s="51">
        <v>92111</v>
      </c>
      <c r="B2568" s="30" t="s">
        <v>4114</v>
      </c>
      <c r="C2568" s="31" t="s">
        <v>13</v>
      </c>
      <c r="D2568" s="57">
        <v>1.26</v>
      </c>
      <c r="E2568" s="56">
        <v>1.26</v>
      </c>
    </row>
    <row r="2569" spans="1:5" ht="56.25" x14ac:dyDescent="0.25">
      <c r="A2569" s="51">
        <v>90670</v>
      </c>
      <c r="B2569" s="30" t="s">
        <v>610</v>
      </c>
      <c r="C2569" s="31" t="s">
        <v>13</v>
      </c>
      <c r="D2569" s="57">
        <v>244.13</v>
      </c>
      <c r="E2569" s="56">
        <v>244.13</v>
      </c>
    </row>
    <row r="2570" spans="1:5" ht="45" x14ac:dyDescent="0.25">
      <c r="A2570" s="51">
        <v>90671</v>
      </c>
      <c r="B2570" s="30" t="s">
        <v>611</v>
      </c>
      <c r="C2570" s="31" t="s">
        <v>13</v>
      </c>
      <c r="D2570" s="57">
        <v>65.5</v>
      </c>
      <c r="E2570" s="56">
        <v>65.5</v>
      </c>
    </row>
    <row r="2571" spans="1:5" ht="56.25" x14ac:dyDescent="0.25">
      <c r="A2571" s="51">
        <v>90672</v>
      </c>
      <c r="B2571" s="30" t="s">
        <v>612</v>
      </c>
      <c r="C2571" s="31" t="s">
        <v>13</v>
      </c>
      <c r="D2571" s="57">
        <v>305.51</v>
      </c>
      <c r="E2571" s="56">
        <v>305.51</v>
      </c>
    </row>
    <row r="2572" spans="1:5" ht="56.25" x14ac:dyDescent="0.25">
      <c r="A2572" s="51">
        <v>90673</v>
      </c>
      <c r="B2572" s="30" t="s">
        <v>613</v>
      </c>
      <c r="C2572" s="31" t="s">
        <v>13</v>
      </c>
      <c r="D2572" s="57">
        <v>122.13</v>
      </c>
      <c r="E2572" s="56">
        <v>122.13</v>
      </c>
    </row>
    <row r="2573" spans="1:5" ht="56.25" x14ac:dyDescent="0.25">
      <c r="A2573" s="51">
        <v>93220</v>
      </c>
      <c r="B2573" s="30" t="s">
        <v>720</v>
      </c>
      <c r="C2573" s="31" t="s">
        <v>13</v>
      </c>
      <c r="D2573" s="57">
        <v>374.34</v>
      </c>
      <c r="E2573" s="56">
        <v>374.34</v>
      </c>
    </row>
    <row r="2574" spans="1:5" ht="45" x14ac:dyDescent="0.25">
      <c r="A2574" s="51">
        <v>93221</v>
      </c>
      <c r="B2574" s="30" t="s">
        <v>721</v>
      </c>
      <c r="C2574" s="31" t="s">
        <v>13</v>
      </c>
      <c r="D2574" s="57">
        <v>100.43</v>
      </c>
      <c r="E2574" s="56">
        <v>100.43</v>
      </c>
    </row>
    <row r="2575" spans="1:5" ht="56.25" x14ac:dyDescent="0.25">
      <c r="A2575" s="51">
        <v>93222</v>
      </c>
      <c r="B2575" s="30" t="s">
        <v>722</v>
      </c>
      <c r="C2575" s="31" t="s">
        <v>13</v>
      </c>
      <c r="D2575" s="57">
        <v>468.45</v>
      </c>
      <c r="E2575" s="56">
        <v>468.45</v>
      </c>
    </row>
    <row r="2576" spans="1:5" ht="56.25" x14ac:dyDescent="0.25">
      <c r="A2576" s="51">
        <v>93223</v>
      </c>
      <c r="B2576" s="30" t="s">
        <v>4657</v>
      </c>
      <c r="C2576" s="31" t="s">
        <v>13</v>
      </c>
      <c r="D2576" s="57">
        <v>159.53</v>
      </c>
      <c r="E2576" s="56">
        <v>159.53</v>
      </c>
    </row>
    <row r="2577" spans="1:5" ht="33.75" x14ac:dyDescent="0.25">
      <c r="A2577" s="51">
        <v>104691</v>
      </c>
      <c r="B2577" s="30" t="s">
        <v>5887</v>
      </c>
      <c r="C2577" s="31" t="s">
        <v>13</v>
      </c>
      <c r="D2577" s="57">
        <v>0.97</v>
      </c>
      <c r="E2577" s="56">
        <v>0.97</v>
      </c>
    </row>
    <row r="2578" spans="1:5" ht="33.75" x14ac:dyDescent="0.25">
      <c r="A2578" s="51">
        <v>104692</v>
      </c>
      <c r="B2578" s="30" t="s">
        <v>5888</v>
      </c>
      <c r="C2578" s="31" t="s">
        <v>13</v>
      </c>
      <c r="D2578" s="57">
        <v>0.22</v>
      </c>
      <c r="E2578" s="56">
        <v>0.22</v>
      </c>
    </row>
    <row r="2579" spans="1:5" ht="33.75" x14ac:dyDescent="0.25">
      <c r="A2579" s="51">
        <v>104693</v>
      </c>
      <c r="B2579" s="30" t="s">
        <v>5889</v>
      </c>
      <c r="C2579" s="31" t="s">
        <v>13</v>
      </c>
      <c r="D2579" s="57">
        <v>1.21</v>
      </c>
      <c r="E2579" s="56">
        <v>1.21</v>
      </c>
    </row>
    <row r="2580" spans="1:5" ht="33.75" x14ac:dyDescent="0.25">
      <c r="A2580" s="51">
        <v>104694</v>
      </c>
      <c r="B2580" s="30" t="s">
        <v>4166</v>
      </c>
      <c r="C2580" s="31" t="s">
        <v>13</v>
      </c>
      <c r="D2580" s="57">
        <v>2.15</v>
      </c>
      <c r="E2580" s="56">
        <v>2.15</v>
      </c>
    </row>
    <row r="2581" spans="1:5" ht="45" x14ac:dyDescent="0.25">
      <c r="A2581" s="51">
        <v>90676</v>
      </c>
      <c r="B2581" s="30" t="s">
        <v>614</v>
      </c>
      <c r="C2581" s="31" t="s">
        <v>13</v>
      </c>
      <c r="D2581" s="57">
        <v>99.42</v>
      </c>
      <c r="E2581" s="56">
        <v>99.42</v>
      </c>
    </row>
    <row r="2582" spans="1:5" ht="45" x14ac:dyDescent="0.25">
      <c r="A2582" s="51">
        <v>91021</v>
      </c>
      <c r="B2582" s="30" t="s">
        <v>640</v>
      </c>
      <c r="C2582" s="31" t="s">
        <v>13</v>
      </c>
      <c r="D2582" s="57">
        <v>12.15</v>
      </c>
      <c r="E2582" s="56">
        <v>12.15</v>
      </c>
    </row>
    <row r="2583" spans="1:5" ht="45" x14ac:dyDescent="0.25">
      <c r="A2583" s="51">
        <v>90677</v>
      </c>
      <c r="B2583" s="30" t="s">
        <v>615</v>
      </c>
      <c r="C2583" s="31" t="s">
        <v>13</v>
      </c>
      <c r="D2583" s="57">
        <v>30.01</v>
      </c>
      <c r="E2583" s="56">
        <v>30.01</v>
      </c>
    </row>
    <row r="2584" spans="1:5" ht="45" x14ac:dyDescent="0.25">
      <c r="A2584" s="51">
        <v>90678</v>
      </c>
      <c r="B2584" s="30" t="s">
        <v>616</v>
      </c>
      <c r="C2584" s="31" t="s">
        <v>13</v>
      </c>
      <c r="D2584" s="57">
        <v>138.93</v>
      </c>
      <c r="E2584" s="56">
        <v>138.93</v>
      </c>
    </row>
    <row r="2585" spans="1:5" ht="56.25" x14ac:dyDescent="0.25">
      <c r="A2585" s="51">
        <v>90679</v>
      </c>
      <c r="B2585" s="30" t="s">
        <v>617</v>
      </c>
      <c r="C2585" s="31" t="s">
        <v>13</v>
      </c>
      <c r="D2585" s="57">
        <v>93.66</v>
      </c>
      <c r="E2585" s="56">
        <v>93.66</v>
      </c>
    </row>
    <row r="2586" spans="1:5" ht="33.75" x14ac:dyDescent="0.25">
      <c r="A2586" s="51">
        <v>102870</v>
      </c>
      <c r="B2586" s="30" t="s">
        <v>5866</v>
      </c>
      <c r="C2586" s="31" t="s">
        <v>13</v>
      </c>
      <c r="D2586" s="57">
        <v>356.04</v>
      </c>
      <c r="E2586" s="56">
        <v>356.04</v>
      </c>
    </row>
    <row r="2587" spans="1:5" ht="33.75" x14ac:dyDescent="0.25">
      <c r="A2587" s="51">
        <v>102871</v>
      </c>
      <c r="B2587" s="30" t="s">
        <v>5867</v>
      </c>
      <c r="C2587" s="31" t="s">
        <v>13</v>
      </c>
      <c r="D2587" s="57">
        <v>96.19</v>
      </c>
      <c r="E2587" s="56">
        <v>96.19</v>
      </c>
    </row>
    <row r="2588" spans="1:5" ht="33.75" x14ac:dyDescent="0.25">
      <c r="A2588" s="51">
        <v>102872</v>
      </c>
      <c r="B2588" s="30" t="s">
        <v>5868</v>
      </c>
      <c r="C2588" s="31" t="s">
        <v>13</v>
      </c>
      <c r="D2588" s="57">
        <v>445.55</v>
      </c>
      <c r="E2588" s="56">
        <v>445.55</v>
      </c>
    </row>
    <row r="2589" spans="1:5" ht="33.75" x14ac:dyDescent="0.25">
      <c r="A2589" s="51">
        <v>102873</v>
      </c>
      <c r="B2589" s="30" t="s">
        <v>837</v>
      </c>
      <c r="C2589" s="31" t="s">
        <v>13</v>
      </c>
      <c r="D2589" s="57">
        <v>122.13</v>
      </c>
      <c r="E2589" s="56">
        <v>122.13</v>
      </c>
    </row>
    <row r="2590" spans="1:5" ht="33.75" x14ac:dyDescent="0.25">
      <c r="A2590" s="51">
        <v>102960</v>
      </c>
      <c r="B2590" s="30" t="s">
        <v>5872</v>
      </c>
      <c r="C2590" s="31" t="s">
        <v>13</v>
      </c>
      <c r="D2590" s="57">
        <v>172.79</v>
      </c>
      <c r="E2590" s="56">
        <v>172.79</v>
      </c>
    </row>
    <row r="2591" spans="1:5" ht="33.75" x14ac:dyDescent="0.25">
      <c r="A2591" s="51">
        <v>102961</v>
      </c>
      <c r="B2591" s="30" t="s">
        <v>5873</v>
      </c>
      <c r="C2591" s="31" t="s">
        <v>13</v>
      </c>
      <c r="D2591" s="57">
        <v>46.68</v>
      </c>
      <c r="E2591" s="56">
        <v>46.68</v>
      </c>
    </row>
    <row r="2592" spans="1:5" ht="33.75" x14ac:dyDescent="0.25">
      <c r="A2592" s="51">
        <v>102962</v>
      </c>
      <c r="B2592" s="30" t="s">
        <v>5874</v>
      </c>
      <c r="C2592" s="31" t="s">
        <v>13</v>
      </c>
      <c r="D2592" s="57">
        <v>162.09</v>
      </c>
      <c r="E2592" s="56">
        <v>162.09</v>
      </c>
    </row>
    <row r="2593" spans="1:5" ht="33.75" x14ac:dyDescent="0.25">
      <c r="A2593" s="51">
        <v>102963</v>
      </c>
      <c r="B2593" s="30" t="s">
        <v>842</v>
      </c>
      <c r="C2593" s="31" t="s">
        <v>13</v>
      </c>
      <c r="D2593" s="57">
        <v>86.57</v>
      </c>
      <c r="E2593" s="56">
        <v>86.57</v>
      </c>
    </row>
    <row r="2594" spans="1:5" ht="22.5" x14ac:dyDescent="0.25">
      <c r="A2594" s="51">
        <v>90621</v>
      </c>
      <c r="B2594" s="30" t="s">
        <v>582</v>
      </c>
      <c r="C2594" s="31" t="s">
        <v>13</v>
      </c>
      <c r="D2594" s="57">
        <v>2.48</v>
      </c>
      <c r="E2594" s="56">
        <v>2.48</v>
      </c>
    </row>
    <row r="2595" spans="1:5" ht="22.5" x14ac:dyDescent="0.25">
      <c r="A2595" s="51">
        <v>90622</v>
      </c>
      <c r="B2595" s="30" t="s">
        <v>583</v>
      </c>
      <c r="C2595" s="31" t="s">
        <v>13</v>
      </c>
      <c r="D2595" s="57">
        <v>0.56999999999999995</v>
      </c>
      <c r="E2595" s="56">
        <v>0.56999999999999995</v>
      </c>
    </row>
    <row r="2596" spans="1:5" ht="22.5" x14ac:dyDescent="0.25">
      <c r="A2596" s="51">
        <v>90623</v>
      </c>
      <c r="B2596" s="30" t="s">
        <v>584</v>
      </c>
      <c r="C2596" s="31" t="s">
        <v>13</v>
      </c>
      <c r="D2596" s="57">
        <v>3.11</v>
      </c>
      <c r="E2596" s="56">
        <v>3.11</v>
      </c>
    </row>
    <row r="2597" spans="1:5" ht="22.5" x14ac:dyDescent="0.25">
      <c r="A2597" s="51">
        <v>90624</v>
      </c>
      <c r="B2597" s="30" t="s">
        <v>585</v>
      </c>
      <c r="C2597" s="31" t="s">
        <v>13</v>
      </c>
      <c r="D2597" s="57">
        <v>3.16</v>
      </c>
      <c r="E2597" s="56">
        <v>3.16</v>
      </c>
    </row>
    <row r="2598" spans="1:5" ht="33.75" x14ac:dyDescent="0.25">
      <c r="A2598" s="51">
        <v>102876</v>
      </c>
      <c r="B2598" s="30" t="s">
        <v>5869</v>
      </c>
      <c r="C2598" s="31" t="s">
        <v>13</v>
      </c>
      <c r="D2598" s="57">
        <v>494.78</v>
      </c>
      <c r="E2598" s="56">
        <v>494.78</v>
      </c>
    </row>
    <row r="2599" spans="1:5" ht="33.75" x14ac:dyDescent="0.25">
      <c r="A2599" s="51">
        <v>102877</v>
      </c>
      <c r="B2599" s="30" t="s">
        <v>5870</v>
      </c>
      <c r="C2599" s="31" t="s">
        <v>13</v>
      </c>
      <c r="D2599" s="57">
        <v>133.66999999999999</v>
      </c>
      <c r="E2599" s="56">
        <v>133.66999999999999</v>
      </c>
    </row>
    <row r="2600" spans="1:5" ht="33.75" x14ac:dyDescent="0.25">
      <c r="A2600" s="51">
        <v>102878</v>
      </c>
      <c r="B2600" s="30" t="s">
        <v>5871</v>
      </c>
      <c r="C2600" s="31" t="s">
        <v>13</v>
      </c>
      <c r="D2600" s="57">
        <v>619.17999999999995</v>
      </c>
      <c r="E2600" s="56">
        <v>619.17999999999995</v>
      </c>
    </row>
    <row r="2601" spans="1:5" ht="33.75" x14ac:dyDescent="0.25">
      <c r="A2601" s="51">
        <v>102879</v>
      </c>
      <c r="B2601" s="30" t="s">
        <v>838</v>
      </c>
      <c r="C2601" s="31" t="s">
        <v>13</v>
      </c>
      <c r="D2601" s="57">
        <v>183.3</v>
      </c>
      <c r="E2601" s="56">
        <v>183.3</v>
      </c>
    </row>
    <row r="2602" spans="1:5" ht="33.75" x14ac:dyDescent="0.25">
      <c r="A2602" s="51">
        <v>103220</v>
      </c>
      <c r="B2602" s="30" t="s">
        <v>5878</v>
      </c>
      <c r="C2602" s="31" t="s">
        <v>13</v>
      </c>
      <c r="D2602" s="57">
        <v>151.31</v>
      </c>
      <c r="E2602" s="56">
        <v>151.31</v>
      </c>
    </row>
    <row r="2603" spans="1:5" ht="33.75" x14ac:dyDescent="0.25">
      <c r="A2603" s="51">
        <v>103221</v>
      </c>
      <c r="B2603" s="30" t="s">
        <v>5879</v>
      </c>
      <c r="C2603" s="31" t="s">
        <v>13</v>
      </c>
      <c r="D2603" s="57">
        <v>40.880000000000003</v>
      </c>
      <c r="E2603" s="56">
        <v>40.880000000000003</v>
      </c>
    </row>
    <row r="2604" spans="1:5" ht="33.75" x14ac:dyDescent="0.25">
      <c r="A2604" s="51">
        <v>103222</v>
      </c>
      <c r="B2604" s="30" t="s">
        <v>5880</v>
      </c>
      <c r="C2604" s="31" t="s">
        <v>13</v>
      </c>
      <c r="D2604" s="57">
        <v>189.36</v>
      </c>
      <c r="E2604" s="56">
        <v>189.36</v>
      </c>
    </row>
    <row r="2605" spans="1:5" ht="45" x14ac:dyDescent="0.25">
      <c r="A2605" s="51">
        <v>103223</v>
      </c>
      <c r="B2605" s="30" t="s">
        <v>4158</v>
      </c>
      <c r="C2605" s="31" t="s">
        <v>13</v>
      </c>
      <c r="D2605" s="57">
        <v>35.799999999999997</v>
      </c>
      <c r="E2605" s="56">
        <v>35.799999999999997</v>
      </c>
    </row>
    <row r="2606" spans="1:5" ht="45" x14ac:dyDescent="0.25">
      <c r="A2606" s="51">
        <v>103232</v>
      </c>
      <c r="B2606" s="30" t="s">
        <v>5884</v>
      </c>
      <c r="C2606" s="31" t="s">
        <v>13</v>
      </c>
      <c r="D2606" s="57">
        <v>474.73</v>
      </c>
      <c r="E2606" s="56">
        <v>474.73</v>
      </c>
    </row>
    <row r="2607" spans="1:5" ht="33.75" x14ac:dyDescent="0.25">
      <c r="A2607" s="51">
        <v>103233</v>
      </c>
      <c r="B2607" s="30" t="s">
        <v>5885</v>
      </c>
      <c r="C2607" s="31" t="s">
        <v>13</v>
      </c>
      <c r="D2607" s="57">
        <v>128.25</v>
      </c>
      <c r="E2607" s="56">
        <v>128.25</v>
      </c>
    </row>
    <row r="2608" spans="1:5" ht="45" x14ac:dyDescent="0.25">
      <c r="A2608" s="51">
        <v>103234</v>
      </c>
      <c r="B2608" s="30" t="s">
        <v>5886</v>
      </c>
      <c r="C2608" s="31" t="s">
        <v>13</v>
      </c>
      <c r="D2608" s="57">
        <v>623.48</v>
      </c>
      <c r="E2608" s="56">
        <v>623.48</v>
      </c>
    </row>
    <row r="2609" spans="1:5" ht="45" x14ac:dyDescent="0.25">
      <c r="A2609" s="51">
        <v>103235</v>
      </c>
      <c r="B2609" s="30" t="s">
        <v>4160</v>
      </c>
      <c r="C2609" s="31" t="s">
        <v>13</v>
      </c>
      <c r="D2609" s="57">
        <v>104.83</v>
      </c>
      <c r="E2609" s="56">
        <v>104.83</v>
      </c>
    </row>
    <row r="2610" spans="1:5" ht="45" x14ac:dyDescent="0.25">
      <c r="A2610" s="51">
        <v>103228</v>
      </c>
      <c r="B2610" s="30" t="s">
        <v>5883</v>
      </c>
      <c r="C2610" s="31" t="s">
        <v>13</v>
      </c>
      <c r="D2610" s="57">
        <v>434.42</v>
      </c>
      <c r="E2610" s="56">
        <v>434.42</v>
      </c>
    </row>
    <row r="2611" spans="1:5" ht="45" x14ac:dyDescent="0.25">
      <c r="A2611" s="51">
        <v>103226</v>
      </c>
      <c r="B2611" s="30" t="s">
        <v>5881</v>
      </c>
      <c r="C2611" s="31" t="s">
        <v>13</v>
      </c>
      <c r="D2611" s="57">
        <v>347.15</v>
      </c>
      <c r="E2611" s="56">
        <v>347.15</v>
      </c>
    </row>
    <row r="2612" spans="1:5" ht="33.75" x14ac:dyDescent="0.25">
      <c r="A2612" s="51">
        <v>103227</v>
      </c>
      <c r="B2612" s="30" t="s">
        <v>5882</v>
      </c>
      <c r="C2612" s="31" t="s">
        <v>13</v>
      </c>
      <c r="D2612" s="57">
        <v>93.78</v>
      </c>
      <c r="E2612" s="56">
        <v>93.78</v>
      </c>
    </row>
    <row r="2613" spans="1:5" ht="45" x14ac:dyDescent="0.25">
      <c r="A2613" s="51">
        <v>103229</v>
      </c>
      <c r="B2613" s="30" t="s">
        <v>4159</v>
      </c>
      <c r="C2613" s="31" t="s">
        <v>13</v>
      </c>
      <c r="D2613" s="57">
        <v>88.9</v>
      </c>
      <c r="E2613" s="56">
        <v>88.9</v>
      </c>
    </row>
    <row r="2614" spans="1:5" ht="22.5" x14ac:dyDescent="0.25">
      <c r="A2614" s="51">
        <v>102972</v>
      </c>
      <c r="B2614" s="30" t="s">
        <v>5875</v>
      </c>
      <c r="C2614" s="31" t="s">
        <v>13</v>
      </c>
      <c r="D2614" s="57">
        <v>92.23</v>
      </c>
      <c r="E2614" s="56">
        <v>92.23</v>
      </c>
    </row>
    <row r="2615" spans="1:5" ht="22.5" x14ac:dyDescent="0.25">
      <c r="A2615" s="51">
        <v>102973</v>
      </c>
      <c r="B2615" s="30" t="s">
        <v>5876</v>
      </c>
      <c r="C2615" s="31" t="s">
        <v>13</v>
      </c>
      <c r="D2615" s="57">
        <v>25.6</v>
      </c>
      <c r="E2615" s="56">
        <v>25.6</v>
      </c>
    </row>
    <row r="2616" spans="1:5" ht="22.5" x14ac:dyDescent="0.25">
      <c r="A2616" s="51">
        <v>102974</v>
      </c>
      <c r="B2616" s="30" t="s">
        <v>5877</v>
      </c>
      <c r="C2616" s="31" t="s">
        <v>13</v>
      </c>
      <c r="D2616" s="57">
        <v>86.51</v>
      </c>
      <c r="E2616" s="56">
        <v>86.51</v>
      </c>
    </row>
    <row r="2617" spans="1:5" ht="33.75" x14ac:dyDescent="0.25">
      <c r="A2617" s="51">
        <v>96301</v>
      </c>
      <c r="B2617" s="30" t="s">
        <v>820</v>
      </c>
      <c r="C2617" s="31" t="s">
        <v>13</v>
      </c>
      <c r="D2617" s="57">
        <v>50.16</v>
      </c>
      <c r="E2617" s="56">
        <v>50.16</v>
      </c>
    </row>
    <row r="2618" spans="1:5" ht="33.75" x14ac:dyDescent="0.25">
      <c r="A2618" s="51">
        <v>90627</v>
      </c>
      <c r="B2618" s="30" t="s">
        <v>586</v>
      </c>
      <c r="C2618" s="31" t="s">
        <v>13</v>
      </c>
      <c r="D2618" s="57">
        <v>54.11</v>
      </c>
      <c r="E2618" s="56">
        <v>54.11</v>
      </c>
    </row>
    <row r="2619" spans="1:5" ht="33.75" x14ac:dyDescent="0.25">
      <c r="A2619" s="51">
        <v>90628</v>
      </c>
      <c r="B2619" s="30" t="s">
        <v>587</v>
      </c>
      <c r="C2619" s="31" t="s">
        <v>13</v>
      </c>
      <c r="D2619" s="57">
        <v>14.51</v>
      </c>
      <c r="E2619" s="56">
        <v>14.51</v>
      </c>
    </row>
    <row r="2620" spans="1:5" ht="33.75" x14ac:dyDescent="0.25">
      <c r="A2620" s="51">
        <v>90629</v>
      </c>
      <c r="B2620" s="30" t="s">
        <v>588</v>
      </c>
      <c r="C2620" s="31" t="s">
        <v>13</v>
      </c>
      <c r="D2620" s="57">
        <v>67.72</v>
      </c>
      <c r="E2620" s="56">
        <v>67.72</v>
      </c>
    </row>
    <row r="2621" spans="1:5" ht="33.75" x14ac:dyDescent="0.25">
      <c r="A2621" s="51">
        <v>90630</v>
      </c>
      <c r="B2621" s="30" t="s">
        <v>589</v>
      </c>
      <c r="C2621" s="31" t="s">
        <v>13</v>
      </c>
      <c r="D2621" s="57">
        <v>1.5</v>
      </c>
      <c r="E2621" s="56">
        <v>1.5</v>
      </c>
    </row>
    <row r="2622" spans="1:5" ht="33.75" x14ac:dyDescent="0.25">
      <c r="A2622" s="51">
        <v>95704</v>
      </c>
      <c r="B2622" s="30" t="s">
        <v>4661</v>
      </c>
      <c r="C2622" s="31" t="s">
        <v>13</v>
      </c>
      <c r="D2622" s="57">
        <v>54.64</v>
      </c>
      <c r="E2622" s="56">
        <v>54.64</v>
      </c>
    </row>
    <row r="2623" spans="1:5" ht="22.5" x14ac:dyDescent="0.25">
      <c r="A2623" s="51">
        <v>95705</v>
      </c>
      <c r="B2623" s="30" t="s">
        <v>4662</v>
      </c>
      <c r="C2623" s="31" t="s">
        <v>13</v>
      </c>
      <c r="D2623" s="57">
        <v>14.66</v>
      </c>
      <c r="E2623" s="56">
        <v>14.66</v>
      </c>
    </row>
    <row r="2624" spans="1:5" ht="33.75" x14ac:dyDescent="0.25">
      <c r="A2624" s="51">
        <v>95706</v>
      </c>
      <c r="B2624" s="30" t="s">
        <v>4663</v>
      </c>
      <c r="C2624" s="31" t="s">
        <v>13</v>
      </c>
      <c r="D2624" s="57">
        <v>68.38</v>
      </c>
      <c r="E2624" s="56">
        <v>68.38</v>
      </c>
    </row>
    <row r="2625" spans="1:5" ht="33.75" x14ac:dyDescent="0.25">
      <c r="A2625" s="51">
        <v>95707</v>
      </c>
      <c r="B2625" s="30" t="s">
        <v>4664</v>
      </c>
      <c r="C2625" s="31" t="s">
        <v>13</v>
      </c>
      <c r="D2625" s="57">
        <v>4.1399999999999997</v>
      </c>
      <c r="E2625" s="56">
        <v>4.1399999999999997</v>
      </c>
    </row>
    <row r="2626" spans="1:5" ht="33.75" x14ac:dyDescent="0.25">
      <c r="A2626" s="51">
        <v>91273</v>
      </c>
      <c r="B2626" s="30" t="s">
        <v>646</v>
      </c>
      <c r="C2626" s="31" t="s">
        <v>13</v>
      </c>
      <c r="D2626" s="57">
        <v>0.61</v>
      </c>
      <c r="E2626" s="56">
        <v>0.61</v>
      </c>
    </row>
    <row r="2627" spans="1:5" ht="33.75" x14ac:dyDescent="0.25">
      <c r="A2627" s="51">
        <v>91274</v>
      </c>
      <c r="B2627" s="30" t="s">
        <v>647</v>
      </c>
      <c r="C2627" s="31" t="s">
        <v>13</v>
      </c>
      <c r="D2627" s="57">
        <v>0.16</v>
      </c>
      <c r="E2627" s="56">
        <v>0.16</v>
      </c>
    </row>
    <row r="2628" spans="1:5" ht="33.75" x14ac:dyDescent="0.25">
      <c r="A2628" s="51">
        <v>91275</v>
      </c>
      <c r="B2628" s="30" t="s">
        <v>648</v>
      </c>
      <c r="C2628" s="31" t="s">
        <v>13</v>
      </c>
      <c r="D2628" s="57">
        <v>0.76</v>
      </c>
      <c r="E2628" s="56">
        <v>0.76</v>
      </c>
    </row>
    <row r="2629" spans="1:5" ht="33.75" x14ac:dyDescent="0.25">
      <c r="A2629" s="51">
        <v>91276</v>
      </c>
      <c r="B2629" s="30" t="s">
        <v>649</v>
      </c>
      <c r="C2629" s="31" t="s">
        <v>13</v>
      </c>
      <c r="D2629" s="57">
        <v>9.4600000000000009</v>
      </c>
      <c r="E2629" s="56">
        <v>9.4600000000000009</v>
      </c>
    </row>
    <row r="2630" spans="1:5" x14ac:dyDescent="0.25">
      <c r="A2630" s="51">
        <v>102882</v>
      </c>
      <c r="B2630" s="30" t="s">
        <v>6333</v>
      </c>
      <c r="C2630" s="31" t="s">
        <v>13</v>
      </c>
      <c r="D2630" s="57">
        <v>0</v>
      </c>
      <c r="E2630" s="56">
        <v>0</v>
      </c>
    </row>
    <row r="2631" spans="1:5" x14ac:dyDescent="0.25">
      <c r="A2631" s="51">
        <v>102883</v>
      </c>
      <c r="B2631" s="30" t="s">
        <v>6334</v>
      </c>
      <c r="C2631" s="31" t="s">
        <v>13</v>
      </c>
      <c r="D2631" s="57">
        <v>0</v>
      </c>
      <c r="E2631" s="56">
        <v>0</v>
      </c>
    </row>
    <row r="2632" spans="1:5" x14ac:dyDescent="0.25">
      <c r="A2632" s="51">
        <v>102884</v>
      </c>
      <c r="B2632" s="30" t="s">
        <v>6335</v>
      </c>
      <c r="C2632" s="31" t="s">
        <v>13</v>
      </c>
      <c r="D2632" s="57">
        <v>0</v>
      </c>
      <c r="E2632" s="56">
        <v>0</v>
      </c>
    </row>
    <row r="2633" spans="1:5" x14ac:dyDescent="0.25">
      <c r="A2633" s="51">
        <v>102885</v>
      </c>
      <c r="B2633" s="30" t="s">
        <v>839</v>
      </c>
      <c r="C2633" s="31" t="s">
        <v>13</v>
      </c>
      <c r="D2633" s="57">
        <v>1.29</v>
      </c>
      <c r="E2633" s="56">
        <v>1.29</v>
      </c>
    </row>
    <row r="2634" spans="1:5" ht="22.5" x14ac:dyDescent="0.25">
      <c r="A2634" s="51">
        <v>95272</v>
      </c>
      <c r="B2634" s="30" t="s">
        <v>4131</v>
      </c>
      <c r="C2634" s="31" t="s">
        <v>13</v>
      </c>
      <c r="D2634" s="57">
        <v>0.6</v>
      </c>
      <c r="E2634" s="56">
        <v>0.6</v>
      </c>
    </row>
    <row r="2635" spans="1:5" ht="22.5" x14ac:dyDescent="0.25">
      <c r="A2635" s="51">
        <v>95273</v>
      </c>
      <c r="B2635" s="30" t="s">
        <v>4132</v>
      </c>
      <c r="C2635" s="31" t="s">
        <v>13</v>
      </c>
      <c r="D2635" s="57">
        <v>0.13</v>
      </c>
      <c r="E2635" s="56">
        <v>0.13</v>
      </c>
    </row>
    <row r="2636" spans="1:5" ht="22.5" x14ac:dyDescent="0.25">
      <c r="A2636" s="51">
        <v>95274</v>
      </c>
      <c r="B2636" s="30" t="s">
        <v>4133</v>
      </c>
      <c r="C2636" s="31" t="s">
        <v>13</v>
      </c>
      <c r="D2636" s="57">
        <v>0.46</v>
      </c>
      <c r="E2636" s="56">
        <v>0.46</v>
      </c>
    </row>
    <row r="2637" spans="1:5" ht="33.75" x14ac:dyDescent="0.25">
      <c r="A2637" s="51">
        <v>95275</v>
      </c>
      <c r="B2637" s="30" t="s">
        <v>4134</v>
      </c>
      <c r="C2637" s="31" t="s">
        <v>13</v>
      </c>
      <c r="D2637" s="57">
        <v>2.56</v>
      </c>
      <c r="E2637" s="56">
        <v>2.56</v>
      </c>
    </row>
    <row r="2638" spans="1:5" ht="45" x14ac:dyDescent="0.25">
      <c r="A2638" s="51">
        <v>106232</v>
      </c>
      <c r="B2638" s="30" t="s">
        <v>13819</v>
      </c>
      <c r="C2638" s="31" t="s">
        <v>13</v>
      </c>
      <c r="D2638" s="57">
        <v>0</v>
      </c>
      <c r="E2638" s="56">
        <v>0</v>
      </c>
    </row>
    <row r="2639" spans="1:5" ht="45" x14ac:dyDescent="0.25">
      <c r="A2639" s="51">
        <v>106235</v>
      </c>
      <c r="B2639" s="30" t="s">
        <v>13820</v>
      </c>
      <c r="C2639" s="31" t="s">
        <v>13</v>
      </c>
      <c r="D2639" s="57">
        <v>0</v>
      </c>
      <c r="E2639" s="56">
        <v>0</v>
      </c>
    </row>
    <row r="2640" spans="1:5" ht="33.75" x14ac:dyDescent="0.25">
      <c r="A2640" s="51">
        <v>106233</v>
      </c>
      <c r="B2640" s="30" t="s">
        <v>13821</v>
      </c>
      <c r="C2640" s="31" t="s">
        <v>13</v>
      </c>
      <c r="D2640" s="57">
        <v>0</v>
      </c>
      <c r="E2640" s="56">
        <v>0</v>
      </c>
    </row>
    <row r="2641" spans="1:5" ht="45" x14ac:dyDescent="0.25">
      <c r="A2641" s="51">
        <v>106234</v>
      </c>
      <c r="B2641" s="30" t="s">
        <v>13822</v>
      </c>
      <c r="C2641" s="31" t="s">
        <v>13</v>
      </c>
      <c r="D2641" s="57">
        <v>0</v>
      </c>
      <c r="E2641" s="56">
        <v>0</v>
      </c>
    </row>
    <row r="2642" spans="1:5" ht="45" x14ac:dyDescent="0.25">
      <c r="A2642" s="51">
        <v>106236</v>
      </c>
      <c r="B2642" s="30" t="s">
        <v>13823</v>
      </c>
      <c r="C2642" s="31" t="s">
        <v>13</v>
      </c>
      <c r="D2642" s="57">
        <v>158.06</v>
      </c>
      <c r="E2642" s="56">
        <v>158.06</v>
      </c>
    </row>
    <row r="2643" spans="1:5" ht="33.75" x14ac:dyDescent="0.25">
      <c r="A2643" s="51">
        <v>88419</v>
      </c>
      <c r="B2643" s="30" t="s">
        <v>487</v>
      </c>
      <c r="C2643" s="31" t="s">
        <v>13</v>
      </c>
      <c r="D2643" s="57">
        <v>5.63</v>
      </c>
      <c r="E2643" s="56">
        <v>5.63</v>
      </c>
    </row>
    <row r="2644" spans="1:5" ht="33.75" x14ac:dyDescent="0.25">
      <c r="A2644" s="51">
        <v>88422</v>
      </c>
      <c r="B2644" s="30" t="s">
        <v>488</v>
      </c>
      <c r="C2644" s="31" t="s">
        <v>13</v>
      </c>
      <c r="D2644" s="57">
        <v>1.3</v>
      </c>
      <c r="E2644" s="56">
        <v>1.3</v>
      </c>
    </row>
    <row r="2645" spans="1:5" ht="33.75" x14ac:dyDescent="0.25">
      <c r="A2645" s="51">
        <v>88425</v>
      </c>
      <c r="B2645" s="30" t="s">
        <v>489</v>
      </c>
      <c r="C2645" s="31" t="s">
        <v>13</v>
      </c>
      <c r="D2645" s="57">
        <v>7.04</v>
      </c>
      <c r="E2645" s="56">
        <v>7.04</v>
      </c>
    </row>
    <row r="2646" spans="1:5" ht="33.75" x14ac:dyDescent="0.25">
      <c r="A2646" s="51">
        <v>88427</v>
      </c>
      <c r="B2646" s="30" t="s">
        <v>490</v>
      </c>
      <c r="C2646" s="31" t="s">
        <v>13</v>
      </c>
      <c r="D2646" s="57">
        <v>1.07</v>
      </c>
      <c r="E2646" s="56">
        <v>1.07</v>
      </c>
    </row>
    <row r="2647" spans="1:5" ht="33.75" x14ac:dyDescent="0.25">
      <c r="A2647" s="51">
        <v>88434</v>
      </c>
      <c r="B2647" s="30" t="s">
        <v>491</v>
      </c>
      <c r="C2647" s="31" t="s">
        <v>13</v>
      </c>
      <c r="D2647" s="57">
        <v>7.46</v>
      </c>
      <c r="E2647" s="56">
        <v>7.46</v>
      </c>
    </row>
    <row r="2648" spans="1:5" ht="33.75" x14ac:dyDescent="0.25">
      <c r="A2648" s="51">
        <v>88435</v>
      </c>
      <c r="B2648" s="30" t="s">
        <v>492</v>
      </c>
      <c r="C2648" s="31" t="s">
        <v>13</v>
      </c>
      <c r="D2648" s="57">
        <v>1.72</v>
      </c>
      <c r="E2648" s="56">
        <v>1.72</v>
      </c>
    </row>
    <row r="2649" spans="1:5" ht="33.75" x14ac:dyDescent="0.25">
      <c r="A2649" s="51">
        <v>88436</v>
      </c>
      <c r="B2649" s="30" t="s">
        <v>493</v>
      </c>
      <c r="C2649" s="31" t="s">
        <v>13</v>
      </c>
      <c r="D2649" s="57">
        <v>9.33</v>
      </c>
      <c r="E2649" s="56">
        <v>9.33</v>
      </c>
    </row>
    <row r="2650" spans="1:5" ht="33.75" x14ac:dyDescent="0.25">
      <c r="A2650" s="51">
        <v>88437</v>
      </c>
      <c r="B2650" s="30" t="s">
        <v>494</v>
      </c>
      <c r="C2650" s="31" t="s">
        <v>13</v>
      </c>
      <c r="D2650" s="57">
        <v>1.07</v>
      </c>
      <c r="E2650" s="56">
        <v>1.07</v>
      </c>
    </row>
    <row r="2651" spans="1:5" ht="45" x14ac:dyDescent="0.25">
      <c r="A2651" s="51">
        <v>90664</v>
      </c>
      <c r="B2651" s="30" t="s">
        <v>4098</v>
      </c>
      <c r="C2651" s="31" t="s">
        <v>13</v>
      </c>
      <c r="D2651" s="57">
        <v>7.06</v>
      </c>
      <c r="E2651" s="56">
        <v>7.06</v>
      </c>
    </row>
    <row r="2652" spans="1:5" ht="45" x14ac:dyDescent="0.25">
      <c r="A2652" s="51">
        <v>90665</v>
      </c>
      <c r="B2652" s="30" t="s">
        <v>4099</v>
      </c>
      <c r="C2652" s="31" t="s">
        <v>13</v>
      </c>
      <c r="D2652" s="57">
        <v>1.88</v>
      </c>
      <c r="E2652" s="56">
        <v>1.88</v>
      </c>
    </row>
    <row r="2653" spans="1:5" ht="45" x14ac:dyDescent="0.25">
      <c r="A2653" s="51">
        <v>90666</v>
      </c>
      <c r="B2653" s="30" t="s">
        <v>4100</v>
      </c>
      <c r="C2653" s="31" t="s">
        <v>13</v>
      </c>
      <c r="D2653" s="57">
        <v>8.84</v>
      </c>
      <c r="E2653" s="56">
        <v>8.84</v>
      </c>
    </row>
    <row r="2654" spans="1:5" ht="45" x14ac:dyDescent="0.25">
      <c r="A2654" s="51">
        <v>90667</v>
      </c>
      <c r="B2654" s="30" t="s">
        <v>4101</v>
      </c>
      <c r="C2654" s="31" t="s">
        <v>13</v>
      </c>
      <c r="D2654" s="57">
        <v>15.27</v>
      </c>
      <c r="E2654" s="56">
        <v>15.27</v>
      </c>
    </row>
    <row r="2655" spans="1:5" ht="22.5" x14ac:dyDescent="0.25">
      <c r="A2655" s="51">
        <v>102977</v>
      </c>
      <c r="B2655" s="30" t="s">
        <v>6336</v>
      </c>
      <c r="C2655" s="31" t="s">
        <v>13</v>
      </c>
      <c r="D2655" s="57">
        <v>0</v>
      </c>
      <c r="E2655" s="56">
        <v>0</v>
      </c>
    </row>
    <row r="2656" spans="1:5" ht="22.5" x14ac:dyDescent="0.25">
      <c r="A2656" s="51">
        <v>102978</v>
      </c>
      <c r="B2656" s="30" t="s">
        <v>6337</v>
      </c>
      <c r="C2656" s="31" t="s">
        <v>13</v>
      </c>
      <c r="D2656" s="57">
        <v>0</v>
      </c>
      <c r="E2656" s="56">
        <v>0</v>
      </c>
    </row>
    <row r="2657" spans="1:5" ht="22.5" x14ac:dyDescent="0.25">
      <c r="A2657" s="51">
        <v>102979</v>
      </c>
      <c r="B2657" s="30" t="s">
        <v>6338</v>
      </c>
      <c r="C2657" s="31" t="s">
        <v>13</v>
      </c>
      <c r="D2657" s="57">
        <v>0</v>
      </c>
      <c r="E2657" s="56">
        <v>0</v>
      </c>
    </row>
    <row r="2658" spans="1:5" ht="22.5" x14ac:dyDescent="0.25">
      <c r="A2658" s="51">
        <v>95217</v>
      </c>
      <c r="B2658" s="30" t="s">
        <v>4130</v>
      </c>
      <c r="C2658" s="31" t="s">
        <v>13</v>
      </c>
      <c r="D2658" s="57">
        <v>0.63</v>
      </c>
      <c r="E2658" s="56">
        <v>0.63</v>
      </c>
    </row>
    <row r="2659" spans="1:5" ht="33.75" x14ac:dyDescent="0.25">
      <c r="A2659" s="51">
        <v>89130</v>
      </c>
      <c r="B2659" s="30" t="s">
        <v>527</v>
      </c>
      <c r="C2659" s="31" t="s">
        <v>13</v>
      </c>
      <c r="D2659" s="57">
        <v>51.63</v>
      </c>
      <c r="E2659" s="56">
        <v>51.63</v>
      </c>
    </row>
    <row r="2660" spans="1:5" ht="33.75" x14ac:dyDescent="0.25">
      <c r="A2660" s="51">
        <v>89131</v>
      </c>
      <c r="B2660" s="30" t="s">
        <v>528</v>
      </c>
      <c r="C2660" s="31" t="s">
        <v>13</v>
      </c>
      <c r="D2660" s="57">
        <v>13.64</v>
      </c>
      <c r="E2660" s="56">
        <v>13.64</v>
      </c>
    </row>
    <row r="2661" spans="1:5" ht="33.75" x14ac:dyDescent="0.25">
      <c r="A2661" s="51">
        <v>53861</v>
      </c>
      <c r="B2661" s="30" t="s">
        <v>469</v>
      </c>
      <c r="C2661" s="31" t="s">
        <v>13</v>
      </c>
      <c r="D2661" s="57">
        <v>64.540000000000006</v>
      </c>
      <c r="E2661" s="56">
        <v>64.540000000000006</v>
      </c>
    </row>
    <row r="2662" spans="1:5" ht="33.75" x14ac:dyDescent="0.25">
      <c r="A2662" s="51">
        <v>5787</v>
      </c>
      <c r="B2662" s="30" t="s">
        <v>429</v>
      </c>
      <c r="C2662" s="31" t="s">
        <v>13</v>
      </c>
      <c r="D2662" s="57">
        <v>71.849999999999994</v>
      </c>
      <c r="E2662" s="56">
        <v>71.849999999999994</v>
      </c>
    </row>
    <row r="2663" spans="1:5" ht="33.75" x14ac:dyDescent="0.25">
      <c r="A2663" s="51">
        <v>89128</v>
      </c>
      <c r="B2663" s="30" t="s">
        <v>525</v>
      </c>
      <c r="C2663" s="31" t="s">
        <v>13</v>
      </c>
      <c r="D2663" s="57">
        <v>37.24</v>
      </c>
      <c r="E2663" s="56">
        <v>37.24</v>
      </c>
    </row>
    <row r="2664" spans="1:5" ht="33.75" x14ac:dyDescent="0.25">
      <c r="A2664" s="51">
        <v>89129</v>
      </c>
      <c r="B2664" s="30" t="s">
        <v>526</v>
      </c>
      <c r="C2664" s="31" t="s">
        <v>13</v>
      </c>
      <c r="D2664" s="57">
        <v>9.84</v>
      </c>
      <c r="E2664" s="56">
        <v>9.84</v>
      </c>
    </row>
    <row r="2665" spans="1:5" ht="33.75" x14ac:dyDescent="0.25">
      <c r="A2665" s="51">
        <v>53857</v>
      </c>
      <c r="B2665" s="30" t="s">
        <v>467</v>
      </c>
      <c r="C2665" s="31" t="s">
        <v>13</v>
      </c>
      <c r="D2665" s="57">
        <v>46.55</v>
      </c>
      <c r="E2665" s="56">
        <v>46.55</v>
      </c>
    </row>
    <row r="2666" spans="1:5" ht="33.75" x14ac:dyDescent="0.25">
      <c r="A2666" s="51">
        <v>53858</v>
      </c>
      <c r="B2666" s="30" t="s">
        <v>468</v>
      </c>
      <c r="C2666" s="31" t="s">
        <v>13</v>
      </c>
      <c r="D2666" s="57">
        <v>46.68</v>
      </c>
      <c r="E2666" s="56">
        <v>46.68</v>
      </c>
    </row>
    <row r="2667" spans="1:5" ht="22.5" x14ac:dyDescent="0.25">
      <c r="A2667" s="51">
        <v>102888</v>
      </c>
      <c r="B2667" s="30" t="s">
        <v>12392</v>
      </c>
      <c r="C2667" s="31" t="s">
        <v>13</v>
      </c>
      <c r="D2667" s="57">
        <v>0</v>
      </c>
      <c r="E2667" s="56">
        <v>0</v>
      </c>
    </row>
    <row r="2668" spans="1:5" ht="22.5" x14ac:dyDescent="0.25">
      <c r="A2668" s="51">
        <v>102889</v>
      </c>
      <c r="B2668" s="30" t="s">
        <v>12393</v>
      </c>
      <c r="C2668" s="31" t="s">
        <v>13</v>
      </c>
      <c r="D2668" s="57">
        <v>0</v>
      </c>
      <c r="E2668" s="56">
        <v>0</v>
      </c>
    </row>
    <row r="2669" spans="1:5" ht="22.5" x14ac:dyDescent="0.25">
      <c r="A2669" s="51">
        <v>102890</v>
      </c>
      <c r="B2669" s="30" t="s">
        <v>12394</v>
      </c>
      <c r="C2669" s="31" t="s">
        <v>13</v>
      </c>
      <c r="D2669" s="57">
        <v>0</v>
      </c>
      <c r="E2669" s="56">
        <v>0</v>
      </c>
    </row>
    <row r="2670" spans="1:5" ht="22.5" x14ac:dyDescent="0.25">
      <c r="A2670" s="51">
        <v>102891</v>
      </c>
      <c r="B2670" s="30" t="s">
        <v>12395</v>
      </c>
      <c r="C2670" s="31" t="s">
        <v>13</v>
      </c>
      <c r="D2670" s="57">
        <v>1.29</v>
      </c>
      <c r="E2670" s="56">
        <v>1.29</v>
      </c>
    </row>
    <row r="2671" spans="1:5" ht="22.5" x14ac:dyDescent="0.25">
      <c r="A2671" s="51">
        <v>89246</v>
      </c>
      <c r="B2671" s="30" t="s">
        <v>547</v>
      </c>
      <c r="C2671" s="31" t="s">
        <v>13</v>
      </c>
      <c r="D2671" s="57">
        <v>253.75</v>
      </c>
      <c r="E2671" s="56">
        <v>253.75</v>
      </c>
    </row>
    <row r="2672" spans="1:5" ht="22.5" x14ac:dyDescent="0.25">
      <c r="A2672" s="51">
        <v>89247</v>
      </c>
      <c r="B2672" s="30" t="s">
        <v>548</v>
      </c>
      <c r="C2672" s="31" t="s">
        <v>13</v>
      </c>
      <c r="D2672" s="57">
        <v>77.7</v>
      </c>
      <c r="E2672" s="56">
        <v>77.7</v>
      </c>
    </row>
    <row r="2673" spans="1:5" ht="22.5" x14ac:dyDescent="0.25">
      <c r="A2673" s="51">
        <v>89248</v>
      </c>
      <c r="B2673" s="30" t="s">
        <v>549</v>
      </c>
      <c r="C2673" s="31" t="s">
        <v>13</v>
      </c>
      <c r="D2673" s="57">
        <v>452.62</v>
      </c>
      <c r="E2673" s="56">
        <v>452.62</v>
      </c>
    </row>
    <row r="2674" spans="1:5" ht="22.5" x14ac:dyDescent="0.25">
      <c r="A2674" s="51">
        <v>89249</v>
      </c>
      <c r="B2674" s="30" t="s">
        <v>550</v>
      </c>
      <c r="C2674" s="31" t="s">
        <v>13</v>
      </c>
      <c r="D2674" s="57">
        <v>384.68</v>
      </c>
      <c r="E2674" s="56">
        <v>384.68</v>
      </c>
    </row>
    <row r="2675" spans="1:5" ht="45" x14ac:dyDescent="0.25">
      <c r="A2675" s="51">
        <v>102954</v>
      </c>
      <c r="B2675" s="30" t="s">
        <v>12396</v>
      </c>
      <c r="C2675" s="31" t="s">
        <v>13</v>
      </c>
      <c r="D2675" s="57">
        <v>0</v>
      </c>
      <c r="E2675" s="56">
        <v>0</v>
      </c>
    </row>
    <row r="2676" spans="1:5" ht="33.75" x14ac:dyDescent="0.25">
      <c r="A2676" s="51">
        <v>104727</v>
      </c>
      <c r="B2676" s="30" t="s">
        <v>6339</v>
      </c>
      <c r="C2676" s="31" t="s">
        <v>13</v>
      </c>
      <c r="D2676" s="57">
        <v>0</v>
      </c>
      <c r="E2676" s="56">
        <v>0</v>
      </c>
    </row>
    <row r="2677" spans="1:5" ht="45" x14ac:dyDescent="0.25">
      <c r="A2677" s="51">
        <v>102956</v>
      </c>
      <c r="B2677" s="30" t="s">
        <v>12397</v>
      </c>
      <c r="C2677" s="31" t="s">
        <v>13</v>
      </c>
      <c r="D2677" s="57">
        <v>0</v>
      </c>
      <c r="E2677" s="56">
        <v>0</v>
      </c>
    </row>
    <row r="2678" spans="1:5" ht="45" x14ac:dyDescent="0.25">
      <c r="A2678" s="51">
        <v>102957</v>
      </c>
      <c r="B2678" s="30" t="s">
        <v>12398</v>
      </c>
      <c r="C2678" s="31" t="s">
        <v>13</v>
      </c>
      <c r="D2678" s="57">
        <v>40.14</v>
      </c>
      <c r="E2678" s="56">
        <v>40.14</v>
      </c>
    </row>
    <row r="2679" spans="1:5" ht="56.25" x14ac:dyDescent="0.25">
      <c r="A2679" s="51">
        <v>88859</v>
      </c>
      <c r="B2679" s="30" t="s">
        <v>505</v>
      </c>
      <c r="C2679" s="31" t="s">
        <v>13</v>
      </c>
      <c r="D2679" s="57">
        <v>23.23</v>
      </c>
      <c r="E2679" s="56">
        <v>23.23</v>
      </c>
    </row>
    <row r="2680" spans="1:5" ht="45" x14ac:dyDescent="0.25">
      <c r="A2680" s="51">
        <v>88860</v>
      </c>
      <c r="B2680" s="30" t="s">
        <v>506</v>
      </c>
      <c r="C2680" s="31" t="s">
        <v>13</v>
      </c>
      <c r="D2680" s="57">
        <v>6.14</v>
      </c>
      <c r="E2680" s="56">
        <v>6.14</v>
      </c>
    </row>
    <row r="2681" spans="1:5" ht="56.25" x14ac:dyDescent="0.25">
      <c r="A2681" s="51">
        <v>5667</v>
      </c>
      <c r="B2681" s="30" t="s">
        <v>398</v>
      </c>
      <c r="C2681" s="31" t="s">
        <v>13</v>
      </c>
      <c r="D2681" s="57">
        <v>29.04</v>
      </c>
      <c r="E2681" s="56">
        <v>29.04</v>
      </c>
    </row>
    <row r="2682" spans="1:5" ht="56.25" x14ac:dyDescent="0.25">
      <c r="A2682" s="51">
        <v>5668</v>
      </c>
      <c r="B2682" s="30" t="s">
        <v>399</v>
      </c>
      <c r="C2682" s="31" t="s">
        <v>13</v>
      </c>
      <c r="D2682" s="57">
        <v>46.8</v>
      </c>
      <c r="E2682" s="56">
        <v>46.8</v>
      </c>
    </row>
    <row r="2683" spans="1:5" ht="56.25" x14ac:dyDescent="0.25">
      <c r="A2683" s="51">
        <v>89011</v>
      </c>
      <c r="B2683" s="30" t="s">
        <v>513</v>
      </c>
      <c r="C2683" s="31" t="s">
        <v>13</v>
      </c>
      <c r="D2683" s="57">
        <v>25.2</v>
      </c>
      <c r="E2683" s="56">
        <v>25.2</v>
      </c>
    </row>
    <row r="2684" spans="1:5" ht="45" x14ac:dyDescent="0.25">
      <c r="A2684" s="51">
        <v>89012</v>
      </c>
      <c r="B2684" s="30" t="s">
        <v>514</v>
      </c>
      <c r="C2684" s="31" t="s">
        <v>13</v>
      </c>
      <c r="D2684" s="57">
        <v>6.66</v>
      </c>
      <c r="E2684" s="56">
        <v>6.66</v>
      </c>
    </row>
    <row r="2685" spans="1:5" ht="56.25" x14ac:dyDescent="0.25">
      <c r="A2685" s="51">
        <v>5735</v>
      </c>
      <c r="B2685" s="30" t="s">
        <v>418</v>
      </c>
      <c r="C2685" s="31" t="s">
        <v>13</v>
      </c>
      <c r="D2685" s="57">
        <v>31.5</v>
      </c>
      <c r="E2685" s="56">
        <v>31.5</v>
      </c>
    </row>
    <row r="2686" spans="1:5" ht="56.25" x14ac:dyDescent="0.25">
      <c r="A2686" s="51">
        <v>5736</v>
      </c>
      <c r="B2686" s="30" t="s">
        <v>419</v>
      </c>
      <c r="C2686" s="31" t="s">
        <v>13</v>
      </c>
      <c r="D2686" s="57">
        <v>42.64</v>
      </c>
      <c r="E2686" s="56">
        <v>42.64</v>
      </c>
    </row>
    <row r="2687" spans="1:5" ht="56.25" x14ac:dyDescent="0.25">
      <c r="A2687" s="51">
        <v>88857</v>
      </c>
      <c r="B2687" s="30" t="s">
        <v>503</v>
      </c>
      <c r="C2687" s="31" t="s">
        <v>13</v>
      </c>
      <c r="D2687" s="57">
        <v>26.12</v>
      </c>
      <c r="E2687" s="56">
        <v>26.12</v>
      </c>
    </row>
    <row r="2688" spans="1:5" ht="45" x14ac:dyDescent="0.25">
      <c r="A2688" s="51">
        <v>88858</v>
      </c>
      <c r="B2688" s="30" t="s">
        <v>504</v>
      </c>
      <c r="C2688" s="31" t="s">
        <v>13</v>
      </c>
      <c r="D2688" s="57">
        <v>6.9</v>
      </c>
      <c r="E2688" s="56">
        <v>6.9</v>
      </c>
    </row>
    <row r="2689" spans="1:5" ht="56.25" x14ac:dyDescent="0.25">
      <c r="A2689" s="51">
        <v>5664</v>
      </c>
      <c r="B2689" s="30" t="s">
        <v>397</v>
      </c>
      <c r="C2689" s="31" t="s">
        <v>13</v>
      </c>
      <c r="D2689" s="57">
        <v>32.65</v>
      </c>
      <c r="E2689" s="56">
        <v>32.65</v>
      </c>
    </row>
    <row r="2690" spans="1:5" ht="56.25" x14ac:dyDescent="0.25">
      <c r="A2690" s="51">
        <v>53786</v>
      </c>
      <c r="B2690" s="30" t="s">
        <v>450</v>
      </c>
      <c r="C2690" s="31" t="s">
        <v>13</v>
      </c>
      <c r="D2690" s="57">
        <v>52.11</v>
      </c>
      <c r="E2690" s="56">
        <v>52.11</v>
      </c>
    </row>
    <row r="2691" spans="1:5" ht="33.75" x14ac:dyDescent="0.25">
      <c r="A2691" s="51">
        <v>7038</v>
      </c>
      <c r="B2691" s="30" t="s">
        <v>431</v>
      </c>
      <c r="C2691" s="31" t="s">
        <v>13</v>
      </c>
      <c r="D2691" s="57">
        <v>47.43</v>
      </c>
      <c r="E2691" s="56">
        <v>47.43</v>
      </c>
    </row>
    <row r="2692" spans="1:5" ht="33.75" x14ac:dyDescent="0.25">
      <c r="A2692" s="51">
        <v>7039</v>
      </c>
      <c r="B2692" s="30" t="s">
        <v>432</v>
      </c>
      <c r="C2692" s="31" t="s">
        <v>13</v>
      </c>
      <c r="D2692" s="57">
        <v>12.72</v>
      </c>
      <c r="E2692" s="56">
        <v>12.72</v>
      </c>
    </row>
    <row r="2693" spans="1:5" ht="33.75" x14ac:dyDescent="0.25">
      <c r="A2693" s="51">
        <v>7040</v>
      </c>
      <c r="B2693" s="30" t="s">
        <v>433</v>
      </c>
      <c r="C2693" s="31" t="s">
        <v>13</v>
      </c>
      <c r="D2693" s="57">
        <v>59.36</v>
      </c>
      <c r="E2693" s="56">
        <v>59.36</v>
      </c>
    </row>
    <row r="2694" spans="1:5" ht="33.75" x14ac:dyDescent="0.25">
      <c r="A2694" s="51">
        <v>55263</v>
      </c>
      <c r="B2694" s="30" t="s">
        <v>473</v>
      </c>
      <c r="C2694" s="31" t="s">
        <v>13</v>
      </c>
      <c r="D2694" s="57">
        <v>65.8</v>
      </c>
      <c r="E2694" s="56">
        <v>65.8</v>
      </c>
    </row>
    <row r="2695" spans="1:5" ht="33.75" x14ac:dyDescent="0.25">
      <c r="A2695" s="51">
        <v>96460</v>
      </c>
      <c r="B2695" s="30" t="s">
        <v>5865</v>
      </c>
      <c r="C2695" s="31" t="s">
        <v>13</v>
      </c>
      <c r="D2695" s="57">
        <v>50.35</v>
      </c>
      <c r="E2695" s="56">
        <v>50.35</v>
      </c>
    </row>
    <row r="2696" spans="1:5" ht="33.75" x14ac:dyDescent="0.25">
      <c r="A2696" s="51">
        <v>96459</v>
      </c>
      <c r="B2696" s="30" t="s">
        <v>5864</v>
      </c>
      <c r="C2696" s="31" t="s">
        <v>13</v>
      </c>
      <c r="D2696" s="57">
        <v>13.5</v>
      </c>
      <c r="E2696" s="56">
        <v>13.5</v>
      </c>
    </row>
    <row r="2697" spans="1:5" ht="33.75" x14ac:dyDescent="0.25">
      <c r="A2697" s="51">
        <v>96458</v>
      </c>
      <c r="B2697" s="30" t="s">
        <v>5863</v>
      </c>
      <c r="C2697" s="31" t="s">
        <v>13</v>
      </c>
      <c r="D2697" s="57">
        <v>63.01</v>
      </c>
      <c r="E2697" s="56">
        <v>63.01</v>
      </c>
    </row>
    <row r="2698" spans="1:5" ht="33.75" x14ac:dyDescent="0.25">
      <c r="A2698" s="51">
        <v>96457</v>
      </c>
      <c r="B2698" s="30" t="s">
        <v>5862</v>
      </c>
      <c r="C2698" s="31" t="s">
        <v>13</v>
      </c>
      <c r="D2698" s="57">
        <v>65.19</v>
      </c>
      <c r="E2698" s="56">
        <v>65.19</v>
      </c>
    </row>
    <row r="2699" spans="1:5" ht="45" x14ac:dyDescent="0.25">
      <c r="A2699" s="51">
        <v>7051</v>
      </c>
      <c r="B2699" s="30" t="s">
        <v>438</v>
      </c>
      <c r="C2699" s="31" t="s">
        <v>13</v>
      </c>
      <c r="D2699" s="57">
        <v>42.07</v>
      </c>
      <c r="E2699" s="56">
        <v>42.07</v>
      </c>
    </row>
    <row r="2700" spans="1:5" ht="45" x14ac:dyDescent="0.25">
      <c r="A2700" s="51">
        <v>7052</v>
      </c>
      <c r="B2700" s="30" t="s">
        <v>439</v>
      </c>
      <c r="C2700" s="31" t="s">
        <v>13</v>
      </c>
      <c r="D2700" s="57">
        <v>11.36</v>
      </c>
      <c r="E2700" s="56">
        <v>11.36</v>
      </c>
    </row>
    <row r="2701" spans="1:5" ht="45" x14ac:dyDescent="0.25">
      <c r="A2701" s="51">
        <v>7053</v>
      </c>
      <c r="B2701" s="30" t="s">
        <v>440</v>
      </c>
      <c r="C2701" s="31" t="s">
        <v>13</v>
      </c>
      <c r="D2701" s="57">
        <v>52.65</v>
      </c>
      <c r="E2701" s="56">
        <v>52.65</v>
      </c>
    </row>
    <row r="2702" spans="1:5" ht="45" x14ac:dyDescent="0.25">
      <c r="A2702" s="51">
        <v>7054</v>
      </c>
      <c r="B2702" s="30" t="s">
        <v>441</v>
      </c>
      <c r="C2702" s="31" t="s">
        <v>13</v>
      </c>
      <c r="D2702" s="57">
        <v>91.16</v>
      </c>
      <c r="E2702" s="56">
        <v>91.16</v>
      </c>
    </row>
    <row r="2703" spans="1:5" ht="33.75" x14ac:dyDescent="0.25">
      <c r="A2703" s="51">
        <v>95627</v>
      </c>
      <c r="B2703" s="30" t="s">
        <v>783</v>
      </c>
      <c r="C2703" s="31" t="s">
        <v>13</v>
      </c>
      <c r="D2703" s="57">
        <v>45.4</v>
      </c>
      <c r="E2703" s="56">
        <v>45.4</v>
      </c>
    </row>
    <row r="2704" spans="1:5" ht="33.75" x14ac:dyDescent="0.25">
      <c r="A2704" s="51">
        <v>95628</v>
      </c>
      <c r="B2704" s="30" t="s">
        <v>784</v>
      </c>
      <c r="C2704" s="31" t="s">
        <v>13</v>
      </c>
      <c r="D2704" s="57">
        <v>12.18</v>
      </c>
      <c r="E2704" s="56">
        <v>12.18</v>
      </c>
    </row>
    <row r="2705" spans="1:5" ht="33.75" x14ac:dyDescent="0.25">
      <c r="A2705" s="51">
        <v>95629</v>
      </c>
      <c r="B2705" s="30" t="s">
        <v>785</v>
      </c>
      <c r="C2705" s="31" t="s">
        <v>13</v>
      </c>
      <c r="D2705" s="57">
        <v>56.81</v>
      </c>
      <c r="E2705" s="56">
        <v>56.81</v>
      </c>
    </row>
    <row r="2706" spans="1:5" ht="33.75" x14ac:dyDescent="0.25">
      <c r="A2706" s="51">
        <v>95630</v>
      </c>
      <c r="B2706" s="30" t="s">
        <v>786</v>
      </c>
      <c r="C2706" s="31" t="s">
        <v>13</v>
      </c>
      <c r="D2706" s="57">
        <v>91.16</v>
      </c>
      <c r="E2706" s="56">
        <v>91.16</v>
      </c>
    </row>
    <row r="2707" spans="1:5" ht="45" x14ac:dyDescent="0.25">
      <c r="A2707" s="51">
        <v>89210</v>
      </c>
      <c r="B2707" s="30" t="s">
        <v>529</v>
      </c>
      <c r="C2707" s="31" t="s">
        <v>13</v>
      </c>
      <c r="D2707" s="57">
        <v>30.35</v>
      </c>
      <c r="E2707" s="56">
        <v>30.35</v>
      </c>
    </row>
    <row r="2708" spans="1:5" ht="45" x14ac:dyDescent="0.25">
      <c r="A2708" s="51">
        <v>89211</v>
      </c>
      <c r="B2708" s="30" t="s">
        <v>530</v>
      </c>
      <c r="C2708" s="31" t="s">
        <v>13</v>
      </c>
      <c r="D2708" s="57">
        <v>8.14</v>
      </c>
      <c r="E2708" s="56">
        <v>8.14</v>
      </c>
    </row>
    <row r="2709" spans="1:5" ht="45" x14ac:dyDescent="0.25">
      <c r="A2709" s="51">
        <v>5674</v>
      </c>
      <c r="B2709" s="30" t="s">
        <v>400</v>
      </c>
      <c r="C2709" s="31" t="s">
        <v>13</v>
      </c>
      <c r="D2709" s="57">
        <v>37.979999999999997</v>
      </c>
      <c r="E2709" s="56">
        <v>37.979999999999997</v>
      </c>
    </row>
    <row r="2710" spans="1:5" ht="45" x14ac:dyDescent="0.25">
      <c r="A2710" s="51">
        <v>53788</v>
      </c>
      <c r="B2710" s="30" t="s">
        <v>451</v>
      </c>
      <c r="C2710" s="31" t="s">
        <v>13</v>
      </c>
      <c r="D2710" s="57">
        <v>58.35</v>
      </c>
      <c r="E2710" s="56">
        <v>58.35</v>
      </c>
    </row>
    <row r="2711" spans="1:5" ht="33.75" x14ac:dyDescent="0.25">
      <c r="A2711" s="51">
        <v>73309</v>
      </c>
      <c r="B2711" s="30" t="s">
        <v>476</v>
      </c>
      <c r="C2711" s="31" t="s">
        <v>13</v>
      </c>
      <c r="D2711" s="57">
        <v>31.55</v>
      </c>
      <c r="E2711" s="56">
        <v>31.55</v>
      </c>
    </row>
    <row r="2712" spans="1:5" ht="33.75" x14ac:dyDescent="0.25">
      <c r="A2712" s="51">
        <v>73313</v>
      </c>
      <c r="B2712" s="30" t="s">
        <v>478</v>
      </c>
      <c r="C2712" s="31" t="s">
        <v>13</v>
      </c>
      <c r="D2712" s="57">
        <v>8.52</v>
      </c>
      <c r="E2712" s="56">
        <v>8.52</v>
      </c>
    </row>
    <row r="2713" spans="1:5" ht="33.75" x14ac:dyDescent="0.25">
      <c r="A2713" s="51">
        <v>5089</v>
      </c>
      <c r="B2713" s="30" t="s">
        <v>392</v>
      </c>
      <c r="C2713" s="31" t="s">
        <v>13</v>
      </c>
      <c r="D2713" s="57">
        <v>39.49</v>
      </c>
      <c r="E2713" s="56">
        <v>39.49</v>
      </c>
    </row>
    <row r="2714" spans="1:5" ht="45" x14ac:dyDescent="0.25">
      <c r="A2714" s="51">
        <v>73315</v>
      </c>
      <c r="B2714" s="30" t="s">
        <v>479</v>
      </c>
      <c r="C2714" s="31" t="s">
        <v>13</v>
      </c>
      <c r="D2714" s="57">
        <v>58.35</v>
      </c>
      <c r="E2714" s="56">
        <v>58.35</v>
      </c>
    </row>
    <row r="2715" spans="1:5" ht="33.75" x14ac:dyDescent="0.25">
      <c r="A2715" s="51">
        <v>5738</v>
      </c>
      <c r="B2715" s="30" t="s">
        <v>420</v>
      </c>
      <c r="C2715" s="31" t="s">
        <v>13</v>
      </c>
      <c r="D2715" s="57">
        <v>41.47</v>
      </c>
      <c r="E2715" s="56">
        <v>41.47</v>
      </c>
    </row>
    <row r="2716" spans="1:5" ht="33.75" x14ac:dyDescent="0.25">
      <c r="A2716" s="51">
        <v>93239</v>
      </c>
      <c r="B2716" s="30" t="s">
        <v>729</v>
      </c>
      <c r="C2716" s="31" t="s">
        <v>13</v>
      </c>
      <c r="D2716" s="57">
        <v>11.12</v>
      </c>
      <c r="E2716" s="56">
        <v>11.12</v>
      </c>
    </row>
    <row r="2717" spans="1:5" ht="33.75" x14ac:dyDescent="0.25">
      <c r="A2717" s="51">
        <v>5739</v>
      </c>
      <c r="B2717" s="30" t="s">
        <v>421</v>
      </c>
      <c r="C2717" s="31" t="s">
        <v>13</v>
      </c>
      <c r="D2717" s="57">
        <v>51.9</v>
      </c>
      <c r="E2717" s="56">
        <v>51.9</v>
      </c>
    </row>
    <row r="2718" spans="1:5" ht="45" x14ac:dyDescent="0.25">
      <c r="A2718" s="51">
        <v>93240</v>
      </c>
      <c r="B2718" s="30" t="s">
        <v>730</v>
      </c>
      <c r="C2718" s="31" t="s">
        <v>13</v>
      </c>
      <c r="D2718" s="57">
        <v>12.22</v>
      </c>
      <c r="E2718" s="56">
        <v>12.22</v>
      </c>
    </row>
    <row r="2719" spans="1:5" ht="45" x14ac:dyDescent="0.25">
      <c r="A2719" s="51">
        <v>53818</v>
      </c>
      <c r="B2719" s="30" t="s">
        <v>460</v>
      </c>
      <c r="C2719" s="31" t="s">
        <v>13</v>
      </c>
      <c r="D2719" s="57">
        <v>9.16</v>
      </c>
      <c r="E2719" s="56">
        <v>9.16</v>
      </c>
    </row>
    <row r="2720" spans="1:5" ht="45" x14ac:dyDescent="0.25">
      <c r="A2720" s="51">
        <v>93238</v>
      </c>
      <c r="B2720" s="30" t="s">
        <v>728</v>
      </c>
      <c r="C2720" s="31" t="s">
        <v>13</v>
      </c>
      <c r="D2720" s="57">
        <v>2.4500000000000002</v>
      </c>
      <c r="E2720" s="56">
        <v>2.4500000000000002</v>
      </c>
    </row>
    <row r="2721" spans="1:5" ht="45" x14ac:dyDescent="0.25">
      <c r="A2721" s="51">
        <v>5727</v>
      </c>
      <c r="B2721" s="30" t="s">
        <v>415</v>
      </c>
      <c r="C2721" s="31" t="s">
        <v>13</v>
      </c>
      <c r="D2721" s="57">
        <v>11.46</v>
      </c>
      <c r="E2721" s="56">
        <v>11.46</v>
      </c>
    </row>
    <row r="2722" spans="1:5" ht="33.75" x14ac:dyDescent="0.25">
      <c r="A2722" s="51">
        <v>89280</v>
      </c>
      <c r="B2722" s="30" t="s">
        <v>566</v>
      </c>
      <c r="C2722" s="31" t="s">
        <v>13</v>
      </c>
      <c r="D2722" s="57">
        <v>37.270000000000003</v>
      </c>
      <c r="E2722" s="56">
        <v>37.270000000000003</v>
      </c>
    </row>
    <row r="2723" spans="1:5" ht="33.75" x14ac:dyDescent="0.25">
      <c r="A2723" s="51">
        <v>89281</v>
      </c>
      <c r="B2723" s="30" t="s">
        <v>567</v>
      </c>
      <c r="C2723" s="31" t="s">
        <v>13</v>
      </c>
      <c r="D2723" s="57">
        <v>9.99</v>
      </c>
      <c r="E2723" s="56">
        <v>9.99</v>
      </c>
    </row>
    <row r="2724" spans="1:5" ht="33.75" x14ac:dyDescent="0.25">
      <c r="A2724" s="51">
        <v>5729</v>
      </c>
      <c r="B2724" s="30" t="s">
        <v>416</v>
      </c>
      <c r="C2724" s="31" t="s">
        <v>13</v>
      </c>
      <c r="D2724" s="57">
        <v>46.64</v>
      </c>
      <c r="E2724" s="56">
        <v>46.64</v>
      </c>
    </row>
    <row r="2725" spans="1:5" ht="33.75" x14ac:dyDescent="0.25">
      <c r="A2725" s="51">
        <v>5730</v>
      </c>
      <c r="B2725" s="30" t="s">
        <v>417</v>
      </c>
      <c r="C2725" s="31" t="s">
        <v>13</v>
      </c>
      <c r="D2725" s="57">
        <v>41.73</v>
      </c>
      <c r="E2725" s="56">
        <v>41.73</v>
      </c>
    </row>
    <row r="2726" spans="1:5" ht="33.75" x14ac:dyDescent="0.25">
      <c r="A2726" s="51">
        <v>95266</v>
      </c>
      <c r="B2726" s="30" t="s">
        <v>780</v>
      </c>
      <c r="C2726" s="31" t="s">
        <v>13</v>
      </c>
      <c r="D2726" s="57">
        <v>0.61</v>
      </c>
      <c r="E2726" s="56">
        <v>0.61</v>
      </c>
    </row>
    <row r="2727" spans="1:5" ht="33.75" x14ac:dyDescent="0.25">
      <c r="A2727" s="51">
        <v>95267</v>
      </c>
      <c r="B2727" s="30" t="s">
        <v>781</v>
      </c>
      <c r="C2727" s="31" t="s">
        <v>13</v>
      </c>
      <c r="D2727" s="57">
        <v>0.12</v>
      </c>
      <c r="E2727" s="56">
        <v>0.12</v>
      </c>
    </row>
    <row r="2728" spans="1:5" ht="33.75" x14ac:dyDescent="0.25">
      <c r="A2728" s="51">
        <v>95268</v>
      </c>
      <c r="B2728" s="30" t="s">
        <v>782</v>
      </c>
      <c r="C2728" s="31" t="s">
        <v>13</v>
      </c>
      <c r="D2728" s="57">
        <v>0.59</v>
      </c>
      <c r="E2728" s="56">
        <v>0.59</v>
      </c>
    </row>
    <row r="2729" spans="1:5" ht="33.75" x14ac:dyDescent="0.25">
      <c r="A2729" s="51">
        <v>95269</v>
      </c>
      <c r="B2729" s="30" t="s">
        <v>4660</v>
      </c>
      <c r="C2729" s="31" t="s">
        <v>13</v>
      </c>
      <c r="D2729" s="57">
        <v>9.4600000000000009</v>
      </c>
      <c r="E2729" s="56">
        <v>9.4600000000000009</v>
      </c>
    </row>
    <row r="2730" spans="1:5" ht="22.5" x14ac:dyDescent="0.25">
      <c r="A2730" s="51">
        <v>91688</v>
      </c>
      <c r="B2730" s="30" t="s">
        <v>694</v>
      </c>
      <c r="C2730" s="31" t="s">
        <v>13</v>
      </c>
      <c r="D2730" s="57">
        <v>0.09</v>
      </c>
      <c r="E2730" s="56">
        <v>0.09</v>
      </c>
    </row>
    <row r="2731" spans="1:5" ht="22.5" x14ac:dyDescent="0.25">
      <c r="A2731" s="51">
        <v>91689</v>
      </c>
      <c r="B2731" s="30" t="s">
        <v>695</v>
      </c>
      <c r="C2731" s="31" t="s">
        <v>13</v>
      </c>
      <c r="D2731" s="57">
        <v>0.01</v>
      </c>
      <c r="E2731" s="56">
        <v>0.01</v>
      </c>
    </row>
    <row r="2732" spans="1:5" ht="22.5" x14ac:dyDescent="0.25">
      <c r="A2732" s="51">
        <v>91690</v>
      </c>
      <c r="B2732" s="30" t="s">
        <v>696</v>
      </c>
      <c r="C2732" s="31" t="s">
        <v>13</v>
      </c>
      <c r="D2732" s="57">
        <v>0.06</v>
      </c>
      <c r="E2732" s="56">
        <v>0.06</v>
      </c>
    </row>
    <row r="2733" spans="1:5" ht="33.75" x14ac:dyDescent="0.25">
      <c r="A2733" s="51">
        <v>91691</v>
      </c>
      <c r="B2733" s="30" t="s">
        <v>697</v>
      </c>
      <c r="C2733" s="31" t="s">
        <v>13</v>
      </c>
      <c r="D2733" s="57">
        <v>1.37</v>
      </c>
      <c r="E2733" s="56">
        <v>1.37</v>
      </c>
    </row>
    <row r="2734" spans="1:5" ht="33.75" x14ac:dyDescent="0.25">
      <c r="A2734" s="51">
        <v>102924</v>
      </c>
      <c r="B2734" s="30" t="s">
        <v>6340</v>
      </c>
      <c r="C2734" s="31" t="s">
        <v>13</v>
      </c>
      <c r="D2734" s="57">
        <v>0</v>
      </c>
      <c r="E2734" s="56">
        <v>0</v>
      </c>
    </row>
    <row r="2735" spans="1:5" ht="33.75" x14ac:dyDescent="0.25">
      <c r="A2735" s="51">
        <v>102925</v>
      </c>
      <c r="B2735" s="30" t="s">
        <v>6341</v>
      </c>
      <c r="C2735" s="31" t="s">
        <v>13</v>
      </c>
      <c r="D2735" s="57">
        <v>0</v>
      </c>
      <c r="E2735" s="56">
        <v>0</v>
      </c>
    </row>
    <row r="2736" spans="1:5" ht="33.75" x14ac:dyDescent="0.25">
      <c r="A2736" s="51">
        <v>102926</v>
      </c>
      <c r="B2736" s="30" t="s">
        <v>6342</v>
      </c>
      <c r="C2736" s="31" t="s">
        <v>13</v>
      </c>
      <c r="D2736" s="57">
        <v>0</v>
      </c>
      <c r="E2736" s="56">
        <v>0</v>
      </c>
    </row>
    <row r="2737" spans="1:5" ht="45" x14ac:dyDescent="0.25">
      <c r="A2737" s="51">
        <v>102927</v>
      </c>
      <c r="B2737" s="30" t="s">
        <v>4148</v>
      </c>
      <c r="C2737" s="31" t="s">
        <v>13</v>
      </c>
      <c r="D2737" s="57">
        <v>0.94</v>
      </c>
      <c r="E2737" s="56">
        <v>0.94</v>
      </c>
    </row>
    <row r="2738" spans="1:5" ht="22.5" x14ac:dyDescent="0.25">
      <c r="A2738" s="51">
        <v>95136</v>
      </c>
      <c r="B2738" s="30" t="s">
        <v>770</v>
      </c>
      <c r="C2738" s="31" t="s">
        <v>13</v>
      </c>
      <c r="D2738" s="57">
        <v>0.04</v>
      </c>
      <c r="E2738" s="56">
        <v>0.04</v>
      </c>
    </row>
    <row r="2739" spans="1:5" ht="22.5" x14ac:dyDescent="0.25">
      <c r="A2739" s="51">
        <v>95137</v>
      </c>
      <c r="B2739" s="30" t="s">
        <v>771</v>
      </c>
      <c r="C2739" s="31" t="s">
        <v>13</v>
      </c>
      <c r="D2739" s="57">
        <v>0.01</v>
      </c>
      <c r="E2739" s="56">
        <v>0.01</v>
      </c>
    </row>
    <row r="2740" spans="1:5" ht="22.5" x14ac:dyDescent="0.25">
      <c r="A2740" s="51">
        <v>95138</v>
      </c>
      <c r="B2740" s="30" t="s">
        <v>772</v>
      </c>
      <c r="C2740" s="31" t="s">
        <v>13</v>
      </c>
      <c r="D2740" s="57">
        <v>0.03</v>
      </c>
      <c r="E2740" s="56">
        <v>0.03</v>
      </c>
    </row>
    <row r="2741" spans="1:5" ht="22.5" x14ac:dyDescent="0.25">
      <c r="A2741" s="51">
        <v>89023</v>
      </c>
      <c r="B2741" s="30" t="s">
        <v>4086</v>
      </c>
      <c r="C2741" s="31" t="s">
        <v>13</v>
      </c>
      <c r="D2741" s="57">
        <v>4.08</v>
      </c>
      <c r="E2741" s="56">
        <v>4.08</v>
      </c>
    </row>
    <row r="2742" spans="1:5" ht="22.5" x14ac:dyDescent="0.25">
      <c r="A2742" s="51">
        <v>89024</v>
      </c>
      <c r="B2742" s="30" t="s">
        <v>4087</v>
      </c>
      <c r="C2742" s="31" t="s">
        <v>13</v>
      </c>
      <c r="D2742" s="57">
        <v>1.41</v>
      </c>
      <c r="E2742" s="56">
        <v>1.41</v>
      </c>
    </row>
    <row r="2743" spans="1:5" ht="22.5" x14ac:dyDescent="0.25">
      <c r="A2743" s="51">
        <v>89025</v>
      </c>
      <c r="B2743" s="30" t="s">
        <v>4088</v>
      </c>
      <c r="C2743" s="31" t="s">
        <v>13</v>
      </c>
      <c r="D2743" s="57">
        <v>5.0999999999999996</v>
      </c>
      <c r="E2743" s="56">
        <v>5.0999999999999996</v>
      </c>
    </row>
    <row r="2744" spans="1:5" ht="22.5" x14ac:dyDescent="0.25">
      <c r="A2744" s="51">
        <v>89026</v>
      </c>
      <c r="B2744" s="30" t="s">
        <v>4089</v>
      </c>
      <c r="C2744" s="31" t="s">
        <v>13</v>
      </c>
      <c r="D2744" s="57">
        <v>174.59</v>
      </c>
      <c r="E2744" s="56">
        <v>174.59</v>
      </c>
    </row>
    <row r="2745" spans="1:5" ht="22.5" x14ac:dyDescent="0.25">
      <c r="A2745" s="51">
        <v>7032</v>
      </c>
      <c r="B2745" s="30" t="s">
        <v>4062</v>
      </c>
      <c r="C2745" s="31" t="s">
        <v>13</v>
      </c>
      <c r="D2745" s="57">
        <v>5.0199999999999996</v>
      </c>
      <c r="E2745" s="56">
        <v>5.0199999999999996</v>
      </c>
    </row>
    <row r="2746" spans="1:5" ht="22.5" x14ac:dyDescent="0.25">
      <c r="A2746" s="51">
        <v>7033</v>
      </c>
      <c r="B2746" s="30" t="s">
        <v>4063</v>
      </c>
      <c r="C2746" s="31" t="s">
        <v>13</v>
      </c>
      <c r="D2746" s="57">
        <v>1.74</v>
      </c>
      <c r="E2746" s="56">
        <v>1.74</v>
      </c>
    </row>
    <row r="2747" spans="1:5" ht="22.5" x14ac:dyDescent="0.25">
      <c r="A2747" s="51">
        <v>7034</v>
      </c>
      <c r="B2747" s="30" t="s">
        <v>4064</v>
      </c>
      <c r="C2747" s="31" t="s">
        <v>13</v>
      </c>
      <c r="D2747" s="57">
        <v>6.27</v>
      </c>
      <c r="E2747" s="56">
        <v>6.27</v>
      </c>
    </row>
    <row r="2748" spans="1:5" ht="22.5" x14ac:dyDescent="0.25">
      <c r="A2748" s="51">
        <v>7035</v>
      </c>
      <c r="B2748" s="30" t="s">
        <v>4065</v>
      </c>
      <c r="C2748" s="31" t="s">
        <v>13</v>
      </c>
      <c r="D2748" s="57">
        <v>261.88</v>
      </c>
      <c r="E2748" s="56">
        <v>261.88</v>
      </c>
    </row>
    <row r="2749" spans="1:5" ht="33.75" x14ac:dyDescent="0.25">
      <c r="A2749" s="51">
        <v>102942</v>
      </c>
      <c r="B2749" s="30" t="s">
        <v>6343</v>
      </c>
      <c r="C2749" s="31" t="s">
        <v>13</v>
      </c>
      <c r="D2749" s="57">
        <v>0</v>
      </c>
      <c r="E2749" s="56">
        <v>0</v>
      </c>
    </row>
    <row r="2750" spans="1:5" ht="33.75" x14ac:dyDescent="0.25">
      <c r="A2750" s="51">
        <v>102943</v>
      </c>
      <c r="B2750" s="30" t="s">
        <v>6344</v>
      </c>
      <c r="C2750" s="31" t="s">
        <v>13</v>
      </c>
      <c r="D2750" s="57">
        <v>0</v>
      </c>
      <c r="E2750" s="56">
        <v>0</v>
      </c>
    </row>
    <row r="2751" spans="1:5" ht="33.75" x14ac:dyDescent="0.25">
      <c r="A2751" s="51">
        <v>102944</v>
      </c>
      <c r="B2751" s="30" t="s">
        <v>6345</v>
      </c>
      <c r="C2751" s="31" t="s">
        <v>13</v>
      </c>
      <c r="D2751" s="57">
        <v>0</v>
      </c>
      <c r="E2751" s="56">
        <v>0</v>
      </c>
    </row>
    <row r="2752" spans="1:5" ht="33.75" x14ac:dyDescent="0.25">
      <c r="A2752" s="51">
        <v>102945</v>
      </c>
      <c r="B2752" s="30" t="s">
        <v>4150</v>
      </c>
      <c r="C2752" s="31" t="s">
        <v>13</v>
      </c>
      <c r="D2752" s="57">
        <v>0.02</v>
      </c>
      <c r="E2752" s="56">
        <v>0.02</v>
      </c>
    </row>
    <row r="2753" spans="1:5" ht="33.75" x14ac:dyDescent="0.25">
      <c r="A2753" s="51">
        <v>104087</v>
      </c>
      <c r="B2753" s="30" t="s">
        <v>844</v>
      </c>
      <c r="C2753" s="31" t="s">
        <v>13</v>
      </c>
      <c r="D2753" s="57">
        <v>0.03</v>
      </c>
      <c r="E2753" s="56">
        <v>0.03</v>
      </c>
    </row>
    <row r="2754" spans="1:5" ht="33.75" x14ac:dyDescent="0.25">
      <c r="A2754" s="51">
        <v>104088</v>
      </c>
      <c r="B2754" s="30" t="s">
        <v>845</v>
      </c>
      <c r="C2754" s="31" t="s">
        <v>13</v>
      </c>
      <c r="D2754" s="57">
        <v>0</v>
      </c>
      <c r="E2754" s="56">
        <v>0</v>
      </c>
    </row>
    <row r="2755" spans="1:5" ht="33.75" x14ac:dyDescent="0.25">
      <c r="A2755" s="51">
        <v>104089</v>
      </c>
      <c r="B2755" s="30" t="s">
        <v>846</v>
      </c>
      <c r="C2755" s="31" t="s">
        <v>13</v>
      </c>
      <c r="D2755" s="57">
        <v>0.04</v>
      </c>
      <c r="E2755" s="56">
        <v>0.04</v>
      </c>
    </row>
    <row r="2756" spans="1:5" ht="33.75" x14ac:dyDescent="0.25">
      <c r="A2756" s="51">
        <v>104090</v>
      </c>
      <c r="B2756" s="30" t="s">
        <v>847</v>
      </c>
      <c r="C2756" s="31" t="s">
        <v>13</v>
      </c>
      <c r="D2756" s="57">
        <v>0.68</v>
      </c>
      <c r="E2756" s="56">
        <v>0.68</v>
      </c>
    </row>
    <row r="2757" spans="1:5" ht="33.75" x14ac:dyDescent="0.25">
      <c r="A2757" s="51">
        <v>104093</v>
      </c>
      <c r="B2757" s="30" t="s">
        <v>848</v>
      </c>
      <c r="C2757" s="31" t="s">
        <v>13</v>
      </c>
      <c r="D2757" s="57">
        <v>0.04</v>
      </c>
      <c r="E2757" s="56">
        <v>0.04</v>
      </c>
    </row>
    <row r="2758" spans="1:5" ht="33.75" x14ac:dyDescent="0.25">
      <c r="A2758" s="51">
        <v>104094</v>
      </c>
      <c r="B2758" s="30" t="s">
        <v>849</v>
      </c>
      <c r="C2758" s="31" t="s">
        <v>13</v>
      </c>
      <c r="D2758" s="57">
        <v>0.01</v>
      </c>
      <c r="E2758" s="56">
        <v>0.01</v>
      </c>
    </row>
    <row r="2759" spans="1:5" ht="33.75" x14ac:dyDescent="0.25">
      <c r="A2759" s="51">
        <v>104095</v>
      </c>
      <c r="B2759" s="30" t="s">
        <v>850</v>
      </c>
      <c r="C2759" s="31" t="s">
        <v>13</v>
      </c>
      <c r="D2759" s="57">
        <v>0.05</v>
      </c>
      <c r="E2759" s="56">
        <v>0.05</v>
      </c>
    </row>
    <row r="2760" spans="1:5" ht="33.75" x14ac:dyDescent="0.25">
      <c r="A2760" s="51">
        <v>104096</v>
      </c>
      <c r="B2760" s="30" t="s">
        <v>851</v>
      </c>
      <c r="C2760" s="31" t="s">
        <v>13</v>
      </c>
      <c r="D2760" s="57">
        <v>0.94</v>
      </c>
      <c r="E2760" s="56">
        <v>0.94</v>
      </c>
    </row>
    <row r="2761" spans="1:5" ht="22.5" x14ac:dyDescent="0.25">
      <c r="A2761" s="51">
        <v>102900</v>
      </c>
      <c r="B2761" s="30" t="s">
        <v>12399</v>
      </c>
      <c r="C2761" s="31" t="s">
        <v>13</v>
      </c>
      <c r="D2761" s="57">
        <v>0</v>
      </c>
      <c r="E2761" s="56">
        <v>0</v>
      </c>
    </row>
    <row r="2762" spans="1:5" ht="22.5" x14ac:dyDescent="0.25">
      <c r="A2762" s="51">
        <v>102901</v>
      </c>
      <c r="B2762" s="30" t="s">
        <v>12400</v>
      </c>
      <c r="C2762" s="31" t="s">
        <v>13</v>
      </c>
      <c r="D2762" s="57">
        <v>0</v>
      </c>
      <c r="E2762" s="56">
        <v>0</v>
      </c>
    </row>
    <row r="2763" spans="1:5" ht="22.5" x14ac:dyDescent="0.25">
      <c r="A2763" s="51">
        <v>102902</v>
      </c>
      <c r="B2763" s="30" t="s">
        <v>12401</v>
      </c>
      <c r="C2763" s="31" t="s">
        <v>13</v>
      </c>
      <c r="D2763" s="57">
        <v>0</v>
      </c>
      <c r="E2763" s="56">
        <v>0</v>
      </c>
    </row>
    <row r="2764" spans="1:5" ht="33.75" x14ac:dyDescent="0.25">
      <c r="A2764" s="51">
        <v>102903</v>
      </c>
      <c r="B2764" s="30" t="s">
        <v>12402</v>
      </c>
      <c r="C2764" s="31" t="s">
        <v>13</v>
      </c>
      <c r="D2764" s="57">
        <v>11.91</v>
      </c>
      <c r="E2764" s="56">
        <v>11.91</v>
      </c>
    </row>
    <row r="2765" spans="1:5" ht="22.5" x14ac:dyDescent="0.25">
      <c r="A2765" s="51">
        <v>89029</v>
      </c>
      <c r="B2765" s="30" t="s">
        <v>521</v>
      </c>
      <c r="C2765" s="31" t="s">
        <v>13</v>
      </c>
      <c r="D2765" s="57">
        <v>33.58</v>
      </c>
      <c r="E2765" s="56">
        <v>33.58</v>
      </c>
    </row>
    <row r="2766" spans="1:5" ht="22.5" x14ac:dyDescent="0.25">
      <c r="A2766" s="51">
        <v>89030</v>
      </c>
      <c r="B2766" s="30" t="s">
        <v>522</v>
      </c>
      <c r="C2766" s="31" t="s">
        <v>13</v>
      </c>
      <c r="D2766" s="57">
        <v>14.79</v>
      </c>
      <c r="E2766" s="56">
        <v>14.79</v>
      </c>
    </row>
    <row r="2767" spans="1:5" ht="22.5" x14ac:dyDescent="0.25">
      <c r="A2767" s="51">
        <v>5724</v>
      </c>
      <c r="B2767" s="30" t="s">
        <v>414</v>
      </c>
      <c r="C2767" s="31" t="s">
        <v>13</v>
      </c>
      <c r="D2767" s="57">
        <v>60.04</v>
      </c>
      <c r="E2767" s="56">
        <v>60.04</v>
      </c>
    </row>
    <row r="2768" spans="1:5" ht="22.5" x14ac:dyDescent="0.25">
      <c r="A2768" s="51">
        <v>53817</v>
      </c>
      <c r="B2768" s="30" t="s">
        <v>459</v>
      </c>
      <c r="C2768" s="31" t="s">
        <v>13</v>
      </c>
      <c r="D2768" s="57">
        <v>63.78</v>
      </c>
      <c r="E2768" s="56">
        <v>63.78</v>
      </c>
    </row>
    <row r="2769" spans="1:5" ht="22.5" x14ac:dyDescent="0.25">
      <c r="A2769" s="51">
        <v>88839</v>
      </c>
      <c r="B2769" s="30" t="s">
        <v>497</v>
      </c>
      <c r="C2769" s="31" t="s">
        <v>13</v>
      </c>
      <c r="D2769" s="57">
        <v>35.15</v>
      </c>
      <c r="E2769" s="56">
        <v>35.15</v>
      </c>
    </row>
    <row r="2770" spans="1:5" ht="22.5" x14ac:dyDescent="0.25">
      <c r="A2770" s="51">
        <v>88840</v>
      </c>
      <c r="B2770" s="30" t="s">
        <v>498</v>
      </c>
      <c r="C2770" s="31" t="s">
        <v>13</v>
      </c>
      <c r="D2770" s="57">
        <v>15.48</v>
      </c>
      <c r="E2770" s="56">
        <v>15.48</v>
      </c>
    </row>
    <row r="2771" spans="1:5" ht="22.5" x14ac:dyDescent="0.25">
      <c r="A2771" s="51">
        <v>88841</v>
      </c>
      <c r="B2771" s="30" t="s">
        <v>499</v>
      </c>
      <c r="C2771" s="31" t="s">
        <v>13</v>
      </c>
      <c r="D2771" s="57">
        <v>62.84</v>
      </c>
      <c r="E2771" s="56">
        <v>62.84</v>
      </c>
    </row>
    <row r="2772" spans="1:5" ht="22.5" x14ac:dyDescent="0.25">
      <c r="A2772" s="51">
        <v>88842</v>
      </c>
      <c r="B2772" s="30" t="s">
        <v>500</v>
      </c>
      <c r="C2772" s="31" t="s">
        <v>13</v>
      </c>
      <c r="D2772" s="57">
        <v>79.790000000000006</v>
      </c>
      <c r="E2772" s="56">
        <v>79.790000000000006</v>
      </c>
    </row>
    <row r="2773" spans="1:5" ht="33.75" x14ac:dyDescent="0.25">
      <c r="A2773" s="51">
        <v>89009</v>
      </c>
      <c r="B2773" s="30" t="s">
        <v>511</v>
      </c>
      <c r="C2773" s="31" t="s">
        <v>13</v>
      </c>
      <c r="D2773" s="57">
        <v>43.54</v>
      </c>
      <c r="E2773" s="56">
        <v>43.54</v>
      </c>
    </row>
    <row r="2774" spans="1:5" ht="22.5" x14ac:dyDescent="0.25">
      <c r="A2774" s="51">
        <v>89010</v>
      </c>
      <c r="B2774" s="30" t="s">
        <v>512</v>
      </c>
      <c r="C2774" s="31" t="s">
        <v>13</v>
      </c>
      <c r="D2774" s="57">
        <v>19.18</v>
      </c>
      <c r="E2774" s="56">
        <v>19.18</v>
      </c>
    </row>
    <row r="2775" spans="1:5" ht="33.75" x14ac:dyDescent="0.25">
      <c r="A2775" s="51">
        <v>53810</v>
      </c>
      <c r="B2775" s="30" t="s">
        <v>457</v>
      </c>
      <c r="C2775" s="31" t="s">
        <v>13</v>
      </c>
      <c r="D2775" s="57">
        <v>77.84</v>
      </c>
      <c r="E2775" s="56">
        <v>77.84</v>
      </c>
    </row>
    <row r="2776" spans="1:5" ht="33.75" x14ac:dyDescent="0.25">
      <c r="A2776" s="51">
        <v>5721</v>
      </c>
      <c r="B2776" s="30" t="s">
        <v>412</v>
      </c>
      <c r="C2776" s="31" t="s">
        <v>13</v>
      </c>
      <c r="D2776" s="57">
        <v>95.74</v>
      </c>
      <c r="E2776" s="56">
        <v>95.74</v>
      </c>
    </row>
    <row r="2777" spans="1:5" ht="22.5" x14ac:dyDescent="0.25">
      <c r="A2777" s="51">
        <v>89017</v>
      </c>
      <c r="B2777" s="30" t="s">
        <v>519</v>
      </c>
      <c r="C2777" s="31" t="s">
        <v>13</v>
      </c>
      <c r="D2777" s="57">
        <v>43.27</v>
      </c>
      <c r="E2777" s="56">
        <v>43.27</v>
      </c>
    </row>
    <row r="2778" spans="1:5" ht="22.5" x14ac:dyDescent="0.25">
      <c r="A2778" s="51">
        <v>89018</v>
      </c>
      <c r="B2778" s="30" t="s">
        <v>520</v>
      </c>
      <c r="C2778" s="31" t="s">
        <v>13</v>
      </c>
      <c r="D2778" s="57">
        <v>19.059999999999999</v>
      </c>
      <c r="E2778" s="56">
        <v>19.059999999999999</v>
      </c>
    </row>
    <row r="2779" spans="1:5" ht="22.5" x14ac:dyDescent="0.25">
      <c r="A2779" s="51">
        <v>53806</v>
      </c>
      <c r="B2779" s="30" t="s">
        <v>456</v>
      </c>
      <c r="C2779" s="31" t="s">
        <v>13</v>
      </c>
      <c r="D2779" s="57">
        <v>77.36</v>
      </c>
      <c r="E2779" s="56">
        <v>77.36</v>
      </c>
    </row>
    <row r="2780" spans="1:5" ht="22.5" x14ac:dyDescent="0.25">
      <c r="A2780" s="51">
        <v>5718</v>
      </c>
      <c r="B2780" s="30" t="s">
        <v>411</v>
      </c>
      <c r="C2780" s="31" t="s">
        <v>13</v>
      </c>
      <c r="D2780" s="57">
        <v>108.51</v>
      </c>
      <c r="E2780" s="56">
        <v>108.51</v>
      </c>
    </row>
    <row r="2781" spans="1:5" ht="22.5" x14ac:dyDescent="0.25">
      <c r="A2781" s="51">
        <v>89013</v>
      </c>
      <c r="B2781" s="30" t="s">
        <v>515</v>
      </c>
      <c r="C2781" s="31" t="s">
        <v>13</v>
      </c>
      <c r="D2781" s="57">
        <v>142.61000000000001</v>
      </c>
      <c r="E2781" s="56">
        <v>142.61000000000001</v>
      </c>
    </row>
    <row r="2782" spans="1:5" ht="22.5" x14ac:dyDescent="0.25">
      <c r="A2782" s="51">
        <v>89014</v>
      </c>
      <c r="B2782" s="30" t="s">
        <v>516</v>
      </c>
      <c r="C2782" s="31" t="s">
        <v>13</v>
      </c>
      <c r="D2782" s="57">
        <v>62.82</v>
      </c>
      <c r="E2782" s="56">
        <v>62.82</v>
      </c>
    </row>
    <row r="2783" spans="1:5" ht="22.5" x14ac:dyDescent="0.25">
      <c r="A2783" s="51">
        <v>53814</v>
      </c>
      <c r="B2783" s="30" t="s">
        <v>458</v>
      </c>
      <c r="C2783" s="31" t="s">
        <v>13</v>
      </c>
      <c r="D2783" s="57">
        <v>254.96</v>
      </c>
      <c r="E2783" s="56">
        <v>254.96</v>
      </c>
    </row>
    <row r="2784" spans="1:5" ht="22.5" x14ac:dyDescent="0.25">
      <c r="A2784" s="51">
        <v>5722</v>
      </c>
      <c r="B2784" s="30" t="s">
        <v>413</v>
      </c>
      <c r="C2784" s="31" t="s">
        <v>13</v>
      </c>
      <c r="D2784" s="57">
        <v>221.42</v>
      </c>
      <c r="E2784" s="56">
        <v>221.42</v>
      </c>
    </row>
    <row r="2785" spans="1:5" ht="22.5" x14ac:dyDescent="0.25">
      <c r="A2785" s="51">
        <v>96015</v>
      </c>
      <c r="B2785" s="30" t="s">
        <v>799</v>
      </c>
      <c r="C2785" s="31" t="s">
        <v>13</v>
      </c>
      <c r="D2785" s="57">
        <v>21.24</v>
      </c>
      <c r="E2785" s="56">
        <v>21.24</v>
      </c>
    </row>
    <row r="2786" spans="1:5" ht="22.5" x14ac:dyDescent="0.25">
      <c r="A2786" s="51">
        <v>96016</v>
      </c>
      <c r="B2786" s="30" t="s">
        <v>800</v>
      </c>
      <c r="C2786" s="31" t="s">
        <v>13</v>
      </c>
      <c r="D2786" s="57">
        <v>5.69</v>
      </c>
      <c r="E2786" s="56">
        <v>5.69</v>
      </c>
    </row>
    <row r="2787" spans="1:5" ht="22.5" x14ac:dyDescent="0.25">
      <c r="A2787" s="51">
        <v>96018</v>
      </c>
      <c r="B2787" s="30" t="s">
        <v>801</v>
      </c>
      <c r="C2787" s="31" t="s">
        <v>13</v>
      </c>
      <c r="D2787" s="57">
        <v>23.24</v>
      </c>
      <c r="E2787" s="56">
        <v>23.24</v>
      </c>
    </row>
    <row r="2788" spans="1:5" ht="33.75" x14ac:dyDescent="0.25">
      <c r="A2788" s="51">
        <v>96019</v>
      </c>
      <c r="B2788" s="30" t="s">
        <v>802</v>
      </c>
      <c r="C2788" s="31" t="s">
        <v>13</v>
      </c>
      <c r="D2788" s="57">
        <v>98.73</v>
      </c>
      <c r="E2788" s="56">
        <v>98.73</v>
      </c>
    </row>
    <row r="2789" spans="1:5" ht="22.5" x14ac:dyDescent="0.25">
      <c r="A2789" s="51">
        <v>96008</v>
      </c>
      <c r="B2789" s="30" t="s">
        <v>795</v>
      </c>
      <c r="C2789" s="31" t="s">
        <v>13</v>
      </c>
      <c r="D2789" s="57">
        <v>21.44</v>
      </c>
      <c r="E2789" s="56">
        <v>21.44</v>
      </c>
    </row>
    <row r="2790" spans="1:5" ht="22.5" x14ac:dyDescent="0.25">
      <c r="A2790" s="51">
        <v>96009</v>
      </c>
      <c r="B2790" s="30" t="s">
        <v>796</v>
      </c>
      <c r="C2790" s="31" t="s">
        <v>13</v>
      </c>
      <c r="D2790" s="57">
        <v>5.74</v>
      </c>
      <c r="E2790" s="56">
        <v>5.74</v>
      </c>
    </row>
    <row r="2791" spans="1:5" ht="22.5" x14ac:dyDescent="0.25">
      <c r="A2791" s="51">
        <v>96011</v>
      </c>
      <c r="B2791" s="30" t="s">
        <v>797</v>
      </c>
      <c r="C2791" s="31" t="s">
        <v>13</v>
      </c>
      <c r="D2791" s="57">
        <v>23.46</v>
      </c>
      <c r="E2791" s="56">
        <v>23.46</v>
      </c>
    </row>
    <row r="2792" spans="1:5" ht="33.75" x14ac:dyDescent="0.25">
      <c r="A2792" s="51">
        <v>96012</v>
      </c>
      <c r="B2792" s="30" t="s">
        <v>798</v>
      </c>
      <c r="C2792" s="31" t="s">
        <v>13</v>
      </c>
      <c r="D2792" s="57">
        <v>98.73</v>
      </c>
      <c r="E2792" s="56">
        <v>98.73</v>
      </c>
    </row>
    <row r="2793" spans="1:5" ht="22.5" x14ac:dyDescent="0.25">
      <c r="A2793" s="51">
        <v>96023</v>
      </c>
      <c r="B2793" s="30" t="s">
        <v>803</v>
      </c>
      <c r="C2793" s="31" t="s">
        <v>13</v>
      </c>
      <c r="D2793" s="57">
        <v>16.46</v>
      </c>
      <c r="E2793" s="56">
        <v>16.46</v>
      </c>
    </row>
    <row r="2794" spans="1:5" ht="22.5" x14ac:dyDescent="0.25">
      <c r="A2794" s="51">
        <v>96024</v>
      </c>
      <c r="B2794" s="30" t="s">
        <v>804</v>
      </c>
      <c r="C2794" s="31" t="s">
        <v>13</v>
      </c>
      <c r="D2794" s="57">
        <v>4.41</v>
      </c>
      <c r="E2794" s="56">
        <v>4.41</v>
      </c>
    </row>
    <row r="2795" spans="1:5" ht="22.5" x14ac:dyDescent="0.25">
      <c r="A2795" s="51">
        <v>96026</v>
      </c>
      <c r="B2795" s="30" t="s">
        <v>805</v>
      </c>
      <c r="C2795" s="31" t="s">
        <v>13</v>
      </c>
      <c r="D2795" s="57">
        <v>18</v>
      </c>
      <c r="E2795" s="56">
        <v>18</v>
      </c>
    </row>
    <row r="2796" spans="1:5" ht="33.75" x14ac:dyDescent="0.25">
      <c r="A2796" s="51">
        <v>96027</v>
      </c>
      <c r="B2796" s="30" t="s">
        <v>806</v>
      </c>
      <c r="C2796" s="31" t="s">
        <v>13</v>
      </c>
      <c r="D2796" s="57">
        <v>68.790000000000006</v>
      </c>
      <c r="E2796" s="56">
        <v>68.790000000000006</v>
      </c>
    </row>
    <row r="2797" spans="1:5" ht="22.5" x14ac:dyDescent="0.25">
      <c r="A2797" s="51">
        <v>96053</v>
      </c>
      <c r="B2797" s="30" t="s">
        <v>812</v>
      </c>
      <c r="C2797" s="31" t="s">
        <v>13</v>
      </c>
      <c r="D2797" s="57">
        <v>16.66</v>
      </c>
      <c r="E2797" s="56">
        <v>16.66</v>
      </c>
    </row>
    <row r="2798" spans="1:5" ht="22.5" x14ac:dyDescent="0.25">
      <c r="A2798" s="51">
        <v>96055</v>
      </c>
      <c r="B2798" s="30" t="s">
        <v>814</v>
      </c>
      <c r="C2798" s="31" t="s">
        <v>13</v>
      </c>
      <c r="D2798" s="57">
        <v>4.46</v>
      </c>
      <c r="E2798" s="56">
        <v>4.46</v>
      </c>
    </row>
    <row r="2799" spans="1:5" ht="22.5" x14ac:dyDescent="0.25">
      <c r="A2799" s="51">
        <v>96056</v>
      </c>
      <c r="B2799" s="30" t="s">
        <v>815</v>
      </c>
      <c r="C2799" s="31" t="s">
        <v>13</v>
      </c>
      <c r="D2799" s="57">
        <v>18.22</v>
      </c>
      <c r="E2799" s="56">
        <v>18.22</v>
      </c>
    </row>
    <row r="2800" spans="1:5" ht="33.75" x14ac:dyDescent="0.25">
      <c r="A2800" s="51">
        <v>96057</v>
      </c>
      <c r="B2800" s="30" t="s">
        <v>816</v>
      </c>
      <c r="C2800" s="31" t="s">
        <v>13</v>
      </c>
      <c r="D2800" s="57">
        <v>68.790000000000006</v>
      </c>
      <c r="E2800" s="56">
        <v>68.790000000000006</v>
      </c>
    </row>
    <row r="2801" spans="1:5" ht="22.5" x14ac:dyDescent="0.25">
      <c r="A2801" s="51">
        <v>7063</v>
      </c>
      <c r="B2801" s="30" t="s">
        <v>446</v>
      </c>
      <c r="C2801" s="31" t="s">
        <v>13</v>
      </c>
      <c r="D2801" s="57">
        <v>17.91</v>
      </c>
      <c r="E2801" s="56">
        <v>17.91</v>
      </c>
    </row>
    <row r="2802" spans="1:5" ht="22.5" x14ac:dyDescent="0.25">
      <c r="A2802" s="51">
        <v>7064</v>
      </c>
      <c r="B2802" s="30" t="s">
        <v>447</v>
      </c>
      <c r="C2802" s="31" t="s">
        <v>13</v>
      </c>
      <c r="D2802" s="57">
        <v>4.84</v>
      </c>
      <c r="E2802" s="56">
        <v>4.84</v>
      </c>
    </row>
    <row r="2803" spans="1:5" ht="22.5" x14ac:dyDescent="0.25">
      <c r="A2803" s="51">
        <v>7065</v>
      </c>
      <c r="B2803" s="30" t="s">
        <v>448</v>
      </c>
      <c r="C2803" s="31" t="s">
        <v>13</v>
      </c>
      <c r="D2803" s="57">
        <v>19.600000000000001</v>
      </c>
      <c r="E2803" s="56">
        <v>19.600000000000001</v>
      </c>
    </row>
    <row r="2804" spans="1:5" ht="22.5" x14ac:dyDescent="0.25">
      <c r="A2804" s="51">
        <v>7066</v>
      </c>
      <c r="B2804" s="30" t="s">
        <v>449</v>
      </c>
      <c r="C2804" s="31" t="s">
        <v>13</v>
      </c>
      <c r="D2804" s="57">
        <v>98.73</v>
      </c>
      <c r="E2804" s="56">
        <v>98.73</v>
      </c>
    </row>
    <row r="2805" spans="1:5" ht="22.5" x14ac:dyDescent="0.25">
      <c r="A2805" s="51">
        <v>89033</v>
      </c>
      <c r="B2805" s="30" t="s">
        <v>523</v>
      </c>
      <c r="C2805" s="31" t="s">
        <v>13</v>
      </c>
      <c r="D2805" s="57">
        <v>13.13</v>
      </c>
      <c r="E2805" s="56">
        <v>13.13</v>
      </c>
    </row>
    <row r="2806" spans="1:5" ht="22.5" x14ac:dyDescent="0.25">
      <c r="A2806" s="51">
        <v>89034</v>
      </c>
      <c r="B2806" s="30" t="s">
        <v>524</v>
      </c>
      <c r="C2806" s="31" t="s">
        <v>13</v>
      </c>
      <c r="D2806" s="57">
        <v>3.52</v>
      </c>
      <c r="E2806" s="56">
        <v>3.52</v>
      </c>
    </row>
    <row r="2807" spans="1:5" ht="22.5" x14ac:dyDescent="0.25">
      <c r="A2807" s="51">
        <v>5714</v>
      </c>
      <c r="B2807" s="30" t="s">
        <v>409</v>
      </c>
      <c r="C2807" s="31" t="s">
        <v>13</v>
      </c>
      <c r="D2807" s="57">
        <v>14.36</v>
      </c>
      <c r="E2807" s="56">
        <v>14.36</v>
      </c>
    </row>
    <row r="2808" spans="1:5" ht="22.5" x14ac:dyDescent="0.25">
      <c r="A2808" s="51">
        <v>5715</v>
      </c>
      <c r="B2808" s="30" t="s">
        <v>410</v>
      </c>
      <c r="C2808" s="31" t="s">
        <v>13</v>
      </c>
      <c r="D2808" s="57">
        <v>68.790000000000006</v>
      </c>
      <c r="E2808" s="56">
        <v>68.790000000000006</v>
      </c>
    </row>
    <row r="2809" spans="1:5" ht="22.5" x14ac:dyDescent="0.25">
      <c r="A2809" s="51">
        <v>102906</v>
      </c>
      <c r="B2809" s="30" t="s">
        <v>6346</v>
      </c>
      <c r="C2809" s="31" t="s">
        <v>13</v>
      </c>
      <c r="D2809" s="57">
        <v>0</v>
      </c>
      <c r="E2809" s="56">
        <v>0</v>
      </c>
    </row>
    <row r="2810" spans="1:5" x14ac:dyDescent="0.25">
      <c r="A2810" s="51">
        <v>102907</v>
      </c>
      <c r="B2810" s="30" t="s">
        <v>6347</v>
      </c>
      <c r="C2810" s="31" t="s">
        <v>13</v>
      </c>
      <c r="D2810" s="57">
        <v>0</v>
      </c>
      <c r="E2810" s="56">
        <v>0</v>
      </c>
    </row>
    <row r="2811" spans="1:5" ht="22.5" x14ac:dyDescent="0.25">
      <c r="A2811" s="51">
        <v>102908</v>
      </c>
      <c r="B2811" s="30" t="s">
        <v>6348</v>
      </c>
      <c r="C2811" s="31" t="s">
        <v>13</v>
      </c>
      <c r="D2811" s="57">
        <v>0</v>
      </c>
      <c r="E2811" s="56">
        <v>0</v>
      </c>
    </row>
    <row r="2812" spans="1:5" ht="22.5" x14ac:dyDescent="0.25">
      <c r="A2812" s="51">
        <v>102909</v>
      </c>
      <c r="B2812" s="30" t="s">
        <v>4146</v>
      </c>
      <c r="C2812" s="31" t="s">
        <v>13</v>
      </c>
      <c r="D2812" s="57">
        <v>4.12</v>
      </c>
      <c r="E2812" s="56">
        <v>4.12</v>
      </c>
    </row>
    <row r="2813" spans="1:5" ht="22.5" x14ac:dyDescent="0.25">
      <c r="A2813" s="51">
        <v>93435</v>
      </c>
      <c r="B2813" s="30" t="s">
        <v>4126</v>
      </c>
      <c r="C2813" s="31" t="s">
        <v>13</v>
      </c>
      <c r="D2813" s="57">
        <v>9.1999999999999993</v>
      </c>
      <c r="E2813" s="56">
        <v>9.1999999999999993</v>
      </c>
    </row>
    <row r="2814" spans="1:5" ht="22.5" x14ac:dyDescent="0.25">
      <c r="A2814" s="51">
        <v>93436</v>
      </c>
      <c r="B2814" s="30" t="s">
        <v>4127</v>
      </c>
      <c r="C2814" s="31" t="s">
        <v>13</v>
      </c>
      <c r="D2814" s="57">
        <v>2.83</v>
      </c>
      <c r="E2814" s="56">
        <v>2.83</v>
      </c>
    </row>
    <row r="2815" spans="1:5" ht="22.5" x14ac:dyDescent="0.25">
      <c r="A2815" s="51">
        <v>93437</v>
      </c>
      <c r="B2815" s="30" t="s">
        <v>4128</v>
      </c>
      <c r="C2815" s="31" t="s">
        <v>13</v>
      </c>
      <c r="D2815" s="57">
        <v>10.06</v>
      </c>
      <c r="E2815" s="56">
        <v>10.06</v>
      </c>
    </row>
    <row r="2816" spans="1:5" ht="22.5" x14ac:dyDescent="0.25">
      <c r="A2816" s="51">
        <v>93438</v>
      </c>
      <c r="B2816" s="30" t="s">
        <v>4129</v>
      </c>
      <c r="C2816" s="31" t="s">
        <v>13</v>
      </c>
      <c r="D2816" s="57">
        <v>114.68</v>
      </c>
      <c r="E2816" s="56">
        <v>114.68</v>
      </c>
    </row>
    <row r="2817" spans="1:5" ht="22.5" x14ac:dyDescent="0.25">
      <c r="A2817" s="51">
        <v>100643</v>
      </c>
      <c r="B2817" s="30" t="s">
        <v>825</v>
      </c>
      <c r="C2817" s="31" t="s">
        <v>13</v>
      </c>
      <c r="D2817" s="57">
        <v>412.54</v>
      </c>
      <c r="E2817" s="56">
        <v>412.54</v>
      </c>
    </row>
    <row r="2818" spans="1:5" ht="22.5" x14ac:dyDescent="0.25">
      <c r="A2818" s="51">
        <v>100644</v>
      </c>
      <c r="B2818" s="30" t="s">
        <v>826</v>
      </c>
      <c r="C2818" s="31" t="s">
        <v>13</v>
      </c>
      <c r="D2818" s="57">
        <v>145.41999999999999</v>
      </c>
      <c r="E2818" s="56">
        <v>145.41999999999999</v>
      </c>
    </row>
    <row r="2819" spans="1:5" ht="22.5" x14ac:dyDescent="0.25">
      <c r="A2819" s="51">
        <v>100645</v>
      </c>
      <c r="B2819" s="30" t="s">
        <v>827</v>
      </c>
      <c r="C2819" s="31" t="s">
        <v>13</v>
      </c>
      <c r="D2819" s="57">
        <v>663.17</v>
      </c>
      <c r="E2819" s="56">
        <v>663.17</v>
      </c>
    </row>
    <row r="2820" spans="1:5" ht="22.5" x14ac:dyDescent="0.25">
      <c r="A2820" s="51">
        <v>100646</v>
      </c>
      <c r="B2820" s="30" t="s">
        <v>828</v>
      </c>
      <c r="C2820" s="31" t="s">
        <v>13</v>
      </c>
      <c r="D2820" s="57">
        <v>5499</v>
      </c>
      <c r="E2820" s="56">
        <v>5499</v>
      </c>
    </row>
    <row r="2821" spans="1:5" ht="22.5" x14ac:dyDescent="0.25">
      <c r="A2821" s="51">
        <v>95116</v>
      </c>
      <c r="B2821" s="30" t="s">
        <v>758</v>
      </c>
      <c r="C2821" s="31" t="s">
        <v>13</v>
      </c>
      <c r="D2821" s="57">
        <v>32.549999999999997</v>
      </c>
      <c r="E2821" s="56">
        <v>32.549999999999997</v>
      </c>
    </row>
    <row r="2822" spans="1:5" ht="22.5" x14ac:dyDescent="0.25">
      <c r="A2822" s="51">
        <v>95117</v>
      </c>
      <c r="B2822" s="30" t="s">
        <v>759</v>
      </c>
      <c r="C2822" s="31" t="s">
        <v>13</v>
      </c>
      <c r="D2822" s="57">
        <v>10.039999999999999</v>
      </c>
      <c r="E2822" s="56">
        <v>10.039999999999999</v>
      </c>
    </row>
    <row r="2823" spans="1:5" ht="22.5" x14ac:dyDescent="0.25">
      <c r="A2823" s="51">
        <v>53794</v>
      </c>
      <c r="B2823" s="30" t="s">
        <v>453</v>
      </c>
      <c r="C2823" s="31" t="s">
        <v>13</v>
      </c>
      <c r="D2823" s="57">
        <v>35.619999999999997</v>
      </c>
      <c r="E2823" s="56">
        <v>35.619999999999997</v>
      </c>
    </row>
    <row r="2824" spans="1:5" ht="22.5" x14ac:dyDescent="0.25">
      <c r="A2824" s="51">
        <v>5703</v>
      </c>
      <c r="B2824" s="30" t="s">
        <v>404</v>
      </c>
      <c r="C2824" s="31" t="s">
        <v>13</v>
      </c>
      <c r="D2824" s="57">
        <v>24.03</v>
      </c>
      <c r="E2824" s="56">
        <v>24.03</v>
      </c>
    </row>
    <row r="2825" spans="1:5" ht="67.5" x14ac:dyDescent="0.25">
      <c r="A2825" s="51">
        <v>106089</v>
      </c>
      <c r="B2825" s="30" t="s">
        <v>13354</v>
      </c>
      <c r="C2825" s="31" t="s">
        <v>13</v>
      </c>
      <c r="D2825" s="57">
        <v>51.48</v>
      </c>
      <c r="E2825" s="56">
        <v>51.48</v>
      </c>
    </row>
    <row r="2826" spans="1:5" ht="67.5" x14ac:dyDescent="0.25">
      <c r="A2826" s="51">
        <v>106092</v>
      </c>
      <c r="B2826" s="30" t="s">
        <v>13355</v>
      </c>
      <c r="C2826" s="31" t="s">
        <v>13</v>
      </c>
      <c r="D2826" s="57">
        <v>8.5399999999999991</v>
      </c>
      <c r="E2826" s="56">
        <v>8.5399999999999991</v>
      </c>
    </row>
    <row r="2827" spans="1:5" ht="67.5" x14ac:dyDescent="0.25">
      <c r="A2827" s="51">
        <v>106090</v>
      </c>
      <c r="B2827" s="30" t="s">
        <v>13356</v>
      </c>
      <c r="C2827" s="31" t="s">
        <v>13</v>
      </c>
      <c r="D2827" s="57">
        <v>21.15</v>
      </c>
      <c r="E2827" s="56">
        <v>21.15</v>
      </c>
    </row>
    <row r="2828" spans="1:5" ht="67.5" x14ac:dyDescent="0.25">
      <c r="A2828" s="51">
        <v>106091</v>
      </c>
      <c r="B2828" s="30" t="s">
        <v>13357</v>
      </c>
      <c r="C2828" s="31" t="s">
        <v>13</v>
      </c>
      <c r="D2828" s="57">
        <v>96.52</v>
      </c>
      <c r="E2828" s="56">
        <v>96.52</v>
      </c>
    </row>
    <row r="2829" spans="1:5" ht="67.5" x14ac:dyDescent="0.25">
      <c r="A2829" s="51">
        <v>106093</v>
      </c>
      <c r="B2829" s="30" t="s">
        <v>13358</v>
      </c>
      <c r="C2829" s="31" t="s">
        <v>13</v>
      </c>
      <c r="D2829" s="57">
        <v>128.61000000000001</v>
      </c>
      <c r="E2829" s="56">
        <v>128.61000000000001</v>
      </c>
    </row>
    <row r="2830" spans="1:5" ht="22.5" x14ac:dyDescent="0.25">
      <c r="A2830" s="51">
        <v>100637</v>
      </c>
      <c r="B2830" s="30" t="s">
        <v>821</v>
      </c>
      <c r="C2830" s="31" t="s">
        <v>13</v>
      </c>
      <c r="D2830" s="57">
        <v>201.34</v>
      </c>
      <c r="E2830" s="56">
        <v>201.34</v>
      </c>
    </row>
    <row r="2831" spans="1:5" ht="22.5" x14ac:dyDescent="0.25">
      <c r="A2831" s="51">
        <v>100638</v>
      </c>
      <c r="B2831" s="30" t="s">
        <v>822</v>
      </c>
      <c r="C2831" s="31" t="s">
        <v>13</v>
      </c>
      <c r="D2831" s="57">
        <v>61.89</v>
      </c>
      <c r="E2831" s="56">
        <v>61.89</v>
      </c>
    </row>
    <row r="2832" spans="1:5" ht="22.5" x14ac:dyDescent="0.25">
      <c r="A2832" s="51">
        <v>100639</v>
      </c>
      <c r="B2832" s="30" t="s">
        <v>823</v>
      </c>
      <c r="C2832" s="31" t="s">
        <v>13</v>
      </c>
      <c r="D2832" s="57">
        <v>251.87</v>
      </c>
      <c r="E2832" s="56">
        <v>251.87</v>
      </c>
    </row>
    <row r="2833" spans="1:5" ht="22.5" x14ac:dyDescent="0.25">
      <c r="A2833" s="51">
        <v>100640</v>
      </c>
      <c r="B2833" s="30" t="s">
        <v>824</v>
      </c>
      <c r="C2833" s="31" t="s">
        <v>13</v>
      </c>
      <c r="D2833" s="57">
        <v>4399.2</v>
      </c>
      <c r="E2833" s="56">
        <v>4399.2</v>
      </c>
    </row>
    <row r="2834" spans="1:5" ht="22.5" x14ac:dyDescent="0.25">
      <c r="A2834" s="51">
        <v>93429</v>
      </c>
      <c r="B2834" s="30" t="s">
        <v>4122</v>
      </c>
      <c r="C2834" s="31" t="s">
        <v>13</v>
      </c>
      <c r="D2834" s="57">
        <v>163.91</v>
      </c>
      <c r="E2834" s="56">
        <v>163.91</v>
      </c>
    </row>
    <row r="2835" spans="1:5" ht="22.5" x14ac:dyDescent="0.25">
      <c r="A2835" s="51">
        <v>93430</v>
      </c>
      <c r="B2835" s="30" t="s">
        <v>4123</v>
      </c>
      <c r="C2835" s="31" t="s">
        <v>13</v>
      </c>
      <c r="D2835" s="57">
        <v>50.38</v>
      </c>
      <c r="E2835" s="56">
        <v>50.38</v>
      </c>
    </row>
    <row r="2836" spans="1:5" ht="22.5" x14ac:dyDescent="0.25">
      <c r="A2836" s="51">
        <v>93431</v>
      </c>
      <c r="B2836" s="30" t="s">
        <v>4124</v>
      </c>
      <c r="C2836" s="31" t="s">
        <v>13</v>
      </c>
      <c r="D2836" s="57">
        <v>205.05</v>
      </c>
      <c r="E2836" s="56">
        <v>205.05</v>
      </c>
    </row>
    <row r="2837" spans="1:5" ht="22.5" x14ac:dyDescent="0.25">
      <c r="A2837" s="51">
        <v>93432</v>
      </c>
      <c r="B2837" s="30" t="s">
        <v>4125</v>
      </c>
      <c r="C2837" s="31" t="s">
        <v>13</v>
      </c>
      <c r="D2837" s="57">
        <v>2199.6</v>
      </c>
      <c r="E2837" s="56">
        <v>2199.6</v>
      </c>
    </row>
    <row r="2838" spans="1:5" ht="22.5" x14ac:dyDescent="0.25">
      <c r="A2838" s="51">
        <v>95118</v>
      </c>
      <c r="B2838" s="30" t="s">
        <v>760</v>
      </c>
      <c r="C2838" s="31" t="s">
        <v>13</v>
      </c>
      <c r="D2838" s="57">
        <v>75.17</v>
      </c>
      <c r="E2838" s="56">
        <v>75.17</v>
      </c>
    </row>
    <row r="2839" spans="1:5" ht="22.5" x14ac:dyDescent="0.25">
      <c r="A2839" s="51">
        <v>95119</v>
      </c>
      <c r="B2839" s="30" t="s">
        <v>761</v>
      </c>
      <c r="C2839" s="31" t="s">
        <v>13</v>
      </c>
      <c r="D2839" s="57">
        <v>23.19</v>
      </c>
      <c r="E2839" s="56">
        <v>23.19</v>
      </c>
    </row>
    <row r="2840" spans="1:5" ht="22.5" x14ac:dyDescent="0.25">
      <c r="A2840" s="51">
        <v>5707</v>
      </c>
      <c r="B2840" s="30" t="s">
        <v>406</v>
      </c>
      <c r="C2840" s="31" t="s">
        <v>13</v>
      </c>
      <c r="D2840" s="57">
        <v>82.25</v>
      </c>
      <c r="E2840" s="56">
        <v>82.25</v>
      </c>
    </row>
    <row r="2841" spans="1:5" ht="22.5" x14ac:dyDescent="0.25">
      <c r="A2841" s="51">
        <v>95120</v>
      </c>
      <c r="B2841" s="30" t="s">
        <v>762</v>
      </c>
      <c r="C2841" s="31" t="s">
        <v>13</v>
      </c>
      <c r="D2841" s="57">
        <v>64.38</v>
      </c>
      <c r="E2841" s="56">
        <v>64.38</v>
      </c>
    </row>
    <row r="2842" spans="1:5" ht="22.5" x14ac:dyDescent="0.25">
      <c r="A2842" s="51">
        <v>103657</v>
      </c>
      <c r="B2842" s="30" t="s">
        <v>6349</v>
      </c>
      <c r="C2842" s="31" t="s">
        <v>13</v>
      </c>
      <c r="D2842" s="57">
        <v>0</v>
      </c>
      <c r="E2842" s="56">
        <v>0</v>
      </c>
    </row>
    <row r="2843" spans="1:5" ht="22.5" x14ac:dyDescent="0.25">
      <c r="A2843" s="51">
        <v>103658</v>
      </c>
      <c r="B2843" s="30" t="s">
        <v>6350</v>
      </c>
      <c r="C2843" s="31" t="s">
        <v>13</v>
      </c>
      <c r="D2843" s="57">
        <v>0</v>
      </c>
      <c r="E2843" s="56">
        <v>0</v>
      </c>
    </row>
    <row r="2844" spans="1:5" ht="22.5" x14ac:dyDescent="0.25">
      <c r="A2844" s="51">
        <v>103659</v>
      </c>
      <c r="B2844" s="30" t="s">
        <v>6351</v>
      </c>
      <c r="C2844" s="31" t="s">
        <v>13</v>
      </c>
      <c r="D2844" s="57">
        <v>0</v>
      </c>
      <c r="E2844" s="56">
        <v>0</v>
      </c>
    </row>
    <row r="2845" spans="1:5" ht="22.5" x14ac:dyDescent="0.25">
      <c r="A2845" s="51">
        <v>103660</v>
      </c>
      <c r="B2845" s="30" t="s">
        <v>4162</v>
      </c>
      <c r="C2845" s="31" t="s">
        <v>13</v>
      </c>
      <c r="D2845" s="57">
        <v>12.74</v>
      </c>
      <c r="E2845" s="56">
        <v>12.74</v>
      </c>
    </row>
    <row r="2846" spans="1:5" ht="33.75" x14ac:dyDescent="0.25">
      <c r="A2846" s="51">
        <v>89015</v>
      </c>
      <c r="B2846" s="30" t="s">
        <v>517</v>
      </c>
      <c r="C2846" s="31" t="s">
        <v>13</v>
      </c>
      <c r="D2846" s="57">
        <v>3.7</v>
      </c>
      <c r="E2846" s="56">
        <v>3.7</v>
      </c>
    </row>
    <row r="2847" spans="1:5" ht="22.5" x14ac:dyDescent="0.25">
      <c r="A2847" s="51">
        <v>89016</v>
      </c>
      <c r="B2847" s="30" t="s">
        <v>518</v>
      </c>
      <c r="C2847" s="31" t="s">
        <v>13</v>
      </c>
      <c r="D2847" s="57">
        <v>0.98</v>
      </c>
      <c r="E2847" s="56">
        <v>0.98</v>
      </c>
    </row>
    <row r="2848" spans="1:5" ht="33.75" x14ac:dyDescent="0.25">
      <c r="A2848" s="51">
        <v>53804</v>
      </c>
      <c r="B2848" s="30" t="s">
        <v>455</v>
      </c>
      <c r="C2848" s="31" t="s">
        <v>13</v>
      </c>
      <c r="D2848" s="57">
        <v>4.63</v>
      </c>
      <c r="E2848" s="56">
        <v>4.63</v>
      </c>
    </row>
    <row r="2849" spans="1:5" ht="22.5" x14ac:dyDescent="0.25">
      <c r="A2849" s="51">
        <v>90582</v>
      </c>
      <c r="B2849" s="30" t="s">
        <v>578</v>
      </c>
      <c r="C2849" s="31" t="s">
        <v>13</v>
      </c>
      <c r="D2849" s="57">
        <v>0.46</v>
      </c>
      <c r="E2849" s="56">
        <v>0.46</v>
      </c>
    </row>
    <row r="2850" spans="1:5" ht="22.5" x14ac:dyDescent="0.25">
      <c r="A2850" s="51">
        <v>90583</v>
      </c>
      <c r="B2850" s="30" t="s">
        <v>579</v>
      </c>
      <c r="C2850" s="31" t="s">
        <v>13</v>
      </c>
      <c r="D2850" s="57">
        <v>0.1</v>
      </c>
      <c r="E2850" s="56">
        <v>0.1</v>
      </c>
    </row>
    <row r="2851" spans="1:5" ht="22.5" x14ac:dyDescent="0.25">
      <c r="A2851" s="51">
        <v>90584</v>
      </c>
      <c r="B2851" s="30" t="s">
        <v>580</v>
      </c>
      <c r="C2851" s="31" t="s">
        <v>13</v>
      </c>
      <c r="D2851" s="57">
        <v>0.36</v>
      </c>
      <c r="E2851" s="56">
        <v>0.36</v>
      </c>
    </row>
    <row r="2852" spans="1:5" ht="33.75" x14ac:dyDescent="0.25">
      <c r="A2852" s="51">
        <v>90585</v>
      </c>
      <c r="B2852" s="30" t="s">
        <v>581</v>
      </c>
      <c r="C2852" s="31" t="s">
        <v>13</v>
      </c>
      <c r="D2852" s="57">
        <v>0.52</v>
      </c>
      <c r="E2852" s="56">
        <v>0.52</v>
      </c>
    </row>
    <row r="2853" spans="1:5" ht="22.5" x14ac:dyDescent="0.25">
      <c r="A2853" s="51">
        <v>106380</v>
      </c>
      <c r="B2853" s="30" t="s">
        <v>13824</v>
      </c>
      <c r="C2853" s="31" t="s">
        <v>13</v>
      </c>
      <c r="D2853" s="57">
        <v>73.97</v>
      </c>
      <c r="E2853" s="56">
        <v>73.97</v>
      </c>
    </row>
    <row r="2854" spans="1:5" ht="22.5" x14ac:dyDescent="0.25">
      <c r="A2854" s="51">
        <v>106381</v>
      </c>
      <c r="B2854" s="30" t="s">
        <v>13825</v>
      </c>
      <c r="C2854" s="31" t="s">
        <v>13</v>
      </c>
      <c r="D2854" s="57">
        <v>26.07</v>
      </c>
      <c r="E2854" s="56">
        <v>26.07</v>
      </c>
    </row>
    <row r="2855" spans="1:5" ht="22.5" x14ac:dyDescent="0.25">
      <c r="A2855" s="51">
        <v>106382</v>
      </c>
      <c r="B2855" s="30" t="s">
        <v>13826</v>
      </c>
      <c r="C2855" s="31" t="s">
        <v>13</v>
      </c>
      <c r="D2855" s="57">
        <v>118.91</v>
      </c>
      <c r="E2855" s="56">
        <v>118.91</v>
      </c>
    </row>
    <row r="2856" spans="1:5" ht="33.75" x14ac:dyDescent="0.25">
      <c r="A2856" s="51">
        <v>106383</v>
      </c>
      <c r="B2856" s="30" t="s">
        <v>13827</v>
      </c>
      <c r="C2856" s="31" t="s">
        <v>13</v>
      </c>
      <c r="D2856" s="57">
        <v>95.25</v>
      </c>
      <c r="E2856" s="56">
        <v>95.25</v>
      </c>
    </row>
    <row r="2857" spans="1:5" ht="33.75" x14ac:dyDescent="0.25">
      <c r="A2857" s="51">
        <v>106376</v>
      </c>
      <c r="B2857" s="30" t="s">
        <v>13828</v>
      </c>
      <c r="C2857" s="31" t="s">
        <v>13</v>
      </c>
      <c r="D2857" s="57">
        <v>174.45</v>
      </c>
      <c r="E2857" s="56">
        <v>174.45</v>
      </c>
    </row>
    <row r="2858" spans="1:5" ht="22.5" x14ac:dyDescent="0.25">
      <c r="A2858" s="51">
        <v>106377</v>
      </c>
      <c r="B2858" s="30" t="s">
        <v>13829</v>
      </c>
      <c r="C2858" s="31" t="s">
        <v>13</v>
      </c>
      <c r="D2858" s="57">
        <v>61.49</v>
      </c>
      <c r="E2858" s="56">
        <v>61.49</v>
      </c>
    </row>
    <row r="2859" spans="1:5" ht="33.75" x14ac:dyDescent="0.25">
      <c r="A2859" s="51">
        <v>106378</v>
      </c>
      <c r="B2859" s="30" t="s">
        <v>13830</v>
      </c>
      <c r="C2859" s="31" t="s">
        <v>13</v>
      </c>
      <c r="D2859" s="57">
        <v>280.43</v>
      </c>
      <c r="E2859" s="56">
        <v>280.43</v>
      </c>
    </row>
    <row r="2860" spans="1:5" ht="33.75" x14ac:dyDescent="0.25">
      <c r="A2860" s="51">
        <v>106379</v>
      </c>
      <c r="B2860" s="30" t="s">
        <v>13831</v>
      </c>
      <c r="C2860" s="31" t="s">
        <v>13</v>
      </c>
      <c r="D2860" s="57">
        <v>116.02</v>
      </c>
      <c r="E2860" s="56">
        <v>116.02</v>
      </c>
    </row>
    <row r="2861" spans="1:5" ht="33.75" x14ac:dyDescent="0.25">
      <c r="A2861" s="51">
        <v>89240</v>
      </c>
      <c r="B2861" s="30" t="s">
        <v>545</v>
      </c>
      <c r="C2861" s="31" t="s">
        <v>13</v>
      </c>
      <c r="D2861" s="57">
        <v>89.62</v>
      </c>
      <c r="E2861" s="56">
        <v>89.62</v>
      </c>
    </row>
    <row r="2862" spans="1:5" ht="33.75" x14ac:dyDescent="0.25">
      <c r="A2862" s="51">
        <v>89241</v>
      </c>
      <c r="B2862" s="30" t="s">
        <v>546</v>
      </c>
      <c r="C2862" s="31" t="s">
        <v>13</v>
      </c>
      <c r="D2862" s="57">
        <v>31.59</v>
      </c>
      <c r="E2862" s="56">
        <v>31.59</v>
      </c>
    </row>
    <row r="2863" spans="1:5" ht="33.75" x14ac:dyDescent="0.25">
      <c r="A2863" s="51">
        <v>5710</v>
      </c>
      <c r="B2863" s="30" t="s">
        <v>407</v>
      </c>
      <c r="C2863" s="31" t="s">
        <v>13</v>
      </c>
      <c r="D2863" s="57">
        <v>144.06</v>
      </c>
      <c r="E2863" s="56">
        <v>144.06</v>
      </c>
    </row>
    <row r="2864" spans="1:5" ht="33.75" x14ac:dyDescent="0.25">
      <c r="A2864" s="51">
        <v>5711</v>
      </c>
      <c r="B2864" s="30" t="s">
        <v>408</v>
      </c>
      <c r="C2864" s="31" t="s">
        <v>13</v>
      </c>
      <c r="D2864" s="57">
        <v>90.91</v>
      </c>
      <c r="E2864" s="56">
        <v>90.91</v>
      </c>
    </row>
    <row r="2865" spans="1:5" ht="33.75" x14ac:dyDescent="0.25">
      <c r="A2865" s="51">
        <v>89253</v>
      </c>
      <c r="B2865" s="30" t="s">
        <v>551</v>
      </c>
      <c r="C2865" s="31" t="s">
        <v>13</v>
      </c>
      <c r="D2865" s="57">
        <v>73.44</v>
      </c>
      <c r="E2865" s="56">
        <v>73.44</v>
      </c>
    </row>
    <row r="2866" spans="1:5" ht="33.75" x14ac:dyDescent="0.25">
      <c r="A2866" s="51">
        <v>89254</v>
      </c>
      <c r="B2866" s="30" t="s">
        <v>552</v>
      </c>
      <c r="C2866" s="31" t="s">
        <v>13</v>
      </c>
      <c r="D2866" s="57">
        <v>25.88</v>
      </c>
      <c r="E2866" s="56">
        <v>25.88</v>
      </c>
    </row>
    <row r="2867" spans="1:5" ht="33.75" x14ac:dyDescent="0.25">
      <c r="A2867" s="51">
        <v>89255</v>
      </c>
      <c r="B2867" s="30" t="s">
        <v>553</v>
      </c>
      <c r="C2867" s="31" t="s">
        <v>13</v>
      </c>
      <c r="D2867" s="57">
        <v>118.05</v>
      </c>
      <c r="E2867" s="56">
        <v>118.05</v>
      </c>
    </row>
    <row r="2868" spans="1:5" ht="33.75" x14ac:dyDescent="0.25">
      <c r="A2868" s="51">
        <v>89256</v>
      </c>
      <c r="B2868" s="30" t="s">
        <v>554</v>
      </c>
      <c r="C2868" s="31" t="s">
        <v>13</v>
      </c>
      <c r="D2868" s="57">
        <v>86.57</v>
      </c>
      <c r="E2868" s="56">
        <v>86.57</v>
      </c>
    </row>
    <row r="2869" spans="1:5" ht="33.75" x14ac:dyDescent="0.25">
      <c r="A2869" s="51">
        <v>106384</v>
      </c>
      <c r="B2869" s="30" t="s">
        <v>13832</v>
      </c>
      <c r="C2869" s="31" t="s">
        <v>13</v>
      </c>
      <c r="D2869" s="57">
        <v>90.71</v>
      </c>
      <c r="E2869" s="56">
        <v>90.71</v>
      </c>
    </row>
    <row r="2870" spans="1:5" ht="33.75" x14ac:dyDescent="0.25">
      <c r="A2870" s="51">
        <v>106385</v>
      </c>
      <c r="B2870" s="30" t="s">
        <v>13833</v>
      </c>
      <c r="C2870" s="31" t="s">
        <v>13</v>
      </c>
      <c r="D2870" s="57">
        <v>27.98</v>
      </c>
      <c r="E2870" s="56">
        <v>27.98</v>
      </c>
    </row>
    <row r="2871" spans="1:5" ht="33.75" x14ac:dyDescent="0.25">
      <c r="A2871" s="51">
        <v>106386</v>
      </c>
      <c r="B2871" s="30" t="s">
        <v>13834</v>
      </c>
      <c r="C2871" s="31" t="s">
        <v>13</v>
      </c>
      <c r="D2871" s="57">
        <v>127.64</v>
      </c>
      <c r="E2871" s="56">
        <v>127.64</v>
      </c>
    </row>
    <row r="2872" spans="1:5" ht="33.75" x14ac:dyDescent="0.25">
      <c r="A2872" s="51">
        <v>106387</v>
      </c>
      <c r="B2872" s="30" t="s">
        <v>13835</v>
      </c>
      <c r="C2872" s="31" t="s">
        <v>13</v>
      </c>
      <c r="D2872" s="57">
        <v>90.91</v>
      </c>
      <c r="E2872" s="56">
        <v>90.91</v>
      </c>
    </row>
    <row r="2873" spans="1:5" ht="22.5" x14ac:dyDescent="0.25">
      <c r="A2873" s="51">
        <v>106489</v>
      </c>
      <c r="B2873" s="30" t="s">
        <v>13836</v>
      </c>
      <c r="C2873" s="31" t="s">
        <v>28</v>
      </c>
      <c r="D2873" s="57">
        <v>0</v>
      </c>
      <c r="E2873" s="56">
        <v>0</v>
      </c>
    </row>
    <row r="2874" spans="1:5" ht="33.75" x14ac:dyDescent="0.25">
      <c r="A2874" s="51">
        <v>106491</v>
      </c>
      <c r="B2874" s="30" t="s">
        <v>13837</v>
      </c>
      <c r="C2874" s="31" t="s">
        <v>28</v>
      </c>
      <c r="D2874" s="57">
        <v>0</v>
      </c>
      <c r="E2874" s="56">
        <v>0</v>
      </c>
    </row>
    <row r="2875" spans="1:5" ht="22.5" x14ac:dyDescent="0.25">
      <c r="A2875" s="51">
        <v>106493</v>
      </c>
      <c r="B2875" s="30" t="s">
        <v>13838</v>
      </c>
      <c r="C2875" s="31" t="s">
        <v>28</v>
      </c>
      <c r="D2875" s="57">
        <v>0</v>
      </c>
      <c r="E2875" s="56">
        <v>0</v>
      </c>
    </row>
    <row r="2876" spans="1:5" ht="22.5" x14ac:dyDescent="0.25">
      <c r="A2876" s="51">
        <v>106490</v>
      </c>
      <c r="B2876" s="30" t="s">
        <v>13839</v>
      </c>
      <c r="C2876" s="31" t="s">
        <v>28</v>
      </c>
      <c r="D2876" s="57">
        <v>0</v>
      </c>
      <c r="E2876" s="56">
        <v>0</v>
      </c>
    </row>
    <row r="2877" spans="1:5" ht="22.5" x14ac:dyDescent="0.25">
      <c r="A2877" s="51">
        <v>106492</v>
      </c>
      <c r="B2877" s="30" t="s">
        <v>13840</v>
      </c>
      <c r="C2877" s="31" t="s">
        <v>28</v>
      </c>
      <c r="D2877" s="57">
        <v>0</v>
      </c>
      <c r="E2877" s="56">
        <v>0</v>
      </c>
    </row>
    <row r="2878" spans="1:5" ht="33.75" x14ac:dyDescent="0.25">
      <c r="A2878" s="51">
        <v>106496</v>
      </c>
      <c r="B2878" s="30" t="s">
        <v>13841</v>
      </c>
      <c r="C2878" s="31" t="s">
        <v>28</v>
      </c>
      <c r="D2878" s="57">
        <v>0</v>
      </c>
      <c r="E2878" s="56">
        <v>0</v>
      </c>
    </row>
    <row r="2879" spans="1:5" ht="33.75" x14ac:dyDescent="0.25">
      <c r="A2879" s="51">
        <v>106497</v>
      </c>
      <c r="B2879" s="30" t="s">
        <v>13842</v>
      </c>
      <c r="C2879" s="31" t="s">
        <v>28</v>
      </c>
      <c r="D2879" s="57">
        <v>0</v>
      </c>
      <c r="E2879" s="56">
        <v>0</v>
      </c>
    </row>
    <row r="2880" spans="1:5" ht="33.75" x14ac:dyDescent="0.25">
      <c r="A2880" s="51">
        <v>106495</v>
      </c>
      <c r="B2880" s="30" t="s">
        <v>13843</v>
      </c>
      <c r="C2880" s="31" t="s">
        <v>28</v>
      </c>
      <c r="D2880" s="57">
        <v>0</v>
      </c>
      <c r="E2880" s="56">
        <v>0</v>
      </c>
    </row>
    <row r="2881" spans="1:5" ht="22.5" x14ac:dyDescent="0.25">
      <c r="A2881" s="51">
        <v>106498</v>
      </c>
      <c r="B2881" s="30" t="s">
        <v>13844</v>
      </c>
      <c r="C2881" s="31" t="s">
        <v>28</v>
      </c>
      <c r="D2881" s="57">
        <v>0</v>
      </c>
      <c r="E2881" s="56">
        <v>0</v>
      </c>
    </row>
    <row r="2882" spans="1:5" ht="22.5" x14ac:dyDescent="0.25">
      <c r="A2882" s="51">
        <v>106494</v>
      </c>
      <c r="B2882" s="30" t="s">
        <v>13845</v>
      </c>
      <c r="C2882" s="31" t="s">
        <v>28</v>
      </c>
      <c r="D2882" s="57">
        <v>0</v>
      </c>
      <c r="E2882" s="56">
        <v>0</v>
      </c>
    </row>
    <row r="2883" spans="1:5" ht="22.5" x14ac:dyDescent="0.25">
      <c r="A2883" s="51">
        <v>106485</v>
      </c>
      <c r="B2883" s="30" t="s">
        <v>13846</v>
      </c>
      <c r="C2883" s="31" t="s">
        <v>28</v>
      </c>
      <c r="D2883" s="57">
        <v>0</v>
      </c>
      <c r="E2883" s="56">
        <v>0</v>
      </c>
    </row>
    <row r="2884" spans="1:5" ht="22.5" x14ac:dyDescent="0.25">
      <c r="A2884" s="51">
        <v>106486</v>
      </c>
      <c r="B2884" s="30" t="s">
        <v>13847</v>
      </c>
      <c r="C2884" s="31" t="s">
        <v>28</v>
      </c>
      <c r="D2884" s="57">
        <v>0</v>
      </c>
      <c r="E2884" s="56">
        <v>0</v>
      </c>
    </row>
    <row r="2885" spans="1:5" ht="22.5" x14ac:dyDescent="0.25">
      <c r="A2885" s="51">
        <v>106487</v>
      </c>
      <c r="B2885" s="30" t="s">
        <v>13848</v>
      </c>
      <c r="C2885" s="31" t="s">
        <v>28</v>
      </c>
      <c r="D2885" s="57">
        <v>0</v>
      </c>
      <c r="E2885" s="56">
        <v>0</v>
      </c>
    </row>
    <row r="2886" spans="1:5" ht="22.5" x14ac:dyDescent="0.25">
      <c r="A2886" s="51">
        <v>106488</v>
      </c>
      <c r="B2886" s="30" t="s">
        <v>13849</v>
      </c>
      <c r="C2886" s="31" t="s">
        <v>28</v>
      </c>
      <c r="D2886" s="57">
        <v>0</v>
      </c>
      <c r="E2886" s="56">
        <v>0</v>
      </c>
    </row>
    <row r="2887" spans="1:5" ht="22.5" x14ac:dyDescent="0.25">
      <c r="A2887" s="51">
        <v>103797</v>
      </c>
      <c r="B2887" s="30" t="s">
        <v>4720</v>
      </c>
      <c r="C2887" s="31" t="s">
        <v>87</v>
      </c>
      <c r="D2887" s="57">
        <v>15.71</v>
      </c>
      <c r="E2887" s="56">
        <v>16.14</v>
      </c>
    </row>
    <row r="2888" spans="1:5" ht="45" x14ac:dyDescent="0.25">
      <c r="A2888" s="51">
        <v>103930</v>
      </c>
      <c r="B2888" s="30" t="s">
        <v>1447</v>
      </c>
      <c r="C2888" s="31" t="s">
        <v>29</v>
      </c>
      <c r="D2888" s="57">
        <v>862.6</v>
      </c>
      <c r="E2888" s="56">
        <v>877.23</v>
      </c>
    </row>
    <row r="2889" spans="1:5" ht="45" x14ac:dyDescent="0.25">
      <c r="A2889" s="51">
        <v>103931</v>
      </c>
      <c r="B2889" s="30" t="s">
        <v>1448</v>
      </c>
      <c r="C2889" s="31" t="s">
        <v>29</v>
      </c>
      <c r="D2889" s="57">
        <v>626.12</v>
      </c>
      <c r="E2889" s="56">
        <v>637.69000000000005</v>
      </c>
    </row>
    <row r="2890" spans="1:5" ht="45" x14ac:dyDescent="0.25">
      <c r="A2890" s="51">
        <v>103932</v>
      </c>
      <c r="B2890" s="30" t="s">
        <v>1449</v>
      </c>
      <c r="C2890" s="31" t="s">
        <v>29</v>
      </c>
      <c r="D2890" s="57">
        <v>591.47</v>
      </c>
      <c r="E2890" s="56">
        <v>602.59</v>
      </c>
    </row>
    <row r="2891" spans="1:5" ht="33.75" x14ac:dyDescent="0.25">
      <c r="A2891" s="51">
        <v>103929</v>
      </c>
      <c r="B2891" s="30" t="s">
        <v>1446</v>
      </c>
      <c r="C2891" s="31" t="s">
        <v>29</v>
      </c>
      <c r="D2891" s="57">
        <v>1410.67</v>
      </c>
      <c r="E2891" s="56">
        <v>1432.25</v>
      </c>
    </row>
    <row r="2892" spans="1:5" ht="33.75" x14ac:dyDescent="0.25">
      <c r="A2892" s="51">
        <v>103928</v>
      </c>
      <c r="B2892" s="30" t="s">
        <v>1445</v>
      </c>
      <c r="C2892" s="31" t="s">
        <v>29</v>
      </c>
      <c r="D2892" s="57">
        <v>557.98</v>
      </c>
      <c r="E2892" s="56">
        <v>570.46</v>
      </c>
    </row>
    <row r="2893" spans="1:5" ht="33.75" x14ac:dyDescent="0.25">
      <c r="A2893" s="51">
        <v>103798</v>
      </c>
      <c r="B2893" s="30" t="s">
        <v>1441</v>
      </c>
      <c r="C2893" s="31" t="s">
        <v>29</v>
      </c>
      <c r="D2893" s="57">
        <v>685.73</v>
      </c>
      <c r="E2893" s="56">
        <v>689.51</v>
      </c>
    </row>
    <row r="2894" spans="1:5" ht="45" x14ac:dyDescent="0.25">
      <c r="A2894" s="51">
        <v>103801</v>
      </c>
      <c r="B2894" s="30" t="s">
        <v>1444</v>
      </c>
      <c r="C2894" s="31" t="s">
        <v>29</v>
      </c>
      <c r="D2894" s="57">
        <v>713.4</v>
      </c>
      <c r="E2894" s="56">
        <v>725.78</v>
      </c>
    </row>
    <row r="2895" spans="1:5" ht="33.75" x14ac:dyDescent="0.25">
      <c r="A2895" s="51">
        <v>103933</v>
      </c>
      <c r="B2895" s="30" t="s">
        <v>1450</v>
      </c>
      <c r="C2895" s="31" t="s">
        <v>29</v>
      </c>
      <c r="D2895" s="57">
        <v>1636.05</v>
      </c>
      <c r="E2895" s="56">
        <v>1657.99</v>
      </c>
    </row>
    <row r="2896" spans="1:5" ht="56.25" x14ac:dyDescent="0.25">
      <c r="A2896" s="51">
        <v>103925</v>
      </c>
      <c r="B2896" s="30" t="s">
        <v>4721</v>
      </c>
      <c r="C2896" s="31" t="s">
        <v>29</v>
      </c>
      <c r="D2896" s="57">
        <v>1717.9</v>
      </c>
      <c r="E2896" s="56">
        <v>1751.26</v>
      </c>
    </row>
    <row r="2897" spans="1:5" ht="56.25" x14ac:dyDescent="0.25">
      <c r="A2897" s="51">
        <v>103926</v>
      </c>
      <c r="B2897" s="30" t="s">
        <v>4722</v>
      </c>
      <c r="C2897" s="31" t="s">
        <v>29</v>
      </c>
      <c r="D2897" s="57">
        <v>1397.02</v>
      </c>
      <c r="E2897" s="56">
        <v>1421.1</v>
      </c>
    </row>
    <row r="2898" spans="1:5" ht="33.75" x14ac:dyDescent="0.25">
      <c r="A2898" s="51">
        <v>103796</v>
      </c>
      <c r="B2898" s="30" t="s">
        <v>1440</v>
      </c>
      <c r="C2898" s="31" t="s">
        <v>19</v>
      </c>
      <c r="D2898" s="57">
        <v>69.72</v>
      </c>
      <c r="E2898" s="56">
        <v>70.64</v>
      </c>
    </row>
    <row r="2899" spans="1:5" ht="33.75" x14ac:dyDescent="0.25">
      <c r="A2899" s="51">
        <v>103795</v>
      </c>
      <c r="B2899" s="30" t="s">
        <v>1439</v>
      </c>
      <c r="C2899" s="31" t="s">
        <v>19</v>
      </c>
      <c r="D2899" s="57">
        <v>85.4</v>
      </c>
      <c r="E2899" s="56">
        <v>87.95</v>
      </c>
    </row>
    <row r="2900" spans="1:5" ht="33.75" x14ac:dyDescent="0.25">
      <c r="A2900" s="51">
        <v>103800</v>
      </c>
      <c r="B2900" s="30" t="s">
        <v>1443</v>
      </c>
      <c r="C2900" s="31" t="s">
        <v>29</v>
      </c>
      <c r="D2900" s="57">
        <v>557.98</v>
      </c>
      <c r="E2900" s="56">
        <v>570.46</v>
      </c>
    </row>
    <row r="2901" spans="1:5" ht="56.25" x14ac:dyDescent="0.25">
      <c r="A2901" s="51">
        <v>103799</v>
      </c>
      <c r="B2901" s="30" t="s">
        <v>1442</v>
      </c>
      <c r="C2901" s="31" t="s">
        <v>29</v>
      </c>
      <c r="D2901" s="57">
        <v>456.71</v>
      </c>
      <c r="E2901" s="56">
        <v>466.23</v>
      </c>
    </row>
    <row r="2902" spans="1:5" ht="33.75" x14ac:dyDescent="0.25">
      <c r="A2902" s="51">
        <v>104950</v>
      </c>
      <c r="B2902" s="30" t="s">
        <v>6352</v>
      </c>
      <c r="C2902" s="31" t="s">
        <v>29</v>
      </c>
      <c r="D2902" s="57">
        <v>0</v>
      </c>
      <c r="E2902" s="56">
        <v>0</v>
      </c>
    </row>
    <row r="2903" spans="1:5" ht="33.75" x14ac:dyDescent="0.25">
      <c r="A2903" s="51">
        <v>104948</v>
      </c>
      <c r="B2903" s="30" t="s">
        <v>5104</v>
      </c>
      <c r="C2903" s="31" t="s">
        <v>29</v>
      </c>
      <c r="D2903" s="57">
        <v>5.13</v>
      </c>
      <c r="E2903" s="56">
        <v>5.24</v>
      </c>
    </row>
    <row r="2904" spans="1:5" ht="33.75" x14ac:dyDescent="0.25">
      <c r="A2904" s="51">
        <v>104949</v>
      </c>
      <c r="B2904" s="30" t="s">
        <v>5927</v>
      </c>
      <c r="C2904" s="31" t="s">
        <v>29</v>
      </c>
      <c r="D2904" s="57">
        <v>9.67</v>
      </c>
      <c r="E2904" s="56">
        <v>9.82</v>
      </c>
    </row>
    <row r="2905" spans="1:5" ht="33.75" x14ac:dyDescent="0.25">
      <c r="A2905" s="51">
        <v>104947</v>
      </c>
      <c r="B2905" s="30" t="s">
        <v>5103</v>
      </c>
      <c r="C2905" s="31" t="s">
        <v>29</v>
      </c>
      <c r="D2905" s="57">
        <v>11.57</v>
      </c>
      <c r="E2905" s="56">
        <v>11.86</v>
      </c>
    </row>
    <row r="2906" spans="1:5" ht="33.75" x14ac:dyDescent="0.25">
      <c r="A2906" s="51">
        <v>106545</v>
      </c>
      <c r="B2906" s="30" t="s">
        <v>13850</v>
      </c>
      <c r="C2906" s="31" t="s">
        <v>25</v>
      </c>
      <c r="D2906" s="57">
        <v>11.09</v>
      </c>
      <c r="E2906" s="56">
        <v>11.11</v>
      </c>
    </row>
    <row r="2907" spans="1:5" ht="33.75" x14ac:dyDescent="0.25">
      <c r="A2907" s="51">
        <v>106543</v>
      </c>
      <c r="B2907" s="30" t="s">
        <v>13851</v>
      </c>
      <c r="C2907" s="31" t="s">
        <v>25</v>
      </c>
      <c r="D2907" s="57">
        <v>22.83</v>
      </c>
      <c r="E2907" s="56">
        <v>22.85</v>
      </c>
    </row>
    <row r="2908" spans="1:5" ht="33.75" x14ac:dyDescent="0.25">
      <c r="A2908" s="51">
        <v>106544</v>
      </c>
      <c r="B2908" s="30" t="s">
        <v>13852</v>
      </c>
      <c r="C2908" s="31" t="s">
        <v>25</v>
      </c>
      <c r="D2908" s="57">
        <v>39.19</v>
      </c>
      <c r="E2908" s="56">
        <v>39.21</v>
      </c>
    </row>
    <row r="2909" spans="1:5" ht="33.75" x14ac:dyDescent="0.25">
      <c r="A2909" s="51">
        <v>106546</v>
      </c>
      <c r="B2909" s="30" t="s">
        <v>13853</v>
      </c>
      <c r="C2909" s="31" t="s">
        <v>25</v>
      </c>
      <c r="D2909" s="57">
        <v>6.94</v>
      </c>
      <c r="E2909" s="56">
        <v>6.96</v>
      </c>
    </row>
    <row r="2910" spans="1:5" ht="22.5" x14ac:dyDescent="0.25">
      <c r="A2910" s="51">
        <v>106547</v>
      </c>
      <c r="B2910" s="30" t="s">
        <v>13854</v>
      </c>
      <c r="C2910" s="31" t="s">
        <v>28</v>
      </c>
      <c r="D2910" s="57">
        <v>6.53</v>
      </c>
      <c r="E2910" s="56">
        <v>6.91</v>
      </c>
    </row>
    <row r="2911" spans="1:5" ht="33.75" x14ac:dyDescent="0.25">
      <c r="A2911" s="51">
        <v>106542</v>
      </c>
      <c r="B2911" s="30" t="s">
        <v>13855</v>
      </c>
      <c r="C2911" s="31" t="s">
        <v>19</v>
      </c>
      <c r="D2911" s="57">
        <v>0</v>
      </c>
      <c r="E2911" s="56">
        <v>0</v>
      </c>
    </row>
    <row r="2912" spans="1:5" ht="22.5" x14ac:dyDescent="0.25">
      <c r="A2912" s="51">
        <v>106534</v>
      </c>
      <c r="B2912" s="30" t="s">
        <v>13856</v>
      </c>
      <c r="C2912" s="31" t="s">
        <v>19</v>
      </c>
      <c r="D2912" s="57">
        <v>0</v>
      </c>
      <c r="E2912" s="56">
        <v>0</v>
      </c>
    </row>
    <row r="2913" spans="1:5" ht="33.75" x14ac:dyDescent="0.25">
      <c r="A2913" s="51">
        <v>106535</v>
      </c>
      <c r="B2913" s="30" t="s">
        <v>13857</v>
      </c>
      <c r="C2913" s="31" t="s">
        <v>19</v>
      </c>
      <c r="D2913" s="57">
        <v>0</v>
      </c>
      <c r="E2913" s="56">
        <v>0</v>
      </c>
    </row>
    <row r="2914" spans="1:5" ht="33.75" x14ac:dyDescent="0.25">
      <c r="A2914" s="51">
        <v>106537</v>
      </c>
      <c r="B2914" s="30" t="s">
        <v>13858</v>
      </c>
      <c r="C2914" s="31" t="s">
        <v>19</v>
      </c>
      <c r="D2914" s="57">
        <v>0</v>
      </c>
      <c r="E2914" s="56">
        <v>0</v>
      </c>
    </row>
    <row r="2915" spans="1:5" ht="33.75" x14ac:dyDescent="0.25">
      <c r="A2915" s="51">
        <v>106536</v>
      </c>
      <c r="B2915" s="30" t="s">
        <v>13859</v>
      </c>
      <c r="C2915" s="31" t="s">
        <v>19</v>
      </c>
      <c r="D2915" s="57">
        <v>0</v>
      </c>
      <c r="E2915" s="56">
        <v>0</v>
      </c>
    </row>
    <row r="2916" spans="1:5" ht="22.5" x14ac:dyDescent="0.25">
      <c r="A2916" s="51">
        <v>106530</v>
      </c>
      <c r="B2916" s="30" t="s">
        <v>13860</v>
      </c>
      <c r="C2916" s="31" t="s">
        <v>19</v>
      </c>
      <c r="D2916" s="57">
        <v>0</v>
      </c>
      <c r="E2916" s="56">
        <v>0</v>
      </c>
    </row>
    <row r="2917" spans="1:5" ht="33.75" x14ac:dyDescent="0.25">
      <c r="A2917" s="51">
        <v>106531</v>
      </c>
      <c r="B2917" s="30" t="s">
        <v>13861</v>
      </c>
      <c r="C2917" s="31" t="s">
        <v>19</v>
      </c>
      <c r="D2917" s="57">
        <v>0</v>
      </c>
      <c r="E2917" s="56">
        <v>0</v>
      </c>
    </row>
    <row r="2918" spans="1:5" ht="33.75" x14ac:dyDescent="0.25">
      <c r="A2918" s="51">
        <v>106533</v>
      </c>
      <c r="B2918" s="30" t="s">
        <v>13862</v>
      </c>
      <c r="C2918" s="31" t="s">
        <v>19</v>
      </c>
      <c r="D2918" s="57">
        <v>0</v>
      </c>
      <c r="E2918" s="56">
        <v>0</v>
      </c>
    </row>
    <row r="2919" spans="1:5" ht="33.75" x14ac:dyDescent="0.25">
      <c r="A2919" s="51">
        <v>106532</v>
      </c>
      <c r="B2919" s="30" t="s">
        <v>13863</v>
      </c>
      <c r="C2919" s="31" t="s">
        <v>19</v>
      </c>
      <c r="D2919" s="57">
        <v>0</v>
      </c>
      <c r="E2919" s="56">
        <v>0</v>
      </c>
    </row>
    <row r="2920" spans="1:5" ht="33.75" x14ac:dyDescent="0.25">
      <c r="A2920" s="51">
        <v>106538</v>
      </c>
      <c r="B2920" s="30" t="s">
        <v>13864</v>
      </c>
      <c r="C2920" s="31" t="s">
        <v>19</v>
      </c>
      <c r="D2920" s="57">
        <v>0</v>
      </c>
      <c r="E2920" s="56">
        <v>0</v>
      </c>
    </row>
    <row r="2921" spans="1:5" ht="33.75" x14ac:dyDescent="0.25">
      <c r="A2921" s="51">
        <v>106539</v>
      </c>
      <c r="B2921" s="30" t="s">
        <v>13865</v>
      </c>
      <c r="C2921" s="31" t="s">
        <v>19</v>
      </c>
      <c r="D2921" s="57">
        <v>0</v>
      </c>
      <c r="E2921" s="56">
        <v>0</v>
      </c>
    </row>
    <row r="2922" spans="1:5" ht="33.75" x14ac:dyDescent="0.25">
      <c r="A2922" s="51">
        <v>106541</v>
      </c>
      <c r="B2922" s="30" t="s">
        <v>13866</v>
      </c>
      <c r="C2922" s="31" t="s">
        <v>19</v>
      </c>
      <c r="D2922" s="57">
        <v>0</v>
      </c>
      <c r="E2922" s="56">
        <v>0</v>
      </c>
    </row>
    <row r="2923" spans="1:5" ht="33.75" x14ac:dyDescent="0.25">
      <c r="A2923" s="51">
        <v>106540</v>
      </c>
      <c r="B2923" s="30" t="s">
        <v>13867</v>
      </c>
      <c r="C2923" s="31" t="s">
        <v>19</v>
      </c>
      <c r="D2923" s="57">
        <v>0</v>
      </c>
      <c r="E2923" s="56">
        <v>0</v>
      </c>
    </row>
    <row r="2924" spans="1:5" ht="22.5" x14ac:dyDescent="0.25">
      <c r="A2924" s="51">
        <v>104325</v>
      </c>
      <c r="B2924" s="30" t="s">
        <v>6353</v>
      </c>
      <c r="C2924" s="31" t="s">
        <v>28</v>
      </c>
      <c r="D2924" s="57">
        <v>0</v>
      </c>
      <c r="E2924" s="56">
        <v>0</v>
      </c>
    </row>
    <row r="2925" spans="1:5" ht="33.75" x14ac:dyDescent="0.25">
      <c r="A2925" s="51">
        <v>104318</v>
      </c>
      <c r="B2925" s="30" t="s">
        <v>2136</v>
      </c>
      <c r="C2925" s="31" t="s">
        <v>28</v>
      </c>
      <c r="D2925" s="57">
        <v>7.29</v>
      </c>
      <c r="E2925" s="56">
        <v>7.61</v>
      </c>
    </row>
    <row r="2926" spans="1:5" ht="33.75" x14ac:dyDescent="0.25">
      <c r="A2926" s="51">
        <v>89867</v>
      </c>
      <c r="B2926" s="30" t="s">
        <v>1863</v>
      </c>
      <c r="C2926" s="31" t="s">
        <v>28</v>
      </c>
      <c r="D2926" s="57">
        <v>8.16</v>
      </c>
      <c r="E2926" s="56">
        <v>8.49</v>
      </c>
    </row>
    <row r="2927" spans="1:5" ht="33.75" x14ac:dyDescent="0.25">
      <c r="A2927" s="51">
        <v>104320</v>
      </c>
      <c r="B2927" s="30" t="s">
        <v>2138</v>
      </c>
      <c r="C2927" s="31" t="s">
        <v>28</v>
      </c>
      <c r="D2927" s="57">
        <v>11.46</v>
      </c>
      <c r="E2927" s="56">
        <v>11.82</v>
      </c>
    </row>
    <row r="2928" spans="1:5" ht="33.75" x14ac:dyDescent="0.25">
      <c r="A2928" s="51">
        <v>104317</v>
      </c>
      <c r="B2928" s="30" t="s">
        <v>2135</v>
      </c>
      <c r="C2928" s="31" t="s">
        <v>28</v>
      </c>
      <c r="D2928" s="57">
        <v>6.77</v>
      </c>
      <c r="E2928" s="56">
        <v>7.09</v>
      </c>
    </row>
    <row r="2929" spans="1:5" ht="33.75" x14ac:dyDescent="0.25">
      <c r="A2929" s="51">
        <v>89866</v>
      </c>
      <c r="B2929" s="30" t="s">
        <v>1862</v>
      </c>
      <c r="C2929" s="31" t="s">
        <v>28</v>
      </c>
      <c r="D2929" s="57">
        <v>7.42</v>
      </c>
      <c r="E2929" s="56">
        <v>7.75</v>
      </c>
    </row>
    <row r="2930" spans="1:5" ht="33.75" x14ac:dyDescent="0.25">
      <c r="A2930" s="51">
        <v>104319</v>
      </c>
      <c r="B2930" s="30" t="s">
        <v>2137</v>
      </c>
      <c r="C2930" s="31" t="s">
        <v>28</v>
      </c>
      <c r="D2930" s="57">
        <v>9.81</v>
      </c>
      <c r="E2930" s="56">
        <v>10.17</v>
      </c>
    </row>
    <row r="2931" spans="1:5" ht="22.5" x14ac:dyDescent="0.25">
      <c r="A2931" s="51">
        <v>104321</v>
      </c>
      <c r="B2931" s="30" t="s">
        <v>2139</v>
      </c>
      <c r="C2931" s="31" t="s">
        <v>28</v>
      </c>
      <c r="D2931" s="57">
        <v>5.15</v>
      </c>
      <c r="E2931" s="56">
        <v>5.37</v>
      </c>
    </row>
    <row r="2932" spans="1:5" ht="22.5" x14ac:dyDescent="0.25">
      <c r="A2932" s="51">
        <v>89868</v>
      </c>
      <c r="B2932" s="30" t="s">
        <v>1864</v>
      </c>
      <c r="C2932" s="31" t="s">
        <v>28</v>
      </c>
      <c r="D2932" s="57">
        <v>5.62</v>
      </c>
      <c r="E2932" s="56">
        <v>5.84</v>
      </c>
    </row>
    <row r="2933" spans="1:5" ht="22.5" x14ac:dyDescent="0.25">
      <c r="A2933" s="51">
        <v>104322</v>
      </c>
      <c r="B2933" s="30" t="s">
        <v>2140</v>
      </c>
      <c r="C2933" s="31" t="s">
        <v>28</v>
      </c>
      <c r="D2933" s="57">
        <v>7.38</v>
      </c>
      <c r="E2933" s="56">
        <v>7.62</v>
      </c>
    </row>
    <row r="2934" spans="1:5" ht="22.5" x14ac:dyDescent="0.25">
      <c r="A2934" s="51">
        <v>104323</v>
      </c>
      <c r="B2934" s="30" t="s">
        <v>2141</v>
      </c>
      <c r="C2934" s="31" t="s">
        <v>28</v>
      </c>
      <c r="D2934" s="57">
        <v>9.44</v>
      </c>
      <c r="E2934" s="56">
        <v>9.86</v>
      </c>
    </row>
    <row r="2935" spans="1:5" ht="22.5" x14ac:dyDescent="0.25">
      <c r="A2935" s="51">
        <v>89869</v>
      </c>
      <c r="B2935" s="30" t="s">
        <v>1865</v>
      </c>
      <c r="C2935" s="31" t="s">
        <v>28</v>
      </c>
      <c r="D2935" s="57">
        <v>10.29</v>
      </c>
      <c r="E2935" s="56">
        <v>10.73</v>
      </c>
    </row>
    <row r="2936" spans="1:5" ht="22.5" x14ac:dyDescent="0.25">
      <c r="A2936" s="51">
        <v>104324</v>
      </c>
      <c r="B2936" s="30" t="s">
        <v>2142</v>
      </c>
      <c r="C2936" s="31" t="s">
        <v>28</v>
      </c>
      <c r="D2936" s="57">
        <v>13.84</v>
      </c>
      <c r="E2936" s="56">
        <v>14.32</v>
      </c>
    </row>
    <row r="2937" spans="1:5" ht="22.5" x14ac:dyDescent="0.25">
      <c r="A2937" s="51">
        <v>104315</v>
      </c>
      <c r="B2937" s="30" t="s">
        <v>5537</v>
      </c>
      <c r="C2937" s="31" t="s">
        <v>25</v>
      </c>
      <c r="D2937" s="57">
        <v>16.16</v>
      </c>
      <c r="E2937" s="56">
        <v>16.899999999999999</v>
      </c>
    </row>
    <row r="2938" spans="1:5" ht="22.5" x14ac:dyDescent="0.25">
      <c r="A2938" s="51">
        <v>89865</v>
      </c>
      <c r="B2938" s="30" t="s">
        <v>5527</v>
      </c>
      <c r="C2938" s="31" t="s">
        <v>25</v>
      </c>
      <c r="D2938" s="57">
        <v>17.29</v>
      </c>
      <c r="E2938" s="56">
        <v>18.059999999999999</v>
      </c>
    </row>
    <row r="2939" spans="1:5" ht="22.5" x14ac:dyDescent="0.25">
      <c r="A2939" s="51">
        <v>104316</v>
      </c>
      <c r="B2939" s="30" t="s">
        <v>5538</v>
      </c>
      <c r="C2939" s="31" t="s">
        <v>25</v>
      </c>
      <c r="D2939" s="57">
        <v>23.07</v>
      </c>
      <c r="E2939" s="56">
        <v>23.9</v>
      </c>
    </row>
    <row r="2940" spans="1:5" ht="22.5" x14ac:dyDescent="0.25">
      <c r="A2940" s="51">
        <v>102724</v>
      </c>
      <c r="B2940" s="30" t="s">
        <v>918</v>
      </c>
      <c r="C2940" s="31" t="s">
        <v>28</v>
      </c>
      <c r="D2940" s="57">
        <v>28.85</v>
      </c>
      <c r="E2940" s="56">
        <v>29.5</v>
      </c>
    </row>
    <row r="2941" spans="1:5" ht="22.5" x14ac:dyDescent="0.25">
      <c r="A2941" s="51">
        <v>102726</v>
      </c>
      <c r="B2941" s="30" t="s">
        <v>920</v>
      </c>
      <c r="C2941" s="31" t="s">
        <v>28</v>
      </c>
      <c r="D2941" s="57">
        <v>26.74</v>
      </c>
      <c r="E2941" s="56">
        <v>27.39</v>
      </c>
    </row>
    <row r="2942" spans="1:5" ht="22.5" x14ac:dyDescent="0.25">
      <c r="A2942" s="51">
        <v>102725</v>
      </c>
      <c r="B2942" s="30" t="s">
        <v>919</v>
      </c>
      <c r="C2942" s="31" t="s">
        <v>28</v>
      </c>
      <c r="D2942" s="57">
        <v>28.34</v>
      </c>
      <c r="E2942" s="56">
        <v>28.99</v>
      </c>
    </row>
    <row r="2943" spans="1:5" ht="45" x14ac:dyDescent="0.25">
      <c r="A2943" s="51">
        <v>102722</v>
      </c>
      <c r="B2943" s="30" t="s">
        <v>917</v>
      </c>
      <c r="C2943" s="31" t="s">
        <v>25</v>
      </c>
      <c r="D2943" s="57">
        <v>54.21</v>
      </c>
      <c r="E2943" s="56">
        <v>54.88</v>
      </c>
    </row>
    <row r="2944" spans="1:5" ht="33.75" x14ac:dyDescent="0.25">
      <c r="A2944" s="51">
        <v>102721</v>
      </c>
      <c r="B2944" s="30" t="s">
        <v>6354</v>
      </c>
      <c r="C2944" s="31" t="s">
        <v>25</v>
      </c>
      <c r="D2944" s="57">
        <v>0</v>
      </c>
      <c r="E2944" s="56">
        <v>0</v>
      </c>
    </row>
    <row r="2945" spans="1:5" ht="33.75" x14ac:dyDescent="0.25">
      <c r="A2945" s="51">
        <v>102723</v>
      </c>
      <c r="B2945" s="30" t="s">
        <v>4469</v>
      </c>
      <c r="C2945" s="31" t="s">
        <v>25</v>
      </c>
      <c r="D2945" s="57">
        <v>94.21</v>
      </c>
      <c r="E2945" s="56">
        <v>94.88</v>
      </c>
    </row>
    <row r="2946" spans="1:5" ht="45" x14ac:dyDescent="0.25">
      <c r="A2946" s="51">
        <v>102690</v>
      </c>
      <c r="B2946" s="30" t="s">
        <v>906</v>
      </c>
      <c r="C2946" s="31" t="s">
        <v>25</v>
      </c>
      <c r="D2946" s="57">
        <v>65.239999999999995</v>
      </c>
      <c r="E2946" s="56">
        <v>65.86</v>
      </c>
    </row>
    <row r="2947" spans="1:5" ht="33.75" x14ac:dyDescent="0.25">
      <c r="A2947" s="51">
        <v>102688</v>
      </c>
      <c r="B2947" s="30" t="s">
        <v>4434</v>
      </c>
      <c r="C2947" s="31" t="s">
        <v>25</v>
      </c>
      <c r="D2947" s="57">
        <v>47.98</v>
      </c>
      <c r="E2947" s="56">
        <v>48.57</v>
      </c>
    </row>
    <row r="2948" spans="1:5" ht="33.75" x14ac:dyDescent="0.25">
      <c r="A2948" s="51">
        <v>102689</v>
      </c>
      <c r="B2948" s="30" t="s">
        <v>4435</v>
      </c>
      <c r="C2948" s="31" t="s">
        <v>25</v>
      </c>
      <c r="D2948" s="57">
        <v>89.12</v>
      </c>
      <c r="E2948" s="56">
        <v>89.76</v>
      </c>
    </row>
    <row r="2949" spans="1:5" ht="45" x14ac:dyDescent="0.25">
      <c r="A2949" s="51">
        <v>102693</v>
      </c>
      <c r="B2949" s="30" t="s">
        <v>4436</v>
      </c>
      <c r="C2949" s="31" t="s">
        <v>25</v>
      </c>
      <c r="D2949" s="57">
        <v>106.38</v>
      </c>
      <c r="E2949" s="56">
        <v>107.04</v>
      </c>
    </row>
    <row r="2950" spans="1:5" ht="33.75" x14ac:dyDescent="0.25">
      <c r="A2950" s="51">
        <v>102694</v>
      </c>
      <c r="B2950" s="30" t="s">
        <v>4437</v>
      </c>
      <c r="C2950" s="31" t="s">
        <v>25</v>
      </c>
      <c r="D2950" s="57">
        <v>94.37</v>
      </c>
      <c r="E2950" s="56">
        <v>95.11</v>
      </c>
    </row>
    <row r="2951" spans="1:5" ht="45" x14ac:dyDescent="0.25">
      <c r="A2951" s="51">
        <v>102697</v>
      </c>
      <c r="B2951" s="30" t="s">
        <v>4439</v>
      </c>
      <c r="C2951" s="31" t="s">
        <v>25</v>
      </c>
      <c r="D2951" s="57">
        <v>111.6</v>
      </c>
      <c r="E2951" s="56">
        <v>112.37</v>
      </c>
    </row>
    <row r="2952" spans="1:5" ht="33.75" x14ac:dyDescent="0.25">
      <c r="A2952" s="51">
        <v>102696</v>
      </c>
      <c r="B2952" s="30" t="s">
        <v>4438</v>
      </c>
      <c r="C2952" s="31" t="s">
        <v>25</v>
      </c>
      <c r="D2952" s="57">
        <v>135.62</v>
      </c>
      <c r="E2952" s="56">
        <v>136.43</v>
      </c>
    </row>
    <row r="2953" spans="1:5" ht="45" x14ac:dyDescent="0.25">
      <c r="A2953" s="51">
        <v>102703</v>
      </c>
      <c r="B2953" s="30" t="s">
        <v>4440</v>
      </c>
      <c r="C2953" s="31" t="s">
        <v>25</v>
      </c>
      <c r="D2953" s="57">
        <v>152.85</v>
      </c>
      <c r="E2953" s="56">
        <v>153.69999999999999</v>
      </c>
    </row>
    <row r="2954" spans="1:5" ht="33.75" x14ac:dyDescent="0.25">
      <c r="A2954" s="51">
        <v>102678</v>
      </c>
      <c r="B2954" s="30" t="s">
        <v>900</v>
      </c>
      <c r="C2954" s="31" t="s">
        <v>25</v>
      </c>
      <c r="D2954" s="57">
        <v>141.1</v>
      </c>
      <c r="E2954" s="56">
        <v>141.84</v>
      </c>
    </row>
    <row r="2955" spans="1:5" ht="22.5" x14ac:dyDescent="0.25">
      <c r="A2955" s="51">
        <v>102679</v>
      </c>
      <c r="B2955" s="30" t="s">
        <v>901</v>
      </c>
      <c r="C2955" s="31" t="s">
        <v>25</v>
      </c>
      <c r="D2955" s="57">
        <v>155.11000000000001</v>
      </c>
      <c r="E2955" s="56">
        <v>155.77000000000001</v>
      </c>
    </row>
    <row r="2956" spans="1:5" ht="33.75" x14ac:dyDescent="0.25">
      <c r="A2956" s="51">
        <v>102673</v>
      </c>
      <c r="B2956" s="30" t="s">
        <v>897</v>
      </c>
      <c r="C2956" s="31" t="s">
        <v>25</v>
      </c>
      <c r="D2956" s="57">
        <v>195.98</v>
      </c>
      <c r="E2956" s="56">
        <v>197.79</v>
      </c>
    </row>
    <row r="2957" spans="1:5" ht="33.75" x14ac:dyDescent="0.25">
      <c r="A2957" s="51">
        <v>102677</v>
      </c>
      <c r="B2957" s="30" t="s">
        <v>899</v>
      </c>
      <c r="C2957" s="31" t="s">
        <v>25</v>
      </c>
      <c r="D2957" s="57">
        <v>189.94</v>
      </c>
      <c r="E2957" s="56">
        <v>191</v>
      </c>
    </row>
    <row r="2958" spans="1:5" ht="45" x14ac:dyDescent="0.25">
      <c r="A2958" s="51">
        <v>102683</v>
      </c>
      <c r="B2958" s="30" t="s">
        <v>903</v>
      </c>
      <c r="C2958" s="31" t="s">
        <v>25</v>
      </c>
      <c r="D2958" s="57">
        <v>201.47</v>
      </c>
      <c r="E2958" s="56">
        <v>202.75</v>
      </c>
    </row>
    <row r="2959" spans="1:5" ht="33.75" x14ac:dyDescent="0.25">
      <c r="A2959" s="51">
        <v>102687</v>
      </c>
      <c r="B2959" s="30" t="s">
        <v>905</v>
      </c>
      <c r="C2959" s="31" t="s">
        <v>25</v>
      </c>
      <c r="D2959" s="57">
        <v>210.07</v>
      </c>
      <c r="E2959" s="56">
        <v>211.16</v>
      </c>
    </row>
    <row r="2960" spans="1:5" ht="33.75" x14ac:dyDescent="0.25">
      <c r="A2960" s="51">
        <v>102670</v>
      </c>
      <c r="B2960" s="30" t="s">
        <v>896</v>
      </c>
      <c r="C2960" s="31" t="s">
        <v>25</v>
      </c>
      <c r="D2960" s="57">
        <v>132.97999999999999</v>
      </c>
      <c r="E2960" s="56">
        <v>133.72999999999999</v>
      </c>
    </row>
    <row r="2961" spans="1:5" ht="33.75" x14ac:dyDescent="0.25">
      <c r="A2961" s="51">
        <v>102674</v>
      </c>
      <c r="B2961" s="30" t="s">
        <v>898</v>
      </c>
      <c r="C2961" s="31" t="s">
        <v>25</v>
      </c>
      <c r="D2961" s="57">
        <v>147.69999999999999</v>
      </c>
      <c r="E2961" s="56">
        <v>148.37</v>
      </c>
    </row>
    <row r="2962" spans="1:5" ht="45" x14ac:dyDescent="0.25">
      <c r="A2962" s="51">
        <v>102680</v>
      </c>
      <c r="B2962" s="30" t="s">
        <v>902</v>
      </c>
      <c r="C2962" s="31" t="s">
        <v>25</v>
      </c>
      <c r="D2962" s="57">
        <v>152.97</v>
      </c>
      <c r="E2962" s="56">
        <v>153.79</v>
      </c>
    </row>
    <row r="2963" spans="1:5" ht="33.75" x14ac:dyDescent="0.25">
      <c r="A2963" s="51">
        <v>102684</v>
      </c>
      <c r="B2963" s="30" t="s">
        <v>904</v>
      </c>
      <c r="C2963" s="31" t="s">
        <v>25</v>
      </c>
      <c r="D2963" s="57">
        <v>166.99</v>
      </c>
      <c r="E2963" s="56">
        <v>167.71</v>
      </c>
    </row>
    <row r="2964" spans="1:5" ht="33.75" x14ac:dyDescent="0.25">
      <c r="A2964" s="51">
        <v>102672</v>
      </c>
      <c r="B2964" s="30" t="s">
        <v>3560</v>
      </c>
      <c r="C2964" s="31" t="s">
        <v>25</v>
      </c>
      <c r="D2964" s="57">
        <v>190.43</v>
      </c>
      <c r="E2964" s="56">
        <v>191.81</v>
      </c>
    </row>
    <row r="2965" spans="1:5" ht="33.75" x14ac:dyDescent="0.25">
      <c r="A2965" s="51">
        <v>102676</v>
      </c>
      <c r="B2965" s="30" t="s">
        <v>3561</v>
      </c>
      <c r="C2965" s="31" t="s">
        <v>25</v>
      </c>
      <c r="D2965" s="57">
        <v>194.7</v>
      </c>
      <c r="E2965" s="56">
        <v>195.62</v>
      </c>
    </row>
    <row r="2966" spans="1:5" ht="45" x14ac:dyDescent="0.25">
      <c r="A2966" s="51">
        <v>102681</v>
      </c>
      <c r="B2966" s="30" t="s">
        <v>3562</v>
      </c>
      <c r="C2966" s="31" t="s">
        <v>25</v>
      </c>
      <c r="D2966" s="57">
        <v>199.96</v>
      </c>
      <c r="E2966" s="56">
        <v>201.04</v>
      </c>
    </row>
    <row r="2967" spans="1:5" ht="33.75" x14ac:dyDescent="0.25">
      <c r="A2967" s="51">
        <v>102685</v>
      </c>
      <c r="B2967" s="30" t="s">
        <v>3563</v>
      </c>
      <c r="C2967" s="31" t="s">
        <v>25</v>
      </c>
      <c r="D2967" s="57">
        <v>214</v>
      </c>
      <c r="E2967" s="56">
        <v>214.96</v>
      </c>
    </row>
    <row r="2968" spans="1:5" ht="22.5" x14ac:dyDescent="0.25">
      <c r="A2968" s="51">
        <v>102664</v>
      </c>
      <c r="B2968" s="30" t="s">
        <v>892</v>
      </c>
      <c r="C2968" s="31" t="s">
        <v>25</v>
      </c>
      <c r="D2968" s="57">
        <v>48.8</v>
      </c>
      <c r="E2968" s="56">
        <v>49.19</v>
      </c>
    </row>
    <row r="2969" spans="1:5" ht="22.5" x14ac:dyDescent="0.25">
      <c r="A2969" s="51">
        <v>102665</v>
      </c>
      <c r="B2969" s="30" t="s">
        <v>893</v>
      </c>
      <c r="C2969" s="31" t="s">
        <v>25</v>
      </c>
      <c r="D2969" s="57">
        <v>26.21</v>
      </c>
      <c r="E2969" s="56">
        <v>26.56</v>
      </c>
    </row>
    <row r="2970" spans="1:5" ht="33.75" x14ac:dyDescent="0.25">
      <c r="A2970" s="51">
        <v>102663</v>
      </c>
      <c r="B2970" s="30" t="s">
        <v>891</v>
      </c>
      <c r="C2970" s="31" t="s">
        <v>25</v>
      </c>
      <c r="D2970" s="57">
        <v>78.63</v>
      </c>
      <c r="E2970" s="56">
        <v>79.22</v>
      </c>
    </row>
    <row r="2971" spans="1:5" ht="33.75" x14ac:dyDescent="0.25">
      <c r="A2971" s="51">
        <v>102669</v>
      </c>
      <c r="B2971" s="30" t="s">
        <v>895</v>
      </c>
      <c r="C2971" s="31" t="s">
        <v>25</v>
      </c>
      <c r="D2971" s="57">
        <v>96.72</v>
      </c>
      <c r="E2971" s="56">
        <v>97.34</v>
      </c>
    </row>
    <row r="2972" spans="1:5" ht="33.75" x14ac:dyDescent="0.25">
      <c r="A2972" s="51">
        <v>102661</v>
      </c>
      <c r="B2972" s="30" t="s">
        <v>890</v>
      </c>
      <c r="C2972" s="31" t="s">
        <v>25</v>
      </c>
      <c r="D2972" s="57">
        <v>42.23</v>
      </c>
      <c r="E2972" s="56">
        <v>42.62</v>
      </c>
    </row>
    <row r="2973" spans="1:5" ht="33.75" x14ac:dyDescent="0.25">
      <c r="A2973" s="51">
        <v>102666</v>
      </c>
      <c r="B2973" s="30" t="s">
        <v>894</v>
      </c>
      <c r="C2973" s="31" t="s">
        <v>25</v>
      </c>
      <c r="D2973" s="57">
        <v>59.49</v>
      </c>
      <c r="E2973" s="56">
        <v>59.91</v>
      </c>
    </row>
    <row r="2974" spans="1:5" ht="33.75" x14ac:dyDescent="0.25">
      <c r="A2974" s="51">
        <v>102662</v>
      </c>
      <c r="B2974" s="30" t="s">
        <v>3558</v>
      </c>
      <c r="C2974" s="31" t="s">
        <v>25</v>
      </c>
      <c r="D2974" s="57">
        <v>85.86</v>
      </c>
      <c r="E2974" s="56">
        <v>86.41</v>
      </c>
    </row>
    <row r="2975" spans="1:5" ht="33.75" x14ac:dyDescent="0.25">
      <c r="A2975" s="51">
        <v>102668</v>
      </c>
      <c r="B2975" s="30" t="s">
        <v>3559</v>
      </c>
      <c r="C2975" s="31" t="s">
        <v>25</v>
      </c>
      <c r="D2975" s="57">
        <v>103.12</v>
      </c>
      <c r="E2975" s="56">
        <v>103.7</v>
      </c>
    </row>
    <row r="2976" spans="1:5" ht="22.5" x14ac:dyDescent="0.25">
      <c r="A2976" s="51">
        <v>102718</v>
      </c>
      <c r="B2976" s="30" t="s">
        <v>915</v>
      </c>
      <c r="C2976" s="31" t="s">
        <v>29</v>
      </c>
      <c r="D2976" s="57">
        <v>190.96</v>
      </c>
      <c r="E2976" s="56">
        <v>193</v>
      </c>
    </row>
    <row r="2977" spans="1:5" ht="22.5" x14ac:dyDescent="0.25">
      <c r="A2977" s="51">
        <v>102716</v>
      </c>
      <c r="B2977" s="30" t="s">
        <v>913</v>
      </c>
      <c r="C2977" s="31" t="s">
        <v>29</v>
      </c>
      <c r="D2977" s="57">
        <v>179.29</v>
      </c>
      <c r="E2977" s="56">
        <v>180.05</v>
      </c>
    </row>
    <row r="2978" spans="1:5" ht="22.5" x14ac:dyDescent="0.25">
      <c r="A2978" s="51">
        <v>102719</v>
      </c>
      <c r="B2978" s="30" t="s">
        <v>916</v>
      </c>
      <c r="C2978" s="31" t="s">
        <v>29</v>
      </c>
      <c r="D2978" s="57">
        <v>155.88</v>
      </c>
      <c r="E2978" s="56">
        <v>157.91999999999999</v>
      </c>
    </row>
    <row r="2979" spans="1:5" ht="22.5" x14ac:dyDescent="0.25">
      <c r="A2979" s="51">
        <v>102717</v>
      </c>
      <c r="B2979" s="30" t="s">
        <v>914</v>
      </c>
      <c r="C2979" s="31" t="s">
        <v>29</v>
      </c>
      <c r="D2979" s="57">
        <v>144.21</v>
      </c>
      <c r="E2979" s="56">
        <v>144.97</v>
      </c>
    </row>
    <row r="2980" spans="1:5" ht="22.5" x14ac:dyDescent="0.25">
      <c r="A2980" s="51">
        <v>102720</v>
      </c>
      <c r="B2980" s="30" t="s">
        <v>6355</v>
      </c>
      <c r="C2980" s="31" t="s">
        <v>19</v>
      </c>
      <c r="D2980" s="57">
        <v>0</v>
      </c>
      <c r="E2980" s="56">
        <v>0</v>
      </c>
    </row>
    <row r="2981" spans="1:5" ht="33.75" x14ac:dyDescent="0.25">
      <c r="A2981" s="51">
        <v>102713</v>
      </c>
      <c r="B2981" s="30" t="s">
        <v>911</v>
      </c>
      <c r="C2981" s="31" t="s">
        <v>19</v>
      </c>
      <c r="D2981" s="57">
        <v>12.11</v>
      </c>
      <c r="E2981" s="56">
        <v>12.13</v>
      </c>
    </row>
    <row r="2982" spans="1:5" ht="33.75" x14ac:dyDescent="0.25">
      <c r="A2982" s="51">
        <v>102715</v>
      </c>
      <c r="B2982" s="30" t="s">
        <v>912</v>
      </c>
      <c r="C2982" s="31" t="s">
        <v>19</v>
      </c>
      <c r="D2982" s="57">
        <v>23.92</v>
      </c>
      <c r="E2982" s="56">
        <v>23.94</v>
      </c>
    </row>
    <row r="2983" spans="1:5" ht="33.75" x14ac:dyDescent="0.25">
      <c r="A2983" s="51">
        <v>103653</v>
      </c>
      <c r="B2983" s="30" t="s">
        <v>921</v>
      </c>
      <c r="C2983" s="31" t="s">
        <v>19</v>
      </c>
      <c r="D2983" s="57">
        <v>28.57</v>
      </c>
      <c r="E2983" s="56">
        <v>28.59</v>
      </c>
    </row>
    <row r="2984" spans="1:5" ht="33.75" x14ac:dyDescent="0.25">
      <c r="A2984" s="51">
        <v>102712</v>
      </c>
      <c r="B2984" s="30" t="s">
        <v>910</v>
      </c>
      <c r="C2984" s="31" t="s">
        <v>19</v>
      </c>
      <c r="D2984" s="57">
        <v>8.83</v>
      </c>
      <c r="E2984" s="56">
        <v>8.85</v>
      </c>
    </row>
    <row r="2985" spans="1:5" ht="33.75" x14ac:dyDescent="0.25">
      <c r="A2985" s="51">
        <v>102711</v>
      </c>
      <c r="B2985" s="30" t="s">
        <v>12403</v>
      </c>
      <c r="C2985" s="31" t="s">
        <v>28</v>
      </c>
      <c r="D2985" s="57">
        <v>72.05</v>
      </c>
      <c r="E2985" s="56">
        <v>74.150000000000006</v>
      </c>
    </row>
    <row r="2986" spans="1:5" ht="33.75" x14ac:dyDescent="0.25">
      <c r="A2986" s="51">
        <v>102710</v>
      </c>
      <c r="B2986" s="30" t="s">
        <v>909</v>
      </c>
      <c r="C2986" s="31" t="s">
        <v>28</v>
      </c>
      <c r="D2986" s="57">
        <v>57.17</v>
      </c>
      <c r="E2986" s="56">
        <v>59.27</v>
      </c>
    </row>
    <row r="2987" spans="1:5" ht="22.5" x14ac:dyDescent="0.25">
      <c r="A2987" s="51">
        <v>102709</v>
      </c>
      <c r="B2987" s="30" t="s">
        <v>12404</v>
      </c>
      <c r="C2987" s="31" t="s">
        <v>28</v>
      </c>
      <c r="D2987" s="57">
        <v>0</v>
      </c>
      <c r="E2987" s="56">
        <v>0</v>
      </c>
    </row>
    <row r="2988" spans="1:5" ht="22.5" x14ac:dyDescent="0.25">
      <c r="A2988" s="51">
        <v>102708</v>
      </c>
      <c r="B2988" s="30" t="s">
        <v>12405</v>
      </c>
      <c r="C2988" s="31" t="s">
        <v>28</v>
      </c>
      <c r="D2988" s="57">
        <v>24.03</v>
      </c>
      <c r="E2988" s="56">
        <v>25.08</v>
      </c>
    </row>
    <row r="2989" spans="1:5" ht="22.5" x14ac:dyDescent="0.25">
      <c r="A2989" s="51">
        <v>102707</v>
      </c>
      <c r="B2989" s="30" t="s">
        <v>908</v>
      </c>
      <c r="C2989" s="31" t="s">
        <v>25</v>
      </c>
      <c r="D2989" s="57">
        <v>52.8</v>
      </c>
      <c r="E2989" s="56">
        <v>53.1</v>
      </c>
    </row>
    <row r="2990" spans="1:5" ht="22.5" x14ac:dyDescent="0.25">
      <c r="A2990" s="51">
        <v>102704</v>
      </c>
      <c r="B2990" s="30" t="s">
        <v>907</v>
      </c>
      <c r="C2990" s="31" t="s">
        <v>25</v>
      </c>
      <c r="D2990" s="57">
        <v>11.52</v>
      </c>
      <c r="E2990" s="56">
        <v>11.54</v>
      </c>
    </row>
    <row r="2991" spans="1:5" ht="22.5" x14ac:dyDescent="0.25">
      <c r="A2991" s="51">
        <v>102705</v>
      </c>
      <c r="B2991" s="30" t="s">
        <v>3564</v>
      </c>
      <c r="C2991" s="31" t="s">
        <v>25</v>
      </c>
      <c r="D2991" s="57">
        <v>51.52</v>
      </c>
      <c r="E2991" s="56">
        <v>51.54</v>
      </c>
    </row>
    <row r="2992" spans="1:5" ht="22.5" x14ac:dyDescent="0.25">
      <c r="A2992" s="51">
        <v>98333</v>
      </c>
      <c r="B2992" s="30" t="s">
        <v>6356</v>
      </c>
      <c r="C2992" s="31" t="s">
        <v>19</v>
      </c>
      <c r="D2992" s="57">
        <v>0</v>
      </c>
      <c r="E2992" s="56">
        <v>0</v>
      </c>
    </row>
    <row r="2993" spans="1:5" ht="22.5" x14ac:dyDescent="0.25">
      <c r="A2993" s="51">
        <v>98332</v>
      </c>
      <c r="B2993" s="30" t="s">
        <v>6357</v>
      </c>
      <c r="C2993" s="31" t="s">
        <v>19</v>
      </c>
      <c r="D2993" s="57">
        <v>0</v>
      </c>
      <c r="E2993" s="56">
        <v>0</v>
      </c>
    </row>
    <row r="2994" spans="1:5" ht="22.5" x14ac:dyDescent="0.25">
      <c r="A2994" s="51">
        <v>98331</v>
      </c>
      <c r="B2994" s="30" t="s">
        <v>6358</v>
      </c>
      <c r="C2994" s="31" t="s">
        <v>19</v>
      </c>
      <c r="D2994" s="57">
        <v>0</v>
      </c>
      <c r="E2994" s="56">
        <v>0</v>
      </c>
    </row>
    <row r="2995" spans="1:5" ht="22.5" x14ac:dyDescent="0.25">
      <c r="A2995" s="51">
        <v>98327</v>
      </c>
      <c r="B2995" s="30" t="s">
        <v>6359</v>
      </c>
      <c r="C2995" s="31" t="s">
        <v>19</v>
      </c>
      <c r="D2995" s="57">
        <v>0</v>
      </c>
      <c r="E2995" s="56">
        <v>0</v>
      </c>
    </row>
    <row r="2996" spans="1:5" ht="22.5" x14ac:dyDescent="0.25">
      <c r="A2996" s="51">
        <v>98326</v>
      </c>
      <c r="B2996" s="30" t="s">
        <v>6360</v>
      </c>
      <c r="C2996" s="31" t="s">
        <v>19</v>
      </c>
      <c r="D2996" s="57">
        <v>0</v>
      </c>
      <c r="E2996" s="56">
        <v>0</v>
      </c>
    </row>
    <row r="2997" spans="1:5" ht="22.5" x14ac:dyDescent="0.25">
      <c r="A2997" s="51">
        <v>98325</v>
      </c>
      <c r="B2997" s="30" t="s">
        <v>6361</v>
      </c>
      <c r="C2997" s="31" t="s">
        <v>19</v>
      </c>
      <c r="D2997" s="57">
        <v>0</v>
      </c>
      <c r="E2997" s="56">
        <v>0</v>
      </c>
    </row>
    <row r="2998" spans="1:5" ht="22.5" x14ac:dyDescent="0.25">
      <c r="A2998" s="51">
        <v>98370</v>
      </c>
      <c r="B2998" s="30" t="s">
        <v>6362</v>
      </c>
      <c r="C2998" s="31" t="s">
        <v>19</v>
      </c>
      <c r="D2998" s="57">
        <v>0</v>
      </c>
      <c r="E2998" s="56">
        <v>0</v>
      </c>
    </row>
    <row r="2999" spans="1:5" ht="33.75" x14ac:dyDescent="0.25">
      <c r="A2999" s="51">
        <v>98389</v>
      </c>
      <c r="B2999" s="30" t="s">
        <v>6363</v>
      </c>
      <c r="C2999" s="31" t="s">
        <v>28</v>
      </c>
      <c r="D2999" s="57">
        <v>0</v>
      </c>
      <c r="E2999" s="56">
        <v>0</v>
      </c>
    </row>
    <row r="3000" spans="1:5" ht="33.75" x14ac:dyDescent="0.25">
      <c r="A3000" s="51">
        <v>98390</v>
      </c>
      <c r="B3000" s="30" t="s">
        <v>6364</v>
      </c>
      <c r="C3000" s="31" t="s">
        <v>28</v>
      </c>
      <c r="D3000" s="57">
        <v>0</v>
      </c>
      <c r="E3000" s="56">
        <v>0</v>
      </c>
    </row>
    <row r="3001" spans="1:5" ht="33.75" x14ac:dyDescent="0.25">
      <c r="A3001" s="51">
        <v>98391</v>
      </c>
      <c r="B3001" s="30" t="s">
        <v>6365</v>
      </c>
      <c r="C3001" s="31" t="s">
        <v>28</v>
      </c>
      <c r="D3001" s="57">
        <v>0</v>
      </c>
      <c r="E3001" s="56">
        <v>0</v>
      </c>
    </row>
    <row r="3002" spans="1:5" ht="33.75" x14ac:dyDescent="0.25">
      <c r="A3002" s="51">
        <v>98392</v>
      </c>
      <c r="B3002" s="30" t="s">
        <v>6366</v>
      </c>
      <c r="C3002" s="31" t="s">
        <v>28</v>
      </c>
      <c r="D3002" s="57">
        <v>0</v>
      </c>
      <c r="E3002" s="56">
        <v>0</v>
      </c>
    </row>
    <row r="3003" spans="1:5" ht="33.75" x14ac:dyDescent="0.25">
      <c r="A3003" s="51">
        <v>98393</v>
      </c>
      <c r="B3003" s="30" t="s">
        <v>6367</v>
      </c>
      <c r="C3003" s="31" t="s">
        <v>28</v>
      </c>
      <c r="D3003" s="57">
        <v>0</v>
      </c>
      <c r="E3003" s="56">
        <v>0</v>
      </c>
    </row>
    <row r="3004" spans="1:5" ht="33.75" x14ac:dyDescent="0.25">
      <c r="A3004" s="51">
        <v>98394</v>
      </c>
      <c r="B3004" s="30" t="s">
        <v>6368</v>
      </c>
      <c r="C3004" s="31" t="s">
        <v>28</v>
      </c>
      <c r="D3004" s="57">
        <v>0</v>
      </c>
      <c r="E3004" s="56">
        <v>0</v>
      </c>
    </row>
    <row r="3005" spans="1:5" ht="33.75" x14ac:dyDescent="0.25">
      <c r="A3005" s="51">
        <v>98395</v>
      </c>
      <c r="B3005" s="30" t="s">
        <v>6369</v>
      </c>
      <c r="C3005" s="31" t="s">
        <v>28</v>
      </c>
      <c r="D3005" s="57">
        <v>0</v>
      </c>
      <c r="E3005" s="56">
        <v>0</v>
      </c>
    </row>
    <row r="3006" spans="1:5" ht="33.75" x14ac:dyDescent="0.25">
      <c r="A3006" s="51">
        <v>98396</v>
      </c>
      <c r="B3006" s="30" t="s">
        <v>6370</v>
      </c>
      <c r="C3006" s="31" t="s">
        <v>28</v>
      </c>
      <c r="D3006" s="57">
        <v>0</v>
      </c>
      <c r="E3006" s="56">
        <v>0</v>
      </c>
    </row>
    <row r="3007" spans="1:5" ht="45" x14ac:dyDescent="0.25">
      <c r="A3007" s="51">
        <v>98369</v>
      </c>
      <c r="B3007" s="30" t="s">
        <v>6371</v>
      </c>
      <c r="C3007" s="31" t="s">
        <v>19</v>
      </c>
      <c r="D3007" s="57">
        <v>0</v>
      </c>
      <c r="E3007" s="56">
        <v>0</v>
      </c>
    </row>
    <row r="3008" spans="1:5" ht="45" x14ac:dyDescent="0.25">
      <c r="A3008" s="51">
        <v>98360</v>
      </c>
      <c r="B3008" s="30" t="s">
        <v>6372</v>
      </c>
      <c r="C3008" s="31" t="s">
        <v>19</v>
      </c>
      <c r="D3008" s="57">
        <v>0</v>
      </c>
      <c r="E3008" s="56">
        <v>0</v>
      </c>
    </row>
    <row r="3009" spans="1:5" ht="45" x14ac:dyDescent="0.25">
      <c r="A3009" s="51">
        <v>98368</v>
      </c>
      <c r="B3009" s="30" t="s">
        <v>6373</v>
      </c>
      <c r="C3009" s="31" t="s">
        <v>19</v>
      </c>
      <c r="D3009" s="57">
        <v>0</v>
      </c>
      <c r="E3009" s="56">
        <v>0</v>
      </c>
    </row>
    <row r="3010" spans="1:5" ht="45" x14ac:dyDescent="0.25">
      <c r="A3010" s="51">
        <v>98359</v>
      </c>
      <c r="B3010" s="30" t="s">
        <v>6374</v>
      </c>
      <c r="C3010" s="31" t="s">
        <v>19</v>
      </c>
      <c r="D3010" s="57">
        <v>0</v>
      </c>
      <c r="E3010" s="56">
        <v>0</v>
      </c>
    </row>
    <row r="3011" spans="1:5" ht="45" x14ac:dyDescent="0.25">
      <c r="A3011" s="51">
        <v>98367</v>
      </c>
      <c r="B3011" s="30" t="s">
        <v>6375</v>
      </c>
      <c r="C3011" s="31" t="s">
        <v>19</v>
      </c>
      <c r="D3011" s="57">
        <v>0</v>
      </c>
      <c r="E3011" s="56">
        <v>0</v>
      </c>
    </row>
    <row r="3012" spans="1:5" ht="45" x14ac:dyDescent="0.25">
      <c r="A3012" s="51">
        <v>98358</v>
      </c>
      <c r="B3012" s="30" t="s">
        <v>6376</v>
      </c>
      <c r="C3012" s="31" t="s">
        <v>19</v>
      </c>
      <c r="D3012" s="57">
        <v>0</v>
      </c>
      <c r="E3012" s="56">
        <v>0</v>
      </c>
    </row>
    <row r="3013" spans="1:5" ht="45" x14ac:dyDescent="0.25">
      <c r="A3013" s="51">
        <v>98352</v>
      </c>
      <c r="B3013" s="30" t="s">
        <v>6377</v>
      </c>
      <c r="C3013" s="31" t="s">
        <v>19</v>
      </c>
      <c r="D3013" s="57">
        <v>0</v>
      </c>
      <c r="E3013" s="56">
        <v>0</v>
      </c>
    </row>
    <row r="3014" spans="1:5" ht="33.75" x14ac:dyDescent="0.25">
      <c r="A3014" s="51">
        <v>98343</v>
      </c>
      <c r="B3014" s="30" t="s">
        <v>6378</v>
      </c>
      <c r="C3014" s="31" t="s">
        <v>19</v>
      </c>
      <c r="D3014" s="57">
        <v>0</v>
      </c>
      <c r="E3014" s="56">
        <v>0</v>
      </c>
    </row>
    <row r="3015" spans="1:5" ht="45" x14ac:dyDescent="0.25">
      <c r="A3015" s="51">
        <v>98351</v>
      </c>
      <c r="B3015" s="30" t="s">
        <v>6379</v>
      </c>
      <c r="C3015" s="31" t="s">
        <v>19</v>
      </c>
      <c r="D3015" s="57">
        <v>0</v>
      </c>
      <c r="E3015" s="56">
        <v>0</v>
      </c>
    </row>
    <row r="3016" spans="1:5" ht="33.75" x14ac:dyDescent="0.25">
      <c r="A3016" s="51">
        <v>98342</v>
      </c>
      <c r="B3016" s="30" t="s">
        <v>6380</v>
      </c>
      <c r="C3016" s="31" t="s">
        <v>19</v>
      </c>
      <c r="D3016" s="57">
        <v>0</v>
      </c>
      <c r="E3016" s="56">
        <v>0</v>
      </c>
    </row>
    <row r="3017" spans="1:5" ht="45" x14ac:dyDescent="0.25">
      <c r="A3017" s="51">
        <v>98350</v>
      </c>
      <c r="B3017" s="30" t="s">
        <v>6381</v>
      </c>
      <c r="C3017" s="31" t="s">
        <v>19</v>
      </c>
      <c r="D3017" s="57">
        <v>0</v>
      </c>
      <c r="E3017" s="56">
        <v>0</v>
      </c>
    </row>
    <row r="3018" spans="1:5" ht="33.75" x14ac:dyDescent="0.25">
      <c r="A3018" s="51">
        <v>98341</v>
      </c>
      <c r="B3018" s="30" t="s">
        <v>6382</v>
      </c>
      <c r="C3018" s="31" t="s">
        <v>19</v>
      </c>
      <c r="D3018" s="57">
        <v>0</v>
      </c>
      <c r="E3018" s="56">
        <v>0</v>
      </c>
    </row>
    <row r="3019" spans="1:5" ht="22.5" x14ac:dyDescent="0.25">
      <c r="A3019" s="51">
        <v>98381</v>
      </c>
      <c r="B3019" s="30" t="s">
        <v>6383</v>
      </c>
      <c r="C3019" s="31" t="s">
        <v>25</v>
      </c>
      <c r="D3019" s="57">
        <v>0</v>
      </c>
      <c r="E3019" s="56">
        <v>0</v>
      </c>
    </row>
    <row r="3020" spans="1:5" ht="22.5" x14ac:dyDescent="0.25">
      <c r="A3020" s="51">
        <v>98382</v>
      </c>
      <c r="B3020" s="30" t="s">
        <v>6384</v>
      </c>
      <c r="C3020" s="31" t="s">
        <v>25</v>
      </c>
      <c r="D3020" s="57">
        <v>0</v>
      </c>
      <c r="E3020" s="56">
        <v>0</v>
      </c>
    </row>
    <row r="3021" spans="1:5" ht="22.5" x14ac:dyDescent="0.25">
      <c r="A3021" s="51">
        <v>98383</v>
      </c>
      <c r="B3021" s="30" t="s">
        <v>6385</v>
      </c>
      <c r="C3021" s="31" t="s">
        <v>25</v>
      </c>
      <c r="D3021" s="57">
        <v>0</v>
      </c>
      <c r="E3021" s="56">
        <v>0</v>
      </c>
    </row>
    <row r="3022" spans="1:5" ht="22.5" x14ac:dyDescent="0.25">
      <c r="A3022" s="51">
        <v>98384</v>
      </c>
      <c r="B3022" s="30" t="s">
        <v>6386</v>
      </c>
      <c r="C3022" s="31" t="s">
        <v>25</v>
      </c>
      <c r="D3022" s="57">
        <v>0</v>
      </c>
      <c r="E3022" s="56">
        <v>0</v>
      </c>
    </row>
    <row r="3023" spans="1:5" ht="22.5" x14ac:dyDescent="0.25">
      <c r="A3023" s="51">
        <v>98385</v>
      </c>
      <c r="B3023" s="30" t="s">
        <v>6387</v>
      </c>
      <c r="C3023" s="31" t="s">
        <v>25</v>
      </c>
      <c r="D3023" s="57">
        <v>0</v>
      </c>
      <c r="E3023" s="56">
        <v>0</v>
      </c>
    </row>
    <row r="3024" spans="1:5" ht="22.5" x14ac:dyDescent="0.25">
      <c r="A3024" s="51">
        <v>98386</v>
      </c>
      <c r="B3024" s="30" t="s">
        <v>6388</v>
      </c>
      <c r="C3024" s="31" t="s">
        <v>25</v>
      </c>
      <c r="D3024" s="57">
        <v>0</v>
      </c>
      <c r="E3024" s="56">
        <v>0</v>
      </c>
    </row>
    <row r="3025" spans="1:5" ht="22.5" x14ac:dyDescent="0.25">
      <c r="A3025" s="51">
        <v>98387</v>
      </c>
      <c r="B3025" s="30" t="s">
        <v>6389</v>
      </c>
      <c r="C3025" s="31" t="s">
        <v>25</v>
      </c>
      <c r="D3025" s="57">
        <v>0</v>
      </c>
      <c r="E3025" s="56">
        <v>0</v>
      </c>
    </row>
    <row r="3026" spans="1:5" ht="22.5" x14ac:dyDescent="0.25">
      <c r="A3026" s="51">
        <v>98388</v>
      </c>
      <c r="B3026" s="30" t="s">
        <v>6390</v>
      </c>
      <c r="C3026" s="31" t="s">
        <v>25</v>
      </c>
      <c r="D3026" s="57">
        <v>0</v>
      </c>
      <c r="E3026" s="56">
        <v>0</v>
      </c>
    </row>
    <row r="3027" spans="1:5" ht="45" x14ac:dyDescent="0.25">
      <c r="A3027" s="51">
        <v>98346</v>
      </c>
      <c r="B3027" s="30" t="s">
        <v>6391</v>
      </c>
      <c r="C3027" s="31" t="s">
        <v>19</v>
      </c>
      <c r="D3027" s="57">
        <v>0</v>
      </c>
      <c r="E3027" s="56">
        <v>0</v>
      </c>
    </row>
    <row r="3028" spans="1:5" ht="45" x14ac:dyDescent="0.25">
      <c r="A3028" s="51">
        <v>98363</v>
      </c>
      <c r="B3028" s="30" t="s">
        <v>6392</v>
      </c>
      <c r="C3028" s="31" t="s">
        <v>19</v>
      </c>
      <c r="D3028" s="57">
        <v>0</v>
      </c>
      <c r="E3028" s="56">
        <v>0</v>
      </c>
    </row>
    <row r="3029" spans="1:5" ht="45" x14ac:dyDescent="0.25">
      <c r="A3029" s="51">
        <v>98354</v>
      </c>
      <c r="B3029" s="30" t="s">
        <v>6393</v>
      </c>
      <c r="C3029" s="31" t="s">
        <v>19</v>
      </c>
      <c r="D3029" s="57">
        <v>0</v>
      </c>
      <c r="E3029" s="56">
        <v>0</v>
      </c>
    </row>
    <row r="3030" spans="1:5" ht="33.75" x14ac:dyDescent="0.25">
      <c r="A3030" s="51">
        <v>98337</v>
      </c>
      <c r="B3030" s="30" t="s">
        <v>6394</v>
      </c>
      <c r="C3030" s="31" t="s">
        <v>19</v>
      </c>
      <c r="D3030" s="57">
        <v>0</v>
      </c>
      <c r="E3030" s="56">
        <v>0</v>
      </c>
    </row>
    <row r="3031" spans="1:5" ht="45" x14ac:dyDescent="0.25">
      <c r="A3031" s="51">
        <v>98345</v>
      </c>
      <c r="B3031" s="30" t="s">
        <v>6395</v>
      </c>
      <c r="C3031" s="31" t="s">
        <v>19</v>
      </c>
      <c r="D3031" s="57">
        <v>0</v>
      </c>
      <c r="E3031" s="56">
        <v>0</v>
      </c>
    </row>
    <row r="3032" spans="1:5" ht="45" x14ac:dyDescent="0.25">
      <c r="A3032" s="51">
        <v>98362</v>
      </c>
      <c r="B3032" s="30" t="s">
        <v>6396</v>
      </c>
      <c r="C3032" s="31" t="s">
        <v>19</v>
      </c>
      <c r="D3032" s="57">
        <v>0</v>
      </c>
      <c r="E3032" s="56">
        <v>0</v>
      </c>
    </row>
    <row r="3033" spans="1:5" ht="45" x14ac:dyDescent="0.25">
      <c r="A3033" s="51">
        <v>98403</v>
      </c>
      <c r="B3033" s="30" t="s">
        <v>6397</v>
      </c>
      <c r="C3033" s="31" t="s">
        <v>19</v>
      </c>
      <c r="D3033" s="57">
        <v>0</v>
      </c>
      <c r="E3033" s="56">
        <v>0</v>
      </c>
    </row>
    <row r="3034" spans="1:5" ht="33.75" x14ac:dyDescent="0.25">
      <c r="A3034" s="51">
        <v>98335</v>
      </c>
      <c r="B3034" s="30" t="s">
        <v>6398</v>
      </c>
      <c r="C3034" s="31" t="s">
        <v>19</v>
      </c>
      <c r="D3034" s="57">
        <v>0</v>
      </c>
      <c r="E3034" s="56">
        <v>0</v>
      </c>
    </row>
    <row r="3035" spans="1:5" ht="45" x14ac:dyDescent="0.25">
      <c r="A3035" s="51">
        <v>98344</v>
      </c>
      <c r="B3035" s="30" t="s">
        <v>6399</v>
      </c>
      <c r="C3035" s="31" t="s">
        <v>19</v>
      </c>
      <c r="D3035" s="57">
        <v>0</v>
      </c>
      <c r="E3035" s="56">
        <v>0</v>
      </c>
    </row>
    <row r="3036" spans="1:5" ht="45" x14ac:dyDescent="0.25">
      <c r="A3036" s="51">
        <v>98361</v>
      </c>
      <c r="B3036" s="30" t="s">
        <v>6400</v>
      </c>
      <c r="C3036" s="31" t="s">
        <v>19</v>
      </c>
      <c r="D3036" s="57">
        <v>0</v>
      </c>
      <c r="E3036" s="56">
        <v>0</v>
      </c>
    </row>
    <row r="3037" spans="1:5" ht="45" x14ac:dyDescent="0.25">
      <c r="A3037" s="51">
        <v>98353</v>
      </c>
      <c r="B3037" s="30" t="s">
        <v>6401</v>
      </c>
      <c r="C3037" s="31" t="s">
        <v>19</v>
      </c>
      <c r="D3037" s="57">
        <v>0</v>
      </c>
      <c r="E3037" s="56">
        <v>0</v>
      </c>
    </row>
    <row r="3038" spans="1:5" ht="33.75" x14ac:dyDescent="0.25">
      <c r="A3038" s="51">
        <v>98334</v>
      </c>
      <c r="B3038" s="30" t="s">
        <v>6402</v>
      </c>
      <c r="C3038" s="31" t="s">
        <v>19</v>
      </c>
      <c r="D3038" s="57">
        <v>0</v>
      </c>
      <c r="E3038" s="56">
        <v>0</v>
      </c>
    </row>
    <row r="3039" spans="1:5" ht="22.5" x14ac:dyDescent="0.25">
      <c r="A3039" s="51">
        <v>98371</v>
      </c>
      <c r="B3039" s="30" t="s">
        <v>6403</v>
      </c>
      <c r="C3039" s="31" t="s">
        <v>19</v>
      </c>
      <c r="D3039" s="57">
        <v>0</v>
      </c>
      <c r="E3039" s="56">
        <v>0</v>
      </c>
    </row>
    <row r="3040" spans="1:5" x14ac:dyDescent="0.25">
      <c r="A3040" s="51">
        <v>98397</v>
      </c>
      <c r="B3040" s="30" t="s">
        <v>4757</v>
      </c>
      <c r="C3040" s="31" t="s">
        <v>19</v>
      </c>
      <c r="D3040" s="57">
        <v>12.46</v>
      </c>
      <c r="E3040" s="56">
        <v>12.82</v>
      </c>
    </row>
    <row r="3041" spans="1:5" ht="33.75" x14ac:dyDescent="0.25">
      <c r="A3041" s="51">
        <v>97280</v>
      </c>
      <c r="B3041" s="30" t="s">
        <v>6404</v>
      </c>
      <c r="C3041" s="31" t="s">
        <v>28</v>
      </c>
      <c r="D3041" s="57">
        <v>111.4</v>
      </c>
      <c r="E3041" s="56">
        <v>112.58</v>
      </c>
    </row>
    <row r="3042" spans="1:5" ht="33.75" x14ac:dyDescent="0.25">
      <c r="A3042" s="51">
        <v>97275</v>
      </c>
      <c r="B3042" s="30" t="s">
        <v>6405</v>
      </c>
      <c r="C3042" s="31" t="s">
        <v>28</v>
      </c>
      <c r="D3042" s="57">
        <v>101.23</v>
      </c>
      <c r="E3042" s="56">
        <v>102.11</v>
      </c>
    </row>
    <row r="3043" spans="1:5" ht="33.75" x14ac:dyDescent="0.25">
      <c r="A3043" s="51">
        <v>97279</v>
      </c>
      <c r="B3043" s="30" t="s">
        <v>6406</v>
      </c>
      <c r="C3043" s="31" t="s">
        <v>28</v>
      </c>
      <c r="D3043" s="57">
        <v>105.56</v>
      </c>
      <c r="E3043" s="56">
        <v>106.6</v>
      </c>
    </row>
    <row r="3044" spans="1:5" ht="33.75" x14ac:dyDescent="0.25">
      <c r="A3044" s="51">
        <v>97285</v>
      </c>
      <c r="B3044" s="30" t="s">
        <v>6407</v>
      </c>
      <c r="C3044" s="31" t="s">
        <v>28</v>
      </c>
      <c r="D3044" s="57">
        <v>114.94</v>
      </c>
      <c r="E3044" s="56">
        <v>116.29</v>
      </c>
    </row>
    <row r="3045" spans="1:5" ht="33.75" x14ac:dyDescent="0.25">
      <c r="A3045" s="51">
        <v>97286</v>
      </c>
      <c r="B3045" s="30" t="s">
        <v>6408</v>
      </c>
      <c r="C3045" s="31" t="s">
        <v>28</v>
      </c>
      <c r="D3045" s="57">
        <v>119.65</v>
      </c>
      <c r="E3045" s="56">
        <v>121.14</v>
      </c>
    </row>
    <row r="3046" spans="1:5" ht="33.75" x14ac:dyDescent="0.25">
      <c r="A3046" s="51">
        <v>97291</v>
      </c>
      <c r="B3046" s="30" t="s">
        <v>6409</v>
      </c>
      <c r="C3046" s="31" t="s">
        <v>28</v>
      </c>
      <c r="D3046" s="57">
        <v>131.82</v>
      </c>
      <c r="E3046" s="56">
        <v>133.65</v>
      </c>
    </row>
    <row r="3047" spans="1:5" ht="33.75" x14ac:dyDescent="0.25">
      <c r="A3047" s="51">
        <v>97292</v>
      </c>
      <c r="B3047" s="30" t="s">
        <v>6410</v>
      </c>
      <c r="C3047" s="31" t="s">
        <v>28</v>
      </c>
      <c r="D3047" s="57">
        <v>143.21</v>
      </c>
      <c r="E3047" s="56">
        <v>145.34</v>
      </c>
    </row>
    <row r="3048" spans="1:5" ht="33.75" x14ac:dyDescent="0.25">
      <c r="A3048" s="51">
        <v>97297</v>
      </c>
      <c r="B3048" s="30" t="s">
        <v>6411</v>
      </c>
      <c r="C3048" s="31" t="s">
        <v>28</v>
      </c>
      <c r="D3048" s="57">
        <v>165.32</v>
      </c>
      <c r="E3048" s="56">
        <v>167.77</v>
      </c>
    </row>
    <row r="3049" spans="1:5" ht="33.75" x14ac:dyDescent="0.25">
      <c r="A3049" s="51">
        <v>97298</v>
      </c>
      <c r="B3049" s="30" t="s">
        <v>6412</v>
      </c>
      <c r="C3049" s="31" t="s">
        <v>28</v>
      </c>
      <c r="D3049" s="57">
        <v>196.88</v>
      </c>
      <c r="E3049" s="56">
        <v>199.96</v>
      </c>
    </row>
    <row r="3050" spans="1:5" ht="33.75" x14ac:dyDescent="0.25">
      <c r="A3050" s="51">
        <v>97303</v>
      </c>
      <c r="B3050" s="30" t="s">
        <v>6413</v>
      </c>
      <c r="C3050" s="31" t="s">
        <v>28</v>
      </c>
      <c r="D3050" s="57">
        <v>240.15</v>
      </c>
      <c r="E3050" s="56">
        <v>243.86</v>
      </c>
    </row>
    <row r="3051" spans="1:5" ht="33.75" x14ac:dyDescent="0.25">
      <c r="A3051" s="51">
        <v>97304</v>
      </c>
      <c r="B3051" s="30" t="s">
        <v>6414</v>
      </c>
      <c r="C3051" s="31" t="s">
        <v>28</v>
      </c>
      <c r="D3051" s="57">
        <v>291.05</v>
      </c>
      <c r="E3051" s="56">
        <v>295.39999999999998</v>
      </c>
    </row>
    <row r="3052" spans="1:5" ht="33.75" x14ac:dyDescent="0.25">
      <c r="A3052" s="51">
        <v>97309</v>
      </c>
      <c r="B3052" s="30" t="s">
        <v>6415</v>
      </c>
      <c r="C3052" s="31" t="s">
        <v>28</v>
      </c>
      <c r="D3052" s="57">
        <v>411.53</v>
      </c>
      <c r="E3052" s="56">
        <v>416.49</v>
      </c>
    </row>
    <row r="3053" spans="1:5" ht="33.75" x14ac:dyDescent="0.25">
      <c r="A3053" s="51">
        <v>97310</v>
      </c>
      <c r="B3053" s="30" t="s">
        <v>6416</v>
      </c>
      <c r="C3053" s="31" t="s">
        <v>28</v>
      </c>
      <c r="D3053" s="57">
        <v>482.45</v>
      </c>
      <c r="E3053" s="56">
        <v>488.05</v>
      </c>
    </row>
    <row r="3054" spans="1:5" ht="33.75" x14ac:dyDescent="0.25">
      <c r="A3054" s="51">
        <v>97282</v>
      </c>
      <c r="B3054" s="30" t="s">
        <v>6417</v>
      </c>
      <c r="C3054" s="31" t="s">
        <v>28</v>
      </c>
      <c r="D3054" s="57">
        <v>111.4</v>
      </c>
      <c r="E3054" s="56">
        <v>112.58</v>
      </c>
    </row>
    <row r="3055" spans="1:5" ht="33.75" x14ac:dyDescent="0.25">
      <c r="A3055" s="51">
        <v>97276</v>
      </c>
      <c r="B3055" s="30" t="s">
        <v>6418</v>
      </c>
      <c r="C3055" s="31" t="s">
        <v>28</v>
      </c>
      <c r="D3055" s="57">
        <v>102.34</v>
      </c>
      <c r="E3055" s="56">
        <v>103.22</v>
      </c>
    </row>
    <row r="3056" spans="1:5" ht="33.75" x14ac:dyDescent="0.25">
      <c r="A3056" s="51">
        <v>97281</v>
      </c>
      <c r="B3056" s="30" t="s">
        <v>6419</v>
      </c>
      <c r="C3056" s="31" t="s">
        <v>28</v>
      </c>
      <c r="D3056" s="57">
        <v>106.02</v>
      </c>
      <c r="E3056" s="56">
        <v>107.06</v>
      </c>
    </row>
    <row r="3057" spans="1:5" ht="33.75" x14ac:dyDescent="0.25">
      <c r="A3057" s="51">
        <v>97287</v>
      </c>
      <c r="B3057" s="30" t="s">
        <v>6420</v>
      </c>
      <c r="C3057" s="31" t="s">
        <v>28</v>
      </c>
      <c r="D3057" s="57">
        <v>115.44</v>
      </c>
      <c r="E3057" s="56">
        <v>116.79</v>
      </c>
    </row>
    <row r="3058" spans="1:5" ht="33.75" x14ac:dyDescent="0.25">
      <c r="A3058" s="51">
        <v>97288</v>
      </c>
      <c r="B3058" s="30" t="s">
        <v>6421</v>
      </c>
      <c r="C3058" s="31" t="s">
        <v>28</v>
      </c>
      <c r="D3058" s="57">
        <v>123.07</v>
      </c>
      <c r="E3058" s="56">
        <v>124.56</v>
      </c>
    </row>
    <row r="3059" spans="1:5" ht="33.75" x14ac:dyDescent="0.25">
      <c r="A3059" s="51">
        <v>97293</v>
      </c>
      <c r="B3059" s="30" t="s">
        <v>6422</v>
      </c>
      <c r="C3059" s="31" t="s">
        <v>28</v>
      </c>
      <c r="D3059" s="57">
        <v>131.82</v>
      </c>
      <c r="E3059" s="56">
        <v>133.65</v>
      </c>
    </row>
    <row r="3060" spans="1:5" ht="33.75" x14ac:dyDescent="0.25">
      <c r="A3060" s="51">
        <v>97294</v>
      </c>
      <c r="B3060" s="30" t="s">
        <v>6423</v>
      </c>
      <c r="C3060" s="31" t="s">
        <v>28</v>
      </c>
      <c r="D3060" s="57">
        <v>143.21</v>
      </c>
      <c r="E3060" s="56">
        <v>145.34</v>
      </c>
    </row>
    <row r="3061" spans="1:5" ht="33.75" x14ac:dyDescent="0.25">
      <c r="A3061" s="51">
        <v>97299</v>
      </c>
      <c r="B3061" s="30" t="s">
        <v>6424</v>
      </c>
      <c r="C3061" s="31" t="s">
        <v>28</v>
      </c>
      <c r="D3061" s="57">
        <v>165.32</v>
      </c>
      <c r="E3061" s="56">
        <v>167.77</v>
      </c>
    </row>
    <row r="3062" spans="1:5" ht="33.75" x14ac:dyDescent="0.25">
      <c r="A3062" s="51">
        <v>97300</v>
      </c>
      <c r="B3062" s="30" t="s">
        <v>6425</v>
      </c>
      <c r="C3062" s="31" t="s">
        <v>28</v>
      </c>
      <c r="D3062" s="57">
        <v>196.88</v>
      </c>
      <c r="E3062" s="56">
        <v>199.96</v>
      </c>
    </row>
    <row r="3063" spans="1:5" ht="33.75" x14ac:dyDescent="0.25">
      <c r="A3063" s="51">
        <v>97305</v>
      </c>
      <c r="B3063" s="30" t="s">
        <v>6426</v>
      </c>
      <c r="C3063" s="31" t="s">
        <v>28</v>
      </c>
      <c r="D3063" s="57">
        <v>233.65</v>
      </c>
      <c r="E3063" s="56">
        <v>237.36</v>
      </c>
    </row>
    <row r="3064" spans="1:5" ht="33.75" x14ac:dyDescent="0.25">
      <c r="A3064" s="51">
        <v>97306</v>
      </c>
      <c r="B3064" s="30" t="s">
        <v>6427</v>
      </c>
      <c r="C3064" s="31" t="s">
        <v>28</v>
      </c>
      <c r="D3064" s="57">
        <v>305.12</v>
      </c>
      <c r="E3064" s="56">
        <v>309.47000000000003</v>
      </c>
    </row>
    <row r="3065" spans="1:5" ht="33.75" x14ac:dyDescent="0.25">
      <c r="A3065" s="51">
        <v>97311</v>
      </c>
      <c r="B3065" s="30" t="s">
        <v>6428</v>
      </c>
      <c r="C3065" s="31" t="s">
        <v>28</v>
      </c>
      <c r="D3065" s="57">
        <v>368.65</v>
      </c>
      <c r="E3065" s="56">
        <v>373.61</v>
      </c>
    </row>
    <row r="3066" spans="1:5" ht="33.75" x14ac:dyDescent="0.25">
      <c r="A3066" s="51">
        <v>97312</v>
      </c>
      <c r="B3066" s="30" t="s">
        <v>6429</v>
      </c>
      <c r="C3066" s="31" t="s">
        <v>28</v>
      </c>
      <c r="D3066" s="57">
        <v>482.45</v>
      </c>
      <c r="E3066" s="56">
        <v>488.05</v>
      </c>
    </row>
    <row r="3067" spans="1:5" ht="33.75" x14ac:dyDescent="0.25">
      <c r="A3067" s="51">
        <v>97278</v>
      </c>
      <c r="B3067" s="30" t="s">
        <v>6430</v>
      </c>
      <c r="C3067" s="31" t="s">
        <v>28</v>
      </c>
      <c r="D3067" s="57">
        <v>115.59</v>
      </c>
      <c r="E3067" s="56">
        <v>116.77</v>
      </c>
    </row>
    <row r="3068" spans="1:5" ht="33.75" x14ac:dyDescent="0.25">
      <c r="A3068" s="51">
        <v>97274</v>
      </c>
      <c r="B3068" s="30" t="s">
        <v>6431</v>
      </c>
      <c r="C3068" s="31" t="s">
        <v>28</v>
      </c>
      <c r="D3068" s="57">
        <v>104.82</v>
      </c>
      <c r="E3068" s="56">
        <v>105.7</v>
      </c>
    </row>
    <row r="3069" spans="1:5" ht="33.75" x14ac:dyDescent="0.25">
      <c r="A3069" s="51">
        <v>97283</v>
      </c>
      <c r="B3069" s="30" t="s">
        <v>6432</v>
      </c>
      <c r="C3069" s="31" t="s">
        <v>28</v>
      </c>
      <c r="D3069" s="57">
        <v>117.75</v>
      </c>
      <c r="E3069" s="56">
        <v>119.1</v>
      </c>
    </row>
    <row r="3070" spans="1:5" ht="33.75" x14ac:dyDescent="0.25">
      <c r="A3070" s="51">
        <v>97284</v>
      </c>
      <c r="B3070" s="30" t="s">
        <v>6433</v>
      </c>
      <c r="C3070" s="31" t="s">
        <v>28</v>
      </c>
      <c r="D3070" s="57">
        <v>131.04</v>
      </c>
      <c r="E3070" s="56">
        <v>132.53</v>
      </c>
    </row>
    <row r="3071" spans="1:5" ht="33.75" x14ac:dyDescent="0.25">
      <c r="A3071" s="51">
        <v>97289</v>
      </c>
      <c r="B3071" s="30" t="s">
        <v>6434</v>
      </c>
      <c r="C3071" s="31" t="s">
        <v>28</v>
      </c>
      <c r="D3071" s="57">
        <v>145.61000000000001</v>
      </c>
      <c r="E3071" s="56">
        <v>147.44</v>
      </c>
    </row>
    <row r="3072" spans="1:5" ht="33.75" x14ac:dyDescent="0.25">
      <c r="A3072" s="51">
        <v>97290</v>
      </c>
      <c r="B3072" s="30" t="s">
        <v>6435</v>
      </c>
      <c r="C3072" s="31" t="s">
        <v>28</v>
      </c>
      <c r="D3072" s="57">
        <v>148.34</v>
      </c>
      <c r="E3072" s="56">
        <v>150.47</v>
      </c>
    </row>
    <row r="3073" spans="1:5" ht="33.75" x14ac:dyDescent="0.25">
      <c r="A3073" s="51">
        <v>97295</v>
      </c>
      <c r="B3073" s="30" t="s">
        <v>6436</v>
      </c>
      <c r="C3073" s="31" t="s">
        <v>28</v>
      </c>
      <c r="D3073" s="57">
        <v>179.86</v>
      </c>
      <c r="E3073" s="56">
        <v>182.31</v>
      </c>
    </row>
    <row r="3074" spans="1:5" ht="33.75" x14ac:dyDescent="0.25">
      <c r="A3074" s="51">
        <v>97296</v>
      </c>
      <c r="B3074" s="30" t="s">
        <v>6437</v>
      </c>
      <c r="C3074" s="31" t="s">
        <v>28</v>
      </c>
      <c r="D3074" s="57">
        <v>215.11</v>
      </c>
      <c r="E3074" s="56">
        <v>218.19</v>
      </c>
    </row>
    <row r="3075" spans="1:5" ht="33.75" x14ac:dyDescent="0.25">
      <c r="A3075" s="51">
        <v>97301</v>
      </c>
      <c r="B3075" s="30" t="s">
        <v>6438</v>
      </c>
      <c r="C3075" s="31" t="s">
        <v>28</v>
      </c>
      <c r="D3075" s="57">
        <v>272.99</v>
      </c>
      <c r="E3075" s="56">
        <v>276.7</v>
      </c>
    </row>
    <row r="3076" spans="1:5" ht="33.75" x14ac:dyDescent="0.25">
      <c r="A3076" s="51">
        <v>97302</v>
      </c>
      <c r="B3076" s="30" t="s">
        <v>6439</v>
      </c>
      <c r="C3076" s="31" t="s">
        <v>28</v>
      </c>
      <c r="D3076" s="57">
        <v>319.10000000000002</v>
      </c>
      <c r="E3076" s="56">
        <v>323.45</v>
      </c>
    </row>
    <row r="3077" spans="1:5" ht="33.75" x14ac:dyDescent="0.25">
      <c r="A3077" s="51">
        <v>97307</v>
      </c>
      <c r="B3077" s="30" t="s">
        <v>6440</v>
      </c>
      <c r="C3077" s="31" t="s">
        <v>28</v>
      </c>
      <c r="D3077" s="57">
        <v>407.24</v>
      </c>
      <c r="E3077" s="56">
        <v>412.2</v>
      </c>
    </row>
    <row r="3078" spans="1:5" ht="33.75" x14ac:dyDescent="0.25">
      <c r="A3078" s="51">
        <v>97277</v>
      </c>
      <c r="B3078" s="30" t="s">
        <v>6441</v>
      </c>
      <c r="C3078" s="31" t="s">
        <v>28</v>
      </c>
      <c r="D3078" s="57">
        <v>109.98</v>
      </c>
      <c r="E3078" s="56">
        <v>111.02</v>
      </c>
    </row>
    <row r="3079" spans="1:5" ht="33.75" x14ac:dyDescent="0.25">
      <c r="A3079" s="51">
        <v>97308</v>
      </c>
      <c r="B3079" s="30" t="s">
        <v>6442</v>
      </c>
      <c r="C3079" s="31" t="s">
        <v>28</v>
      </c>
      <c r="D3079" s="57">
        <v>461.19</v>
      </c>
      <c r="E3079" s="56">
        <v>466.79</v>
      </c>
    </row>
    <row r="3080" spans="1:5" ht="33.75" x14ac:dyDescent="0.25">
      <c r="A3080" s="51">
        <v>97238</v>
      </c>
      <c r="B3080" s="30" t="s">
        <v>12406</v>
      </c>
      <c r="C3080" s="31" t="s">
        <v>25</v>
      </c>
      <c r="D3080" s="57">
        <v>110.02</v>
      </c>
      <c r="E3080" s="56">
        <v>112.08</v>
      </c>
    </row>
    <row r="3081" spans="1:5" ht="33.75" x14ac:dyDescent="0.25">
      <c r="A3081" s="51">
        <v>97239</v>
      </c>
      <c r="B3081" s="30" t="s">
        <v>6443</v>
      </c>
      <c r="C3081" s="31" t="s">
        <v>25</v>
      </c>
      <c r="D3081" s="57">
        <v>114.16</v>
      </c>
      <c r="E3081" s="56">
        <v>116.31</v>
      </c>
    </row>
    <row r="3082" spans="1:5" ht="33.75" x14ac:dyDescent="0.25">
      <c r="A3082" s="51">
        <v>97240</v>
      </c>
      <c r="B3082" s="30" t="s">
        <v>6444</v>
      </c>
      <c r="C3082" s="31" t="s">
        <v>25</v>
      </c>
      <c r="D3082" s="57">
        <v>116.99</v>
      </c>
      <c r="E3082" s="56">
        <v>119.2</v>
      </c>
    </row>
    <row r="3083" spans="1:5" ht="33.75" x14ac:dyDescent="0.25">
      <c r="A3083" s="51">
        <v>97241</v>
      </c>
      <c r="B3083" s="30" t="s">
        <v>6445</v>
      </c>
      <c r="C3083" s="31" t="s">
        <v>25</v>
      </c>
      <c r="D3083" s="57">
        <v>123.54</v>
      </c>
      <c r="E3083" s="56">
        <v>125.89</v>
      </c>
    </row>
    <row r="3084" spans="1:5" ht="33.75" x14ac:dyDescent="0.25">
      <c r="A3084" s="51">
        <v>97242</v>
      </c>
      <c r="B3084" s="30" t="s">
        <v>6446</v>
      </c>
      <c r="C3084" s="31" t="s">
        <v>25</v>
      </c>
      <c r="D3084" s="57">
        <v>130.69999999999999</v>
      </c>
      <c r="E3084" s="56">
        <v>133.19999999999999</v>
      </c>
    </row>
    <row r="3085" spans="1:5" ht="33.75" x14ac:dyDescent="0.25">
      <c r="A3085" s="51">
        <v>97243</v>
      </c>
      <c r="B3085" s="30" t="s">
        <v>6447</v>
      </c>
      <c r="C3085" s="31" t="s">
        <v>25</v>
      </c>
      <c r="D3085" s="57">
        <v>154.5</v>
      </c>
      <c r="E3085" s="56">
        <v>157.13</v>
      </c>
    </row>
    <row r="3086" spans="1:5" ht="33.75" x14ac:dyDescent="0.25">
      <c r="A3086" s="51">
        <v>97244</v>
      </c>
      <c r="B3086" s="30" t="s">
        <v>6448</v>
      </c>
      <c r="C3086" s="31" t="s">
        <v>25</v>
      </c>
      <c r="D3086" s="57">
        <v>172.36</v>
      </c>
      <c r="E3086" s="56">
        <v>175.26</v>
      </c>
    </row>
    <row r="3087" spans="1:5" ht="33.75" x14ac:dyDescent="0.25">
      <c r="A3087" s="51">
        <v>97245</v>
      </c>
      <c r="B3087" s="30" t="s">
        <v>6449</v>
      </c>
      <c r="C3087" s="31" t="s">
        <v>25</v>
      </c>
      <c r="D3087" s="57">
        <v>205.16</v>
      </c>
      <c r="E3087" s="56">
        <v>208.35</v>
      </c>
    </row>
    <row r="3088" spans="1:5" ht="33.75" x14ac:dyDescent="0.25">
      <c r="A3088" s="51">
        <v>97236</v>
      </c>
      <c r="B3088" s="30" t="s">
        <v>6450</v>
      </c>
      <c r="C3088" s="31" t="s">
        <v>25</v>
      </c>
      <c r="D3088" s="57">
        <v>103.11</v>
      </c>
      <c r="E3088" s="56">
        <v>105.03</v>
      </c>
    </row>
    <row r="3089" spans="1:5" ht="33.75" x14ac:dyDescent="0.25">
      <c r="A3089" s="51">
        <v>97246</v>
      </c>
      <c r="B3089" s="30" t="s">
        <v>6451</v>
      </c>
      <c r="C3089" s="31" t="s">
        <v>25</v>
      </c>
      <c r="D3089" s="57">
        <v>224.47</v>
      </c>
      <c r="E3089" s="56">
        <v>227.95</v>
      </c>
    </row>
    <row r="3090" spans="1:5" ht="33.75" x14ac:dyDescent="0.25">
      <c r="A3090" s="51">
        <v>97247</v>
      </c>
      <c r="B3090" s="30" t="s">
        <v>6452</v>
      </c>
      <c r="C3090" s="31" t="s">
        <v>25</v>
      </c>
      <c r="D3090" s="57">
        <v>263.22000000000003</v>
      </c>
      <c r="E3090" s="56">
        <v>266.95999999999998</v>
      </c>
    </row>
    <row r="3091" spans="1:5" ht="33.75" x14ac:dyDescent="0.25">
      <c r="A3091" s="51">
        <v>97237</v>
      </c>
      <c r="B3091" s="30" t="s">
        <v>6453</v>
      </c>
      <c r="C3091" s="31" t="s">
        <v>25</v>
      </c>
      <c r="D3091" s="57">
        <v>106.51</v>
      </c>
      <c r="E3091" s="56">
        <v>108.5</v>
      </c>
    </row>
    <row r="3092" spans="1:5" ht="33.75" x14ac:dyDescent="0.25">
      <c r="A3092" s="51">
        <v>97248</v>
      </c>
      <c r="B3092" s="30" t="s">
        <v>6454</v>
      </c>
      <c r="C3092" s="31" t="s">
        <v>25</v>
      </c>
      <c r="D3092" s="57">
        <v>292.08</v>
      </c>
      <c r="E3092" s="56">
        <v>296.11</v>
      </c>
    </row>
    <row r="3093" spans="1:5" ht="33.75" x14ac:dyDescent="0.25">
      <c r="A3093" s="51">
        <v>97251</v>
      </c>
      <c r="B3093" s="30" t="s">
        <v>6455</v>
      </c>
      <c r="C3093" s="31" t="s">
        <v>28</v>
      </c>
      <c r="D3093" s="57">
        <v>95.98</v>
      </c>
      <c r="E3093" s="56">
        <v>96.77</v>
      </c>
    </row>
    <row r="3094" spans="1:5" ht="33.75" x14ac:dyDescent="0.25">
      <c r="A3094" s="51">
        <v>97254</v>
      </c>
      <c r="B3094" s="30" t="s">
        <v>6456</v>
      </c>
      <c r="C3094" s="31" t="s">
        <v>28</v>
      </c>
      <c r="D3094" s="57">
        <v>98.56</v>
      </c>
      <c r="E3094" s="56">
        <v>99.46</v>
      </c>
    </row>
    <row r="3095" spans="1:5" ht="33.75" x14ac:dyDescent="0.25">
      <c r="A3095" s="51">
        <v>97255</v>
      </c>
      <c r="B3095" s="30" t="s">
        <v>6457</v>
      </c>
      <c r="C3095" s="31" t="s">
        <v>28</v>
      </c>
      <c r="D3095" s="57">
        <v>100.35</v>
      </c>
      <c r="E3095" s="56">
        <v>101.36</v>
      </c>
    </row>
    <row r="3096" spans="1:5" ht="33.75" x14ac:dyDescent="0.25">
      <c r="A3096" s="51">
        <v>97249</v>
      </c>
      <c r="B3096" s="30" t="s">
        <v>6458</v>
      </c>
      <c r="C3096" s="31" t="s">
        <v>28</v>
      </c>
      <c r="D3096" s="57">
        <v>92.08</v>
      </c>
      <c r="E3096" s="56">
        <v>92.65</v>
      </c>
    </row>
    <row r="3097" spans="1:5" ht="33.75" x14ac:dyDescent="0.25">
      <c r="A3097" s="51">
        <v>97250</v>
      </c>
      <c r="B3097" s="30" t="s">
        <v>6459</v>
      </c>
      <c r="C3097" s="31" t="s">
        <v>28</v>
      </c>
      <c r="D3097" s="57">
        <v>94.08</v>
      </c>
      <c r="E3097" s="56">
        <v>94.77</v>
      </c>
    </row>
    <row r="3098" spans="1:5" ht="33.75" x14ac:dyDescent="0.25">
      <c r="A3098" s="51">
        <v>97258</v>
      </c>
      <c r="B3098" s="30" t="s">
        <v>6460</v>
      </c>
      <c r="C3098" s="31" t="s">
        <v>28</v>
      </c>
      <c r="D3098" s="57">
        <v>104.16</v>
      </c>
      <c r="E3098" s="56">
        <v>105.38</v>
      </c>
    </row>
    <row r="3099" spans="1:5" ht="33.75" x14ac:dyDescent="0.25">
      <c r="A3099" s="51">
        <v>97259</v>
      </c>
      <c r="B3099" s="30" t="s">
        <v>6461</v>
      </c>
      <c r="C3099" s="31" t="s">
        <v>28</v>
      </c>
      <c r="D3099" s="57">
        <v>108.82</v>
      </c>
      <c r="E3099" s="56">
        <v>110.25</v>
      </c>
    </row>
    <row r="3100" spans="1:5" ht="33.75" x14ac:dyDescent="0.25">
      <c r="A3100" s="51">
        <v>97262</v>
      </c>
      <c r="B3100" s="30" t="s">
        <v>6462</v>
      </c>
      <c r="C3100" s="31" t="s">
        <v>28</v>
      </c>
      <c r="D3100" s="57">
        <v>116.25</v>
      </c>
      <c r="E3100" s="56">
        <v>117.88</v>
      </c>
    </row>
    <row r="3101" spans="1:5" ht="33.75" x14ac:dyDescent="0.25">
      <c r="A3101" s="51">
        <v>97263</v>
      </c>
      <c r="B3101" s="30" t="s">
        <v>6463</v>
      </c>
      <c r="C3101" s="31" t="s">
        <v>28</v>
      </c>
      <c r="D3101" s="57">
        <v>124.96</v>
      </c>
      <c r="E3101" s="56">
        <v>127.01</v>
      </c>
    </row>
    <row r="3102" spans="1:5" ht="33.75" x14ac:dyDescent="0.25">
      <c r="A3102" s="51">
        <v>97266</v>
      </c>
      <c r="B3102" s="30" t="s">
        <v>6464</v>
      </c>
      <c r="C3102" s="31" t="s">
        <v>28</v>
      </c>
      <c r="D3102" s="57">
        <v>137.31</v>
      </c>
      <c r="E3102" s="56">
        <v>139.78</v>
      </c>
    </row>
    <row r="3103" spans="1:5" ht="33.75" x14ac:dyDescent="0.25">
      <c r="A3103" s="51">
        <v>97267</v>
      </c>
      <c r="B3103" s="30" t="s">
        <v>6465</v>
      </c>
      <c r="C3103" s="31" t="s">
        <v>28</v>
      </c>
      <c r="D3103" s="57">
        <v>146.94999999999999</v>
      </c>
      <c r="E3103" s="56">
        <v>149.85</v>
      </c>
    </row>
    <row r="3104" spans="1:5" ht="33.75" x14ac:dyDescent="0.25">
      <c r="A3104" s="51">
        <v>97270</v>
      </c>
      <c r="B3104" s="30" t="s">
        <v>6466</v>
      </c>
      <c r="C3104" s="31" t="s">
        <v>28</v>
      </c>
      <c r="D3104" s="57">
        <v>158.16999999999999</v>
      </c>
      <c r="E3104" s="56">
        <v>161.49</v>
      </c>
    </row>
    <row r="3105" spans="1:5" ht="33.75" x14ac:dyDescent="0.25">
      <c r="A3105" s="51">
        <v>97271</v>
      </c>
      <c r="B3105" s="30" t="s">
        <v>6467</v>
      </c>
      <c r="C3105" s="31" t="s">
        <v>28</v>
      </c>
      <c r="D3105" s="57">
        <v>167.21</v>
      </c>
      <c r="E3105" s="56">
        <v>170.95</v>
      </c>
    </row>
    <row r="3106" spans="1:5" ht="33.75" x14ac:dyDescent="0.25">
      <c r="A3106" s="51">
        <v>97252</v>
      </c>
      <c r="B3106" s="30" t="s">
        <v>6468</v>
      </c>
      <c r="C3106" s="31" t="s">
        <v>28</v>
      </c>
      <c r="D3106" s="57">
        <v>101.66</v>
      </c>
      <c r="E3106" s="56">
        <v>102.41</v>
      </c>
    </row>
    <row r="3107" spans="1:5" ht="33.75" x14ac:dyDescent="0.25">
      <c r="A3107" s="51">
        <v>97257</v>
      </c>
      <c r="B3107" s="30" t="s">
        <v>6469</v>
      </c>
      <c r="C3107" s="31" t="s">
        <v>28</v>
      </c>
      <c r="D3107" s="57">
        <v>105.04</v>
      </c>
      <c r="E3107" s="56">
        <v>105.88</v>
      </c>
    </row>
    <row r="3108" spans="1:5" ht="33.75" x14ac:dyDescent="0.25">
      <c r="A3108" s="51">
        <v>97256</v>
      </c>
      <c r="B3108" s="30" t="s">
        <v>6470</v>
      </c>
      <c r="C3108" s="31" t="s">
        <v>28</v>
      </c>
      <c r="D3108" s="57">
        <v>108.11</v>
      </c>
      <c r="E3108" s="56">
        <v>109.06</v>
      </c>
    </row>
    <row r="3109" spans="1:5" ht="33.75" x14ac:dyDescent="0.25">
      <c r="A3109" s="51">
        <v>97253</v>
      </c>
      <c r="B3109" s="30" t="s">
        <v>6471</v>
      </c>
      <c r="C3109" s="31" t="s">
        <v>28</v>
      </c>
      <c r="D3109" s="57">
        <v>98.78</v>
      </c>
      <c r="E3109" s="56">
        <v>99.42</v>
      </c>
    </row>
    <row r="3110" spans="1:5" ht="33.75" x14ac:dyDescent="0.25">
      <c r="A3110" s="51">
        <v>97261</v>
      </c>
      <c r="B3110" s="30" t="s">
        <v>6472</v>
      </c>
      <c r="C3110" s="31" t="s">
        <v>28</v>
      </c>
      <c r="D3110" s="57">
        <v>113.02</v>
      </c>
      <c r="E3110" s="56">
        <v>114.12</v>
      </c>
    </row>
    <row r="3111" spans="1:5" ht="33.75" x14ac:dyDescent="0.25">
      <c r="A3111" s="51">
        <v>97260</v>
      </c>
      <c r="B3111" s="30" t="s">
        <v>6473</v>
      </c>
      <c r="C3111" s="31" t="s">
        <v>28</v>
      </c>
      <c r="D3111" s="57">
        <v>118.76</v>
      </c>
      <c r="E3111" s="56">
        <v>120.08</v>
      </c>
    </row>
    <row r="3112" spans="1:5" ht="33.75" x14ac:dyDescent="0.25">
      <c r="A3112" s="51">
        <v>97265</v>
      </c>
      <c r="B3112" s="30" t="s">
        <v>6474</v>
      </c>
      <c r="C3112" s="31" t="s">
        <v>28</v>
      </c>
      <c r="D3112" s="57">
        <v>134.03</v>
      </c>
      <c r="E3112" s="56">
        <v>135.55000000000001</v>
      </c>
    </row>
    <row r="3113" spans="1:5" ht="33.75" x14ac:dyDescent="0.25">
      <c r="A3113" s="51">
        <v>97264</v>
      </c>
      <c r="B3113" s="30" t="s">
        <v>6475</v>
      </c>
      <c r="C3113" s="31" t="s">
        <v>28</v>
      </c>
      <c r="D3113" s="57">
        <v>149.5</v>
      </c>
      <c r="E3113" s="56">
        <v>151.34</v>
      </c>
    </row>
    <row r="3114" spans="1:5" ht="33.75" x14ac:dyDescent="0.25">
      <c r="A3114" s="51">
        <v>97269</v>
      </c>
      <c r="B3114" s="30" t="s">
        <v>6476</v>
      </c>
      <c r="C3114" s="31" t="s">
        <v>28</v>
      </c>
      <c r="D3114" s="57">
        <v>165.98</v>
      </c>
      <c r="E3114" s="56">
        <v>168.24</v>
      </c>
    </row>
    <row r="3115" spans="1:5" ht="33.75" x14ac:dyDescent="0.25">
      <c r="A3115" s="51">
        <v>97268</v>
      </c>
      <c r="B3115" s="30" t="s">
        <v>6477</v>
      </c>
      <c r="C3115" s="31" t="s">
        <v>28</v>
      </c>
      <c r="D3115" s="57">
        <v>181.1</v>
      </c>
      <c r="E3115" s="56">
        <v>183.78</v>
      </c>
    </row>
    <row r="3116" spans="1:5" ht="33.75" x14ac:dyDescent="0.25">
      <c r="A3116" s="51">
        <v>97273</v>
      </c>
      <c r="B3116" s="30" t="s">
        <v>6478</v>
      </c>
      <c r="C3116" s="31" t="s">
        <v>28</v>
      </c>
      <c r="D3116" s="57">
        <v>212.58</v>
      </c>
      <c r="E3116" s="56">
        <v>215.69</v>
      </c>
    </row>
    <row r="3117" spans="1:5" ht="33.75" x14ac:dyDescent="0.25">
      <c r="A3117" s="51">
        <v>97272</v>
      </c>
      <c r="B3117" s="30" t="s">
        <v>6479</v>
      </c>
      <c r="C3117" s="31" t="s">
        <v>28</v>
      </c>
      <c r="D3117" s="57">
        <v>239.15</v>
      </c>
      <c r="E3117" s="56">
        <v>242.67</v>
      </c>
    </row>
    <row r="3118" spans="1:5" ht="33.75" x14ac:dyDescent="0.25">
      <c r="A3118" s="51">
        <v>97315</v>
      </c>
      <c r="B3118" s="30" t="s">
        <v>6480</v>
      </c>
      <c r="C3118" s="31" t="s">
        <v>28</v>
      </c>
      <c r="D3118" s="57">
        <v>168.16</v>
      </c>
      <c r="E3118" s="56">
        <v>169.76</v>
      </c>
    </row>
    <row r="3119" spans="1:5" ht="33.75" x14ac:dyDescent="0.25">
      <c r="A3119" s="51">
        <v>97316</v>
      </c>
      <c r="B3119" s="30" t="s">
        <v>6481</v>
      </c>
      <c r="C3119" s="31" t="s">
        <v>28</v>
      </c>
      <c r="D3119" s="57">
        <v>173.14</v>
      </c>
      <c r="E3119" s="56">
        <v>174.94</v>
      </c>
    </row>
    <row r="3120" spans="1:5" ht="33.75" x14ac:dyDescent="0.25">
      <c r="A3120" s="51">
        <v>97317</v>
      </c>
      <c r="B3120" s="30" t="s">
        <v>6482</v>
      </c>
      <c r="C3120" s="31" t="s">
        <v>28</v>
      </c>
      <c r="D3120" s="57">
        <v>181.43</v>
      </c>
      <c r="E3120" s="56">
        <v>183.44</v>
      </c>
    </row>
    <row r="3121" spans="1:5" ht="33.75" x14ac:dyDescent="0.25">
      <c r="A3121" s="51">
        <v>97318</v>
      </c>
      <c r="B3121" s="30" t="s">
        <v>6483</v>
      </c>
      <c r="C3121" s="31" t="s">
        <v>28</v>
      </c>
      <c r="D3121" s="57">
        <v>195.01</v>
      </c>
      <c r="E3121" s="56">
        <v>197.44</v>
      </c>
    </row>
    <row r="3122" spans="1:5" ht="33.75" x14ac:dyDescent="0.25">
      <c r="A3122" s="51">
        <v>97319</v>
      </c>
      <c r="B3122" s="30" t="s">
        <v>6484</v>
      </c>
      <c r="C3122" s="31" t="s">
        <v>28</v>
      </c>
      <c r="D3122" s="57">
        <v>206.84</v>
      </c>
      <c r="E3122" s="56">
        <v>209.69</v>
      </c>
    </row>
    <row r="3123" spans="1:5" ht="33.75" x14ac:dyDescent="0.25">
      <c r="A3123" s="51">
        <v>97320</v>
      </c>
      <c r="B3123" s="30" t="s">
        <v>6485</v>
      </c>
      <c r="C3123" s="31" t="s">
        <v>28</v>
      </c>
      <c r="D3123" s="57">
        <v>229.7</v>
      </c>
      <c r="E3123" s="56">
        <v>232.96</v>
      </c>
    </row>
    <row r="3124" spans="1:5" ht="33.75" x14ac:dyDescent="0.25">
      <c r="A3124" s="51">
        <v>97321</v>
      </c>
      <c r="B3124" s="30" t="s">
        <v>6486</v>
      </c>
      <c r="C3124" s="31" t="s">
        <v>28</v>
      </c>
      <c r="D3124" s="57">
        <v>264.58</v>
      </c>
      <c r="E3124" s="56">
        <v>268.69</v>
      </c>
    </row>
    <row r="3125" spans="1:5" ht="33.75" x14ac:dyDescent="0.25">
      <c r="A3125" s="51">
        <v>97322</v>
      </c>
      <c r="B3125" s="30" t="s">
        <v>6487</v>
      </c>
      <c r="C3125" s="31" t="s">
        <v>28</v>
      </c>
      <c r="D3125" s="57">
        <v>342.15</v>
      </c>
      <c r="E3125" s="56">
        <v>347.09</v>
      </c>
    </row>
    <row r="3126" spans="1:5" ht="33.75" x14ac:dyDescent="0.25">
      <c r="A3126" s="51">
        <v>97313</v>
      </c>
      <c r="B3126" s="30" t="s">
        <v>6488</v>
      </c>
      <c r="C3126" s="31" t="s">
        <v>28</v>
      </c>
      <c r="D3126" s="57">
        <v>155.15</v>
      </c>
      <c r="E3126" s="56">
        <v>156.31</v>
      </c>
    </row>
    <row r="3127" spans="1:5" ht="33.75" x14ac:dyDescent="0.25">
      <c r="A3127" s="51">
        <v>97323</v>
      </c>
      <c r="B3127" s="30" t="s">
        <v>6489</v>
      </c>
      <c r="C3127" s="31" t="s">
        <v>28</v>
      </c>
      <c r="D3127" s="57">
        <v>394.22</v>
      </c>
      <c r="E3127" s="56">
        <v>400.01</v>
      </c>
    </row>
    <row r="3128" spans="1:5" ht="33.75" x14ac:dyDescent="0.25">
      <c r="A3128" s="51">
        <v>97324</v>
      </c>
      <c r="B3128" s="30" t="s">
        <v>6490</v>
      </c>
      <c r="C3128" s="31" t="s">
        <v>28</v>
      </c>
      <c r="D3128" s="57">
        <v>465.15</v>
      </c>
      <c r="E3128" s="56">
        <v>471.78</v>
      </c>
    </row>
    <row r="3129" spans="1:5" ht="33.75" x14ac:dyDescent="0.25">
      <c r="A3129" s="51">
        <v>97314</v>
      </c>
      <c r="B3129" s="30" t="s">
        <v>6491</v>
      </c>
      <c r="C3129" s="31" t="s">
        <v>28</v>
      </c>
      <c r="D3129" s="57">
        <v>162.24</v>
      </c>
      <c r="E3129" s="56">
        <v>163.62</v>
      </c>
    </row>
    <row r="3130" spans="1:5" ht="33.75" x14ac:dyDescent="0.25">
      <c r="A3130" s="51">
        <v>97325</v>
      </c>
      <c r="B3130" s="30" t="s">
        <v>6492</v>
      </c>
      <c r="C3130" s="31" t="s">
        <v>28</v>
      </c>
      <c r="D3130" s="57">
        <v>543.74</v>
      </c>
      <c r="E3130" s="56">
        <v>551.21</v>
      </c>
    </row>
    <row r="3131" spans="1:5" ht="33.75" x14ac:dyDescent="0.25">
      <c r="A3131" s="51">
        <v>103518</v>
      </c>
      <c r="B3131" s="30" t="s">
        <v>13868</v>
      </c>
      <c r="C3131" s="31" t="s">
        <v>28</v>
      </c>
      <c r="D3131" s="57">
        <v>0</v>
      </c>
      <c r="E3131" s="56">
        <v>0</v>
      </c>
    </row>
    <row r="3132" spans="1:5" ht="45" x14ac:dyDescent="0.25">
      <c r="A3132" s="51">
        <v>103517</v>
      </c>
      <c r="B3132" s="30" t="s">
        <v>13869</v>
      </c>
      <c r="C3132" s="31" t="s">
        <v>28</v>
      </c>
      <c r="D3132" s="57">
        <v>3321.51</v>
      </c>
      <c r="E3132" s="56">
        <v>3326.34</v>
      </c>
    </row>
    <row r="3133" spans="1:5" ht="33.75" x14ac:dyDescent="0.25">
      <c r="A3133" s="51">
        <v>103519</v>
      </c>
      <c r="B3133" s="30" t="s">
        <v>13870</v>
      </c>
      <c r="C3133" s="31" t="s">
        <v>28</v>
      </c>
      <c r="D3133" s="57">
        <v>11.68</v>
      </c>
      <c r="E3133" s="56">
        <v>11.98</v>
      </c>
    </row>
    <row r="3134" spans="1:5" ht="22.5" x14ac:dyDescent="0.25">
      <c r="A3134" s="51">
        <v>103515</v>
      </c>
      <c r="B3134" s="30" t="s">
        <v>13871</v>
      </c>
      <c r="C3134" s="31" t="s">
        <v>28</v>
      </c>
      <c r="D3134" s="57">
        <v>0</v>
      </c>
      <c r="E3134" s="56">
        <v>0</v>
      </c>
    </row>
    <row r="3135" spans="1:5" ht="22.5" x14ac:dyDescent="0.25">
      <c r="A3135" s="51">
        <v>103502</v>
      </c>
      <c r="B3135" s="30" t="s">
        <v>13872</v>
      </c>
      <c r="C3135" s="31" t="s">
        <v>25</v>
      </c>
      <c r="D3135" s="57">
        <v>0</v>
      </c>
      <c r="E3135" s="56">
        <v>0</v>
      </c>
    </row>
    <row r="3136" spans="1:5" ht="22.5" x14ac:dyDescent="0.25">
      <c r="A3136" s="51">
        <v>103503</v>
      </c>
      <c r="B3136" s="30" t="s">
        <v>13873</v>
      </c>
      <c r="C3136" s="31" t="s">
        <v>25</v>
      </c>
      <c r="D3136" s="57">
        <v>0</v>
      </c>
      <c r="E3136" s="56">
        <v>0</v>
      </c>
    </row>
    <row r="3137" spans="1:5" ht="22.5" x14ac:dyDescent="0.25">
      <c r="A3137" s="51">
        <v>103499</v>
      </c>
      <c r="B3137" s="30" t="s">
        <v>13874</v>
      </c>
      <c r="C3137" s="31" t="s">
        <v>28</v>
      </c>
      <c r="D3137" s="57">
        <v>0</v>
      </c>
      <c r="E3137" s="56">
        <v>0</v>
      </c>
    </row>
    <row r="3138" spans="1:5" ht="22.5" x14ac:dyDescent="0.25">
      <c r="A3138" s="51">
        <v>103501</v>
      </c>
      <c r="B3138" s="30" t="s">
        <v>13875</v>
      </c>
      <c r="C3138" s="31" t="s">
        <v>28</v>
      </c>
      <c r="D3138" s="57">
        <v>0</v>
      </c>
      <c r="E3138" s="56">
        <v>0</v>
      </c>
    </row>
    <row r="3139" spans="1:5" ht="22.5" x14ac:dyDescent="0.25">
      <c r="A3139" s="51">
        <v>103500</v>
      </c>
      <c r="B3139" s="30" t="s">
        <v>13876</v>
      </c>
      <c r="C3139" s="31" t="s">
        <v>28</v>
      </c>
      <c r="D3139" s="57">
        <v>0</v>
      </c>
      <c r="E3139" s="56">
        <v>0</v>
      </c>
    </row>
    <row r="3140" spans="1:5" ht="33.75" x14ac:dyDescent="0.25">
      <c r="A3140" s="51">
        <v>106678</v>
      </c>
      <c r="B3140" s="30" t="s">
        <v>13877</v>
      </c>
      <c r="C3140" s="31" t="s">
        <v>28</v>
      </c>
      <c r="D3140" s="57">
        <v>0</v>
      </c>
      <c r="E3140" s="56">
        <v>0</v>
      </c>
    </row>
    <row r="3141" spans="1:5" ht="33.75" x14ac:dyDescent="0.25">
      <c r="A3141" s="51">
        <v>106680</v>
      </c>
      <c r="B3141" s="30" t="s">
        <v>13878</v>
      </c>
      <c r="C3141" s="31" t="s">
        <v>28</v>
      </c>
      <c r="D3141" s="57">
        <v>0</v>
      </c>
      <c r="E3141" s="56">
        <v>0</v>
      </c>
    </row>
    <row r="3142" spans="1:5" ht="33.75" x14ac:dyDescent="0.25">
      <c r="A3142" s="51">
        <v>106679</v>
      </c>
      <c r="B3142" s="30" t="s">
        <v>13879</v>
      </c>
      <c r="C3142" s="31" t="s">
        <v>28</v>
      </c>
      <c r="D3142" s="57">
        <v>0</v>
      </c>
      <c r="E3142" s="56">
        <v>0</v>
      </c>
    </row>
    <row r="3143" spans="1:5" ht="33.75" x14ac:dyDescent="0.25">
      <c r="A3143" s="51">
        <v>103496</v>
      </c>
      <c r="B3143" s="30" t="s">
        <v>13880</v>
      </c>
      <c r="C3143" s="31" t="s">
        <v>28</v>
      </c>
      <c r="D3143" s="57">
        <v>0</v>
      </c>
      <c r="E3143" s="56">
        <v>0</v>
      </c>
    </row>
    <row r="3144" spans="1:5" ht="33.75" x14ac:dyDescent="0.25">
      <c r="A3144" s="51">
        <v>103498</v>
      </c>
      <c r="B3144" s="30" t="s">
        <v>13881</v>
      </c>
      <c r="C3144" s="31" t="s">
        <v>28</v>
      </c>
      <c r="D3144" s="57">
        <v>0</v>
      </c>
      <c r="E3144" s="56">
        <v>0</v>
      </c>
    </row>
    <row r="3145" spans="1:5" ht="33.75" x14ac:dyDescent="0.25">
      <c r="A3145" s="51">
        <v>103497</v>
      </c>
      <c r="B3145" s="30" t="s">
        <v>13882</v>
      </c>
      <c r="C3145" s="31" t="s">
        <v>28</v>
      </c>
      <c r="D3145" s="57">
        <v>0</v>
      </c>
      <c r="E3145" s="56">
        <v>0</v>
      </c>
    </row>
    <row r="3146" spans="1:5" ht="22.5" x14ac:dyDescent="0.25">
      <c r="A3146" s="51">
        <v>103516</v>
      </c>
      <c r="B3146" s="30" t="s">
        <v>13883</v>
      </c>
      <c r="C3146" s="31" t="s">
        <v>28</v>
      </c>
      <c r="D3146" s="57">
        <v>0</v>
      </c>
      <c r="E3146" s="56">
        <v>0</v>
      </c>
    </row>
    <row r="3147" spans="1:5" ht="22.5" x14ac:dyDescent="0.25">
      <c r="A3147" s="51">
        <v>103506</v>
      </c>
      <c r="B3147" s="30" t="s">
        <v>13884</v>
      </c>
      <c r="C3147" s="31" t="s">
        <v>28</v>
      </c>
      <c r="D3147" s="57">
        <v>0</v>
      </c>
      <c r="E3147" s="56">
        <v>0</v>
      </c>
    </row>
    <row r="3148" spans="1:5" ht="22.5" x14ac:dyDescent="0.25">
      <c r="A3148" s="51">
        <v>106681</v>
      </c>
      <c r="B3148" s="30" t="s">
        <v>13885</v>
      </c>
      <c r="C3148" s="31" t="s">
        <v>28</v>
      </c>
      <c r="D3148" s="57">
        <v>0</v>
      </c>
      <c r="E3148" s="56">
        <v>0</v>
      </c>
    </row>
    <row r="3149" spans="1:5" ht="22.5" x14ac:dyDescent="0.25">
      <c r="A3149" s="51">
        <v>103507</v>
      </c>
      <c r="B3149" s="30" t="s">
        <v>13886</v>
      </c>
      <c r="C3149" s="31" t="s">
        <v>28</v>
      </c>
      <c r="D3149" s="57">
        <v>0</v>
      </c>
      <c r="E3149" s="56">
        <v>0</v>
      </c>
    </row>
    <row r="3150" spans="1:5" ht="22.5" x14ac:dyDescent="0.25">
      <c r="A3150" s="51">
        <v>103493</v>
      </c>
      <c r="B3150" s="30" t="s">
        <v>13887</v>
      </c>
      <c r="C3150" s="31" t="s">
        <v>28</v>
      </c>
      <c r="D3150" s="57">
        <v>0</v>
      </c>
      <c r="E3150" s="56">
        <v>0</v>
      </c>
    </row>
    <row r="3151" spans="1:5" ht="22.5" x14ac:dyDescent="0.25">
      <c r="A3151" s="51">
        <v>103495</v>
      </c>
      <c r="B3151" s="30" t="s">
        <v>13888</v>
      </c>
      <c r="C3151" s="31" t="s">
        <v>28</v>
      </c>
      <c r="D3151" s="57">
        <v>0</v>
      </c>
      <c r="E3151" s="56">
        <v>0</v>
      </c>
    </row>
    <row r="3152" spans="1:5" ht="22.5" x14ac:dyDescent="0.25">
      <c r="A3152" s="51">
        <v>103494</v>
      </c>
      <c r="B3152" s="30" t="s">
        <v>13889</v>
      </c>
      <c r="C3152" s="31" t="s">
        <v>28</v>
      </c>
      <c r="D3152" s="57">
        <v>0</v>
      </c>
      <c r="E3152" s="56">
        <v>0</v>
      </c>
    </row>
    <row r="3153" spans="1:5" ht="22.5" x14ac:dyDescent="0.25">
      <c r="A3153" s="51">
        <v>103513</v>
      </c>
      <c r="B3153" s="30" t="s">
        <v>13890</v>
      </c>
      <c r="C3153" s="31" t="s">
        <v>28</v>
      </c>
      <c r="D3153" s="57">
        <v>0</v>
      </c>
      <c r="E3153" s="56">
        <v>0</v>
      </c>
    </row>
    <row r="3154" spans="1:5" ht="33.75" x14ac:dyDescent="0.25">
      <c r="A3154" s="51">
        <v>103523</v>
      </c>
      <c r="B3154" s="30" t="s">
        <v>13891</v>
      </c>
      <c r="C3154" s="31" t="s">
        <v>28</v>
      </c>
      <c r="D3154" s="57">
        <v>11146.83</v>
      </c>
      <c r="E3154" s="56">
        <v>11157.69</v>
      </c>
    </row>
    <row r="3155" spans="1:5" ht="22.5" x14ac:dyDescent="0.25">
      <c r="A3155" s="51">
        <v>103509</v>
      </c>
      <c r="B3155" s="30" t="s">
        <v>13892</v>
      </c>
      <c r="C3155" s="31" t="s">
        <v>28</v>
      </c>
      <c r="D3155" s="57">
        <v>0</v>
      </c>
      <c r="E3155" s="56">
        <v>0</v>
      </c>
    </row>
    <row r="3156" spans="1:5" ht="22.5" x14ac:dyDescent="0.25">
      <c r="A3156" s="51">
        <v>103514</v>
      </c>
      <c r="B3156" s="30" t="s">
        <v>13893</v>
      </c>
      <c r="C3156" s="31" t="s">
        <v>28</v>
      </c>
      <c r="D3156" s="57">
        <v>0</v>
      </c>
      <c r="E3156" s="56">
        <v>0</v>
      </c>
    </row>
    <row r="3157" spans="1:5" ht="22.5" x14ac:dyDescent="0.25">
      <c r="A3157" s="51">
        <v>103510</v>
      </c>
      <c r="B3157" s="30" t="s">
        <v>13894</v>
      </c>
      <c r="C3157" s="31" t="s">
        <v>28</v>
      </c>
      <c r="D3157" s="57">
        <v>0</v>
      </c>
      <c r="E3157" s="56">
        <v>0</v>
      </c>
    </row>
    <row r="3158" spans="1:5" ht="33.75" x14ac:dyDescent="0.25">
      <c r="A3158" s="51">
        <v>103520</v>
      </c>
      <c r="B3158" s="30" t="s">
        <v>13895</v>
      </c>
      <c r="C3158" s="31" t="s">
        <v>28</v>
      </c>
      <c r="D3158" s="57">
        <v>5513.58</v>
      </c>
      <c r="E3158" s="56">
        <v>5514.85</v>
      </c>
    </row>
    <row r="3159" spans="1:5" ht="22.5" x14ac:dyDescent="0.25">
      <c r="A3159" s="51">
        <v>103511</v>
      </c>
      <c r="B3159" s="30" t="s">
        <v>13896</v>
      </c>
      <c r="C3159" s="31" t="s">
        <v>28</v>
      </c>
      <c r="D3159" s="57">
        <v>0</v>
      </c>
      <c r="E3159" s="56">
        <v>0</v>
      </c>
    </row>
    <row r="3160" spans="1:5" ht="33.75" x14ac:dyDescent="0.25">
      <c r="A3160" s="51">
        <v>103521</v>
      </c>
      <c r="B3160" s="30" t="s">
        <v>13897</v>
      </c>
      <c r="C3160" s="31" t="s">
        <v>28</v>
      </c>
      <c r="D3160" s="57">
        <v>7319.32</v>
      </c>
      <c r="E3160" s="56">
        <v>7321.1</v>
      </c>
    </row>
    <row r="3161" spans="1:5" ht="22.5" x14ac:dyDescent="0.25">
      <c r="A3161" s="51">
        <v>103512</v>
      </c>
      <c r="B3161" s="30" t="s">
        <v>13898</v>
      </c>
      <c r="C3161" s="31" t="s">
        <v>28</v>
      </c>
      <c r="D3161" s="57">
        <v>0</v>
      </c>
      <c r="E3161" s="56">
        <v>0</v>
      </c>
    </row>
    <row r="3162" spans="1:5" ht="33.75" x14ac:dyDescent="0.25">
      <c r="A3162" s="51">
        <v>103522</v>
      </c>
      <c r="B3162" s="30" t="s">
        <v>13899</v>
      </c>
      <c r="C3162" s="31" t="s">
        <v>28</v>
      </c>
      <c r="D3162" s="57">
        <v>7417.37</v>
      </c>
      <c r="E3162" s="56">
        <v>7427.84</v>
      </c>
    </row>
    <row r="3163" spans="1:5" ht="22.5" x14ac:dyDescent="0.25">
      <c r="A3163" s="51">
        <v>103508</v>
      </c>
      <c r="B3163" s="30" t="s">
        <v>13900</v>
      </c>
      <c r="C3163" s="31" t="s">
        <v>28</v>
      </c>
      <c r="D3163" s="57">
        <v>0</v>
      </c>
      <c r="E3163" s="56">
        <v>0</v>
      </c>
    </row>
    <row r="3164" spans="1:5" ht="22.5" x14ac:dyDescent="0.25">
      <c r="A3164" s="51">
        <v>103524</v>
      </c>
      <c r="B3164" s="30" t="s">
        <v>13901</v>
      </c>
      <c r="C3164" s="31" t="s">
        <v>28</v>
      </c>
      <c r="D3164" s="57">
        <v>0</v>
      </c>
      <c r="E3164" s="56">
        <v>0</v>
      </c>
    </row>
    <row r="3165" spans="1:5" ht="22.5" x14ac:dyDescent="0.25">
      <c r="A3165" s="51">
        <v>103526</v>
      </c>
      <c r="B3165" s="30" t="s">
        <v>13902</v>
      </c>
      <c r="C3165" s="31" t="s">
        <v>28</v>
      </c>
      <c r="D3165" s="57">
        <v>0</v>
      </c>
      <c r="E3165" s="56">
        <v>0</v>
      </c>
    </row>
    <row r="3166" spans="1:5" ht="22.5" x14ac:dyDescent="0.25">
      <c r="A3166" s="51">
        <v>103525</v>
      </c>
      <c r="B3166" s="30" t="s">
        <v>13903</v>
      </c>
      <c r="C3166" s="31" t="s">
        <v>28</v>
      </c>
      <c r="D3166" s="57">
        <v>0</v>
      </c>
      <c r="E3166" s="56">
        <v>0</v>
      </c>
    </row>
    <row r="3167" spans="1:5" x14ac:dyDescent="0.25">
      <c r="A3167" s="51">
        <v>97062</v>
      </c>
      <c r="B3167" s="30" t="s">
        <v>5226</v>
      </c>
      <c r="C3167" s="31" t="s">
        <v>19</v>
      </c>
      <c r="D3167" s="57">
        <v>6.94</v>
      </c>
      <c r="E3167" s="56">
        <v>7.15</v>
      </c>
    </row>
    <row r="3168" spans="1:5" x14ac:dyDescent="0.25">
      <c r="A3168" s="51">
        <v>97061</v>
      </c>
      <c r="B3168" s="30" t="s">
        <v>6493</v>
      </c>
      <c r="C3168" s="31" t="s">
        <v>19</v>
      </c>
      <c r="D3168" s="57">
        <v>0</v>
      </c>
      <c r="E3168" s="56">
        <v>0</v>
      </c>
    </row>
    <row r="3169" spans="1:5" ht="22.5" x14ac:dyDescent="0.25">
      <c r="A3169" s="51">
        <v>104988</v>
      </c>
      <c r="B3169" s="30" t="s">
        <v>6494</v>
      </c>
      <c r="C3169" s="31" t="s">
        <v>19</v>
      </c>
      <c r="D3169" s="57">
        <v>0</v>
      </c>
      <c r="E3169" s="56">
        <v>0</v>
      </c>
    </row>
    <row r="3170" spans="1:5" ht="22.5" x14ac:dyDescent="0.25">
      <c r="A3170" s="51">
        <v>104979</v>
      </c>
      <c r="B3170" s="30" t="s">
        <v>6495</v>
      </c>
      <c r="C3170" s="31" t="s">
        <v>19</v>
      </c>
      <c r="D3170" s="57">
        <v>0</v>
      </c>
      <c r="E3170" s="56">
        <v>0</v>
      </c>
    </row>
    <row r="3171" spans="1:5" ht="22.5" x14ac:dyDescent="0.25">
      <c r="A3171" s="51">
        <v>97040</v>
      </c>
      <c r="B3171" s="30" t="s">
        <v>5221</v>
      </c>
      <c r="C3171" s="31" t="s">
        <v>19</v>
      </c>
      <c r="D3171" s="57">
        <v>19.27</v>
      </c>
      <c r="E3171" s="56">
        <v>19.95</v>
      </c>
    </row>
    <row r="3172" spans="1:5" ht="22.5" x14ac:dyDescent="0.25">
      <c r="A3172" s="51">
        <v>97041</v>
      </c>
      <c r="B3172" s="30" t="s">
        <v>5222</v>
      </c>
      <c r="C3172" s="31" t="s">
        <v>19</v>
      </c>
      <c r="D3172" s="57">
        <v>178.23</v>
      </c>
      <c r="E3172" s="56">
        <v>180.07</v>
      </c>
    </row>
    <row r="3173" spans="1:5" ht="22.5" x14ac:dyDescent="0.25">
      <c r="A3173" s="51">
        <v>97039</v>
      </c>
      <c r="B3173" s="30" t="s">
        <v>5220</v>
      </c>
      <c r="C3173" s="31" t="s">
        <v>19</v>
      </c>
      <c r="D3173" s="57">
        <v>76.06</v>
      </c>
      <c r="E3173" s="56">
        <v>77.44</v>
      </c>
    </row>
    <row r="3174" spans="1:5" x14ac:dyDescent="0.25">
      <c r="A3174" s="51">
        <v>102655</v>
      </c>
      <c r="B3174" s="30" t="s">
        <v>6496</v>
      </c>
      <c r="C3174" s="31" t="s">
        <v>25</v>
      </c>
      <c r="D3174" s="57">
        <v>0</v>
      </c>
      <c r="E3174" s="56">
        <v>0</v>
      </c>
    </row>
    <row r="3175" spans="1:5" ht="33.75" x14ac:dyDescent="0.25">
      <c r="A3175" s="51">
        <v>104987</v>
      </c>
      <c r="B3175" s="30" t="s">
        <v>6497</v>
      </c>
      <c r="C3175" s="31" t="s">
        <v>25</v>
      </c>
      <c r="D3175" s="57">
        <v>0</v>
      </c>
      <c r="E3175" s="56">
        <v>0</v>
      </c>
    </row>
    <row r="3176" spans="1:5" ht="33.75" x14ac:dyDescent="0.25">
      <c r="A3176" s="51">
        <v>104986</v>
      </c>
      <c r="B3176" s="30" t="s">
        <v>6498</v>
      </c>
      <c r="C3176" s="31" t="s">
        <v>25</v>
      </c>
      <c r="D3176" s="57">
        <v>0</v>
      </c>
      <c r="E3176" s="56">
        <v>0</v>
      </c>
    </row>
    <row r="3177" spans="1:5" ht="33.75" x14ac:dyDescent="0.25">
      <c r="A3177" s="51">
        <v>104984</v>
      </c>
      <c r="B3177" s="30" t="s">
        <v>6499</v>
      </c>
      <c r="C3177" s="31" t="s">
        <v>25</v>
      </c>
      <c r="D3177" s="57">
        <v>0</v>
      </c>
      <c r="E3177" s="56">
        <v>0</v>
      </c>
    </row>
    <row r="3178" spans="1:5" ht="33.75" x14ac:dyDescent="0.25">
      <c r="A3178" s="51">
        <v>104985</v>
      </c>
      <c r="B3178" s="30" t="s">
        <v>6500</v>
      </c>
      <c r="C3178" s="31" t="s">
        <v>25</v>
      </c>
      <c r="D3178" s="57">
        <v>0</v>
      </c>
      <c r="E3178" s="56">
        <v>0</v>
      </c>
    </row>
    <row r="3179" spans="1:5" ht="45" x14ac:dyDescent="0.25">
      <c r="A3179" s="51">
        <v>97026</v>
      </c>
      <c r="B3179" s="30" t="s">
        <v>6501</v>
      </c>
      <c r="C3179" s="31" t="s">
        <v>25</v>
      </c>
      <c r="D3179" s="57">
        <v>0</v>
      </c>
      <c r="E3179" s="56">
        <v>0</v>
      </c>
    </row>
    <row r="3180" spans="1:5" ht="45" x14ac:dyDescent="0.25">
      <c r="A3180" s="51">
        <v>97025</v>
      </c>
      <c r="B3180" s="30" t="s">
        <v>6502</v>
      </c>
      <c r="C3180" s="31" t="s">
        <v>25</v>
      </c>
      <c r="D3180" s="57">
        <v>0</v>
      </c>
      <c r="E3180" s="56">
        <v>0</v>
      </c>
    </row>
    <row r="3181" spans="1:5" ht="45" x14ac:dyDescent="0.25">
      <c r="A3181" s="51">
        <v>97032</v>
      </c>
      <c r="B3181" s="30" t="s">
        <v>5217</v>
      </c>
      <c r="C3181" s="31" t="s">
        <v>25</v>
      </c>
      <c r="D3181" s="57">
        <v>62.59</v>
      </c>
      <c r="E3181" s="56">
        <v>63.62</v>
      </c>
    </row>
    <row r="3182" spans="1:5" ht="45" x14ac:dyDescent="0.25">
      <c r="A3182" s="51">
        <v>97031</v>
      </c>
      <c r="B3182" s="30" t="s">
        <v>5216</v>
      </c>
      <c r="C3182" s="31" t="s">
        <v>25</v>
      </c>
      <c r="D3182" s="57">
        <v>104.16</v>
      </c>
      <c r="E3182" s="56">
        <v>105.19</v>
      </c>
    </row>
    <row r="3183" spans="1:5" ht="45" x14ac:dyDescent="0.25">
      <c r="A3183" s="51">
        <v>97036</v>
      </c>
      <c r="B3183" s="30" t="s">
        <v>6503</v>
      </c>
      <c r="C3183" s="31" t="s">
        <v>25</v>
      </c>
      <c r="D3183" s="57">
        <v>0</v>
      </c>
      <c r="E3183" s="56">
        <v>0</v>
      </c>
    </row>
    <row r="3184" spans="1:5" ht="45" x14ac:dyDescent="0.25">
      <c r="A3184" s="51">
        <v>97035</v>
      </c>
      <c r="B3184" s="30" t="s">
        <v>6504</v>
      </c>
      <c r="C3184" s="31" t="s">
        <v>25</v>
      </c>
      <c r="D3184" s="57">
        <v>0</v>
      </c>
      <c r="E3184" s="56">
        <v>0</v>
      </c>
    </row>
    <row r="3185" spans="1:5" ht="45" x14ac:dyDescent="0.25">
      <c r="A3185" s="51">
        <v>97034</v>
      </c>
      <c r="B3185" s="30" t="s">
        <v>5219</v>
      </c>
      <c r="C3185" s="31" t="s">
        <v>25</v>
      </c>
      <c r="D3185" s="57">
        <v>59.55</v>
      </c>
      <c r="E3185" s="56">
        <v>60.97</v>
      </c>
    </row>
    <row r="3186" spans="1:5" ht="45" x14ac:dyDescent="0.25">
      <c r="A3186" s="51">
        <v>97033</v>
      </c>
      <c r="B3186" s="30" t="s">
        <v>5218</v>
      </c>
      <c r="C3186" s="31" t="s">
        <v>25</v>
      </c>
      <c r="D3186" s="57">
        <v>92.87</v>
      </c>
      <c r="E3186" s="56">
        <v>94.29</v>
      </c>
    </row>
    <row r="3187" spans="1:5" ht="45" x14ac:dyDescent="0.25">
      <c r="A3187" s="51">
        <v>97030</v>
      </c>
      <c r="B3187" s="30" t="s">
        <v>6505</v>
      </c>
      <c r="C3187" s="31" t="s">
        <v>25</v>
      </c>
      <c r="D3187" s="57">
        <v>0</v>
      </c>
      <c r="E3187" s="56">
        <v>0</v>
      </c>
    </row>
    <row r="3188" spans="1:5" ht="45" x14ac:dyDescent="0.25">
      <c r="A3188" s="51">
        <v>97029</v>
      </c>
      <c r="B3188" s="30" t="s">
        <v>6506</v>
      </c>
      <c r="C3188" s="31" t="s">
        <v>25</v>
      </c>
      <c r="D3188" s="57">
        <v>0</v>
      </c>
      <c r="E3188" s="56">
        <v>0</v>
      </c>
    </row>
    <row r="3189" spans="1:5" ht="45" x14ac:dyDescent="0.25">
      <c r="A3189" s="51">
        <v>97028</v>
      </c>
      <c r="B3189" s="30" t="s">
        <v>6507</v>
      </c>
      <c r="C3189" s="31" t="s">
        <v>25</v>
      </c>
      <c r="D3189" s="57">
        <v>0</v>
      </c>
      <c r="E3189" s="56">
        <v>0</v>
      </c>
    </row>
    <row r="3190" spans="1:5" ht="45" x14ac:dyDescent="0.25">
      <c r="A3190" s="51">
        <v>97027</v>
      </c>
      <c r="B3190" s="30" t="s">
        <v>6508</v>
      </c>
      <c r="C3190" s="31" t="s">
        <v>25</v>
      </c>
      <c r="D3190" s="57">
        <v>0</v>
      </c>
      <c r="E3190" s="56">
        <v>0</v>
      </c>
    </row>
    <row r="3191" spans="1:5" ht="45" x14ac:dyDescent="0.25">
      <c r="A3191" s="51">
        <v>97038</v>
      </c>
      <c r="B3191" s="30" t="s">
        <v>6509</v>
      </c>
      <c r="C3191" s="31" t="s">
        <v>25</v>
      </c>
      <c r="D3191" s="57">
        <v>0</v>
      </c>
      <c r="E3191" s="56">
        <v>0</v>
      </c>
    </row>
    <row r="3192" spans="1:5" ht="45" x14ac:dyDescent="0.25">
      <c r="A3192" s="51">
        <v>97037</v>
      </c>
      <c r="B3192" s="30" t="s">
        <v>6510</v>
      </c>
      <c r="C3192" s="31" t="s">
        <v>25</v>
      </c>
      <c r="D3192" s="57">
        <v>0</v>
      </c>
      <c r="E3192" s="56">
        <v>0</v>
      </c>
    </row>
    <row r="3193" spans="1:5" ht="33.75" x14ac:dyDescent="0.25">
      <c r="A3193" s="51">
        <v>97014</v>
      </c>
      <c r="B3193" s="30" t="s">
        <v>5211</v>
      </c>
      <c r="C3193" s="31" t="s">
        <v>25</v>
      </c>
      <c r="D3193" s="57">
        <v>62.06</v>
      </c>
      <c r="E3193" s="56">
        <v>63.03</v>
      </c>
    </row>
    <row r="3194" spans="1:5" ht="45" x14ac:dyDescent="0.25">
      <c r="A3194" s="51">
        <v>97015</v>
      </c>
      <c r="B3194" s="30" t="s">
        <v>5212</v>
      </c>
      <c r="C3194" s="31" t="s">
        <v>25</v>
      </c>
      <c r="D3194" s="57">
        <v>51.43</v>
      </c>
      <c r="E3194" s="56">
        <v>52.4</v>
      </c>
    </row>
    <row r="3195" spans="1:5" ht="33.75" x14ac:dyDescent="0.25">
      <c r="A3195" s="51">
        <v>97013</v>
      </c>
      <c r="B3195" s="30" t="s">
        <v>5210</v>
      </c>
      <c r="C3195" s="31" t="s">
        <v>25</v>
      </c>
      <c r="D3195" s="57">
        <v>83.34</v>
      </c>
      <c r="E3195" s="56">
        <v>84.31</v>
      </c>
    </row>
    <row r="3196" spans="1:5" ht="33.75" x14ac:dyDescent="0.25">
      <c r="A3196" s="51">
        <v>97017</v>
      </c>
      <c r="B3196" s="30" t="s">
        <v>5214</v>
      </c>
      <c r="C3196" s="31" t="s">
        <v>25</v>
      </c>
      <c r="D3196" s="57">
        <v>48.99</v>
      </c>
      <c r="E3196" s="56">
        <v>49.76</v>
      </c>
    </row>
    <row r="3197" spans="1:5" ht="33.75" x14ac:dyDescent="0.25">
      <c r="A3197" s="51">
        <v>97018</v>
      </c>
      <c r="B3197" s="30" t="s">
        <v>5215</v>
      </c>
      <c r="C3197" s="31" t="s">
        <v>25</v>
      </c>
      <c r="D3197" s="57">
        <v>40.549999999999997</v>
      </c>
      <c r="E3197" s="56">
        <v>41.32</v>
      </c>
    </row>
    <row r="3198" spans="1:5" ht="33.75" x14ac:dyDescent="0.25">
      <c r="A3198" s="51">
        <v>97016</v>
      </c>
      <c r="B3198" s="30" t="s">
        <v>5213</v>
      </c>
      <c r="C3198" s="31" t="s">
        <v>25</v>
      </c>
      <c r="D3198" s="57">
        <v>66.03</v>
      </c>
      <c r="E3198" s="56">
        <v>66.8</v>
      </c>
    </row>
    <row r="3199" spans="1:5" ht="45" x14ac:dyDescent="0.25">
      <c r="A3199" s="51">
        <v>97024</v>
      </c>
      <c r="B3199" s="30" t="s">
        <v>6511</v>
      </c>
      <c r="C3199" s="31" t="s">
        <v>25</v>
      </c>
      <c r="D3199" s="57">
        <v>0</v>
      </c>
      <c r="E3199" s="56">
        <v>0</v>
      </c>
    </row>
    <row r="3200" spans="1:5" ht="45" x14ac:dyDescent="0.25">
      <c r="A3200" s="51">
        <v>97023</v>
      </c>
      <c r="B3200" s="30" t="s">
        <v>6512</v>
      </c>
      <c r="C3200" s="31" t="s">
        <v>25</v>
      </c>
      <c r="D3200" s="57">
        <v>0</v>
      </c>
      <c r="E3200" s="56">
        <v>0</v>
      </c>
    </row>
    <row r="3201" spans="1:5" ht="45" x14ac:dyDescent="0.25">
      <c r="A3201" s="51">
        <v>105804</v>
      </c>
      <c r="B3201" s="30" t="s">
        <v>6513</v>
      </c>
      <c r="C3201" s="31" t="s">
        <v>25</v>
      </c>
      <c r="D3201" s="57">
        <v>0</v>
      </c>
      <c r="E3201" s="56">
        <v>0</v>
      </c>
    </row>
    <row r="3202" spans="1:5" ht="45" x14ac:dyDescent="0.25">
      <c r="A3202" s="51">
        <v>104990</v>
      </c>
      <c r="B3202" s="30" t="s">
        <v>5581</v>
      </c>
      <c r="C3202" s="31" t="s">
        <v>25</v>
      </c>
      <c r="D3202" s="57">
        <v>13.8</v>
      </c>
      <c r="E3202" s="56">
        <v>14.13</v>
      </c>
    </row>
    <row r="3203" spans="1:5" ht="22.5" x14ac:dyDescent="0.25">
      <c r="A3203" s="51">
        <v>97052</v>
      </c>
      <c r="B3203" s="30" t="s">
        <v>6514</v>
      </c>
      <c r="C3203" s="31" t="s">
        <v>28</v>
      </c>
      <c r="D3203" s="57">
        <v>0</v>
      </c>
      <c r="E3203" s="56">
        <v>0</v>
      </c>
    </row>
    <row r="3204" spans="1:5" x14ac:dyDescent="0.25">
      <c r="A3204" s="51">
        <v>97054</v>
      </c>
      <c r="B3204" s="30" t="s">
        <v>5225</v>
      </c>
      <c r="C3204" s="31" t="s">
        <v>28</v>
      </c>
      <c r="D3204" s="57">
        <v>28.36</v>
      </c>
      <c r="E3204" s="56">
        <v>29.01</v>
      </c>
    </row>
    <row r="3205" spans="1:5" ht="22.5" x14ac:dyDescent="0.25">
      <c r="A3205" s="51">
        <v>104981</v>
      </c>
      <c r="B3205" s="30" t="s">
        <v>6515</v>
      </c>
      <c r="C3205" s="31" t="s">
        <v>25</v>
      </c>
      <c r="D3205" s="57">
        <v>0</v>
      </c>
      <c r="E3205" s="56">
        <v>0</v>
      </c>
    </row>
    <row r="3206" spans="1:5" ht="22.5" x14ac:dyDescent="0.25">
      <c r="A3206" s="51">
        <v>104980</v>
      </c>
      <c r="B3206" s="30" t="s">
        <v>6516</v>
      </c>
      <c r="C3206" s="31" t="s">
        <v>25</v>
      </c>
      <c r="D3206" s="57">
        <v>0</v>
      </c>
      <c r="E3206" s="56">
        <v>0</v>
      </c>
    </row>
    <row r="3207" spans="1:5" ht="22.5" x14ac:dyDescent="0.25">
      <c r="A3207" s="51">
        <v>97042</v>
      </c>
      <c r="B3207" s="30" t="s">
        <v>6517</v>
      </c>
      <c r="C3207" s="31" t="s">
        <v>25</v>
      </c>
      <c r="D3207" s="57">
        <v>0</v>
      </c>
      <c r="E3207" s="56">
        <v>0</v>
      </c>
    </row>
    <row r="3208" spans="1:5" ht="33.75" x14ac:dyDescent="0.25">
      <c r="A3208" s="51">
        <v>97045</v>
      </c>
      <c r="B3208" s="30" t="s">
        <v>6518</v>
      </c>
      <c r="C3208" s="31" t="s">
        <v>25</v>
      </c>
      <c r="D3208" s="57">
        <v>0</v>
      </c>
      <c r="E3208" s="56">
        <v>0</v>
      </c>
    </row>
    <row r="3209" spans="1:5" ht="33.75" x14ac:dyDescent="0.25">
      <c r="A3209" s="51">
        <v>97044</v>
      </c>
      <c r="B3209" s="30" t="s">
        <v>6519</v>
      </c>
      <c r="C3209" s="31" t="s">
        <v>25</v>
      </c>
      <c r="D3209" s="57">
        <v>0</v>
      </c>
      <c r="E3209" s="56">
        <v>0</v>
      </c>
    </row>
    <row r="3210" spans="1:5" ht="33.75" x14ac:dyDescent="0.25">
      <c r="A3210" s="51">
        <v>97043</v>
      </c>
      <c r="B3210" s="30" t="s">
        <v>6520</v>
      </c>
      <c r="C3210" s="31" t="s">
        <v>25</v>
      </c>
      <c r="D3210" s="57">
        <v>0</v>
      </c>
      <c r="E3210" s="56">
        <v>0</v>
      </c>
    </row>
    <row r="3211" spans="1:5" ht="33.75" x14ac:dyDescent="0.25">
      <c r="A3211" s="51">
        <v>97063</v>
      </c>
      <c r="B3211" s="30" t="s">
        <v>5227</v>
      </c>
      <c r="C3211" s="31" t="s">
        <v>19</v>
      </c>
      <c r="D3211" s="57">
        <v>16.61</v>
      </c>
      <c r="E3211" s="56">
        <v>17.559999999999999</v>
      </c>
    </row>
    <row r="3212" spans="1:5" ht="22.5" x14ac:dyDescent="0.25">
      <c r="A3212" s="51">
        <v>97065</v>
      </c>
      <c r="B3212" s="30" t="s">
        <v>5229</v>
      </c>
      <c r="C3212" s="31" t="s">
        <v>29</v>
      </c>
      <c r="D3212" s="57">
        <v>11.39</v>
      </c>
      <c r="E3212" s="56">
        <v>12.04</v>
      </c>
    </row>
    <row r="3213" spans="1:5" ht="22.5" x14ac:dyDescent="0.25">
      <c r="A3213" s="51">
        <v>97064</v>
      </c>
      <c r="B3213" s="30" t="s">
        <v>5228</v>
      </c>
      <c r="C3213" s="31" t="s">
        <v>25</v>
      </c>
      <c r="D3213" s="57">
        <v>23.57</v>
      </c>
      <c r="E3213" s="56">
        <v>24.93</v>
      </c>
    </row>
    <row r="3214" spans="1:5" ht="22.5" x14ac:dyDescent="0.25">
      <c r="A3214" s="51">
        <v>97049</v>
      </c>
      <c r="B3214" s="30" t="s">
        <v>6521</v>
      </c>
      <c r="C3214" s="31" t="s">
        <v>19</v>
      </c>
      <c r="D3214" s="57">
        <v>0</v>
      </c>
      <c r="E3214" s="56">
        <v>0</v>
      </c>
    </row>
    <row r="3215" spans="1:5" ht="33.75" x14ac:dyDescent="0.25">
      <c r="A3215" s="51">
        <v>96997</v>
      </c>
      <c r="B3215" s="30" t="s">
        <v>6522</v>
      </c>
      <c r="C3215" s="31" t="s">
        <v>25</v>
      </c>
      <c r="D3215" s="57">
        <v>0</v>
      </c>
      <c r="E3215" s="56">
        <v>0</v>
      </c>
    </row>
    <row r="3216" spans="1:5" ht="33.75" x14ac:dyDescent="0.25">
      <c r="A3216" s="51">
        <v>96999</v>
      </c>
      <c r="B3216" s="30" t="s">
        <v>6523</v>
      </c>
      <c r="C3216" s="31" t="s">
        <v>25</v>
      </c>
      <c r="D3216" s="57">
        <v>0</v>
      </c>
      <c r="E3216" s="56">
        <v>0</v>
      </c>
    </row>
    <row r="3217" spans="1:5" ht="45" x14ac:dyDescent="0.25">
      <c r="A3217" s="51">
        <v>96996</v>
      </c>
      <c r="B3217" s="30" t="s">
        <v>6524</v>
      </c>
      <c r="C3217" s="31" t="s">
        <v>25</v>
      </c>
      <c r="D3217" s="57">
        <v>0</v>
      </c>
      <c r="E3217" s="56">
        <v>0</v>
      </c>
    </row>
    <row r="3218" spans="1:5" ht="45" x14ac:dyDescent="0.25">
      <c r="A3218" s="51">
        <v>96998</v>
      </c>
      <c r="B3218" s="30" t="s">
        <v>6525</v>
      </c>
      <c r="C3218" s="31" t="s">
        <v>25</v>
      </c>
      <c r="D3218" s="57">
        <v>0</v>
      </c>
      <c r="E3218" s="56">
        <v>0</v>
      </c>
    </row>
    <row r="3219" spans="1:5" ht="33.75" x14ac:dyDescent="0.25">
      <c r="A3219" s="51">
        <v>97067</v>
      </c>
      <c r="B3219" s="30" t="s">
        <v>5231</v>
      </c>
      <c r="C3219" s="31" t="s">
        <v>25</v>
      </c>
      <c r="D3219" s="57">
        <v>672.1</v>
      </c>
      <c r="E3219" s="56">
        <v>682.09</v>
      </c>
    </row>
    <row r="3220" spans="1:5" ht="33.75" x14ac:dyDescent="0.25">
      <c r="A3220" s="51">
        <v>97001</v>
      </c>
      <c r="B3220" s="30" t="s">
        <v>6526</v>
      </c>
      <c r="C3220" s="31" t="s">
        <v>25</v>
      </c>
      <c r="D3220" s="57">
        <v>0</v>
      </c>
      <c r="E3220" s="56">
        <v>0</v>
      </c>
    </row>
    <row r="3221" spans="1:5" ht="33.75" x14ac:dyDescent="0.25">
      <c r="A3221" s="51">
        <v>97003</v>
      </c>
      <c r="B3221" s="30" t="s">
        <v>6527</v>
      </c>
      <c r="C3221" s="31" t="s">
        <v>25</v>
      </c>
      <c r="D3221" s="57">
        <v>0</v>
      </c>
      <c r="E3221" s="56">
        <v>0</v>
      </c>
    </row>
    <row r="3222" spans="1:5" ht="33.75" x14ac:dyDescent="0.25">
      <c r="A3222" s="51">
        <v>97005</v>
      </c>
      <c r="B3222" s="30" t="s">
        <v>6528</v>
      </c>
      <c r="C3222" s="31" t="s">
        <v>25</v>
      </c>
      <c r="D3222" s="57">
        <v>0</v>
      </c>
      <c r="E3222" s="56">
        <v>0</v>
      </c>
    </row>
    <row r="3223" spans="1:5" ht="33.75" x14ac:dyDescent="0.25">
      <c r="A3223" s="51">
        <v>97000</v>
      </c>
      <c r="B3223" s="30" t="s">
        <v>6529</v>
      </c>
      <c r="C3223" s="31" t="s">
        <v>25</v>
      </c>
      <c r="D3223" s="57">
        <v>0</v>
      </c>
      <c r="E3223" s="56">
        <v>0</v>
      </c>
    </row>
    <row r="3224" spans="1:5" ht="33.75" x14ac:dyDescent="0.25">
      <c r="A3224" s="51">
        <v>97002</v>
      </c>
      <c r="B3224" s="30" t="s">
        <v>6530</v>
      </c>
      <c r="C3224" s="31" t="s">
        <v>25</v>
      </c>
      <c r="D3224" s="57">
        <v>0</v>
      </c>
      <c r="E3224" s="56">
        <v>0</v>
      </c>
    </row>
    <row r="3225" spans="1:5" ht="33.75" x14ac:dyDescent="0.25">
      <c r="A3225" s="51">
        <v>97004</v>
      </c>
      <c r="B3225" s="30" t="s">
        <v>6531</v>
      </c>
      <c r="C3225" s="31" t="s">
        <v>25</v>
      </c>
      <c r="D3225" s="57">
        <v>0</v>
      </c>
      <c r="E3225" s="56">
        <v>0</v>
      </c>
    </row>
    <row r="3226" spans="1:5" ht="33.75" x14ac:dyDescent="0.25">
      <c r="A3226" s="51">
        <v>97007</v>
      </c>
      <c r="B3226" s="30" t="s">
        <v>6532</v>
      </c>
      <c r="C3226" s="31" t="s">
        <v>25</v>
      </c>
      <c r="D3226" s="57">
        <v>0</v>
      </c>
      <c r="E3226" s="56">
        <v>0</v>
      </c>
    </row>
    <row r="3227" spans="1:5" ht="33.75" x14ac:dyDescent="0.25">
      <c r="A3227" s="51">
        <v>97009</v>
      </c>
      <c r="B3227" s="30" t="s">
        <v>6533</v>
      </c>
      <c r="C3227" s="31" t="s">
        <v>25</v>
      </c>
      <c r="D3227" s="57">
        <v>0</v>
      </c>
      <c r="E3227" s="56">
        <v>0</v>
      </c>
    </row>
    <row r="3228" spans="1:5" ht="33.75" x14ac:dyDescent="0.25">
      <c r="A3228" s="51">
        <v>97006</v>
      </c>
      <c r="B3228" s="30" t="s">
        <v>6534</v>
      </c>
      <c r="C3228" s="31" t="s">
        <v>25</v>
      </c>
      <c r="D3228" s="57">
        <v>0</v>
      </c>
      <c r="E3228" s="56">
        <v>0</v>
      </c>
    </row>
    <row r="3229" spans="1:5" ht="33.75" x14ac:dyDescent="0.25">
      <c r="A3229" s="51">
        <v>97008</v>
      </c>
      <c r="B3229" s="30" t="s">
        <v>6535</v>
      </c>
      <c r="C3229" s="31" t="s">
        <v>25</v>
      </c>
      <c r="D3229" s="57">
        <v>0</v>
      </c>
      <c r="E3229" s="56">
        <v>0</v>
      </c>
    </row>
    <row r="3230" spans="1:5" ht="22.5" x14ac:dyDescent="0.25">
      <c r="A3230" s="51">
        <v>97048</v>
      </c>
      <c r="B3230" s="30" t="s">
        <v>5224</v>
      </c>
      <c r="C3230" s="31" t="s">
        <v>19</v>
      </c>
      <c r="D3230" s="57">
        <v>0.09</v>
      </c>
      <c r="E3230" s="56">
        <v>0.09</v>
      </c>
    </row>
    <row r="3231" spans="1:5" ht="22.5" x14ac:dyDescent="0.25">
      <c r="A3231" s="51">
        <v>97047</v>
      </c>
      <c r="B3231" s="30" t="s">
        <v>5223</v>
      </c>
      <c r="C3231" s="31" t="s">
        <v>19</v>
      </c>
      <c r="D3231" s="57">
        <v>0.13</v>
      </c>
      <c r="E3231" s="56">
        <v>0.13</v>
      </c>
    </row>
    <row r="3232" spans="1:5" ht="22.5" x14ac:dyDescent="0.25">
      <c r="A3232" s="51">
        <v>97046</v>
      </c>
      <c r="B3232" s="30" t="s">
        <v>5985</v>
      </c>
      <c r="C3232" s="31" t="s">
        <v>19</v>
      </c>
      <c r="D3232" s="57">
        <v>0.33</v>
      </c>
      <c r="E3232" s="56">
        <v>0.34</v>
      </c>
    </row>
    <row r="3233" spans="1:5" ht="22.5" x14ac:dyDescent="0.25">
      <c r="A3233" s="51">
        <v>104989</v>
      </c>
      <c r="B3233" s="30" t="s">
        <v>5580</v>
      </c>
      <c r="C3233" s="31" t="s">
        <v>28</v>
      </c>
      <c r="D3233" s="57">
        <v>44.78</v>
      </c>
      <c r="E3233" s="56">
        <v>46.47</v>
      </c>
    </row>
    <row r="3234" spans="1:5" ht="22.5" x14ac:dyDescent="0.25">
      <c r="A3234" s="51">
        <v>97066</v>
      </c>
      <c r="B3234" s="30" t="s">
        <v>5230</v>
      </c>
      <c r="C3234" s="31" t="s">
        <v>19</v>
      </c>
      <c r="D3234" s="57">
        <v>308.41000000000003</v>
      </c>
      <c r="E3234" s="56">
        <v>316.77999999999997</v>
      </c>
    </row>
    <row r="3235" spans="1:5" x14ac:dyDescent="0.25">
      <c r="A3235" s="51">
        <v>104982</v>
      </c>
      <c r="B3235" s="30" t="s">
        <v>6536</v>
      </c>
      <c r="C3235" s="31" t="s">
        <v>25</v>
      </c>
      <c r="D3235" s="57">
        <v>0</v>
      </c>
      <c r="E3235" s="56">
        <v>0</v>
      </c>
    </row>
    <row r="3236" spans="1:5" ht="22.5" x14ac:dyDescent="0.25">
      <c r="A3236" s="51">
        <v>97060</v>
      </c>
      <c r="B3236" s="30" t="s">
        <v>6537</v>
      </c>
      <c r="C3236" s="31" t="s">
        <v>25</v>
      </c>
      <c r="D3236" s="57">
        <v>0</v>
      </c>
      <c r="E3236" s="56">
        <v>0</v>
      </c>
    </row>
    <row r="3237" spans="1:5" ht="22.5" x14ac:dyDescent="0.25">
      <c r="A3237" s="51">
        <v>97059</v>
      </c>
      <c r="B3237" s="30" t="s">
        <v>6538</v>
      </c>
      <c r="C3237" s="31" t="s">
        <v>25</v>
      </c>
      <c r="D3237" s="57">
        <v>0</v>
      </c>
      <c r="E3237" s="56">
        <v>0</v>
      </c>
    </row>
    <row r="3238" spans="1:5" ht="22.5" x14ac:dyDescent="0.25">
      <c r="A3238" s="51">
        <v>97058</v>
      </c>
      <c r="B3238" s="30" t="s">
        <v>6539</v>
      </c>
      <c r="C3238" s="31" t="s">
        <v>25</v>
      </c>
      <c r="D3238" s="57">
        <v>0</v>
      </c>
      <c r="E3238" s="56">
        <v>0</v>
      </c>
    </row>
    <row r="3239" spans="1:5" ht="22.5" x14ac:dyDescent="0.25">
      <c r="A3239" s="51">
        <v>97056</v>
      </c>
      <c r="B3239" s="30" t="s">
        <v>6540</v>
      </c>
      <c r="C3239" s="31" t="s">
        <v>25</v>
      </c>
      <c r="D3239" s="57">
        <v>0</v>
      </c>
      <c r="E3239" s="56">
        <v>0</v>
      </c>
    </row>
    <row r="3240" spans="1:5" ht="33.75" x14ac:dyDescent="0.25">
      <c r="A3240" s="51">
        <v>97057</v>
      </c>
      <c r="B3240" s="30" t="s">
        <v>6541</v>
      </c>
      <c r="C3240" s="31" t="s">
        <v>25</v>
      </c>
      <c r="D3240" s="57">
        <v>0</v>
      </c>
      <c r="E3240" s="56">
        <v>0</v>
      </c>
    </row>
    <row r="3241" spans="1:5" ht="22.5" x14ac:dyDescent="0.25">
      <c r="A3241" s="51">
        <v>97055</v>
      </c>
      <c r="B3241" s="30" t="s">
        <v>6542</v>
      </c>
      <c r="C3241" s="31" t="s">
        <v>25</v>
      </c>
      <c r="D3241" s="57">
        <v>0</v>
      </c>
      <c r="E3241" s="56">
        <v>0</v>
      </c>
    </row>
    <row r="3242" spans="1:5" ht="22.5" x14ac:dyDescent="0.25">
      <c r="A3242" s="51">
        <v>102656</v>
      </c>
      <c r="B3242" s="30" t="s">
        <v>6543</v>
      </c>
      <c r="C3242" s="31" t="s">
        <v>25</v>
      </c>
      <c r="D3242" s="57">
        <v>0</v>
      </c>
      <c r="E3242" s="56">
        <v>0</v>
      </c>
    </row>
    <row r="3243" spans="1:5" x14ac:dyDescent="0.25">
      <c r="A3243" s="51">
        <v>104983</v>
      </c>
      <c r="B3243" s="30" t="s">
        <v>6544</v>
      </c>
      <c r="C3243" s="31" t="s">
        <v>28</v>
      </c>
      <c r="D3243" s="57">
        <v>0</v>
      </c>
      <c r="E3243" s="56">
        <v>0</v>
      </c>
    </row>
    <row r="3244" spans="1:5" ht="22.5" x14ac:dyDescent="0.25">
      <c r="A3244" s="51">
        <v>97050</v>
      </c>
      <c r="B3244" s="30" t="s">
        <v>6545</v>
      </c>
      <c r="C3244" s="31" t="s">
        <v>19</v>
      </c>
      <c r="D3244" s="57">
        <v>0</v>
      </c>
      <c r="E3244" s="56">
        <v>0</v>
      </c>
    </row>
    <row r="3245" spans="1:5" ht="33.75" x14ac:dyDescent="0.25">
      <c r="A3245" s="51">
        <v>95946</v>
      </c>
      <c r="B3245" s="30" t="s">
        <v>1371</v>
      </c>
      <c r="C3245" s="31" t="s">
        <v>87</v>
      </c>
      <c r="D3245" s="57">
        <v>12.11</v>
      </c>
      <c r="E3245" s="56">
        <v>12.3</v>
      </c>
    </row>
    <row r="3246" spans="1:5" ht="33.75" x14ac:dyDescent="0.25">
      <c r="A3246" s="51">
        <v>95947</v>
      </c>
      <c r="B3246" s="30" t="s">
        <v>1372</v>
      </c>
      <c r="C3246" s="31" t="s">
        <v>87</v>
      </c>
      <c r="D3246" s="57">
        <v>9.17</v>
      </c>
      <c r="E3246" s="56">
        <v>9.27</v>
      </c>
    </row>
    <row r="3247" spans="1:5" ht="33.75" x14ac:dyDescent="0.25">
      <c r="A3247" s="51">
        <v>95948</v>
      </c>
      <c r="B3247" s="30" t="s">
        <v>1373</v>
      </c>
      <c r="C3247" s="31" t="s">
        <v>87</v>
      </c>
      <c r="D3247" s="57">
        <v>7.95</v>
      </c>
      <c r="E3247" s="56">
        <v>7.96</v>
      </c>
    </row>
    <row r="3248" spans="1:5" ht="33.75" x14ac:dyDescent="0.25">
      <c r="A3248" s="51">
        <v>95944</v>
      </c>
      <c r="B3248" s="30" t="s">
        <v>1369</v>
      </c>
      <c r="C3248" s="31" t="s">
        <v>87</v>
      </c>
      <c r="D3248" s="57">
        <v>19.53</v>
      </c>
      <c r="E3248" s="56">
        <v>20.13</v>
      </c>
    </row>
    <row r="3249" spans="1:5" ht="33.75" x14ac:dyDescent="0.25">
      <c r="A3249" s="51">
        <v>95945</v>
      </c>
      <c r="B3249" s="30" t="s">
        <v>1370</v>
      </c>
      <c r="C3249" s="31" t="s">
        <v>87</v>
      </c>
      <c r="D3249" s="57">
        <v>15.47</v>
      </c>
      <c r="E3249" s="56">
        <v>15.83</v>
      </c>
    </row>
    <row r="3250" spans="1:5" ht="33.75" x14ac:dyDescent="0.25">
      <c r="A3250" s="51">
        <v>95943</v>
      </c>
      <c r="B3250" s="30" t="s">
        <v>1368</v>
      </c>
      <c r="C3250" s="31" t="s">
        <v>87</v>
      </c>
      <c r="D3250" s="57">
        <v>21.75</v>
      </c>
      <c r="E3250" s="56">
        <v>22.53</v>
      </c>
    </row>
    <row r="3251" spans="1:5" ht="33.75" x14ac:dyDescent="0.25">
      <c r="A3251" s="51">
        <v>102077</v>
      </c>
      <c r="B3251" s="30" t="s">
        <v>12048</v>
      </c>
      <c r="C3251" s="31" t="s">
        <v>29</v>
      </c>
      <c r="D3251" s="57">
        <v>5057.75</v>
      </c>
      <c r="E3251" s="56">
        <v>5181.83</v>
      </c>
    </row>
    <row r="3252" spans="1:5" ht="33.75" x14ac:dyDescent="0.25">
      <c r="A3252" s="51">
        <v>102073</v>
      </c>
      <c r="B3252" s="30" t="s">
        <v>12049</v>
      </c>
      <c r="C3252" s="31" t="s">
        <v>29</v>
      </c>
      <c r="D3252" s="57">
        <v>3793.68</v>
      </c>
      <c r="E3252" s="56">
        <v>3876.81</v>
      </c>
    </row>
    <row r="3253" spans="1:5" ht="33.75" x14ac:dyDescent="0.25">
      <c r="A3253" s="51">
        <v>102079</v>
      </c>
      <c r="B3253" s="30" t="s">
        <v>12407</v>
      </c>
      <c r="C3253" s="31" t="s">
        <v>29</v>
      </c>
      <c r="D3253" s="57">
        <v>4990.3900000000003</v>
      </c>
      <c r="E3253" s="56">
        <v>5107.24</v>
      </c>
    </row>
    <row r="3254" spans="1:5" ht="33.75" x14ac:dyDescent="0.25">
      <c r="A3254" s="51">
        <v>102075</v>
      </c>
      <c r="B3254" s="30" t="s">
        <v>12408</v>
      </c>
      <c r="C3254" s="31" t="s">
        <v>29</v>
      </c>
      <c r="D3254" s="57">
        <v>4636.87</v>
      </c>
      <c r="E3254" s="56">
        <v>4732.8900000000003</v>
      </c>
    </row>
    <row r="3255" spans="1:5" ht="33.75" x14ac:dyDescent="0.25">
      <c r="A3255" s="51">
        <v>102078</v>
      </c>
      <c r="B3255" s="30" t="s">
        <v>12409</v>
      </c>
      <c r="C3255" s="31" t="s">
        <v>29</v>
      </c>
      <c r="D3255" s="57">
        <v>5222.18</v>
      </c>
      <c r="E3255" s="56">
        <v>5344.45</v>
      </c>
    </row>
    <row r="3256" spans="1:5" ht="33.75" x14ac:dyDescent="0.25">
      <c r="A3256" s="51">
        <v>102074</v>
      </c>
      <c r="B3256" s="30" t="s">
        <v>12410</v>
      </c>
      <c r="C3256" s="31" t="s">
        <v>29</v>
      </c>
      <c r="D3256" s="57">
        <v>4492.88</v>
      </c>
      <c r="E3256" s="56">
        <v>4585.37</v>
      </c>
    </row>
    <row r="3257" spans="1:5" ht="33.75" x14ac:dyDescent="0.25">
      <c r="A3257" s="51">
        <v>102080</v>
      </c>
      <c r="B3257" s="30" t="s">
        <v>12411</v>
      </c>
      <c r="C3257" s="31" t="s">
        <v>29</v>
      </c>
      <c r="D3257" s="57">
        <v>4357.6400000000003</v>
      </c>
      <c r="E3257" s="56">
        <v>4450.8500000000004</v>
      </c>
    </row>
    <row r="3258" spans="1:5" ht="33.75" x14ac:dyDescent="0.25">
      <c r="A3258" s="51">
        <v>102076</v>
      </c>
      <c r="B3258" s="30" t="s">
        <v>12412</v>
      </c>
      <c r="C3258" s="31" t="s">
        <v>29</v>
      </c>
      <c r="D3258" s="57">
        <v>4773.3999999999996</v>
      </c>
      <c r="E3258" s="56">
        <v>4867.05</v>
      </c>
    </row>
    <row r="3259" spans="1:5" ht="33.75" x14ac:dyDescent="0.25">
      <c r="A3259" s="51">
        <v>102084</v>
      </c>
      <c r="B3259" s="30" t="s">
        <v>6546</v>
      </c>
      <c r="C3259" s="31" t="s">
        <v>25</v>
      </c>
      <c r="D3259" s="57">
        <v>0</v>
      </c>
      <c r="E3259" s="56">
        <v>0</v>
      </c>
    </row>
    <row r="3260" spans="1:5" ht="33.75" x14ac:dyDescent="0.25">
      <c r="A3260" s="51">
        <v>102082</v>
      </c>
      <c r="B3260" s="30" t="s">
        <v>6547</v>
      </c>
      <c r="C3260" s="31" t="s">
        <v>25</v>
      </c>
      <c r="D3260" s="57">
        <v>0</v>
      </c>
      <c r="E3260" s="56">
        <v>0</v>
      </c>
    </row>
    <row r="3261" spans="1:5" ht="22.5" x14ac:dyDescent="0.25">
      <c r="A3261" s="51">
        <v>102081</v>
      </c>
      <c r="B3261" s="30" t="s">
        <v>6548</v>
      </c>
      <c r="C3261" s="31" t="s">
        <v>25</v>
      </c>
      <c r="D3261" s="57">
        <v>0</v>
      </c>
      <c r="E3261" s="56">
        <v>0</v>
      </c>
    </row>
    <row r="3262" spans="1:5" ht="33.75" x14ac:dyDescent="0.25">
      <c r="A3262" s="51">
        <v>102092</v>
      </c>
      <c r="B3262" s="30" t="s">
        <v>6549</v>
      </c>
      <c r="C3262" s="31" t="s">
        <v>25</v>
      </c>
      <c r="D3262" s="57">
        <v>0</v>
      </c>
      <c r="E3262" s="56">
        <v>0</v>
      </c>
    </row>
    <row r="3263" spans="1:5" ht="33.75" x14ac:dyDescent="0.25">
      <c r="A3263" s="51">
        <v>102089</v>
      </c>
      <c r="B3263" s="30" t="s">
        <v>1306</v>
      </c>
      <c r="C3263" s="31" t="s">
        <v>19</v>
      </c>
      <c r="D3263" s="57">
        <v>179.77</v>
      </c>
      <c r="E3263" s="56">
        <v>181.87</v>
      </c>
    </row>
    <row r="3264" spans="1:5" ht="33.75" x14ac:dyDescent="0.25">
      <c r="A3264" s="51">
        <v>102090</v>
      </c>
      <c r="B3264" s="30" t="s">
        <v>1307</v>
      </c>
      <c r="C3264" s="31" t="s">
        <v>19</v>
      </c>
      <c r="D3264" s="57">
        <v>138.82</v>
      </c>
      <c r="E3264" s="56">
        <v>140.91999999999999</v>
      </c>
    </row>
    <row r="3265" spans="1:5" ht="33.75" x14ac:dyDescent="0.25">
      <c r="A3265" s="51">
        <v>102086</v>
      </c>
      <c r="B3265" s="30" t="s">
        <v>1304</v>
      </c>
      <c r="C3265" s="31" t="s">
        <v>19</v>
      </c>
      <c r="D3265" s="57">
        <v>203.5</v>
      </c>
      <c r="E3265" s="56">
        <v>205.45</v>
      </c>
    </row>
    <row r="3266" spans="1:5" ht="33.75" x14ac:dyDescent="0.25">
      <c r="A3266" s="51">
        <v>102087</v>
      </c>
      <c r="B3266" s="30" t="s">
        <v>1305</v>
      </c>
      <c r="C3266" s="31" t="s">
        <v>19</v>
      </c>
      <c r="D3266" s="57">
        <v>167.4</v>
      </c>
      <c r="E3266" s="56">
        <v>169.35</v>
      </c>
    </row>
    <row r="3267" spans="1:5" ht="22.5" x14ac:dyDescent="0.25">
      <c r="A3267" s="51">
        <v>102091</v>
      </c>
      <c r="B3267" s="30" t="s">
        <v>4683</v>
      </c>
      <c r="C3267" s="31" t="s">
        <v>19</v>
      </c>
      <c r="D3267" s="57">
        <v>282.35000000000002</v>
      </c>
      <c r="E3267" s="56">
        <v>284.47000000000003</v>
      </c>
    </row>
    <row r="3268" spans="1:5" ht="22.5" x14ac:dyDescent="0.25">
      <c r="A3268" s="51">
        <v>102088</v>
      </c>
      <c r="B3268" s="30" t="s">
        <v>4682</v>
      </c>
      <c r="C3268" s="31" t="s">
        <v>19</v>
      </c>
      <c r="D3268" s="57">
        <v>245.14</v>
      </c>
      <c r="E3268" s="56">
        <v>247.18</v>
      </c>
    </row>
    <row r="3269" spans="1:5" ht="33.75" x14ac:dyDescent="0.25">
      <c r="A3269" s="51">
        <v>101997</v>
      </c>
      <c r="B3269" s="30" t="s">
        <v>1252</v>
      </c>
      <c r="C3269" s="31" t="s">
        <v>19</v>
      </c>
      <c r="D3269" s="57">
        <v>188.64</v>
      </c>
      <c r="E3269" s="56">
        <v>190.96</v>
      </c>
    </row>
    <row r="3270" spans="1:5" ht="33.75" x14ac:dyDescent="0.25">
      <c r="A3270" s="51">
        <v>101998</v>
      </c>
      <c r="B3270" s="30" t="s">
        <v>1253</v>
      </c>
      <c r="C3270" s="31" t="s">
        <v>19</v>
      </c>
      <c r="D3270" s="57">
        <v>145.37</v>
      </c>
      <c r="E3270" s="56">
        <v>147.69</v>
      </c>
    </row>
    <row r="3271" spans="1:5" ht="22.5" x14ac:dyDescent="0.25">
      <c r="A3271" s="51">
        <v>101999</v>
      </c>
      <c r="B3271" s="30" t="s">
        <v>1254</v>
      </c>
      <c r="C3271" s="31" t="s">
        <v>19</v>
      </c>
      <c r="D3271" s="57">
        <v>333.13</v>
      </c>
      <c r="E3271" s="56">
        <v>335.32</v>
      </c>
    </row>
    <row r="3272" spans="1:5" ht="33.75" x14ac:dyDescent="0.25">
      <c r="A3272" s="51">
        <v>101994</v>
      </c>
      <c r="B3272" s="30" t="s">
        <v>1249</v>
      </c>
      <c r="C3272" s="31" t="s">
        <v>19</v>
      </c>
      <c r="D3272" s="57">
        <v>211.3</v>
      </c>
      <c r="E3272" s="56">
        <v>213.24</v>
      </c>
    </row>
    <row r="3273" spans="1:5" ht="33.75" x14ac:dyDescent="0.25">
      <c r="A3273" s="51">
        <v>101995</v>
      </c>
      <c r="B3273" s="30" t="s">
        <v>1250</v>
      </c>
      <c r="C3273" s="31" t="s">
        <v>19</v>
      </c>
      <c r="D3273" s="57">
        <v>172.71</v>
      </c>
      <c r="E3273" s="56">
        <v>174.65</v>
      </c>
    </row>
    <row r="3274" spans="1:5" ht="22.5" x14ac:dyDescent="0.25">
      <c r="A3274" s="51">
        <v>101996</v>
      </c>
      <c r="B3274" s="30" t="s">
        <v>1251</v>
      </c>
      <c r="C3274" s="31" t="s">
        <v>19</v>
      </c>
      <c r="D3274" s="57">
        <v>263.08</v>
      </c>
      <c r="E3274" s="56">
        <v>265.14</v>
      </c>
    </row>
    <row r="3275" spans="1:5" ht="33.75" x14ac:dyDescent="0.25">
      <c r="A3275" s="51">
        <v>101991</v>
      </c>
      <c r="B3275" s="30" t="s">
        <v>1246</v>
      </c>
      <c r="C3275" s="31" t="s">
        <v>19</v>
      </c>
      <c r="D3275" s="57">
        <v>190.28</v>
      </c>
      <c r="E3275" s="56">
        <v>192.62</v>
      </c>
    </row>
    <row r="3276" spans="1:5" ht="33.75" x14ac:dyDescent="0.25">
      <c r="A3276" s="51">
        <v>101992</v>
      </c>
      <c r="B3276" s="30" t="s">
        <v>1247</v>
      </c>
      <c r="C3276" s="31" t="s">
        <v>19</v>
      </c>
      <c r="D3276" s="57">
        <v>147.97</v>
      </c>
      <c r="E3276" s="56">
        <v>150.31</v>
      </c>
    </row>
    <row r="3277" spans="1:5" ht="22.5" x14ac:dyDescent="0.25">
      <c r="A3277" s="51">
        <v>101993</v>
      </c>
      <c r="B3277" s="30" t="s">
        <v>1248</v>
      </c>
      <c r="C3277" s="31" t="s">
        <v>19</v>
      </c>
      <c r="D3277" s="57">
        <v>311.13</v>
      </c>
      <c r="E3277" s="56">
        <v>313.27999999999997</v>
      </c>
    </row>
    <row r="3278" spans="1:5" ht="33.75" x14ac:dyDescent="0.25">
      <c r="A3278" s="51">
        <v>101988</v>
      </c>
      <c r="B3278" s="30" t="s">
        <v>1243</v>
      </c>
      <c r="C3278" s="31" t="s">
        <v>19</v>
      </c>
      <c r="D3278" s="57">
        <v>200.67</v>
      </c>
      <c r="E3278" s="56">
        <v>202.76</v>
      </c>
    </row>
    <row r="3279" spans="1:5" ht="33.75" x14ac:dyDescent="0.25">
      <c r="A3279" s="51">
        <v>101989</v>
      </c>
      <c r="B3279" s="30" t="s">
        <v>1244</v>
      </c>
      <c r="C3279" s="31" t="s">
        <v>19</v>
      </c>
      <c r="D3279" s="57">
        <v>166.29</v>
      </c>
      <c r="E3279" s="56">
        <v>168.38</v>
      </c>
    </row>
    <row r="3280" spans="1:5" ht="22.5" x14ac:dyDescent="0.25">
      <c r="A3280" s="51">
        <v>101990</v>
      </c>
      <c r="B3280" s="30" t="s">
        <v>1245</v>
      </c>
      <c r="C3280" s="31" t="s">
        <v>19</v>
      </c>
      <c r="D3280" s="57">
        <v>244.88</v>
      </c>
      <c r="E3280" s="56">
        <v>246.94</v>
      </c>
    </row>
    <row r="3281" spans="1:5" ht="33.75" x14ac:dyDescent="0.25">
      <c r="A3281" s="51">
        <v>101985</v>
      </c>
      <c r="B3281" s="30" t="s">
        <v>1240</v>
      </c>
      <c r="C3281" s="31" t="s">
        <v>19</v>
      </c>
      <c r="D3281" s="57">
        <v>188.69</v>
      </c>
      <c r="E3281" s="56">
        <v>190.73</v>
      </c>
    </row>
    <row r="3282" spans="1:5" ht="33.75" x14ac:dyDescent="0.25">
      <c r="A3282" s="51">
        <v>101986</v>
      </c>
      <c r="B3282" s="30" t="s">
        <v>1241</v>
      </c>
      <c r="C3282" s="31" t="s">
        <v>19</v>
      </c>
      <c r="D3282" s="57">
        <v>144.43</v>
      </c>
      <c r="E3282" s="56">
        <v>146.47</v>
      </c>
    </row>
    <row r="3283" spans="1:5" ht="22.5" x14ac:dyDescent="0.25">
      <c r="A3283" s="51">
        <v>101987</v>
      </c>
      <c r="B3283" s="30" t="s">
        <v>1242</v>
      </c>
      <c r="C3283" s="31" t="s">
        <v>19</v>
      </c>
      <c r="D3283" s="57">
        <v>265.5</v>
      </c>
      <c r="E3283" s="56">
        <v>267.5</v>
      </c>
    </row>
    <row r="3284" spans="1:5" ht="33.75" x14ac:dyDescent="0.25">
      <c r="A3284" s="51">
        <v>101969</v>
      </c>
      <c r="B3284" s="30" t="s">
        <v>1231</v>
      </c>
      <c r="C3284" s="31" t="s">
        <v>19</v>
      </c>
      <c r="D3284" s="57">
        <v>192.13</v>
      </c>
      <c r="E3284" s="56">
        <v>193.86</v>
      </c>
    </row>
    <row r="3285" spans="1:5" ht="33.75" x14ac:dyDescent="0.25">
      <c r="A3285" s="51">
        <v>101971</v>
      </c>
      <c r="B3285" s="30" t="s">
        <v>1232</v>
      </c>
      <c r="C3285" s="31" t="s">
        <v>19</v>
      </c>
      <c r="D3285" s="57">
        <v>157.31</v>
      </c>
      <c r="E3285" s="56">
        <v>159.04</v>
      </c>
    </row>
    <row r="3286" spans="1:5" ht="22.5" x14ac:dyDescent="0.25">
      <c r="A3286" s="51">
        <v>101973</v>
      </c>
      <c r="B3286" s="30" t="s">
        <v>1233</v>
      </c>
      <c r="C3286" s="31" t="s">
        <v>19</v>
      </c>
      <c r="D3286" s="57">
        <v>227.73</v>
      </c>
      <c r="E3286" s="56">
        <v>229.63</v>
      </c>
    </row>
    <row r="3287" spans="1:5" ht="33.75" x14ac:dyDescent="0.25">
      <c r="A3287" s="51">
        <v>102072</v>
      </c>
      <c r="B3287" s="30" t="s">
        <v>1303</v>
      </c>
      <c r="C3287" s="31" t="s">
        <v>19</v>
      </c>
      <c r="D3287" s="57">
        <v>186.5</v>
      </c>
      <c r="E3287" s="56">
        <v>191.77</v>
      </c>
    </row>
    <row r="3288" spans="1:5" ht="33.75" x14ac:dyDescent="0.25">
      <c r="A3288" s="51">
        <v>102070</v>
      </c>
      <c r="B3288" s="30" t="s">
        <v>1301</v>
      </c>
      <c r="C3288" s="31" t="s">
        <v>19</v>
      </c>
      <c r="D3288" s="57">
        <v>215.53</v>
      </c>
      <c r="E3288" s="56">
        <v>221.67</v>
      </c>
    </row>
    <row r="3289" spans="1:5" ht="33.75" x14ac:dyDescent="0.25">
      <c r="A3289" s="51">
        <v>102071</v>
      </c>
      <c r="B3289" s="30" t="s">
        <v>1302</v>
      </c>
      <c r="C3289" s="31" t="s">
        <v>19</v>
      </c>
      <c r="D3289" s="57">
        <v>191.09</v>
      </c>
      <c r="E3289" s="56">
        <v>196.73</v>
      </c>
    </row>
    <row r="3290" spans="1:5" ht="33.75" x14ac:dyDescent="0.25">
      <c r="A3290" s="51">
        <v>102068</v>
      </c>
      <c r="B3290" s="30" t="s">
        <v>1299</v>
      </c>
      <c r="C3290" s="31" t="s">
        <v>19</v>
      </c>
      <c r="D3290" s="57">
        <v>269.45999999999998</v>
      </c>
      <c r="E3290" s="56">
        <v>278.58</v>
      </c>
    </row>
    <row r="3291" spans="1:5" ht="33.75" x14ac:dyDescent="0.25">
      <c r="A3291" s="51">
        <v>102069</v>
      </c>
      <c r="B3291" s="30" t="s">
        <v>1300</v>
      </c>
      <c r="C3291" s="31" t="s">
        <v>19</v>
      </c>
      <c r="D3291" s="57">
        <v>250.52</v>
      </c>
      <c r="E3291" s="56">
        <v>257.95</v>
      </c>
    </row>
    <row r="3292" spans="1:5" ht="33.75" x14ac:dyDescent="0.25">
      <c r="A3292" s="51">
        <v>102066</v>
      </c>
      <c r="B3292" s="30" t="s">
        <v>1297</v>
      </c>
      <c r="C3292" s="31" t="s">
        <v>19</v>
      </c>
      <c r="D3292" s="57">
        <v>519.02</v>
      </c>
      <c r="E3292" s="56">
        <v>532.16999999999996</v>
      </c>
    </row>
    <row r="3293" spans="1:5" ht="33.75" x14ac:dyDescent="0.25">
      <c r="A3293" s="51">
        <v>102067</v>
      </c>
      <c r="B3293" s="30" t="s">
        <v>1298</v>
      </c>
      <c r="C3293" s="31" t="s">
        <v>19</v>
      </c>
      <c r="D3293" s="57">
        <v>445.33</v>
      </c>
      <c r="E3293" s="56">
        <v>455.8</v>
      </c>
    </row>
    <row r="3294" spans="1:5" ht="33.75" x14ac:dyDescent="0.25">
      <c r="A3294" s="51">
        <v>102065</v>
      </c>
      <c r="B3294" s="30" t="s">
        <v>1296</v>
      </c>
      <c r="C3294" s="31" t="s">
        <v>19</v>
      </c>
      <c r="D3294" s="57">
        <v>197.06</v>
      </c>
      <c r="E3294" s="56">
        <v>202.31</v>
      </c>
    </row>
    <row r="3295" spans="1:5" ht="33.75" x14ac:dyDescent="0.25">
      <c r="A3295" s="51">
        <v>102063</v>
      </c>
      <c r="B3295" s="30" t="s">
        <v>1294</v>
      </c>
      <c r="C3295" s="31" t="s">
        <v>19</v>
      </c>
      <c r="D3295" s="57">
        <v>239.12</v>
      </c>
      <c r="E3295" s="56">
        <v>245.14</v>
      </c>
    </row>
    <row r="3296" spans="1:5" ht="33.75" x14ac:dyDescent="0.25">
      <c r="A3296" s="51">
        <v>102064</v>
      </c>
      <c r="B3296" s="30" t="s">
        <v>1295</v>
      </c>
      <c r="C3296" s="31" t="s">
        <v>19</v>
      </c>
      <c r="D3296" s="57">
        <v>212.07</v>
      </c>
      <c r="E3296" s="56">
        <v>217.6</v>
      </c>
    </row>
    <row r="3297" spans="1:5" ht="33.75" x14ac:dyDescent="0.25">
      <c r="A3297" s="51">
        <v>102061</v>
      </c>
      <c r="B3297" s="30" t="s">
        <v>1292</v>
      </c>
      <c r="C3297" s="31" t="s">
        <v>19</v>
      </c>
      <c r="D3297" s="57">
        <v>302.13</v>
      </c>
      <c r="E3297" s="56">
        <v>311.08</v>
      </c>
    </row>
    <row r="3298" spans="1:5" ht="33.75" x14ac:dyDescent="0.25">
      <c r="A3298" s="51">
        <v>102062</v>
      </c>
      <c r="B3298" s="30" t="s">
        <v>1293</v>
      </c>
      <c r="C3298" s="31" t="s">
        <v>19</v>
      </c>
      <c r="D3298" s="57">
        <v>284.2</v>
      </c>
      <c r="E3298" s="56">
        <v>291.42</v>
      </c>
    </row>
    <row r="3299" spans="1:5" ht="33.75" x14ac:dyDescent="0.25">
      <c r="A3299" s="51">
        <v>102059</v>
      </c>
      <c r="B3299" s="30" t="s">
        <v>1290</v>
      </c>
      <c r="C3299" s="31" t="s">
        <v>19</v>
      </c>
      <c r="D3299" s="57">
        <v>501.18</v>
      </c>
      <c r="E3299" s="56">
        <v>514.55999999999995</v>
      </c>
    </row>
    <row r="3300" spans="1:5" ht="33.75" x14ac:dyDescent="0.25">
      <c r="A3300" s="51">
        <v>102060</v>
      </c>
      <c r="B3300" s="30" t="s">
        <v>1291</v>
      </c>
      <c r="C3300" s="31" t="s">
        <v>19</v>
      </c>
      <c r="D3300" s="57">
        <v>422.01</v>
      </c>
      <c r="E3300" s="56">
        <v>432.63</v>
      </c>
    </row>
    <row r="3301" spans="1:5" ht="33.75" x14ac:dyDescent="0.25">
      <c r="A3301" s="51">
        <v>102052</v>
      </c>
      <c r="B3301" s="30" t="s">
        <v>1289</v>
      </c>
      <c r="C3301" s="31" t="s">
        <v>19</v>
      </c>
      <c r="D3301" s="57">
        <v>184.4</v>
      </c>
      <c r="E3301" s="56">
        <v>190.68</v>
      </c>
    </row>
    <row r="3302" spans="1:5" ht="33.75" x14ac:dyDescent="0.25">
      <c r="A3302" s="51">
        <v>102050</v>
      </c>
      <c r="B3302" s="30" t="s">
        <v>1287</v>
      </c>
      <c r="C3302" s="31" t="s">
        <v>19</v>
      </c>
      <c r="D3302" s="57">
        <v>225.36</v>
      </c>
      <c r="E3302" s="56">
        <v>232.57</v>
      </c>
    </row>
    <row r="3303" spans="1:5" ht="33.75" x14ac:dyDescent="0.25">
      <c r="A3303" s="51">
        <v>102051</v>
      </c>
      <c r="B3303" s="30" t="s">
        <v>1288</v>
      </c>
      <c r="C3303" s="31" t="s">
        <v>19</v>
      </c>
      <c r="D3303" s="57">
        <v>199.05</v>
      </c>
      <c r="E3303" s="56">
        <v>205.68</v>
      </c>
    </row>
    <row r="3304" spans="1:5" ht="33.75" x14ac:dyDescent="0.25">
      <c r="A3304" s="51">
        <v>102048</v>
      </c>
      <c r="B3304" s="30" t="s">
        <v>1285</v>
      </c>
      <c r="C3304" s="31" t="s">
        <v>19</v>
      </c>
      <c r="D3304" s="57">
        <v>290.83</v>
      </c>
      <c r="E3304" s="56">
        <v>301.52999999999997</v>
      </c>
    </row>
    <row r="3305" spans="1:5" ht="33.75" x14ac:dyDescent="0.25">
      <c r="A3305" s="51">
        <v>102049</v>
      </c>
      <c r="B3305" s="30" t="s">
        <v>1286</v>
      </c>
      <c r="C3305" s="31" t="s">
        <v>19</v>
      </c>
      <c r="D3305" s="57">
        <v>262.14</v>
      </c>
      <c r="E3305" s="56">
        <v>270.81</v>
      </c>
    </row>
    <row r="3306" spans="1:5" ht="33.75" x14ac:dyDescent="0.25">
      <c r="A3306" s="51">
        <v>102046</v>
      </c>
      <c r="B3306" s="30" t="s">
        <v>1283</v>
      </c>
      <c r="C3306" s="31" t="s">
        <v>19</v>
      </c>
      <c r="D3306" s="57">
        <v>581.4</v>
      </c>
      <c r="E3306" s="56">
        <v>595.88</v>
      </c>
    </row>
    <row r="3307" spans="1:5" ht="33.75" x14ac:dyDescent="0.25">
      <c r="A3307" s="51">
        <v>102047</v>
      </c>
      <c r="B3307" s="30" t="s">
        <v>1284</v>
      </c>
      <c r="C3307" s="31" t="s">
        <v>19</v>
      </c>
      <c r="D3307" s="57">
        <v>496.45</v>
      </c>
      <c r="E3307" s="56">
        <v>507.91</v>
      </c>
    </row>
    <row r="3308" spans="1:5" ht="33.75" x14ac:dyDescent="0.25">
      <c r="A3308" s="51">
        <v>102045</v>
      </c>
      <c r="B3308" s="30" t="s">
        <v>1282</v>
      </c>
      <c r="C3308" s="31" t="s">
        <v>19</v>
      </c>
      <c r="D3308" s="57">
        <v>207.71</v>
      </c>
      <c r="E3308" s="56">
        <v>213.81</v>
      </c>
    </row>
    <row r="3309" spans="1:5" ht="33.75" x14ac:dyDescent="0.25">
      <c r="A3309" s="51">
        <v>102043</v>
      </c>
      <c r="B3309" s="30" t="s">
        <v>1280</v>
      </c>
      <c r="C3309" s="31" t="s">
        <v>19</v>
      </c>
      <c r="D3309" s="57">
        <v>250.41</v>
      </c>
      <c r="E3309" s="56">
        <v>257.36</v>
      </c>
    </row>
    <row r="3310" spans="1:5" ht="33.75" x14ac:dyDescent="0.25">
      <c r="A3310" s="51">
        <v>102044</v>
      </c>
      <c r="B3310" s="30" t="s">
        <v>1281</v>
      </c>
      <c r="C3310" s="31" t="s">
        <v>19</v>
      </c>
      <c r="D3310" s="57">
        <v>223.72</v>
      </c>
      <c r="E3310" s="56">
        <v>230.15</v>
      </c>
    </row>
    <row r="3311" spans="1:5" ht="33.75" x14ac:dyDescent="0.25">
      <c r="A3311" s="51">
        <v>102041</v>
      </c>
      <c r="B3311" s="30" t="s">
        <v>1278</v>
      </c>
      <c r="C3311" s="31" t="s">
        <v>19</v>
      </c>
      <c r="D3311" s="57">
        <v>323.43</v>
      </c>
      <c r="E3311" s="56">
        <v>333.73</v>
      </c>
    </row>
    <row r="3312" spans="1:5" ht="33.75" x14ac:dyDescent="0.25">
      <c r="A3312" s="51">
        <v>102042</v>
      </c>
      <c r="B3312" s="30" t="s">
        <v>1279</v>
      </c>
      <c r="C3312" s="31" t="s">
        <v>19</v>
      </c>
      <c r="D3312" s="57">
        <v>296.77</v>
      </c>
      <c r="E3312" s="56">
        <v>305</v>
      </c>
    </row>
    <row r="3313" spans="1:5" ht="33.75" x14ac:dyDescent="0.25">
      <c r="A3313" s="51">
        <v>102039</v>
      </c>
      <c r="B3313" s="30" t="s">
        <v>1276</v>
      </c>
      <c r="C3313" s="31" t="s">
        <v>19</v>
      </c>
      <c r="D3313" s="57">
        <v>536.83000000000004</v>
      </c>
      <c r="E3313" s="56">
        <v>551.55999999999995</v>
      </c>
    </row>
    <row r="3314" spans="1:5" ht="33.75" x14ac:dyDescent="0.25">
      <c r="A3314" s="51">
        <v>102040</v>
      </c>
      <c r="B3314" s="30" t="s">
        <v>1277</v>
      </c>
      <c r="C3314" s="31" t="s">
        <v>19</v>
      </c>
      <c r="D3314" s="57">
        <v>448.03</v>
      </c>
      <c r="E3314" s="56">
        <v>459.65</v>
      </c>
    </row>
    <row r="3315" spans="1:5" ht="33.75" x14ac:dyDescent="0.25">
      <c r="A3315" s="51">
        <v>102038</v>
      </c>
      <c r="B3315" s="30" t="s">
        <v>1275</v>
      </c>
      <c r="C3315" s="31" t="s">
        <v>19</v>
      </c>
      <c r="D3315" s="57">
        <v>196.22</v>
      </c>
      <c r="E3315" s="56">
        <v>202.54</v>
      </c>
    </row>
    <row r="3316" spans="1:5" ht="33.75" x14ac:dyDescent="0.25">
      <c r="A3316" s="51">
        <v>102036</v>
      </c>
      <c r="B3316" s="30" t="s">
        <v>1273</v>
      </c>
      <c r="C3316" s="31" t="s">
        <v>19</v>
      </c>
      <c r="D3316" s="57">
        <v>237.46</v>
      </c>
      <c r="E3316" s="56">
        <v>244.71</v>
      </c>
    </row>
    <row r="3317" spans="1:5" ht="33.75" x14ac:dyDescent="0.25">
      <c r="A3317" s="51">
        <v>102037</v>
      </c>
      <c r="B3317" s="30" t="s">
        <v>1274</v>
      </c>
      <c r="C3317" s="31" t="s">
        <v>19</v>
      </c>
      <c r="D3317" s="57">
        <v>210.97</v>
      </c>
      <c r="E3317" s="56">
        <v>217.63</v>
      </c>
    </row>
    <row r="3318" spans="1:5" ht="33.75" x14ac:dyDescent="0.25">
      <c r="A3318" s="51">
        <v>102016</v>
      </c>
      <c r="B3318" s="30" t="s">
        <v>1271</v>
      </c>
      <c r="C3318" s="31" t="s">
        <v>19</v>
      </c>
      <c r="D3318" s="57">
        <v>301.08</v>
      </c>
      <c r="E3318" s="56">
        <v>311.82</v>
      </c>
    </row>
    <row r="3319" spans="1:5" ht="33.75" x14ac:dyDescent="0.25">
      <c r="A3319" s="51">
        <v>102017</v>
      </c>
      <c r="B3319" s="30" t="s">
        <v>1272</v>
      </c>
      <c r="C3319" s="31" t="s">
        <v>19</v>
      </c>
      <c r="D3319" s="57">
        <v>276.72000000000003</v>
      </c>
      <c r="E3319" s="56">
        <v>285.45</v>
      </c>
    </row>
    <row r="3320" spans="1:5" ht="33.75" x14ac:dyDescent="0.25">
      <c r="A3320" s="51">
        <v>102014</v>
      </c>
      <c r="B3320" s="30" t="s">
        <v>1269</v>
      </c>
      <c r="C3320" s="31" t="s">
        <v>19</v>
      </c>
      <c r="D3320" s="57">
        <v>571.76</v>
      </c>
      <c r="E3320" s="56">
        <v>586.33000000000004</v>
      </c>
    </row>
    <row r="3321" spans="1:5" ht="33.75" x14ac:dyDescent="0.25">
      <c r="A3321" s="51">
        <v>102015</v>
      </c>
      <c r="B3321" s="30" t="s">
        <v>1270</v>
      </c>
      <c r="C3321" s="31" t="s">
        <v>19</v>
      </c>
      <c r="D3321" s="57">
        <v>479.8</v>
      </c>
      <c r="E3321" s="56">
        <v>491.37</v>
      </c>
    </row>
    <row r="3322" spans="1:5" ht="33.75" x14ac:dyDescent="0.25">
      <c r="A3322" s="51">
        <v>102013</v>
      </c>
      <c r="B3322" s="30" t="s">
        <v>1268</v>
      </c>
      <c r="C3322" s="31" t="s">
        <v>19</v>
      </c>
      <c r="D3322" s="57">
        <v>210.6</v>
      </c>
      <c r="E3322" s="56">
        <v>216.78</v>
      </c>
    </row>
    <row r="3323" spans="1:5" ht="33.75" x14ac:dyDescent="0.25">
      <c r="A3323" s="51">
        <v>102011</v>
      </c>
      <c r="B3323" s="30" t="s">
        <v>1266</v>
      </c>
      <c r="C3323" s="31" t="s">
        <v>19</v>
      </c>
      <c r="D3323" s="57">
        <v>253.61</v>
      </c>
      <c r="E3323" s="56">
        <v>260.68</v>
      </c>
    </row>
    <row r="3324" spans="1:5" ht="33.75" x14ac:dyDescent="0.25">
      <c r="A3324" s="51">
        <v>102012</v>
      </c>
      <c r="B3324" s="30" t="s">
        <v>1267</v>
      </c>
      <c r="C3324" s="31" t="s">
        <v>19</v>
      </c>
      <c r="D3324" s="57">
        <v>225.97</v>
      </c>
      <c r="E3324" s="56">
        <v>232.48</v>
      </c>
    </row>
    <row r="3325" spans="1:5" ht="33.75" x14ac:dyDescent="0.25">
      <c r="A3325" s="51">
        <v>102009</v>
      </c>
      <c r="B3325" s="30" t="s">
        <v>1264</v>
      </c>
      <c r="C3325" s="31" t="s">
        <v>19</v>
      </c>
      <c r="D3325" s="57">
        <v>324.39999999999998</v>
      </c>
      <c r="E3325" s="56">
        <v>334.87</v>
      </c>
    </row>
    <row r="3326" spans="1:5" ht="33.75" x14ac:dyDescent="0.25">
      <c r="A3326" s="51">
        <v>102010</v>
      </c>
      <c r="B3326" s="30" t="s">
        <v>1265</v>
      </c>
      <c r="C3326" s="31" t="s">
        <v>19</v>
      </c>
      <c r="D3326" s="57">
        <v>301.08</v>
      </c>
      <c r="E3326" s="56">
        <v>309.5</v>
      </c>
    </row>
    <row r="3327" spans="1:5" ht="33.75" x14ac:dyDescent="0.25">
      <c r="A3327" s="51">
        <v>102007</v>
      </c>
      <c r="B3327" s="30" t="s">
        <v>1262</v>
      </c>
      <c r="C3327" s="31" t="s">
        <v>19</v>
      </c>
      <c r="D3327" s="57">
        <v>512.88</v>
      </c>
      <c r="E3327" s="56">
        <v>527.62</v>
      </c>
    </row>
    <row r="3328" spans="1:5" ht="33.75" x14ac:dyDescent="0.25">
      <c r="A3328" s="51">
        <v>102008</v>
      </c>
      <c r="B3328" s="30" t="s">
        <v>1263</v>
      </c>
      <c r="C3328" s="31" t="s">
        <v>19</v>
      </c>
      <c r="D3328" s="57">
        <v>429.4</v>
      </c>
      <c r="E3328" s="56">
        <v>441.04</v>
      </c>
    </row>
    <row r="3329" spans="1:5" ht="33.75" x14ac:dyDescent="0.25">
      <c r="A3329" s="51">
        <v>102006</v>
      </c>
      <c r="B3329" s="30" t="s">
        <v>1261</v>
      </c>
      <c r="C3329" s="31" t="s">
        <v>19</v>
      </c>
      <c r="D3329" s="57">
        <v>200.19</v>
      </c>
      <c r="E3329" s="56">
        <v>206.41</v>
      </c>
    </row>
    <row r="3330" spans="1:5" ht="33.75" x14ac:dyDescent="0.25">
      <c r="A3330" s="51">
        <v>102004</v>
      </c>
      <c r="B3330" s="30" t="s">
        <v>1259</v>
      </c>
      <c r="C3330" s="31" t="s">
        <v>19</v>
      </c>
      <c r="D3330" s="57">
        <v>243.05</v>
      </c>
      <c r="E3330" s="56">
        <v>250.17</v>
      </c>
    </row>
    <row r="3331" spans="1:5" ht="33.75" x14ac:dyDescent="0.25">
      <c r="A3331" s="51">
        <v>102005</v>
      </c>
      <c r="B3331" s="30" t="s">
        <v>1260</v>
      </c>
      <c r="C3331" s="31" t="s">
        <v>19</v>
      </c>
      <c r="D3331" s="57">
        <v>216.73</v>
      </c>
      <c r="E3331" s="56">
        <v>223.3</v>
      </c>
    </row>
    <row r="3332" spans="1:5" ht="33.75" x14ac:dyDescent="0.25">
      <c r="A3332" s="51">
        <v>102002</v>
      </c>
      <c r="B3332" s="30" t="s">
        <v>1257</v>
      </c>
      <c r="C3332" s="31" t="s">
        <v>19</v>
      </c>
      <c r="D3332" s="57">
        <v>302.58999999999997</v>
      </c>
      <c r="E3332" s="56">
        <v>313.10000000000002</v>
      </c>
    </row>
    <row r="3333" spans="1:5" ht="33.75" x14ac:dyDescent="0.25">
      <c r="A3333" s="51">
        <v>102003</v>
      </c>
      <c r="B3333" s="30" t="s">
        <v>1258</v>
      </c>
      <c r="C3333" s="31" t="s">
        <v>19</v>
      </c>
      <c r="D3333" s="57">
        <v>280.52999999999997</v>
      </c>
      <c r="E3333" s="56">
        <v>289.05</v>
      </c>
    </row>
    <row r="3334" spans="1:5" ht="33.75" x14ac:dyDescent="0.25">
      <c r="A3334" s="51">
        <v>102000</v>
      </c>
      <c r="B3334" s="30" t="s">
        <v>1255</v>
      </c>
      <c r="C3334" s="31" t="s">
        <v>19</v>
      </c>
      <c r="D3334" s="57">
        <v>526.41999999999996</v>
      </c>
      <c r="E3334" s="56">
        <v>540.87</v>
      </c>
    </row>
    <row r="3335" spans="1:5" ht="33.75" x14ac:dyDescent="0.25">
      <c r="A3335" s="51">
        <v>102001</v>
      </c>
      <c r="B3335" s="30" t="s">
        <v>1256</v>
      </c>
      <c r="C3335" s="31" t="s">
        <v>19</v>
      </c>
      <c r="D3335" s="57">
        <v>454.2</v>
      </c>
      <c r="E3335" s="56">
        <v>465.69</v>
      </c>
    </row>
    <row r="3336" spans="1:5" ht="33.75" x14ac:dyDescent="0.25">
      <c r="A3336" s="51">
        <v>101983</v>
      </c>
      <c r="B3336" s="30" t="s">
        <v>1239</v>
      </c>
      <c r="C3336" s="31" t="s">
        <v>19</v>
      </c>
      <c r="D3336" s="57">
        <v>214.33</v>
      </c>
      <c r="E3336" s="56">
        <v>220.39</v>
      </c>
    </row>
    <row r="3337" spans="1:5" ht="33.75" x14ac:dyDescent="0.25">
      <c r="A3337" s="51">
        <v>101981</v>
      </c>
      <c r="B3337" s="30" t="s">
        <v>1237</v>
      </c>
      <c r="C3337" s="31" t="s">
        <v>19</v>
      </c>
      <c r="D3337" s="57">
        <v>257.81</v>
      </c>
      <c r="E3337" s="56">
        <v>264.72000000000003</v>
      </c>
    </row>
    <row r="3338" spans="1:5" ht="33.75" x14ac:dyDescent="0.25">
      <c r="A3338" s="51">
        <v>101982</v>
      </c>
      <c r="B3338" s="30" t="s">
        <v>1238</v>
      </c>
      <c r="C3338" s="31" t="s">
        <v>19</v>
      </c>
      <c r="D3338" s="57">
        <v>231.11</v>
      </c>
      <c r="E3338" s="56">
        <v>237.5</v>
      </c>
    </row>
    <row r="3339" spans="1:5" ht="33.75" x14ac:dyDescent="0.25">
      <c r="A3339" s="51">
        <v>101977</v>
      </c>
      <c r="B3339" s="30" t="s">
        <v>1235</v>
      </c>
      <c r="C3339" s="31" t="s">
        <v>19</v>
      </c>
      <c r="D3339" s="57">
        <v>322.98</v>
      </c>
      <c r="E3339" s="56">
        <v>333.16</v>
      </c>
    </row>
    <row r="3340" spans="1:5" ht="33.75" x14ac:dyDescent="0.25">
      <c r="A3340" s="51">
        <v>101980</v>
      </c>
      <c r="B3340" s="30" t="s">
        <v>1236</v>
      </c>
      <c r="C3340" s="31" t="s">
        <v>19</v>
      </c>
      <c r="D3340" s="57">
        <v>302.95</v>
      </c>
      <c r="E3340" s="56">
        <v>311.11</v>
      </c>
    </row>
    <row r="3341" spans="1:5" ht="33.75" x14ac:dyDescent="0.25">
      <c r="A3341" s="51">
        <v>101974</v>
      </c>
      <c r="B3341" s="30" t="s">
        <v>1234</v>
      </c>
      <c r="C3341" s="31" t="s">
        <v>19</v>
      </c>
      <c r="D3341" s="57">
        <v>520.98</v>
      </c>
      <c r="E3341" s="56">
        <v>535.77</v>
      </c>
    </row>
    <row r="3342" spans="1:5" ht="33.75" x14ac:dyDescent="0.25">
      <c r="A3342" s="51">
        <v>101975</v>
      </c>
      <c r="B3342" s="30" t="s">
        <v>12413</v>
      </c>
      <c r="C3342" s="31" t="s">
        <v>19</v>
      </c>
      <c r="D3342" s="57">
        <v>444.21</v>
      </c>
      <c r="E3342" s="56">
        <v>455.96</v>
      </c>
    </row>
    <row r="3343" spans="1:5" ht="22.5" x14ac:dyDescent="0.25">
      <c r="A3343" s="51">
        <v>101114</v>
      </c>
      <c r="B3343" s="30" t="s">
        <v>2438</v>
      </c>
      <c r="C3343" s="31" t="s">
        <v>29</v>
      </c>
      <c r="D3343" s="57">
        <v>4.38</v>
      </c>
      <c r="E3343" s="56">
        <v>4.46</v>
      </c>
    </row>
    <row r="3344" spans="1:5" ht="22.5" x14ac:dyDescent="0.25">
      <c r="A3344" s="51">
        <v>101118</v>
      </c>
      <c r="B3344" s="30" t="s">
        <v>2442</v>
      </c>
      <c r="C3344" s="31" t="s">
        <v>29</v>
      </c>
      <c r="D3344" s="57">
        <v>3.77</v>
      </c>
      <c r="E3344" s="56">
        <v>3.83</v>
      </c>
    </row>
    <row r="3345" spans="1:5" ht="22.5" x14ac:dyDescent="0.25">
      <c r="A3345" s="51">
        <v>101115</v>
      </c>
      <c r="B3345" s="30" t="s">
        <v>2439</v>
      </c>
      <c r="C3345" s="31" t="s">
        <v>29</v>
      </c>
      <c r="D3345" s="57">
        <v>3.69</v>
      </c>
      <c r="E3345" s="56">
        <v>3.76</v>
      </c>
    </row>
    <row r="3346" spans="1:5" ht="22.5" x14ac:dyDescent="0.25">
      <c r="A3346" s="51">
        <v>101116</v>
      </c>
      <c r="B3346" s="30" t="s">
        <v>2440</v>
      </c>
      <c r="C3346" s="31" t="s">
        <v>29</v>
      </c>
      <c r="D3346" s="57">
        <v>2.31</v>
      </c>
      <c r="E3346" s="56">
        <v>2.34</v>
      </c>
    </row>
    <row r="3347" spans="1:5" ht="22.5" x14ac:dyDescent="0.25">
      <c r="A3347" s="51">
        <v>101117</v>
      </c>
      <c r="B3347" s="30" t="s">
        <v>2441</v>
      </c>
      <c r="C3347" s="31" t="s">
        <v>29</v>
      </c>
      <c r="D3347" s="57">
        <v>3.33</v>
      </c>
      <c r="E3347" s="56">
        <v>3.36</v>
      </c>
    </row>
    <row r="3348" spans="1:5" ht="33.75" x14ac:dyDescent="0.25">
      <c r="A3348" s="51">
        <v>101124</v>
      </c>
      <c r="B3348" s="30" t="s">
        <v>2448</v>
      </c>
      <c r="C3348" s="31" t="s">
        <v>29</v>
      </c>
      <c r="D3348" s="57">
        <v>14.96</v>
      </c>
      <c r="E3348" s="56">
        <v>15.14</v>
      </c>
    </row>
    <row r="3349" spans="1:5" ht="33.75" x14ac:dyDescent="0.25">
      <c r="A3349" s="51">
        <v>101128</v>
      </c>
      <c r="B3349" s="30" t="s">
        <v>2452</v>
      </c>
      <c r="C3349" s="31" t="s">
        <v>29</v>
      </c>
      <c r="D3349" s="57">
        <v>14.35</v>
      </c>
      <c r="E3349" s="56">
        <v>14.51</v>
      </c>
    </row>
    <row r="3350" spans="1:5" ht="33.75" x14ac:dyDescent="0.25">
      <c r="A3350" s="51">
        <v>101125</v>
      </c>
      <c r="B3350" s="30" t="s">
        <v>2449</v>
      </c>
      <c r="C3350" s="31" t="s">
        <v>29</v>
      </c>
      <c r="D3350" s="57">
        <v>14.27</v>
      </c>
      <c r="E3350" s="56">
        <v>14.44</v>
      </c>
    </row>
    <row r="3351" spans="1:5" ht="33.75" x14ac:dyDescent="0.25">
      <c r="A3351" s="51">
        <v>101126</v>
      </c>
      <c r="B3351" s="30" t="s">
        <v>2450</v>
      </c>
      <c r="C3351" s="31" t="s">
        <v>29</v>
      </c>
      <c r="D3351" s="57">
        <v>12.88</v>
      </c>
      <c r="E3351" s="56">
        <v>13.02</v>
      </c>
    </row>
    <row r="3352" spans="1:5" ht="33.75" x14ac:dyDescent="0.25">
      <c r="A3352" s="51">
        <v>101127</v>
      </c>
      <c r="B3352" s="30" t="s">
        <v>2451</v>
      </c>
      <c r="C3352" s="31" t="s">
        <v>29</v>
      </c>
      <c r="D3352" s="57">
        <v>13.91</v>
      </c>
      <c r="E3352" s="56">
        <v>14.04</v>
      </c>
    </row>
    <row r="3353" spans="1:5" ht="45" x14ac:dyDescent="0.25">
      <c r="A3353" s="51">
        <v>101134</v>
      </c>
      <c r="B3353" s="30" t="s">
        <v>2458</v>
      </c>
      <c r="C3353" s="31" t="s">
        <v>29</v>
      </c>
      <c r="D3353" s="57">
        <v>15.63</v>
      </c>
      <c r="E3353" s="56">
        <v>15.82</v>
      </c>
    </row>
    <row r="3354" spans="1:5" ht="45" x14ac:dyDescent="0.25">
      <c r="A3354" s="51">
        <v>101144</v>
      </c>
      <c r="B3354" s="30" t="s">
        <v>2467</v>
      </c>
      <c r="C3354" s="31" t="s">
        <v>29</v>
      </c>
      <c r="D3354" s="57">
        <v>15.71</v>
      </c>
      <c r="E3354" s="56">
        <v>15.88</v>
      </c>
    </row>
    <row r="3355" spans="1:5" ht="45" x14ac:dyDescent="0.25">
      <c r="A3355" s="51">
        <v>101138</v>
      </c>
      <c r="B3355" s="30" t="s">
        <v>2462</v>
      </c>
      <c r="C3355" s="31" t="s">
        <v>29</v>
      </c>
      <c r="D3355" s="57">
        <v>15.02</v>
      </c>
      <c r="E3355" s="56">
        <v>15.19</v>
      </c>
    </row>
    <row r="3356" spans="1:5" ht="45" x14ac:dyDescent="0.25">
      <c r="A3356" s="51">
        <v>101148</v>
      </c>
      <c r="B3356" s="30" t="s">
        <v>2471</v>
      </c>
      <c r="C3356" s="31" t="s">
        <v>29</v>
      </c>
      <c r="D3356" s="57">
        <v>15.1</v>
      </c>
      <c r="E3356" s="56">
        <v>15.25</v>
      </c>
    </row>
    <row r="3357" spans="1:5" ht="45" x14ac:dyDescent="0.25">
      <c r="A3357" s="51">
        <v>101135</v>
      </c>
      <c r="B3357" s="30" t="s">
        <v>2459</v>
      </c>
      <c r="C3357" s="31" t="s">
        <v>29</v>
      </c>
      <c r="D3357" s="57">
        <v>14.94</v>
      </c>
      <c r="E3357" s="56">
        <v>15.12</v>
      </c>
    </row>
    <row r="3358" spans="1:5" ht="45" x14ac:dyDescent="0.25">
      <c r="A3358" s="51">
        <v>101145</v>
      </c>
      <c r="B3358" s="30" t="s">
        <v>2468</v>
      </c>
      <c r="C3358" s="31" t="s">
        <v>29</v>
      </c>
      <c r="D3358" s="57">
        <v>15.02</v>
      </c>
      <c r="E3358" s="56">
        <v>15.18</v>
      </c>
    </row>
    <row r="3359" spans="1:5" ht="45" x14ac:dyDescent="0.25">
      <c r="A3359" s="51">
        <v>101136</v>
      </c>
      <c r="B3359" s="30" t="s">
        <v>2460</v>
      </c>
      <c r="C3359" s="31" t="s">
        <v>29</v>
      </c>
      <c r="D3359" s="57">
        <v>13.56</v>
      </c>
      <c r="E3359" s="56">
        <v>13.7</v>
      </c>
    </row>
    <row r="3360" spans="1:5" ht="45" x14ac:dyDescent="0.25">
      <c r="A3360" s="51">
        <v>101146</v>
      </c>
      <c r="B3360" s="30" t="s">
        <v>2469</v>
      </c>
      <c r="C3360" s="31" t="s">
        <v>29</v>
      </c>
      <c r="D3360" s="57">
        <v>13.64</v>
      </c>
      <c r="E3360" s="56">
        <v>13.76</v>
      </c>
    </row>
    <row r="3361" spans="1:5" ht="45" x14ac:dyDescent="0.25">
      <c r="A3361" s="51">
        <v>101137</v>
      </c>
      <c r="B3361" s="30" t="s">
        <v>2461</v>
      </c>
      <c r="C3361" s="31" t="s">
        <v>29</v>
      </c>
      <c r="D3361" s="57">
        <v>14.58</v>
      </c>
      <c r="E3361" s="56">
        <v>14.72</v>
      </c>
    </row>
    <row r="3362" spans="1:5" ht="45" x14ac:dyDescent="0.25">
      <c r="A3362" s="51">
        <v>101147</v>
      </c>
      <c r="B3362" s="30" t="s">
        <v>2470</v>
      </c>
      <c r="C3362" s="31" t="s">
        <v>29</v>
      </c>
      <c r="D3362" s="57">
        <v>14.66</v>
      </c>
      <c r="E3362" s="56">
        <v>14.78</v>
      </c>
    </row>
    <row r="3363" spans="1:5" ht="33.75" x14ac:dyDescent="0.25">
      <c r="A3363" s="51">
        <v>101119</v>
      </c>
      <c r="B3363" s="30" t="s">
        <v>2443</v>
      </c>
      <c r="C3363" s="31" t="s">
        <v>29</v>
      </c>
      <c r="D3363" s="57">
        <v>8.35</v>
      </c>
      <c r="E3363" s="56">
        <v>8.52</v>
      </c>
    </row>
    <row r="3364" spans="1:5" ht="33.75" x14ac:dyDescent="0.25">
      <c r="A3364" s="51">
        <v>101123</v>
      </c>
      <c r="B3364" s="30" t="s">
        <v>2447</v>
      </c>
      <c r="C3364" s="31" t="s">
        <v>29</v>
      </c>
      <c r="D3364" s="57">
        <v>7.21</v>
      </c>
      <c r="E3364" s="56">
        <v>7.33</v>
      </c>
    </row>
    <row r="3365" spans="1:5" ht="33.75" x14ac:dyDescent="0.25">
      <c r="A3365" s="51">
        <v>101120</v>
      </c>
      <c r="B3365" s="30" t="s">
        <v>2444</v>
      </c>
      <c r="C3365" s="31" t="s">
        <v>29</v>
      </c>
      <c r="D3365" s="57">
        <v>7.08</v>
      </c>
      <c r="E3365" s="56">
        <v>7.19</v>
      </c>
    </row>
    <row r="3366" spans="1:5" ht="33.75" x14ac:dyDescent="0.25">
      <c r="A3366" s="51">
        <v>101121</v>
      </c>
      <c r="B3366" s="30" t="s">
        <v>2445</v>
      </c>
      <c r="C3366" s="31" t="s">
        <v>29</v>
      </c>
      <c r="D3366" s="57">
        <v>4.43</v>
      </c>
      <c r="E3366" s="56">
        <v>4.5</v>
      </c>
    </row>
    <row r="3367" spans="1:5" ht="33.75" x14ac:dyDescent="0.25">
      <c r="A3367" s="51">
        <v>101122</v>
      </c>
      <c r="B3367" s="30" t="s">
        <v>2446</v>
      </c>
      <c r="C3367" s="31" t="s">
        <v>29</v>
      </c>
      <c r="D3367" s="57">
        <v>6.38</v>
      </c>
      <c r="E3367" s="56">
        <v>6.42</v>
      </c>
    </row>
    <row r="3368" spans="1:5" ht="33.75" x14ac:dyDescent="0.25">
      <c r="A3368" s="51">
        <v>101129</v>
      </c>
      <c r="B3368" s="30" t="s">
        <v>2453</v>
      </c>
      <c r="C3368" s="31" t="s">
        <v>29</v>
      </c>
      <c r="D3368" s="57">
        <v>19.36</v>
      </c>
      <c r="E3368" s="56">
        <v>19.63</v>
      </c>
    </row>
    <row r="3369" spans="1:5" ht="33.75" x14ac:dyDescent="0.25">
      <c r="A3369" s="51">
        <v>101133</v>
      </c>
      <c r="B3369" s="30" t="s">
        <v>2457</v>
      </c>
      <c r="C3369" s="31" t="s">
        <v>29</v>
      </c>
      <c r="D3369" s="57">
        <v>18.22</v>
      </c>
      <c r="E3369" s="56">
        <v>18.440000000000001</v>
      </c>
    </row>
    <row r="3370" spans="1:5" ht="33.75" x14ac:dyDescent="0.25">
      <c r="A3370" s="51">
        <v>101130</v>
      </c>
      <c r="B3370" s="30" t="s">
        <v>2454</v>
      </c>
      <c r="C3370" s="31" t="s">
        <v>29</v>
      </c>
      <c r="D3370" s="57">
        <v>18.09</v>
      </c>
      <c r="E3370" s="56">
        <v>18.3</v>
      </c>
    </row>
    <row r="3371" spans="1:5" ht="33.75" x14ac:dyDescent="0.25">
      <c r="A3371" s="51">
        <v>101131</v>
      </c>
      <c r="B3371" s="30" t="s">
        <v>2455</v>
      </c>
      <c r="C3371" s="31" t="s">
        <v>29</v>
      </c>
      <c r="D3371" s="57">
        <v>15.44</v>
      </c>
      <c r="E3371" s="56">
        <v>15.61</v>
      </c>
    </row>
    <row r="3372" spans="1:5" ht="33.75" x14ac:dyDescent="0.25">
      <c r="A3372" s="51">
        <v>101132</v>
      </c>
      <c r="B3372" s="30" t="s">
        <v>2456</v>
      </c>
      <c r="C3372" s="31" t="s">
        <v>29</v>
      </c>
      <c r="D3372" s="57">
        <v>17.39</v>
      </c>
      <c r="E3372" s="56">
        <v>17.53</v>
      </c>
    </row>
    <row r="3373" spans="1:5" ht="45" x14ac:dyDescent="0.25">
      <c r="A3373" s="51">
        <v>101139</v>
      </c>
      <c r="B3373" s="30" t="s">
        <v>12414</v>
      </c>
      <c r="C3373" s="31" t="s">
        <v>29</v>
      </c>
      <c r="D3373" s="57">
        <v>20.059999999999999</v>
      </c>
      <c r="E3373" s="56">
        <v>20.329999999999998</v>
      </c>
    </row>
    <row r="3374" spans="1:5" ht="45" x14ac:dyDescent="0.25">
      <c r="A3374" s="51">
        <v>101149</v>
      </c>
      <c r="B3374" s="30" t="s">
        <v>2472</v>
      </c>
      <c r="C3374" s="31" t="s">
        <v>29</v>
      </c>
      <c r="D3374" s="57">
        <v>20.13</v>
      </c>
      <c r="E3374" s="56">
        <v>20.39</v>
      </c>
    </row>
    <row r="3375" spans="1:5" ht="45" x14ac:dyDescent="0.25">
      <c r="A3375" s="51">
        <v>101143</v>
      </c>
      <c r="B3375" s="30" t="s">
        <v>2466</v>
      </c>
      <c r="C3375" s="31" t="s">
        <v>29</v>
      </c>
      <c r="D3375" s="57">
        <v>18.920000000000002</v>
      </c>
      <c r="E3375" s="56">
        <v>19.14</v>
      </c>
    </row>
    <row r="3376" spans="1:5" ht="45" x14ac:dyDescent="0.25">
      <c r="A3376" s="51">
        <v>101153</v>
      </c>
      <c r="B3376" s="30" t="s">
        <v>2476</v>
      </c>
      <c r="C3376" s="31" t="s">
        <v>29</v>
      </c>
      <c r="D3376" s="57">
        <v>18.989999999999998</v>
      </c>
      <c r="E3376" s="56">
        <v>19.2</v>
      </c>
    </row>
    <row r="3377" spans="1:5" ht="45" x14ac:dyDescent="0.25">
      <c r="A3377" s="51">
        <v>101140</v>
      </c>
      <c r="B3377" s="30" t="s">
        <v>2463</v>
      </c>
      <c r="C3377" s="31" t="s">
        <v>29</v>
      </c>
      <c r="D3377" s="57">
        <v>18.79</v>
      </c>
      <c r="E3377" s="56">
        <v>19</v>
      </c>
    </row>
    <row r="3378" spans="1:5" ht="45" x14ac:dyDescent="0.25">
      <c r="A3378" s="51">
        <v>101150</v>
      </c>
      <c r="B3378" s="30" t="s">
        <v>2473</v>
      </c>
      <c r="C3378" s="31" t="s">
        <v>29</v>
      </c>
      <c r="D3378" s="57">
        <v>18.86</v>
      </c>
      <c r="E3378" s="56">
        <v>19.059999999999999</v>
      </c>
    </row>
    <row r="3379" spans="1:5" ht="45" x14ac:dyDescent="0.25">
      <c r="A3379" s="51">
        <v>101141</v>
      </c>
      <c r="B3379" s="30" t="s">
        <v>2464</v>
      </c>
      <c r="C3379" s="31" t="s">
        <v>29</v>
      </c>
      <c r="D3379" s="57">
        <v>16.14</v>
      </c>
      <c r="E3379" s="56">
        <v>16.309999999999999</v>
      </c>
    </row>
    <row r="3380" spans="1:5" ht="45" x14ac:dyDescent="0.25">
      <c r="A3380" s="51">
        <v>101151</v>
      </c>
      <c r="B3380" s="30" t="s">
        <v>2474</v>
      </c>
      <c r="C3380" s="31" t="s">
        <v>29</v>
      </c>
      <c r="D3380" s="57">
        <v>16.21</v>
      </c>
      <c r="E3380" s="56">
        <v>16.37</v>
      </c>
    </row>
    <row r="3381" spans="1:5" ht="45" x14ac:dyDescent="0.25">
      <c r="A3381" s="51">
        <v>101142</v>
      </c>
      <c r="B3381" s="30" t="s">
        <v>2465</v>
      </c>
      <c r="C3381" s="31" t="s">
        <v>29</v>
      </c>
      <c r="D3381" s="57">
        <v>18.09</v>
      </c>
      <c r="E3381" s="56">
        <v>18.23</v>
      </c>
    </row>
    <row r="3382" spans="1:5" ht="45" x14ac:dyDescent="0.25">
      <c r="A3382" s="51">
        <v>101152</v>
      </c>
      <c r="B3382" s="30" t="s">
        <v>2475</v>
      </c>
      <c r="C3382" s="31" t="s">
        <v>29</v>
      </c>
      <c r="D3382" s="57">
        <v>18.16</v>
      </c>
      <c r="E3382" s="56">
        <v>18.29</v>
      </c>
    </row>
    <row r="3383" spans="1:5" ht="56.25" x14ac:dyDescent="0.25">
      <c r="A3383" s="51">
        <v>101207</v>
      </c>
      <c r="B3383" s="30" t="s">
        <v>3865</v>
      </c>
      <c r="C3383" s="31" t="s">
        <v>29</v>
      </c>
      <c r="D3383" s="57">
        <v>11.05</v>
      </c>
      <c r="E3383" s="56">
        <v>11.14</v>
      </c>
    </row>
    <row r="3384" spans="1:5" ht="56.25" x14ac:dyDescent="0.25">
      <c r="A3384" s="51">
        <v>101206</v>
      </c>
      <c r="B3384" s="30" t="s">
        <v>12415</v>
      </c>
      <c r="C3384" s="31" t="s">
        <v>29</v>
      </c>
      <c r="D3384" s="57">
        <v>12.8</v>
      </c>
      <c r="E3384" s="56">
        <v>12.91</v>
      </c>
    </row>
    <row r="3385" spans="1:5" ht="56.25" x14ac:dyDescent="0.25">
      <c r="A3385" s="51">
        <v>101210</v>
      </c>
      <c r="B3385" s="30" t="s">
        <v>12416</v>
      </c>
      <c r="C3385" s="31" t="s">
        <v>29</v>
      </c>
      <c r="D3385" s="57">
        <v>17.91</v>
      </c>
      <c r="E3385" s="56">
        <v>18.04</v>
      </c>
    </row>
    <row r="3386" spans="1:5" ht="56.25" x14ac:dyDescent="0.25">
      <c r="A3386" s="51">
        <v>101211</v>
      </c>
      <c r="B3386" s="30" t="s">
        <v>12417</v>
      </c>
      <c r="C3386" s="31" t="s">
        <v>29</v>
      </c>
      <c r="D3386" s="57">
        <v>19.22</v>
      </c>
      <c r="E3386" s="56">
        <v>19.350000000000001</v>
      </c>
    </row>
    <row r="3387" spans="1:5" ht="56.25" x14ac:dyDescent="0.25">
      <c r="A3387" s="51">
        <v>101215</v>
      </c>
      <c r="B3387" s="30" t="s">
        <v>12418</v>
      </c>
      <c r="C3387" s="31" t="s">
        <v>29</v>
      </c>
      <c r="D3387" s="57">
        <v>17.21</v>
      </c>
      <c r="E3387" s="56">
        <v>17.34</v>
      </c>
    </row>
    <row r="3388" spans="1:5" ht="56.25" x14ac:dyDescent="0.25">
      <c r="A3388" s="51">
        <v>101216</v>
      </c>
      <c r="B3388" s="30" t="s">
        <v>12419</v>
      </c>
      <c r="C3388" s="31" t="s">
        <v>29</v>
      </c>
      <c r="D3388" s="57">
        <v>18.05</v>
      </c>
      <c r="E3388" s="56">
        <v>18.18</v>
      </c>
    </row>
    <row r="3389" spans="1:5" ht="56.25" x14ac:dyDescent="0.25">
      <c r="A3389" s="51">
        <v>101212</v>
      </c>
      <c r="B3389" s="30" t="s">
        <v>12420</v>
      </c>
      <c r="C3389" s="31" t="s">
        <v>29</v>
      </c>
      <c r="D3389" s="57">
        <v>22.44</v>
      </c>
      <c r="E3389" s="56">
        <v>22.6</v>
      </c>
    </row>
    <row r="3390" spans="1:5" ht="56.25" x14ac:dyDescent="0.25">
      <c r="A3390" s="51">
        <v>101217</v>
      </c>
      <c r="B3390" s="30" t="s">
        <v>12421</v>
      </c>
      <c r="C3390" s="31" t="s">
        <v>29</v>
      </c>
      <c r="D3390" s="57">
        <v>21.03</v>
      </c>
      <c r="E3390" s="56">
        <v>21.18</v>
      </c>
    </row>
    <row r="3391" spans="1:5" ht="56.25" x14ac:dyDescent="0.25">
      <c r="A3391" s="51">
        <v>101218</v>
      </c>
      <c r="B3391" s="30" t="s">
        <v>12422</v>
      </c>
      <c r="C3391" s="31" t="s">
        <v>29</v>
      </c>
      <c r="D3391" s="57">
        <v>22.26</v>
      </c>
      <c r="E3391" s="56">
        <v>22.41</v>
      </c>
    </row>
    <row r="3392" spans="1:5" ht="56.25" x14ac:dyDescent="0.25">
      <c r="A3392" s="51">
        <v>101213</v>
      </c>
      <c r="B3392" s="30" t="s">
        <v>12423</v>
      </c>
      <c r="C3392" s="31" t="s">
        <v>29</v>
      </c>
      <c r="D3392" s="57">
        <v>25.1</v>
      </c>
      <c r="E3392" s="56">
        <v>25.29</v>
      </c>
    </row>
    <row r="3393" spans="1:5" ht="56.25" x14ac:dyDescent="0.25">
      <c r="A3393" s="51">
        <v>101219</v>
      </c>
      <c r="B3393" s="30" t="s">
        <v>12424</v>
      </c>
      <c r="C3393" s="31" t="s">
        <v>29</v>
      </c>
      <c r="D3393" s="57">
        <v>27</v>
      </c>
      <c r="E3393" s="56">
        <v>27.18</v>
      </c>
    </row>
    <row r="3394" spans="1:5" ht="56.25" x14ac:dyDescent="0.25">
      <c r="A3394" s="51">
        <v>101214</v>
      </c>
      <c r="B3394" s="30" t="s">
        <v>12425</v>
      </c>
      <c r="C3394" s="31" t="s">
        <v>29</v>
      </c>
      <c r="D3394" s="57">
        <v>30.35</v>
      </c>
      <c r="E3394" s="56">
        <v>30.56</v>
      </c>
    </row>
    <row r="3395" spans="1:5" ht="56.25" x14ac:dyDescent="0.25">
      <c r="A3395" s="51">
        <v>101254</v>
      </c>
      <c r="B3395" s="30" t="s">
        <v>12426</v>
      </c>
      <c r="C3395" s="31" t="s">
        <v>29</v>
      </c>
      <c r="D3395" s="57">
        <v>12.93</v>
      </c>
      <c r="E3395" s="56">
        <v>13.05</v>
      </c>
    </row>
    <row r="3396" spans="1:5" ht="56.25" x14ac:dyDescent="0.25">
      <c r="A3396" s="51">
        <v>101256</v>
      </c>
      <c r="B3396" s="30" t="s">
        <v>12427</v>
      </c>
      <c r="C3396" s="31" t="s">
        <v>29</v>
      </c>
      <c r="D3396" s="57">
        <v>19.96</v>
      </c>
      <c r="E3396" s="56">
        <v>20.14</v>
      </c>
    </row>
    <row r="3397" spans="1:5" ht="56.25" x14ac:dyDescent="0.25">
      <c r="A3397" s="51">
        <v>101257</v>
      </c>
      <c r="B3397" s="30" t="s">
        <v>12428</v>
      </c>
      <c r="C3397" s="31" t="s">
        <v>29</v>
      </c>
      <c r="D3397" s="57">
        <v>21.05</v>
      </c>
      <c r="E3397" s="56">
        <v>21.23</v>
      </c>
    </row>
    <row r="3398" spans="1:5" ht="56.25" x14ac:dyDescent="0.25">
      <c r="A3398" s="51">
        <v>101258</v>
      </c>
      <c r="B3398" s="30" t="s">
        <v>12429</v>
      </c>
      <c r="C3398" s="31" t="s">
        <v>29</v>
      </c>
      <c r="D3398" s="57">
        <v>24.41</v>
      </c>
      <c r="E3398" s="56">
        <v>24.63</v>
      </c>
    </row>
    <row r="3399" spans="1:5" ht="56.25" x14ac:dyDescent="0.25">
      <c r="A3399" s="51">
        <v>101259</v>
      </c>
      <c r="B3399" s="30" t="s">
        <v>12430</v>
      </c>
      <c r="C3399" s="31" t="s">
        <v>29</v>
      </c>
      <c r="D3399" s="57">
        <v>27.13</v>
      </c>
      <c r="E3399" s="56">
        <v>27.37</v>
      </c>
    </row>
    <row r="3400" spans="1:5" ht="56.25" x14ac:dyDescent="0.25">
      <c r="A3400" s="51">
        <v>101260</v>
      </c>
      <c r="B3400" s="30" t="s">
        <v>12431</v>
      </c>
      <c r="C3400" s="31" t="s">
        <v>29</v>
      </c>
      <c r="D3400" s="57">
        <v>33.92</v>
      </c>
      <c r="E3400" s="56">
        <v>34.22</v>
      </c>
    </row>
    <row r="3401" spans="1:5" ht="56.25" x14ac:dyDescent="0.25">
      <c r="A3401" s="51">
        <v>101208</v>
      </c>
      <c r="B3401" s="30" t="s">
        <v>12432</v>
      </c>
      <c r="C3401" s="31" t="s">
        <v>29</v>
      </c>
      <c r="D3401" s="57">
        <v>10.83</v>
      </c>
      <c r="E3401" s="56">
        <v>10.93</v>
      </c>
    </row>
    <row r="3402" spans="1:5" ht="56.25" x14ac:dyDescent="0.25">
      <c r="A3402" s="51">
        <v>101209</v>
      </c>
      <c r="B3402" s="30" t="s">
        <v>12433</v>
      </c>
      <c r="C3402" s="31" t="s">
        <v>29</v>
      </c>
      <c r="D3402" s="57">
        <v>10.050000000000001</v>
      </c>
      <c r="E3402" s="56">
        <v>10.14</v>
      </c>
    </row>
    <row r="3403" spans="1:5" ht="56.25" x14ac:dyDescent="0.25">
      <c r="A3403" s="51">
        <v>101220</v>
      </c>
      <c r="B3403" s="30" t="s">
        <v>12434</v>
      </c>
      <c r="C3403" s="31" t="s">
        <v>29</v>
      </c>
      <c r="D3403" s="57">
        <v>16.91</v>
      </c>
      <c r="E3403" s="56">
        <v>17.05</v>
      </c>
    </row>
    <row r="3404" spans="1:5" ht="56.25" x14ac:dyDescent="0.25">
      <c r="A3404" s="51">
        <v>101221</v>
      </c>
      <c r="B3404" s="30" t="s">
        <v>12435</v>
      </c>
      <c r="C3404" s="31" t="s">
        <v>29</v>
      </c>
      <c r="D3404" s="57">
        <v>17.88</v>
      </c>
      <c r="E3404" s="56">
        <v>18.010000000000002</v>
      </c>
    </row>
    <row r="3405" spans="1:5" ht="56.25" x14ac:dyDescent="0.25">
      <c r="A3405" s="51">
        <v>101225</v>
      </c>
      <c r="B3405" s="30" t="s">
        <v>12436</v>
      </c>
      <c r="C3405" s="31" t="s">
        <v>29</v>
      </c>
      <c r="D3405" s="57">
        <v>15.55</v>
      </c>
      <c r="E3405" s="56">
        <v>15.66</v>
      </c>
    </row>
    <row r="3406" spans="1:5" ht="56.25" x14ac:dyDescent="0.25">
      <c r="A3406" s="51">
        <v>101226</v>
      </c>
      <c r="B3406" s="30" t="s">
        <v>12437</v>
      </c>
      <c r="C3406" s="31" t="s">
        <v>29</v>
      </c>
      <c r="D3406" s="57">
        <v>16.37</v>
      </c>
      <c r="E3406" s="56">
        <v>16.5</v>
      </c>
    </row>
    <row r="3407" spans="1:5" ht="56.25" x14ac:dyDescent="0.25">
      <c r="A3407" s="51">
        <v>101222</v>
      </c>
      <c r="B3407" s="30" t="s">
        <v>12438</v>
      </c>
      <c r="C3407" s="31" t="s">
        <v>29</v>
      </c>
      <c r="D3407" s="57">
        <v>20.8</v>
      </c>
      <c r="E3407" s="56">
        <v>20.95</v>
      </c>
    </row>
    <row r="3408" spans="1:5" ht="56.25" x14ac:dyDescent="0.25">
      <c r="A3408" s="51">
        <v>101227</v>
      </c>
      <c r="B3408" s="30" t="s">
        <v>12439</v>
      </c>
      <c r="C3408" s="31" t="s">
        <v>29</v>
      </c>
      <c r="D3408" s="57">
        <v>18.989999999999998</v>
      </c>
      <c r="E3408" s="56">
        <v>19.13</v>
      </c>
    </row>
    <row r="3409" spans="1:5" ht="56.25" x14ac:dyDescent="0.25">
      <c r="A3409" s="51">
        <v>101228</v>
      </c>
      <c r="B3409" s="30" t="s">
        <v>12440</v>
      </c>
      <c r="C3409" s="31" t="s">
        <v>29</v>
      </c>
      <c r="D3409" s="57">
        <v>20.25</v>
      </c>
      <c r="E3409" s="56">
        <v>20.399999999999999</v>
      </c>
    </row>
    <row r="3410" spans="1:5" ht="56.25" x14ac:dyDescent="0.25">
      <c r="A3410" s="51">
        <v>101223</v>
      </c>
      <c r="B3410" s="30" t="s">
        <v>12441</v>
      </c>
      <c r="C3410" s="31" t="s">
        <v>29</v>
      </c>
      <c r="D3410" s="57">
        <v>23.15</v>
      </c>
      <c r="E3410" s="56">
        <v>23.31</v>
      </c>
    </row>
    <row r="3411" spans="1:5" ht="56.25" x14ac:dyDescent="0.25">
      <c r="A3411" s="51">
        <v>101229</v>
      </c>
      <c r="B3411" s="30" t="s">
        <v>12442</v>
      </c>
      <c r="C3411" s="31" t="s">
        <v>29</v>
      </c>
      <c r="D3411" s="57">
        <v>25.55</v>
      </c>
      <c r="E3411" s="56">
        <v>25.72</v>
      </c>
    </row>
    <row r="3412" spans="1:5" ht="56.25" x14ac:dyDescent="0.25">
      <c r="A3412" s="51">
        <v>101224</v>
      </c>
      <c r="B3412" s="30" t="s">
        <v>12443</v>
      </c>
      <c r="C3412" s="31" t="s">
        <v>29</v>
      </c>
      <c r="D3412" s="57">
        <v>29.03</v>
      </c>
      <c r="E3412" s="56">
        <v>29.24</v>
      </c>
    </row>
    <row r="3413" spans="1:5" ht="56.25" x14ac:dyDescent="0.25">
      <c r="A3413" s="51">
        <v>101265</v>
      </c>
      <c r="B3413" s="30" t="s">
        <v>12444</v>
      </c>
      <c r="C3413" s="31" t="s">
        <v>29</v>
      </c>
      <c r="D3413" s="57">
        <v>31.93</v>
      </c>
      <c r="E3413" s="56">
        <v>32.200000000000003</v>
      </c>
    </row>
    <row r="3414" spans="1:5" ht="56.25" x14ac:dyDescent="0.25">
      <c r="A3414" s="51">
        <v>101255</v>
      </c>
      <c r="B3414" s="30" t="s">
        <v>12445</v>
      </c>
      <c r="C3414" s="31" t="s">
        <v>29</v>
      </c>
      <c r="D3414" s="57">
        <v>11.44</v>
      </c>
      <c r="E3414" s="56">
        <v>11.56</v>
      </c>
    </row>
    <row r="3415" spans="1:5" ht="56.25" x14ac:dyDescent="0.25">
      <c r="A3415" s="51">
        <v>101261</v>
      </c>
      <c r="B3415" s="30" t="s">
        <v>12446</v>
      </c>
      <c r="C3415" s="31" t="s">
        <v>29</v>
      </c>
      <c r="D3415" s="57">
        <v>18.920000000000002</v>
      </c>
      <c r="E3415" s="56">
        <v>19.100000000000001</v>
      </c>
    </row>
    <row r="3416" spans="1:5" ht="56.25" x14ac:dyDescent="0.25">
      <c r="A3416" s="51">
        <v>101262</v>
      </c>
      <c r="B3416" s="30" t="s">
        <v>12447</v>
      </c>
      <c r="C3416" s="31" t="s">
        <v>29</v>
      </c>
      <c r="D3416" s="57">
        <v>19.98</v>
      </c>
      <c r="E3416" s="56">
        <v>20.16</v>
      </c>
    </row>
    <row r="3417" spans="1:5" ht="56.25" x14ac:dyDescent="0.25">
      <c r="A3417" s="51">
        <v>101263</v>
      </c>
      <c r="B3417" s="30" t="s">
        <v>12448</v>
      </c>
      <c r="C3417" s="31" t="s">
        <v>29</v>
      </c>
      <c r="D3417" s="57">
        <v>23.11</v>
      </c>
      <c r="E3417" s="56">
        <v>23.31</v>
      </c>
    </row>
    <row r="3418" spans="1:5" ht="56.25" x14ac:dyDescent="0.25">
      <c r="A3418" s="51">
        <v>101264</v>
      </c>
      <c r="B3418" s="30" t="s">
        <v>12449</v>
      </c>
      <c r="C3418" s="31" t="s">
        <v>29</v>
      </c>
      <c r="D3418" s="57">
        <v>25.62</v>
      </c>
      <c r="E3418" s="56">
        <v>25.84</v>
      </c>
    </row>
    <row r="3419" spans="1:5" ht="56.25" x14ac:dyDescent="0.25">
      <c r="A3419" s="51">
        <v>101230</v>
      </c>
      <c r="B3419" s="30" t="s">
        <v>3866</v>
      </c>
      <c r="C3419" s="31" t="s">
        <v>29</v>
      </c>
      <c r="D3419" s="57">
        <v>11.27</v>
      </c>
      <c r="E3419" s="56">
        <v>11.39</v>
      </c>
    </row>
    <row r="3420" spans="1:5" ht="56.25" x14ac:dyDescent="0.25">
      <c r="A3420" s="51">
        <v>101231</v>
      </c>
      <c r="B3420" s="30" t="s">
        <v>3867</v>
      </c>
      <c r="C3420" s="31" t="s">
        <v>29</v>
      </c>
      <c r="D3420" s="57">
        <v>10.73</v>
      </c>
      <c r="E3420" s="56">
        <v>10.83</v>
      </c>
    </row>
    <row r="3421" spans="1:5" ht="56.25" x14ac:dyDescent="0.25">
      <c r="A3421" s="51">
        <v>101272</v>
      </c>
      <c r="B3421" s="30" t="s">
        <v>3896</v>
      </c>
      <c r="C3421" s="31" t="s">
        <v>29</v>
      </c>
      <c r="D3421" s="57">
        <v>32.4</v>
      </c>
      <c r="E3421" s="56">
        <v>32.67</v>
      </c>
    </row>
    <row r="3422" spans="1:5" ht="56.25" x14ac:dyDescent="0.25">
      <c r="A3422" s="51">
        <v>101266</v>
      </c>
      <c r="B3422" s="30" t="s">
        <v>3890</v>
      </c>
      <c r="C3422" s="31" t="s">
        <v>29</v>
      </c>
      <c r="D3422" s="57">
        <v>11.48</v>
      </c>
      <c r="E3422" s="56">
        <v>11.59</v>
      </c>
    </row>
    <row r="3423" spans="1:5" ht="56.25" x14ac:dyDescent="0.25">
      <c r="A3423" s="51">
        <v>101239</v>
      </c>
      <c r="B3423" s="30" t="s">
        <v>3875</v>
      </c>
      <c r="C3423" s="31" t="s">
        <v>29</v>
      </c>
      <c r="D3423" s="57">
        <v>15.43</v>
      </c>
      <c r="E3423" s="56">
        <v>15.55</v>
      </c>
    </row>
    <row r="3424" spans="1:5" ht="56.25" x14ac:dyDescent="0.25">
      <c r="A3424" s="51">
        <v>101240</v>
      </c>
      <c r="B3424" s="30" t="s">
        <v>3876</v>
      </c>
      <c r="C3424" s="31" t="s">
        <v>29</v>
      </c>
      <c r="D3424" s="57">
        <v>16.29</v>
      </c>
      <c r="E3424" s="56">
        <v>16.41</v>
      </c>
    </row>
    <row r="3425" spans="1:5" ht="56.25" x14ac:dyDescent="0.25">
      <c r="A3425" s="51">
        <v>101268</v>
      </c>
      <c r="B3425" s="30" t="s">
        <v>3892</v>
      </c>
      <c r="C3425" s="31" t="s">
        <v>29</v>
      </c>
      <c r="D3425" s="57">
        <v>18.14</v>
      </c>
      <c r="E3425" s="56">
        <v>18.3</v>
      </c>
    </row>
    <row r="3426" spans="1:5" ht="56.25" x14ac:dyDescent="0.25">
      <c r="A3426" s="51">
        <v>101234</v>
      </c>
      <c r="B3426" s="30" t="s">
        <v>3870</v>
      </c>
      <c r="C3426" s="31" t="s">
        <v>29</v>
      </c>
      <c r="D3426" s="57">
        <v>17.57</v>
      </c>
      <c r="E3426" s="56">
        <v>17.73</v>
      </c>
    </row>
    <row r="3427" spans="1:5" ht="56.25" x14ac:dyDescent="0.25">
      <c r="A3427" s="51">
        <v>101235</v>
      </c>
      <c r="B3427" s="30" t="s">
        <v>3871</v>
      </c>
      <c r="C3427" s="31" t="s">
        <v>29</v>
      </c>
      <c r="D3427" s="57">
        <v>18.510000000000002</v>
      </c>
      <c r="E3427" s="56">
        <v>18.66</v>
      </c>
    </row>
    <row r="3428" spans="1:5" ht="56.25" x14ac:dyDescent="0.25">
      <c r="A3428" s="51">
        <v>101241</v>
      </c>
      <c r="B3428" s="30" t="s">
        <v>3877</v>
      </c>
      <c r="C3428" s="31" t="s">
        <v>29</v>
      </c>
      <c r="D3428" s="57">
        <v>19.05</v>
      </c>
      <c r="E3428" s="56">
        <v>19.190000000000001</v>
      </c>
    </row>
    <row r="3429" spans="1:5" ht="56.25" x14ac:dyDescent="0.25">
      <c r="A3429" s="51">
        <v>101269</v>
      </c>
      <c r="B3429" s="30" t="s">
        <v>3893</v>
      </c>
      <c r="C3429" s="31" t="s">
        <v>29</v>
      </c>
      <c r="D3429" s="57">
        <v>20.2</v>
      </c>
      <c r="E3429" s="56">
        <v>20.38</v>
      </c>
    </row>
    <row r="3430" spans="1:5" ht="56.25" x14ac:dyDescent="0.25">
      <c r="A3430" s="51">
        <v>101236</v>
      </c>
      <c r="B3430" s="30" t="s">
        <v>3872</v>
      </c>
      <c r="C3430" s="31" t="s">
        <v>29</v>
      </c>
      <c r="D3430" s="57">
        <v>21.56</v>
      </c>
      <c r="E3430" s="56">
        <v>21.74</v>
      </c>
    </row>
    <row r="3431" spans="1:5" ht="56.25" x14ac:dyDescent="0.25">
      <c r="A3431" s="51">
        <v>101237</v>
      </c>
      <c r="B3431" s="30" t="s">
        <v>3873</v>
      </c>
      <c r="C3431" s="31" t="s">
        <v>29</v>
      </c>
      <c r="D3431" s="57">
        <v>22.98</v>
      </c>
      <c r="E3431" s="56">
        <v>23.15</v>
      </c>
    </row>
    <row r="3432" spans="1:5" ht="56.25" x14ac:dyDescent="0.25">
      <c r="A3432" s="51">
        <v>101242</v>
      </c>
      <c r="B3432" s="30" t="s">
        <v>3878</v>
      </c>
      <c r="C3432" s="31" t="s">
        <v>29</v>
      </c>
      <c r="D3432" s="57">
        <v>21.3</v>
      </c>
      <c r="E3432" s="56">
        <v>21.46</v>
      </c>
    </row>
    <row r="3433" spans="1:5" ht="56.25" x14ac:dyDescent="0.25">
      <c r="A3433" s="51">
        <v>101270</v>
      </c>
      <c r="B3433" s="30" t="s">
        <v>3894</v>
      </c>
      <c r="C3433" s="31" t="s">
        <v>29</v>
      </c>
      <c r="D3433" s="57">
        <v>23.39</v>
      </c>
      <c r="E3433" s="56">
        <v>23.6</v>
      </c>
    </row>
    <row r="3434" spans="1:5" ht="56.25" x14ac:dyDescent="0.25">
      <c r="A3434" s="51">
        <v>101243</v>
      </c>
      <c r="B3434" s="30" t="s">
        <v>3879</v>
      </c>
      <c r="C3434" s="31" t="s">
        <v>29</v>
      </c>
      <c r="D3434" s="57">
        <v>25.84</v>
      </c>
      <c r="E3434" s="56">
        <v>26.01</v>
      </c>
    </row>
    <row r="3435" spans="1:5" ht="56.25" x14ac:dyDescent="0.25">
      <c r="A3435" s="51">
        <v>101271</v>
      </c>
      <c r="B3435" s="30" t="s">
        <v>3895</v>
      </c>
      <c r="C3435" s="31" t="s">
        <v>29</v>
      </c>
      <c r="D3435" s="57">
        <v>25.96</v>
      </c>
      <c r="E3435" s="56">
        <v>26.18</v>
      </c>
    </row>
    <row r="3436" spans="1:5" ht="56.25" x14ac:dyDescent="0.25">
      <c r="A3436" s="51">
        <v>101238</v>
      </c>
      <c r="B3436" s="30" t="s">
        <v>3874</v>
      </c>
      <c r="C3436" s="31" t="s">
        <v>29</v>
      </c>
      <c r="D3436" s="57">
        <v>29.08</v>
      </c>
      <c r="E3436" s="56">
        <v>29.3</v>
      </c>
    </row>
    <row r="3437" spans="1:5" ht="56.25" x14ac:dyDescent="0.25">
      <c r="A3437" s="51">
        <v>101232</v>
      </c>
      <c r="B3437" s="30" t="s">
        <v>3868</v>
      </c>
      <c r="C3437" s="31" t="s">
        <v>29</v>
      </c>
      <c r="D3437" s="57">
        <v>9.68</v>
      </c>
      <c r="E3437" s="56">
        <v>9.76</v>
      </c>
    </row>
    <row r="3438" spans="1:5" ht="56.25" x14ac:dyDescent="0.25">
      <c r="A3438" s="51">
        <v>101233</v>
      </c>
      <c r="B3438" s="30" t="s">
        <v>3869</v>
      </c>
      <c r="C3438" s="31" t="s">
        <v>29</v>
      </c>
      <c r="D3438" s="57">
        <v>8.92</v>
      </c>
      <c r="E3438" s="56">
        <v>8.99</v>
      </c>
    </row>
    <row r="3439" spans="1:5" ht="56.25" x14ac:dyDescent="0.25">
      <c r="A3439" s="51">
        <v>101248</v>
      </c>
      <c r="B3439" s="30" t="s">
        <v>3884</v>
      </c>
      <c r="C3439" s="31" t="s">
        <v>29</v>
      </c>
      <c r="D3439" s="57">
        <v>27.82</v>
      </c>
      <c r="E3439" s="56">
        <v>28</v>
      </c>
    </row>
    <row r="3440" spans="1:5" ht="56.25" x14ac:dyDescent="0.25">
      <c r="A3440" s="51">
        <v>101277</v>
      </c>
      <c r="B3440" s="30" t="s">
        <v>3901</v>
      </c>
      <c r="C3440" s="31" t="s">
        <v>29</v>
      </c>
      <c r="D3440" s="57">
        <v>31.4</v>
      </c>
      <c r="E3440" s="56">
        <v>31.65</v>
      </c>
    </row>
    <row r="3441" spans="1:5" ht="56.25" x14ac:dyDescent="0.25">
      <c r="A3441" s="51">
        <v>101267</v>
      </c>
      <c r="B3441" s="30" t="s">
        <v>3891</v>
      </c>
      <c r="C3441" s="31" t="s">
        <v>29</v>
      </c>
      <c r="D3441" s="57">
        <v>11.07</v>
      </c>
      <c r="E3441" s="56">
        <v>11.17</v>
      </c>
    </row>
    <row r="3442" spans="1:5" ht="56.25" x14ac:dyDescent="0.25">
      <c r="A3442" s="51">
        <v>101249</v>
      </c>
      <c r="B3442" s="30" t="s">
        <v>3885</v>
      </c>
      <c r="C3442" s="31" t="s">
        <v>29</v>
      </c>
      <c r="D3442" s="57">
        <v>14.14</v>
      </c>
      <c r="E3442" s="56">
        <v>14.23</v>
      </c>
    </row>
    <row r="3443" spans="1:5" ht="56.25" x14ac:dyDescent="0.25">
      <c r="A3443" s="51">
        <v>101273</v>
      </c>
      <c r="B3443" s="30" t="s">
        <v>3897</v>
      </c>
      <c r="C3443" s="31" t="s">
        <v>29</v>
      </c>
      <c r="D3443" s="57">
        <v>17.37</v>
      </c>
      <c r="E3443" s="56">
        <v>17.510000000000002</v>
      </c>
    </row>
    <row r="3444" spans="1:5" ht="56.25" x14ac:dyDescent="0.25">
      <c r="A3444" s="51">
        <v>101245</v>
      </c>
      <c r="B3444" s="30" t="s">
        <v>3881</v>
      </c>
      <c r="C3444" s="31" t="s">
        <v>29</v>
      </c>
      <c r="D3444" s="57">
        <v>17.21</v>
      </c>
      <c r="E3444" s="56">
        <v>17.34</v>
      </c>
    </row>
    <row r="3445" spans="1:5" ht="56.25" x14ac:dyDescent="0.25">
      <c r="A3445" s="51">
        <v>101250</v>
      </c>
      <c r="B3445" s="30" t="s">
        <v>3886</v>
      </c>
      <c r="C3445" s="31" t="s">
        <v>29</v>
      </c>
      <c r="D3445" s="57">
        <v>15.71</v>
      </c>
      <c r="E3445" s="56">
        <v>15.82</v>
      </c>
    </row>
    <row r="3446" spans="1:5" ht="56.25" x14ac:dyDescent="0.25">
      <c r="A3446" s="51">
        <v>101251</v>
      </c>
      <c r="B3446" s="30" t="s">
        <v>3887</v>
      </c>
      <c r="C3446" s="31" t="s">
        <v>29</v>
      </c>
      <c r="D3446" s="57">
        <v>17.86</v>
      </c>
      <c r="E3446" s="56">
        <v>17.98</v>
      </c>
    </row>
    <row r="3447" spans="1:5" ht="56.25" x14ac:dyDescent="0.25">
      <c r="A3447" s="51">
        <v>101274</v>
      </c>
      <c r="B3447" s="30" t="s">
        <v>3898</v>
      </c>
      <c r="C3447" s="31" t="s">
        <v>29</v>
      </c>
      <c r="D3447" s="57">
        <v>19.2</v>
      </c>
      <c r="E3447" s="56">
        <v>19.36</v>
      </c>
    </row>
    <row r="3448" spans="1:5" ht="56.25" x14ac:dyDescent="0.25">
      <c r="A3448" s="51">
        <v>101246</v>
      </c>
      <c r="B3448" s="30" t="s">
        <v>3882</v>
      </c>
      <c r="C3448" s="31" t="s">
        <v>29</v>
      </c>
      <c r="D3448" s="57">
        <v>20.010000000000002</v>
      </c>
      <c r="E3448" s="56">
        <v>20.149999999999999</v>
      </c>
    </row>
    <row r="3449" spans="1:5" ht="56.25" x14ac:dyDescent="0.25">
      <c r="A3449" s="51">
        <v>101252</v>
      </c>
      <c r="B3449" s="30" t="s">
        <v>3888</v>
      </c>
      <c r="C3449" s="31" t="s">
        <v>29</v>
      </c>
      <c r="D3449" s="57">
        <v>19.43</v>
      </c>
      <c r="E3449" s="56">
        <v>19.55</v>
      </c>
    </row>
    <row r="3450" spans="1:5" ht="56.25" x14ac:dyDescent="0.25">
      <c r="A3450" s="51">
        <v>101275</v>
      </c>
      <c r="B3450" s="30" t="s">
        <v>3899</v>
      </c>
      <c r="C3450" s="31" t="s">
        <v>29</v>
      </c>
      <c r="D3450" s="57">
        <v>22.23</v>
      </c>
      <c r="E3450" s="56">
        <v>22.41</v>
      </c>
    </row>
    <row r="3451" spans="1:5" ht="56.25" x14ac:dyDescent="0.25">
      <c r="A3451" s="51">
        <v>101247</v>
      </c>
      <c r="B3451" s="30" t="s">
        <v>3883</v>
      </c>
      <c r="C3451" s="31" t="s">
        <v>29</v>
      </c>
      <c r="D3451" s="57">
        <v>22.21</v>
      </c>
      <c r="E3451" s="56">
        <v>22.37</v>
      </c>
    </row>
    <row r="3452" spans="1:5" ht="56.25" x14ac:dyDescent="0.25">
      <c r="A3452" s="51">
        <v>101276</v>
      </c>
      <c r="B3452" s="30" t="s">
        <v>3900</v>
      </c>
      <c r="C3452" s="31" t="s">
        <v>29</v>
      </c>
      <c r="D3452" s="57">
        <v>24.57</v>
      </c>
      <c r="E3452" s="56">
        <v>24.77</v>
      </c>
    </row>
    <row r="3453" spans="1:5" ht="56.25" x14ac:dyDescent="0.25">
      <c r="A3453" s="51">
        <v>101253</v>
      </c>
      <c r="B3453" s="30" t="s">
        <v>3889</v>
      </c>
      <c r="C3453" s="31" t="s">
        <v>29</v>
      </c>
      <c r="D3453" s="57">
        <v>24.48</v>
      </c>
      <c r="E3453" s="56">
        <v>24.63</v>
      </c>
    </row>
    <row r="3454" spans="1:5" ht="56.25" x14ac:dyDescent="0.25">
      <c r="A3454" s="51">
        <v>101244</v>
      </c>
      <c r="B3454" s="30" t="s">
        <v>3880</v>
      </c>
      <c r="C3454" s="31" t="s">
        <v>29</v>
      </c>
      <c r="D3454" s="57">
        <v>16.27</v>
      </c>
      <c r="E3454" s="56">
        <v>16.39</v>
      </c>
    </row>
    <row r="3455" spans="1:5" x14ac:dyDescent="0.25">
      <c r="A3455" s="51">
        <v>93358</v>
      </c>
      <c r="B3455" s="30" t="s">
        <v>5638</v>
      </c>
      <c r="C3455" s="31" t="s">
        <v>29</v>
      </c>
      <c r="D3455" s="57">
        <v>90.9</v>
      </c>
      <c r="E3455" s="56">
        <v>95.92</v>
      </c>
    </row>
    <row r="3456" spans="1:5" ht="56.25" x14ac:dyDescent="0.25">
      <c r="A3456" s="51">
        <v>90082</v>
      </c>
      <c r="B3456" s="30" t="s">
        <v>5620</v>
      </c>
      <c r="C3456" s="31" t="s">
        <v>29</v>
      </c>
      <c r="D3456" s="57">
        <v>9.49</v>
      </c>
      <c r="E3456" s="56">
        <v>9.65</v>
      </c>
    </row>
    <row r="3457" spans="1:5" ht="56.25" x14ac:dyDescent="0.25">
      <c r="A3457" s="51">
        <v>90091</v>
      </c>
      <c r="B3457" s="30" t="s">
        <v>5625</v>
      </c>
      <c r="C3457" s="31" t="s">
        <v>29</v>
      </c>
      <c r="D3457" s="57">
        <v>5.97</v>
      </c>
      <c r="E3457" s="56">
        <v>6.06</v>
      </c>
    </row>
    <row r="3458" spans="1:5" ht="56.25" x14ac:dyDescent="0.25">
      <c r="A3458" s="51">
        <v>102307</v>
      </c>
      <c r="B3458" s="30" t="s">
        <v>5670</v>
      </c>
      <c r="C3458" s="31" t="s">
        <v>29</v>
      </c>
      <c r="D3458" s="57">
        <v>11.85</v>
      </c>
      <c r="E3458" s="56">
        <v>12.05</v>
      </c>
    </row>
    <row r="3459" spans="1:5" ht="56.25" x14ac:dyDescent="0.25">
      <c r="A3459" s="51">
        <v>102315</v>
      </c>
      <c r="B3459" s="30" t="s">
        <v>5678</v>
      </c>
      <c r="C3459" s="31" t="s">
        <v>29</v>
      </c>
      <c r="D3459" s="57">
        <v>7.47</v>
      </c>
      <c r="E3459" s="56">
        <v>7.59</v>
      </c>
    </row>
    <row r="3460" spans="1:5" ht="45" x14ac:dyDescent="0.25">
      <c r="A3460" s="51">
        <v>102283</v>
      </c>
      <c r="B3460" s="30" t="s">
        <v>5646</v>
      </c>
      <c r="C3460" s="31" t="s">
        <v>29</v>
      </c>
      <c r="D3460" s="57">
        <v>12.41</v>
      </c>
      <c r="E3460" s="56">
        <v>12.61</v>
      </c>
    </row>
    <row r="3461" spans="1:5" ht="45" x14ac:dyDescent="0.25">
      <c r="A3461" s="51">
        <v>102291</v>
      </c>
      <c r="B3461" s="30" t="s">
        <v>5654</v>
      </c>
      <c r="C3461" s="31" t="s">
        <v>29</v>
      </c>
      <c r="D3461" s="57">
        <v>7.82</v>
      </c>
      <c r="E3461" s="56">
        <v>7.94</v>
      </c>
    </row>
    <row r="3462" spans="1:5" ht="56.25" x14ac:dyDescent="0.25">
      <c r="A3462" s="51">
        <v>102276</v>
      </c>
      <c r="B3462" s="30" t="s">
        <v>5639</v>
      </c>
      <c r="C3462" s="31" t="s">
        <v>29</v>
      </c>
      <c r="D3462" s="57">
        <v>10.67</v>
      </c>
      <c r="E3462" s="56">
        <v>10.86</v>
      </c>
    </row>
    <row r="3463" spans="1:5" ht="45" x14ac:dyDescent="0.25">
      <c r="A3463" s="51">
        <v>102306</v>
      </c>
      <c r="B3463" s="30" t="s">
        <v>5669</v>
      </c>
      <c r="C3463" s="31" t="s">
        <v>29</v>
      </c>
      <c r="D3463" s="57">
        <v>13.35</v>
      </c>
      <c r="E3463" s="56">
        <v>13.58</v>
      </c>
    </row>
    <row r="3464" spans="1:5" ht="56.25" x14ac:dyDescent="0.25">
      <c r="A3464" s="51">
        <v>102279</v>
      </c>
      <c r="B3464" s="30" t="s">
        <v>5642</v>
      </c>
      <c r="C3464" s="31" t="s">
        <v>29</v>
      </c>
      <c r="D3464" s="57">
        <v>6.73</v>
      </c>
      <c r="E3464" s="56">
        <v>6.83</v>
      </c>
    </row>
    <row r="3465" spans="1:5" ht="45" x14ac:dyDescent="0.25">
      <c r="A3465" s="51">
        <v>102282</v>
      </c>
      <c r="B3465" s="30" t="s">
        <v>5645</v>
      </c>
      <c r="C3465" s="31" t="s">
        <v>29</v>
      </c>
      <c r="D3465" s="57">
        <v>13.97</v>
      </c>
      <c r="E3465" s="56">
        <v>14.2</v>
      </c>
    </row>
    <row r="3466" spans="1:5" ht="45" x14ac:dyDescent="0.25">
      <c r="A3466" s="51">
        <v>102290</v>
      </c>
      <c r="B3466" s="30" t="s">
        <v>5653</v>
      </c>
      <c r="C3466" s="31" t="s">
        <v>29</v>
      </c>
      <c r="D3466" s="57">
        <v>8.8000000000000007</v>
      </c>
      <c r="E3466" s="56">
        <v>8.94</v>
      </c>
    </row>
    <row r="3467" spans="1:5" ht="56.25" x14ac:dyDescent="0.25">
      <c r="A3467" s="51">
        <v>90100</v>
      </c>
      <c r="B3467" s="30" t="s">
        <v>5631</v>
      </c>
      <c r="C3467" s="31" t="s">
        <v>29</v>
      </c>
      <c r="D3467" s="57">
        <v>12.71</v>
      </c>
      <c r="E3467" s="56">
        <v>13.01</v>
      </c>
    </row>
    <row r="3468" spans="1:5" ht="56.25" x14ac:dyDescent="0.25">
      <c r="A3468" s="51">
        <v>102323</v>
      </c>
      <c r="B3468" s="30" t="s">
        <v>5686</v>
      </c>
      <c r="C3468" s="31" t="s">
        <v>29</v>
      </c>
      <c r="D3468" s="57">
        <v>15.89</v>
      </c>
      <c r="E3468" s="56">
        <v>16.28</v>
      </c>
    </row>
    <row r="3469" spans="1:5" ht="56.25" x14ac:dyDescent="0.25">
      <c r="A3469" s="51">
        <v>102327</v>
      </c>
      <c r="B3469" s="30" t="s">
        <v>5690</v>
      </c>
      <c r="C3469" s="31" t="s">
        <v>29</v>
      </c>
      <c r="D3469" s="57">
        <v>10.01</v>
      </c>
      <c r="E3469" s="56">
        <v>10.24</v>
      </c>
    </row>
    <row r="3470" spans="1:5" ht="45" x14ac:dyDescent="0.25">
      <c r="A3470" s="51">
        <v>102299</v>
      </c>
      <c r="B3470" s="30" t="s">
        <v>5662</v>
      </c>
      <c r="C3470" s="31" t="s">
        <v>29</v>
      </c>
      <c r="D3470" s="57">
        <v>16.64</v>
      </c>
      <c r="E3470" s="56">
        <v>17.03</v>
      </c>
    </row>
    <row r="3471" spans="1:5" ht="45" x14ac:dyDescent="0.25">
      <c r="A3471" s="51">
        <v>102303</v>
      </c>
      <c r="B3471" s="30" t="s">
        <v>5666</v>
      </c>
      <c r="C3471" s="31" t="s">
        <v>29</v>
      </c>
      <c r="D3471" s="57">
        <v>10.48</v>
      </c>
      <c r="E3471" s="56">
        <v>10.73</v>
      </c>
    </row>
    <row r="3472" spans="1:5" ht="56.25" x14ac:dyDescent="0.25">
      <c r="A3472" s="51">
        <v>90099</v>
      </c>
      <c r="B3472" s="30" t="s">
        <v>5630</v>
      </c>
      <c r="C3472" s="31" t="s">
        <v>29</v>
      </c>
      <c r="D3472" s="57">
        <v>14.83</v>
      </c>
      <c r="E3472" s="56">
        <v>15.19</v>
      </c>
    </row>
    <row r="3473" spans="1:5" ht="56.25" x14ac:dyDescent="0.25">
      <c r="A3473" s="51">
        <v>102322</v>
      </c>
      <c r="B3473" s="30" t="s">
        <v>5685</v>
      </c>
      <c r="C3473" s="31" t="s">
        <v>29</v>
      </c>
      <c r="D3473" s="57">
        <v>18.55</v>
      </c>
      <c r="E3473" s="56">
        <v>18.98</v>
      </c>
    </row>
    <row r="3474" spans="1:5" ht="45" x14ac:dyDescent="0.25">
      <c r="A3474" s="51">
        <v>102298</v>
      </c>
      <c r="B3474" s="30" t="s">
        <v>5661</v>
      </c>
      <c r="C3474" s="31" t="s">
        <v>29</v>
      </c>
      <c r="D3474" s="57">
        <v>19.399999999999999</v>
      </c>
      <c r="E3474" s="56">
        <v>19.87</v>
      </c>
    </row>
    <row r="3475" spans="1:5" ht="45" x14ac:dyDescent="0.25">
      <c r="A3475" s="51">
        <v>102302</v>
      </c>
      <c r="B3475" s="30" t="s">
        <v>5665</v>
      </c>
      <c r="C3475" s="31" t="s">
        <v>29</v>
      </c>
      <c r="D3475" s="57">
        <v>12.23</v>
      </c>
      <c r="E3475" s="56">
        <v>12.51</v>
      </c>
    </row>
    <row r="3476" spans="1:5" ht="56.25" x14ac:dyDescent="0.25">
      <c r="A3476" s="51">
        <v>102326</v>
      </c>
      <c r="B3476" s="30" t="s">
        <v>5689</v>
      </c>
      <c r="C3476" s="31" t="s">
        <v>29</v>
      </c>
      <c r="D3476" s="57">
        <v>11.67</v>
      </c>
      <c r="E3476" s="56">
        <v>11.97</v>
      </c>
    </row>
    <row r="3477" spans="1:5" ht="56.25" x14ac:dyDescent="0.25">
      <c r="A3477" s="51">
        <v>102314</v>
      </c>
      <c r="B3477" s="30" t="s">
        <v>5677</v>
      </c>
      <c r="C3477" s="31" t="s">
        <v>29</v>
      </c>
      <c r="D3477" s="57">
        <v>8.41</v>
      </c>
      <c r="E3477" s="56">
        <v>8.5399999999999991</v>
      </c>
    </row>
    <row r="3478" spans="1:5" ht="56.25" x14ac:dyDescent="0.25">
      <c r="A3478" s="51">
        <v>102312</v>
      </c>
      <c r="B3478" s="30" t="s">
        <v>5675</v>
      </c>
      <c r="C3478" s="31" t="s">
        <v>29</v>
      </c>
      <c r="D3478" s="57">
        <v>10.74</v>
      </c>
      <c r="E3478" s="56">
        <v>10.9</v>
      </c>
    </row>
    <row r="3479" spans="1:5" ht="45" x14ac:dyDescent="0.25">
      <c r="A3479" s="51">
        <v>102288</v>
      </c>
      <c r="B3479" s="30" t="s">
        <v>5651</v>
      </c>
      <c r="C3479" s="31" t="s">
        <v>29</v>
      </c>
      <c r="D3479" s="57">
        <v>11.24</v>
      </c>
      <c r="E3479" s="56">
        <v>11.39</v>
      </c>
    </row>
    <row r="3480" spans="1:5" ht="56.25" x14ac:dyDescent="0.25">
      <c r="A3480" s="51">
        <v>90087</v>
      </c>
      <c r="B3480" s="30" t="s">
        <v>5623</v>
      </c>
      <c r="C3480" s="31" t="s">
        <v>29</v>
      </c>
      <c r="D3480" s="57">
        <v>8.58</v>
      </c>
      <c r="E3480" s="56">
        <v>8.6999999999999993</v>
      </c>
    </row>
    <row r="3481" spans="1:5" ht="56.25" x14ac:dyDescent="0.25">
      <c r="A3481" s="51">
        <v>102308</v>
      </c>
      <c r="B3481" s="30" t="s">
        <v>5671</v>
      </c>
      <c r="C3481" s="31" t="s">
        <v>29</v>
      </c>
      <c r="D3481" s="57">
        <v>11.48</v>
      </c>
      <c r="E3481" s="56">
        <v>11.67</v>
      </c>
    </row>
    <row r="3482" spans="1:5" ht="56.25" x14ac:dyDescent="0.25">
      <c r="A3482" s="51">
        <v>90084</v>
      </c>
      <c r="B3482" s="30" t="s">
        <v>5621</v>
      </c>
      <c r="C3482" s="31" t="s">
        <v>29</v>
      </c>
      <c r="D3482" s="57">
        <v>9.18</v>
      </c>
      <c r="E3482" s="56">
        <v>9.33</v>
      </c>
    </row>
    <row r="3483" spans="1:5" ht="45" x14ac:dyDescent="0.25">
      <c r="A3483" s="51">
        <v>102284</v>
      </c>
      <c r="B3483" s="30" t="s">
        <v>5647</v>
      </c>
      <c r="C3483" s="31" t="s">
        <v>29</v>
      </c>
      <c r="D3483" s="57">
        <v>12.02</v>
      </c>
      <c r="E3483" s="56">
        <v>12.22</v>
      </c>
    </row>
    <row r="3484" spans="1:5" ht="56.25" x14ac:dyDescent="0.25">
      <c r="A3484" s="51">
        <v>102325</v>
      </c>
      <c r="B3484" s="30" t="s">
        <v>5688</v>
      </c>
      <c r="C3484" s="31" t="s">
        <v>29</v>
      </c>
      <c r="D3484" s="57">
        <v>14.38</v>
      </c>
      <c r="E3484" s="56">
        <v>14.72</v>
      </c>
    </row>
    <row r="3485" spans="1:5" ht="56.25" x14ac:dyDescent="0.25">
      <c r="A3485" s="51">
        <v>102329</v>
      </c>
      <c r="B3485" s="30" t="s">
        <v>5692</v>
      </c>
      <c r="C3485" s="31" t="s">
        <v>29</v>
      </c>
      <c r="D3485" s="57">
        <v>9.0500000000000007</v>
      </c>
      <c r="E3485" s="56">
        <v>9.2799999999999994</v>
      </c>
    </row>
    <row r="3486" spans="1:5" ht="45" x14ac:dyDescent="0.25">
      <c r="A3486" s="51">
        <v>102301</v>
      </c>
      <c r="B3486" s="30" t="s">
        <v>5664</v>
      </c>
      <c r="C3486" s="31" t="s">
        <v>29</v>
      </c>
      <c r="D3486" s="57">
        <v>15.04</v>
      </c>
      <c r="E3486" s="56">
        <v>15.4</v>
      </c>
    </row>
    <row r="3487" spans="1:5" ht="45" x14ac:dyDescent="0.25">
      <c r="A3487" s="51">
        <v>102305</v>
      </c>
      <c r="B3487" s="30" t="s">
        <v>5668</v>
      </c>
      <c r="C3487" s="31" t="s">
        <v>29</v>
      </c>
      <c r="D3487" s="57">
        <v>9.4700000000000006</v>
      </c>
      <c r="E3487" s="56">
        <v>9.6999999999999993</v>
      </c>
    </row>
    <row r="3488" spans="1:5" ht="56.25" x14ac:dyDescent="0.25">
      <c r="A3488" s="51">
        <v>90101</v>
      </c>
      <c r="B3488" s="30" t="s">
        <v>5632</v>
      </c>
      <c r="C3488" s="31" t="s">
        <v>29</v>
      </c>
      <c r="D3488" s="57">
        <v>12.56</v>
      </c>
      <c r="E3488" s="56">
        <v>12.86</v>
      </c>
    </row>
    <row r="3489" spans="1:5" ht="56.25" x14ac:dyDescent="0.25">
      <c r="A3489" s="51">
        <v>102324</v>
      </c>
      <c r="B3489" s="30" t="s">
        <v>5687</v>
      </c>
      <c r="C3489" s="31" t="s">
        <v>29</v>
      </c>
      <c r="D3489" s="57">
        <v>15.7</v>
      </c>
      <c r="E3489" s="56">
        <v>16.079999999999998</v>
      </c>
    </row>
    <row r="3490" spans="1:5" ht="56.25" x14ac:dyDescent="0.25">
      <c r="A3490" s="51">
        <v>102300</v>
      </c>
      <c r="B3490" s="30" t="s">
        <v>5663</v>
      </c>
      <c r="C3490" s="31" t="s">
        <v>29</v>
      </c>
      <c r="D3490" s="57">
        <v>16.43</v>
      </c>
      <c r="E3490" s="56">
        <v>16.82</v>
      </c>
    </row>
    <row r="3491" spans="1:5" ht="56.25" x14ac:dyDescent="0.25">
      <c r="A3491" s="51">
        <v>90102</v>
      </c>
      <c r="B3491" s="30" t="s">
        <v>5633</v>
      </c>
      <c r="C3491" s="31" t="s">
        <v>29</v>
      </c>
      <c r="D3491" s="57">
        <v>11.5</v>
      </c>
      <c r="E3491" s="56">
        <v>11.77</v>
      </c>
    </row>
    <row r="3492" spans="1:5" ht="56.25" x14ac:dyDescent="0.25">
      <c r="A3492" s="51">
        <v>102328</v>
      </c>
      <c r="B3492" s="30" t="s">
        <v>5691</v>
      </c>
      <c r="C3492" s="31" t="s">
        <v>29</v>
      </c>
      <c r="D3492" s="57">
        <v>9.89</v>
      </c>
      <c r="E3492" s="56">
        <v>10.130000000000001</v>
      </c>
    </row>
    <row r="3493" spans="1:5" ht="45" x14ac:dyDescent="0.25">
      <c r="A3493" s="51">
        <v>102304</v>
      </c>
      <c r="B3493" s="30" t="s">
        <v>5667</v>
      </c>
      <c r="C3493" s="31" t="s">
        <v>29</v>
      </c>
      <c r="D3493" s="57">
        <v>10.36</v>
      </c>
      <c r="E3493" s="56">
        <v>10.59</v>
      </c>
    </row>
    <row r="3494" spans="1:5" ht="56.25" x14ac:dyDescent="0.25">
      <c r="A3494" s="51">
        <v>102295</v>
      </c>
      <c r="B3494" s="30" t="s">
        <v>5658</v>
      </c>
      <c r="C3494" s="31" t="s">
        <v>29</v>
      </c>
      <c r="D3494" s="57">
        <v>7.36</v>
      </c>
      <c r="E3494" s="56">
        <v>7.46</v>
      </c>
    </row>
    <row r="3495" spans="1:5" ht="56.25" x14ac:dyDescent="0.25">
      <c r="A3495" s="51">
        <v>102281</v>
      </c>
      <c r="B3495" s="30" t="s">
        <v>5644</v>
      </c>
      <c r="C3495" s="31" t="s">
        <v>29</v>
      </c>
      <c r="D3495" s="57">
        <v>5.62</v>
      </c>
      <c r="E3495" s="56">
        <v>5.7</v>
      </c>
    </row>
    <row r="3496" spans="1:5" ht="56.25" x14ac:dyDescent="0.25">
      <c r="A3496" s="51">
        <v>102311</v>
      </c>
      <c r="B3496" s="30" t="s">
        <v>5674</v>
      </c>
      <c r="C3496" s="31" t="s">
        <v>29</v>
      </c>
      <c r="D3496" s="57">
        <v>11.16</v>
      </c>
      <c r="E3496" s="56">
        <v>11.32</v>
      </c>
    </row>
    <row r="3497" spans="1:5" ht="56.25" x14ac:dyDescent="0.25">
      <c r="A3497" s="51">
        <v>102319</v>
      </c>
      <c r="B3497" s="30" t="s">
        <v>5682</v>
      </c>
      <c r="C3497" s="31" t="s">
        <v>29</v>
      </c>
      <c r="D3497" s="57">
        <v>7.03</v>
      </c>
      <c r="E3497" s="56">
        <v>7.12</v>
      </c>
    </row>
    <row r="3498" spans="1:5" ht="56.25" x14ac:dyDescent="0.25">
      <c r="A3498" s="51">
        <v>102287</v>
      </c>
      <c r="B3498" s="30" t="s">
        <v>5650</v>
      </c>
      <c r="C3498" s="31" t="s">
        <v>29</v>
      </c>
      <c r="D3498" s="57">
        <v>11.69</v>
      </c>
      <c r="E3498" s="56">
        <v>11.85</v>
      </c>
    </row>
    <row r="3499" spans="1:5" ht="56.25" x14ac:dyDescent="0.25">
      <c r="A3499" s="51">
        <v>102316</v>
      </c>
      <c r="B3499" s="30" t="s">
        <v>5679</v>
      </c>
      <c r="C3499" s="31" t="s">
        <v>29</v>
      </c>
      <c r="D3499" s="57">
        <v>7.23</v>
      </c>
      <c r="E3499" s="56">
        <v>7.35</v>
      </c>
    </row>
    <row r="3500" spans="1:5" ht="45" x14ac:dyDescent="0.25">
      <c r="A3500" s="51">
        <v>102292</v>
      </c>
      <c r="B3500" s="30" t="s">
        <v>5655</v>
      </c>
      <c r="C3500" s="31" t="s">
        <v>29</v>
      </c>
      <c r="D3500" s="57">
        <v>7.57</v>
      </c>
      <c r="E3500" s="56">
        <v>7.69</v>
      </c>
    </row>
    <row r="3501" spans="1:5" ht="56.25" x14ac:dyDescent="0.25">
      <c r="A3501" s="51">
        <v>90092</v>
      </c>
      <c r="B3501" s="30" t="s">
        <v>5626</v>
      </c>
      <c r="C3501" s="31" t="s">
        <v>29</v>
      </c>
      <c r="D3501" s="57">
        <v>5.79</v>
      </c>
      <c r="E3501" s="56">
        <v>5.88</v>
      </c>
    </row>
    <row r="3502" spans="1:5" ht="56.25" x14ac:dyDescent="0.25">
      <c r="A3502" s="51">
        <v>102278</v>
      </c>
      <c r="B3502" s="30" t="s">
        <v>5641</v>
      </c>
      <c r="C3502" s="31" t="s">
        <v>29</v>
      </c>
      <c r="D3502" s="57">
        <v>8.93</v>
      </c>
      <c r="E3502" s="56">
        <v>9.0500000000000007</v>
      </c>
    </row>
    <row r="3503" spans="1:5" ht="56.25" x14ac:dyDescent="0.25">
      <c r="A3503" s="51">
        <v>90094</v>
      </c>
      <c r="B3503" s="30" t="s">
        <v>5627</v>
      </c>
      <c r="C3503" s="31" t="s">
        <v>29</v>
      </c>
      <c r="D3503" s="57">
        <v>5.47</v>
      </c>
      <c r="E3503" s="56">
        <v>5.56</v>
      </c>
    </row>
    <row r="3504" spans="1:5" ht="56.25" x14ac:dyDescent="0.25">
      <c r="A3504" s="51">
        <v>102309</v>
      </c>
      <c r="B3504" s="30" t="s">
        <v>5672</v>
      </c>
      <c r="C3504" s="31" t="s">
        <v>29</v>
      </c>
      <c r="D3504" s="57">
        <v>10.86</v>
      </c>
      <c r="E3504" s="56">
        <v>11.04</v>
      </c>
    </row>
    <row r="3505" spans="1:5" ht="45" x14ac:dyDescent="0.25">
      <c r="A3505" s="51">
        <v>102285</v>
      </c>
      <c r="B3505" s="30" t="s">
        <v>5648</v>
      </c>
      <c r="C3505" s="31" t="s">
        <v>29</v>
      </c>
      <c r="D3505" s="57">
        <v>11.37</v>
      </c>
      <c r="E3505" s="56">
        <v>11.56</v>
      </c>
    </row>
    <row r="3506" spans="1:5" ht="56.25" x14ac:dyDescent="0.25">
      <c r="A3506" s="51">
        <v>90095</v>
      </c>
      <c r="B3506" s="30" t="s">
        <v>5628</v>
      </c>
      <c r="C3506" s="31" t="s">
        <v>29</v>
      </c>
      <c r="D3506" s="57">
        <v>5.41</v>
      </c>
      <c r="E3506" s="56">
        <v>5.48</v>
      </c>
    </row>
    <row r="3507" spans="1:5" ht="56.25" x14ac:dyDescent="0.25">
      <c r="A3507" s="51">
        <v>102320</v>
      </c>
      <c r="B3507" s="30" t="s">
        <v>5683</v>
      </c>
      <c r="C3507" s="31" t="s">
        <v>29</v>
      </c>
      <c r="D3507" s="57">
        <v>6.76</v>
      </c>
      <c r="E3507" s="56">
        <v>6.86</v>
      </c>
    </row>
    <row r="3508" spans="1:5" ht="45" x14ac:dyDescent="0.25">
      <c r="A3508" s="51">
        <v>102296</v>
      </c>
      <c r="B3508" s="30" t="s">
        <v>5659</v>
      </c>
      <c r="C3508" s="31" t="s">
        <v>29</v>
      </c>
      <c r="D3508" s="57">
        <v>7.07</v>
      </c>
      <c r="E3508" s="56">
        <v>7.18</v>
      </c>
    </row>
    <row r="3509" spans="1:5" ht="56.25" x14ac:dyDescent="0.25">
      <c r="A3509" s="51">
        <v>90086</v>
      </c>
      <c r="B3509" s="30" t="s">
        <v>5622</v>
      </c>
      <c r="C3509" s="31" t="s">
        <v>29</v>
      </c>
      <c r="D3509" s="57">
        <v>8.69</v>
      </c>
      <c r="E3509" s="56">
        <v>8.83</v>
      </c>
    </row>
    <row r="3510" spans="1:5" ht="56.25" x14ac:dyDescent="0.25">
      <c r="A3510" s="51">
        <v>102277</v>
      </c>
      <c r="B3510" s="30" t="s">
        <v>5640</v>
      </c>
      <c r="C3510" s="31" t="s">
        <v>29</v>
      </c>
      <c r="D3510" s="57">
        <v>8.43</v>
      </c>
      <c r="E3510" s="56">
        <v>8.57</v>
      </c>
    </row>
    <row r="3511" spans="1:5" ht="56.25" x14ac:dyDescent="0.25">
      <c r="A3511" s="51">
        <v>102286</v>
      </c>
      <c r="B3511" s="30" t="s">
        <v>5649</v>
      </c>
      <c r="C3511" s="31" t="s">
        <v>29</v>
      </c>
      <c r="D3511" s="57">
        <v>11.04</v>
      </c>
      <c r="E3511" s="56">
        <v>11.22</v>
      </c>
    </row>
    <row r="3512" spans="1:5" ht="56.25" x14ac:dyDescent="0.25">
      <c r="A3512" s="51">
        <v>90098</v>
      </c>
      <c r="B3512" s="30" t="s">
        <v>5629</v>
      </c>
      <c r="C3512" s="31" t="s">
        <v>29</v>
      </c>
      <c r="D3512" s="57">
        <v>5.3</v>
      </c>
      <c r="E3512" s="56">
        <v>5.38</v>
      </c>
    </row>
    <row r="3513" spans="1:5" ht="56.25" x14ac:dyDescent="0.25">
      <c r="A3513" s="51">
        <v>102313</v>
      </c>
      <c r="B3513" s="30" t="s">
        <v>5676</v>
      </c>
      <c r="C3513" s="31" t="s">
        <v>29</v>
      </c>
      <c r="D3513" s="57">
        <v>10.52</v>
      </c>
      <c r="E3513" s="56">
        <v>10.67</v>
      </c>
    </row>
    <row r="3514" spans="1:5" ht="56.25" x14ac:dyDescent="0.25">
      <c r="A3514" s="51">
        <v>102321</v>
      </c>
      <c r="B3514" s="30" t="s">
        <v>5684</v>
      </c>
      <c r="C3514" s="31" t="s">
        <v>29</v>
      </c>
      <c r="D3514" s="57">
        <v>6.62</v>
      </c>
      <c r="E3514" s="56">
        <v>6.71</v>
      </c>
    </row>
    <row r="3515" spans="1:5" ht="45" x14ac:dyDescent="0.25">
      <c r="A3515" s="51">
        <v>102289</v>
      </c>
      <c r="B3515" s="30" t="s">
        <v>5652</v>
      </c>
      <c r="C3515" s="31" t="s">
        <v>29</v>
      </c>
      <c r="D3515" s="57">
        <v>11.01</v>
      </c>
      <c r="E3515" s="56">
        <v>11.17</v>
      </c>
    </row>
    <row r="3516" spans="1:5" ht="45" x14ac:dyDescent="0.25">
      <c r="A3516" s="51">
        <v>102297</v>
      </c>
      <c r="B3516" s="30" t="s">
        <v>5660</v>
      </c>
      <c r="C3516" s="31" t="s">
        <v>29</v>
      </c>
      <c r="D3516" s="57">
        <v>6.94</v>
      </c>
      <c r="E3516" s="56">
        <v>7.03</v>
      </c>
    </row>
    <row r="3517" spans="1:5" ht="56.25" x14ac:dyDescent="0.25">
      <c r="A3517" s="51">
        <v>102280</v>
      </c>
      <c r="B3517" s="30" t="s">
        <v>5643</v>
      </c>
      <c r="C3517" s="31" t="s">
        <v>29</v>
      </c>
      <c r="D3517" s="57">
        <v>5.32</v>
      </c>
      <c r="E3517" s="56">
        <v>5.39</v>
      </c>
    </row>
    <row r="3518" spans="1:5" ht="56.25" x14ac:dyDescent="0.25">
      <c r="A3518" s="51">
        <v>102294</v>
      </c>
      <c r="B3518" s="30" t="s">
        <v>5657</v>
      </c>
      <c r="C3518" s="31" t="s">
        <v>29</v>
      </c>
      <c r="D3518" s="57">
        <v>6.96</v>
      </c>
      <c r="E3518" s="56">
        <v>7.07</v>
      </c>
    </row>
    <row r="3519" spans="1:5" ht="56.25" x14ac:dyDescent="0.25">
      <c r="A3519" s="51">
        <v>90090</v>
      </c>
      <c r="B3519" s="30" t="s">
        <v>5624</v>
      </c>
      <c r="C3519" s="31" t="s">
        <v>29</v>
      </c>
      <c r="D3519" s="57">
        <v>8.41</v>
      </c>
      <c r="E3519" s="56">
        <v>8.5299999999999994</v>
      </c>
    </row>
    <row r="3520" spans="1:5" ht="56.25" x14ac:dyDescent="0.25">
      <c r="A3520" s="51">
        <v>102317</v>
      </c>
      <c r="B3520" s="30" t="s">
        <v>5680</v>
      </c>
      <c r="C3520" s="31" t="s">
        <v>29</v>
      </c>
      <c r="D3520" s="57">
        <v>6.83</v>
      </c>
      <c r="E3520" s="56">
        <v>6.95</v>
      </c>
    </row>
    <row r="3521" spans="1:5" ht="45" x14ac:dyDescent="0.25">
      <c r="A3521" s="51">
        <v>102293</v>
      </c>
      <c r="B3521" s="30" t="s">
        <v>5656</v>
      </c>
      <c r="C3521" s="31" t="s">
        <v>29</v>
      </c>
      <c r="D3521" s="57">
        <v>7.15</v>
      </c>
      <c r="E3521" s="56">
        <v>7.27</v>
      </c>
    </row>
    <row r="3522" spans="1:5" ht="56.25" x14ac:dyDescent="0.25">
      <c r="A3522" s="51">
        <v>102310</v>
      </c>
      <c r="B3522" s="30" t="s">
        <v>5673</v>
      </c>
      <c r="C3522" s="31" t="s">
        <v>29</v>
      </c>
      <c r="D3522" s="57">
        <v>10.54</v>
      </c>
      <c r="E3522" s="56">
        <v>10.73</v>
      </c>
    </row>
    <row r="3523" spans="1:5" ht="56.25" x14ac:dyDescent="0.25">
      <c r="A3523" s="51">
        <v>102318</v>
      </c>
      <c r="B3523" s="30" t="s">
        <v>5681</v>
      </c>
      <c r="C3523" s="31" t="s">
        <v>29</v>
      </c>
      <c r="D3523" s="57">
        <v>6.65</v>
      </c>
      <c r="E3523" s="56">
        <v>6.75</v>
      </c>
    </row>
    <row r="3524" spans="1:5" ht="56.25" x14ac:dyDescent="0.25">
      <c r="A3524" s="51">
        <v>90106</v>
      </c>
      <c r="B3524" s="30" t="s">
        <v>5635</v>
      </c>
      <c r="C3524" s="31" t="s">
        <v>29</v>
      </c>
      <c r="D3524" s="57">
        <v>8.01</v>
      </c>
      <c r="E3524" s="56">
        <v>8.1999999999999993</v>
      </c>
    </row>
    <row r="3525" spans="1:5" ht="56.25" x14ac:dyDescent="0.25">
      <c r="A3525" s="51">
        <v>90105</v>
      </c>
      <c r="B3525" s="30" t="s">
        <v>5634</v>
      </c>
      <c r="C3525" s="31" t="s">
        <v>29</v>
      </c>
      <c r="D3525" s="57">
        <v>8.81</v>
      </c>
      <c r="E3525" s="56">
        <v>9.01</v>
      </c>
    </row>
    <row r="3526" spans="1:5" ht="56.25" x14ac:dyDescent="0.25">
      <c r="A3526" s="51">
        <v>90108</v>
      </c>
      <c r="B3526" s="30" t="s">
        <v>5637</v>
      </c>
      <c r="C3526" s="31" t="s">
        <v>29</v>
      </c>
      <c r="D3526" s="57">
        <v>7.23</v>
      </c>
      <c r="E3526" s="56">
        <v>7.42</v>
      </c>
    </row>
    <row r="3527" spans="1:5" ht="56.25" x14ac:dyDescent="0.25">
      <c r="A3527" s="51">
        <v>90107</v>
      </c>
      <c r="B3527" s="30" t="s">
        <v>5636</v>
      </c>
      <c r="C3527" s="31" t="s">
        <v>29</v>
      </c>
      <c r="D3527" s="57">
        <v>7.91</v>
      </c>
      <c r="E3527" s="56">
        <v>8.1</v>
      </c>
    </row>
    <row r="3528" spans="1:5" ht="33.75" x14ac:dyDescent="0.25">
      <c r="A3528" s="51">
        <v>102354</v>
      </c>
      <c r="B3528" s="30" t="s">
        <v>5105</v>
      </c>
      <c r="C3528" s="31" t="s">
        <v>29</v>
      </c>
      <c r="D3528" s="57">
        <v>146.08000000000001</v>
      </c>
      <c r="E3528" s="56">
        <v>149.22</v>
      </c>
    </row>
    <row r="3529" spans="1:5" ht="33.75" x14ac:dyDescent="0.25">
      <c r="A3529" s="51">
        <v>102355</v>
      </c>
      <c r="B3529" s="30" t="s">
        <v>12450</v>
      </c>
      <c r="C3529" s="31" t="s">
        <v>29</v>
      </c>
      <c r="D3529" s="57">
        <v>170.18</v>
      </c>
      <c r="E3529" s="56">
        <v>174.38</v>
      </c>
    </row>
    <row r="3530" spans="1:5" ht="22.5" x14ac:dyDescent="0.25">
      <c r="A3530" s="51">
        <v>102356</v>
      </c>
      <c r="B3530" s="30" t="s">
        <v>6550</v>
      </c>
      <c r="C3530" s="31" t="s">
        <v>29</v>
      </c>
      <c r="D3530" s="57">
        <v>0</v>
      </c>
      <c r="E3530" s="56">
        <v>0</v>
      </c>
    </row>
    <row r="3531" spans="1:5" ht="33.75" x14ac:dyDescent="0.25">
      <c r="A3531" s="51">
        <v>102357</v>
      </c>
      <c r="B3531" s="30" t="s">
        <v>6551</v>
      </c>
      <c r="C3531" s="31" t="s">
        <v>29</v>
      </c>
      <c r="D3531" s="57">
        <v>0</v>
      </c>
      <c r="E3531" s="56">
        <v>0</v>
      </c>
    </row>
    <row r="3532" spans="1:5" ht="33.75" x14ac:dyDescent="0.25">
      <c r="A3532" s="51">
        <v>102358</v>
      </c>
      <c r="B3532" s="30" t="s">
        <v>6552</v>
      </c>
      <c r="C3532" s="31" t="s">
        <v>29</v>
      </c>
      <c r="D3532" s="57">
        <v>0</v>
      </c>
      <c r="E3532" s="56">
        <v>0</v>
      </c>
    </row>
    <row r="3533" spans="1:5" ht="33.75" x14ac:dyDescent="0.25">
      <c r="A3533" s="51">
        <v>102359</v>
      </c>
      <c r="B3533" s="30" t="s">
        <v>12451</v>
      </c>
      <c r="C3533" s="31" t="s">
        <v>29</v>
      </c>
      <c r="D3533" s="57">
        <v>0</v>
      </c>
      <c r="E3533" s="56">
        <v>0</v>
      </c>
    </row>
    <row r="3534" spans="1:5" ht="45" x14ac:dyDescent="0.25">
      <c r="A3534" s="51">
        <v>102348</v>
      </c>
      <c r="B3534" s="30" t="s">
        <v>6553</v>
      </c>
      <c r="C3534" s="31" t="s">
        <v>29</v>
      </c>
      <c r="D3534" s="57">
        <v>0</v>
      </c>
      <c r="E3534" s="56">
        <v>0</v>
      </c>
    </row>
    <row r="3535" spans="1:5" ht="45" x14ac:dyDescent="0.25">
      <c r="A3535" s="51">
        <v>102346</v>
      </c>
      <c r="B3535" s="30" t="s">
        <v>6554</v>
      </c>
      <c r="C3535" s="31" t="s">
        <v>29</v>
      </c>
      <c r="D3535" s="57">
        <v>0</v>
      </c>
      <c r="E3535" s="56">
        <v>0</v>
      </c>
    </row>
    <row r="3536" spans="1:5" ht="45" x14ac:dyDescent="0.25">
      <c r="A3536" s="51">
        <v>102347</v>
      </c>
      <c r="B3536" s="30" t="s">
        <v>6555</v>
      </c>
      <c r="C3536" s="31" t="s">
        <v>29</v>
      </c>
      <c r="D3536" s="57">
        <v>0</v>
      </c>
      <c r="E3536" s="56">
        <v>0</v>
      </c>
    </row>
    <row r="3537" spans="1:5" ht="45" x14ac:dyDescent="0.25">
      <c r="A3537" s="51">
        <v>102350</v>
      </c>
      <c r="B3537" s="30" t="s">
        <v>6556</v>
      </c>
      <c r="C3537" s="31" t="s">
        <v>29</v>
      </c>
      <c r="D3537" s="57">
        <v>0</v>
      </c>
      <c r="E3537" s="56">
        <v>0</v>
      </c>
    </row>
    <row r="3538" spans="1:5" ht="45" x14ac:dyDescent="0.25">
      <c r="A3538" s="51">
        <v>102351</v>
      </c>
      <c r="B3538" s="30" t="s">
        <v>6557</v>
      </c>
      <c r="C3538" s="31" t="s">
        <v>29</v>
      </c>
      <c r="D3538" s="57">
        <v>0</v>
      </c>
      <c r="E3538" s="56">
        <v>0</v>
      </c>
    </row>
    <row r="3539" spans="1:5" ht="45" x14ac:dyDescent="0.25">
      <c r="A3539" s="51">
        <v>102352</v>
      </c>
      <c r="B3539" s="30" t="s">
        <v>6558</v>
      </c>
      <c r="C3539" s="31" t="s">
        <v>29</v>
      </c>
      <c r="D3539" s="57">
        <v>0</v>
      </c>
      <c r="E3539" s="56">
        <v>0</v>
      </c>
    </row>
    <row r="3540" spans="1:5" ht="45" x14ac:dyDescent="0.25">
      <c r="A3540" s="51">
        <v>102353</v>
      </c>
      <c r="B3540" s="30" t="s">
        <v>6559</v>
      </c>
      <c r="C3540" s="31" t="s">
        <v>29</v>
      </c>
      <c r="D3540" s="57">
        <v>0</v>
      </c>
      <c r="E3540" s="56">
        <v>0</v>
      </c>
    </row>
    <row r="3541" spans="1:5" ht="45" x14ac:dyDescent="0.25">
      <c r="A3541" s="51">
        <v>102349</v>
      </c>
      <c r="B3541" s="30" t="s">
        <v>6560</v>
      </c>
      <c r="C3541" s="31" t="s">
        <v>29</v>
      </c>
      <c r="D3541" s="57">
        <v>0</v>
      </c>
      <c r="E3541" s="56">
        <v>0</v>
      </c>
    </row>
    <row r="3542" spans="1:5" ht="33.75" x14ac:dyDescent="0.25">
      <c r="A3542" s="51">
        <v>102360</v>
      </c>
      <c r="B3542" s="30" t="s">
        <v>2477</v>
      </c>
      <c r="C3542" s="31" t="s">
        <v>29</v>
      </c>
      <c r="D3542" s="57">
        <v>23.94</v>
      </c>
      <c r="E3542" s="56">
        <v>24.34</v>
      </c>
    </row>
    <row r="3543" spans="1:5" ht="33.75" x14ac:dyDescent="0.25">
      <c r="A3543" s="51">
        <v>102361</v>
      </c>
      <c r="B3543" s="30" t="s">
        <v>2478</v>
      </c>
      <c r="C3543" s="31" t="s">
        <v>29</v>
      </c>
      <c r="D3543" s="57">
        <v>35.1</v>
      </c>
      <c r="E3543" s="56">
        <v>35.96</v>
      </c>
    </row>
    <row r="3544" spans="1:5" ht="33.75" x14ac:dyDescent="0.25">
      <c r="A3544" s="51">
        <v>101595</v>
      </c>
      <c r="B3544" s="30" t="s">
        <v>13904</v>
      </c>
      <c r="C3544" s="31" t="s">
        <v>19</v>
      </c>
      <c r="D3544" s="57">
        <v>0</v>
      </c>
      <c r="E3544" s="56">
        <v>0</v>
      </c>
    </row>
    <row r="3545" spans="1:5" ht="33.75" x14ac:dyDescent="0.25">
      <c r="A3545" s="51">
        <v>101601</v>
      </c>
      <c r="B3545" s="30" t="s">
        <v>13905</v>
      </c>
      <c r="C3545" s="31" t="s">
        <v>19</v>
      </c>
      <c r="D3545" s="57">
        <v>22.94</v>
      </c>
      <c r="E3545" s="56">
        <v>23.58</v>
      </c>
    </row>
    <row r="3546" spans="1:5" ht="33.75" x14ac:dyDescent="0.25">
      <c r="A3546" s="51">
        <v>101594</v>
      </c>
      <c r="B3546" s="30" t="s">
        <v>13906</v>
      </c>
      <c r="C3546" s="31" t="s">
        <v>19</v>
      </c>
      <c r="D3546" s="57">
        <v>0</v>
      </c>
      <c r="E3546" s="56">
        <v>0</v>
      </c>
    </row>
    <row r="3547" spans="1:5" ht="33.75" x14ac:dyDescent="0.25">
      <c r="A3547" s="51">
        <v>101600</v>
      </c>
      <c r="B3547" s="30" t="s">
        <v>13907</v>
      </c>
      <c r="C3547" s="31" t="s">
        <v>19</v>
      </c>
      <c r="D3547" s="57">
        <v>16.18</v>
      </c>
      <c r="E3547" s="56">
        <v>16.62</v>
      </c>
    </row>
    <row r="3548" spans="1:5" ht="33.75" x14ac:dyDescent="0.25">
      <c r="A3548" s="51">
        <v>101597</v>
      </c>
      <c r="B3548" s="30" t="s">
        <v>13908</v>
      </c>
      <c r="C3548" s="31" t="s">
        <v>19</v>
      </c>
      <c r="D3548" s="57">
        <v>0</v>
      </c>
      <c r="E3548" s="56">
        <v>0</v>
      </c>
    </row>
    <row r="3549" spans="1:5" ht="33.75" x14ac:dyDescent="0.25">
      <c r="A3549" s="51">
        <v>101603</v>
      </c>
      <c r="B3549" s="30" t="s">
        <v>13909</v>
      </c>
      <c r="C3549" s="31" t="s">
        <v>19</v>
      </c>
      <c r="D3549" s="57">
        <v>19.149999999999999</v>
      </c>
      <c r="E3549" s="56">
        <v>19.68</v>
      </c>
    </row>
    <row r="3550" spans="1:5" ht="33.75" x14ac:dyDescent="0.25">
      <c r="A3550" s="51">
        <v>101596</v>
      </c>
      <c r="B3550" s="30" t="s">
        <v>13910</v>
      </c>
      <c r="C3550" s="31" t="s">
        <v>19</v>
      </c>
      <c r="D3550" s="57">
        <v>0</v>
      </c>
      <c r="E3550" s="56">
        <v>0</v>
      </c>
    </row>
    <row r="3551" spans="1:5" ht="33.75" x14ac:dyDescent="0.25">
      <c r="A3551" s="51">
        <v>101602</v>
      </c>
      <c r="B3551" s="30" t="s">
        <v>13911</v>
      </c>
      <c r="C3551" s="31" t="s">
        <v>19</v>
      </c>
      <c r="D3551" s="57">
        <v>12.38</v>
      </c>
      <c r="E3551" s="56">
        <v>12.74</v>
      </c>
    </row>
    <row r="3552" spans="1:5" ht="33.75" x14ac:dyDescent="0.25">
      <c r="A3552" s="51">
        <v>101599</v>
      </c>
      <c r="B3552" s="30" t="s">
        <v>13912</v>
      </c>
      <c r="C3552" s="31" t="s">
        <v>19</v>
      </c>
      <c r="D3552" s="57">
        <v>0</v>
      </c>
      <c r="E3552" s="56">
        <v>0</v>
      </c>
    </row>
    <row r="3553" spans="1:5" ht="33.75" x14ac:dyDescent="0.25">
      <c r="A3553" s="51">
        <v>101605</v>
      </c>
      <c r="B3553" s="30" t="s">
        <v>13913</v>
      </c>
      <c r="C3553" s="31" t="s">
        <v>19</v>
      </c>
      <c r="D3553" s="57">
        <v>15.37</v>
      </c>
      <c r="E3553" s="56">
        <v>15.81</v>
      </c>
    </row>
    <row r="3554" spans="1:5" ht="33.75" x14ac:dyDescent="0.25">
      <c r="A3554" s="51">
        <v>101598</v>
      </c>
      <c r="B3554" s="30" t="s">
        <v>13914</v>
      </c>
      <c r="C3554" s="31" t="s">
        <v>19</v>
      </c>
      <c r="D3554" s="57">
        <v>0</v>
      </c>
      <c r="E3554" s="56">
        <v>0</v>
      </c>
    </row>
    <row r="3555" spans="1:5" ht="33.75" x14ac:dyDescent="0.25">
      <c r="A3555" s="51">
        <v>101604</v>
      </c>
      <c r="B3555" s="30" t="s">
        <v>13915</v>
      </c>
      <c r="C3555" s="31" t="s">
        <v>19</v>
      </c>
      <c r="D3555" s="57">
        <v>8.6</v>
      </c>
      <c r="E3555" s="56">
        <v>8.84</v>
      </c>
    </row>
    <row r="3556" spans="1:5" ht="33.75" x14ac:dyDescent="0.25">
      <c r="A3556" s="51">
        <v>101588</v>
      </c>
      <c r="B3556" s="30" t="s">
        <v>13916</v>
      </c>
      <c r="C3556" s="31" t="s">
        <v>19</v>
      </c>
      <c r="D3556" s="57">
        <v>104.51</v>
      </c>
      <c r="E3556" s="56">
        <v>107.26</v>
      </c>
    </row>
    <row r="3557" spans="1:5" ht="33.75" x14ac:dyDescent="0.25">
      <c r="A3557" s="51">
        <v>101591</v>
      </c>
      <c r="B3557" s="30" t="s">
        <v>13917</v>
      </c>
      <c r="C3557" s="31" t="s">
        <v>19</v>
      </c>
      <c r="D3557" s="57">
        <v>123.12</v>
      </c>
      <c r="E3557" s="56">
        <v>126.39</v>
      </c>
    </row>
    <row r="3558" spans="1:5" ht="33.75" x14ac:dyDescent="0.25">
      <c r="A3558" s="51">
        <v>101590</v>
      </c>
      <c r="B3558" s="30" t="s">
        <v>13918</v>
      </c>
      <c r="C3558" s="31" t="s">
        <v>19</v>
      </c>
      <c r="D3558" s="57">
        <v>81.569999999999993</v>
      </c>
      <c r="E3558" s="56">
        <v>83.68</v>
      </c>
    </row>
    <row r="3559" spans="1:5" ht="33.75" x14ac:dyDescent="0.25">
      <c r="A3559" s="51">
        <v>101593</v>
      </c>
      <c r="B3559" s="30" t="s">
        <v>13919</v>
      </c>
      <c r="C3559" s="31" t="s">
        <v>19</v>
      </c>
      <c r="D3559" s="57">
        <v>102.57</v>
      </c>
      <c r="E3559" s="56">
        <v>105.19</v>
      </c>
    </row>
    <row r="3560" spans="1:5" ht="33.75" x14ac:dyDescent="0.25">
      <c r="A3560" s="51">
        <v>101592</v>
      </c>
      <c r="B3560" s="30" t="s">
        <v>13920</v>
      </c>
      <c r="C3560" s="31" t="s">
        <v>19</v>
      </c>
      <c r="D3560" s="57">
        <v>60.79</v>
      </c>
      <c r="E3560" s="56">
        <v>62.25</v>
      </c>
    </row>
    <row r="3561" spans="1:5" ht="33.75" x14ac:dyDescent="0.25">
      <c r="A3561" s="51">
        <v>101583</v>
      </c>
      <c r="B3561" s="30" t="s">
        <v>13921</v>
      </c>
      <c r="C3561" s="31" t="s">
        <v>19</v>
      </c>
      <c r="D3561" s="57">
        <v>87.17</v>
      </c>
      <c r="E3561" s="56">
        <v>90.14</v>
      </c>
    </row>
    <row r="3562" spans="1:5" ht="22.5" x14ac:dyDescent="0.25">
      <c r="A3562" s="51">
        <v>101582</v>
      </c>
      <c r="B3562" s="30" t="s">
        <v>13922</v>
      </c>
      <c r="C3562" s="31" t="s">
        <v>19</v>
      </c>
      <c r="D3562" s="57">
        <v>71.72</v>
      </c>
      <c r="E3562" s="56">
        <v>73.819999999999993</v>
      </c>
    </row>
    <row r="3563" spans="1:5" ht="33.75" x14ac:dyDescent="0.25">
      <c r="A3563" s="51">
        <v>101585</v>
      </c>
      <c r="B3563" s="30" t="s">
        <v>13923</v>
      </c>
      <c r="C3563" s="31" t="s">
        <v>19</v>
      </c>
      <c r="D3563" s="57">
        <v>75.2</v>
      </c>
      <c r="E3563" s="56">
        <v>77.69</v>
      </c>
    </row>
    <row r="3564" spans="1:5" ht="22.5" x14ac:dyDescent="0.25">
      <c r="A3564" s="51">
        <v>101584</v>
      </c>
      <c r="B3564" s="30" t="s">
        <v>13924</v>
      </c>
      <c r="C3564" s="31" t="s">
        <v>19</v>
      </c>
      <c r="D3564" s="57">
        <v>59.76</v>
      </c>
      <c r="E3564" s="56">
        <v>61.36</v>
      </c>
    </row>
    <row r="3565" spans="1:5" ht="33.75" x14ac:dyDescent="0.25">
      <c r="A3565" s="51">
        <v>101587</v>
      </c>
      <c r="B3565" s="30" t="s">
        <v>13925</v>
      </c>
      <c r="C3565" s="31" t="s">
        <v>19</v>
      </c>
      <c r="D3565" s="57">
        <v>68.23</v>
      </c>
      <c r="E3565" s="56">
        <v>70.22</v>
      </c>
    </row>
    <row r="3566" spans="1:5" ht="22.5" x14ac:dyDescent="0.25">
      <c r="A3566" s="51">
        <v>101586</v>
      </c>
      <c r="B3566" s="30" t="s">
        <v>13926</v>
      </c>
      <c r="C3566" s="31" t="s">
        <v>19</v>
      </c>
      <c r="D3566" s="57">
        <v>52.56</v>
      </c>
      <c r="E3566" s="56">
        <v>53.68</v>
      </c>
    </row>
    <row r="3567" spans="1:5" ht="33.75" x14ac:dyDescent="0.25">
      <c r="A3567" s="51">
        <v>101577</v>
      </c>
      <c r="B3567" s="30" t="s">
        <v>13927</v>
      </c>
      <c r="C3567" s="31" t="s">
        <v>19</v>
      </c>
      <c r="D3567" s="57">
        <v>53.73</v>
      </c>
      <c r="E3567" s="56">
        <v>55.61</v>
      </c>
    </row>
    <row r="3568" spans="1:5" ht="22.5" x14ac:dyDescent="0.25">
      <c r="A3568" s="51">
        <v>101576</v>
      </c>
      <c r="B3568" s="30" t="s">
        <v>13928</v>
      </c>
      <c r="C3568" s="31" t="s">
        <v>19</v>
      </c>
      <c r="D3568" s="57">
        <v>43.74</v>
      </c>
      <c r="E3568" s="56">
        <v>45.06</v>
      </c>
    </row>
    <row r="3569" spans="1:5" ht="33.75" x14ac:dyDescent="0.25">
      <c r="A3569" s="51">
        <v>101579</v>
      </c>
      <c r="B3569" s="30" t="s">
        <v>13929</v>
      </c>
      <c r="C3569" s="31" t="s">
        <v>19</v>
      </c>
      <c r="D3569" s="57">
        <v>46.66</v>
      </c>
      <c r="E3569" s="56">
        <v>48.22</v>
      </c>
    </row>
    <row r="3570" spans="1:5" ht="22.5" x14ac:dyDescent="0.25">
      <c r="A3570" s="51">
        <v>101578</v>
      </c>
      <c r="B3570" s="30" t="s">
        <v>13930</v>
      </c>
      <c r="C3570" s="31" t="s">
        <v>19</v>
      </c>
      <c r="D3570" s="57">
        <v>36.659999999999997</v>
      </c>
      <c r="E3570" s="56">
        <v>37.68</v>
      </c>
    </row>
    <row r="3571" spans="1:5" ht="33.75" x14ac:dyDescent="0.25">
      <c r="A3571" s="51">
        <v>101581</v>
      </c>
      <c r="B3571" s="30" t="s">
        <v>13931</v>
      </c>
      <c r="C3571" s="31" t="s">
        <v>19</v>
      </c>
      <c r="D3571" s="57">
        <v>43.24</v>
      </c>
      <c r="E3571" s="56">
        <v>44.51</v>
      </c>
    </row>
    <row r="3572" spans="1:5" ht="22.5" x14ac:dyDescent="0.25">
      <c r="A3572" s="51">
        <v>101580</v>
      </c>
      <c r="B3572" s="30" t="s">
        <v>13932</v>
      </c>
      <c r="C3572" s="31" t="s">
        <v>19</v>
      </c>
      <c r="D3572" s="57">
        <v>33.03</v>
      </c>
      <c r="E3572" s="56">
        <v>33.74</v>
      </c>
    </row>
    <row r="3573" spans="1:5" ht="22.5" x14ac:dyDescent="0.25">
      <c r="A3573" s="51">
        <v>101606</v>
      </c>
      <c r="B3573" s="30" t="s">
        <v>13933</v>
      </c>
      <c r="C3573" s="31" t="s">
        <v>19</v>
      </c>
      <c r="D3573" s="57">
        <v>0</v>
      </c>
      <c r="E3573" s="56">
        <v>0</v>
      </c>
    </row>
    <row r="3574" spans="1:5" ht="22.5" x14ac:dyDescent="0.25">
      <c r="A3574" s="51">
        <v>101607</v>
      </c>
      <c r="B3574" s="30" t="s">
        <v>13934</v>
      </c>
      <c r="C3574" s="31" t="s">
        <v>19</v>
      </c>
      <c r="D3574" s="57">
        <v>0</v>
      </c>
      <c r="E3574" s="56">
        <v>0</v>
      </c>
    </row>
    <row r="3575" spans="1:5" ht="22.5" x14ac:dyDescent="0.25">
      <c r="A3575" s="51">
        <v>101608</v>
      </c>
      <c r="B3575" s="30" t="s">
        <v>13935</v>
      </c>
      <c r="C3575" s="31" t="s">
        <v>19</v>
      </c>
      <c r="D3575" s="57">
        <v>0</v>
      </c>
      <c r="E3575" s="56">
        <v>0</v>
      </c>
    </row>
    <row r="3576" spans="1:5" ht="33.75" x14ac:dyDescent="0.25">
      <c r="A3576" s="51">
        <v>101571</v>
      </c>
      <c r="B3576" s="30" t="s">
        <v>13936</v>
      </c>
      <c r="C3576" s="31" t="s">
        <v>19</v>
      </c>
      <c r="D3576" s="57">
        <v>31.55</v>
      </c>
      <c r="E3576" s="56">
        <v>32.94</v>
      </c>
    </row>
    <row r="3577" spans="1:5" ht="33.75" x14ac:dyDescent="0.25">
      <c r="A3577" s="51">
        <v>101570</v>
      </c>
      <c r="B3577" s="30" t="s">
        <v>13937</v>
      </c>
      <c r="C3577" s="31" t="s">
        <v>19</v>
      </c>
      <c r="D3577" s="57">
        <v>23.95</v>
      </c>
      <c r="E3577" s="56">
        <v>24.93</v>
      </c>
    </row>
    <row r="3578" spans="1:5" ht="33.75" x14ac:dyDescent="0.25">
      <c r="A3578" s="51">
        <v>101573</v>
      </c>
      <c r="B3578" s="30" t="s">
        <v>13938</v>
      </c>
      <c r="C3578" s="31" t="s">
        <v>19</v>
      </c>
      <c r="D3578" s="57">
        <v>26.82</v>
      </c>
      <c r="E3578" s="56">
        <v>27.99</v>
      </c>
    </row>
    <row r="3579" spans="1:5" ht="33.75" x14ac:dyDescent="0.25">
      <c r="A3579" s="51">
        <v>101572</v>
      </c>
      <c r="B3579" s="30" t="s">
        <v>13939</v>
      </c>
      <c r="C3579" s="31" t="s">
        <v>19</v>
      </c>
      <c r="D3579" s="57">
        <v>19.239999999999998</v>
      </c>
      <c r="E3579" s="56">
        <v>19.989999999999998</v>
      </c>
    </row>
    <row r="3580" spans="1:5" ht="33.75" x14ac:dyDescent="0.25">
      <c r="A3580" s="51">
        <v>101575</v>
      </c>
      <c r="B3580" s="30" t="s">
        <v>13940</v>
      </c>
      <c r="C3580" s="31" t="s">
        <v>19</v>
      </c>
      <c r="D3580" s="57">
        <v>23.14</v>
      </c>
      <c r="E3580" s="56">
        <v>24.08</v>
      </c>
    </row>
    <row r="3581" spans="1:5" ht="33.75" x14ac:dyDescent="0.25">
      <c r="A3581" s="51">
        <v>101574</v>
      </c>
      <c r="B3581" s="30" t="s">
        <v>13941</v>
      </c>
      <c r="C3581" s="31" t="s">
        <v>19</v>
      </c>
      <c r="D3581" s="57">
        <v>15.33</v>
      </c>
      <c r="E3581" s="56">
        <v>15.85</v>
      </c>
    </row>
    <row r="3582" spans="1:5" ht="33.75" x14ac:dyDescent="0.25">
      <c r="A3582" s="51">
        <v>101589</v>
      </c>
      <c r="B3582" s="30" t="s">
        <v>13942</v>
      </c>
      <c r="C3582" s="31" t="s">
        <v>19</v>
      </c>
      <c r="D3582" s="57">
        <v>146.06</v>
      </c>
      <c r="E3582" s="56">
        <v>149.97</v>
      </c>
    </row>
    <row r="3583" spans="1:5" ht="33.75" x14ac:dyDescent="0.25">
      <c r="A3583" s="51">
        <v>106673</v>
      </c>
      <c r="B3583" s="30" t="s">
        <v>13943</v>
      </c>
      <c r="C3583" s="31" t="s">
        <v>19</v>
      </c>
      <c r="D3583" s="57">
        <v>6.07</v>
      </c>
      <c r="E3583" s="56">
        <v>6.42</v>
      </c>
    </row>
    <row r="3584" spans="1:5" ht="33.75" x14ac:dyDescent="0.25">
      <c r="A3584" s="51">
        <v>101617</v>
      </c>
      <c r="B3584" s="30" t="s">
        <v>13944</v>
      </c>
      <c r="C3584" s="31" t="s">
        <v>19</v>
      </c>
      <c r="D3584" s="57">
        <v>3.5</v>
      </c>
      <c r="E3584" s="56">
        <v>3.69</v>
      </c>
    </row>
    <row r="3585" spans="1:5" ht="33.75" x14ac:dyDescent="0.25">
      <c r="A3585" s="51">
        <v>101620</v>
      </c>
      <c r="B3585" s="30" t="s">
        <v>13945</v>
      </c>
      <c r="C3585" s="31" t="s">
        <v>29</v>
      </c>
      <c r="D3585" s="57">
        <v>253.03</v>
      </c>
      <c r="E3585" s="56">
        <v>258.69</v>
      </c>
    </row>
    <row r="3586" spans="1:5" ht="33.75" x14ac:dyDescent="0.25">
      <c r="A3586" s="51">
        <v>101625</v>
      </c>
      <c r="B3586" s="30" t="s">
        <v>13946</v>
      </c>
      <c r="C3586" s="31" t="s">
        <v>29</v>
      </c>
      <c r="D3586" s="57">
        <v>236.95</v>
      </c>
      <c r="E3586" s="56">
        <v>239.98</v>
      </c>
    </row>
    <row r="3587" spans="1:5" ht="33.75" x14ac:dyDescent="0.25">
      <c r="A3587" s="51">
        <v>101621</v>
      </c>
      <c r="B3587" s="30" t="s">
        <v>13947</v>
      </c>
      <c r="C3587" s="31" t="s">
        <v>29</v>
      </c>
      <c r="D3587" s="57">
        <v>254.33</v>
      </c>
      <c r="E3587" s="56">
        <v>260.94</v>
      </c>
    </row>
    <row r="3588" spans="1:5" ht="33.75" x14ac:dyDescent="0.25">
      <c r="A3588" s="51">
        <v>101624</v>
      </c>
      <c r="B3588" s="30" t="s">
        <v>13948</v>
      </c>
      <c r="C3588" s="31" t="s">
        <v>29</v>
      </c>
      <c r="D3588" s="57">
        <v>235.48</v>
      </c>
      <c r="E3588" s="56">
        <v>238.99</v>
      </c>
    </row>
    <row r="3589" spans="1:5" ht="33.75" x14ac:dyDescent="0.25">
      <c r="A3589" s="51">
        <v>106672</v>
      </c>
      <c r="B3589" s="30" t="s">
        <v>13949</v>
      </c>
      <c r="C3589" s="31" t="s">
        <v>19</v>
      </c>
      <c r="D3589" s="57">
        <v>10.33</v>
      </c>
      <c r="E3589" s="56">
        <v>10.92</v>
      </c>
    </row>
    <row r="3590" spans="1:5" ht="33.75" x14ac:dyDescent="0.25">
      <c r="A3590" s="51">
        <v>101616</v>
      </c>
      <c r="B3590" s="30" t="s">
        <v>13950</v>
      </c>
      <c r="C3590" s="31" t="s">
        <v>19</v>
      </c>
      <c r="D3590" s="57">
        <v>7.75</v>
      </c>
      <c r="E3590" s="56">
        <v>8.19</v>
      </c>
    </row>
    <row r="3591" spans="1:5" ht="22.5" x14ac:dyDescent="0.25">
      <c r="A3591" s="51">
        <v>101618</v>
      </c>
      <c r="B3591" s="30" t="s">
        <v>13951</v>
      </c>
      <c r="C3591" s="31" t="s">
        <v>29</v>
      </c>
      <c r="D3591" s="57">
        <v>278.70999999999998</v>
      </c>
      <c r="E3591" s="56">
        <v>285.83</v>
      </c>
    </row>
    <row r="3592" spans="1:5" ht="22.5" x14ac:dyDescent="0.25">
      <c r="A3592" s="51">
        <v>101622</v>
      </c>
      <c r="B3592" s="30" t="s">
        <v>13952</v>
      </c>
      <c r="C3592" s="31" t="s">
        <v>29</v>
      </c>
      <c r="D3592" s="57">
        <v>289.06</v>
      </c>
      <c r="E3592" s="56">
        <v>293.95</v>
      </c>
    </row>
    <row r="3593" spans="1:5" ht="22.5" x14ac:dyDescent="0.25">
      <c r="A3593" s="51">
        <v>101619</v>
      </c>
      <c r="B3593" s="30" t="s">
        <v>13953</v>
      </c>
      <c r="C3593" s="31" t="s">
        <v>29</v>
      </c>
      <c r="D3593" s="57">
        <v>280.01</v>
      </c>
      <c r="E3593" s="56">
        <v>288.08</v>
      </c>
    </row>
    <row r="3594" spans="1:5" ht="22.5" x14ac:dyDescent="0.25">
      <c r="A3594" s="51">
        <v>101623</v>
      </c>
      <c r="B3594" s="30" t="s">
        <v>13954</v>
      </c>
      <c r="C3594" s="31" t="s">
        <v>29</v>
      </c>
      <c r="D3594" s="57">
        <v>291.77999999999997</v>
      </c>
      <c r="E3594" s="56">
        <v>297.32</v>
      </c>
    </row>
    <row r="3595" spans="1:5" x14ac:dyDescent="0.25">
      <c r="A3595" s="51">
        <v>104482</v>
      </c>
      <c r="B3595" s="30" t="s">
        <v>3553</v>
      </c>
      <c r="C3595" s="31" t="s">
        <v>13</v>
      </c>
      <c r="D3595" s="57">
        <v>29.56</v>
      </c>
      <c r="E3595" s="56">
        <v>31.29</v>
      </c>
    </row>
    <row r="3596" spans="1:5" ht="33.75" x14ac:dyDescent="0.25">
      <c r="A3596" s="51">
        <v>104189</v>
      </c>
      <c r="B3596" s="30" t="s">
        <v>3556</v>
      </c>
      <c r="C3596" s="31" t="s">
        <v>29</v>
      </c>
      <c r="D3596" s="57">
        <v>194.91</v>
      </c>
      <c r="E3596" s="56">
        <v>197.32</v>
      </c>
    </row>
    <row r="3597" spans="1:5" ht="33.75" x14ac:dyDescent="0.25">
      <c r="A3597" s="51">
        <v>104465</v>
      </c>
      <c r="B3597" s="30" t="s">
        <v>6561</v>
      </c>
      <c r="C3597" s="31" t="s">
        <v>25</v>
      </c>
      <c r="D3597" s="57">
        <v>0</v>
      </c>
      <c r="E3597" s="56">
        <v>0</v>
      </c>
    </row>
    <row r="3598" spans="1:5" ht="45" x14ac:dyDescent="0.25">
      <c r="A3598" s="51">
        <v>104188</v>
      </c>
      <c r="B3598" s="30" t="s">
        <v>6562</v>
      </c>
      <c r="C3598" s="31" t="s">
        <v>25</v>
      </c>
      <c r="D3598" s="57">
        <v>0</v>
      </c>
      <c r="E3598" s="56">
        <v>0</v>
      </c>
    </row>
    <row r="3599" spans="1:5" ht="45" x14ac:dyDescent="0.25">
      <c r="A3599" s="51">
        <v>104185</v>
      </c>
      <c r="B3599" s="30" t="s">
        <v>3555</v>
      </c>
      <c r="C3599" s="31" t="s">
        <v>28</v>
      </c>
      <c r="D3599" s="57">
        <v>25.15</v>
      </c>
      <c r="E3599" s="56">
        <v>26.66</v>
      </c>
    </row>
    <row r="3600" spans="1:5" ht="33.75" x14ac:dyDescent="0.25">
      <c r="A3600" s="51">
        <v>104182</v>
      </c>
      <c r="B3600" s="30" t="s">
        <v>6563</v>
      </c>
      <c r="C3600" s="31" t="s">
        <v>25</v>
      </c>
      <c r="D3600" s="57">
        <v>0</v>
      </c>
      <c r="E3600" s="56">
        <v>0</v>
      </c>
    </row>
    <row r="3601" spans="1:5" ht="33.75" x14ac:dyDescent="0.25">
      <c r="A3601" s="51">
        <v>104184</v>
      </c>
      <c r="B3601" s="30" t="s">
        <v>3554</v>
      </c>
      <c r="C3601" s="31" t="s">
        <v>28</v>
      </c>
      <c r="D3601" s="57">
        <v>34.549999999999997</v>
      </c>
      <c r="E3601" s="56">
        <v>35.94</v>
      </c>
    </row>
    <row r="3602" spans="1:5" ht="33.75" x14ac:dyDescent="0.25">
      <c r="A3602" s="51">
        <v>104190</v>
      </c>
      <c r="B3602" s="30" t="s">
        <v>3557</v>
      </c>
      <c r="C3602" s="31" t="s">
        <v>28</v>
      </c>
      <c r="D3602" s="57">
        <v>683.08</v>
      </c>
      <c r="E3602" s="56">
        <v>722.83</v>
      </c>
    </row>
    <row r="3603" spans="1:5" ht="45" x14ac:dyDescent="0.25">
      <c r="A3603" s="51">
        <v>104463</v>
      </c>
      <c r="B3603" s="30" t="s">
        <v>6564</v>
      </c>
      <c r="C3603" s="31" t="s">
        <v>28</v>
      </c>
      <c r="D3603" s="57">
        <v>0</v>
      </c>
      <c r="E3603" s="56">
        <v>0</v>
      </c>
    </row>
    <row r="3604" spans="1:5" ht="45" x14ac:dyDescent="0.25">
      <c r="A3604" s="51">
        <v>104464</v>
      </c>
      <c r="B3604" s="30" t="s">
        <v>6565</v>
      </c>
      <c r="C3604" s="31" t="s">
        <v>28</v>
      </c>
      <c r="D3604" s="57">
        <v>0</v>
      </c>
      <c r="E3604" s="56">
        <v>0</v>
      </c>
    </row>
    <row r="3605" spans="1:5" ht="33.75" x14ac:dyDescent="0.25">
      <c r="A3605" s="51">
        <v>104183</v>
      </c>
      <c r="B3605" s="30" t="s">
        <v>6566</v>
      </c>
      <c r="C3605" s="31" t="s">
        <v>25</v>
      </c>
      <c r="D3605" s="57">
        <v>214.58</v>
      </c>
      <c r="E3605" s="56">
        <v>215.83</v>
      </c>
    </row>
    <row r="3606" spans="1:5" ht="45" x14ac:dyDescent="0.25">
      <c r="A3606" s="51">
        <v>104187</v>
      </c>
      <c r="B3606" s="30" t="s">
        <v>5894</v>
      </c>
      <c r="C3606" s="31" t="s">
        <v>25</v>
      </c>
      <c r="D3606" s="57">
        <v>1825.43</v>
      </c>
      <c r="E3606" s="56">
        <v>1827.84</v>
      </c>
    </row>
    <row r="3607" spans="1:5" ht="33.75" x14ac:dyDescent="0.25">
      <c r="A3607" s="51">
        <v>104186</v>
      </c>
      <c r="B3607" s="30" t="s">
        <v>5893</v>
      </c>
      <c r="C3607" s="31" t="s">
        <v>25</v>
      </c>
      <c r="D3607" s="57">
        <v>274.7</v>
      </c>
      <c r="E3607" s="56">
        <v>277.32</v>
      </c>
    </row>
    <row r="3608" spans="1:5" ht="33.75" x14ac:dyDescent="0.25">
      <c r="A3608" s="51">
        <v>104180</v>
      </c>
      <c r="B3608" s="30" t="s">
        <v>6567</v>
      </c>
      <c r="C3608" s="31" t="s">
        <v>25</v>
      </c>
      <c r="D3608" s="57">
        <v>0</v>
      </c>
      <c r="E3608" s="56">
        <v>0</v>
      </c>
    </row>
    <row r="3609" spans="1:5" ht="33.75" x14ac:dyDescent="0.25">
      <c r="A3609" s="51">
        <v>104181</v>
      </c>
      <c r="B3609" s="30" t="s">
        <v>6568</v>
      </c>
      <c r="C3609" s="31" t="s">
        <v>25</v>
      </c>
      <c r="D3609" s="57">
        <v>0</v>
      </c>
      <c r="E3609" s="56">
        <v>0</v>
      </c>
    </row>
    <row r="3610" spans="1:5" ht="45" x14ac:dyDescent="0.25">
      <c r="A3610" s="51">
        <v>100674</v>
      </c>
      <c r="B3610" s="30" t="s">
        <v>12050</v>
      </c>
      <c r="C3610" s="31" t="s">
        <v>19</v>
      </c>
      <c r="D3610" s="57">
        <v>755.01</v>
      </c>
      <c r="E3610" s="56">
        <v>756.74</v>
      </c>
    </row>
    <row r="3611" spans="1:5" ht="56.25" x14ac:dyDescent="0.25">
      <c r="A3611" s="51">
        <v>100664</v>
      </c>
      <c r="B3611" s="30" t="s">
        <v>12051</v>
      </c>
      <c r="C3611" s="31" t="s">
        <v>19</v>
      </c>
      <c r="D3611" s="57">
        <v>0</v>
      </c>
      <c r="E3611" s="56">
        <v>0</v>
      </c>
    </row>
    <row r="3612" spans="1:5" ht="22.5" x14ac:dyDescent="0.25">
      <c r="A3612" s="51">
        <v>94589</v>
      </c>
      <c r="B3612" s="30" t="s">
        <v>5908</v>
      </c>
      <c r="C3612" s="31" t="s">
        <v>25</v>
      </c>
      <c r="D3612" s="57">
        <v>20.68</v>
      </c>
      <c r="E3612" s="56">
        <v>21.41</v>
      </c>
    </row>
    <row r="3613" spans="1:5" ht="22.5" x14ac:dyDescent="0.25">
      <c r="A3613" s="51">
        <v>94590</v>
      </c>
      <c r="B3613" s="30" t="s">
        <v>5909</v>
      </c>
      <c r="C3613" s="31" t="s">
        <v>25</v>
      </c>
      <c r="D3613" s="57">
        <v>28.38</v>
      </c>
      <c r="E3613" s="56">
        <v>29.28</v>
      </c>
    </row>
    <row r="3614" spans="1:5" ht="22.5" x14ac:dyDescent="0.25">
      <c r="A3614" s="51">
        <v>94587</v>
      </c>
      <c r="B3614" s="30" t="s">
        <v>5906</v>
      </c>
      <c r="C3614" s="31" t="s">
        <v>25</v>
      </c>
      <c r="D3614" s="57">
        <v>65.569999999999993</v>
      </c>
      <c r="E3614" s="56">
        <v>67.180000000000007</v>
      </c>
    </row>
    <row r="3615" spans="1:5" ht="22.5" x14ac:dyDescent="0.25">
      <c r="A3615" s="51">
        <v>94588</v>
      </c>
      <c r="B3615" s="30" t="s">
        <v>5907</v>
      </c>
      <c r="C3615" s="31" t="s">
        <v>25</v>
      </c>
      <c r="D3615" s="57">
        <v>77.63</v>
      </c>
      <c r="E3615" s="56">
        <v>79.680000000000007</v>
      </c>
    </row>
    <row r="3616" spans="1:5" x14ac:dyDescent="0.25">
      <c r="A3616" s="51">
        <v>105812</v>
      </c>
      <c r="B3616" s="30" t="s">
        <v>12052</v>
      </c>
      <c r="C3616" s="31" t="s">
        <v>25</v>
      </c>
      <c r="D3616" s="57">
        <v>30.35</v>
      </c>
      <c r="E3616" s="56">
        <v>30.5</v>
      </c>
    </row>
    <row r="3617" spans="1:5" ht="67.5" x14ac:dyDescent="0.25">
      <c r="A3617" s="51">
        <v>94571</v>
      </c>
      <c r="B3617" s="30" t="s">
        <v>12053</v>
      </c>
      <c r="C3617" s="31" t="s">
        <v>19</v>
      </c>
      <c r="D3617" s="57">
        <v>0</v>
      </c>
      <c r="E3617" s="56">
        <v>0</v>
      </c>
    </row>
    <row r="3618" spans="1:5" ht="67.5" x14ac:dyDescent="0.25">
      <c r="A3618" s="51">
        <v>94570</v>
      </c>
      <c r="B3618" s="30" t="s">
        <v>12054</v>
      </c>
      <c r="C3618" s="31" t="s">
        <v>19</v>
      </c>
      <c r="D3618" s="57">
        <v>347.63</v>
      </c>
      <c r="E3618" s="56">
        <v>348.36</v>
      </c>
    </row>
    <row r="3619" spans="1:5" ht="67.5" x14ac:dyDescent="0.25">
      <c r="A3619" s="51">
        <v>105811</v>
      </c>
      <c r="B3619" s="30" t="s">
        <v>12055</v>
      </c>
      <c r="C3619" s="31" t="s">
        <v>19</v>
      </c>
      <c r="D3619" s="57">
        <v>0</v>
      </c>
      <c r="E3619" s="56">
        <v>0</v>
      </c>
    </row>
    <row r="3620" spans="1:5" ht="67.5" x14ac:dyDescent="0.25">
      <c r="A3620" s="51">
        <v>94572</v>
      </c>
      <c r="B3620" s="30" t="s">
        <v>12056</v>
      </c>
      <c r="C3620" s="31" t="s">
        <v>19</v>
      </c>
      <c r="D3620" s="57">
        <v>496.2</v>
      </c>
      <c r="E3620" s="56">
        <v>497.27</v>
      </c>
    </row>
    <row r="3621" spans="1:5" ht="67.5" x14ac:dyDescent="0.25">
      <c r="A3621" s="51">
        <v>94573</v>
      </c>
      <c r="B3621" s="30" t="s">
        <v>12057</v>
      </c>
      <c r="C3621" s="31" t="s">
        <v>19</v>
      </c>
      <c r="D3621" s="57">
        <v>386.54</v>
      </c>
      <c r="E3621" s="56">
        <v>387.27</v>
      </c>
    </row>
    <row r="3622" spans="1:5" ht="67.5" x14ac:dyDescent="0.25">
      <c r="A3622" s="51">
        <v>105809</v>
      </c>
      <c r="B3622" s="30" t="s">
        <v>12058</v>
      </c>
      <c r="C3622" s="31" t="s">
        <v>19</v>
      </c>
      <c r="D3622" s="57">
        <v>0</v>
      </c>
      <c r="E3622" s="56">
        <v>0</v>
      </c>
    </row>
    <row r="3623" spans="1:5" ht="56.25" x14ac:dyDescent="0.25">
      <c r="A3623" s="51">
        <v>94569</v>
      </c>
      <c r="B3623" s="30" t="s">
        <v>12059</v>
      </c>
      <c r="C3623" s="31" t="s">
        <v>19</v>
      </c>
      <c r="D3623" s="57">
        <v>657.94</v>
      </c>
      <c r="E3623" s="56">
        <v>660.3</v>
      </c>
    </row>
    <row r="3624" spans="1:5" ht="56.25" x14ac:dyDescent="0.25">
      <c r="A3624" s="51">
        <v>105810</v>
      </c>
      <c r="B3624" s="30" t="s">
        <v>12060</v>
      </c>
      <c r="C3624" s="31" t="s">
        <v>19</v>
      </c>
      <c r="D3624" s="57">
        <v>0</v>
      </c>
      <c r="E3624" s="56">
        <v>0</v>
      </c>
    </row>
    <row r="3625" spans="1:5" ht="67.5" x14ac:dyDescent="0.25">
      <c r="A3625" s="51">
        <v>94561</v>
      </c>
      <c r="B3625" s="30" t="s">
        <v>12061</v>
      </c>
      <c r="C3625" s="31" t="s">
        <v>19</v>
      </c>
      <c r="D3625" s="57">
        <v>0</v>
      </c>
      <c r="E3625" s="56">
        <v>0</v>
      </c>
    </row>
    <row r="3626" spans="1:5" ht="56.25" x14ac:dyDescent="0.25">
      <c r="A3626" s="51">
        <v>94562</v>
      </c>
      <c r="B3626" s="30" t="s">
        <v>12062</v>
      </c>
      <c r="C3626" s="31" t="s">
        <v>19</v>
      </c>
      <c r="D3626" s="57">
        <v>587.69000000000005</v>
      </c>
      <c r="E3626" s="56">
        <v>590.97</v>
      </c>
    </row>
    <row r="3627" spans="1:5" ht="56.25" x14ac:dyDescent="0.25">
      <c r="A3627" s="51">
        <v>105813</v>
      </c>
      <c r="B3627" s="30" t="s">
        <v>12063</v>
      </c>
      <c r="C3627" s="31" t="s">
        <v>19</v>
      </c>
      <c r="D3627" s="57">
        <v>995.51</v>
      </c>
      <c r="E3627" s="56">
        <v>1007.57</v>
      </c>
    </row>
    <row r="3628" spans="1:5" ht="56.25" x14ac:dyDescent="0.25">
      <c r="A3628" s="51">
        <v>94559</v>
      </c>
      <c r="B3628" s="30" t="s">
        <v>12064</v>
      </c>
      <c r="C3628" s="31" t="s">
        <v>19</v>
      </c>
      <c r="D3628" s="57">
        <v>695.53</v>
      </c>
      <c r="E3628" s="56">
        <v>707.62</v>
      </c>
    </row>
    <row r="3629" spans="1:5" ht="67.5" x14ac:dyDescent="0.25">
      <c r="A3629" s="51">
        <v>100668</v>
      </c>
      <c r="B3629" s="30" t="s">
        <v>12065</v>
      </c>
      <c r="C3629" s="31" t="s">
        <v>19</v>
      </c>
      <c r="D3629" s="57">
        <v>1187.93</v>
      </c>
      <c r="E3629" s="56">
        <v>1197.3900000000001</v>
      </c>
    </row>
    <row r="3630" spans="1:5" ht="78.75" x14ac:dyDescent="0.25">
      <c r="A3630" s="51">
        <v>100670</v>
      </c>
      <c r="B3630" s="30" t="s">
        <v>13359</v>
      </c>
      <c r="C3630" s="31" t="s">
        <v>19</v>
      </c>
      <c r="D3630" s="57">
        <v>894.4</v>
      </c>
      <c r="E3630" s="56">
        <v>897.99</v>
      </c>
    </row>
    <row r="3631" spans="1:5" ht="78.75" x14ac:dyDescent="0.25">
      <c r="A3631" s="51">
        <v>100665</v>
      </c>
      <c r="B3631" s="30" t="s">
        <v>12066</v>
      </c>
      <c r="C3631" s="31" t="s">
        <v>19</v>
      </c>
      <c r="D3631" s="57">
        <v>749.02</v>
      </c>
      <c r="E3631" s="56">
        <v>753.14</v>
      </c>
    </row>
    <row r="3632" spans="1:5" ht="67.5" x14ac:dyDescent="0.25">
      <c r="A3632" s="51">
        <v>100924</v>
      </c>
      <c r="B3632" s="30" t="s">
        <v>12067</v>
      </c>
      <c r="C3632" s="31" t="s">
        <v>19</v>
      </c>
      <c r="D3632" s="57">
        <v>0</v>
      </c>
      <c r="E3632" s="56">
        <v>0</v>
      </c>
    </row>
    <row r="3633" spans="1:5" ht="78.75" x14ac:dyDescent="0.25">
      <c r="A3633" s="51">
        <v>100671</v>
      </c>
      <c r="B3633" s="30" t="s">
        <v>12068</v>
      </c>
      <c r="C3633" s="31" t="s">
        <v>19</v>
      </c>
      <c r="D3633" s="57">
        <v>1100.03</v>
      </c>
      <c r="E3633" s="56">
        <v>1103.6199999999999</v>
      </c>
    </row>
    <row r="3634" spans="1:5" ht="78.75" x14ac:dyDescent="0.25">
      <c r="A3634" s="51">
        <v>100667</v>
      </c>
      <c r="B3634" s="30" t="s">
        <v>12069</v>
      </c>
      <c r="C3634" s="31" t="s">
        <v>19</v>
      </c>
      <c r="D3634" s="57">
        <v>951.46</v>
      </c>
      <c r="E3634" s="56">
        <v>955.58</v>
      </c>
    </row>
    <row r="3635" spans="1:5" ht="67.5" x14ac:dyDescent="0.25">
      <c r="A3635" s="51">
        <v>100669</v>
      </c>
      <c r="B3635" s="30" t="s">
        <v>12070</v>
      </c>
      <c r="C3635" s="31" t="s">
        <v>19</v>
      </c>
      <c r="D3635" s="57">
        <v>879.9</v>
      </c>
      <c r="E3635" s="56">
        <v>889.36</v>
      </c>
    </row>
    <row r="3636" spans="1:5" ht="78.75" x14ac:dyDescent="0.25">
      <c r="A3636" s="51">
        <v>100672</v>
      </c>
      <c r="B3636" s="30" t="s">
        <v>12071</v>
      </c>
      <c r="C3636" s="31" t="s">
        <v>19</v>
      </c>
      <c r="D3636" s="57">
        <v>724.6</v>
      </c>
      <c r="E3636" s="56">
        <v>728.19</v>
      </c>
    </row>
    <row r="3637" spans="1:5" ht="78.75" x14ac:dyDescent="0.25">
      <c r="A3637" s="51">
        <v>100666</v>
      </c>
      <c r="B3637" s="30" t="s">
        <v>12072</v>
      </c>
      <c r="C3637" s="31" t="s">
        <v>19</v>
      </c>
      <c r="D3637" s="57">
        <v>605.83000000000004</v>
      </c>
      <c r="E3637" s="56">
        <v>609.95000000000005</v>
      </c>
    </row>
    <row r="3638" spans="1:5" ht="67.5" x14ac:dyDescent="0.25">
      <c r="A3638" s="51">
        <v>100663</v>
      </c>
      <c r="B3638" s="30" t="s">
        <v>12073</v>
      </c>
      <c r="C3638" s="31" t="s">
        <v>19</v>
      </c>
      <c r="D3638" s="57">
        <v>0</v>
      </c>
      <c r="E3638" s="56">
        <v>0</v>
      </c>
    </row>
    <row r="3639" spans="1:5" ht="67.5" x14ac:dyDescent="0.25">
      <c r="A3639" s="51">
        <v>100662</v>
      </c>
      <c r="B3639" s="30" t="s">
        <v>12074</v>
      </c>
      <c r="C3639" s="31" t="s">
        <v>19</v>
      </c>
      <c r="D3639" s="57">
        <v>0</v>
      </c>
      <c r="E3639" s="56">
        <v>0</v>
      </c>
    </row>
    <row r="3640" spans="1:5" ht="56.25" x14ac:dyDescent="0.25">
      <c r="A3640" s="51">
        <v>100661</v>
      </c>
      <c r="B3640" s="30" t="s">
        <v>12075</v>
      </c>
      <c r="C3640" s="31" t="s">
        <v>19</v>
      </c>
      <c r="D3640" s="57">
        <v>0</v>
      </c>
      <c r="E3640" s="56">
        <v>0</v>
      </c>
    </row>
    <row r="3641" spans="1:5" ht="22.5" x14ac:dyDescent="0.25">
      <c r="A3641" s="51">
        <v>105925</v>
      </c>
      <c r="B3641" s="30" t="s">
        <v>13955</v>
      </c>
      <c r="C3641" s="31" t="s">
        <v>25</v>
      </c>
      <c r="D3641" s="57">
        <v>2.4300000000000002</v>
      </c>
      <c r="E3641" s="56">
        <v>2.58</v>
      </c>
    </row>
    <row r="3642" spans="1:5" ht="22.5" x14ac:dyDescent="0.25">
      <c r="A3642" s="51">
        <v>100659</v>
      </c>
      <c r="B3642" s="30" t="s">
        <v>13956</v>
      </c>
      <c r="C3642" s="31" t="s">
        <v>25</v>
      </c>
      <c r="D3642" s="57">
        <v>10.16</v>
      </c>
      <c r="E3642" s="56">
        <v>10.31</v>
      </c>
    </row>
    <row r="3643" spans="1:5" ht="22.5" x14ac:dyDescent="0.25">
      <c r="A3643" s="51">
        <v>100660</v>
      </c>
      <c r="B3643" s="30" t="s">
        <v>13957</v>
      </c>
      <c r="C3643" s="31" t="s">
        <v>25</v>
      </c>
      <c r="D3643" s="57">
        <v>7.04</v>
      </c>
      <c r="E3643" s="56">
        <v>7.19</v>
      </c>
    </row>
    <row r="3644" spans="1:5" ht="33.75" x14ac:dyDescent="0.25">
      <c r="A3644" s="51">
        <v>100711</v>
      </c>
      <c r="B3644" s="30" t="s">
        <v>13958</v>
      </c>
      <c r="C3644" s="31" t="s">
        <v>25</v>
      </c>
      <c r="D3644" s="57">
        <v>0</v>
      </c>
      <c r="E3644" s="56">
        <v>0</v>
      </c>
    </row>
    <row r="3645" spans="1:5" ht="22.5" x14ac:dyDescent="0.25">
      <c r="A3645" s="51">
        <v>100676</v>
      </c>
      <c r="B3645" s="30" t="s">
        <v>13959</v>
      </c>
      <c r="C3645" s="31" t="s">
        <v>28</v>
      </c>
      <c r="D3645" s="57">
        <v>206.53</v>
      </c>
      <c r="E3645" s="56">
        <v>212.71</v>
      </c>
    </row>
    <row r="3646" spans="1:5" ht="22.5" x14ac:dyDescent="0.25">
      <c r="A3646" s="51">
        <v>90806</v>
      </c>
      <c r="B3646" s="30" t="s">
        <v>13960</v>
      </c>
      <c r="C3646" s="31" t="s">
        <v>28</v>
      </c>
      <c r="D3646" s="57">
        <v>424.88</v>
      </c>
      <c r="E3646" s="56">
        <v>437.59</v>
      </c>
    </row>
    <row r="3647" spans="1:5" ht="22.5" x14ac:dyDescent="0.25">
      <c r="A3647" s="51">
        <v>91292</v>
      </c>
      <c r="B3647" s="30" t="s">
        <v>13961</v>
      </c>
      <c r="C3647" s="31" t="s">
        <v>28</v>
      </c>
      <c r="D3647" s="57">
        <v>355.22</v>
      </c>
      <c r="E3647" s="56">
        <v>367.93</v>
      </c>
    </row>
    <row r="3648" spans="1:5" ht="22.5" x14ac:dyDescent="0.25">
      <c r="A3648" s="51">
        <v>90801</v>
      </c>
      <c r="B3648" s="30" t="s">
        <v>13962</v>
      </c>
      <c r="C3648" s="31" t="s">
        <v>28</v>
      </c>
      <c r="D3648" s="57">
        <v>314.56</v>
      </c>
      <c r="E3648" s="56">
        <v>322.27999999999997</v>
      </c>
    </row>
    <row r="3649" spans="1:5" ht="22.5" x14ac:dyDescent="0.25">
      <c r="A3649" s="51">
        <v>91287</v>
      </c>
      <c r="B3649" s="30" t="s">
        <v>13963</v>
      </c>
      <c r="C3649" s="31" t="s">
        <v>28</v>
      </c>
      <c r="D3649" s="57">
        <v>244.9</v>
      </c>
      <c r="E3649" s="56">
        <v>252.62</v>
      </c>
    </row>
    <row r="3650" spans="1:5" x14ac:dyDescent="0.25">
      <c r="A3650" s="51">
        <v>100706</v>
      </c>
      <c r="B3650" s="30" t="s">
        <v>13964</v>
      </c>
      <c r="C3650" s="31" t="s">
        <v>28</v>
      </c>
      <c r="D3650" s="57">
        <v>88.81</v>
      </c>
      <c r="E3650" s="56">
        <v>92.17</v>
      </c>
    </row>
    <row r="3651" spans="1:5" ht="33.75" x14ac:dyDescent="0.25">
      <c r="A3651" s="51">
        <v>100709</v>
      </c>
      <c r="B3651" s="30" t="s">
        <v>13965</v>
      </c>
      <c r="C3651" s="31" t="s">
        <v>28</v>
      </c>
      <c r="D3651" s="57">
        <v>68.41</v>
      </c>
      <c r="E3651" s="56">
        <v>71.010000000000005</v>
      </c>
    </row>
    <row r="3652" spans="1:5" x14ac:dyDescent="0.25">
      <c r="A3652" s="51">
        <v>100710</v>
      </c>
      <c r="B3652" s="30" t="s">
        <v>13966</v>
      </c>
      <c r="C3652" s="31" t="s">
        <v>28</v>
      </c>
      <c r="D3652" s="57">
        <v>187.18</v>
      </c>
      <c r="E3652" s="56">
        <v>190.65</v>
      </c>
    </row>
    <row r="3653" spans="1:5" ht="33.75" x14ac:dyDescent="0.25">
      <c r="A3653" s="51">
        <v>90830</v>
      </c>
      <c r="B3653" s="30" t="s">
        <v>13967</v>
      </c>
      <c r="C3653" s="31" t="s">
        <v>28</v>
      </c>
      <c r="D3653" s="57">
        <v>218.25</v>
      </c>
      <c r="E3653" s="56">
        <v>221.09</v>
      </c>
    </row>
    <row r="3654" spans="1:5" ht="33.75" x14ac:dyDescent="0.25">
      <c r="A3654" s="51">
        <v>91304</v>
      </c>
      <c r="B3654" s="30" t="s">
        <v>13968</v>
      </c>
      <c r="C3654" s="31" t="s">
        <v>28</v>
      </c>
      <c r="D3654" s="57">
        <v>134.21</v>
      </c>
      <c r="E3654" s="56">
        <v>137.05000000000001</v>
      </c>
    </row>
    <row r="3655" spans="1:5" ht="33.75" x14ac:dyDescent="0.25">
      <c r="A3655" s="51">
        <v>90831</v>
      </c>
      <c r="B3655" s="30" t="s">
        <v>13969</v>
      </c>
      <c r="C3655" s="31" t="s">
        <v>28</v>
      </c>
      <c r="D3655" s="57">
        <v>190.98</v>
      </c>
      <c r="E3655" s="56">
        <v>193.16</v>
      </c>
    </row>
    <row r="3656" spans="1:5" ht="33.75" x14ac:dyDescent="0.25">
      <c r="A3656" s="51">
        <v>91305</v>
      </c>
      <c r="B3656" s="30" t="s">
        <v>13970</v>
      </c>
      <c r="C3656" s="31" t="s">
        <v>28</v>
      </c>
      <c r="D3656" s="57">
        <v>133.16999999999999</v>
      </c>
      <c r="E3656" s="56">
        <v>135.35</v>
      </c>
    </row>
    <row r="3657" spans="1:5" ht="33.75" x14ac:dyDescent="0.25">
      <c r="A3657" s="51">
        <v>91306</v>
      </c>
      <c r="B3657" s="30" t="s">
        <v>13971</v>
      </c>
      <c r="C3657" s="31" t="s">
        <v>28</v>
      </c>
      <c r="D3657" s="57">
        <v>190.98</v>
      </c>
      <c r="E3657" s="56">
        <v>193.16</v>
      </c>
    </row>
    <row r="3658" spans="1:5" ht="33.75" x14ac:dyDescent="0.25">
      <c r="A3658" s="51">
        <v>91307</v>
      </c>
      <c r="B3658" s="30" t="s">
        <v>13972</v>
      </c>
      <c r="C3658" s="31" t="s">
        <v>28</v>
      </c>
      <c r="D3658" s="57">
        <v>113.66</v>
      </c>
      <c r="E3658" s="56">
        <v>115.84</v>
      </c>
    </row>
    <row r="3659" spans="1:5" x14ac:dyDescent="0.25">
      <c r="A3659" s="51">
        <v>100707</v>
      </c>
      <c r="B3659" s="30" t="s">
        <v>13973</v>
      </c>
      <c r="C3659" s="31" t="s">
        <v>28</v>
      </c>
      <c r="D3659" s="57">
        <v>173.9</v>
      </c>
      <c r="E3659" s="56">
        <v>177.1</v>
      </c>
    </row>
    <row r="3660" spans="1:5" x14ac:dyDescent="0.25">
      <c r="A3660" s="51">
        <v>100708</v>
      </c>
      <c r="B3660" s="30" t="s">
        <v>13974</v>
      </c>
      <c r="C3660" s="31" t="s">
        <v>28</v>
      </c>
      <c r="D3660" s="57">
        <v>216.63</v>
      </c>
      <c r="E3660" s="56">
        <v>220.18</v>
      </c>
    </row>
    <row r="3661" spans="1:5" ht="45" x14ac:dyDescent="0.25">
      <c r="A3661" s="51">
        <v>91328</v>
      </c>
      <c r="B3661" s="30" t="s">
        <v>13975</v>
      </c>
      <c r="C3661" s="31" t="s">
        <v>28</v>
      </c>
      <c r="D3661" s="57">
        <v>901.98</v>
      </c>
      <c r="E3661" s="56">
        <v>919.77</v>
      </c>
    </row>
    <row r="3662" spans="1:5" ht="56.25" x14ac:dyDescent="0.25">
      <c r="A3662" s="51">
        <v>100687</v>
      </c>
      <c r="B3662" s="30" t="s">
        <v>13976</v>
      </c>
      <c r="C3662" s="31" t="s">
        <v>28</v>
      </c>
      <c r="D3662" s="57">
        <v>1092.96</v>
      </c>
      <c r="E3662" s="56">
        <v>1112.93</v>
      </c>
    </row>
    <row r="3663" spans="1:5" ht="56.25" x14ac:dyDescent="0.25">
      <c r="A3663" s="51">
        <v>100681</v>
      </c>
      <c r="B3663" s="30" t="s">
        <v>13977</v>
      </c>
      <c r="C3663" s="31" t="s">
        <v>28</v>
      </c>
      <c r="D3663" s="57">
        <v>1117.9000000000001</v>
      </c>
      <c r="E3663" s="56">
        <v>1138.28</v>
      </c>
    </row>
    <row r="3664" spans="1:5" ht="45" x14ac:dyDescent="0.25">
      <c r="A3664" s="51">
        <v>91330</v>
      </c>
      <c r="B3664" s="30" t="s">
        <v>13978</v>
      </c>
      <c r="C3664" s="31" t="s">
        <v>28</v>
      </c>
      <c r="D3664" s="57">
        <v>926.92</v>
      </c>
      <c r="E3664" s="56">
        <v>945.12</v>
      </c>
    </row>
    <row r="3665" spans="1:5" ht="56.25" x14ac:dyDescent="0.25">
      <c r="A3665" s="51">
        <v>100689</v>
      </c>
      <c r="B3665" s="30" t="s">
        <v>13979</v>
      </c>
      <c r="C3665" s="31" t="s">
        <v>28</v>
      </c>
      <c r="D3665" s="57">
        <v>1180.32</v>
      </c>
      <c r="E3665" s="56">
        <v>1201.76</v>
      </c>
    </row>
    <row r="3666" spans="1:5" ht="45" x14ac:dyDescent="0.25">
      <c r="A3666" s="51">
        <v>91332</v>
      </c>
      <c r="B3666" s="30" t="s">
        <v>13980</v>
      </c>
      <c r="C3666" s="31" t="s">
        <v>28</v>
      </c>
      <c r="D3666" s="57">
        <v>962.07</v>
      </c>
      <c r="E3666" s="56">
        <v>980.67</v>
      </c>
    </row>
    <row r="3667" spans="1:5" ht="56.25" x14ac:dyDescent="0.25">
      <c r="A3667" s="51">
        <v>100688</v>
      </c>
      <c r="B3667" s="30" t="s">
        <v>13981</v>
      </c>
      <c r="C3667" s="31" t="s">
        <v>28</v>
      </c>
      <c r="D3667" s="57">
        <v>935.54</v>
      </c>
      <c r="E3667" s="56">
        <v>955.51</v>
      </c>
    </row>
    <row r="3668" spans="1:5" ht="45" x14ac:dyDescent="0.25">
      <c r="A3668" s="51">
        <v>91329</v>
      </c>
      <c r="B3668" s="30" t="s">
        <v>13982</v>
      </c>
      <c r="C3668" s="31" t="s">
        <v>28</v>
      </c>
      <c r="D3668" s="57">
        <v>802.37</v>
      </c>
      <c r="E3668" s="56">
        <v>820.16</v>
      </c>
    </row>
    <row r="3669" spans="1:5" ht="56.25" x14ac:dyDescent="0.25">
      <c r="A3669" s="51">
        <v>100682</v>
      </c>
      <c r="B3669" s="30" t="s">
        <v>13983</v>
      </c>
      <c r="C3669" s="31" t="s">
        <v>28</v>
      </c>
      <c r="D3669" s="57">
        <v>940.35</v>
      </c>
      <c r="E3669" s="56">
        <v>960.73</v>
      </c>
    </row>
    <row r="3670" spans="1:5" ht="45" x14ac:dyDescent="0.25">
      <c r="A3670" s="51">
        <v>91331</v>
      </c>
      <c r="B3670" s="30" t="s">
        <v>13984</v>
      </c>
      <c r="C3670" s="31" t="s">
        <v>28</v>
      </c>
      <c r="D3670" s="57">
        <v>826.69</v>
      </c>
      <c r="E3670" s="56">
        <v>844.89</v>
      </c>
    </row>
    <row r="3671" spans="1:5" ht="56.25" x14ac:dyDescent="0.25">
      <c r="A3671" s="51">
        <v>100690</v>
      </c>
      <c r="B3671" s="30" t="s">
        <v>13985</v>
      </c>
      <c r="C3671" s="31" t="s">
        <v>28</v>
      </c>
      <c r="D3671" s="57">
        <v>995.42</v>
      </c>
      <c r="E3671" s="56">
        <v>1016.86</v>
      </c>
    </row>
    <row r="3672" spans="1:5" ht="45" x14ac:dyDescent="0.25">
      <c r="A3672" s="51">
        <v>91333</v>
      </c>
      <c r="B3672" s="30" t="s">
        <v>13986</v>
      </c>
      <c r="C3672" s="31" t="s">
        <v>28</v>
      </c>
      <c r="D3672" s="57">
        <v>861.21</v>
      </c>
      <c r="E3672" s="56">
        <v>879.81</v>
      </c>
    </row>
    <row r="3673" spans="1:5" ht="56.25" x14ac:dyDescent="0.25">
      <c r="A3673" s="51">
        <v>90841</v>
      </c>
      <c r="B3673" s="30" t="s">
        <v>13987</v>
      </c>
      <c r="C3673" s="31" t="s">
        <v>28</v>
      </c>
      <c r="D3673" s="57">
        <v>1075.47</v>
      </c>
      <c r="E3673" s="56">
        <v>1095.44</v>
      </c>
    </row>
    <row r="3674" spans="1:5" ht="45" x14ac:dyDescent="0.25">
      <c r="A3674" s="51">
        <v>90847</v>
      </c>
      <c r="B3674" s="30" t="s">
        <v>13988</v>
      </c>
      <c r="C3674" s="31" t="s">
        <v>28</v>
      </c>
      <c r="D3674" s="57">
        <v>884.49</v>
      </c>
      <c r="E3674" s="56">
        <v>902.28</v>
      </c>
    </row>
    <row r="3675" spans="1:5" ht="56.25" x14ac:dyDescent="0.25">
      <c r="A3675" s="51">
        <v>90842</v>
      </c>
      <c r="B3675" s="30" t="s">
        <v>13989</v>
      </c>
      <c r="C3675" s="31" t="s">
        <v>28</v>
      </c>
      <c r="D3675" s="57">
        <v>1085.4000000000001</v>
      </c>
      <c r="E3675" s="56">
        <v>1105.78</v>
      </c>
    </row>
    <row r="3676" spans="1:5" ht="45" x14ac:dyDescent="0.25">
      <c r="A3676" s="51">
        <v>90848</v>
      </c>
      <c r="B3676" s="30" t="s">
        <v>13990</v>
      </c>
      <c r="C3676" s="31" t="s">
        <v>28</v>
      </c>
      <c r="D3676" s="57">
        <v>894.42</v>
      </c>
      <c r="E3676" s="56">
        <v>912.62</v>
      </c>
    </row>
    <row r="3677" spans="1:5" ht="56.25" x14ac:dyDescent="0.25">
      <c r="A3677" s="51">
        <v>90843</v>
      </c>
      <c r="B3677" s="30" t="s">
        <v>13991</v>
      </c>
      <c r="C3677" s="31" t="s">
        <v>28</v>
      </c>
      <c r="D3677" s="57">
        <v>1136.8499999999999</v>
      </c>
      <c r="E3677" s="56">
        <v>1158.29</v>
      </c>
    </row>
    <row r="3678" spans="1:5" ht="45" x14ac:dyDescent="0.25">
      <c r="A3678" s="51">
        <v>90849</v>
      </c>
      <c r="B3678" s="30" t="s">
        <v>13992</v>
      </c>
      <c r="C3678" s="31" t="s">
        <v>28</v>
      </c>
      <c r="D3678" s="57">
        <v>918.6</v>
      </c>
      <c r="E3678" s="56">
        <v>937.2</v>
      </c>
    </row>
    <row r="3679" spans="1:5" ht="56.25" x14ac:dyDescent="0.25">
      <c r="A3679" s="51">
        <v>90844</v>
      </c>
      <c r="B3679" s="30" t="s">
        <v>13993</v>
      </c>
      <c r="C3679" s="31" t="s">
        <v>28</v>
      </c>
      <c r="D3679" s="57">
        <v>1207.8599999999999</v>
      </c>
      <c r="E3679" s="56">
        <v>1229.7</v>
      </c>
    </row>
    <row r="3680" spans="1:5" ht="45" x14ac:dyDescent="0.25">
      <c r="A3680" s="51">
        <v>90850</v>
      </c>
      <c r="B3680" s="30" t="s">
        <v>13994</v>
      </c>
      <c r="C3680" s="31" t="s">
        <v>28</v>
      </c>
      <c r="D3680" s="57">
        <v>989.61</v>
      </c>
      <c r="E3680" s="56">
        <v>1008.61</v>
      </c>
    </row>
    <row r="3681" spans="1:5" ht="56.25" x14ac:dyDescent="0.25">
      <c r="A3681" s="51">
        <v>91312</v>
      </c>
      <c r="B3681" s="30" t="s">
        <v>13995</v>
      </c>
      <c r="C3681" s="31" t="s">
        <v>28</v>
      </c>
      <c r="D3681" s="57">
        <v>918.05</v>
      </c>
      <c r="E3681" s="56">
        <v>938.02</v>
      </c>
    </row>
    <row r="3682" spans="1:5" ht="45" x14ac:dyDescent="0.25">
      <c r="A3682" s="51">
        <v>91318</v>
      </c>
      <c r="B3682" s="30" t="s">
        <v>13996</v>
      </c>
      <c r="C3682" s="31" t="s">
        <v>28</v>
      </c>
      <c r="D3682" s="57">
        <v>784.88</v>
      </c>
      <c r="E3682" s="56">
        <v>802.67</v>
      </c>
    </row>
    <row r="3683" spans="1:5" ht="56.25" x14ac:dyDescent="0.25">
      <c r="A3683" s="51">
        <v>91313</v>
      </c>
      <c r="B3683" s="30" t="s">
        <v>13997</v>
      </c>
      <c r="C3683" s="31" t="s">
        <v>28</v>
      </c>
      <c r="D3683" s="57">
        <v>907.85</v>
      </c>
      <c r="E3683" s="56">
        <v>928.23</v>
      </c>
    </row>
    <row r="3684" spans="1:5" ht="45" x14ac:dyDescent="0.25">
      <c r="A3684" s="51">
        <v>91319</v>
      </c>
      <c r="B3684" s="30" t="s">
        <v>13998</v>
      </c>
      <c r="C3684" s="31" t="s">
        <v>28</v>
      </c>
      <c r="D3684" s="57">
        <v>794.19</v>
      </c>
      <c r="E3684" s="56">
        <v>812.39</v>
      </c>
    </row>
    <row r="3685" spans="1:5" ht="56.25" x14ac:dyDescent="0.25">
      <c r="A3685" s="51">
        <v>91314</v>
      </c>
      <c r="B3685" s="30" t="s">
        <v>13999</v>
      </c>
      <c r="C3685" s="31" t="s">
        <v>28</v>
      </c>
      <c r="D3685" s="57">
        <v>951.95</v>
      </c>
      <c r="E3685" s="56">
        <v>973.39</v>
      </c>
    </row>
    <row r="3686" spans="1:5" ht="45" x14ac:dyDescent="0.25">
      <c r="A3686" s="51">
        <v>91320</v>
      </c>
      <c r="B3686" s="30" t="s">
        <v>14000</v>
      </c>
      <c r="C3686" s="31" t="s">
        <v>28</v>
      </c>
      <c r="D3686" s="57">
        <v>817.74</v>
      </c>
      <c r="E3686" s="56">
        <v>836.34</v>
      </c>
    </row>
    <row r="3687" spans="1:5" ht="56.25" x14ac:dyDescent="0.25">
      <c r="A3687" s="51">
        <v>91315</v>
      </c>
      <c r="B3687" s="30" t="s">
        <v>14001</v>
      </c>
      <c r="C3687" s="31" t="s">
        <v>28</v>
      </c>
      <c r="D3687" s="57">
        <v>1022.33</v>
      </c>
      <c r="E3687" s="56">
        <v>1044.17</v>
      </c>
    </row>
    <row r="3688" spans="1:5" ht="45" x14ac:dyDescent="0.25">
      <c r="A3688" s="51">
        <v>91321</v>
      </c>
      <c r="B3688" s="30" t="s">
        <v>14002</v>
      </c>
      <c r="C3688" s="31" t="s">
        <v>28</v>
      </c>
      <c r="D3688" s="57">
        <v>888.12</v>
      </c>
      <c r="E3688" s="56">
        <v>907.12</v>
      </c>
    </row>
    <row r="3689" spans="1:5" ht="56.25" x14ac:dyDescent="0.25">
      <c r="A3689" s="51">
        <v>90845</v>
      </c>
      <c r="B3689" s="30" t="s">
        <v>14003</v>
      </c>
      <c r="C3689" s="31" t="s">
        <v>28</v>
      </c>
      <c r="D3689" s="57">
        <v>1367.99</v>
      </c>
      <c r="E3689" s="56">
        <v>1391.14</v>
      </c>
    </row>
    <row r="3690" spans="1:5" ht="56.25" x14ac:dyDescent="0.25">
      <c r="A3690" s="51">
        <v>90851</v>
      </c>
      <c r="B3690" s="30" t="s">
        <v>14004</v>
      </c>
      <c r="C3690" s="31" t="s">
        <v>28</v>
      </c>
      <c r="D3690" s="57">
        <v>1149.74</v>
      </c>
      <c r="E3690" s="56">
        <v>1170.05</v>
      </c>
    </row>
    <row r="3691" spans="1:5" ht="56.25" x14ac:dyDescent="0.25">
      <c r="A3691" s="51">
        <v>90846</v>
      </c>
      <c r="B3691" s="30" t="s">
        <v>14005</v>
      </c>
      <c r="C3691" s="31" t="s">
        <v>28</v>
      </c>
      <c r="D3691" s="57">
        <v>1431.48</v>
      </c>
      <c r="E3691" s="56">
        <v>1455.17</v>
      </c>
    </row>
    <row r="3692" spans="1:5" ht="56.25" x14ac:dyDescent="0.25">
      <c r="A3692" s="51">
        <v>90852</v>
      </c>
      <c r="B3692" s="30" t="s">
        <v>14006</v>
      </c>
      <c r="C3692" s="31" t="s">
        <v>28</v>
      </c>
      <c r="D3692" s="57">
        <v>1213.23</v>
      </c>
      <c r="E3692" s="56">
        <v>1234.08</v>
      </c>
    </row>
    <row r="3693" spans="1:5" ht="56.25" x14ac:dyDescent="0.25">
      <c r="A3693" s="51">
        <v>91316</v>
      </c>
      <c r="B3693" s="30" t="s">
        <v>14007</v>
      </c>
      <c r="C3693" s="31" t="s">
        <v>28</v>
      </c>
      <c r="D3693" s="57">
        <v>1183.0899999999999</v>
      </c>
      <c r="E3693" s="56">
        <v>1206.24</v>
      </c>
    </row>
    <row r="3694" spans="1:5" ht="56.25" x14ac:dyDescent="0.25">
      <c r="A3694" s="51">
        <v>91322</v>
      </c>
      <c r="B3694" s="30" t="s">
        <v>14008</v>
      </c>
      <c r="C3694" s="31" t="s">
        <v>28</v>
      </c>
      <c r="D3694" s="57">
        <v>1048.8800000000001</v>
      </c>
      <c r="E3694" s="56">
        <v>1069.19</v>
      </c>
    </row>
    <row r="3695" spans="1:5" ht="56.25" x14ac:dyDescent="0.25">
      <c r="A3695" s="51">
        <v>91317</v>
      </c>
      <c r="B3695" s="30" t="s">
        <v>14009</v>
      </c>
      <c r="C3695" s="31" t="s">
        <v>28</v>
      </c>
      <c r="D3695" s="57">
        <v>1245.95</v>
      </c>
      <c r="E3695" s="56">
        <v>1269.6400000000001</v>
      </c>
    </row>
    <row r="3696" spans="1:5" ht="56.25" x14ac:dyDescent="0.25">
      <c r="A3696" s="51">
        <v>91323</v>
      </c>
      <c r="B3696" s="30" t="s">
        <v>14010</v>
      </c>
      <c r="C3696" s="31" t="s">
        <v>28</v>
      </c>
      <c r="D3696" s="57">
        <v>1111.74</v>
      </c>
      <c r="E3696" s="56">
        <v>1132.5899999999999</v>
      </c>
    </row>
    <row r="3697" spans="1:5" ht="56.25" x14ac:dyDescent="0.25">
      <c r="A3697" s="51">
        <v>100678</v>
      </c>
      <c r="B3697" s="30" t="s">
        <v>14011</v>
      </c>
      <c r="C3697" s="31" t="s">
        <v>28</v>
      </c>
      <c r="D3697" s="57">
        <v>1084.8399999999999</v>
      </c>
      <c r="E3697" s="56">
        <v>1104.81</v>
      </c>
    </row>
    <row r="3698" spans="1:5" ht="45" x14ac:dyDescent="0.25">
      <c r="A3698" s="51">
        <v>91013</v>
      </c>
      <c r="B3698" s="30" t="s">
        <v>14012</v>
      </c>
      <c r="C3698" s="31" t="s">
        <v>28</v>
      </c>
      <c r="D3698" s="57">
        <v>893.86</v>
      </c>
      <c r="E3698" s="56">
        <v>911.65</v>
      </c>
    </row>
    <row r="3699" spans="1:5" ht="56.25" x14ac:dyDescent="0.25">
      <c r="A3699" s="51">
        <v>100680</v>
      </c>
      <c r="B3699" s="30" t="s">
        <v>14013</v>
      </c>
      <c r="C3699" s="31" t="s">
        <v>28</v>
      </c>
      <c r="D3699" s="57">
        <v>1095.22</v>
      </c>
      <c r="E3699" s="56">
        <v>1115.5999999999999</v>
      </c>
    </row>
    <row r="3700" spans="1:5" ht="45" x14ac:dyDescent="0.25">
      <c r="A3700" s="51">
        <v>91014</v>
      </c>
      <c r="B3700" s="30" t="s">
        <v>14014</v>
      </c>
      <c r="C3700" s="31" t="s">
        <v>28</v>
      </c>
      <c r="D3700" s="57">
        <v>904.24</v>
      </c>
      <c r="E3700" s="56">
        <v>922.44</v>
      </c>
    </row>
    <row r="3701" spans="1:5" ht="56.25" x14ac:dyDescent="0.25">
      <c r="A3701" s="51">
        <v>100683</v>
      </c>
      <c r="B3701" s="30" t="s">
        <v>14015</v>
      </c>
      <c r="C3701" s="31" t="s">
        <v>28</v>
      </c>
      <c r="D3701" s="57">
        <v>1174.9100000000001</v>
      </c>
      <c r="E3701" s="56">
        <v>1196.3499999999999</v>
      </c>
    </row>
    <row r="3702" spans="1:5" ht="45" x14ac:dyDescent="0.25">
      <c r="A3702" s="51">
        <v>91015</v>
      </c>
      <c r="B3702" s="30" t="s">
        <v>14016</v>
      </c>
      <c r="C3702" s="31" t="s">
        <v>28</v>
      </c>
      <c r="D3702" s="57">
        <v>956.66</v>
      </c>
      <c r="E3702" s="56">
        <v>975.26</v>
      </c>
    </row>
    <row r="3703" spans="1:5" ht="56.25" x14ac:dyDescent="0.25">
      <c r="A3703" s="51">
        <v>100685</v>
      </c>
      <c r="B3703" s="30" t="s">
        <v>14017</v>
      </c>
      <c r="C3703" s="31" t="s">
        <v>28</v>
      </c>
      <c r="D3703" s="57">
        <v>1216.1600000000001</v>
      </c>
      <c r="E3703" s="56">
        <v>1238</v>
      </c>
    </row>
    <row r="3704" spans="1:5" ht="45" x14ac:dyDescent="0.25">
      <c r="A3704" s="51">
        <v>91016</v>
      </c>
      <c r="B3704" s="30" t="s">
        <v>14018</v>
      </c>
      <c r="C3704" s="31" t="s">
        <v>28</v>
      </c>
      <c r="D3704" s="57">
        <v>997.91</v>
      </c>
      <c r="E3704" s="56">
        <v>1016.91</v>
      </c>
    </row>
    <row r="3705" spans="1:5" ht="56.25" x14ac:dyDescent="0.25">
      <c r="A3705" s="51">
        <v>100679</v>
      </c>
      <c r="B3705" s="30" t="s">
        <v>14019</v>
      </c>
      <c r="C3705" s="31" t="s">
        <v>28</v>
      </c>
      <c r="D3705" s="57">
        <v>927.42</v>
      </c>
      <c r="E3705" s="56">
        <v>947.39</v>
      </c>
    </row>
    <row r="3706" spans="1:5" ht="45" x14ac:dyDescent="0.25">
      <c r="A3706" s="51">
        <v>91324</v>
      </c>
      <c r="B3706" s="30" t="s">
        <v>14020</v>
      </c>
      <c r="C3706" s="31" t="s">
        <v>28</v>
      </c>
      <c r="D3706" s="57">
        <v>794.25</v>
      </c>
      <c r="E3706" s="56">
        <v>812.04</v>
      </c>
    </row>
    <row r="3707" spans="1:5" ht="56.25" x14ac:dyDescent="0.25">
      <c r="A3707" s="51">
        <v>100712</v>
      </c>
      <c r="B3707" s="30" t="s">
        <v>14021</v>
      </c>
      <c r="C3707" s="31" t="s">
        <v>28</v>
      </c>
      <c r="D3707" s="57">
        <v>917.67</v>
      </c>
      <c r="E3707" s="56">
        <v>938.05</v>
      </c>
    </row>
    <row r="3708" spans="1:5" ht="45" x14ac:dyDescent="0.25">
      <c r="A3708" s="51">
        <v>91325</v>
      </c>
      <c r="B3708" s="30" t="s">
        <v>14022</v>
      </c>
      <c r="C3708" s="31" t="s">
        <v>28</v>
      </c>
      <c r="D3708" s="57">
        <v>804.01</v>
      </c>
      <c r="E3708" s="56">
        <v>822.21</v>
      </c>
    </row>
    <row r="3709" spans="1:5" ht="56.25" x14ac:dyDescent="0.25">
      <c r="A3709" s="51">
        <v>100684</v>
      </c>
      <c r="B3709" s="30" t="s">
        <v>14023</v>
      </c>
      <c r="C3709" s="31" t="s">
        <v>28</v>
      </c>
      <c r="D3709" s="57">
        <v>990.01</v>
      </c>
      <c r="E3709" s="56">
        <v>1011.45</v>
      </c>
    </row>
    <row r="3710" spans="1:5" ht="45" x14ac:dyDescent="0.25">
      <c r="A3710" s="51">
        <v>91326</v>
      </c>
      <c r="B3710" s="30" t="s">
        <v>14024</v>
      </c>
      <c r="C3710" s="31" t="s">
        <v>28</v>
      </c>
      <c r="D3710" s="57">
        <v>855.8</v>
      </c>
      <c r="E3710" s="56">
        <v>874.4</v>
      </c>
    </row>
    <row r="3711" spans="1:5" ht="45" x14ac:dyDescent="0.25">
      <c r="A3711" s="51">
        <v>91327</v>
      </c>
      <c r="B3711" s="30" t="s">
        <v>14025</v>
      </c>
      <c r="C3711" s="31" t="s">
        <v>28</v>
      </c>
      <c r="D3711" s="57">
        <v>896.42</v>
      </c>
      <c r="E3711" s="56">
        <v>915.42</v>
      </c>
    </row>
    <row r="3712" spans="1:5" ht="56.25" x14ac:dyDescent="0.25">
      <c r="A3712" s="51">
        <v>100686</v>
      </c>
      <c r="B3712" s="30" t="s">
        <v>14026</v>
      </c>
      <c r="C3712" s="31" t="s">
        <v>28</v>
      </c>
      <c r="D3712" s="57">
        <v>1030.6300000000001</v>
      </c>
      <c r="E3712" s="56">
        <v>1052.47</v>
      </c>
    </row>
    <row r="3713" spans="1:5" ht="56.25" x14ac:dyDescent="0.25">
      <c r="A3713" s="51">
        <v>100693</v>
      </c>
      <c r="B3713" s="30" t="s">
        <v>14027</v>
      </c>
      <c r="C3713" s="31" t="s">
        <v>28</v>
      </c>
      <c r="D3713" s="57">
        <v>2353.4499999999998</v>
      </c>
      <c r="E3713" s="56">
        <v>2376.6</v>
      </c>
    </row>
    <row r="3714" spans="1:5" ht="56.25" x14ac:dyDescent="0.25">
      <c r="A3714" s="51">
        <v>91336</v>
      </c>
      <c r="B3714" s="30" t="s">
        <v>14028</v>
      </c>
      <c r="C3714" s="31" t="s">
        <v>28</v>
      </c>
      <c r="D3714" s="57">
        <v>2135.1999999999998</v>
      </c>
      <c r="E3714" s="56">
        <v>2155.5100000000002</v>
      </c>
    </row>
    <row r="3715" spans="1:5" ht="56.25" x14ac:dyDescent="0.25">
      <c r="A3715" s="51">
        <v>100694</v>
      </c>
      <c r="B3715" s="30" t="s">
        <v>14029</v>
      </c>
      <c r="C3715" s="31" t="s">
        <v>28</v>
      </c>
      <c r="D3715" s="57">
        <v>2168.5500000000002</v>
      </c>
      <c r="E3715" s="56">
        <v>2191.6999999999998</v>
      </c>
    </row>
    <row r="3716" spans="1:5" ht="56.25" x14ac:dyDescent="0.25">
      <c r="A3716" s="51">
        <v>91337</v>
      </c>
      <c r="B3716" s="30" t="s">
        <v>14030</v>
      </c>
      <c r="C3716" s="31" t="s">
        <v>28</v>
      </c>
      <c r="D3716" s="57">
        <v>2034.34</v>
      </c>
      <c r="E3716" s="56">
        <v>2054.65</v>
      </c>
    </row>
    <row r="3717" spans="1:5" ht="45" x14ac:dyDescent="0.25">
      <c r="A3717" s="51">
        <v>100691</v>
      </c>
      <c r="B3717" s="30" t="s">
        <v>14031</v>
      </c>
      <c r="C3717" s="31" t="s">
        <v>28</v>
      </c>
      <c r="D3717" s="57">
        <v>1905.67</v>
      </c>
      <c r="E3717" s="56">
        <v>1927.11</v>
      </c>
    </row>
    <row r="3718" spans="1:5" ht="45" x14ac:dyDescent="0.25">
      <c r="A3718" s="51">
        <v>100692</v>
      </c>
      <c r="B3718" s="30" t="s">
        <v>14032</v>
      </c>
      <c r="C3718" s="31" t="s">
        <v>28</v>
      </c>
      <c r="D3718" s="57">
        <v>1720.77</v>
      </c>
      <c r="E3718" s="56">
        <v>1742.21</v>
      </c>
    </row>
    <row r="3719" spans="1:5" ht="45" x14ac:dyDescent="0.25">
      <c r="A3719" s="51">
        <v>91334</v>
      </c>
      <c r="B3719" s="30" t="s">
        <v>14033</v>
      </c>
      <c r="C3719" s="31" t="s">
        <v>28</v>
      </c>
      <c r="D3719" s="57">
        <v>1687.42</v>
      </c>
      <c r="E3719" s="56">
        <v>1706.02</v>
      </c>
    </row>
    <row r="3720" spans="1:5" ht="45" x14ac:dyDescent="0.25">
      <c r="A3720" s="51">
        <v>91335</v>
      </c>
      <c r="B3720" s="30" t="s">
        <v>14034</v>
      </c>
      <c r="C3720" s="31" t="s">
        <v>28</v>
      </c>
      <c r="D3720" s="57">
        <v>1586.56</v>
      </c>
      <c r="E3720" s="56">
        <v>1605.16</v>
      </c>
    </row>
    <row r="3721" spans="1:5" ht="45" x14ac:dyDescent="0.25">
      <c r="A3721" s="51">
        <v>90788</v>
      </c>
      <c r="B3721" s="30" t="s">
        <v>14035</v>
      </c>
      <c r="C3721" s="31" t="s">
        <v>28</v>
      </c>
      <c r="D3721" s="57">
        <v>699.95</v>
      </c>
      <c r="E3721" s="56">
        <v>701.36</v>
      </c>
    </row>
    <row r="3722" spans="1:5" ht="45" x14ac:dyDescent="0.25">
      <c r="A3722" s="51">
        <v>90789</v>
      </c>
      <c r="B3722" s="30" t="s">
        <v>14036</v>
      </c>
      <c r="C3722" s="31" t="s">
        <v>28</v>
      </c>
      <c r="D3722" s="57">
        <v>701.19</v>
      </c>
      <c r="E3722" s="56">
        <v>702.66</v>
      </c>
    </row>
    <row r="3723" spans="1:5" ht="45" x14ac:dyDescent="0.25">
      <c r="A3723" s="51">
        <v>90790</v>
      </c>
      <c r="B3723" s="30" t="s">
        <v>14037</v>
      </c>
      <c r="C3723" s="31" t="s">
        <v>28</v>
      </c>
      <c r="D3723" s="57">
        <v>722.69</v>
      </c>
      <c r="E3723" s="56">
        <v>724.25</v>
      </c>
    </row>
    <row r="3724" spans="1:5" ht="45" x14ac:dyDescent="0.25">
      <c r="A3724" s="51">
        <v>100675</v>
      </c>
      <c r="B3724" s="30" t="s">
        <v>14038</v>
      </c>
      <c r="C3724" s="31" t="s">
        <v>28</v>
      </c>
      <c r="D3724" s="57">
        <v>784.61</v>
      </c>
      <c r="E3724" s="56">
        <v>786.22</v>
      </c>
    </row>
    <row r="3725" spans="1:5" ht="45" x14ac:dyDescent="0.25">
      <c r="A3725" s="51">
        <v>90794</v>
      </c>
      <c r="B3725" s="30" t="s">
        <v>14039</v>
      </c>
      <c r="C3725" s="31" t="s">
        <v>28</v>
      </c>
      <c r="D3725" s="57">
        <v>627.35</v>
      </c>
      <c r="E3725" s="56">
        <v>632.42999999999995</v>
      </c>
    </row>
    <row r="3726" spans="1:5" ht="45" x14ac:dyDescent="0.25">
      <c r="A3726" s="51">
        <v>90796</v>
      </c>
      <c r="B3726" s="30" t="s">
        <v>14040</v>
      </c>
      <c r="C3726" s="31" t="s">
        <v>28</v>
      </c>
      <c r="D3726" s="57">
        <v>636.71</v>
      </c>
      <c r="E3726" s="56">
        <v>642.30999999999995</v>
      </c>
    </row>
    <row r="3727" spans="1:5" ht="45" x14ac:dyDescent="0.25">
      <c r="A3727" s="51">
        <v>90797</v>
      </c>
      <c r="B3727" s="30" t="s">
        <v>14041</v>
      </c>
      <c r="C3727" s="31" t="s">
        <v>28</v>
      </c>
      <c r="D3727" s="57">
        <v>641.38</v>
      </c>
      <c r="E3727" s="56">
        <v>647.26</v>
      </c>
    </row>
    <row r="3728" spans="1:5" ht="45" x14ac:dyDescent="0.25">
      <c r="A3728" s="51">
        <v>90791</v>
      </c>
      <c r="B3728" s="30" t="s">
        <v>14042</v>
      </c>
      <c r="C3728" s="31" t="s">
        <v>28</v>
      </c>
      <c r="D3728" s="57">
        <v>849.21</v>
      </c>
      <c r="E3728" s="56">
        <v>851.35</v>
      </c>
    </row>
    <row r="3729" spans="1:5" ht="45" x14ac:dyDescent="0.25">
      <c r="A3729" s="51">
        <v>90793</v>
      </c>
      <c r="B3729" s="30" t="s">
        <v>14043</v>
      </c>
      <c r="C3729" s="31" t="s">
        <v>28</v>
      </c>
      <c r="D3729" s="57">
        <v>891.4</v>
      </c>
      <c r="E3729" s="56">
        <v>894.09</v>
      </c>
    </row>
    <row r="3730" spans="1:5" ht="45" x14ac:dyDescent="0.25">
      <c r="A3730" s="51">
        <v>90798</v>
      </c>
      <c r="B3730" s="30" t="s">
        <v>14044</v>
      </c>
      <c r="C3730" s="31" t="s">
        <v>28</v>
      </c>
      <c r="D3730" s="57">
        <v>922.39</v>
      </c>
      <c r="E3730" s="56">
        <v>928.75</v>
      </c>
    </row>
    <row r="3731" spans="1:5" ht="45" x14ac:dyDescent="0.25">
      <c r="A3731" s="51">
        <v>90799</v>
      </c>
      <c r="B3731" s="30" t="s">
        <v>14045</v>
      </c>
      <c r="C3731" s="31" t="s">
        <v>28</v>
      </c>
      <c r="D3731" s="57">
        <v>949.37</v>
      </c>
      <c r="E3731" s="56">
        <v>956.04</v>
      </c>
    </row>
    <row r="3732" spans="1:5" ht="22.5" x14ac:dyDescent="0.25">
      <c r="A3732" s="51">
        <v>100704</v>
      </c>
      <c r="B3732" s="30" t="s">
        <v>14046</v>
      </c>
      <c r="C3732" s="31" t="s">
        <v>28</v>
      </c>
      <c r="D3732" s="57">
        <v>82.2</v>
      </c>
      <c r="E3732" s="56">
        <v>83.7</v>
      </c>
    </row>
    <row r="3733" spans="1:5" ht="22.5" x14ac:dyDescent="0.25">
      <c r="A3733" s="51">
        <v>106141</v>
      </c>
      <c r="B3733" s="30" t="s">
        <v>14047</v>
      </c>
      <c r="C3733" s="31" t="s">
        <v>28</v>
      </c>
      <c r="D3733" s="57">
        <v>0</v>
      </c>
      <c r="E3733" s="56">
        <v>0</v>
      </c>
    </row>
    <row r="3734" spans="1:5" ht="22.5" x14ac:dyDescent="0.25">
      <c r="A3734" s="51">
        <v>106139</v>
      </c>
      <c r="B3734" s="30" t="s">
        <v>14048</v>
      </c>
      <c r="C3734" s="31" t="s">
        <v>28</v>
      </c>
      <c r="D3734" s="57">
        <v>0</v>
      </c>
      <c r="E3734" s="56">
        <v>0</v>
      </c>
    </row>
    <row r="3735" spans="1:5" ht="22.5" x14ac:dyDescent="0.25">
      <c r="A3735" s="51">
        <v>106140</v>
      </c>
      <c r="B3735" s="30" t="s">
        <v>14049</v>
      </c>
      <c r="C3735" s="31" t="s">
        <v>28</v>
      </c>
      <c r="D3735" s="57">
        <v>0</v>
      </c>
      <c r="E3735" s="56">
        <v>0</v>
      </c>
    </row>
    <row r="3736" spans="1:5" ht="22.5" x14ac:dyDescent="0.25">
      <c r="A3736" s="51">
        <v>90838</v>
      </c>
      <c r="B3736" s="30" t="s">
        <v>14050</v>
      </c>
      <c r="C3736" s="31" t="s">
        <v>28</v>
      </c>
      <c r="D3736" s="57">
        <v>1865.05</v>
      </c>
      <c r="E3736" s="56">
        <v>1874.23</v>
      </c>
    </row>
    <row r="3737" spans="1:5" ht="33.75" x14ac:dyDescent="0.25">
      <c r="A3737" s="51">
        <v>94805</v>
      </c>
      <c r="B3737" s="30" t="s">
        <v>14051</v>
      </c>
      <c r="C3737" s="31" t="s">
        <v>28</v>
      </c>
      <c r="D3737" s="57">
        <v>709.6</v>
      </c>
      <c r="E3737" s="56">
        <v>711.53</v>
      </c>
    </row>
    <row r="3738" spans="1:5" ht="22.5" x14ac:dyDescent="0.25">
      <c r="A3738" s="51">
        <v>106145</v>
      </c>
      <c r="B3738" s="30" t="s">
        <v>14052</v>
      </c>
      <c r="C3738" s="31" t="s">
        <v>28</v>
      </c>
      <c r="D3738" s="57">
        <v>697.18</v>
      </c>
      <c r="E3738" s="56">
        <v>701.7</v>
      </c>
    </row>
    <row r="3739" spans="1:5" ht="22.5" x14ac:dyDescent="0.25">
      <c r="A3739" s="51">
        <v>106146</v>
      </c>
      <c r="B3739" s="30" t="s">
        <v>14053</v>
      </c>
      <c r="C3739" s="31" t="s">
        <v>28</v>
      </c>
      <c r="D3739" s="57">
        <v>856.7</v>
      </c>
      <c r="E3739" s="56">
        <v>861.69</v>
      </c>
    </row>
    <row r="3740" spans="1:5" ht="22.5" x14ac:dyDescent="0.25">
      <c r="A3740" s="51">
        <v>106148</v>
      </c>
      <c r="B3740" s="30" t="s">
        <v>14054</v>
      </c>
      <c r="C3740" s="31" t="s">
        <v>28</v>
      </c>
      <c r="D3740" s="57">
        <v>0</v>
      </c>
      <c r="E3740" s="56">
        <v>0</v>
      </c>
    </row>
    <row r="3741" spans="1:5" ht="33.75" x14ac:dyDescent="0.25">
      <c r="A3741" s="51">
        <v>100702</v>
      </c>
      <c r="B3741" s="30" t="s">
        <v>14055</v>
      </c>
      <c r="C3741" s="31" t="s">
        <v>19</v>
      </c>
      <c r="D3741" s="57">
        <v>397.74</v>
      </c>
      <c r="E3741" s="56">
        <v>398.58</v>
      </c>
    </row>
    <row r="3742" spans="1:5" ht="22.5" x14ac:dyDescent="0.25">
      <c r="A3742" s="51">
        <v>100701</v>
      </c>
      <c r="B3742" s="30" t="s">
        <v>14056</v>
      </c>
      <c r="C3742" s="31" t="s">
        <v>19</v>
      </c>
      <c r="D3742" s="57">
        <v>767.29</v>
      </c>
      <c r="E3742" s="56">
        <v>770.03</v>
      </c>
    </row>
    <row r="3743" spans="1:5" ht="33.75" x14ac:dyDescent="0.25">
      <c r="A3743" s="51">
        <v>100700</v>
      </c>
      <c r="B3743" s="30" t="s">
        <v>14057</v>
      </c>
      <c r="C3743" s="31" t="s">
        <v>28</v>
      </c>
      <c r="D3743" s="57">
        <v>832.12</v>
      </c>
      <c r="E3743" s="56">
        <v>845.25</v>
      </c>
    </row>
    <row r="3744" spans="1:5" ht="33.75" x14ac:dyDescent="0.25">
      <c r="A3744" s="51">
        <v>91295</v>
      </c>
      <c r="B3744" s="30" t="s">
        <v>14058</v>
      </c>
      <c r="C3744" s="31" t="s">
        <v>28</v>
      </c>
      <c r="D3744" s="57">
        <v>379.57</v>
      </c>
      <c r="E3744" s="56">
        <v>383.21</v>
      </c>
    </row>
    <row r="3745" spans="1:5" ht="33.75" x14ac:dyDescent="0.25">
      <c r="A3745" s="51">
        <v>91296</v>
      </c>
      <c r="B3745" s="30" t="s">
        <v>14059</v>
      </c>
      <c r="C3745" s="31" t="s">
        <v>28</v>
      </c>
      <c r="D3745" s="57">
        <v>402.48</v>
      </c>
      <c r="E3745" s="56">
        <v>406.5</v>
      </c>
    </row>
    <row r="3746" spans="1:5" ht="33.75" x14ac:dyDescent="0.25">
      <c r="A3746" s="51">
        <v>91297</v>
      </c>
      <c r="B3746" s="30" t="s">
        <v>14060</v>
      </c>
      <c r="C3746" s="31" t="s">
        <v>28</v>
      </c>
      <c r="D3746" s="57">
        <v>435.59</v>
      </c>
      <c r="E3746" s="56">
        <v>439.98</v>
      </c>
    </row>
    <row r="3747" spans="1:5" ht="33.75" x14ac:dyDescent="0.25">
      <c r="A3747" s="51">
        <v>90820</v>
      </c>
      <c r="B3747" s="30" t="s">
        <v>14061</v>
      </c>
      <c r="C3747" s="31" t="s">
        <v>28</v>
      </c>
      <c r="D3747" s="57">
        <v>362.08</v>
      </c>
      <c r="E3747" s="56">
        <v>365.72</v>
      </c>
    </row>
    <row r="3748" spans="1:5" ht="33.75" x14ac:dyDescent="0.25">
      <c r="A3748" s="51">
        <v>90821</v>
      </c>
      <c r="B3748" s="30" t="s">
        <v>14062</v>
      </c>
      <c r="C3748" s="31" t="s">
        <v>28</v>
      </c>
      <c r="D3748" s="57">
        <v>369.98</v>
      </c>
      <c r="E3748" s="56">
        <v>374</v>
      </c>
    </row>
    <row r="3749" spans="1:5" ht="33.75" x14ac:dyDescent="0.25">
      <c r="A3749" s="51">
        <v>90822</v>
      </c>
      <c r="B3749" s="30" t="s">
        <v>14063</v>
      </c>
      <c r="C3749" s="31" t="s">
        <v>28</v>
      </c>
      <c r="D3749" s="57">
        <v>392.12</v>
      </c>
      <c r="E3749" s="56">
        <v>396.51</v>
      </c>
    </row>
    <row r="3750" spans="1:5" ht="33.75" x14ac:dyDescent="0.25">
      <c r="A3750" s="51">
        <v>90823</v>
      </c>
      <c r="B3750" s="30" t="s">
        <v>14064</v>
      </c>
      <c r="C3750" s="31" t="s">
        <v>28</v>
      </c>
      <c r="D3750" s="57">
        <v>461.1</v>
      </c>
      <c r="E3750" s="56">
        <v>465.86</v>
      </c>
    </row>
    <row r="3751" spans="1:5" ht="33.75" x14ac:dyDescent="0.25">
      <c r="A3751" s="51">
        <v>90824</v>
      </c>
      <c r="B3751" s="30" t="s">
        <v>14065</v>
      </c>
      <c r="C3751" s="31" t="s">
        <v>28</v>
      </c>
      <c r="D3751" s="57">
        <v>623.26</v>
      </c>
      <c r="E3751" s="56">
        <v>629.36</v>
      </c>
    </row>
    <row r="3752" spans="1:5" ht="33.75" x14ac:dyDescent="0.25">
      <c r="A3752" s="51">
        <v>91009</v>
      </c>
      <c r="B3752" s="30" t="s">
        <v>14066</v>
      </c>
      <c r="C3752" s="31" t="s">
        <v>28</v>
      </c>
      <c r="D3752" s="57">
        <v>371.45</v>
      </c>
      <c r="E3752" s="56">
        <v>375.09</v>
      </c>
    </row>
    <row r="3753" spans="1:5" ht="33.75" x14ac:dyDescent="0.25">
      <c r="A3753" s="51">
        <v>91010</v>
      </c>
      <c r="B3753" s="30" t="s">
        <v>14067</v>
      </c>
      <c r="C3753" s="31" t="s">
        <v>28</v>
      </c>
      <c r="D3753" s="57">
        <v>379.8</v>
      </c>
      <c r="E3753" s="56">
        <v>383.82</v>
      </c>
    </row>
    <row r="3754" spans="1:5" ht="33.75" x14ac:dyDescent="0.25">
      <c r="A3754" s="51">
        <v>91011</v>
      </c>
      <c r="B3754" s="30" t="s">
        <v>14068</v>
      </c>
      <c r="C3754" s="31" t="s">
        <v>28</v>
      </c>
      <c r="D3754" s="57">
        <v>430.18</v>
      </c>
      <c r="E3754" s="56">
        <v>434.57</v>
      </c>
    </row>
    <row r="3755" spans="1:5" ht="33.75" x14ac:dyDescent="0.25">
      <c r="A3755" s="51">
        <v>91012</v>
      </c>
      <c r="B3755" s="30" t="s">
        <v>14069</v>
      </c>
      <c r="C3755" s="31" t="s">
        <v>28</v>
      </c>
      <c r="D3755" s="57">
        <v>469.4</v>
      </c>
      <c r="E3755" s="56">
        <v>474.16</v>
      </c>
    </row>
    <row r="3756" spans="1:5" ht="33.75" x14ac:dyDescent="0.25">
      <c r="A3756" s="51">
        <v>91298</v>
      </c>
      <c r="B3756" s="30" t="s">
        <v>14070</v>
      </c>
      <c r="C3756" s="31" t="s">
        <v>28</v>
      </c>
      <c r="D3756" s="57">
        <v>1160.94</v>
      </c>
      <c r="E3756" s="56">
        <v>1165.33</v>
      </c>
    </row>
    <row r="3757" spans="1:5" ht="33.75" x14ac:dyDescent="0.25">
      <c r="A3757" s="51">
        <v>90825</v>
      </c>
      <c r="B3757" s="30" t="s">
        <v>14071</v>
      </c>
      <c r="C3757" s="31" t="s">
        <v>28</v>
      </c>
      <c r="D3757" s="57">
        <v>684.72</v>
      </c>
      <c r="E3757" s="56">
        <v>691.33</v>
      </c>
    </row>
    <row r="3758" spans="1:5" ht="33.75" x14ac:dyDescent="0.25">
      <c r="A3758" s="51">
        <v>91299</v>
      </c>
      <c r="B3758" s="30" t="s">
        <v>14072</v>
      </c>
      <c r="C3758" s="31" t="s">
        <v>28</v>
      </c>
      <c r="D3758" s="57">
        <v>1608.72</v>
      </c>
      <c r="E3758" s="56">
        <v>1614.82</v>
      </c>
    </row>
    <row r="3759" spans="1:5" ht="33.75" x14ac:dyDescent="0.25">
      <c r="A3759" s="51">
        <v>91341</v>
      </c>
      <c r="B3759" s="30" t="s">
        <v>14073</v>
      </c>
      <c r="C3759" s="31" t="s">
        <v>19</v>
      </c>
      <c r="D3759" s="57">
        <v>588.51</v>
      </c>
      <c r="E3759" s="56">
        <v>589.65</v>
      </c>
    </row>
    <row r="3760" spans="1:5" ht="33.75" x14ac:dyDescent="0.25">
      <c r="A3760" s="51">
        <v>94806</v>
      </c>
      <c r="B3760" s="30" t="s">
        <v>14074</v>
      </c>
      <c r="C3760" s="31" t="s">
        <v>28</v>
      </c>
      <c r="D3760" s="57">
        <v>874.63</v>
      </c>
      <c r="E3760" s="56">
        <v>877.35</v>
      </c>
    </row>
    <row r="3761" spans="1:5" ht="33.75" x14ac:dyDescent="0.25">
      <c r="A3761" s="51">
        <v>94807</v>
      </c>
      <c r="B3761" s="30" t="s">
        <v>14075</v>
      </c>
      <c r="C3761" s="31" t="s">
        <v>28</v>
      </c>
      <c r="D3761" s="57">
        <v>797.91</v>
      </c>
      <c r="E3761" s="56">
        <v>800.79</v>
      </c>
    </row>
    <row r="3762" spans="1:5" ht="33.75" x14ac:dyDescent="0.25">
      <c r="A3762" s="51">
        <v>106142</v>
      </c>
      <c r="B3762" s="30" t="s">
        <v>14076</v>
      </c>
      <c r="C3762" s="31" t="s">
        <v>28</v>
      </c>
      <c r="D3762" s="57">
        <v>717.31</v>
      </c>
      <c r="E3762" s="56">
        <v>719.1</v>
      </c>
    </row>
    <row r="3763" spans="1:5" ht="33.75" x14ac:dyDescent="0.25">
      <c r="A3763" s="51">
        <v>106143</v>
      </c>
      <c r="B3763" s="30" t="s">
        <v>14077</v>
      </c>
      <c r="C3763" s="31" t="s">
        <v>28</v>
      </c>
      <c r="D3763" s="57">
        <v>739.07</v>
      </c>
      <c r="E3763" s="56">
        <v>740.95</v>
      </c>
    </row>
    <row r="3764" spans="1:5" ht="33.75" x14ac:dyDescent="0.25">
      <c r="A3764" s="51">
        <v>106144</v>
      </c>
      <c r="B3764" s="30" t="s">
        <v>14078</v>
      </c>
      <c r="C3764" s="31" t="s">
        <v>28</v>
      </c>
      <c r="D3764" s="57">
        <v>867.62</v>
      </c>
      <c r="E3764" s="56">
        <v>870.21</v>
      </c>
    </row>
    <row r="3765" spans="1:5" x14ac:dyDescent="0.25">
      <c r="A3765" s="51">
        <v>100703</v>
      </c>
      <c r="B3765" s="30" t="s">
        <v>14079</v>
      </c>
      <c r="C3765" s="31" t="s">
        <v>28</v>
      </c>
      <c r="D3765" s="57">
        <v>34.81</v>
      </c>
      <c r="E3765" s="56">
        <v>35.479999999999997</v>
      </c>
    </row>
    <row r="3766" spans="1:5" ht="33.75" x14ac:dyDescent="0.25">
      <c r="A3766" s="51">
        <v>106147</v>
      </c>
      <c r="B3766" s="30" t="s">
        <v>14080</v>
      </c>
      <c r="C3766" s="31" t="s">
        <v>28</v>
      </c>
      <c r="D3766" s="57">
        <v>110.08</v>
      </c>
      <c r="E3766" s="56">
        <v>116.33</v>
      </c>
    </row>
    <row r="3767" spans="1:5" ht="33.75" x14ac:dyDescent="0.25">
      <c r="A3767" s="51">
        <v>100695</v>
      </c>
      <c r="B3767" s="30" t="s">
        <v>14081</v>
      </c>
      <c r="C3767" s="31" t="s">
        <v>28</v>
      </c>
      <c r="D3767" s="57">
        <v>77.37</v>
      </c>
      <c r="E3767" s="56">
        <v>81.73</v>
      </c>
    </row>
    <row r="3768" spans="1:5" ht="33.75" x14ac:dyDescent="0.25">
      <c r="A3768" s="51">
        <v>100696</v>
      </c>
      <c r="B3768" s="30" t="s">
        <v>14082</v>
      </c>
      <c r="C3768" s="31" t="s">
        <v>28</v>
      </c>
      <c r="D3768" s="57">
        <v>85.88</v>
      </c>
      <c r="E3768" s="56">
        <v>90.74</v>
      </c>
    </row>
    <row r="3769" spans="1:5" ht="33.75" x14ac:dyDescent="0.25">
      <c r="A3769" s="51">
        <v>100697</v>
      </c>
      <c r="B3769" s="30" t="s">
        <v>14083</v>
      </c>
      <c r="C3769" s="31" t="s">
        <v>28</v>
      </c>
      <c r="D3769" s="57">
        <v>94.37</v>
      </c>
      <c r="E3769" s="56">
        <v>99.73</v>
      </c>
    </row>
    <row r="3770" spans="1:5" ht="33.75" x14ac:dyDescent="0.25">
      <c r="A3770" s="51">
        <v>100698</v>
      </c>
      <c r="B3770" s="30" t="s">
        <v>14084</v>
      </c>
      <c r="C3770" s="31" t="s">
        <v>28</v>
      </c>
      <c r="D3770" s="57">
        <v>102.87</v>
      </c>
      <c r="E3770" s="56">
        <v>108.72</v>
      </c>
    </row>
    <row r="3771" spans="1:5" ht="33.75" x14ac:dyDescent="0.25">
      <c r="A3771" s="51">
        <v>100699</v>
      </c>
      <c r="B3771" s="30" t="s">
        <v>14085</v>
      </c>
      <c r="C3771" s="31" t="s">
        <v>28</v>
      </c>
      <c r="D3771" s="57">
        <v>123.29</v>
      </c>
      <c r="E3771" s="56">
        <v>130.36000000000001</v>
      </c>
    </row>
    <row r="3772" spans="1:5" ht="22.5" x14ac:dyDescent="0.25">
      <c r="A3772" s="51">
        <v>100705</v>
      </c>
      <c r="B3772" s="30" t="s">
        <v>14086</v>
      </c>
      <c r="C3772" s="31" t="s">
        <v>28</v>
      </c>
      <c r="D3772" s="57">
        <v>78.25</v>
      </c>
      <c r="E3772" s="56">
        <v>79.75</v>
      </c>
    </row>
    <row r="3773" spans="1:5" ht="33.75" x14ac:dyDescent="0.25">
      <c r="A3773" s="51">
        <v>101173</v>
      </c>
      <c r="B3773" s="30" t="s">
        <v>1106</v>
      </c>
      <c r="C3773" s="31" t="s">
        <v>25</v>
      </c>
      <c r="D3773" s="57">
        <v>63.17</v>
      </c>
      <c r="E3773" s="56">
        <v>65.05</v>
      </c>
    </row>
    <row r="3774" spans="1:5" ht="33.75" x14ac:dyDescent="0.25">
      <c r="A3774" s="51">
        <v>101174</v>
      </c>
      <c r="B3774" s="30" t="s">
        <v>1107</v>
      </c>
      <c r="C3774" s="31" t="s">
        <v>25</v>
      </c>
      <c r="D3774" s="57">
        <v>89.49</v>
      </c>
      <c r="E3774" s="56">
        <v>92.39</v>
      </c>
    </row>
    <row r="3775" spans="1:5" ht="33.75" x14ac:dyDescent="0.25">
      <c r="A3775" s="51">
        <v>101175</v>
      </c>
      <c r="B3775" s="30" t="s">
        <v>1108</v>
      </c>
      <c r="C3775" s="31" t="s">
        <v>25</v>
      </c>
      <c r="D3775" s="57">
        <v>122.27</v>
      </c>
      <c r="E3775" s="56">
        <v>126.22</v>
      </c>
    </row>
    <row r="3776" spans="1:5" ht="33.75" x14ac:dyDescent="0.25">
      <c r="A3776" s="51">
        <v>101176</v>
      </c>
      <c r="B3776" s="30" t="s">
        <v>12076</v>
      </c>
      <c r="C3776" s="31" t="s">
        <v>25</v>
      </c>
      <c r="D3776" s="57">
        <v>148.43</v>
      </c>
      <c r="E3776" s="56">
        <v>152.83000000000001</v>
      </c>
    </row>
    <row r="3777" spans="1:5" ht="33.75" x14ac:dyDescent="0.25">
      <c r="A3777" s="51">
        <v>101183</v>
      </c>
      <c r="B3777" s="30" t="s">
        <v>12077</v>
      </c>
      <c r="C3777" s="31" t="s">
        <v>25</v>
      </c>
      <c r="D3777" s="57">
        <v>0</v>
      </c>
      <c r="E3777" s="56">
        <v>0</v>
      </c>
    </row>
    <row r="3778" spans="1:5" ht="33.75" x14ac:dyDescent="0.25">
      <c r="A3778" s="51">
        <v>101184</v>
      </c>
      <c r="B3778" s="30" t="s">
        <v>12078</v>
      </c>
      <c r="C3778" s="31" t="s">
        <v>25</v>
      </c>
      <c r="D3778" s="57">
        <v>0</v>
      </c>
      <c r="E3778" s="56">
        <v>0</v>
      </c>
    </row>
    <row r="3779" spans="1:5" ht="33.75" x14ac:dyDescent="0.25">
      <c r="A3779" s="51">
        <v>101182</v>
      </c>
      <c r="B3779" s="30" t="s">
        <v>12079</v>
      </c>
      <c r="C3779" s="31" t="s">
        <v>25</v>
      </c>
      <c r="D3779" s="57">
        <v>0</v>
      </c>
      <c r="E3779" s="56">
        <v>0</v>
      </c>
    </row>
    <row r="3780" spans="1:5" ht="33.75" x14ac:dyDescent="0.25">
      <c r="A3780" s="51">
        <v>101185</v>
      </c>
      <c r="B3780" s="30" t="s">
        <v>12080</v>
      </c>
      <c r="C3780" s="31" t="s">
        <v>25</v>
      </c>
      <c r="D3780" s="57">
        <v>0</v>
      </c>
      <c r="E3780" s="56">
        <v>0</v>
      </c>
    </row>
    <row r="3781" spans="1:5" ht="33.75" x14ac:dyDescent="0.25">
      <c r="A3781" s="51">
        <v>101186</v>
      </c>
      <c r="B3781" s="30" t="s">
        <v>12081</v>
      </c>
      <c r="C3781" s="31" t="s">
        <v>25</v>
      </c>
      <c r="D3781" s="57">
        <v>0</v>
      </c>
      <c r="E3781" s="56">
        <v>0</v>
      </c>
    </row>
    <row r="3782" spans="1:5" ht="33.75" x14ac:dyDescent="0.25">
      <c r="A3782" s="51">
        <v>101187</v>
      </c>
      <c r="B3782" s="30" t="s">
        <v>12082</v>
      </c>
      <c r="C3782" s="31" t="s">
        <v>25</v>
      </c>
      <c r="D3782" s="57">
        <v>0</v>
      </c>
      <c r="E3782" s="56">
        <v>0</v>
      </c>
    </row>
    <row r="3783" spans="1:5" ht="33.75" x14ac:dyDescent="0.25">
      <c r="A3783" s="51">
        <v>101177</v>
      </c>
      <c r="B3783" s="30" t="s">
        <v>6569</v>
      </c>
      <c r="C3783" s="31" t="s">
        <v>25</v>
      </c>
      <c r="D3783" s="57">
        <v>0</v>
      </c>
      <c r="E3783" s="56">
        <v>0</v>
      </c>
    </row>
    <row r="3784" spans="1:5" ht="33.75" x14ac:dyDescent="0.25">
      <c r="A3784" s="51">
        <v>101178</v>
      </c>
      <c r="B3784" s="30" t="s">
        <v>6570</v>
      </c>
      <c r="C3784" s="31" t="s">
        <v>25</v>
      </c>
      <c r="D3784" s="57">
        <v>0</v>
      </c>
      <c r="E3784" s="56">
        <v>0</v>
      </c>
    </row>
    <row r="3785" spans="1:5" ht="22.5" x14ac:dyDescent="0.25">
      <c r="A3785" s="51">
        <v>101180</v>
      </c>
      <c r="B3785" s="30" t="s">
        <v>12083</v>
      </c>
      <c r="C3785" s="31" t="s">
        <v>25</v>
      </c>
      <c r="D3785" s="57">
        <v>0</v>
      </c>
      <c r="E3785" s="56">
        <v>0</v>
      </c>
    </row>
    <row r="3786" spans="1:5" ht="33.75" x14ac:dyDescent="0.25">
      <c r="A3786" s="51">
        <v>101179</v>
      </c>
      <c r="B3786" s="30" t="s">
        <v>6571</v>
      </c>
      <c r="C3786" s="31" t="s">
        <v>25</v>
      </c>
      <c r="D3786" s="57">
        <v>0</v>
      </c>
      <c r="E3786" s="56">
        <v>0</v>
      </c>
    </row>
    <row r="3787" spans="1:5" ht="22.5" x14ac:dyDescent="0.25">
      <c r="A3787" s="51">
        <v>101181</v>
      </c>
      <c r="B3787" s="30" t="s">
        <v>12084</v>
      </c>
      <c r="C3787" s="31" t="s">
        <v>25</v>
      </c>
      <c r="D3787" s="57">
        <v>0</v>
      </c>
      <c r="E3787" s="56">
        <v>0</v>
      </c>
    </row>
    <row r="3788" spans="1:5" ht="33.75" x14ac:dyDescent="0.25">
      <c r="A3788" s="51">
        <v>100899</v>
      </c>
      <c r="B3788" s="30" t="s">
        <v>12085</v>
      </c>
      <c r="C3788" s="31" t="s">
        <v>25</v>
      </c>
      <c r="D3788" s="57">
        <v>88.42</v>
      </c>
      <c r="E3788" s="56">
        <v>90.41</v>
      </c>
    </row>
    <row r="3789" spans="1:5" ht="45" x14ac:dyDescent="0.25">
      <c r="A3789" s="51">
        <v>100896</v>
      </c>
      <c r="B3789" s="30" t="s">
        <v>12086</v>
      </c>
      <c r="C3789" s="31" t="s">
        <v>25</v>
      </c>
      <c r="D3789" s="57">
        <v>62.43</v>
      </c>
      <c r="E3789" s="56">
        <v>62.93</v>
      </c>
    </row>
    <row r="3790" spans="1:5" ht="45" x14ac:dyDescent="0.25">
      <c r="A3790" s="51">
        <v>100897</v>
      </c>
      <c r="B3790" s="30" t="s">
        <v>12087</v>
      </c>
      <c r="C3790" s="31" t="s">
        <v>25</v>
      </c>
      <c r="D3790" s="57">
        <v>122.93</v>
      </c>
      <c r="E3790" s="56">
        <v>123.54</v>
      </c>
    </row>
    <row r="3791" spans="1:5" ht="45" x14ac:dyDescent="0.25">
      <c r="A3791" s="51">
        <v>100900</v>
      </c>
      <c r="B3791" s="30" t="s">
        <v>12088</v>
      </c>
      <c r="C3791" s="31" t="s">
        <v>25</v>
      </c>
      <c r="D3791" s="57">
        <v>275.08</v>
      </c>
      <c r="E3791" s="56">
        <v>276.12</v>
      </c>
    </row>
    <row r="3792" spans="1:5" ht="45" x14ac:dyDescent="0.25">
      <c r="A3792" s="51">
        <v>100898</v>
      </c>
      <c r="B3792" s="30" t="s">
        <v>12089</v>
      </c>
      <c r="C3792" s="31" t="s">
        <v>25</v>
      </c>
      <c r="D3792" s="57">
        <v>238.55</v>
      </c>
      <c r="E3792" s="56">
        <v>239.32</v>
      </c>
    </row>
    <row r="3793" spans="1:5" ht="33.75" x14ac:dyDescent="0.25">
      <c r="A3793" s="51">
        <v>100892</v>
      </c>
      <c r="B3793" s="30" t="s">
        <v>1103</v>
      </c>
      <c r="C3793" s="31" t="s">
        <v>87</v>
      </c>
      <c r="D3793" s="57">
        <v>12.39</v>
      </c>
      <c r="E3793" s="56">
        <v>12.43</v>
      </c>
    </row>
    <row r="3794" spans="1:5" ht="33.75" x14ac:dyDescent="0.25">
      <c r="A3794" s="51">
        <v>100893</v>
      </c>
      <c r="B3794" s="30" t="s">
        <v>1104</v>
      </c>
      <c r="C3794" s="31" t="s">
        <v>87</v>
      </c>
      <c r="D3794" s="57">
        <v>12.21</v>
      </c>
      <c r="E3794" s="56">
        <v>12.25</v>
      </c>
    </row>
    <row r="3795" spans="1:5" ht="33.75" x14ac:dyDescent="0.25">
      <c r="A3795" s="51">
        <v>100894</v>
      </c>
      <c r="B3795" s="30" t="s">
        <v>1105</v>
      </c>
      <c r="C3795" s="31" t="s">
        <v>87</v>
      </c>
      <c r="D3795" s="57">
        <v>12.08</v>
      </c>
      <c r="E3795" s="56">
        <v>12.1</v>
      </c>
    </row>
    <row r="3796" spans="1:5" ht="33.75" x14ac:dyDescent="0.25">
      <c r="A3796" s="51">
        <v>100889</v>
      </c>
      <c r="B3796" s="30" t="s">
        <v>1101</v>
      </c>
      <c r="C3796" s="31" t="s">
        <v>87</v>
      </c>
      <c r="D3796" s="57">
        <v>11.95</v>
      </c>
      <c r="E3796" s="56">
        <v>11.96</v>
      </c>
    </row>
    <row r="3797" spans="1:5" ht="33.75" x14ac:dyDescent="0.25">
      <c r="A3797" s="51">
        <v>100891</v>
      </c>
      <c r="B3797" s="30" t="s">
        <v>6572</v>
      </c>
      <c r="C3797" s="31" t="s">
        <v>87</v>
      </c>
      <c r="D3797" s="57">
        <v>0</v>
      </c>
      <c r="E3797" s="56">
        <v>0</v>
      </c>
    </row>
    <row r="3798" spans="1:5" ht="33.75" x14ac:dyDescent="0.25">
      <c r="A3798" s="51">
        <v>100890</v>
      </c>
      <c r="B3798" s="30" t="s">
        <v>1102</v>
      </c>
      <c r="C3798" s="31" t="s">
        <v>87</v>
      </c>
      <c r="D3798" s="57">
        <v>11.78</v>
      </c>
      <c r="E3798" s="56">
        <v>11.8</v>
      </c>
    </row>
    <row r="3799" spans="1:5" ht="33.75" x14ac:dyDescent="0.25">
      <c r="A3799" s="51">
        <v>100658</v>
      </c>
      <c r="B3799" s="30" t="s">
        <v>1100</v>
      </c>
      <c r="C3799" s="31" t="s">
        <v>25</v>
      </c>
      <c r="D3799" s="57">
        <v>366.61</v>
      </c>
      <c r="E3799" s="56">
        <v>367.88</v>
      </c>
    </row>
    <row r="3800" spans="1:5" ht="33.75" x14ac:dyDescent="0.25">
      <c r="A3800" s="51">
        <v>100657</v>
      </c>
      <c r="B3800" s="30" t="s">
        <v>1099</v>
      </c>
      <c r="C3800" s="31" t="s">
        <v>25</v>
      </c>
      <c r="D3800" s="57">
        <v>157</v>
      </c>
      <c r="E3800" s="56">
        <v>157.88999999999999</v>
      </c>
    </row>
    <row r="3801" spans="1:5" ht="33.75" x14ac:dyDescent="0.25">
      <c r="A3801" s="51">
        <v>100656</v>
      </c>
      <c r="B3801" s="30" t="s">
        <v>1098</v>
      </c>
      <c r="C3801" s="31" t="s">
        <v>25</v>
      </c>
      <c r="D3801" s="57">
        <v>121.07</v>
      </c>
      <c r="E3801" s="56">
        <v>121.94</v>
      </c>
    </row>
    <row r="3802" spans="1:5" ht="22.5" x14ac:dyDescent="0.25">
      <c r="A3802" s="51">
        <v>102649</v>
      </c>
      <c r="B3802" s="30" t="s">
        <v>12090</v>
      </c>
      <c r="C3802" s="31" t="s">
        <v>25</v>
      </c>
      <c r="D3802" s="57">
        <v>371.63</v>
      </c>
      <c r="E3802" s="56">
        <v>377.08</v>
      </c>
    </row>
    <row r="3803" spans="1:5" ht="22.5" x14ac:dyDescent="0.25">
      <c r="A3803" s="51">
        <v>102645</v>
      </c>
      <c r="B3803" s="30" t="s">
        <v>12091</v>
      </c>
      <c r="C3803" s="31" t="s">
        <v>25</v>
      </c>
      <c r="D3803" s="57">
        <v>255.74</v>
      </c>
      <c r="E3803" s="56">
        <v>259.02</v>
      </c>
    </row>
    <row r="3804" spans="1:5" ht="22.5" x14ac:dyDescent="0.25">
      <c r="A3804" s="51">
        <v>102650</v>
      </c>
      <c r="B3804" s="30" t="s">
        <v>12092</v>
      </c>
      <c r="C3804" s="31" t="s">
        <v>25</v>
      </c>
      <c r="D3804" s="57">
        <v>531.08000000000004</v>
      </c>
      <c r="E3804" s="56">
        <v>538.69000000000005</v>
      </c>
    </row>
    <row r="3805" spans="1:5" ht="22.5" x14ac:dyDescent="0.25">
      <c r="A3805" s="51">
        <v>102646</v>
      </c>
      <c r="B3805" s="30" t="s">
        <v>12093</v>
      </c>
      <c r="C3805" s="31" t="s">
        <v>25</v>
      </c>
      <c r="D3805" s="57">
        <v>386.14</v>
      </c>
      <c r="E3805" s="56">
        <v>391.06</v>
      </c>
    </row>
    <row r="3806" spans="1:5" ht="22.5" x14ac:dyDescent="0.25">
      <c r="A3806" s="51">
        <v>102651</v>
      </c>
      <c r="B3806" s="30" t="s">
        <v>12094</v>
      </c>
      <c r="C3806" s="31" t="s">
        <v>25</v>
      </c>
      <c r="D3806" s="57">
        <v>688.2</v>
      </c>
      <c r="E3806" s="56">
        <v>698.32</v>
      </c>
    </row>
    <row r="3807" spans="1:5" ht="22.5" x14ac:dyDescent="0.25">
      <c r="A3807" s="51">
        <v>102647</v>
      </c>
      <c r="B3807" s="30" t="s">
        <v>12095</v>
      </c>
      <c r="C3807" s="31" t="s">
        <v>25</v>
      </c>
      <c r="D3807" s="57">
        <v>505.93</v>
      </c>
      <c r="E3807" s="56">
        <v>512.64</v>
      </c>
    </row>
    <row r="3808" spans="1:5" ht="22.5" x14ac:dyDescent="0.25">
      <c r="A3808" s="51">
        <v>102652</v>
      </c>
      <c r="B3808" s="30" t="s">
        <v>12096</v>
      </c>
      <c r="C3808" s="31" t="s">
        <v>25</v>
      </c>
      <c r="D3808" s="57">
        <v>882.59</v>
      </c>
      <c r="E3808" s="56">
        <v>894.6</v>
      </c>
    </row>
    <row r="3809" spans="1:5" ht="22.5" x14ac:dyDescent="0.25">
      <c r="A3809" s="51">
        <v>102648</v>
      </c>
      <c r="B3809" s="30" t="s">
        <v>12097</v>
      </c>
      <c r="C3809" s="31" t="s">
        <v>25</v>
      </c>
      <c r="D3809" s="57">
        <v>668.72</v>
      </c>
      <c r="E3809" s="56">
        <v>676.77</v>
      </c>
    </row>
    <row r="3810" spans="1:5" ht="33.75" x14ac:dyDescent="0.25">
      <c r="A3810" s="51">
        <v>100651</v>
      </c>
      <c r="B3810" s="30" t="s">
        <v>12098</v>
      </c>
      <c r="C3810" s="31" t="s">
        <v>25</v>
      </c>
      <c r="D3810" s="57">
        <v>144.88</v>
      </c>
      <c r="E3810" s="56">
        <v>145.85</v>
      </c>
    </row>
    <row r="3811" spans="1:5" ht="33.75" x14ac:dyDescent="0.25">
      <c r="A3811" s="51">
        <v>100652</v>
      </c>
      <c r="B3811" s="30" t="s">
        <v>12452</v>
      </c>
      <c r="C3811" s="31" t="s">
        <v>25</v>
      </c>
      <c r="D3811" s="57">
        <v>276.27999999999997</v>
      </c>
      <c r="E3811" s="56">
        <v>277.55</v>
      </c>
    </row>
    <row r="3812" spans="1:5" ht="33.75" x14ac:dyDescent="0.25">
      <c r="A3812" s="51">
        <v>100653</v>
      </c>
      <c r="B3812" s="30" t="s">
        <v>12099</v>
      </c>
      <c r="C3812" s="31" t="s">
        <v>25</v>
      </c>
      <c r="D3812" s="57">
        <v>457.91</v>
      </c>
      <c r="E3812" s="56">
        <v>459.5</v>
      </c>
    </row>
    <row r="3813" spans="1:5" ht="33.75" x14ac:dyDescent="0.25">
      <c r="A3813" s="51">
        <v>100654</v>
      </c>
      <c r="B3813" s="30" t="s">
        <v>12100</v>
      </c>
      <c r="C3813" s="31" t="s">
        <v>25</v>
      </c>
      <c r="D3813" s="57">
        <v>607.16999999999996</v>
      </c>
      <c r="E3813" s="56">
        <v>609.04</v>
      </c>
    </row>
    <row r="3814" spans="1:5" ht="33.75" x14ac:dyDescent="0.25">
      <c r="A3814" s="51">
        <v>100655</v>
      </c>
      <c r="B3814" s="30" t="s">
        <v>12101</v>
      </c>
      <c r="C3814" s="31" t="s">
        <v>25</v>
      </c>
      <c r="D3814" s="57">
        <v>706.79</v>
      </c>
      <c r="E3814" s="56">
        <v>708.38</v>
      </c>
    </row>
    <row r="3815" spans="1:5" ht="33.75" x14ac:dyDescent="0.25">
      <c r="A3815" s="51">
        <v>100364</v>
      </c>
      <c r="B3815" s="30" t="s">
        <v>14087</v>
      </c>
      <c r="C3815" s="31" t="s">
        <v>28</v>
      </c>
      <c r="D3815" s="57">
        <v>3416.35</v>
      </c>
      <c r="E3815" s="56">
        <v>3491.7</v>
      </c>
    </row>
    <row r="3816" spans="1:5" ht="45" x14ac:dyDescent="0.25">
      <c r="A3816" s="51">
        <v>100374</v>
      </c>
      <c r="B3816" s="30" t="s">
        <v>14088</v>
      </c>
      <c r="C3816" s="31" t="s">
        <v>28</v>
      </c>
      <c r="D3816" s="57">
        <v>3181.47</v>
      </c>
      <c r="E3816" s="56">
        <v>3256.82</v>
      </c>
    </row>
    <row r="3817" spans="1:5" ht="33.75" x14ac:dyDescent="0.25">
      <c r="A3817" s="51">
        <v>100365</v>
      </c>
      <c r="B3817" s="30" t="s">
        <v>14089</v>
      </c>
      <c r="C3817" s="31" t="s">
        <v>28</v>
      </c>
      <c r="D3817" s="57">
        <v>3941.39</v>
      </c>
      <c r="E3817" s="56">
        <v>4033.5</v>
      </c>
    </row>
    <row r="3818" spans="1:5" ht="45" x14ac:dyDescent="0.25">
      <c r="A3818" s="51">
        <v>100375</v>
      </c>
      <c r="B3818" s="30" t="s">
        <v>14090</v>
      </c>
      <c r="C3818" s="31" t="s">
        <v>28</v>
      </c>
      <c r="D3818" s="57">
        <v>3600.34</v>
      </c>
      <c r="E3818" s="56">
        <v>3692.45</v>
      </c>
    </row>
    <row r="3819" spans="1:5" ht="33.75" x14ac:dyDescent="0.25">
      <c r="A3819" s="51">
        <v>100366</v>
      </c>
      <c r="B3819" s="30" t="s">
        <v>14091</v>
      </c>
      <c r="C3819" s="31" t="s">
        <v>28</v>
      </c>
      <c r="D3819" s="57">
        <v>4199.8599999999997</v>
      </c>
      <c r="E3819" s="56">
        <v>4291.97</v>
      </c>
    </row>
    <row r="3820" spans="1:5" ht="45" x14ac:dyDescent="0.25">
      <c r="A3820" s="51">
        <v>100376</v>
      </c>
      <c r="B3820" s="30" t="s">
        <v>14092</v>
      </c>
      <c r="C3820" s="31" t="s">
        <v>28</v>
      </c>
      <c r="D3820" s="57">
        <v>3703.47</v>
      </c>
      <c r="E3820" s="56">
        <v>3795.58</v>
      </c>
    </row>
    <row r="3821" spans="1:5" ht="33.75" x14ac:dyDescent="0.25">
      <c r="A3821" s="51">
        <v>100357</v>
      </c>
      <c r="B3821" s="30" t="s">
        <v>14093</v>
      </c>
      <c r="C3821" s="31" t="s">
        <v>28</v>
      </c>
      <c r="D3821" s="57">
        <v>1127.3699999999999</v>
      </c>
      <c r="E3821" s="56">
        <v>1152.69</v>
      </c>
    </row>
    <row r="3822" spans="1:5" ht="45" x14ac:dyDescent="0.25">
      <c r="A3822" s="51">
        <v>100367</v>
      </c>
      <c r="B3822" s="30" t="s">
        <v>14094</v>
      </c>
      <c r="C3822" s="31" t="s">
        <v>28</v>
      </c>
      <c r="D3822" s="57">
        <v>1094.17</v>
      </c>
      <c r="E3822" s="56">
        <v>1119.49</v>
      </c>
    </row>
    <row r="3823" spans="1:5" ht="33.75" x14ac:dyDescent="0.25">
      <c r="A3823" s="51">
        <v>100358</v>
      </c>
      <c r="B3823" s="30" t="s">
        <v>14095</v>
      </c>
      <c r="C3823" s="31" t="s">
        <v>28</v>
      </c>
      <c r="D3823" s="57">
        <v>1558.05</v>
      </c>
      <c r="E3823" s="56">
        <v>1600.14</v>
      </c>
    </row>
    <row r="3824" spans="1:5" ht="45" x14ac:dyDescent="0.25">
      <c r="A3824" s="51">
        <v>100368</v>
      </c>
      <c r="B3824" s="30" t="s">
        <v>14096</v>
      </c>
      <c r="C3824" s="31" t="s">
        <v>28</v>
      </c>
      <c r="D3824" s="57">
        <v>1516.83</v>
      </c>
      <c r="E3824" s="56">
        <v>1558.92</v>
      </c>
    </row>
    <row r="3825" spans="1:5" ht="33.75" x14ac:dyDescent="0.25">
      <c r="A3825" s="51">
        <v>100359</v>
      </c>
      <c r="B3825" s="30" t="s">
        <v>14097</v>
      </c>
      <c r="C3825" s="31" t="s">
        <v>28</v>
      </c>
      <c r="D3825" s="57">
        <v>1638.37</v>
      </c>
      <c r="E3825" s="56">
        <v>1680.46</v>
      </c>
    </row>
    <row r="3826" spans="1:5" ht="45" x14ac:dyDescent="0.25">
      <c r="A3826" s="51">
        <v>100369</v>
      </c>
      <c r="B3826" s="30" t="s">
        <v>14098</v>
      </c>
      <c r="C3826" s="31" t="s">
        <v>28</v>
      </c>
      <c r="D3826" s="57">
        <v>1596.35</v>
      </c>
      <c r="E3826" s="56">
        <v>1638.44</v>
      </c>
    </row>
    <row r="3827" spans="1:5" ht="33.75" x14ac:dyDescent="0.25">
      <c r="A3827" s="51">
        <v>100360</v>
      </c>
      <c r="B3827" s="30" t="s">
        <v>14099</v>
      </c>
      <c r="C3827" s="31" t="s">
        <v>28</v>
      </c>
      <c r="D3827" s="57">
        <v>1826.79</v>
      </c>
      <c r="E3827" s="56">
        <v>1873.54</v>
      </c>
    </row>
    <row r="3828" spans="1:5" ht="45" x14ac:dyDescent="0.25">
      <c r="A3828" s="51">
        <v>100370</v>
      </c>
      <c r="B3828" s="30" t="s">
        <v>14100</v>
      </c>
      <c r="C3828" s="31" t="s">
        <v>28</v>
      </c>
      <c r="D3828" s="57">
        <v>1901.56</v>
      </c>
      <c r="E3828" s="56">
        <v>1948.31</v>
      </c>
    </row>
    <row r="3829" spans="1:5" ht="33.75" x14ac:dyDescent="0.25">
      <c r="A3829" s="51">
        <v>100361</v>
      </c>
      <c r="B3829" s="30" t="s">
        <v>14101</v>
      </c>
      <c r="C3829" s="31" t="s">
        <v>28</v>
      </c>
      <c r="D3829" s="57">
        <v>2291.62</v>
      </c>
      <c r="E3829" s="56">
        <v>2355.13</v>
      </c>
    </row>
    <row r="3830" spans="1:5" ht="45" x14ac:dyDescent="0.25">
      <c r="A3830" s="51">
        <v>100371</v>
      </c>
      <c r="B3830" s="30" t="s">
        <v>14102</v>
      </c>
      <c r="C3830" s="31" t="s">
        <v>28</v>
      </c>
      <c r="D3830" s="57">
        <v>2184.6999999999998</v>
      </c>
      <c r="E3830" s="56">
        <v>2248.21</v>
      </c>
    </row>
    <row r="3831" spans="1:5" ht="33.75" x14ac:dyDescent="0.25">
      <c r="A3831" s="51">
        <v>100362</v>
      </c>
      <c r="B3831" s="30" t="s">
        <v>14103</v>
      </c>
      <c r="C3831" s="31" t="s">
        <v>28</v>
      </c>
      <c r="D3831" s="57">
        <v>3040.76</v>
      </c>
      <c r="E3831" s="56">
        <v>3108.81</v>
      </c>
    </row>
    <row r="3832" spans="1:5" ht="45" x14ac:dyDescent="0.25">
      <c r="A3832" s="51">
        <v>100372</v>
      </c>
      <c r="B3832" s="30" t="s">
        <v>14104</v>
      </c>
      <c r="C3832" s="31" t="s">
        <v>28</v>
      </c>
      <c r="D3832" s="57">
        <v>2860.82</v>
      </c>
      <c r="E3832" s="56">
        <v>2928.87</v>
      </c>
    </row>
    <row r="3833" spans="1:5" ht="33.75" x14ac:dyDescent="0.25">
      <c r="A3833" s="51">
        <v>100363</v>
      </c>
      <c r="B3833" s="30" t="s">
        <v>14105</v>
      </c>
      <c r="C3833" s="31" t="s">
        <v>28</v>
      </c>
      <c r="D3833" s="57">
        <v>3140.5</v>
      </c>
      <c r="E3833" s="56">
        <v>3208.55</v>
      </c>
    </row>
    <row r="3834" spans="1:5" ht="45" x14ac:dyDescent="0.25">
      <c r="A3834" s="51">
        <v>100373</v>
      </c>
      <c r="B3834" s="30" t="s">
        <v>14106</v>
      </c>
      <c r="C3834" s="31" t="s">
        <v>28</v>
      </c>
      <c r="D3834" s="57">
        <v>2957.23</v>
      </c>
      <c r="E3834" s="56">
        <v>3025.28</v>
      </c>
    </row>
    <row r="3835" spans="1:5" ht="45" x14ac:dyDescent="0.25">
      <c r="A3835" s="51">
        <v>106154</v>
      </c>
      <c r="B3835" s="30" t="s">
        <v>14107</v>
      </c>
      <c r="C3835" s="31" t="s">
        <v>19</v>
      </c>
      <c r="D3835" s="57">
        <v>0</v>
      </c>
      <c r="E3835" s="56">
        <v>0</v>
      </c>
    </row>
    <row r="3836" spans="1:5" ht="56.25" x14ac:dyDescent="0.25">
      <c r="A3836" s="51">
        <v>106153</v>
      </c>
      <c r="B3836" s="30" t="s">
        <v>14108</v>
      </c>
      <c r="C3836" s="31" t="s">
        <v>19</v>
      </c>
      <c r="D3836" s="57">
        <v>0</v>
      </c>
      <c r="E3836" s="56">
        <v>0</v>
      </c>
    </row>
    <row r="3837" spans="1:5" ht="45" x14ac:dyDescent="0.25">
      <c r="A3837" s="51">
        <v>106152</v>
      </c>
      <c r="B3837" s="30" t="s">
        <v>14109</v>
      </c>
      <c r="C3837" s="31" t="s">
        <v>19</v>
      </c>
      <c r="D3837" s="57">
        <v>0</v>
      </c>
      <c r="E3837" s="56">
        <v>0</v>
      </c>
    </row>
    <row r="3838" spans="1:5" ht="45" x14ac:dyDescent="0.25">
      <c r="A3838" s="51">
        <v>106157</v>
      </c>
      <c r="B3838" s="30" t="s">
        <v>14110</v>
      </c>
      <c r="C3838" s="31" t="s">
        <v>19</v>
      </c>
      <c r="D3838" s="57">
        <v>0</v>
      </c>
      <c r="E3838" s="56">
        <v>0</v>
      </c>
    </row>
    <row r="3839" spans="1:5" ht="56.25" x14ac:dyDescent="0.25">
      <c r="A3839" s="51">
        <v>106156</v>
      </c>
      <c r="B3839" s="30" t="s">
        <v>14111</v>
      </c>
      <c r="C3839" s="31" t="s">
        <v>19</v>
      </c>
      <c r="D3839" s="57">
        <v>0</v>
      </c>
      <c r="E3839" s="56">
        <v>0</v>
      </c>
    </row>
    <row r="3840" spans="1:5" ht="45" x14ac:dyDescent="0.25">
      <c r="A3840" s="51">
        <v>106155</v>
      </c>
      <c r="B3840" s="30" t="s">
        <v>14112</v>
      </c>
      <c r="C3840" s="31" t="s">
        <v>19</v>
      </c>
      <c r="D3840" s="57">
        <v>0</v>
      </c>
      <c r="E3840" s="56">
        <v>0</v>
      </c>
    </row>
    <row r="3841" spans="1:5" ht="45" x14ac:dyDescent="0.25">
      <c r="A3841" s="51">
        <v>106160</v>
      </c>
      <c r="B3841" s="30" t="s">
        <v>14113</v>
      </c>
      <c r="C3841" s="31" t="s">
        <v>19</v>
      </c>
      <c r="D3841" s="57">
        <v>0</v>
      </c>
      <c r="E3841" s="56">
        <v>0</v>
      </c>
    </row>
    <row r="3842" spans="1:5" ht="56.25" x14ac:dyDescent="0.25">
      <c r="A3842" s="51">
        <v>106159</v>
      </c>
      <c r="B3842" s="30" t="s">
        <v>14114</v>
      </c>
      <c r="C3842" s="31" t="s">
        <v>19</v>
      </c>
      <c r="D3842" s="57">
        <v>0</v>
      </c>
      <c r="E3842" s="56">
        <v>0</v>
      </c>
    </row>
    <row r="3843" spans="1:5" ht="56.25" x14ac:dyDescent="0.25">
      <c r="A3843" s="51">
        <v>106158</v>
      </c>
      <c r="B3843" s="30" t="s">
        <v>14115</v>
      </c>
      <c r="C3843" s="31" t="s">
        <v>19</v>
      </c>
      <c r="D3843" s="57">
        <v>0</v>
      </c>
      <c r="E3843" s="56">
        <v>0</v>
      </c>
    </row>
    <row r="3844" spans="1:5" ht="56.25" x14ac:dyDescent="0.25">
      <c r="A3844" s="51">
        <v>106163</v>
      </c>
      <c r="B3844" s="30" t="s">
        <v>14116</v>
      </c>
      <c r="C3844" s="31" t="s">
        <v>19</v>
      </c>
      <c r="D3844" s="57">
        <v>0</v>
      </c>
      <c r="E3844" s="56">
        <v>0</v>
      </c>
    </row>
    <row r="3845" spans="1:5" ht="56.25" x14ac:dyDescent="0.25">
      <c r="A3845" s="51">
        <v>106162</v>
      </c>
      <c r="B3845" s="30" t="s">
        <v>14117</v>
      </c>
      <c r="C3845" s="31" t="s">
        <v>19</v>
      </c>
      <c r="D3845" s="57">
        <v>0</v>
      </c>
      <c r="E3845" s="56">
        <v>0</v>
      </c>
    </row>
    <row r="3846" spans="1:5" ht="56.25" x14ac:dyDescent="0.25">
      <c r="A3846" s="51">
        <v>106161</v>
      </c>
      <c r="B3846" s="30" t="s">
        <v>14118</v>
      </c>
      <c r="C3846" s="31" t="s">
        <v>19</v>
      </c>
      <c r="D3846" s="57">
        <v>0</v>
      </c>
      <c r="E3846" s="56">
        <v>0</v>
      </c>
    </row>
    <row r="3847" spans="1:5" ht="56.25" x14ac:dyDescent="0.25">
      <c r="A3847" s="51">
        <v>100381</v>
      </c>
      <c r="B3847" s="30" t="s">
        <v>14119</v>
      </c>
      <c r="C3847" s="31" t="s">
        <v>19</v>
      </c>
      <c r="D3847" s="57">
        <v>63.71</v>
      </c>
      <c r="E3847" s="56">
        <v>65.63</v>
      </c>
    </row>
    <row r="3848" spans="1:5" ht="56.25" x14ac:dyDescent="0.25">
      <c r="A3848" s="51">
        <v>100380</v>
      </c>
      <c r="B3848" s="30" t="s">
        <v>14120</v>
      </c>
      <c r="C3848" s="31" t="s">
        <v>19</v>
      </c>
      <c r="D3848" s="57">
        <v>55.82</v>
      </c>
      <c r="E3848" s="56">
        <v>57.35</v>
      </c>
    </row>
    <row r="3849" spans="1:5" ht="56.25" x14ac:dyDescent="0.25">
      <c r="A3849" s="51">
        <v>100379</v>
      </c>
      <c r="B3849" s="30" t="s">
        <v>14121</v>
      </c>
      <c r="C3849" s="31" t="s">
        <v>19</v>
      </c>
      <c r="D3849" s="57">
        <v>42.08</v>
      </c>
      <c r="E3849" s="56">
        <v>43.05</v>
      </c>
    </row>
    <row r="3850" spans="1:5" ht="56.25" x14ac:dyDescent="0.25">
      <c r="A3850" s="51">
        <v>100384</v>
      </c>
      <c r="B3850" s="30" t="s">
        <v>14122</v>
      </c>
      <c r="C3850" s="31" t="s">
        <v>19</v>
      </c>
      <c r="D3850" s="57">
        <v>30.11</v>
      </c>
      <c r="E3850" s="56">
        <v>30.66</v>
      </c>
    </row>
    <row r="3851" spans="1:5" ht="56.25" x14ac:dyDescent="0.25">
      <c r="A3851" s="51">
        <v>100383</v>
      </c>
      <c r="B3851" s="30" t="s">
        <v>14123</v>
      </c>
      <c r="C3851" s="31" t="s">
        <v>19</v>
      </c>
      <c r="D3851" s="57">
        <v>27.98</v>
      </c>
      <c r="E3851" s="56">
        <v>28.42</v>
      </c>
    </row>
    <row r="3852" spans="1:5" ht="56.25" x14ac:dyDescent="0.25">
      <c r="A3852" s="51">
        <v>100382</v>
      </c>
      <c r="B3852" s="30" t="s">
        <v>14124</v>
      </c>
      <c r="C3852" s="31" t="s">
        <v>19</v>
      </c>
      <c r="D3852" s="57">
        <v>26.04</v>
      </c>
      <c r="E3852" s="56">
        <v>26.42</v>
      </c>
    </row>
    <row r="3853" spans="1:5" ht="56.25" x14ac:dyDescent="0.25">
      <c r="A3853" s="51">
        <v>100387</v>
      </c>
      <c r="B3853" s="30" t="s">
        <v>14125</v>
      </c>
      <c r="C3853" s="31" t="s">
        <v>19</v>
      </c>
      <c r="D3853" s="57">
        <v>60.38</v>
      </c>
      <c r="E3853" s="56">
        <v>61.8</v>
      </c>
    </row>
    <row r="3854" spans="1:5" ht="45" x14ac:dyDescent="0.25">
      <c r="A3854" s="51">
        <v>100386</v>
      </c>
      <c r="B3854" s="30" t="s">
        <v>14126</v>
      </c>
      <c r="C3854" s="31" t="s">
        <v>19</v>
      </c>
      <c r="D3854" s="57">
        <v>48.37</v>
      </c>
      <c r="E3854" s="56">
        <v>49.47</v>
      </c>
    </row>
    <row r="3855" spans="1:5" ht="56.25" x14ac:dyDescent="0.25">
      <c r="A3855" s="51">
        <v>100385</v>
      </c>
      <c r="B3855" s="30" t="s">
        <v>14127</v>
      </c>
      <c r="C3855" s="31" t="s">
        <v>19</v>
      </c>
      <c r="D3855" s="57">
        <v>37.61</v>
      </c>
      <c r="E3855" s="56">
        <v>38.33</v>
      </c>
    </row>
    <row r="3856" spans="1:5" ht="33.75" x14ac:dyDescent="0.25">
      <c r="A3856" s="51">
        <v>100377</v>
      </c>
      <c r="B3856" s="30" t="s">
        <v>14128</v>
      </c>
      <c r="C3856" s="31" t="s">
        <v>87</v>
      </c>
      <c r="D3856" s="57">
        <v>13.17</v>
      </c>
      <c r="E3856" s="56">
        <v>13.33</v>
      </c>
    </row>
    <row r="3857" spans="1:5" ht="33.75" x14ac:dyDescent="0.25">
      <c r="A3857" s="51">
        <v>100378</v>
      </c>
      <c r="B3857" s="30" t="s">
        <v>14129</v>
      </c>
      <c r="C3857" s="31" t="s">
        <v>87</v>
      </c>
      <c r="D3857" s="57">
        <v>11.81</v>
      </c>
      <c r="E3857" s="56">
        <v>11.93</v>
      </c>
    </row>
    <row r="3858" spans="1:5" ht="33.75" x14ac:dyDescent="0.25">
      <c r="A3858" s="51">
        <v>92596</v>
      </c>
      <c r="B3858" s="30" t="s">
        <v>14130</v>
      </c>
      <c r="C3858" s="31" t="s">
        <v>28</v>
      </c>
      <c r="D3858" s="57">
        <v>2005.46</v>
      </c>
      <c r="E3858" s="56">
        <v>2030.27</v>
      </c>
    </row>
    <row r="3859" spans="1:5" ht="45" x14ac:dyDescent="0.25">
      <c r="A3859" s="51">
        <v>92616</v>
      </c>
      <c r="B3859" s="30" t="s">
        <v>14131</v>
      </c>
      <c r="C3859" s="31" t="s">
        <v>28</v>
      </c>
      <c r="D3859" s="57">
        <v>1841.19</v>
      </c>
      <c r="E3859" s="56">
        <v>1866</v>
      </c>
    </row>
    <row r="3860" spans="1:5" ht="33.75" x14ac:dyDescent="0.25">
      <c r="A3860" s="51">
        <v>92598</v>
      </c>
      <c r="B3860" s="30" t="s">
        <v>14132</v>
      </c>
      <c r="C3860" s="31" t="s">
        <v>28</v>
      </c>
      <c r="D3860" s="57">
        <v>2147.5300000000002</v>
      </c>
      <c r="E3860" s="56">
        <v>2172.34</v>
      </c>
    </row>
    <row r="3861" spans="1:5" ht="45" x14ac:dyDescent="0.25">
      <c r="A3861" s="51">
        <v>92618</v>
      </c>
      <c r="B3861" s="30" t="s">
        <v>14133</v>
      </c>
      <c r="C3861" s="31" t="s">
        <v>28</v>
      </c>
      <c r="D3861" s="57">
        <v>2020.63</v>
      </c>
      <c r="E3861" s="56">
        <v>2045.44</v>
      </c>
    </row>
    <row r="3862" spans="1:5" ht="33.75" x14ac:dyDescent="0.25">
      <c r="A3862" s="51">
        <v>92600</v>
      </c>
      <c r="B3862" s="30" t="s">
        <v>14134</v>
      </c>
      <c r="C3862" s="31" t="s">
        <v>28</v>
      </c>
      <c r="D3862" s="57">
        <v>2292.16</v>
      </c>
      <c r="E3862" s="56">
        <v>2316.9699999999998</v>
      </c>
    </row>
    <row r="3863" spans="1:5" ht="45" x14ac:dyDescent="0.25">
      <c r="A3863" s="51">
        <v>92620</v>
      </c>
      <c r="B3863" s="30" t="s">
        <v>14135</v>
      </c>
      <c r="C3863" s="31" t="s">
        <v>28</v>
      </c>
      <c r="D3863" s="57">
        <v>2100.79</v>
      </c>
      <c r="E3863" s="56">
        <v>2125.6</v>
      </c>
    </row>
    <row r="3864" spans="1:5" ht="33.75" x14ac:dyDescent="0.25">
      <c r="A3864" s="51">
        <v>92582</v>
      </c>
      <c r="B3864" s="30" t="s">
        <v>14136</v>
      </c>
      <c r="C3864" s="31" t="s">
        <v>28</v>
      </c>
      <c r="D3864" s="57">
        <v>633.80999999999995</v>
      </c>
      <c r="E3864" s="56">
        <v>643.26</v>
      </c>
    </row>
    <row r="3865" spans="1:5" ht="45" x14ac:dyDescent="0.25">
      <c r="A3865" s="51">
        <v>92602</v>
      </c>
      <c r="B3865" s="30" t="s">
        <v>14137</v>
      </c>
      <c r="C3865" s="31" t="s">
        <v>28</v>
      </c>
      <c r="D3865" s="57">
        <v>612.22</v>
      </c>
      <c r="E3865" s="56">
        <v>621.66999999999996</v>
      </c>
    </row>
    <row r="3866" spans="1:5" ht="33.75" x14ac:dyDescent="0.25">
      <c r="A3866" s="51">
        <v>92584</v>
      </c>
      <c r="B3866" s="30" t="s">
        <v>14138</v>
      </c>
      <c r="C3866" s="31" t="s">
        <v>28</v>
      </c>
      <c r="D3866" s="57">
        <v>757.04</v>
      </c>
      <c r="E3866" s="56">
        <v>766.49</v>
      </c>
    </row>
    <row r="3867" spans="1:5" ht="45" x14ac:dyDescent="0.25">
      <c r="A3867" s="51">
        <v>92604</v>
      </c>
      <c r="B3867" s="30" t="s">
        <v>14139</v>
      </c>
      <c r="C3867" s="31" t="s">
        <v>28</v>
      </c>
      <c r="D3867" s="57">
        <v>726.83</v>
      </c>
      <c r="E3867" s="56">
        <v>736.28</v>
      </c>
    </row>
    <row r="3868" spans="1:5" ht="33.75" x14ac:dyDescent="0.25">
      <c r="A3868" s="51">
        <v>92586</v>
      </c>
      <c r="B3868" s="30" t="s">
        <v>14140</v>
      </c>
      <c r="C3868" s="31" t="s">
        <v>28</v>
      </c>
      <c r="D3868" s="57">
        <v>876.76</v>
      </c>
      <c r="E3868" s="56">
        <v>886.21</v>
      </c>
    </row>
    <row r="3869" spans="1:5" ht="45" x14ac:dyDescent="0.25">
      <c r="A3869" s="51">
        <v>92606</v>
      </c>
      <c r="B3869" s="30" t="s">
        <v>14141</v>
      </c>
      <c r="C3869" s="31" t="s">
        <v>28</v>
      </c>
      <c r="D3869" s="57">
        <v>842.06</v>
      </c>
      <c r="E3869" s="56">
        <v>851.51</v>
      </c>
    </row>
    <row r="3870" spans="1:5" ht="33.75" x14ac:dyDescent="0.25">
      <c r="A3870" s="51">
        <v>92588</v>
      </c>
      <c r="B3870" s="30" t="s">
        <v>14142</v>
      </c>
      <c r="C3870" s="31" t="s">
        <v>28</v>
      </c>
      <c r="D3870" s="57">
        <v>1160.96</v>
      </c>
      <c r="E3870" s="56">
        <v>1175.29</v>
      </c>
    </row>
    <row r="3871" spans="1:5" ht="45" x14ac:dyDescent="0.25">
      <c r="A3871" s="51">
        <v>92608</v>
      </c>
      <c r="B3871" s="30" t="s">
        <v>14143</v>
      </c>
      <c r="C3871" s="31" t="s">
        <v>28</v>
      </c>
      <c r="D3871" s="57">
        <v>1096.8499999999999</v>
      </c>
      <c r="E3871" s="56">
        <v>1111.18</v>
      </c>
    </row>
    <row r="3872" spans="1:5" ht="33.75" x14ac:dyDescent="0.25">
      <c r="A3872" s="51">
        <v>92590</v>
      </c>
      <c r="B3872" s="30" t="s">
        <v>14144</v>
      </c>
      <c r="C3872" s="31" t="s">
        <v>28</v>
      </c>
      <c r="D3872" s="57">
        <v>1292.5</v>
      </c>
      <c r="E3872" s="56">
        <v>1306.83</v>
      </c>
    </row>
    <row r="3873" spans="1:5" ht="45" x14ac:dyDescent="0.25">
      <c r="A3873" s="51">
        <v>92610</v>
      </c>
      <c r="B3873" s="30" t="s">
        <v>14145</v>
      </c>
      <c r="C3873" s="31" t="s">
        <v>28</v>
      </c>
      <c r="D3873" s="57">
        <v>1219.77</v>
      </c>
      <c r="E3873" s="56">
        <v>1234.0999999999999</v>
      </c>
    </row>
    <row r="3874" spans="1:5" ht="33.75" x14ac:dyDescent="0.25">
      <c r="A3874" s="51">
        <v>92592</v>
      </c>
      <c r="B3874" s="30" t="s">
        <v>14146</v>
      </c>
      <c r="C3874" s="31" t="s">
        <v>28</v>
      </c>
      <c r="D3874" s="57">
        <v>1487.15</v>
      </c>
      <c r="E3874" s="56">
        <v>1505.03</v>
      </c>
    </row>
    <row r="3875" spans="1:5" ht="45" x14ac:dyDescent="0.25">
      <c r="A3875" s="51">
        <v>92612</v>
      </c>
      <c r="B3875" s="30" t="s">
        <v>14147</v>
      </c>
      <c r="C3875" s="31" t="s">
        <v>28</v>
      </c>
      <c r="D3875" s="57">
        <v>1425.53</v>
      </c>
      <c r="E3875" s="56">
        <v>1444.65</v>
      </c>
    </row>
    <row r="3876" spans="1:5" ht="33.75" x14ac:dyDescent="0.25">
      <c r="A3876" s="51">
        <v>92594</v>
      </c>
      <c r="B3876" s="30" t="s">
        <v>14148</v>
      </c>
      <c r="C3876" s="31" t="s">
        <v>28</v>
      </c>
      <c r="D3876" s="57">
        <v>1740.53</v>
      </c>
      <c r="E3876" s="56">
        <v>1759.65</v>
      </c>
    </row>
    <row r="3877" spans="1:5" ht="45" x14ac:dyDescent="0.25">
      <c r="A3877" s="51">
        <v>92614</v>
      </c>
      <c r="B3877" s="30" t="s">
        <v>14149</v>
      </c>
      <c r="C3877" s="31" t="s">
        <v>28</v>
      </c>
      <c r="D3877" s="57">
        <v>1605.78</v>
      </c>
      <c r="E3877" s="56">
        <v>1624.9</v>
      </c>
    </row>
    <row r="3878" spans="1:5" ht="33.75" x14ac:dyDescent="0.25">
      <c r="A3878" s="51">
        <v>92552</v>
      </c>
      <c r="B3878" s="30" t="s">
        <v>14150</v>
      </c>
      <c r="C3878" s="31" t="s">
        <v>28</v>
      </c>
      <c r="D3878" s="57">
        <v>2820.97</v>
      </c>
      <c r="E3878" s="56">
        <v>2887.94</v>
      </c>
    </row>
    <row r="3879" spans="1:5" ht="45" x14ac:dyDescent="0.25">
      <c r="A3879" s="51">
        <v>92562</v>
      </c>
      <c r="B3879" s="30" t="s">
        <v>14151</v>
      </c>
      <c r="C3879" s="31" t="s">
        <v>28</v>
      </c>
      <c r="D3879" s="57">
        <v>2747.93</v>
      </c>
      <c r="E3879" s="56">
        <v>2814.9</v>
      </c>
    </row>
    <row r="3880" spans="1:5" ht="33.75" x14ac:dyDescent="0.25">
      <c r="A3880" s="51">
        <v>92553</v>
      </c>
      <c r="B3880" s="30" t="s">
        <v>14152</v>
      </c>
      <c r="C3880" s="31" t="s">
        <v>28</v>
      </c>
      <c r="D3880" s="57">
        <v>3254.29</v>
      </c>
      <c r="E3880" s="56">
        <v>3338.02</v>
      </c>
    </row>
    <row r="3881" spans="1:5" ht="45" x14ac:dyDescent="0.25">
      <c r="A3881" s="51">
        <v>92563</v>
      </c>
      <c r="B3881" s="30" t="s">
        <v>14153</v>
      </c>
      <c r="C3881" s="31" t="s">
        <v>28</v>
      </c>
      <c r="D3881" s="57">
        <v>3178.37</v>
      </c>
      <c r="E3881" s="56">
        <v>3262.1</v>
      </c>
    </row>
    <row r="3882" spans="1:5" ht="33.75" x14ac:dyDescent="0.25">
      <c r="A3882" s="51">
        <v>92554</v>
      </c>
      <c r="B3882" s="30" t="s">
        <v>14154</v>
      </c>
      <c r="C3882" s="31" t="s">
        <v>28</v>
      </c>
      <c r="D3882" s="57">
        <v>3368.99</v>
      </c>
      <c r="E3882" s="56">
        <v>3452.72</v>
      </c>
    </row>
    <row r="3883" spans="1:5" ht="45" x14ac:dyDescent="0.25">
      <c r="A3883" s="51">
        <v>92564</v>
      </c>
      <c r="B3883" s="30" t="s">
        <v>14155</v>
      </c>
      <c r="C3883" s="31" t="s">
        <v>28</v>
      </c>
      <c r="D3883" s="57">
        <v>3276</v>
      </c>
      <c r="E3883" s="56">
        <v>3359.73</v>
      </c>
    </row>
    <row r="3884" spans="1:5" ht="33.75" x14ac:dyDescent="0.25">
      <c r="A3884" s="51">
        <v>92545</v>
      </c>
      <c r="B3884" s="30" t="s">
        <v>14156</v>
      </c>
      <c r="C3884" s="31" t="s">
        <v>28</v>
      </c>
      <c r="D3884" s="57">
        <v>1065.69</v>
      </c>
      <c r="E3884" s="56">
        <v>1091.01</v>
      </c>
    </row>
    <row r="3885" spans="1:5" ht="45" x14ac:dyDescent="0.25">
      <c r="A3885" s="51">
        <v>92555</v>
      </c>
      <c r="B3885" s="30" t="s">
        <v>14157</v>
      </c>
      <c r="C3885" s="31" t="s">
        <v>28</v>
      </c>
      <c r="D3885" s="57">
        <v>1063.26</v>
      </c>
      <c r="E3885" s="56">
        <v>1088.58</v>
      </c>
    </row>
    <row r="3886" spans="1:5" ht="33.75" x14ac:dyDescent="0.25">
      <c r="A3886" s="51">
        <v>92546</v>
      </c>
      <c r="B3886" s="30" t="s">
        <v>14158</v>
      </c>
      <c r="C3886" s="31" t="s">
        <v>28</v>
      </c>
      <c r="D3886" s="57">
        <v>1345.43</v>
      </c>
      <c r="E3886" s="56">
        <v>1379.15</v>
      </c>
    </row>
    <row r="3887" spans="1:5" ht="45" x14ac:dyDescent="0.25">
      <c r="A3887" s="51">
        <v>92556</v>
      </c>
      <c r="B3887" s="30" t="s">
        <v>14159</v>
      </c>
      <c r="C3887" s="31" t="s">
        <v>28</v>
      </c>
      <c r="D3887" s="57">
        <v>1315.23</v>
      </c>
      <c r="E3887" s="56">
        <v>1348.95</v>
      </c>
    </row>
    <row r="3888" spans="1:5" ht="33.75" x14ac:dyDescent="0.25">
      <c r="A3888" s="51">
        <v>92547</v>
      </c>
      <c r="B3888" s="30" t="s">
        <v>14160</v>
      </c>
      <c r="C3888" s="31" t="s">
        <v>28</v>
      </c>
      <c r="D3888" s="57">
        <v>1423.01</v>
      </c>
      <c r="E3888" s="56">
        <v>1456.73</v>
      </c>
    </row>
    <row r="3889" spans="1:5" ht="45" x14ac:dyDescent="0.25">
      <c r="A3889" s="51">
        <v>92557</v>
      </c>
      <c r="B3889" s="30" t="s">
        <v>14161</v>
      </c>
      <c r="C3889" s="31" t="s">
        <v>28</v>
      </c>
      <c r="D3889" s="57">
        <v>1391.99</v>
      </c>
      <c r="E3889" s="56">
        <v>1425.71</v>
      </c>
    </row>
    <row r="3890" spans="1:5" ht="33.75" x14ac:dyDescent="0.25">
      <c r="A3890" s="51">
        <v>92548</v>
      </c>
      <c r="B3890" s="30" t="s">
        <v>14162</v>
      </c>
      <c r="C3890" s="31" t="s">
        <v>28</v>
      </c>
      <c r="D3890" s="57">
        <v>1594.36</v>
      </c>
      <c r="E3890" s="56">
        <v>1632.74</v>
      </c>
    </row>
    <row r="3891" spans="1:5" ht="45" x14ac:dyDescent="0.25">
      <c r="A3891" s="51">
        <v>92558</v>
      </c>
      <c r="B3891" s="30" t="s">
        <v>14163</v>
      </c>
      <c r="C3891" s="31" t="s">
        <v>28</v>
      </c>
      <c r="D3891" s="57">
        <v>1574.11</v>
      </c>
      <c r="E3891" s="56">
        <v>1612.49</v>
      </c>
    </row>
    <row r="3892" spans="1:5" ht="33.75" x14ac:dyDescent="0.25">
      <c r="A3892" s="51">
        <v>92549</v>
      </c>
      <c r="B3892" s="30" t="s">
        <v>14164</v>
      </c>
      <c r="C3892" s="31" t="s">
        <v>28</v>
      </c>
      <c r="D3892" s="57">
        <v>2018.49</v>
      </c>
      <c r="E3892" s="56">
        <v>2073.62</v>
      </c>
    </row>
    <row r="3893" spans="1:5" ht="45" x14ac:dyDescent="0.25">
      <c r="A3893" s="51">
        <v>92559</v>
      </c>
      <c r="B3893" s="30" t="s">
        <v>14165</v>
      </c>
      <c r="C3893" s="31" t="s">
        <v>28</v>
      </c>
      <c r="D3893" s="57">
        <v>1984.16</v>
      </c>
      <c r="E3893" s="56">
        <v>2039.29</v>
      </c>
    </row>
    <row r="3894" spans="1:5" ht="33.75" x14ac:dyDescent="0.25">
      <c r="A3894" s="51">
        <v>92550</v>
      </c>
      <c r="B3894" s="30" t="s">
        <v>14166</v>
      </c>
      <c r="C3894" s="31" t="s">
        <v>28</v>
      </c>
      <c r="D3894" s="57">
        <v>2483.31</v>
      </c>
      <c r="E3894" s="56">
        <v>2542.98</v>
      </c>
    </row>
    <row r="3895" spans="1:5" ht="45" x14ac:dyDescent="0.25">
      <c r="A3895" s="51">
        <v>92560</v>
      </c>
      <c r="B3895" s="30" t="s">
        <v>14167</v>
      </c>
      <c r="C3895" s="31" t="s">
        <v>28</v>
      </c>
      <c r="D3895" s="57">
        <v>2437.8000000000002</v>
      </c>
      <c r="E3895" s="56">
        <v>2497.4699999999998</v>
      </c>
    </row>
    <row r="3896" spans="1:5" ht="33.75" x14ac:dyDescent="0.25">
      <c r="A3896" s="51">
        <v>92551</v>
      </c>
      <c r="B3896" s="30" t="s">
        <v>14168</v>
      </c>
      <c r="C3896" s="31" t="s">
        <v>28</v>
      </c>
      <c r="D3896" s="57">
        <v>2583.29</v>
      </c>
      <c r="E3896" s="56">
        <v>2642.96</v>
      </c>
    </row>
    <row r="3897" spans="1:5" ht="45" x14ac:dyDescent="0.25">
      <c r="A3897" s="51">
        <v>92561</v>
      </c>
      <c r="B3897" s="30" t="s">
        <v>14169</v>
      </c>
      <c r="C3897" s="31" t="s">
        <v>28</v>
      </c>
      <c r="D3897" s="57">
        <v>2538.0100000000002</v>
      </c>
      <c r="E3897" s="56">
        <v>2597.6799999999998</v>
      </c>
    </row>
    <row r="3898" spans="1:5" ht="33.75" x14ac:dyDescent="0.25">
      <c r="A3898" s="51">
        <v>92262</v>
      </c>
      <c r="B3898" s="30" t="s">
        <v>14170</v>
      </c>
      <c r="C3898" s="31" t="s">
        <v>28</v>
      </c>
      <c r="D3898" s="57">
        <v>748.59</v>
      </c>
      <c r="E3898" s="56">
        <v>773.66</v>
      </c>
    </row>
    <row r="3899" spans="1:5" ht="33.75" x14ac:dyDescent="0.25">
      <c r="A3899" s="51">
        <v>106149</v>
      </c>
      <c r="B3899" s="30" t="s">
        <v>14171</v>
      </c>
      <c r="C3899" s="31" t="s">
        <v>28</v>
      </c>
      <c r="D3899" s="57">
        <v>867.36</v>
      </c>
      <c r="E3899" s="56">
        <v>899.51</v>
      </c>
    </row>
    <row r="3900" spans="1:5" ht="33.75" x14ac:dyDescent="0.25">
      <c r="A3900" s="51">
        <v>106150</v>
      </c>
      <c r="B3900" s="30" t="s">
        <v>14172</v>
      </c>
      <c r="C3900" s="31" t="s">
        <v>28</v>
      </c>
      <c r="D3900" s="57">
        <v>1005.12</v>
      </c>
      <c r="E3900" s="56">
        <v>1045.49</v>
      </c>
    </row>
    <row r="3901" spans="1:5" ht="33.75" x14ac:dyDescent="0.25">
      <c r="A3901" s="51">
        <v>106151</v>
      </c>
      <c r="B3901" s="30" t="s">
        <v>14173</v>
      </c>
      <c r="C3901" s="31" t="s">
        <v>28</v>
      </c>
      <c r="D3901" s="57">
        <v>1161.8900000000001</v>
      </c>
      <c r="E3901" s="56">
        <v>1211.6199999999999</v>
      </c>
    </row>
    <row r="3902" spans="1:5" ht="33.75" x14ac:dyDescent="0.25">
      <c r="A3902" s="51">
        <v>92259</v>
      </c>
      <c r="B3902" s="30" t="s">
        <v>14174</v>
      </c>
      <c r="C3902" s="31" t="s">
        <v>28</v>
      </c>
      <c r="D3902" s="57">
        <v>471.87</v>
      </c>
      <c r="E3902" s="56">
        <v>480.44</v>
      </c>
    </row>
    <row r="3903" spans="1:5" ht="33.75" x14ac:dyDescent="0.25">
      <c r="A3903" s="51">
        <v>92260</v>
      </c>
      <c r="B3903" s="30" t="s">
        <v>14175</v>
      </c>
      <c r="C3903" s="31" t="s">
        <v>28</v>
      </c>
      <c r="D3903" s="57">
        <v>550.26</v>
      </c>
      <c r="E3903" s="56">
        <v>563.49</v>
      </c>
    </row>
    <row r="3904" spans="1:5" ht="33.75" x14ac:dyDescent="0.25">
      <c r="A3904" s="51">
        <v>92261</v>
      </c>
      <c r="B3904" s="30" t="s">
        <v>14176</v>
      </c>
      <c r="C3904" s="31" t="s">
        <v>28</v>
      </c>
      <c r="D3904" s="57">
        <v>626.27</v>
      </c>
      <c r="E3904" s="56">
        <v>644.04</v>
      </c>
    </row>
    <row r="3905" spans="1:5" ht="33.75" x14ac:dyDescent="0.25">
      <c r="A3905" s="51">
        <v>92258</v>
      </c>
      <c r="B3905" s="30" t="s">
        <v>14177</v>
      </c>
      <c r="C3905" s="31" t="s">
        <v>28</v>
      </c>
      <c r="D3905" s="57">
        <v>419.91</v>
      </c>
      <c r="E3905" s="56">
        <v>439.76</v>
      </c>
    </row>
    <row r="3906" spans="1:5" ht="33.75" x14ac:dyDescent="0.25">
      <c r="A3906" s="51">
        <v>92255</v>
      </c>
      <c r="B3906" s="30" t="s">
        <v>14178</v>
      </c>
      <c r="C3906" s="31" t="s">
        <v>28</v>
      </c>
      <c r="D3906" s="57">
        <v>195.84</v>
      </c>
      <c r="E3906" s="56">
        <v>202.81</v>
      </c>
    </row>
    <row r="3907" spans="1:5" ht="33.75" x14ac:dyDescent="0.25">
      <c r="A3907" s="51">
        <v>92256</v>
      </c>
      <c r="B3907" s="30" t="s">
        <v>14179</v>
      </c>
      <c r="C3907" s="31" t="s">
        <v>28</v>
      </c>
      <c r="D3907" s="57">
        <v>259.32</v>
      </c>
      <c r="E3907" s="56">
        <v>269.93</v>
      </c>
    </row>
    <row r="3908" spans="1:5" ht="33.75" x14ac:dyDescent="0.25">
      <c r="A3908" s="51">
        <v>92257</v>
      </c>
      <c r="B3908" s="30" t="s">
        <v>14180</v>
      </c>
      <c r="C3908" s="31" t="s">
        <v>28</v>
      </c>
      <c r="D3908" s="57">
        <v>320.86</v>
      </c>
      <c r="E3908" s="56">
        <v>335.02</v>
      </c>
    </row>
    <row r="3909" spans="1:5" ht="33.75" x14ac:dyDescent="0.25">
      <c r="A3909" s="51">
        <v>100393</v>
      </c>
      <c r="B3909" s="30" t="s">
        <v>14181</v>
      </c>
      <c r="C3909" s="31" t="s">
        <v>19</v>
      </c>
      <c r="D3909" s="57">
        <v>20.67</v>
      </c>
      <c r="E3909" s="56">
        <v>21.45</v>
      </c>
    </row>
    <row r="3910" spans="1:5" ht="33.75" x14ac:dyDescent="0.25">
      <c r="A3910" s="51">
        <v>100389</v>
      </c>
      <c r="B3910" s="30" t="s">
        <v>14182</v>
      </c>
      <c r="C3910" s="31" t="s">
        <v>19</v>
      </c>
      <c r="D3910" s="57">
        <v>17.23</v>
      </c>
      <c r="E3910" s="56">
        <v>17.88</v>
      </c>
    </row>
    <row r="3911" spans="1:5" ht="33.75" x14ac:dyDescent="0.25">
      <c r="A3911" s="51">
        <v>100395</v>
      </c>
      <c r="B3911" s="30" t="s">
        <v>14183</v>
      </c>
      <c r="C3911" s="31" t="s">
        <v>19</v>
      </c>
      <c r="D3911" s="57">
        <v>22.72</v>
      </c>
      <c r="E3911" s="56">
        <v>23.63</v>
      </c>
    </row>
    <row r="3912" spans="1:5" ht="33.75" x14ac:dyDescent="0.25">
      <c r="A3912" s="51">
        <v>100391</v>
      </c>
      <c r="B3912" s="30" t="s">
        <v>14184</v>
      </c>
      <c r="C3912" s="31" t="s">
        <v>19</v>
      </c>
      <c r="D3912" s="57">
        <v>18.989999999999998</v>
      </c>
      <c r="E3912" s="56">
        <v>19.73</v>
      </c>
    </row>
    <row r="3913" spans="1:5" ht="33.75" x14ac:dyDescent="0.25">
      <c r="A3913" s="51">
        <v>100392</v>
      </c>
      <c r="B3913" s="30" t="s">
        <v>14185</v>
      </c>
      <c r="C3913" s="31" t="s">
        <v>19</v>
      </c>
      <c r="D3913" s="57">
        <v>16.829999999999998</v>
      </c>
      <c r="E3913" s="56">
        <v>17.37</v>
      </c>
    </row>
    <row r="3914" spans="1:5" ht="33.75" x14ac:dyDescent="0.25">
      <c r="A3914" s="51">
        <v>100388</v>
      </c>
      <c r="B3914" s="30" t="s">
        <v>14186</v>
      </c>
      <c r="C3914" s="31" t="s">
        <v>19</v>
      </c>
      <c r="D3914" s="57">
        <v>21.4</v>
      </c>
      <c r="E3914" s="56">
        <v>22.07</v>
      </c>
    </row>
    <row r="3915" spans="1:5" ht="33.75" x14ac:dyDescent="0.25">
      <c r="A3915" s="51">
        <v>100394</v>
      </c>
      <c r="B3915" s="30" t="s">
        <v>14187</v>
      </c>
      <c r="C3915" s="31" t="s">
        <v>19</v>
      </c>
      <c r="D3915" s="57">
        <v>19.739999999999998</v>
      </c>
      <c r="E3915" s="56">
        <v>20.45</v>
      </c>
    </row>
    <row r="3916" spans="1:5" ht="33.75" x14ac:dyDescent="0.25">
      <c r="A3916" s="51">
        <v>100390</v>
      </c>
      <c r="B3916" s="30" t="s">
        <v>14188</v>
      </c>
      <c r="C3916" s="31" t="s">
        <v>19</v>
      </c>
      <c r="D3916" s="57">
        <v>25.12</v>
      </c>
      <c r="E3916" s="56">
        <v>26.01</v>
      </c>
    </row>
    <row r="3917" spans="1:5" ht="33.75" x14ac:dyDescent="0.25">
      <c r="A3917" s="51">
        <v>92575</v>
      </c>
      <c r="B3917" s="30" t="s">
        <v>14189</v>
      </c>
      <c r="C3917" s="31" t="s">
        <v>19</v>
      </c>
      <c r="D3917" s="57">
        <v>64.569999999999993</v>
      </c>
      <c r="E3917" s="56">
        <v>64.930000000000007</v>
      </c>
    </row>
    <row r="3918" spans="1:5" ht="45" x14ac:dyDescent="0.25">
      <c r="A3918" s="51">
        <v>92569</v>
      </c>
      <c r="B3918" s="30" t="s">
        <v>14190</v>
      </c>
      <c r="C3918" s="31" t="s">
        <v>19</v>
      </c>
      <c r="D3918" s="57">
        <v>70.38</v>
      </c>
      <c r="E3918" s="56">
        <v>70.739999999999995</v>
      </c>
    </row>
    <row r="3919" spans="1:5" ht="33.75" x14ac:dyDescent="0.25">
      <c r="A3919" s="51">
        <v>92578</v>
      </c>
      <c r="B3919" s="30" t="s">
        <v>14191</v>
      </c>
      <c r="C3919" s="31" t="s">
        <v>19</v>
      </c>
      <c r="D3919" s="57">
        <v>67.11</v>
      </c>
      <c r="E3919" s="56">
        <v>67.569999999999993</v>
      </c>
    </row>
    <row r="3920" spans="1:5" ht="45" x14ac:dyDescent="0.25">
      <c r="A3920" s="51">
        <v>92572</v>
      </c>
      <c r="B3920" s="30" t="s">
        <v>14192</v>
      </c>
      <c r="C3920" s="31" t="s">
        <v>19</v>
      </c>
      <c r="D3920" s="57">
        <v>72.81</v>
      </c>
      <c r="E3920" s="56">
        <v>73.31</v>
      </c>
    </row>
    <row r="3921" spans="1:5" ht="33.75" x14ac:dyDescent="0.25">
      <c r="A3921" s="51">
        <v>92576</v>
      </c>
      <c r="B3921" s="30" t="s">
        <v>14193</v>
      </c>
      <c r="C3921" s="31" t="s">
        <v>19</v>
      </c>
      <c r="D3921" s="57">
        <v>35.54</v>
      </c>
      <c r="E3921" s="56">
        <v>35.69</v>
      </c>
    </row>
    <row r="3922" spans="1:5" ht="33.75" x14ac:dyDescent="0.25">
      <c r="A3922" s="51">
        <v>92570</v>
      </c>
      <c r="B3922" s="30" t="s">
        <v>14194</v>
      </c>
      <c r="C3922" s="31" t="s">
        <v>19</v>
      </c>
      <c r="D3922" s="57">
        <v>44.73</v>
      </c>
      <c r="E3922" s="56">
        <v>44.91</v>
      </c>
    </row>
    <row r="3923" spans="1:5" ht="33.75" x14ac:dyDescent="0.25">
      <c r="A3923" s="51">
        <v>92579</v>
      </c>
      <c r="B3923" s="30" t="s">
        <v>14195</v>
      </c>
      <c r="C3923" s="31" t="s">
        <v>19</v>
      </c>
      <c r="D3923" s="57">
        <v>36.979999999999997</v>
      </c>
      <c r="E3923" s="56">
        <v>37.18</v>
      </c>
    </row>
    <row r="3924" spans="1:5" ht="33.75" x14ac:dyDescent="0.25">
      <c r="A3924" s="51">
        <v>92573</v>
      </c>
      <c r="B3924" s="30" t="s">
        <v>14196</v>
      </c>
      <c r="C3924" s="31" t="s">
        <v>19</v>
      </c>
      <c r="D3924" s="57">
        <v>46.54</v>
      </c>
      <c r="E3924" s="56">
        <v>46.8</v>
      </c>
    </row>
    <row r="3925" spans="1:5" ht="33.75" x14ac:dyDescent="0.25">
      <c r="A3925" s="51">
        <v>92574</v>
      </c>
      <c r="B3925" s="30" t="s">
        <v>14197</v>
      </c>
      <c r="C3925" s="31" t="s">
        <v>19</v>
      </c>
      <c r="D3925" s="57">
        <v>128.72999999999999</v>
      </c>
      <c r="E3925" s="56">
        <v>129.66</v>
      </c>
    </row>
    <row r="3926" spans="1:5" ht="45" x14ac:dyDescent="0.25">
      <c r="A3926" s="51">
        <v>92568</v>
      </c>
      <c r="B3926" s="30" t="s">
        <v>14198</v>
      </c>
      <c r="C3926" s="31" t="s">
        <v>19</v>
      </c>
      <c r="D3926" s="57">
        <v>137.5</v>
      </c>
      <c r="E3926" s="56">
        <v>138.38</v>
      </c>
    </row>
    <row r="3927" spans="1:5" ht="33.75" x14ac:dyDescent="0.25">
      <c r="A3927" s="51">
        <v>92577</v>
      </c>
      <c r="B3927" s="30" t="s">
        <v>14199</v>
      </c>
      <c r="C3927" s="31" t="s">
        <v>19</v>
      </c>
      <c r="D3927" s="57">
        <v>143.97</v>
      </c>
      <c r="E3927" s="56">
        <v>145.1</v>
      </c>
    </row>
    <row r="3928" spans="1:5" ht="45" x14ac:dyDescent="0.25">
      <c r="A3928" s="51">
        <v>92571</v>
      </c>
      <c r="B3928" s="30" t="s">
        <v>14200</v>
      </c>
      <c r="C3928" s="31" t="s">
        <v>19</v>
      </c>
      <c r="D3928" s="57">
        <v>141.38</v>
      </c>
      <c r="E3928" s="56">
        <v>142.43</v>
      </c>
    </row>
    <row r="3929" spans="1:5" ht="33.75" x14ac:dyDescent="0.25">
      <c r="A3929" s="51">
        <v>92581</v>
      </c>
      <c r="B3929" s="30" t="s">
        <v>14201</v>
      </c>
      <c r="C3929" s="31" t="s">
        <v>19</v>
      </c>
      <c r="D3929" s="57">
        <v>50.33</v>
      </c>
      <c r="E3929" s="56">
        <v>50.81</v>
      </c>
    </row>
    <row r="3930" spans="1:5" ht="45" x14ac:dyDescent="0.25">
      <c r="A3930" s="51">
        <v>104314</v>
      </c>
      <c r="B3930" s="30" t="s">
        <v>14202</v>
      </c>
      <c r="C3930" s="31" t="s">
        <v>87</v>
      </c>
      <c r="D3930" s="57">
        <v>11.17</v>
      </c>
      <c r="E3930" s="56">
        <v>11.28</v>
      </c>
    </row>
    <row r="3931" spans="1:5" ht="45" x14ac:dyDescent="0.25">
      <c r="A3931" s="51">
        <v>92580</v>
      </c>
      <c r="B3931" s="30" t="s">
        <v>14203</v>
      </c>
      <c r="C3931" s="31" t="s">
        <v>19</v>
      </c>
      <c r="D3931" s="57">
        <v>48.48</v>
      </c>
      <c r="E3931" s="56">
        <v>49</v>
      </c>
    </row>
    <row r="3932" spans="1:5" ht="33.75" x14ac:dyDescent="0.25">
      <c r="A3932" s="51">
        <v>92539</v>
      </c>
      <c r="B3932" s="30" t="s">
        <v>14204</v>
      </c>
      <c r="C3932" s="31" t="s">
        <v>19</v>
      </c>
      <c r="D3932" s="57">
        <v>90.72</v>
      </c>
      <c r="E3932" s="56">
        <v>92.49</v>
      </c>
    </row>
    <row r="3933" spans="1:5" ht="33.75" x14ac:dyDescent="0.25">
      <c r="A3933" s="51">
        <v>92540</v>
      </c>
      <c r="B3933" s="30" t="s">
        <v>14205</v>
      </c>
      <c r="C3933" s="31" t="s">
        <v>19</v>
      </c>
      <c r="D3933" s="57">
        <v>101.38</v>
      </c>
      <c r="E3933" s="56">
        <v>103.57</v>
      </c>
    </row>
    <row r="3934" spans="1:5" ht="33.75" x14ac:dyDescent="0.25">
      <c r="A3934" s="51">
        <v>92544</v>
      </c>
      <c r="B3934" s="30" t="s">
        <v>14206</v>
      </c>
      <c r="C3934" s="31" t="s">
        <v>19</v>
      </c>
      <c r="D3934" s="57">
        <v>22.41</v>
      </c>
      <c r="E3934" s="56">
        <v>22.81</v>
      </c>
    </row>
    <row r="3935" spans="1:5" ht="45" x14ac:dyDescent="0.25">
      <c r="A3935" s="51">
        <v>92543</v>
      </c>
      <c r="B3935" s="30" t="s">
        <v>14207</v>
      </c>
      <c r="C3935" s="31" t="s">
        <v>19</v>
      </c>
      <c r="D3935" s="57">
        <v>28.02</v>
      </c>
      <c r="E3935" s="56">
        <v>28.5</v>
      </c>
    </row>
    <row r="3936" spans="1:5" ht="22.5" x14ac:dyDescent="0.25">
      <c r="A3936" s="51">
        <v>97725</v>
      </c>
      <c r="B3936" s="30" t="s">
        <v>6573</v>
      </c>
      <c r="C3936" s="31" t="s">
        <v>29</v>
      </c>
      <c r="D3936" s="57">
        <v>0</v>
      </c>
      <c r="E3936" s="56">
        <v>0</v>
      </c>
    </row>
    <row r="3937" spans="1:5" ht="22.5" x14ac:dyDescent="0.25">
      <c r="A3937" s="51">
        <v>97721</v>
      </c>
      <c r="B3937" s="30" t="s">
        <v>6574</v>
      </c>
      <c r="C3937" s="31" t="s">
        <v>29</v>
      </c>
      <c r="D3937" s="57">
        <v>0</v>
      </c>
      <c r="E3937" s="56">
        <v>0</v>
      </c>
    </row>
    <row r="3938" spans="1:5" ht="22.5" x14ac:dyDescent="0.25">
      <c r="A3938" s="51">
        <v>97722</v>
      </c>
      <c r="B3938" s="30" t="s">
        <v>13360</v>
      </c>
      <c r="C3938" s="31" t="s">
        <v>29</v>
      </c>
      <c r="D3938" s="57">
        <v>0</v>
      </c>
      <c r="E3938" s="56">
        <v>0</v>
      </c>
    </row>
    <row r="3939" spans="1:5" ht="22.5" x14ac:dyDescent="0.25">
      <c r="A3939" s="51">
        <v>97724</v>
      </c>
      <c r="B3939" s="30" t="s">
        <v>6575</v>
      </c>
      <c r="C3939" s="31" t="s">
        <v>29</v>
      </c>
      <c r="D3939" s="57">
        <v>0</v>
      </c>
      <c r="E3939" s="56">
        <v>0</v>
      </c>
    </row>
    <row r="3940" spans="1:5" ht="22.5" x14ac:dyDescent="0.25">
      <c r="A3940" s="51">
        <v>97719</v>
      </c>
      <c r="B3940" s="30" t="s">
        <v>6576</v>
      </c>
      <c r="C3940" s="31" t="s">
        <v>29</v>
      </c>
      <c r="D3940" s="57">
        <v>0</v>
      </c>
      <c r="E3940" s="56">
        <v>0</v>
      </c>
    </row>
    <row r="3941" spans="1:5" ht="22.5" x14ac:dyDescent="0.25">
      <c r="A3941" s="51">
        <v>97723</v>
      </c>
      <c r="B3941" s="30" t="s">
        <v>6577</v>
      </c>
      <c r="C3941" s="31" t="s">
        <v>29</v>
      </c>
      <c r="D3941" s="57">
        <v>0</v>
      </c>
      <c r="E3941" s="56">
        <v>0</v>
      </c>
    </row>
    <row r="3942" spans="1:5" ht="22.5" x14ac:dyDescent="0.25">
      <c r="A3942" s="51">
        <v>104946</v>
      </c>
      <c r="B3942" s="30" t="s">
        <v>6578</v>
      </c>
      <c r="C3942" s="31" t="s">
        <v>29</v>
      </c>
      <c r="D3942" s="57">
        <v>0</v>
      </c>
      <c r="E3942" s="56">
        <v>0</v>
      </c>
    </row>
    <row r="3943" spans="1:5" ht="22.5" x14ac:dyDescent="0.25">
      <c r="A3943" s="51">
        <v>104944</v>
      </c>
      <c r="B3943" s="30" t="s">
        <v>6579</v>
      </c>
      <c r="C3943" s="31" t="s">
        <v>29</v>
      </c>
      <c r="D3943" s="57">
        <v>0</v>
      </c>
      <c r="E3943" s="56">
        <v>0</v>
      </c>
    </row>
    <row r="3944" spans="1:5" ht="22.5" x14ac:dyDescent="0.25">
      <c r="A3944" s="51">
        <v>104945</v>
      </c>
      <c r="B3944" s="30" t="s">
        <v>6580</v>
      </c>
      <c r="C3944" s="31" t="s">
        <v>29</v>
      </c>
      <c r="D3944" s="57">
        <v>0</v>
      </c>
      <c r="E3944" s="56">
        <v>0</v>
      </c>
    </row>
    <row r="3945" spans="1:5" ht="22.5" x14ac:dyDescent="0.25">
      <c r="A3945" s="51">
        <v>97720</v>
      </c>
      <c r="B3945" s="30" t="s">
        <v>6581</v>
      </c>
      <c r="C3945" s="31" t="s">
        <v>29</v>
      </c>
      <c r="D3945" s="57">
        <v>0</v>
      </c>
      <c r="E3945" s="56">
        <v>0</v>
      </c>
    </row>
    <row r="3946" spans="1:5" ht="22.5" x14ac:dyDescent="0.25">
      <c r="A3946" s="51">
        <v>97740</v>
      </c>
      <c r="B3946" s="30" t="s">
        <v>4719</v>
      </c>
      <c r="C3946" s="31" t="s">
        <v>29</v>
      </c>
      <c r="D3946" s="57">
        <v>2034.63</v>
      </c>
      <c r="E3946" s="56">
        <v>2078.7199999999998</v>
      </c>
    </row>
    <row r="3947" spans="1:5" ht="33.75" x14ac:dyDescent="0.25">
      <c r="A3947" s="51">
        <v>97738</v>
      </c>
      <c r="B3947" s="30" t="s">
        <v>5495</v>
      </c>
      <c r="C3947" s="31" t="s">
        <v>29</v>
      </c>
      <c r="D3947" s="57">
        <v>3894.35</v>
      </c>
      <c r="E3947" s="56">
        <v>4039.76</v>
      </c>
    </row>
    <row r="3948" spans="1:5" ht="22.5" x14ac:dyDescent="0.25">
      <c r="A3948" s="51">
        <v>97739</v>
      </c>
      <c r="B3948" s="30" t="s">
        <v>4718</v>
      </c>
      <c r="C3948" s="31" t="s">
        <v>29</v>
      </c>
      <c r="D3948" s="57">
        <v>2875.24</v>
      </c>
      <c r="E3948" s="56">
        <v>2970.29</v>
      </c>
    </row>
    <row r="3949" spans="1:5" ht="22.5" x14ac:dyDescent="0.25">
      <c r="A3949" s="51">
        <v>97736</v>
      </c>
      <c r="B3949" s="30" t="s">
        <v>4717</v>
      </c>
      <c r="C3949" s="31" t="s">
        <v>29</v>
      </c>
      <c r="D3949" s="57">
        <v>1524.47</v>
      </c>
      <c r="E3949" s="56">
        <v>1557.89</v>
      </c>
    </row>
    <row r="3950" spans="1:5" ht="22.5" x14ac:dyDescent="0.25">
      <c r="A3950" s="51">
        <v>97734</v>
      </c>
      <c r="B3950" s="30" t="s">
        <v>4715</v>
      </c>
      <c r="C3950" s="31" t="s">
        <v>29</v>
      </c>
      <c r="D3950" s="57">
        <v>3032.55</v>
      </c>
      <c r="E3950" s="56">
        <v>3153.44</v>
      </c>
    </row>
    <row r="3951" spans="1:5" ht="22.5" x14ac:dyDescent="0.25">
      <c r="A3951" s="51">
        <v>97735</v>
      </c>
      <c r="B3951" s="30" t="s">
        <v>4716</v>
      </c>
      <c r="C3951" s="31" t="s">
        <v>29</v>
      </c>
      <c r="D3951" s="57">
        <v>2493.62</v>
      </c>
      <c r="E3951" s="56">
        <v>2583.7199999999998</v>
      </c>
    </row>
    <row r="3952" spans="1:5" ht="22.5" x14ac:dyDescent="0.25">
      <c r="A3952" s="51">
        <v>97737</v>
      </c>
      <c r="B3952" s="30" t="s">
        <v>5606</v>
      </c>
      <c r="C3952" s="31" t="s">
        <v>29</v>
      </c>
      <c r="D3952" s="57">
        <v>3220.76</v>
      </c>
      <c r="E3952" s="56">
        <v>3328.37</v>
      </c>
    </row>
    <row r="3953" spans="1:5" ht="22.5" x14ac:dyDescent="0.25">
      <c r="A3953" s="51">
        <v>97733</v>
      </c>
      <c r="B3953" s="30" t="s">
        <v>4714</v>
      </c>
      <c r="C3953" s="31" t="s">
        <v>29</v>
      </c>
      <c r="D3953" s="57">
        <v>3425.9</v>
      </c>
      <c r="E3953" s="56">
        <v>3560.87</v>
      </c>
    </row>
    <row r="3954" spans="1:5" ht="22.5" x14ac:dyDescent="0.25">
      <c r="A3954" s="51">
        <v>98616</v>
      </c>
      <c r="B3954" s="30" t="s">
        <v>12102</v>
      </c>
      <c r="C3954" s="31" t="s">
        <v>19</v>
      </c>
      <c r="D3954" s="57">
        <v>258.33999999999997</v>
      </c>
      <c r="E3954" s="56">
        <v>260.68</v>
      </c>
    </row>
    <row r="3955" spans="1:5" ht="22.5" x14ac:dyDescent="0.25">
      <c r="A3955" s="51">
        <v>98619</v>
      </c>
      <c r="B3955" s="30" t="s">
        <v>12103</v>
      </c>
      <c r="C3955" s="31" t="s">
        <v>19</v>
      </c>
      <c r="D3955" s="57">
        <v>282.52</v>
      </c>
      <c r="E3955" s="56">
        <v>284.56</v>
      </c>
    </row>
    <row r="3956" spans="1:5" ht="22.5" x14ac:dyDescent="0.25">
      <c r="A3956" s="51">
        <v>98622</v>
      </c>
      <c r="B3956" s="30" t="s">
        <v>12104</v>
      </c>
      <c r="C3956" s="31" t="s">
        <v>19</v>
      </c>
      <c r="D3956" s="57">
        <v>434.93</v>
      </c>
      <c r="E3956" s="56">
        <v>438.14</v>
      </c>
    </row>
    <row r="3957" spans="1:5" ht="22.5" x14ac:dyDescent="0.25">
      <c r="A3957" s="51">
        <v>98625</v>
      </c>
      <c r="B3957" s="30" t="s">
        <v>12105</v>
      </c>
      <c r="C3957" s="31" t="s">
        <v>19</v>
      </c>
      <c r="D3957" s="57">
        <v>458.01</v>
      </c>
      <c r="E3957" s="56">
        <v>460.25</v>
      </c>
    </row>
    <row r="3958" spans="1:5" ht="22.5" x14ac:dyDescent="0.25">
      <c r="A3958" s="51">
        <v>105918</v>
      </c>
      <c r="B3958" s="30" t="s">
        <v>12106</v>
      </c>
      <c r="C3958" s="31" t="s">
        <v>19</v>
      </c>
      <c r="D3958" s="57">
        <v>0</v>
      </c>
      <c r="E3958" s="56">
        <v>0</v>
      </c>
    </row>
    <row r="3959" spans="1:5" ht="22.5" x14ac:dyDescent="0.25">
      <c r="A3959" s="51">
        <v>98631</v>
      </c>
      <c r="B3959" s="30" t="s">
        <v>12107</v>
      </c>
      <c r="C3959" s="31" t="s">
        <v>19</v>
      </c>
      <c r="D3959" s="57">
        <v>0</v>
      </c>
      <c r="E3959" s="56">
        <v>0</v>
      </c>
    </row>
    <row r="3960" spans="1:5" ht="22.5" x14ac:dyDescent="0.25">
      <c r="A3960" s="51">
        <v>98637</v>
      </c>
      <c r="B3960" s="30" t="s">
        <v>12108</v>
      </c>
      <c r="C3960" s="31" t="s">
        <v>29</v>
      </c>
      <c r="D3960" s="57">
        <v>0</v>
      </c>
      <c r="E3960" s="56">
        <v>0</v>
      </c>
    </row>
    <row r="3961" spans="1:5" ht="22.5" x14ac:dyDescent="0.25">
      <c r="A3961" s="51">
        <v>98641</v>
      </c>
      <c r="B3961" s="30" t="s">
        <v>12109</v>
      </c>
      <c r="C3961" s="31" t="s">
        <v>29</v>
      </c>
      <c r="D3961" s="57">
        <v>0</v>
      </c>
      <c r="E3961" s="56">
        <v>0</v>
      </c>
    </row>
    <row r="3962" spans="1:5" ht="22.5" x14ac:dyDescent="0.25">
      <c r="A3962" s="51">
        <v>98645</v>
      </c>
      <c r="B3962" s="30" t="s">
        <v>12110</v>
      </c>
      <c r="C3962" s="31" t="s">
        <v>29</v>
      </c>
      <c r="D3962" s="57">
        <v>0</v>
      </c>
      <c r="E3962" s="56">
        <v>0</v>
      </c>
    </row>
    <row r="3963" spans="1:5" ht="22.5" x14ac:dyDescent="0.25">
      <c r="A3963" s="51">
        <v>98649</v>
      </c>
      <c r="B3963" s="30" t="s">
        <v>12111</v>
      </c>
      <c r="C3963" s="31" t="s">
        <v>29</v>
      </c>
      <c r="D3963" s="57">
        <v>0</v>
      </c>
      <c r="E3963" s="56">
        <v>0</v>
      </c>
    </row>
    <row r="3964" spans="1:5" ht="22.5" x14ac:dyDescent="0.25">
      <c r="A3964" s="51">
        <v>98653</v>
      </c>
      <c r="B3964" s="30" t="s">
        <v>12112</v>
      </c>
      <c r="C3964" s="31" t="s">
        <v>29</v>
      </c>
      <c r="D3964" s="57">
        <v>0</v>
      </c>
      <c r="E3964" s="56">
        <v>0</v>
      </c>
    </row>
    <row r="3965" spans="1:5" ht="22.5" x14ac:dyDescent="0.25">
      <c r="A3965" s="51">
        <v>98657</v>
      </c>
      <c r="B3965" s="30" t="s">
        <v>12113</v>
      </c>
      <c r="C3965" s="31" t="s">
        <v>25</v>
      </c>
      <c r="D3965" s="57">
        <v>702.17</v>
      </c>
      <c r="E3965" s="56">
        <v>716.32</v>
      </c>
    </row>
    <row r="3966" spans="1:5" ht="22.5" x14ac:dyDescent="0.25">
      <c r="A3966" s="51">
        <v>100344</v>
      </c>
      <c r="B3966" s="30" t="s">
        <v>5899</v>
      </c>
      <c r="C3966" s="31" t="s">
        <v>87</v>
      </c>
      <c r="D3966" s="57">
        <v>11.75</v>
      </c>
      <c r="E3966" s="56">
        <v>11.92</v>
      </c>
    </row>
    <row r="3967" spans="1:5" ht="22.5" x14ac:dyDescent="0.25">
      <c r="A3967" s="51">
        <v>100345</v>
      </c>
      <c r="B3967" s="30" t="s">
        <v>5900</v>
      </c>
      <c r="C3967" s="31" t="s">
        <v>87</v>
      </c>
      <c r="D3967" s="57">
        <v>9.11</v>
      </c>
      <c r="E3967" s="56">
        <v>9.1999999999999993</v>
      </c>
    </row>
    <row r="3968" spans="1:5" ht="22.5" x14ac:dyDescent="0.25">
      <c r="A3968" s="51">
        <v>100346</v>
      </c>
      <c r="B3968" s="30" t="s">
        <v>5901</v>
      </c>
      <c r="C3968" s="31" t="s">
        <v>87</v>
      </c>
      <c r="D3968" s="57">
        <v>8.69</v>
      </c>
      <c r="E3968" s="56">
        <v>8.75</v>
      </c>
    </row>
    <row r="3969" spans="1:5" ht="22.5" x14ac:dyDescent="0.25">
      <c r="A3969" s="51">
        <v>100347</v>
      </c>
      <c r="B3969" s="30" t="s">
        <v>5902</v>
      </c>
      <c r="C3969" s="31" t="s">
        <v>87</v>
      </c>
      <c r="D3969" s="57">
        <v>9.77</v>
      </c>
      <c r="E3969" s="56">
        <v>9.81</v>
      </c>
    </row>
    <row r="3970" spans="1:5" ht="22.5" x14ac:dyDescent="0.25">
      <c r="A3970" s="51">
        <v>100348</v>
      </c>
      <c r="B3970" s="30" t="s">
        <v>5903</v>
      </c>
      <c r="C3970" s="31" t="s">
        <v>87</v>
      </c>
      <c r="D3970" s="57">
        <v>9.6</v>
      </c>
      <c r="E3970" s="56">
        <v>9.64</v>
      </c>
    </row>
    <row r="3971" spans="1:5" ht="22.5" x14ac:dyDescent="0.25">
      <c r="A3971" s="51">
        <v>100342</v>
      </c>
      <c r="B3971" s="30" t="s">
        <v>5897</v>
      </c>
      <c r="C3971" s="31" t="s">
        <v>87</v>
      </c>
      <c r="D3971" s="57">
        <v>16.34</v>
      </c>
      <c r="E3971" s="56">
        <v>16.760000000000002</v>
      </c>
    </row>
    <row r="3972" spans="1:5" ht="22.5" x14ac:dyDescent="0.25">
      <c r="A3972" s="51">
        <v>100343</v>
      </c>
      <c r="B3972" s="30" t="s">
        <v>5898</v>
      </c>
      <c r="C3972" s="31" t="s">
        <v>87</v>
      </c>
      <c r="D3972" s="57">
        <v>14.36</v>
      </c>
      <c r="E3972" s="56">
        <v>14.65</v>
      </c>
    </row>
    <row r="3973" spans="1:5" ht="22.5" x14ac:dyDescent="0.25">
      <c r="A3973" s="51">
        <v>100349</v>
      </c>
      <c r="B3973" s="30" t="s">
        <v>5904</v>
      </c>
      <c r="C3973" s="31" t="s">
        <v>29</v>
      </c>
      <c r="D3973" s="57">
        <v>688.82</v>
      </c>
      <c r="E3973" s="56">
        <v>690.61</v>
      </c>
    </row>
    <row r="3974" spans="1:5" ht="33.75" x14ac:dyDescent="0.25">
      <c r="A3974" s="51">
        <v>100336</v>
      </c>
      <c r="B3974" s="30" t="s">
        <v>6582</v>
      </c>
      <c r="C3974" s="31" t="s">
        <v>19</v>
      </c>
      <c r="D3974" s="57">
        <v>0</v>
      </c>
      <c r="E3974" s="56">
        <v>0</v>
      </c>
    </row>
    <row r="3975" spans="1:5" ht="33.75" x14ac:dyDescent="0.25">
      <c r="A3975" s="51">
        <v>100337</v>
      </c>
      <c r="B3975" s="30" t="s">
        <v>6583</v>
      </c>
      <c r="C3975" s="31" t="s">
        <v>19</v>
      </c>
      <c r="D3975" s="57">
        <v>0</v>
      </c>
      <c r="E3975" s="56">
        <v>0</v>
      </c>
    </row>
    <row r="3976" spans="1:5" ht="33.75" x14ac:dyDescent="0.25">
      <c r="A3976" s="51">
        <v>100339</v>
      </c>
      <c r="B3976" s="30" t="s">
        <v>6584</v>
      </c>
      <c r="C3976" s="31" t="s">
        <v>19</v>
      </c>
      <c r="D3976" s="57">
        <v>0</v>
      </c>
      <c r="E3976" s="56">
        <v>0</v>
      </c>
    </row>
    <row r="3977" spans="1:5" ht="33.75" x14ac:dyDescent="0.25">
      <c r="A3977" s="51">
        <v>100340</v>
      </c>
      <c r="B3977" s="30" t="s">
        <v>6585</v>
      </c>
      <c r="C3977" s="31" t="s">
        <v>19</v>
      </c>
      <c r="D3977" s="57">
        <v>0</v>
      </c>
      <c r="E3977" s="56">
        <v>0</v>
      </c>
    </row>
    <row r="3978" spans="1:5" ht="22.5" x14ac:dyDescent="0.25">
      <c r="A3978" s="51">
        <v>105805</v>
      </c>
      <c r="B3978" s="30" t="s">
        <v>6586</v>
      </c>
      <c r="C3978" s="31" t="s">
        <v>19</v>
      </c>
      <c r="D3978" s="57">
        <v>874.07</v>
      </c>
      <c r="E3978" s="56">
        <v>879.42</v>
      </c>
    </row>
    <row r="3979" spans="1:5" ht="22.5" x14ac:dyDescent="0.25">
      <c r="A3979" s="51">
        <v>105806</v>
      </c>
      <c r="B3979" s="30" t="s">
        <v>6587</v>
      </c>
      <c r="C3979" s="31" t="s">
        <v>19</v>
      </c>
      <c r="D3979" s="57">
        <v>558.95000000000005</v>
      </c>
      <c r="E3979" s="56">
        <v>563.28</v>
      </c>
    </row>
    <row r="3980" spans="1:5" ht="22.5" x14ac:dyDescent="0.25">
      <c r="A3980" s="51">
        <v>105807</v>
      </c>
      <c r="B3980" s="30" t="s">
        <v>6588</v>
      </c>
      <c r="C3980" s="31" t="s">
        <v>19</v>
      </c>
      <c r="D3980" s="57">
        <v>701.71</v>
      </c>
      <c r="E3980" s="56">
        <v>706.32</v>
      </c>
    </row>
    <row r="3981" spans="1:5" ht="22.5" x14ac:dyDescent="0.25">
      <c r="A3981" s="51">
        <v>105808</v>
      </c>
      <c r="B3981" s="30" t="s">
        <v>6589</v>
      </c>
      <c r="C3981" s="31" t="s">
        <v>19</v>
      </c>
      <c r="D3981" s="57">
        <v>465.37</v>
      </c>
      <c r="E3981" s="56">
        <v>469.22</v>
      </c>
    </row>
    <row r="3982" spans="1:5" ht="33.75" x14ac:dyDescent="0.25">
      <c r="A3982" s="51">
        <v>100341</v>
      </c>
      <c r="B3982" s="30" t="s">
        <v>5896</v>
      </c>
      <c r="C3982" s="31" t="s">
        <v>19</v>
      </c>
      <c r="D3982" s="57">
        <v>41.09</v>
      </c>
      <c r="E3982" s="56">
        <v>42.31</v>
      </c>
    </row>
    <row r="3983" spans="1:5" ht="33.75" x14ac:dyDescent="0.25">
      <c r="A3983" s="51">
        <v>100351</v>
      </c>
      <c r="B3983" s="30" t="s">
        <v>12114</v>
      </c>
      <c r="C3983" s="31" t="s">
        <v>19</v>
      </c>
      <c r="D3983" s="57">
        <v>0</v>
      </c>
      <c r="E3983" s="56">
        <v>0</v>
      </c>
    </row>
    <row r="3984" spans="1:5" ht="33.75" x14ac:dyDescent="0.25">
      <c r="A3984" s="51">
        <v>100353</v>
      </c>
      <c r="B3984" s="30" t="s">
        <v>12115</v>
      </c>
      <c r="C3984" s="31" t="s">
        <v>19</v>
      </c>
      <c r="D3984" s="57">
        <v>0</v>
      </c>
      <c r="E3984" s="56">
        <v>0</v>
      </c>
    </row>
    <row r="3985" spans="1:5" ht="22.5" x14ac:dyDescent="0.25">
      <c r="A3985" s="51">
        <v>100350</v>
      </c>
      <c r="B3985" s="30" t="s">
        <v>6590</v>
      </c>
      <c r="C3985" s="31" t="s">
        <v>19</v>
      </c>
      <c r="D3985" s="57">
        <v>0</v>
      </c>
      <c r="E3985" s="56">
        <v>0</v>
      </c>
    </row>
    <row r="3986" spans="1:5" ht="33.75" x14ac:dyDescent="0.25">
      <c r="A3986" s="51">
        <v>105043</v>
      </c>
      <c r="B3986" s="30" t="s">
        <v>6591</v>
      </c>
      <c r="C3986" s="31" t="s">
        <v>25</v>
      </c>
      <c r="D3986" s="57">
        <v>0</v>
      </c>
      <c r="E3986" s="56">
        <v>0</v>
      </c>
    </row>
    <row r="3987" spans="1:5" ht="33.75" x14ac:dyDescent="0.25">
      <c r="A3987" s="51">
        <v>105047</v>
      </c>
      <c r="B3987" s="30" t="s">
        <v>6592</v>
      </c>
      <c r="C3987" s="31" t="s">
        <v>25</v>
      </c>
      <c r="D3987" s="57">
        <v>0</v>
      </c>
      <c r="E3987" s="56">
        <v>0</v>
      </c>
    </row>
    <row r="3988" spans="1:5" ht="33.75" x14ac:dyDescent="0.25">
      <c r="A3988" s="51">
        <v>105044</v>
      </c>
      <c r="B3988" s="30" t="s">
        <v>6593</v>
      </c>
      <c r="C3988" s="31" t="s">
        <v>25</v>
      </c>
      <c r="D3988" s="57">
        <v>0</v>
      </c>
      <c r="E3988" s="56">
        <v>0</v>
      </c>
    </row>
    <row r="3989" spans="1:5" ht="33.75" x14ac:dyDescent="0.25">
      <c r="A3989" s="51">
        <v>105094</v>
      </c>
      <c r="B3989" s="30" t="s">
        <v>6594</v>
      </c>
      <c r="C3989" s="31" t="s">
        <v>25</v>
      </c>
      <c r="D3989" s="57">
        <v>0</v>
      </c>
      <c r="E3989" s="56">
        <v>0</v>
      </c>
    </row>
    <row r="3990" spans="1:5" ht="33.75" x14ac:dyDescent="0.25">
      <c r="A3990" s="51">
        <v>105096</v>
      </c>
      <c r="B3990" s="30" t="s">
        <v>6595</v>
      </c>
      <c r="C3990" s="31" t="s">
        <v>25</v>
      </c>
      <c r="D3990" s="57">
        <v>0</v>
      </c>
      <c r="E3990" s="56">
        <v>0</v>
      </c>
    </row>
    <row r="3991" spans="1:5" ht="33.75" x14ac:dyDescent="0.25">
      <c r="A3991" s="51">
        <v>105048</v>
      </c>
      <c r="B3991" s="30" t="s">
        <v>6596</v>
      </c>
      <c r="C3991" s="31" t="s">
        <v>25</v>
      </c>
      <c r="D3991" s="57">
        <v>0</v>
      </c>
      <c r="E3991" s="56">
        <v>0</v>
      </c>
    </row>
    <row r="3992" spans="1:5" ht="33.75" x14ac:dyDescent="0.25">
      <c r="A3992" s="51">
        <v>105097</v>
      </c>
      <c r="B3992" s="30" t="s">
        <v>6597</v>
      </c>
      <c r="C3992" s="31" t="s">
        <v>25</v>
      </c>
      <c r="D3992" s="57">
        <v>0</v>
      </c>
      <c r="E3992" s="56">
        <v>0</v>
      </c>
    </row>
    <row r="3993" spans="1:5" ht="33.75" x14ac:dyDescent="0.25">
      <c r="A3993" s="51">
        <v>105049</v>
      </c>
      <c r="B3993" s="30" t="s">
        <v>6598</v>
      </c>
      <c r="C3993" s="31" t="s">
        <v>25</v>
      </c>
      <c r="D3993" s="57">
        <v>0</v>
      </c>
      <c r="E3993" s="56">
        <v>0</v>
      </c>
    </row>
    <row r="3994" spans="1:5" ht="33.75" x14ac:dyDescent="0.25">
      <c r="A3994" s="51">
        <v>105051</v>
      </c>
      <c r="B3994" s="30" t="s">
        <v>6599</v>
      </c>
      <c r="C3994" s="31" t="s">
        <v>25</v>
      </c>
      <c r="D3994" s="57">
        <v>0</v>
      </c>
      <c r="E3994" s="56">
        <v>0</v>
      </c>
    </row>
    <row r="3995" spans="1:5" ht="33.75" x14ac:dyDescent="0.25">
      <c r="A3995" s="51">
        <v>105054</v>
      </c>
      <c r="B3995" s="30" t="s">
        <v>6600</v>
      </c>
      <c r="C3995" s="31" t="s">
        <v>25</v>
      </c>
      <c r="D3995" s="57">
        <v>0</v>
      </c>
      <c r="E3995" s="56">
        <v>0</v>
      </c>
    </row>
    <row r="3996" spans="1:5" ht="33.75" x14ac:dyDescent="0.25">
      <c r="A3996" s="51">
        <v>105052</v>
      </c>
      <c r="B3996" s="30" t="s">
        <v>6601</v>
      </c>
      <c r="C3996" s="31" t="s">
        <v>25</v>
      </c>
      <c r="D3996" s="57">
        <v>0</v>
      </c>
      <c r="E3996" s="56">
        <v>0</v>
      </c>
    </row>
    <row r="3997" spans="1:5" ht="33.75" x14ac:dyDescent="0.25">
      <c r="A3997" s="51">
        <v>105055</v>
      </c>
      <c r="B3997" s="30" t="s">
        <v>6602</v>
      </c>
      <c r="C3997" s="31" t="s">
        <v>25</v>
      </c>
      <c r="D3997" s="57">
        <v>0</v>
      </c>
      <c r="E3997" s="56">
        <v>0</v>
      </c>
    </row>
    <row r="3998" spans="1:5" ht="33.75" x14ac:dyDescent="0.25">
      <c r="A3998" s="51">
        <v>105065</v>
      </c>
      <c r="B3998" s="30" t="s">
        <v>6603</v>
      </c>
      <c r="C3998" s="31" t="s">
        <v>25</v>
      </c>
      <c r="D3998" s="57">
        <v>0</v>
      </c>
      <c r="E3998" s="56">
        <v>0</v>
      </c>
    </row>
    <row r="3999" spans="1:5" ht="33.75" x14ac:dyDescent="0.25">
      <c r="A3999" s="51">
        <v>105059</v>
      </c>
      <c r="B3999" s="30" t="s">
        <v>6604</v>
      </c>
      <c r="C3999" s="31" t="s">
        <v>25</v>
      </c>
      <c r="D3999" s="57">
        <v>0</v>
      </c>
      <c r="E3999" s="56">
        <v>0</v>
      </c>
    </row>
    <row r="4000" spans="1:5" ht="33.75" x14ac:dyDescent="0.25">
      <c r="A4000" s="51">
        <v>105057</v>
      </c>
      <c r="B4000" s="30" t="s">
        <v>6605</v>
      </c>
      <c r="C4000" s="31" t="s">
        <v>25</v>
      </c>
      <c r="D4000" s="57">
        <v>0</v>
      </c>
      <c r="E4000" s="56">
        <v>0</v>
      </c>
    </row>
    <row r="4001" spans="1:5" ht="33.75" x14ac:dyDescent="0.25">
      <c r="A4001" s="51">
        <v>105060</v>
      </c>
      <c r="B4001" s="30" t="s">
        <v>6606</v>
      </c>
      <c r="C4001" s="31" t="s">
        <v>25</v>
      </c>
      <c r="D4001" s="57">
        <v>0</v>
      </c>
      <c r="E4001" s="56">
        <v>0</v>
      </c>
    </row>
    <row r="4002" spans="1:5" ht="33.75" x14ac:dyDescent="0.25">
      <c r="A4002" s="51">
        <v>105042</v>
      </c>
      <c r="B4002" s="30" t="s">
        <v>4724</v>
      </c>
      <c r="C4002" s="31" t="s">
        <v>25</v>
      </c>
      <c r="D4002" s="57">
        <v>70.12</v>
      </c>
      <c r="E4002" s="56">
        <v>71.5</v>
      </c>
    </row>
    <row r="4003" spans="1:5" ht="33.75" x14ac:dyDescent="0.25">
      <c r="A4003" s="51">
        <v>105046</v>
      </c>
      <c r="B4003" s="30" t="s">
        <v>4726</v>
      </c>
      <c r="C4003" s="31" t="s">
        <v>25</v>
      </c>
      <c r="D4003" s="57">
        <v>59.91</v>
      </c>
      <c r="E4003" s="56">
        <v>60.77</v>
      </c>
    </row>
    <row r="4004" spans="1:5" ht="33.75" x14ac:dyDescent="0.25">
      <c r="A4004" s="51">
        <v>105095</v>
      </c>
      <c r="B4004" s="30" t="s">
        <v>4751</v>
      </c>
      <c r="C4004" s="31" t="s">
        <v>25</v>
      </c>
      <c r="D4004" s="57">
        <v>106.82</v>
      </c>
      <c r="E4004" s="56">
        <v>108.21</v>
      </c>
    </row>
    <row r="4005" spans="1:5" ht="33.75" x14ac:dyDescent="0.25">
      <c r="A4005" s="51">
        <v>105098</v>
      </c>
      <c r="B4005" s="30" t="s">
        <v>4752</v>
      </c>
      <c r="C4005" s="31" t="s">
        <v>25</v>
      </c>
      <c r="D4005" s="57">
        <v>96.64</v>
      </c>
      <c r="E4005" s="56">
        <v>97.5</v>
      </c>
    </row>
    <row r="4006" spans="1:5" ht="33.75" x14ac:dyDescent="0.25">
      <c r="A4006" s="51">
        <v>105050</v>
      </c>
      <c r="B4006" s="30" t="s">
        <v>4727</v>
      </c>
      <c r="C4006" s="31" t="s">
        <v>25</v>
      </c>
      <c r="D4006" s="57">
        <v>226.94</v>
      </c>
      <c r="E4006" s="56">
        <v>228.34</v>
      </c>
    </row>
    <row r="4007" spans="1:5" ht="33.75" x14ac:dyDescent="0.25">
      <c r="A4007" s="51">
        <v>105053</v>
      </c>
      <c r="B4007" s="30" t="s">
        <v>4728</v>
      </c>
      <c r="C4007" s="31" t="s">
        <v>25</v>
      </c>
      <c r="D4007" s="57">
        <v>216.88</v>
      </c>
      <c r="E4007" s="56">
        <v>217.76</v>
      </c>
    </row>
    <row r="4008" spans="1:5" ht="33.75" x14ac:dyDescent="0.25">
      <c r="A4008" s="51">
        <v>105056</v>
      </c>
      <c r="B4008" s="30" t="s">
        <v>4729</v>
      </c>
      <c r="C4008" s="31" t="s">
        <v>25</v>
      </c>
      <c r="D4008" s="57">
        <v>315.25</v>
      </c>
      <c r="E4008" s="56">
        <v>316.67</v>
      </c>
    </row>
    <row r="4009" spans="1:5" ht="33.75" x14ac:dyDescent="0.25">
      <c r="A4009" s="51">
        <v>105058</v>
      </c>
      <c r="B4009" s="30" t="s">
        <v>4730</v>
      </c>
      <c r="C4009" s="31" t="s">
        <v>25</v>
      </c>
      <c r="D4009" s="57">
        <v>305.89999999999998</v>
      </c>
      <c r="E4009" s="56">
        <v>306.83999999999997</v>
      </c>
    </row>
    <row r="4010" spans="1:5" ht="45" x14ac:dyDescent="0.25">
      <c r="A4010" s="51">
        <v>105062</v>
      </c>
      <c r="B4010" s="30" t="s">
        <v>6607</v>
      </c>
      <c r="C4010" s="31" t="s">
        <v>25</v>
      </c>
      <c r="D4010" s="57">
        <v>0</v>
      </c>
      <c r="E4010" s="56">
        <v>0</v>
      </c>
    </row>
    <row r="4011" spans="1:5" ht="45" x14ac:dyDescent="0.25">
      <c r="A4011" s="51">
        <v>105066</v>
      </c>
      <c r="B4011" s="30" t="s">
        <v>6608</v>
      </c>
      <c r="C4011" s="31" t="s">
        <v>25</v>
      </c>
      <c r="D4011" s="57">
        <v>0</v>
      </c>
      <c r="E4011" s="56">
        <v>0</v>
      </c>
    </row>
    <row r="4012" spans="1:5" ht="45" x14ac:dyDescent="0.25">
      <c r="A4012" s="51">
        <v>105063</v>
      </c>
      <c r="B4012" s="30" t="s">
        <v>6609</v>
      </c>
      <c r="C4012" s="31" t="s">
        <v>25</v>
      </c>
      <c r="D4012" s="57">
        <v>0</v>
      </c>
      <c r="E4012" s="56">
        <v>0</v>
      </c>
    </row>
    <row r="4013" spans="1:5" ht="45" x14ac:dyDescent="0.25">
      <c r="A4013" s="51">
        <v>105067</v>
      </c>
      <c r="B4013" s="30" t="s">
        <v>6610</v>
      </c>
      <c r="C4013" s="31" t="s">
        <v>25</v>
      </c>
      <c r="D4013" s="57">
        <v>0</v>
      </c>
      <c r="E4013" s="56">
        <v>0</v>
      </c>
    </row>
    <row r="4014" spans="1:5" ht="45" x14ac:dyDescent="0.25">
      <c r="A4014" s="51">
        <v>105069</v>
      </c>
      <c r="B4014" s="30" t="s">
        <v>6611</v>
      </c>
      <c r="C4014" s="31" t="s">
        <v>25</v>
      </c>
      <c r="D4014" s="57">
        <v>0</v>
      </c>
      <c r="E4014" s="56">
        <v>0</v>
      </c>
    </row>
    <row r="4015" spans="1:5" ht="45" x14ac:dyDescent="0.25">
      <c r="A4015" s="51">
        <v>105072</v>
      </c>
      <c r="B4015" s="30" t="s">
        <v>6612</v>
      </c>
      <c r="C4015" s="31" t="s">
        <v>25</v>
      </c>
      <c r="D4015" s="57">
        <v>0</v>
      </c>
      <c r="E4015" s="56">
        <v>0</v>
      </c>
    </row>
    <row r="4016" spans="1:5" ht="45" x14ac:dyDescent="0.25">
      <c r="A4016" s="51">
        <v>105070</v>
      </c>
      <c r="B4016" s="30" t="s">
        <v>6613</v>
      </c>
      <c r="C4016" s="31" t="s">
        <v>25</v>
      </c>
      <c r="D4016" s="57">
        <v>0</v>
      </c>
      <c r="E4016" s="56">
        <v>0</v>
      </c>
    </row>
    <row r="4017" spans="1:5" ht="45" x14ac:dyDescent="0.25">
      <c r="A4017" s="51">
        <v>105073</v>
      </c>
      <c r="B4017" s="30" t="s">
        <v>6614</v>
      </c>
      <c r="C4017" s="31" t="s">
        <v>25</v>
      </c>
      <c r="D4017" s="57">
        <v>0</v>
      </c>
      <c r="E4017" s="56">
        <v>0</v>
      </c>
    </row>
    <row r="4018" spans="1:5" ht="45" x14ac:dyDescent="0.25">
      <c r="A4018" s="51">
        <v>105075</v>
      </c>
      <c r="B4018" s="30" t="s">
        <v>6615</v>
      </c>
      <c r="C4018" s="31" t="s">
        <v>25</v>
      </c>
      <c r="D4018" s="57">
        <v>0</v>
      </c>
      <c r="E4018" s="56">
        <v>0</v>
      </c>
    </row>
    <row r="4019" spans="1:5" ht="45" x14ac:dyDescent="0.25">
      <c r="A4019" s="51">
        <v>105078</v>
      </c>
      <c r="B4019" s="30" t="s">
        <v>6616</v>
      </c>
      <c r="C4019" s="31" t="s">
        <v>25</v>
      </c>
      <c r="D4019" s="57">
        <v>0</v>
      </c>
      <c r="E4019" s="56">
        <v>0</v>
      </c>
    </row>
    <row r="4020" spans="1:5" ht="45" x14ac:dyDescent="0.25">
      <c r="A4020" s="51">
        <v>105076</v>
      </c>
      <c r="B4020" s="30" t="s">
        <v>6617</v>
      </c>
      <c r="C4020" s="31" t="s">
        <v>25</v>
      </c>
      <c r="D4020" s="57">
        <v>0</v>
      </c>
      <c r="E4020" s="56">
        <v>0</v>
      </c>
    </row>
    <row r="4021" spans="1:5" ht="45" x14ac:dyDescent="0.25">
      <c r="A4021" s="51">
        <v>105079</v>
      </c>
      <c r="B4021" s="30" t="s">
        <v>6618</v>
      </c>
      <c r="C4021" s="31" t="s">
        <v>25</v>
      </c>
      <c r="D4021" s="57">
        <v>0</v>
      </c>
      <c r="E4021" s="56">
        <v>0</v>
      </c>
    </row>
    <row r="4022" spans="1:5" ht="45" x14ac:dyDescent="0.25">
      <c r="A4022" s="51">
        <v>105061</v>
      </c>
      <c r="B4022" s="30" t="s">
        <v>4731</v>
      </c>
      <c r="C4022" s="31" t="s">
        <v>25</v>
      </c>
      <c r="D4022" s="57">
        <v>100.3</v>
      </c>
      <c r="E4022" s="56">
        <v>102.02</v>
      </c>
    </row>
    <row r="4023" spans="1:5" ht="45" x14ac:dyDescent="0.25">
      <c r="A4023" s="51">
        <v>105064</v>
      </c>
      <c r="B4023" s="30" t="s">
        <v>4732</v>
      </c>
      <c r="C4023" s="31" t="s">
        <v>25</v>
      </c>
      <c r="D4023" s="57">
        <v>87.26</v>
      </c>
      <c r="E4023" s="56">
        <v>88.27</v>
      </c>
    </row>
    <row r="4024" spans="1:5" ht="45" x14ac:dyDescent="0.25">
      <c r="A4024" s="51">
        <v>105068</v>
      </c>
      <c r="B4024" s="30" t="s">
        <v>4733</v>
      </c>
      <c r="C4024" s="31" t="s">
        <v>25</v>
      </c>
      <c r="D4024" s="57">
        <v>168.26</v>
      </c>
      <c r="E4024" s="56">
        <v>169.98</v>
      </c>
    </row>
    <row r="4025" spans="1:5" ht="45" x14ac:dyDescent="0.25">
      <c r="A4025" s="51">
        <v>105071</v>
      </c>
      <c r="B4025" s="30" t="s">
        <v>4734</v>
      </c>
      <c r="C4025" s="31" t="s">
        <v>25</v>
      </c>
      <c r="D4025" s="57">
        <v>155.22</v>
      </c>
      <c r="E4025" s="56">
        <v>156.24</v>
      </c>
    </row>
    <row r="4026" spans="1:5" ht="45" x14ac:dyDescent="0.25">
      <c r="A4026" s="51">
        <v>105074</v>
      </c>
      <c r="B4026" s="30" t="s">
        <v>4735</v>
      </c>
      <c r="C4026" s="31" t="s">
        <v>25</v>
      </c>
      <c r="D4026" s="57">
        <v>263.38</v>
      </c>
      <c r="E4026" s="56">
        <v>265.10000000000002</v>
      </c>
    </row>
    <row r="4027" spans="1:5" ht="45" x14ac:dyDescent="0.25">
      <c r="A4027" s="51">
        <v>105077</v>
      </c>
      <c r="B4027" s="30" t="s">
        <v>4736</v>
      </c>
      <c r="C4027" s="31" t="s">
        <v>25</v>
      </c>
      <c r="D4027" s="57">
        <v>250.41</v>
      </c>
      <c r="E4027" s="56">
        <v>251.45</v>
      </c>
    </row>
    <row r="4028" spans="1:5" ht="22.5" x14ac:dyDescent="0.25">
      <c r="A4028" s="51">
        <v>105090</v>
      </c>
      <c r="B4028" s="30" t="s">
        <v>4747</v>
      </c>
      <c r="C4028" s="31" t="s">
        <v>19</v>
      </c>
      <c r="D4028" s="57">
        <v>586.11</v>
      </c>
      <c r="E4028" s="56">
        <v>587.77</v>
      </c>
    </row>
    <row r="4029" spans="1:5" ht="22.5" x14ac:dyDescent="0.25">
      <c r="A4029" s="51">
        <v>105099</v>
      </c>
      <c r="B4029" s="30" t="s">
        <v>4753</v>
      </c>
      <c r="C4029" s="31" t="s">
        <v>25</v>
      </c>
      <c r="D4029" s="57">
        <v>91.76</v>
      </c>
      <c r="E4029" s="56">
        <v>93.66</v>
      </c>
    </row>
    <row r="4030" spans="1:5" ht="22.5" x14ac:dyDescent="0.25">
      <c r="A4030" s="51">
        <v>105100</v>
      </c>
      <c r="B4030" s="30" t="s">
        <v>4754</v>
      </c>
      <c r="C4030" s="31" t="s">
        <v>25</v>
      </c>
      <c r="D4030" s="57">
        <v>131.21</v>
      </c>
      <c r="E4030" s="56">
        <v>133.29</v>
      </c>
    </row>
    <row r="4031" spans="1:5" ht="22.5" x14ac:dyDescent="0.25">
      <c r="A4031" s="51">
        <v>105101</v>
      </c>
      <c r="B4031" s="30" t="s">
        <v>4755</v>
      </c>
      <c r="C4031" s="31" t="s">
        <v>25</v>
      </c>
      <c r="D4031" s="57">
        <v>257.08999999999997</v>
      </c>
      <c r="E4031" s="56">
        <v>259.51</v>
      </c>
    </row>
    <row r="4032" spans="1:5" ht="22.5" x14ac:dyDescent="0.25">
      <c r="A4032" s="51">
        <v>105102</v>
      </c>
      <c r="B4032" s="30" t="s">
        <v>4756</v>
      </c>
      <c r="C4032" s="31" t="s">
        <v>25</v>
      </c>
      <c r="D4032" s="57">
        <v>352.88</v>
      </c>
      <c r="E4032" s="56">
        <v>355.76</v>
      </c>
    </row>
    <row r="4033" spans="1:5" ht="22.5" x14ac:dyDescent="0.25">
      <c r="A4033" s="51">
        <v>105080</v>
      </c>
      <c r="B4033" s="30" t="s">
        <v>4737</v>
      </c>
      <c r="C4033" s="31" t="s">
        <v>25</v>
      </c>
      <c r="D4033" s="57">
        <v>73.3</v>
      </c>
      <c r="E4033" s="56">
        <v>74.41</v>
      </c>
    </row>
    <row r="4034" spans="1:5" ht="22.5" x14ac:dyDescent="0.25">
      <c r="A4034" s="51">
        <v>105081</v>
      </c>
      <c r="B4034" s="30" t="s">
        <v>4738</v>
      </c>
      <c r="C4034" s="31" t="s">
        <v>25</v>
      </c>
      <c r="D4034" s="57">
        <v>83.98</v>
      </c>
      <c r="E4034" s="56">
        <v>85.15</v>
      </c>
    </row>
    <row r="4035" spans="1:5" ht="33.75" x14ac:dyDescent="0.25">
      <c r="A4035" s="51">
        <v>105091</v>
      </c>
      <c r="B4035" s="30" t="s">
        <v>4748</v>
      </c>
      <c r="C4035" s="31" t="s">
        <v>25</v>
      </c>
      <c r="D4035" s="57">
        <v>142.69999999999999</v>
      </c>
      <c r="E4035" s="56">
        <v>143.99</v>
      </c>
    </row>
    <row r="4036" spans="1:5" ht="22.5" x14ac:dyDescent="0.25">
      <c r="A4036" s="51">
        <v>105089</v>
      </c>
      <c r="B4036" s="30" t="s">
        <v>4746</v>
      </c>
      <c r="C4036" s="31" t="s">
        <v>25</v>
      </c>
      <c r="D4036" s="57">
        <v>178.66</v>
      </c>
      <c r="E4036" s="56">
        <v>180.07</v>
      </c>
    </row>
    <row r="4037" spans="1:5" ht="33.75" x14ac:dyDescent="0.25">
      <c r="A4037" s="51">
        <v>105082</v>
      </c>
      <c r="B4037" s="30" t="s">
        <v>4739</v>
      </c>
      <c r="C4037" s="31" t="s">
        <v>25</v>
      </c>
      <c r="D4037" s="57">
        <v>76.19</v>
      </c>
      <c r="E4037" s="56">
        <v>77.3</v>
      </c>
    </row>
    <row r="4038" spans="1:5" ht="33.75" x14ac:dyDescent="0.25">
      <c r="A4038" s="51">
        <v>105083</v>
      </c>
      <c r="B4038" s="30" t="s">
        <v>4740</v>
      </c>
      <c r="C4038" s="31" t="s">
        <v>25</v>
      </c>
      <c r="D4038" s="57">
        <v>85.3</v>
      </c>
      <c r="E4038" s="56">
        <v>86.47</v>
      </c>
    </row>
    <row r="4039" spans="1:5" ht="33.75" x14ac:dyDescent="0.25">
      <c r="A4039" s="51">
        <v>105084</v>
      </c>
      <c r="B4039" s="30" t="s">
        <v>4741</v>
      </c>
      <c r="C4039" s="31" t="s">
        <v>25</v>
      </c>
      <c r="D4039" s="57">
        <v>104.72</v>
      </c>
      <c r="E4039" s="56">
        <v>105.93</v>
      </c>
    </row>
    <row r="4040" spans="1:5" ht="33.75" x14ac:dyDescent="0.25">
      <c r="A4040" s="51">
        <v>105086</v>
      </c>
      <c r="B4040" s="30" t="s">
        <v>4743</v>
      </c>
      <c r="C4040" s="31" t="s">
        <v>25</v>
      </c>
      <c r="D4040" s="57">
        <v>97.57</v>
      </c>
      <c r="E4040" s="56">
        <v>98.82</v>
      </c>
    </row>
    <row r="4041" spans="1:5" ht="33.75" x14ac:dyDescent="0.25">
      <c r="A4041" s="51">
        <v>105087</v>
      </c>
      <c r="B4041" s="30" t="s">
        <v>4744</v>
      </c>
      <c r="C4041" s="31" t="s">
        <v>25</v>
      </c>
      <c r="D4041" s="57">
        <v>108.94</v>
      </c>
      <c r="E4041" s="56">
        <v>110.25</v>
      </c>
    </row>
    <row r="4042" spans="1:5" ht="33.75" x14ac:dyDescent="0.25">
      <c r="A4042" s="51">
        <v>105088</v>
      </c>
      <c r="B4042" s="30" t="s">
        <v>4745</v>
      </c>
      <c r="C4042" s="31" t="s">
        <v>25</v>
      </c>
      <c r="D4042" s="57">
        <v>193.22</v>
      </c>
      <c r="E4042" s="56">
        <v>194.63</v>
      </c>
    </row>
    <row r="4043" spans="1:5" ht="33.75" x14ac:dyDescent="0.25">
      <c r="A4043" s="51">
        <v>105092</v>
      </c>
      <c r="B4043" s="30" t="s">
        <v>4749</v>
      </c>
      <c r="C4043" s="31" t="s">
        <v>25</v>
      </c>
      <c r="D4043" s="57">
        <v>154.83000000000001</v>
      </c>
      <c r="E4043" s="56">
        <v>156.12</v>
      </c>
    </row>
    <row r="4044" spans="1:5" ht="33.75" x14ac:dyDescent="0.25">
      <c r="A4044" s="51">
        <v>105085</v>
      </c>
      <c r="B4044" s="30" t="s">
        <v>4742</v>
      </c>
      <c r="C4044" s="31" t="s">
        <v>25</v>
      </c>
      <c r="D4044" s="57">
        <v>109.23</v>
      </c>
      <c r="E4044" s="56">
        <v>110.45</v>
      </c>
    </row>
    <row r="4045" spans="1:5" ht="33.75" x14ac:dyDescent="0.25">
      <c r="A4045" s="51">
        <v>105093</v>
      </c>
      <c r="B4045" s="30" t="s">
        <v>4750</v>
      </c>
      <c r="C4045" s="31" t="s">
        <v>25</v>
      </c>
      <c r="D4045" s="57">
        <v>156.82</v>
      </c>
      <c r="E4045" s="56">
        <v>158.22999999999999</v>
      </c>
    </row>
    <row r="4046" spans="1:5" ht="22.5" x14ac:dyDescent="0.25">
      <c r="A4046" s="51">
        <v>105041</v>
      </c>
      <c r="B4046" s="30" t="s">
        <v>4723</v>
      </c>
      <c r="C4046" s="31" t="s">
        <v>25</v>
      </c>
      <c r="D4046" s="57">
        <v>65.540000000000006</v>
      </c>
      <c r="E4046" s="56">
        <v>66.66</v>
      </c>
    </row>
    <row r="4047" spans="1:5" ht="22.5" x14ac:dyDescent="0.25">
      <c r="A4047" s="51">
        <v>105045</v>
      </c>
      <c r="B4047" s="30" t="s">
        <v>4725</v>
      </c>
      <c r="C4047" s="31" t="s">
        <v>25</v>
      </c>
      <c r="D4047" s="57">
        <v>75.22</v>
      </c>
      <c r="E4047" s="56">
        <v>76.41</v>
      </c>
    </row>
    <row r="4048" spans="1:5" ht="45" x14ac:dyDescent="0.25">
      <c r="A4048" s="51">
        <v>93961</v>
      </c>
      <c r="B4048" s="30" t="s">
        <v>5511</v>
      </c>
      <c r="C4048" s="31" t="s">
        <v>25</v>
      </c>
      <c r="D4048" s="57">
        <v>206.73</v>
      </c>
      <c r="E4048" s="56">
        <v>214.17</v>
      </c>
    </row>
    <row r="4049" spans="1:5" ht="45" x14ac:dyDescent="0.25">
      <c r="A4049" s="51">
        <v>93971</v>
      </c>
      <c r="B4049" s="30" t="s">
        <v>5895</v>
      </c>
      <c r="C4049" s="31" t="s">
        <v>25</v>
      </c>
      <c r="D4049" s="57">
        <v>174.34</v>
      </c>
      <c r="E4049" s="56">
        <v>180.32</v>
      </c>
    </row>
    <row r="4050" spans="1:5" ht="45" x14ac:dyDescent="0.25">
      <c r="A4050" s="51">
        <v>93959</v>
      </c>
      <c r="B4050" s="30" t="s">
        <v>5510</v>
      </c>
      <c r="C4050" s="31" t="s">
        <v>25</v>
      </c>
      <c r="D4050" s="57">
        <v>230</v>
      </c>
      <c r="E4050" s="56">
        <v>238.39</v>
      </c>
    </row>
    <row r="4051" spans="1:5" ht="45" x14ac:dyDescent="0.25">
      <c r="A4051" s="51">
        <v>93969</v>
      </c>
      <c r="B4051" s="30" t="s">
        <v>5513</v>
      </c>
      <c r="C4051" s="31" t="s">
        <v>25</v>
      </c>
      <c r="D4051" s="57">
        <v>193.11</v>
      </c>
      <c r="E4051" s="56">
        <v>199.86</v>
      </c>
    </row>
    <row r="4052" spans="1:5" ht="45" x14ac:dyDescent="0.25">
      <c r="A4052" s="51">
        <v>93957</v>
      </c>
      <c r="B4052" s="30" t="s">
        <v>5509</v>
      </c>
      <c r="C4052" s="31" t="s">
        <v>25</v>
      </c>
      <c r="D4052" s="57">
        <v>285.37</v>
      </c>
      <c r="E4052" s="56">
        <v>296.08999999999997</v>
      </c>
    </row>
    <row r="4053" spans="1:5" ht="45" x14ac:dyDescent="0.25">
      <c r="A4053" s="51">
        <v>93967</v>
      </c>
      <c r="B4053" s="30" t="s">
        <v>5512</v>
      </c>
      <c r="C4053" s="31" t="s">
        <v>25</v>
      </c>
      <c r="D4053" s="57">
        <v>239.31</v>
      </c>
      <c r="E4053" s="56">
        <v>248.03</v>
      </c>
    </row>
    <row r="4054" spans="1:5" ht="33.75" x14ac:dyDescent="0.25">
      <c r="A4054" s="51">
        <v>104878</v>
      </c>
      <c r="B4054" s="30" t="s">
        <v>4459</v>
      </c>
      <c r="C4054" s="31" t="s">
        <v>28</v>
      </c>
      <c r="D4054" s="57">
        <v>2308.81</v>
      </c>
      <c r="E4054" s="56">
        <v>2314.9699999999998</v>
      </c>
    </row>
    <row r="4055" spans="1:5" ht="33.75" x14ac:dyDescent="0.25">
      <c r="A4055" s="51">
        <v>104877</v>
      </c>
      <c r="B4055" s="30" t="s">
        <v>4458</v>
      </c>
      <c r="C4055" s="31" t="s">
        <v>28</v>
      </c>
      <c r="D4055" s="57">
        <v>606.41</v>
      </c>
      <c r="E4055" s="56">
        <v>612.57000000000005</v>
      </c>
    </row>
    <row r="4056" spans="1:5" ht="45" x14ac:dyDescent="0.25">
      <c r="A4056" s="51">
        <v>104841</v>
      </c>
      <c r="B4056" s="30" t="s">
        <v>4442</v>
      </c>
      <c r="C4056" s="31" t="s">
        <v>25</v>
      </c>
      <c r="D4056" s="57">
        <v>87.98</v>
      </c>
      <c r="E4056" s="56">
        <v>89.59</v>
      </c>
    </row>
    <row r="4057" spans="1:5" ht="45" x14ac:dyDescent="0.25">
      <c r="A4057" s="51">
        <v>104849</v>
      </c>
      <c r="B4057" s="30" t="s">
        <v>4450</v>
      </c>
      <c r="C4057" s="31" t="s">
        <v>25</v>
      </c>
      <c r="D4057" s="57">
        <v>61.22</v>
      </c>
      <c r="E4057" s="56">
        <v>62.35</v>
      </c>
    </row>
    <row r="4058" spans="1:5" ht="45" x14ac:dyDescent="0.25">
      <c r="A4058" s="51">
        <v>104887</v>
      </c>
      <c r="B4058" s="30" t="s">
        <v>4463</v>
      </c>
      <c r="C4058" s="31" t="s">
        <v>25</v>
      </c>
      <c r="D4058" s="57">
        <v>47.15</v>
      </c>
      <c r="E4058" s="56">
        <v>47.79</v>
      </c>
    </row>
    <row r="4059" spans="1:5" ht="45" x14ac:dyDescent="0.25">
      <c r="A4059" s="51">
        <v>104844</v>
      </c>
      <c r="B4059" s="30" t="s">
        <v>4445</v>
      </c>
      <c r="C4059" s="31" t="s">
        <v>25</v>
      </c>
      <c r="D4059" s="57">
        <v>97.02</v>
      </c>
      <c r="E4059" s="56">
        <v>98.84</v>
      </c>
    </row>
    <row r="4060" spans="1:5" ht="45" x14ac:dyDescent="0.25">
      <c r="A4060" s="51">
        <v>104852</v>
      </c>
      <c r="B4060" s="30" t="s">
        <v>4453</v>
      </c>
      <c r="C4060" s="31" t="s">
        <v>25</v>
      </c>
      <c r="D4060" s="57">
        <v>67.31</v>
      </c>
      <c r="E4060" s="56">
        <v>68.64</v>
      </c>
    </row>
    <row r="4061" spans="1:5" ht="45" x14ac:dyDescent="0.25">
      <c r="A4061" s="51">
        <v>104846</v>
      </c>
      <c r="B4061" s="30" t="s">
        <v>4447</v>
      </c>
      <c r="C4061" s="31" t="s">
        <v>25</v>
      </c>
      <c r="D4061" s="57">
        <v>110.45</v>
      </c>
      <c r="E4061" s="56">
        <v>112.58</v>
      </c>
    </row>
    <row r="4062" spans="1:5" ht="45" x14ac:dyDescent="0.25">
      <c r="A4062" s="51">
        <v>104854</v>
      </c>
      <c r="B4062" s="30" t="s">
        <v>4455</v>
      </c>
      <c r="C4062" s="31" t="s">
        <v>25</v>
      </c>
      <c r="D4062" s="57">
        <v>76.44</v>
      </c>
      <c r="E4062" s="56">
        <v>78.010000000000005</v>
      </c>
    </row>
    <row r="4063" spans="1:5" ht="45" x14ac:dyDescent="0.25">
      <c r="A4063" s="51">
        <v>104890</v>
      </c>
      <c r="B4063" s="30" t="s">
        <v>4466</v>
      </c>
      <c r="C4063" s="31" t="s">
        <v>25</v>
      </c>
      <c r="D4063" s="57">
        <v>53.93</v>
      </c>
      <c r="E4063" s="56">
        <v>54.72</v>
      </c>
    </row>
    <row r="4064" spans="1:5" ht="45" x14ac:dyDescent="0.25">
      <c r="A4064" s="51">
        <v>104842</v>
      </c>
      <c r="B4064" s="30" t="s">
        <v>4443</v>
      </c>
      <c r="C4064" s="31" t="s">
        <v>25</v>
      </c>
      <c r="D4064" s="57">
        <v>75.290000000000006</v>
      </c>
      <c r="E4064" s="56">
        <v>76.599999999999994</v>
      </c>
    </row>
    <row r="4065" spans="1:5" ht="45" x14ac:dyDescent="0.25">
      <c r="A4065" s="51">
        <v>104850</v>
      </c>
      <c r="B4065" s="30" t="s">
        <v>4451</v>
      </c>
      <c r="C4065" s="31" t="s">
        <v>25</v>
      </c>
      <c r="D4065" s="57">
        <v>54.57</v>
      </c>
      <c r="E4065" s="56">
        <v>55.52</v>
      </c>
    </row>
    <row r="4066" spans="1:5" ht="45" x14ac:dyDescent="0.25">
      <c r="A4066" s="51">
        <v>104888</v>
      </c>
      <c r="B4066" s="30" t="s">
        <v>4464</v>
      </c>
      <c r="C4066" s="31" t="s">
        <v>25</v>
      </c>
      <c r="D4066" s="57">
        <v>42.89</v>
      </c>
      <c r="E4066" s="56">
        <v>43.41</v>
      </c>
    </row>
    <row r="4067" spans="1:5" ht="45" x14ac:dyDescent="0.25">
      <c r="A4067" s="51">
        <v>104879</v>
      </c>
      <c r="B4067" s="30" t="s">
        <v>4460</v>
      </c>
      <c r="C4067" s="31" t="s">
        <v>25</v>
      </c>
      <c r="D4067" s="57">
        <v>82.84</v>
      </c>
      <c r="E4067" s="56">
        <v>84.34</v>
      </c>
    </row>
    <row r="4068" spans="1:5" ht="45" x14ac:dyDescent="0.25">
      <c r="A4068" s="51">
        <v>104853</v>
      </c>
      <c r="B4068" s="30" t="s">
        <v>4454</v>
      </c>
      <c r="C4068" s="31" t="s">
        <v>25</v>
      </c>
      <c r="D4068" s="57">
        <v>59.7</v>
      </c>
      <c r="E4068" s="56">
        <v>60.82</v>
      </c>
    </row>
    <row r="4069" spans="1:5" ht="45" x14ac:dyDescent="0.25">
      <c r="A4069" s="51">
        <v>104847</v>
      </c>
      <c r="B4069" s="30" t="s">
        <v>4448</v>
      </c>
      <c r="C4069" s="31" t="s">
        <v>25</v>
      </c>
      <c r="D4069" s="57">
        <v>94.04</v>
      </c>
      <c r="E4069" s="56">
        <v>95.8</v>
      </c>
    </row>
    <row r="4070" spans="1:5" ht="45" x14ac:dyDescent="0.25">
      <c r="A4070" s="51">
        <v>104855</v>
      </c>
      <c r="B4070" s="30" t="s">
        <v>4456</v>
      </c>
      <c r="C4070" s="31" t="s">
        <v>25</v>
      </c>
      <c r="D4070" s="57">
        <v>67.27</v>
      </c>
      <c r="E4070" s="56">
        <v>68.58</v>
      </c>
    </row>
    <row r="4071" spans="1:5" ht="45" x14ac:dyDescent="0.25">
      <c r="A4071" s="51">
        <v>104891</v>
      </c>
      <c r="B4071" s="30" t="s">
        <v>4467</v>
      </c>
      <c r="C4071" s="31" t="s">
        <v>25</v>
      </c>
      <c r="D4071" s="57">
        <v>48.59</v>
      </c>
      <c r="E4071" s="56">
        <v>49.27</v>
      </c>
    </row>
    <row r="4072" spans="1:5" ht="45" x14ac:dyDescent="0.25">
      <c r="A4072" s="51">
        <v>104892</v>
      </c>
      <c r="B4072" s="30" t="s">
        <v>4468</v>
      </c>
      <c r="C4072" s="31" t="s">
        <v>25</v>
      </c>
      <c r="D4072" s="57">
        <v>109.13</v>
      </c>
      <c r="E4072" s="56">
        <v>111.28</v>
      </c>
    </row>
    <row r="4073" spans="1:5" ht="45" x14ac:dyDescent="0.25">
      <c r="A4073" s="51">
        <v>104848</v>
      </c>
      <c r="B4073" s="30" t="s">
        <v>4449</v>
      </c>
      <c r="C4073" s="31" t="s">
        <v>25</v>
      </c>
      <c r="D4073" s="57">
        <v>71.099999999999994</v>
      </c>
      <c r="E4073" s="56">
        <v>72.55</v>
      </c>
    </row>
    <row r="4074" spans="1:5" ht="45" x14ac:dyDescent="0.25">
      <c r="A4074" s="51">
        <v>104886</v>
      </c>
      <c r="B4074" s="30" t="s">
        <v>4462</v>
      </c>
      <c r="C4074" s="31" t="s">
        <v>25</v>
      </c>
      <c r="D4074" s="57">
        <v>53.45</v>
      </c>
      <c r="E4074" s="56">
        <v>54.25</v>
      </c>
    </row>
    <row r="4075" spans="1:5" ht="45" x14ac:dyDescent="0.25">
      <c r="A4075" s="51">
        <v>104843</v>
      </c>
      <c r="B4075" s="30" t="s">
        <v>4444</v>
      </c>
      <c r="C4075" s="31" t="s">
        <v>25</v>
      </c>
      <c r="D4075" s="57">
        <v>120.4</v>
      </c>
      <c r="E4075" s="56">
        <v>122.79</v>
      </c>
    </row>
    <row r="4076" spans="1:5" ht="45" x14ac:dyDescent="0.25">
      <c r="A4076" s="51">
        <v>104851</v>
      </c>
      <c r="B4076" s="30" t="s">
        <v>4452</v>
      </c>
      <c r="C4076" s="31" t="s">
        <v>25</v>
      </c>
      <c r="D4076" s="57">
        <v>78.739999999999995</v>
      </c>
      <c r="E4076" s="56">
        <v>80.39</v>
      </c>
    </row>
    <row r="4077" spans="1:5" ht="45" x14ac:dyDescent="0.25">
      <c r="A4077" s="51">
        <v>104845</v>
      </c>
      <c r="B4077" s="30" t="s">
        <v>4446</v>
      </c>
      <c r="C4077" s="31" t="s">
        <v>25</v>
      </c>
      <c r="D4077" s="57">
        <v>137.13</v>
      </c>
      <c r="E4077" s="56">
        <v>139.93</v>
      </c>
    </row>
    <row r="4078" spans="1:5" ht="45" x14ac:dyDescent="0.25">
      <c r="A4078" s="51">
        <v>104880</v>
      </c>
      <c r="B4078" s="30" t="s">
        <v>4461</v>
      </c>
      <c r="C4078" s="31" t="s">
        <v>25</v>
      </c>
      <c r="D4078" s="57">
        <v>90.08</v>
      </c>
      <c r="E4078" s="56">
        <v>92.05</v>
      </c>
    </row>
    <row r="4079" spans="1:5" ht="45" x14ac:dyDescent="0.25">
      <c r="A4079" s="51">
        <v>104889</v>
      </c>
      <c r="B4079" s="30" t="s">
        <v>4465</v>
      </c>
      <c r="C4079" s="31" t="s">
        <v>25</v>
      </c>
      <c r="D4079" s="57">
        <v>61.92</v>
      </c>
      <c r="E4079" s="56">
        <v>62.89</v>
      </c>
    </row>
    <row r="4080" spans="1:5" ht="33.75" x14ac:dyDescent="0.25">
      <c r="A4080" s="51">
        <v>95108</v>
      </c>
      <c r="B4080" s="30" t="s">
        <v>4441</v>
      </c>
      <c r="C4080" s="31" t="s">
        <v>28</v>
      </c>
      <c r="D4080" s="57">
        <v>38.65</v>
      </c>
      <c r="E4080" s="56">
        <v>40.31</v>
      </c>
    </row>
    <row r="4081" spans="1:5" ht="45" x14ac:dyDescent="0.25">
      <c r="A4081" s="51">
        <v>104857</v>
      </c>
      <c r="B4081" s="30" t="s">
        <v>6619</v>
      </c>
      <c r="C4081" s="31" t="s">
        <v>25</v>
      </c>
      <c r="D4081" s="57">
        <v>0</v>
      </c>
      <c r="E4081" s="56">
        <v>0</v>
      </c>
    </row>
    <row r="4082" spans="1:5" ht="45" x14ac:dyDescent="0.25">
      <c r="A4082" s="51">
        <v>104859</v>
      </c>
      <c r="B4082" s="30" t="s">
        <v>6620</v>
      </c>
      <c r="C4082" s="31" t="s">
        <v>25</v>
      </c>
      <c r="D4082" s="57">
        <v>0</v>
      </c>
      <c r="E4082" s="56">
        <v>0</v>
      </c>
    </row>
    <row r="4083" spans="1:5" ht="45" x14ac:dyDescent="0.25">
      <c r="A4083" s="51">
        <v>104861</v>
      </c>
      <c r="B4083" s="30" t="s">
        <v>6621</v>
      </c>
      <c r="C4083" s="31" t="s">
        <v>25</v>
      </c>
      <c r="D4083" s="57">
        <v>0</v>
      </c>
      <c r="E4083" s="56">
        <v>0</v>
      </c>
    </row>
    <row r="4084" spans="1:5" ht="45" x14ac:dyDescent="0.25">
      <c r="A4084" s="51">
        <v>104856</v>
      </c>
      <c r="B4084" s="30" t="s">
        <v>6622</v>
      </c>
      <c r="C4084" s="31" t="s">
        <v>25</v>
      </c>
      <c r="D4084" s="57">
        <v>0</v>
      </c>
      <c r="E4084" s="56">
        <v>0</v>
      </c>
    </row>
    <row r="4085" spans="1:5" ht="45" x14ac:dyDescent="0.25">
      <c r="A4085" s="51">
        <v>104858</v>
      </c>
      <c r="B4085" s="30" t="s">
        <v>6623</v>
      </c>
      <c r="C4085" s="31" t="s">
        <v>25</v>
      </c>
      <c r="D4085" s="57">
        <v>0</v>
      </c>
      <c r="E4085" s="56">
        <v>0</v>
      </c>
    </row>
    <row r="4086" spans="1:5" ht="45" x14ac:dyDescent="0.25">
      <c r="A4086" s="51">
        <v>104860</v>
      </c>
      <c r="B4086" s="30" t="s">
        <v>6624</v>
      </c>
      <c r="C4086" s="31" t="s">
        <v>25</v>
      </c>
      <c r="D4086" s="57">
        <v>0</v>
      </c>
      <c r="E4086" s="56">
        <v>0</v>
      </c>
    </row>
    <row r="4087" spans="1:5" ht="33.75" x14ac:dyDescent="0.25">
      <c r="A4087" s="51">
        <v>104871</v>
      </c>
      <c r="B4087" s="30" t="s">
        <v>6625</v>
      </c>
      <c r="C4087" s="31" t="s">
        <v>25</v>
      </c>
      <c r="D4087" s="57">
        <v>0</v>
      </c>
      <c r="E4087" s="56">
        <v>0</v>
      </c>
    </row>
    <row r="4088" spans="1:5" ht="33.75" x14ac:dyDescent="0.25">
      <c r="A4088" s="51">
        <v>104883</v>
      </c>
      <c r="B4088" s="30" t="s">
        <v>6626</v>
      </c>
      <c r="C4088" s="31" t="s">
        <v>25</v>
      </c>
      <c r="D4088" s="57">
        <v>0</v>
      </c>
      <c r="E4088" s="56">
        <v>0</v>
      </c>
    </row>
    <row r="4089" spans="1:5" ht="33.75" x14ac:dyDescent="0.25">
      <c r="A4089" s="51">
        <v>104865</v>
      </c>
      <c r="B4089" s="30" t="s">
        <v>6627</v>
      </c>
      <c r="C4089" s="31" t="s">
        <v>25</v>
      </c>
      <c r="D4089" s="57">
        <v>0</v>
      </c>
      <c r="E4089" s="56">
        <v>0</v>
      </c>
    </row>
    <row r="4090" spans="1:5" ht="33.75" x14ac:dyDescent="0.25">
      <c r="A4090" s="51">
        <v>104872</v>
      </c>
      <c r="B4090" s="30" t="s">
        <v>6628</v>
      </c>
      <c r="C4090" s="31" t="s">
        <v>25</v>
      </c>
      <c r="D4090" s="57">
        <v>0</v>
      </c>
      <c r="E4090" s="56">
        <v>0</v>
      </c>
    </row>
    <row r="4091" spans="1:5" ht="33.75" x14ac:dyDescent="0.25">
      <c r="A4091" s="51">
        <v>104884</v>
      </c>
      <c r="B4091" s="30" t="s">
        <v>6629</v>
      </c>
      <c r="C4091" s="31" t="s">
        <v>25</v>
      </c>
      <c r="D4091" s="57">
        <v>0</v>
      </c>
      <c r="E4091" s="56">
        <v>0</v>
      </c>
    </row>
    <row r="4092" spans="1:5" ht="33.75" x14ac:dyDescent="0.25">
      <c r="A4092" s="51">
        <v>104866</v>
      </c>
      <c r="B4092" s="30" t="s">
        <v>6630</v>
      </c>
      <c r="C4092" s="31" t="s">
        <v>25</v>
      </c>
      <c r="D4092" s="57">
        <v>0</v>
      </c>
      <c r="E4092" s="56">
        <v>0</v>
      </c>
    </row>
    <row r="4093" spans="1:5" ht="33.75" x14ac:dyDescent="0.25">
      <c r="A4093" s="51">
        <v>104873</v>
      </c>
      <c r="B4093" s="30" t="s">
        <v>6631</v>
      </c>
      <c r="C4093" s="31" t="s">
        <v>25</v>
      </c>
      <c r="D4093" s="57">
        <v>0</v>
      </c>
      <c r="E4093" s="56">
        <v>0</v>
      </c>
    </row>
    <row r="4094" spans="1:5" ht="33.75" x14ac:dyDescent="0.25">
      <c r="A4094" s="51">
        <v>104885</v>
      </c>
      <c r="B4094" s="30" t="s">
        <v>6632</v>
      </c>
      <c r="C4094" s="31" t="s">
        <v>25</v>
      </c>
      <c r="D4094" s="57">
        <v>0</v>
      </c>
      <c r="E4094" s="56">
        <v>0</v>
      </c>
    </row>
    <row r="4095" spans="1:5" ht="33.75" x14ac:dyDescent="0.25">
      <c r="A4095" s="51">
        <v>104867</v>
      </c>
      <c r="B4095" s="30" t="s">
        <v>6633</v>
      </c>
      <c r="C4095" s="31" t="s">
        <v>25</v>
      </c>
      <c r="D4095" s="57">
        <v>0</v>
      </c>
      <c r="E4095" s="56">
        <v>0</v>
      </c>
    </row>
    <row r="4096" spans="1:5" ht="33.75" x14ac:dyDescent="0.25">
      <c r="A4096" s="51">
        <v>104868</v>
      </c>
      <c r="B4096" s="30" t="s">
        <v>6634</v>
      </c>
      <c r="C4096" s="31" t="s">
        <v>25</v>
      </c>
      <c r="D4096" s="57">
        <v>0</v>
      </c>
      <c r="E4096" s="56">
        <v>0</v>
      </c>
    </row>
    <row r="4097" spans="1:5" ht="33.75" x14ac:dyDescent="0.25">
      <c r="A4097" s="51">
        <v>104874</v>
      </c>
      <c r="B4097" s="30" t="s">
        <v>6635</v>
      </c>
      <c r="C4097" s="31" t="s">
        <v>25</v>
      </c>
      <c r="D4097" s="57">
        <v>0</v>
      </c>
      <c r="E4097" s="56">
        <v>0</v>
      </c>
    </row>
    <row r="4098" spans="1:5" ht="33.75" x14ac:dyDescent="0.25">
      <c r="A4098" s="51">
        <v>104862</v>
      </c>
      <c r="B4098" s="30" t="s">
        <v>6636</v>
      </c>
      <c r="C4098" s="31" t="s">
        <v>25</v>
      </c>
      <c r="D4098" s="57">
        <v>0</v>
      </c>
      <c r="E4098" s="56">
        <v>0</v>
      </c>
    </row>
    <row r="4099" spans="1:5" ht="33.75" x14ac:dyDescent="0.25">
      <c r="A4099" s="51">
        <v>104869</v>
      </c>
      <c r="B4099" s="30" t="s">
        <v>6637</v>
      </c>
      <c r="C4099" s="31" t="s">
        <v>25</v>
      </c>
      <c r="D4099" s="57">
        <v>0</v>
      </c>
      <c r="E4099" s="56">
        <v>0</v>
      </c>
    </row>
    <row r="4100" spans="1:5" ht="33.75" x14ac:dyDescent="0.25">
      <c r="A4100" s="51">
        <v>104881</v>
      </c>
      <c r="B4100" s="30" t="s">
        <v>6638</v>
      </c>
      <c r="C4100" s="31" t="s">
        <v>25</v>
      </c>
      <c r="D4100" s="57">
        <v>0</v>
      </c>
      <c r="E4100" s="56">
        <v>0</v>
      </c>
    </row>
    <row r="4101" spans="1:5" ht="33.75" x14ac:dyDescent="0.25">
      <c r="A4101" s="51">
        <v>104863</v>
      </c>
      <c r="B4101" s="30" t="s">
        <v>6639</v>
      </c>
      <c r="C4101" s="31" t="s">
        <v>25</v>
      </c>
      <c r="D4101" s="57">
        <v>0</v>
      </c>
      <c r="E4101" s="56">
        <v>0</v>
      </c>
    </row>
    <row r="4102" spans="1:5" ht="33.75" x14ac:dyDescent="0.25">
      <c r="A4102" s="51">
        <v>104870</v>
      </c>
      <c r="B4102" s="30" t="s">
        <v>6640</v>
      </c>
      <c r="C4102" s="31" t="s">
        <v>25</v>
      </c>
      <c r="D4102" s="57">
        <v>0</v>
      </c>
      <c r="E4102" s="56">
        <v>0</v>
      </c>
    </row>
    <row r="4103" spans="1:5" ht="33.75" x14ac:dyDescent="0.25">
      <c r="A4103" s="51">
        <v>104882</v>
      </c>
      <c r="B4103" s="30" t="s">
        <v>6641</v>
      </c>
      <c r="C4103" s="31" t="s">
        <v>25</v>
      </c>
      <c r="D4103" s="57">
        <v>0</v>
      </c>
      <c r="E4103" s="56">
        <v>0</v>
      </c>
    </row>
    <row r="4104" spans="1:5" ht="33.75" x14ac:dyDescent="0.25">
      <c r="A4104" s="51">
        <v>104864</v>
      </c>
      <c r="B4104" s="30" t="s">
        <v>6642</v>
      </c>
      <c r="C4104" s="31" t="s">
        <v>25</v>
      </c>
      <c r="D4104" s="57">
        <v>0</v>
      </c>
      <c r="E4104" s="56">
        <v>0</v>
      </c>
    </row>
    <row r="4105" spans="1:5" ht="22.5" x14ac:dyDescent="0.25">
      <c r="A4105" s="51">
        <v>104876</v>
      </c>
      <c r="B4105" s="30" t="s">
        <v>4457</v>
      </c>
      <c r="C4105" s="31" t="s">
        <v>28</v>
      </c>
      <c r="D4105" s="57">
        <v>22.07</v>
      </c>
      <c r="E4105" s="56">
        <v>23.35</v>
      </c>
    </row>
    <row r="4106" spans="1:5" ht="22.5" x14ac:dyDescent="0.25">
      <c r="A4106" s="51">
        <v>104875</v>
      </c>
      <c r="B4106" s="30" t="s">
        <v>5905</v>
      </c>
      <c r="C4106" s="31" t="s">
        <v>25</v>
      </c>
      <c r="D4106" s="57">
        <v>118.48</v>
      </c>
      <c r="E4106" s="56">
        <v>125.12</v>
      </c>
    </row>
    <row r="4107" spans="1:5" ht="22.5" x14ac:dyDescent="0.25">
      <c r="A4107" s="51">
        <v>105942</v>
      </c>
      <c r="B4107" s="30" t="s">
        <v>12116</v>
      </c>
      <c r="C4107" s="31" t="s">
        <v>25</v>
      </c>
      <c r="D4107" s="57">
        <v>0</v>
      </c>
      <c r="E4107" s="56">
        <v>0</v>
      </c>
    </row>
    <row r="4108" spans="1:5" ht="22.5" x14ac:dyDescent="0.25">
      <c r="A4108" s="51">
        <v>105943</v>
      </c>
      <c r="B4108" s="30" t="s">
        <v>12117</v>
      </c>
      <c r="C4108" s="31" t="s">
        <v>25</v>
      </c>
      <c r="D4108" s="57">
        <v>0</v>
      </c>
      <c r="E4108" s="56">
        <v>0</v>
      </c>
    </row>
    <row r="4109" spans="1:5" ht="33.75" x14ac:dyDescent="0.25">
      <c r="A4109" s="51">
        <v>105941</v>
      </c>
      <c r="B4109" s="30" t="s">
        <v>12118</v>
      </c>
      <c r="C4109" s="31" t="s">
        <v>19</v>
      </c>
      <c r="D4109" s="57">
        <v>0</v>
      </c>
      <c r="E4109" s="56">
        <v>0</v>
      </c>
    </row>
    <row r="4110" spans="1:5" ht="33.75" x14ac:dyDescent="0.25">
      <c r="A4110" s="51">
        <v>105940</v>
      </c>
      <c r="B4110" s="30" t="s">
        <v>12119</v>
      </c>
      <c r="C4110" s="31" t="s">
        <v>19</v>
      </c>
      <c r="D4110" s="57">
        <v>0</v>
      </c>
      <c r="E4110" s="56">
        <v>0</v>
      </c>
    </row>
    <row r="4111" spans="1:5" ht="33.75" x14ac:dyDescent="0.25">
      <c r="A4111" s="51">
        <v>105938</v>
      </c>
      <c r="B4111" s="30" t="s">
        <v>12120</v>
      </c>
      <c r="C4111" s="31" t="s">
        <v>19</v>
      </c>
      <c r="D4111" s="57">
        <v>0</v>
      </c>
      <c r="E4111" s="56">
        <v>0</v>
      </c>
    </row>
    <row r="4112" spans="1:5" ht="33.75" x14ac:dyDescent="0.25">
      <c r="A4112" s="51">
        <v>105939</v>
      </c>
      <c r="B4112" s="30" t="s">
        <v>12121</v>
      </c>
      <c r="C4112" s="31" t="s">
        <v>19</v>
      </c>
      <c r="D4112" s="57">
        <v>0</v>
      </c>
      <c r="E4112" s="56">
        <v>0</v>
      </c>
    </row>
    <row r="4113" spans="1:5" x14ac:dyDescent="0.25">
      <c r="A4113" s="51">
        <v>96120</v>
      </c>
      <c r="B4113" s="30" t="s">
        <v>4365</v>
      </c>
      <c r="C4113" s="31" t="s">
        <v>25</v>
      </c>
      <c r="D4113" s="57">
        <v>2.98</v>
      </c>
      <c r="E4113" s="56">
        <v>3.1</v>
      </c>
    </row>
    <row r="4114" spans="1:5" ht="22.5" x14ac:dyDescent="0.25">
      <c r="A4114" s="51">
        <v>96123</v>
      </c>
      <c r="B4114" s="30" t="s">
        <v>4366</v>
      </c>
      <c r="C4114" s="31" t="s">
        <v>25</v>
      </c>
      <c r="D4114" s="57">
        <v>28.82</v>
      </c>
      <c r="E4114" s="56">
        <v>29.37</v>
      </c>
    </row>
    <row r="4115" spans="1:5" ht="22.5" x14ac:dyDescent="0.25">
      <c r="A4115" s="51">
        <v>96122</v>
      </c>
      <c r="B4115" s="30" t="s">
        <v>4359</v>
      </c>
      <c r="C4115" s="31" t="s">
        <v>25</v>
      </c>
      <c r="D4115" s="57">
        <v>46.77</v>
      </c>
      <c r="E4115" s="56">
        <v>47.54</v>
      </c>
    </row>
    <row r="4116" spans="1:5" ht="22.5" x14ac:dyDescent="0.25">
      <c r="A4116" s="51">
        <v>96121</v>
      </c>
      <c r="B4116" s="30" t="s">
        <v>4370</v>
      </c>
      <c r="C4116" s="31" t="s">
        <v>25</v>
      </c>
      <c r="D4116" s="57">
        <v>11.99</v>
      </c>
      <c r="E4116" s="56">
        <v>12.25</v>
      </c>
    </row>
    <row r="4117" spans="1:5" ht="22.5" x14ac:dyDescent="0.25">
      <c r="A4117" s="51">
        <v>99054</v>
      </c>
      <c r="B4117" s="30" t="s">
        <v>4367</v>
      </c>
      <c r="C4117" s="31" t="s">
        <v>19</v>
      </c>
      <c r="D4117" s="57">
        <v>59.7</v>
      </c>
      <c r="E4117" s="56">
        <v>62.33</v>
      </c>
    </row>
    <row r="4118" spans="1:5" ht="22.5" x14ac:dyDescent="0.25">
      <c r="A4118" s="51">
        <v>96110</v>
      </c>
      <c r="B4118" s="30" t="s">
        <v>4362</v>
      </c>
      <c r="C4118" s="31" t="s">
        <v>19</v>
      </c>
      <c r="D4118" s="57">
        <v>71.52</v>
      </c>
      <c r="E4118" s="56">
        <v>72.89</v>
      </c>
    </row>
    <row r="4119" spans="1:5" ht="22.5" x14ac:dyDescent="0.25">
      <c r="A4119" s="51">
        <v>96114</v>
      </c>
      <c r="B4119" s="30" t="s">
        <v>4364</v>
      </c>
      <c r="C4119" s="31" t="s">
        <v>19</v>
      </c>
      <c r="D4119" s="57">
        <v>72.849999999999994</v>
      </c>
      <c r="E4119" s="56">
        <v>74.05</v>
      </c>
    </row>
    <row r="4120" spans="1:5" ht="22.5" x14ac:dyDescent="0.25">
      <c r="A4120" s="51">
        <v>104757</v>
      </c>
      <c r="B4120" s="30" t="s">
        <v>14208</v>
      </c>
      <c r="C4120" s="31" t="s">
        <v>19</v>
      </c>
      <c r="D4120" s="57">
        <v>98.64</v>
      </c>
      <c r="E4120" s="56">
        <v>99.53</v>
      </c>
    </row>
    <row r="4121" spans="1:5" ht="33.75" x14ac:dyDescent="0.25">
      <c r="A4121" s="51">
        <v>104756</v>
      </c>
      <c r="B4121" s="30" t="s">
        <v>4360</v>
      </c>
      <c r="C4121" s="31" t="s">
        <v>19</v>
      </c>
      <c r="D4121" s="57">
        <v>198.18</v>
      </c>
      <c r="E4121" s="56">
        <v>201.45</v>
      </c>
    </row>
    <row r="4122" spans="1:5" ht="22.5" x14ac:dyDescent="0.25">
      <c r="A4122" s="51">
        <v>96112</v>
      </c>
      <c r="B4122" s="30" t="s">
        <v>4358</v>
      </c>
      <c r="C4122" s="31" t="s">
        <v>19</v>
      </c>
      <c r="D4122" s="57">
        <v>146</v>
      </c>
      <c r="E4122" s="56">
        <v>149.54</v>
      </c>
    </row>
    <row r="4123" spans="1:5" ht="22.5" x14ac:dyDescent="0.25">
      <c r="A4123" s="51">
        <v>96113</v>
      </c>
      <c r="B4123" s="30" t="s">
        <v>4363</v>
      </c>
      <c r="C4123" s="31" t="s">
        <v>19</v>
      </c>
      <c r="D4123" s="57">
        <v>46.89</v>
      </c>
      <c r="E4123" s="56">
        <v>48.78</v>
      </c>
    </row>
    <row r="4124" spans="1:5" ht="22.5" x14ac:dyDescent="0.25">
      <c r="A4124" s="51">
        <v>96109</v>
      </c>
      <c r="B4124" s="30" t="s">
        <v>4361</v>
      </c>
      <c r="C4124" s="31" t="s">
        <v>19</v>
      </c>
      <c r="D4124" s="57">
        <v>52.08</v>
      </c>
      <c r="E4124" s="56">
        <v>54.27</v>
      </c>
    </row>
    <row r="4125" spans="1:5" ht="22.5" x14ac:dyDescent="0.25">
      <c r="A4125" s="51">
        <v>96116</v>
      </c>
      <c r="B4125" s="30" t="s">
        <v>4369</v>
      </c>
      <c r="C4125" s="31" t="s">
        <v>19</v>
      </c>
      <c r="D4125" s="57">
        <v>64.959999999999994</v>
      </c>
      <c r="E4125" s="56">
        <v>65.7</v>
      </c>
    </row>
    <row r="4126" spans="1:5" ht="22.5" x14ac:dyDescent="0.25">
      <c r="A4126" s="51">
        <v>96111</v>
      </c>
      <c r="B4126" s="30" t="s">
        <v>4368</v>
      </c>
      <c r="C4126" s="31" t="s">
        <v>19</v>
      </c>
      <c r="D4126" s="57">
        <v>61.57</v>
      </c>
      <c r="E4126" s="56">
        <v>62.44</v>
      </c>
    </row>
    <row r="4127" spans="1:5" ht="22.5" x14ac:dyDescent="0.25">
      <c r="A4127" s="51">
        <v>96486</v>
      </c>
      <c r="B4127" s="30" t="s">
        <v>4372</v>
      </c>
      <c r="C4127" s="31" t="s">
        <v>19</v>
      </c>
      <c r="D4127" s="57">
        <v>75.290000000000006</v>
      </c>
      <c r="E4127" s="56">
        <v>76.03</v>
      </c>
    </row>
    <row r="4128" spans="1:5" ht="22.5" x14ac:dyDescent="0.25">
      <c r="A4128" s="51">
        <v>96485</v>
      </c>
      <c r="B4128" s="30" t="s">
        <v>4371</v>
      </c>
      <c r="C4128" s="31" t="s">
        <v>19</v>
      </c>
      <c r="D4128" s="57">
        <v>71.900000000000006</v>
      </c>
      <c r="E4128" s="56">
        <v>72.77</v>
      </c>
    </row>
    <row r="4129" spans="1:5" ht="22.5" x14ac:dyDescent="0.25">
      <c r="A4129" s="51">
        <v>97557</v>
      </c>
      <c r="B4129" s="30" t="s">
        <v>6643</v>
      </c>
      <c r="C4129" s="31" t="s">
        <v>19</v>
      </c>
      <c r="D4129" s="57">
        <v>0</v>
      </c>
      <c r="E4129" s="56">
        <v>0</v>
      </c>
    </row>
    <row r="4130" spans="1:5" ht="45" x14ac:dyDescent="0.25">
      <c r="A4130" s="51">
        <v>101807</v>
      </c>
      <c r="B4130" s="30" t="s">
        <v>1014</v>
      </c>
      <c r="C4130" s="31" t="s">
        <v>28</v>
      </c>
      <c r="D4130" s="57">
        <v>522.39</v>
      </c>
      <c r="E4130" s="56">
        <v>539.99</v>
      </c>
    </row>
    <row r="4131" spans="1:5" ht="33.75" x14ac:dyDescent="0.25">
      <c r="A4131" s="51">
        <v>101806</v>
      </c>
      <c r="B4131" s="30" t="s">
        <v>1013</v>
      </c>
      <c r="C4131" s="31" t="s">
        <v>28</v>
      </c>
      <c r="D4131" s="57">
        <v>545.48</v>
      </c>
      <c r="E4131" s="56">
        <v>564.88</v>
      </c>
    </row>
    <row r="4132" spans="1:5" ht="33.75" x14ac:dyDescent="0.25">
      <c r="A4132" s="51">
        <v>101808</v>
      </c>
      <c r="B4132" s="30" t="s">
        <v>1015</v>
      </c>
      <c r="C4132" s="31" t="s">
        <v>28</v>
      </c>
      <c r="D4132" s="57">
        <v>466.53</v>
      </c>
      <c r="E4132" s="56">
        <v>470.81</v>
      </c>
    </row>
    <row r="4133" spans="1:5" ht="33.75" x14ac:dyDescent="0.25">
      <c r="A4133" s="51">
        <v>98058</v>
      </c>
      <c r="B4133" s="30" t="s">
        <v>12122</v>
      </c>
      <c r="C4133" s="31" t="s">
        <v>28</v>
      </c>
      <c r="D4133" s="57">
        <v>1555.99</v>
      </c>
      <c r="E4133" s="56">
        <v>1575.64</v>
      </c>
    </row>
    <row r="4134" spans="1:5" ht="33.75" x14ac:dyDescent="0.25">
      <c r="A4134" s="51">
        <v>98059</v>
      </c>
      <c r="B4134" s="30" t="s">
        <v>12123</v>
      </c>
      <c r="C4134" s="31" t="s">
        <v>28</v>
      </c>
      <c r="D4134" s="57">
        <v>3336.22</v>
      </c>
      <c r="E4134" s="56">
        <v>3364.83</v>
      </c>
    </row>
    <row r="4135" spans="1:5" ht="33.75" x14ac:dyDescent="0.25">
      <c r="A4135" s="51">
        <v>98060</v>
      </c>
      <c r="B4135" s="30" t="s">
        <v>12124</v>
      </c>
      <c r="C4135" s="31" t="s">
        <v>28</v>
      </c>
      <c r="D4135" s="57">
        <v>4692.8500000000004</v>
      </c>
      <c r="E4135" s="56">
        <v>4734.46</v>
      </c>
    </row>
    <row r="4136" spans="1:5" ht="33.75" x14ac:dyDescent="0.25">
      <c r="A4136" s="51">
        <v>98061</v>
      </c>
      <c r="B4136" s="30" t="s">
        <v>12125</v>
      </c>
      <c r="C4136" s="31" t="s">
        <v>28</v>
      </c>
      <c r="D4136" s="57">
        <v>6555.19</v>
      </c>
      <c r="E4136" s="56">
        <v>6612.5</v>
      </c>
    </row>
    <row r="4137" spans="1:5" ht="33.75" x14ac:dyDescent="0.25">
      <c r="A4137" s="51">
        <v>98088</v>
      </c>
      <c r="B4137" s="30" t="s">
        <v>2312</v>
      </c>
      <c r="C4137" s="31" t="s">
        <v>28</v>
      </c>
      <c r="D4137" s="57">
        <v>3284.4</v>
      </c>
      <c r="E4137" s="56">
        <v>3371.12</v>
      </c>
    </row>
    <row r="4138" spans="1:5" ht="33.75" x14ac:dyDescent="0.25">
      <c r="A4138" s="51">
        <v>98089</v>
      </c>
      <c r="B4138" s="30" t="s">
        <v>2313</v>
      </c>
      <c r="C4138" s="31" t="s">
        <v>28</v>
      </c>
      <c r="D4138" s="57">
        <v>5195.51</v>
      </c>
      <c r="E4138" s="56">
        <v>5333.74</v>
      </c>
    </row>
    <row r="4139" spans="1:5" ht="33.75" x14ac:dyDescent="0.25">
      <c r="A4139" s="51">
        <v>98090</v>
      </c>
      <c r="B4139" s="30" t="s">
        <v>2314</v>
      </c>
      <c r="C4139" s="31" t="s">
        <v>28</v>
      </c>
      <c r="D4139" s="57">
        <v>8166.86</v>
      </c>
      <c r="E4139" s="56">
        <v>8384.73</v>
      </c>
    </row>
    <row r="4140" spans="1:5" ht="33.75" x14ac:dyDescent="0.25">
      <c r="A4140" s="51">
        <v>98091</v>
      </c>
      <c r="B4140" s="30" t="s">
        <v>2315</v>
      </c>
      <c r="C4140" s="31" t="s">
        <v>28</v>
      </c>
      <c r="D4140" s="57">
        <v>10671.13</v>
      </c>
      <c r="E4140" s="56">
        <v>10955.94</v>
      </c>
    </row>
    <row r="4141" spans="1:5" ht="33.75" x14ac:dyDescent="0.25">
      <c r="A4141" s="51">
        <v>98092</v>
      </c>
      <c r="B4141" s="30" t="s">
        <v>2316</v>
      </c>
      <c r="C4141" s="31" t="s">
        <v>28</v>
      </c>
      <c r="D4141" s="57">
        <v>12397.7</v>
      </c>
      <c r="E4141" s="56">
        <v>12728.86</v>
      </c>
    </row>
    <row r="4142" spans="1:5" ht="33.75" x14ac:dyDescent="0.25">
      <c r="A4142" s="51">
        <v>98093</v>
      </c>
      <c r="B4142" s="30" t="s">
        <v>2317</v>
      </c>
      <c r="C4142" s="31" t="s">
        <v>28</v>
      </c>
      <c r="D4142" s="57">
        <v>14636.58</v>
      </c>
      <c r="E4142" s="56">
        <v>15027.56</v>
      </c>
    </row>
    <row r="4143" spans="1:5" ht="33.75" x14ac:dyDescent="0.25">
      <c r="A4143" s="51">
        <v>98072</v>
      </c>
      <c r="B4143" s="30" t="s">
        <v>2296</v>
      </c>
      <c r="C4143" s="31" t="s">
        <v>28</v>
      </c>
      <c r="D4143" s="57">
        <v>3800.68</v>
      </c>
      <c r="E4143" s="56">
        <v>3908.85</v>
      </c>
    </row>
    <row r="4144" spans="1:5" ht="33.75" x14ac:dyDescent="0.25">
      <c r="A4144" s="51">
        <v>98073</v>
      </c>
      <c r="B4144" s="30" t="s">
        <v>2297</v>
      </c>
      <c r="C4144" s="31" t="s">
        <v>28</v>
      </c>
      <c r="D4144" s="57">
        <v>6003.31</v>
      </c>
      <c r="E4144" s="56">
        <v>6173.71</v>
      </c>
    </row>
    <row r="4145" spans="1:5" ht="33.75" x14ac:dyDescent="0.25">
      <c r="A4145" s="51">
        <v>98074</v>
      </c>
      <c r="B4145" s="30" t="s">
        <v>2298</v>
      </c>
      <c r="C4145" s="31" t="s">
        <v>28</v>
      </c>
      <c r="D4145" s="57">
        <v>9398.99</v>
      </c>
      <c r="E4145" s="56">
        <v>9664.48</v>
      </c>
    </row>
    <row r="4146" spans="1:5" ht="33.75" x14ac:dyDescent="0.25">
      <c r="A4146" s="51">
        <v>98075</v>
      </c>
      <c r="B4146" s="30" t="s">
        <v>2299</v>
      </c>
      <c r="C4146" s="31" t="s">
        <v>28</v>
      </c>
      <c r="D4146" s="57">
        <v>12261.39</v>
      </c>
      <c r="E4146" s="56">
        <v>12606.88</v>
      </c>
    </row>
    <row r="4147" spans="1:5" ht="33.75" x14ac:dyDescent="0.25">
      <c r="A4147" s="51">
        <v>98076</v>
      </c>
      <c r="B4147" s="30" t="s">
        <v>2300</v>
      </c>
      <c r="C4147" s="31" t="s">
        <v>28</v>
      </c>
      <c r="D4147" s="57">
        <v>14179.76</v>
      </c>
      <c r="E4147" s="56">
        <v>14578.48</v>
      </c>
    </row>
    <row r="4148" spans="1:5" ht="33.75" x14ac:dyDescent="0.25">
      <c r="A4148" s="51">
        <v>98077</v>
      </c>
      <c r="B4148" s="30" t="s">
        <v>2301</v>
      </c>
      <c r="C4148" s="31" t="s">
        <v>28</v>
      </c>
      <c r="D4148" s="57">
        <v>16721.37</v>
      </c>
      <c r="E4148" s="56">
        <v>17190.96</v>
      </c>
    </row>
    <row r="4149" spans="1:5" ht="33.75" x14ac:dyDescent="0.25">
      <c r="A4149" s="51">
        <v>98062</v>
      </c>
      <c r="B4149" s="30" t="s">
        <v>12126</v>
      </c>
      <c r="C4149" s="31" t="s">
        <v>28</v>
      </c>
      <c r="D4149" s="57">
        <v>2599</v>
      </c>
      <c r="E4149" s="56">
        <v>2617.9299999999998</v>
      </c>
    </row>
    <row r="4150" spans="1:5" ht="33.75" x14ac:dyDescent="0.25">
      <c r="A4150" s="51">
        <v>98063</v>
      </c>
      <c r="B4150" s="30" t="s">
        <v>12127</v>
      </c>
      <c r="C4150" s="31" t="s">
        <v>28</v>
      </c>
      <c r="D4150" s="57">
        <v>3969.07</v>
      </c>
      <c r="E4150" s="56">
        <v>3997.09</v>
      </c>
    </row>
    <row r="4151" spans="1:5" ht="33.75" x14ac:dyDescent="0.25">
      <c r="A4151" s="51">
        <v>98064</v>
      </c>
      <c r="B4151" s="30" t="s">
        <v>12128</v>
      </c>
      <c r="C4151" s="31" t="s">
        <v>28</v>
      </c>
      <c r="D4151" s="57">
        <v>4567.0200000000004</v>
      </c>
      <c r="E4151" s="56">
        <v>4596.33</v>
      </c>
    </row>
    <row r="4152" spans="1:5" ht="33.75" x14ac:dyDescent="0.25">
      <c r="A4152" s="51">
        <v>98065</v>
      </c>
      <c r="B4152" s="30" t="s">
        <v>12129</v>
      </c>
      <c r="C4152" s="31" t="s">
        <v>28</v>
      </c>
      <c r="D4152" s="57">
        <v>6342.08</v>
      </c>
      <c r="E4152" s="56">
        <v>6381.09</v>
      </c>
    </row>
    <row r="4153" spans="1:5" ht="33.75" x14ac:dyDescent="0.25">
      <c r="A4153" s="51">
        <v>98094</v>
      </c>
      <c r="B4153" s="30" t="s">
        <v>2318</v>
      </c>
      <c r="C4153" s="31" t="s">
        <v>28</v>
      </c>
      <c r="D4153" s="57">
        <v>2737.93</v>
      </c>
      <c r="E4153" s="56">
        <v>2807.38</v>
      </c>
    </row>
    <row r="4154" spans="1:5" ht="33.75" x14ac:dyDescent="0.25">
      <c r="A4154" s="51">
        <v>98099</v>
      </c>
      <c r="B4154" s="30" t="s">
        <v>2319</v>
      </c>
      <c r="C4154" s="31" t="s">
        <v>28</v>
      </c>
      <c r="D4154" s="57">
        <v>4676.8</v>
      </c>
      <c r="E4154" s="56">
        <v>4795.8900000000003</v>
      </c>
    </row>
    <row r="4155" spans="1:5" ht="33.75" x14ac:dyDescent="0.25">
      <c r="A4155" s="51">
        <v>98100</v>
      </c>
      <c r="B4155" s="30" t="s">
        <v>2320</v>
      </c>
      <c r="C4155" s="31" t="s">
        <v>28</v>
      </c>
      <c r="D4155" s="57">
        <v>6129.38</v>
      </c>
      <c r="E4155" s="56">
        <v>6286.5</v>
      </c>
    </row>
    <row r="4156" spans="1:5" ht="33.75" x14ac:dyDescent="0.25">
      <c r="A4156" s="51">
        <v>98101</v>
      </c>
      <c r="B4156" s="30" t="s">
        <v>2321</v>
      </c>
      <c r="C4156" s="31" t="s">
        <v>28</v>
      </c>
      <c r="D4156" s="57">
        <v>9060.5</v>
      </c>
      <c r="E4156" s="56">
        <v>9294.02</v>
      </c>
    </row>
    <row r="4157" spans="1:5" ht="33.75" x14ac:dyDescent="0.25">
      <c r="A4157" s="51">
        <v>98078</v>
      </c>
      <c r="B4157" s="30" t="s">
        <v>2302</v>
      </c>
      <c r="C4157" s="31" t="s">
        <v>28</v>
      </c>
      <c r="D4157" s="57">
        <v>3933.91</v>
      </c>
      <c r="E4157" s="56">
        <v>4043.65</v>
      </c>
    </row>
    <row r="4158" spans="1:5" ht="33.75" x14ac:dyDescent="0.25">
      <c r="A4158" s="51">
        <v>98079</v>
      </c>
      <c r="B4158" s="30" t="s">
        <v>2303</v>
      </c>
      <c r="C4158" s="31" t="s">
        <v>28</v>
      </c>
      <c r="D4158" s="57">
        <v>6928.11</v>
      </c>
      <c r="E4158" s="56">
        <v>7120.46</v>
      </c>
    </row>
    <row r="4159" spans="1:5" ht="33.75" x14ac:dyDescent="0.25">
      <c r="A4159" s="51">
        <v>98080</v>
      </c>
      <c r="B4159" s="30" t="s">
        <v>2304</v>
      </c>
      <c r="C4159" s="31" t="s">
        <v>28</v>
      </c>
      <c r="D4159" s="57">
        <v>8967.07</v>
      </c>
      <c r="E4159" s="56">
        <v>9215.81</v>
      </c>
    </row>
    <row r="4160" spans="1:5" ht="33.75" x14ac:dyDescent="0.25">
      <c r="A4160" s="51">
        <v>98081</v>
      </c>
      <c r="B4160" s="30" t="s">
        <v>2305</v>
      </c>
      <c r="C4160" s="31" t="s">
        <v>28</v>
      </c>
      <c r="D4160" s="57">
        <v>13329.62</v>
      </c>
      <c r="E4160" s="56">
        <v>13699.16</v>
      </c>
    </row>
    <row r="4161" spans="1:5" ht="33.75" x14ac:dyDescent="0.25">
      <c r="A4161" s="51">
        <v>98052</v>
      </c>
      <c r="B4161" s="30" t="s">
        <v>12130</v>
      </c>
      <c r="C4161" s="31" t="s">
        <v>28</v>
      </c>
      <c r="D4161" s="57">
        <v>1755.24</v>
      </c>
      <c r="E4161" s="56">
        <v>1772.05</v>
      </c>
    </row>
    <row r="4162" spans="1:5" ht="33.75" x14ac:dyDescent="0.25">
      <c r="A4162" s="51">
        <v>98053</v>
      </c>
      <c r="B4162" s="30" t="s">
        <v>12131</v>
      </c>
      <c r="C4162" s="31" t="s">
        <v>28</v>
      </c>
      <c r="D4162" s="57">
        <v>2413.64</v>
      </c>
      <c r="E4162" s="56">
        <v>2436.33</v>
      </c>
    </row>
    <row r="4163" spans="1:5" ht="33.75" x14ac:dyDescent="0.25">
      <c r="A4163" s="51">
        <v>98054</v>
      </c>
      <c r="B4163" s="30" t="s">
        <v>12132</v>
      </c>
      <c r="C4163" s="31" t="s">
        <v>28</v>
      </c>
      <c r="D4163" s="57">
        <v>3880.19</v>
      </c>
      <c r="E4163" s="56">
        <v>3903.87</v>
      </c>
    </row>
    <row r="4164" spans="1:5" ht="33.75" x14ac:dyDescent="0.25">
      <c r="A4164" s="51">
        <v>98055</v>
      </c>
      <c r="B4164" s="30" t="s">
        <v>12133</v>
      </c>
      <c r="C4164" s="31" t="s">
        <v>28</v>
      </c>
      <c r="D4164" s="57">
        <v>5287.23</v>
      </c>
      <c r="E4164" s="56">
        <v>5319.92</v>
      </c>
    </row>
    <row r="4165" spans="1:5" ht="33.75" x14ac:dyDescent="0.25">
      <c r="A4165" s="51">
        <v>98056</v>
      </c>
      <c r="B4165" s="30" t="s">
        <v>12134</v>
      </c>
      <c r="C4165" s="31" t="s">
        <v>28</v>
      </c>
      <c r="D4165" s="57">
        <v>6147.97</v>
      </c>
      <c r="E4165" s="56">
        <v>6182.84</v>
      </c>
    </row>
    <row r="4166" spans="1:5" ht="33.75" x14ac:dyDescent="0.25">
      <c r="A4166" s="51">
        <v>98057</v>
      </c>
      <c r="B4166" s="30" t="s">
        <v>12135</v>
      </c>
      <c r="C4166" s="31" t="s">
        <v>28</v>
      </c>
      <c r="D4166" s="57">
        <v>7340.99</v>
      </c>
      <c r="E4166" s="56">
        <v>7384.26</v>
      </c>
    </row>
    <row r="4167" spans="1:5" ht="33.75" x14ac:dyDescent="0.25">
      <c r="A4167" s="51">
        <v>98082</v>
      </c>
      <c r="B4167" s="30" t="s">
        <v>2306</v>
      </c>
      <c r="C4167" s="31" t="s">
        <v>28</v>
      </c>
      <c r="D4167" s="57">
        <v>3800.81</v>
      </c>
      <c r="E4167" s="56">
        <v>3902.17</v>
      </c>
    </row>
    <row r="4168" spans="1:5" ht="33.75" x14ac:dyDescent="0.25">
      <c r="A4168" s="51">
        <v>98083</v>
      </c>
      <c r="B4168" s="30" t="s">
        <v>2307</v>
      </c>
      <c r="C4168" s="31" t="s">
        <v>28</v>
      </c>
      <c r="D4168" s="57">
        <v>5010.5600000000004</v>
      </c>
      <c r="E4168" s="56">
        <v>5145.3599999999997</v>
      </c>
    </row>
    <row r="4169" spans="1:5" ht="33.75" x14ac:dyDescent="0.25">
      <c r="A4169" s="51">
        <v>98084</v>
      </c>
      <c r="B4169" s="30" t="s">
        <v>2308</v>
      </c>
      <c r="C4169" s="31" t="s">
        <v>28</v>
      </c>
      <c r="D4169" s="57">
        <v>7023.23</v>
      </c>
      <c r="E4169" s="56">
        <v>7213.86</v>
      </c>
    </row>
    <row r="4170" spans="1:5" ht="33.75" x14ac:dyDescent="0.25">
      <c r="A4170" s="51">
        <v>98085</v>
      </c>
      <c r="B4170" s="30" t="s">
        <v>2309</v>
      </c>
      <c r="C4170" s="31" t="s">
        <v>28</v>
      </c>
      <c r="D4170" s="57">
        <v>9523.48</v>
      </c>
      <c r="E4170" s="56">
        <v>9784.0300000000007</v>
      </c>
    </row>
    <row r="4171" spans="1:5" ht="33.75" x14ac:dyDescent="0.25">
      <c r="A4171" s="51">
        <v>98087</v>
      </c>
      <c r="B4171" s="30" t="s">
        <v>2311</v>
      </c>
      <c r="C4171" s="31" t="s">
        <v>28</v>
      </c>
      <c r="D4171" s="57">
        <v>11463.28</v>
      </c>
      <c r="E4171" s="56">
        <v>11777.12</v>
      </c>
    </row>
    <row r="4172" spans="1:5" ht="33.75" x14ac:dyDescent="0.25">
      <c r="A4172" s="51">
        <v>98086</v>
      </c>
      <c r="B4172" s="30" t="s">
        <v>2310</v>
      </c>
      <c r="C4172" s="31" t="s">
        <v>28</v>
      </c>
      <c r="D4172" s="57">
        <v>10746.57</v>
      </c>
      <c r="E4172" s="56">
        <v>11040.96</v>
      </c>
    </row>
    <row r="4173" spans="1:5" ht="33.75" x14ac:dyDescent="0.25">
      <c r="A4173" s="51">
        <v>98066</v>
      </c>
      <c r="B4173" s="30" t="s">
        <v>2290</v>
      </c>
      <c r="C4173" s="31" t="s">
        <v>28</v>
      </c>
      <c r="D4173" s="57">
        <v>4491.32</v>
      </c>
      <c r="E4173" s="56">
        <v>4619.25</v>
      </c>
    </row>
    <row r="4174" spans="1:5" ht="33.75" x14ac:dyDescent="0.25">
      <c r="A4174" s="51">
        <v>98067</v>
      </c>
      <c r="B4174" s="30" t="s">
        <v>2291</v>
      </c>
      <c r="C4174" s="31" t="s">
        <v>28</v>
      </c>
      <c r="D4174" s="57">
        <v>5977.71</v>
      </c>
      <c r="E4174" s="56">
        <v>6148.89</v>
      </c>
    </row>
    <row r="4175" spans="1:5" ht="33.75" x14ac:dyDescent="0.25">
      <c r="A4175" s="51">
        <v>98068</v>
      </c>
      <c r="B4175" s="30" t="s">
        <v>2292</v>
      </c>
      <c r="C4175" s="31" t="s">
        <v>28</v>
      </c>
      <c r="D4175" s="57">
        <v>8441.49</v>
      </c>
      <c r="E4175" s="56">
        <v>8684.33</v>
      </c>
    </row>
    <row r="4176" spans="1:5" ht="33.75" x14ac:dyDescent="0.25">
      <c r="A4176" s="51">
        <v>98069</v>
      </c>
      <c r="B4176" s="30" t="s">
        <v>2293</v>
      </c>
      <c r="C4176" s="31" t="s">
        <v>28</v>
      </c>
      <c r="D4176" s="57">
        <v>11394.28</v>
      </c>
      <c r="E4176" s="56">
        <v>11722.95</v>
      </c>
    </row>
    <row r="4177" spans="1:5" ht="33.75" x14ac:dyDescent="0.25">
      <c r="A4177" s="51">
        <v>98071</v>
      </c>
      <c r="B4177" s="30" t="s">
        <v>2295</v>
      </c>
      <c r="C4177" s="31" t="s">
        <v>28</v>
      </c>
      <c r="D4177" s="57">
        <v>14073.23</v>
      </c>
      <c r="E4177" s="56">
        <v>14480.77</v>
      </c>
    </row>
    <row r="4178" spans="1:5" ht="33.75" x14ac:dyDescent="0.25">
      <c r="A4178" s="51">
        <v>98070</v>
      </c>
      <c r="B4178" s="30" t="s">
        <v>2294</v>
      </c>
      <c r="C4178" s="31" t="s">
        <v>28</v>
      </c>
      <c r="D4178" s="57">
        <v>12978.95</v>
      </c>
      <c r="E4178" s="56">
        <v>13354.01</v>
      </c>
    </row>
    <row r="4179" spans="1:5" ht="22.5" x14ac:dyDescent="0.25">
      <c r="A4179" s="51">
        <v>104915</v>
      </c>
      <c r="B4179" s="30" t="s">
        <v>4518</v>
      </c>
      <c r="C4179" s="31" t="s">
        <v>87</v>
      </c>
      <c r="D4179" s="57">
        <v>9.4600000000000009</v>
      </c>
      <c r="E4179" s="56">
        <v>9.49</v>
      </c>
    </row>
    <row r="4180" spans="1:5" ht="22.5" x14ac:dyDescent="0.25">
      <c r="A4180" s="51">
        <v>96546</v>
      </c>
      <c r="B4180" s="30" t="s">
        <v>4517</v>
      </c>
      <c r="C4180" s="31" t="s">
        <v>87</v>
      </c>
      <c r="D4180" s="57">
        <v>13.42</v>
      </c>
      <c r="E4180" s="56">
        <v>13.7</v>
      </c>
    </row>
    <row r="4181" spans="1:5" ht="22.5" x14ac:dyDescent="0.25">
      <c r="A4181" s="51">
        <v>96544</v>
      </c>
      <c r="B4181" s="30" t="s">
        <v>4515</v>
      </c>
      <c r="C4181" s="31" t="s">
        <v>87</v>
      </c>
      <c r="D4181" s="57">
        <v>17.350000000000001</v>
      </c>
      <c r="E4181" s="56">
        <v>17.829999999999998</v>
      </c>
    </row>
    <row r="4182" spans="1:5" ht="22.5" x14ac:dyDescent="0.25">
      <c r="A4182" s="51">
        <v>96545</v>
      </c>
      <c r="B4182" s="30" t="s">
        <v>4516</v>
      </c>
      <c r="C4182" s="31" t="s">
        <v>87</v>
      </c>
      <c r="D4182" s="57">
        <v>15.46</v>
      </c>
      <c r="E4182" s="56">
        <v>15.82</v>
      </c>
    </row>
    <row r="4183" spans="1:5" ht="22.5" x14ac:dyDescent="0.25">
      <c r="A4183" s="51">
        <v>96543</v>
      </c>
      <c r="B4183" s="30" t="s">
        <v>4509</v>
      </c>
      <c r="C4183" s="31" t="s">
        <v>87</v>
      </c>
      <c r="D4183" s="57">
        <v>19.5</v>
      </c>
      <c r="E4183" s="56">
        <v>20.149999999999999</v>
      </c>
    </row>
    <row r="4184" spans="1:5" ht="22.5" x14ac:dyDescent="0.25">
      <c r="A4184" s="51">
        <v>104922</v>
      </c>
      <c r="B4184" s="30" t="s">
        <v>4524</v>
      </c>
      <c r="C4184" s="31" t="s">
        <v>87</v>
      </c>
      <c r="D4184" s="57">
        <v>10.49</v>
      </c>
      <c r="E4184" s="56">
        <v>10.58</v>
      </c>
    </row>
    <row r="4185" spans="1:5" ht="33.75" x14ac:dyDescent="0.25">
      <c r="A4185" s="51">
        <v>104920</v>
      </c>
      <c r="B4185" s="30" t="s">
        <v>4522</v>
      </c>
      <c r="C4185" s="31" t="s">
        <v>87</v>
      </c>
      <c r="D4185" s="57">
        <v>10.220000000000001</v>
      </c>
      <c r="E4185" s="56">
        <v>10.38</v>
      </c>
    </row>
    <row r="4186" spans="1:5" ht="33.75" x14ac:dyDescent="0.25">
      <c r="A4186" s="51">
        <v>104921</v>
      </c>
      <c r="B4186" s="30" t="s">
        <v>4523</v>
      </c>
      <c r="C4186" s="31" t="s">
        <v>87</v>
      </c>
      <c r="D4186" s="57">
        <v>9.58</v>
      </c>
      <c r="E4186" s="56">
        <v>9.68</v>
      </c>
    </row>
    <row r="4187" spans="1:5" ht="22.5" x14ac:dyDescent="0.25">
      <c r="A4187" s="51">
        <v>104919</v>
      </c>
      <c r="B4187" s="30" t="s">
        <v>4521</v>
      </c>
      <c r="C4187" s="31" t="s">
        <v>87</v>
      </c>
      <c r="D4187" s="57">
        <v>12.11</v>
      </c>
      <c r="E4187" s="56">
        <v>12.31</v>
      </c>
    </row>
    <row r="4188" spans="1:5" ht="22.5" x14ac:dyDescent="0.25">
      <c r="A4188" s="51">
        <v>104917</v>
      </c>
      <c r="B4188" s="30" t="s">
        <v>4519</v>
      </c>
      <c r="C4188" s="31" t="s">
        <v>87</v>
      </c>
      <c r="D4188" s="57">
        <v>14.89</v>
      </c>
      <c r="E4188" s="56">
        <v>15.22</v>
      </c>
    </row>
    <row r="4189" spans="1:5" ht="22.5" x14ac:dyDescent="0.25">
      <c r="A4189" s="51">
        <v>104918</v>
      </c>
      <c r="B4189" s="30" t="s">
        <v>4520</v>
      </c>
      <c r="C4189" s="31" t="s">
        <v>87</v>
      </c>
      <c r="D4189" s="57">
        <v>13.66</v>
      </c>
      <c r="E4189" s="56">
        <v>13.92</v>
      </c>
    </row>
    <row r="4190" spans="1:5" ht="22.5" x14ac:dyDescent="0.25">
      <c r="A4190" s="51">
        <v>104916</v>
      </c>
      <c r="B4190" s="30" t="s">
        <v>4529</v>
      </c>
      <c r="C4190" s="31" t="s">
        <v>87</v>
      </c>
      <c r="D4190" s="57">
        <v>16.23</v>
      </c>
      <c r="E4190" s="56">
        <v>16.7</v>
      </c>
    </row>
    <row r="4191" spans="1:5" ht="33.75" x14ac:dyDescent="0.25">
      <c r="A4191" s="51">
        <v>96557</v>
      </c>
      <c r="B4191" s="30" t="s">
        <v>4527</v>
      </c>
      <c r="C4191" s="31" t="s">
        <v>29</v>
      </c>
      <c r="D4191" s="57">
        <v>755.46</v>
      </c>
      <c r="E4191" s="56">
        <v>756.66</v>
      </c>
    </row>
    <row r="4192" spans="1:5" ht="33.75" x14ac:dyDescent="0.25">
      <c r="A4192" s="51">
        <v>96555</v>
      </c>
      <c r="B4192" s="30" t="s">
        <v>4525</v>
      </c>
      <c r="C4192" s="31" t="s">
        <v>29</v>
      </c>
      <c r="D4192" s="57">
        <v>795.04</v>
      </c>
      <c r="E4192" s="56">
        <v>807.5</v>
      </c>
    </row>
    <row r="4193" spans="1:5" ht="22.5" x14ac:dyDescent="0.25">
      <c r="A4193" s="51">
        <v>104924</v>
      </c>
      <c r="B4193" s="30" t="s">
        <v>4531</v>
      </c>
      <c r="C4193" s="31" t="s">
        <v>29</v>
      </c>
      <c r="D4193" s="57">
        <v>780.07</v>
      </c>
      <c r="E4193" s="56">
        <v>781.66</v>
      </c>
    </row>
    <row r="4194" spans="1:5" ht="22.5" x14ac:dyDescent="0.25">
      <c r="A4194" s="51">
        <v>104923</v>
      </c>
      <c r="B4194" s="30" t="s">
        <v>4530</v>
      </c>
      <c r="C4194" s="31" t="s">
        <v>29</v>
      </c>
      <c r="D4194" s="57">
        <v>853.39</v>
      </c>
      <c r="E4194" s="56">
        <v>868.32</v>
      </c>
    </row>
    <row r="4195" spans="1:5" ht="22.5" x14ac:dyDescent="0.25">
      <c r="A4195" s="51">
        <v>96558</v>
      </c>
      <c r="B4195" s="30" t="s">
        <v>4528</v>
      </c>
      <c r="C4195" s="31" t="s">
        <v>29</v>
      </c>
      <c r="D4195" s="57">
        <v>789.39</v>
      </c>
      <c r="E4195" s="56">
        <v>791.5</v>
      </c>
    </row>
    <row r="4196" spans="1:5" ht="22.5" x14ac:dyDescent="0.25">
      <c r="A4196" s="51">
        <v>96556</v>
      </c>
      <c r="B4196" s="30" t="s">
        <v>4526</v>
      </c>
      <c r="C4196" s="31" t="s">
        <v>29</v>
      </c>
      <c r="D4196" s="57">
        <v>953.01</v>
      </c>
      <c r="E4196" s="56">
        <v>973.73</v>
      </c>
    </row>
    <row r="4197" spans="1:5" ht="33.75" x14ac:dyDescent="0.25">
      <c r="A4197" s="51">
        <v>96523</v>
      </c>
      <c r="B4197" s="30" t="s">
        <v>4535</v>
      </c>
      <c r="C4197" s="31" t="s">
        <v>29</v>
      </c>
      <c r="D4197" s="57">
        <v>99.15</v>
      </c>
      <c r="E4197" s="56">
        <v>104.76</v>
      </c>
    </row>
    <row r="4198" spans="1:5" ht="22.5" x14ac:dyDescent="0.25">
      <c r="A4198" s="51">
        <v>96522</v>
      </c>
      <c r="B4198" s="30" t="s">
        <v>4534</v>
      </c>
      <c r="C4198" s="31" t="s">
        <v>29</v>
      </c>
      <c r="D4198" s="57">
        <v>149.66</v>
      </c>
      <c r="E4198" s="56">
        <v>158.13999999999999</v>
      </c>
    </row>
    <row r="4199" spans="1:5" ht="33.75" x14ac:dyDescent="0.25">
      <c r="A4199" s="51">
        <v>96527</v>
      </c>
      <c r="B4199" s="30" t="s">
        <v>4539</v>
      </c>
      <c r="C4199" s="31" t="s">
        <v>29</v>
      </c>
      <c r="D4199" s="57">
        <v>109.17</v>
      </c>
      <c r="E4199" s="56">
        <v>115.32</v>
      </c>
    </row>
    <row r="4200" spans="1:5" ht="22.5" x14ac:dyDescent="0.25">
      <c r="A4200" s="51">
        <v>96526</v>
      </c>
      <c r="B4200" s="30" t="s">
        <v>4538</v>
      </c>
      <c r="C4200" s="31" t="s">
        <v>29</v>
      </c>
      <c r="D4200" s="57">
        <v>213.75</v>
      </c>
      <c r="E4200" s="56">
        <v>225.91</v>
      </c>
    </row>
    <row r="4201" spans="1:5" ht="33.75" x14ac:dyDescent="0.25">
      <c r="A4201" s="51">
        <v>96521</v>
      </c>
      <c r="B4201" s="30" t="s">
        <v>4533</v>
      </c>
      <c r="C4201" s="31" t="s">
        <v>29</v>
      </c>
      <c r="D4201" s="57">
        <v>40.32</v>
      </c>
      <c r="E4201" s="56">
        <v>41.18</v>
      </c>
    </row>
    <row r="4202" spans="1:5" ht="33.75" x14ac:dyDescent="0.25">
      <c r="A4202" s="51">
        <v>96520</v>
      </c>
      <c r="B4202" s="30" t="s">
        <v>4532</v>
      </c>
      <c r="C4202" s="31" t="s">
        <v>29</v>
      </c>
      <c r="D4202" s="57">
        <v>91.47</v>
      </c>
      <c r="E4202" s="56">
        <v>94.82</v>
      </c>
    </row>
    <row r="4203" spans="1:5" ht="33.75" x14ac:dyDescent="0.25">
      <c r="A4203" s="51">
        <v>96525</v>
      </c>
      <c r="B4203" s="30" t="s">
        <v>4537</v>
      </c>
      <c r="C4203" s="31" t="s">
        <v>29</v>
      </c>
      <c r="D4203" s="57">
        <v>56.21</v>
      </c>
      <c r="E4203" s="56">
        <v>57.34</v>
      </c>
    </row>
    <row r="4204" spans="1:5" ht="33.75" x14ac:dyDescent="0.25">
      <c r="A4204" s="51">
        <v>96524</v>
      </c>
      <c r="B4204" s="30" t="s">
        <v>4536</v>
      </c>
      <c r="C4204" s="31" t="s">
        <v>29</v>
      </c>
      <c r="D4204" s="57">
        <v>156.86000000000001</v>
      </c>
      <c r="E4204" s="56">
        <v>163.09</v>
      </c>
    </row>
    <row r="4205" spans="1:5" ht="33.75" x14ac:dyDescent="0.25">
      <c r="A4205" s="51">
        <v>96537</v>
      </c>
      <c r="B4205" s="30" t="s">
        <v>4503</v>
      </c>
      <c r="C4205" s="31" t="s">
        <v>19</v>
      </c>
      <c r="D4205" s="57">
        <v>190.6</v>
      </c>
      <c r="E4205" s="56">
        <v>196.37</v>
      </c>
    </row>
    <row r="4206" spans="1:5" ht="33.75" x14ac:dyDescent="0.25">
      <c r="A4206" s="51">
        <v>96540</v>
      </c>
      <c r="B4206" s="30" t="s">
        <v>4506</v>
      </c>
      <c r="C4206" s="31" t="s">
        <v>19</v>
      </c>
      <c r="D4206" s="57">
        <v>133.06</v>
      </c>
      <c r="E4206" s="56">
        <v>138</v>
      </c>
    </row>
    <row r="4207" spans="1:5" ht="33.75" x14ac:dyDescent="0.25">
      <c r="A4207" s="51">
        <v>96528</v>
      </c>
      <c r="B4207" s="30" t="s">
        <v>4540</v>
      </c>
      <c r="C4207" s="31" t="s">
        <v>19</v>
      </c>
      <c r="D4207" s="57">
        <v>183.41</v>
      </c>
      <c r="E4207" s="56">
        <v>187.26</v>
      </c>
    </row>
    <row r="4208" spans="1:5" ht="33.75" x14ac:dyDescent="0.25">
      <c r="A4208" s="51">
        <v>96531</v>
      </c>
      <c r="B4208" s="30" t="s">
        <v>4497</v>
      </c>
      <c r="C4208" s="31" t="s">
        <v>19</v>
      </c>
      <c r="D4208" s="57">
        <v>118.44</v>
      </c>
      <c r="E4208" s="56">
        <v>121.8</v>
      </c>
    </row>
    <row r="4209" spans="1:5" ht="33.75" x14ac:dyDescent="0.25">
      <c r="A4209" s="51">
        <v>96534</v>
      </c>
      <c r="B4209" s="30" t="s">
        <v>4500</v>
      </c>
      <c r="C4209" s="31" t="s">
        <v>19</v>
      </c>
      <c r="D4209" s="57">
        <v>84.64</v>
      </c>
      <c r="E4209" s="56">
        <v>87.75</v>
      </c>
    </row>
    <row r="4210" spans="1:5" ht="33.75" x14ac:dyDescent="0.25">
      <c r="A4210" s="51">
        <v>104928</v>
      </c>
      <c r="B4210" s="30" t="s">
        <v>4513</v>
      </c>
      <c r="C4210" s="31" t="s">
        <v>19</v>
      </c>
      <c r="D4210" s="57">
        <v>149.19999999999999</v>
      </c>
      <c r="E4210" s="56">
        <v>154.35</v>
      </c>
    </row>
    <row r="4211" spans="1:5" ht="33.75" x14ac:dyDescent="0.25">
      <c r="A4211" s="51">
        <v>104929</v>
      </c>
      <c r="B4211" s="30" t="s">
        <v>4514</v>
      </c>
      <c r="C4211" s="31" t="s">
        <v>19</v>
      </c>
      <c r="D4211" s="57">
        <v>90.81</v>
      </c>
      <c r="E4211" s="56">
        <v>94.21</v>
      </c>
    </row>
    <row r="4212" spans="1:5" ht="33.75" x14ac:dyDescent="0.25">
      <c r="A4212" s="51">
        <v>104925</v>
      </c>
      <c r="B4212" s="30" t="s">
        <v>4510</v>
      </c>
      <c r="C4212" s="31" t="s">
        <v>19</v>
      </c>
      <c r="D4212" s="57">
        <v>188.04</v>
      </c>
      <c r="E4212" s="56">
        <v>191.62</v>
      </c>
    </row>
    <row r="4213" spans="1:5" ht="33.75" x14ac:dyDescent="0.25">
      <c r="A4213" s="51">
        <v>104926</v>
      </c>
      <c r="B4213" s="30" t="s">
        <v>4511</v>
      </c>
      <c r="C4213" s="31" t="s">
        <v>19</v>
      </c>
      <c r="D4213" s="57">
        <v>116.78</v>
      </c>
      <c r="E4213" s="56">
        <v>119.72</v>
      </c>
    </row>
    <row r="4214" spans="1:5" ht="33.75" x14ac:dyDescent="0.25">
      <c r="A4214" s="51">
        <v>104927</v>
      </c>
      <c r="B4214" s="30" t="s">
        <v>4512</v>
      </c>
      <c r="C4214" s="31" t="s">
        <v>19</v>
      </c>
      <c r="D4214" s="57">
        <v>79.739999999999995</v>
      </c>
      <c r="E4214" s="56">
        <v>82.34</v>
      </c>
    </row>
    <row r="4215" spans="1:5" ht="33.75" x14ac:dyDescent="0.25">
      <c r="A4215" s="51">
        <v>96538</v>
      </c>
      <c r="B4215" s="30" t="s">
        <v>4504</v>
      </c>
      <c r="C4215" s="31" t="s">
        <v>19</v>
      </c>
      <c r="D4215" s="57">
        <v>246.78</v>
      </c>
      <c r="E4215" s="56">
        <v>256.37</v>
      </c>
    </row>
    <row r="4216" spans="1:5" ht="33.75" x14ac:dyDescent="0.25">
      <c r="A4216" s="51">
        <v>96541</v>
      </c>
      <c r="B4216" s="30" t="s">
        <v>4507</v>
      </c>
      <c r="C4216" s="31" t="s">
        <v>19</v>
      </c>
      <c r="D4216" s="57">
        <v>180.43</v>
      </c>
      <c r="E4216" s="56">
        <v>188.4</v>
      </c>
    </row>
    <row r="4217" spans="1:5" ht="33.75" x14ac:dyDescent="0.25">
      <c r="A4217" s="51">
        <v>96529</v>
      </c>
      <c r="B4217" s="30" t="s">
        <v>4495</v>
      </c>
      <c r="C4217" s="31" t="s">
        <v>19</v>
      </c>
      <c r="D4217" s="57">
        <v>283.36</v>
      </c>
      <c r="E4217" s="56">
        <v>292.07</v>
      </c>
    </row>
    <row r="4218" spans="1:5" ht="33.75" x14ac:dyDescent="0.25">
      <c r="A4218" s="51">
        <v>96532</v>
      </c>
      <c r="B4218" s="30" t="s">
        <v>4498</v>
      </c>
      <c r="C4218" s="31" t="s">
        <v>19</v>
      </c>
      <c r="D4218" s="57">
        <v>187.69</v>
      </c>
      <c r="E4218" s="56">
        <v>194.59</v>
      </c>
    </row>
    <row r="4219" spans="1:5" ht="33.75" x14ac:dyDescent="0.25">
      <c r="A4219" s="51">
        <v>96535</v>
      </c>
      <c r="B4219" s="30" t="s">
        <v>4501</v>
      </c>
      <c r="C4219" s="31" t="s">
        <v>19</v>
      </c>
      <c r="D4219" s="57">
        <v>137.94999999999999</v>
      </c>
      <c r="E4219" s="56">
        <v>143.9</v>
      </c>
    </row>
    <row r="4220" spans="1:5" ht="33.75" x14ac:dyDescent="0.25">
      <c r="A4220" s="51">
        <v>96539</v>
      </c>
      <c r="B4220" s="30" t="s">
        <v>4505</v>
      </c>
      <c r="C4220" s="31" t="s">
        <v>19</v>
      </c>
      <c r="D4220" s="57">
        <v>130.1</v>
      </c>
      <c r="E4220" s="56">
        <v>134.52000000000001</v>
      </c>
    </row>
    <row r="4221" spans="1:5" ht="33.75" x14ac:dyDescent="0.25">
      <c r="A4221" s="51">
        <v>96542</v>
      </c>
      <c r="B4221" s="30" t="s">
        <v>4508</v>
      </c>
      <c r="C4221" s="31" t="s">
        <v>19</v>
      </c>
      <c r="D4221" s="57">
        <v>96.3</v>
      </c>
      <c r="E4221" s="56">
        <v>100.25</v>
      </c>
    </row>
    <row r="4222" spans="1:5" ht="33.75" x14ac:dyDescent="0.25">
      <c r="A4222" s="51">
        <v>96530</v>
      </c>
      <c r="B4222" s="30" t="s">
        <v>4496</v>
      </c>
      <c r="C4222" s="31" t="s">
        <v>19</v>
      </c>
      <c r="D4222" s="57">
        <v>167.14</v>
      </c>
      <c r="E4222" s="56">
        <v>170.51</v>
      </c>
    </row>
    <row r="4223" spans="1:5" ht="33.75" x14ac:dyDescent="0.25">
      <c r="A4223" s="51">
        <v>96533</v>
      </c>
      <c r="B4223" s="30" t="s">
        <v>4499</v>
      </c>
      <c r="C4223" s="31" t="s">
        <v>19</v>
      </c>
      <c r="D4223" s="57">
        <v>105.66</v>
      </c>
      <c r="E4223" s="56">
        <v>108.48</v>
      </c>
    </row>
    <row r="4224" spans="1:5" ht="33.75" x14ac:dyDescent="0.25">
      <c r="A4224" s="51">
        <v>96536</v>
      </c>
      <c r="B4224" s="30" t="s">
        <v>4502</v>
      </c>
      <c r="C4224" s="31" t="s">
        <v>19</v>
      </c>
      <c r="D4224" s="57">
        <v>73.61</v>
      </c>
      <c r="E4224" s="56">
        <v>76.17</v>
      </c>
    </row>
    <row r="4225" spans="1:5" ht="33.75" x14ac:dyDescent="0.25">
      <c r="A4225" s="51">
        <v>105518</v>
      </c>
      <c r="B4225" s="30" t="s">
        <v>6644</v>
      </c>
      <c r="C4225" s="31" t="s">
        <v>19</v>
      </c>
      <c r="D4225" s="57">
        <v>0</v>
      </c>
      <c r="E4225" s="56">
        <v>0</v>
      </c>
    </row>
    <row r="4226" spans="1:5" ht="33.75" x14ac:dyDescent="0.25">
      <c r="A4226" s="51">
        <v>105517</v>
      </c>
      <c r="B4226" s="30" t="s">
        <v>6645</v>
      </c>
      <c r="C4226" s="31" t="s">
        <v>19</v>
      </c>
      <c r="D4226" s="57">
        <v>0</v>
      </c>
      <c r="E4226" s="56">
        <v>0</v>
      </c>
    </row>
    <row r="4227" spans="1:5" ht="33.75" x14ac:dyDescent="0.25">
      <c r="A4227" s="51">
        <v>105520</v>
      </c>
      <c r="B4227" s="30" t="s">
        <v>6646</v>
      </c>
      <c r="C4227" s="31" t="s">
        <v>19</v>
      </c>
      <c r="D4227" s="57">
        <v>0</v>
      </c>
      <c r="E4227" s="56">
        <v>0</v>
      </c>
    </row>
    <row r="4228" spans="1:5" ht="33.75" x14ac:dyDescent="0.25">
      <c r="A4228" s="51">
        <v>105519</v>
      </c>
      <c r="B4228" s="30" t="s">
        <v>6647</v>
      </c>
      <c r="C4228" s="31" t="s">
        <v>19</v>
      </c>
      <c r="D4228" s="57">
        <v>0</v>
      </c>
      <c r="E4228" s="56">
        <v>0</v>
      </c>
    </row>
    <row r="4229" spans="1:5" ht="33.75" x14ac:dyDescent="0.25">
      <c r="A4229" s="51">
        <v>101793</v>
      </c>
      <c r="B4229" s="30" t="s">
        <v>1230</v>
      </c>
      <c r="C4229" s="31" t="s">
        <v>29</v>
      </c>
      <c r="D4229" s="57">
        <v>30.02</v>
      </c>
      <c r="E4229" s="56">
        <v>30.63</v>
      </c>
    </row>
    <row r="4230" spans="1:5" ht="33.75" x14ac:dyDescent="0.25">
      <c r="A4230" s="51">
        <v>101792</v>
      </c>
      <c r="B4230" s="30" t="s">
        <v>1229</v>
      </c>
      <c r="C4230" s="31" t="s">
        <v>29</v>
      </c>
      <c r="D4230" s="57">
        <v>18.86</v>
      </c>
      <c r="E4230" s="56">
        <v>19.32</v>
      </c>
    </row>
    <row r="4231" spans="1:5" ht="22.5" x14ac:dyDescent="0.25">
      <c r="A4231" s="51">
        <v>92272</v>
      </c>
      <c r="B4231" s="30" t="s">
        <v>1144</v>
      </c>
      <c r="C4231" s="31" t="s">
        <v>25</v>
      </c>
      <c r="D4231" s="57">
        <v>41</v>
      </c>
      <c r="E4231" s="56">
        <v>41.35</v>
      </c>
    </row>
    <row r="4232" spans="1:5" ht="22.5" x14ac:dyDescent="0.25">
      <c r="A4232" s="51">
        <v>101791</v>
      </c>
      <c r="B4232" s="30" t="s">
        <v>1228</v>
      </c>
      <c r="C4232" s="31" t="s">
        <v>25</v>
      </c>
      <c r="D4232" s="57">
        <v>33.450000000000003</v>
      </c>
      <c r="E4232" s="56">
        <v>33.56</v>
      </c>
    </row>
    <row r="4233" spans="1:5" ht="22.5" x14ac:dyDescent="0.25">
      <c r="A4233" s="51">
        <v>92273</v>
      </c>
      <c r="B4233" s="30" t="s">
        <v>1145</v>
      </c>
      <c r="C4233" s="31" t="s">
        <v>25</v>
      </c>
      <c r="D4233" s="57">
        <v>18.5</v>
      </c>
      <c r="E4233" s="56">
        <v>18.73</v>
      </c>
    </row>
    <row r="4234" spans="1:5" ht="22.5" x14ac:dyDescent="0.25">
      <c r="A4234" s="51">
        <v>92268</v>
      </c>
      <c r="B4234" s="30" t="s">
        <v>1140</v>
      </c>
      <c r="C4234" s="31" t="s">
        <v>19</v>
      </c>
      <c r="D4234" s="57">
        <v>75.39</v>
      </c>
      <c r="E4234" s="56">
        <v>75.459999999999994</v>
      </c>
    </row>
    <row r="4235" spans="1:5" ht="22.5" x14ac:dyDescent="0.25">
      <c r="A4235" s="51">
        <v>92267</v>
      </c>
      <c r="B4235" s="30" t="s">
        <v>70</v>
      </c>
      <c r="C4235" s="31" t="s">
        <v>19</v>
      </c>
      <c r="D4235" s="57">
        <v>44.88</v>
      </c>
      <c r="E4235" s="56">
        <v>44.95</v>
      </c>
    </row>
    <row r="4236" spans="1:5" ht="22.5" x14ac:dyDescent="0.25">
      <c r="A4236" s="51">
        <v>92271</v>
      </c>
      <c r="B4236" s="30" t="s">
        <v>1143</v>
      </c>
      <c r="C4236" s="31" t="s">
        <v>19</v>
      </c>
      <c r="D4236" s="57">
        <v>116.15</v>
      </c>
      <c r="E4236" s="56">
        <v>116.17</v>
      </c>
    </row>
    <row r="4237" spans="1:5" ht="33.75" x14ac:dyDescent="0.25">
      <c r="A4237" s="51">
        <v>92264</v>
      </c>
      <c r="B4237" s="30" t="s">
        <v>1137</v>
      </c>
      <c r="C4237" s="31" t="s">
        <v>19</v>
      </c>
      <c r="D4237" s="57">
        <v>204.73</v>
      </c>
      <c r="E4237" s="56">
        <v>207.51</v>
      </c>
    </row>
    <row r="4238" spans="1:5" ht="33.75" x14ac:dyDescent="0.25">
      <c r="A4238" s="51">
        <v>92263</v>
      </c>
      <c r="B4238" s="30" t="s">
        <v>1136</v>
      </c>
      <c r="C4238" s="31" t="s">
        <v>19</v>
      </c>
      <c r="D4238" s="57">
        <v>165.9</v>
      </c>
      <c r="E4238" s="56">
        <v>168.68</v>
      </c>
    </row>
    <row r="4239" spans="1:5" ht="22.5" x14ac:dyDescent="0.25">
      <c r="A4239" s="51">
        <v>92269</v>
      </c>
      <c r="B4239" s="30" t="s">
        <v>1141</v>
      </c>
      <c r="C4239" s="31" t="s">
        <v>19</v>
      </c>
      <c r="D4239" s="57">
        <v>162.13999999999999</v>
      </c>
      <c r="E4239" s="56">
        <v>163.72</v>
      </c>
    </row>
    <row r="4240" spans="1:5" ht="22.5" x14ac:dyDescent="0.25">
      <c r="A4240" s="51">
        <v>92270</v>
      </c>
      <c r="B4240" s="30" t="s">
        <v>1142</v>
      </c>
      <c r="C4240" s="31" t="s">
        <v>19</v>
      </c>
      <c r="D4240" s="57">
        <v>184.68</v>
      </c>
      <c r="E4240" s="56">
        <v>186.64</v>
      </c>
    </row>
    <row r="4241" spans="1:5" ht="22.5" x14ac:dyDescent="0.25">
      <c r="A4241" s="51">
        <v>92266</v>
      </c>
      <c r="B4241" s="30" t="s">
        <v>1139</v>
      </c>
      <c r="C4241" s="31" t="s">
        <v>19</v>
      </c>
      <c r="D4241" s="57">
        <v>149.16999999999999</v>
      </c>
      <c r="E4241" s="56">
        <v>151.38</v>
      </c>
    </row>
    <row r="4242" spans="1:5" ht="22.5" x14ac:dyDescent="0.25">
      <c r="A4242" s="51">
        <v>92265</v>
      </c>
      <c r="B4242" s="30" t="s">
        <v>1138</v>
      </c>
      <c r="C4242" s="31" t="s">
        <v>19</v>
      </c>
      <c r="D4242" s="57">
        <v>115.86</v>
      </c>
      <c r="E4242" s="56">
        <v>118.07</v>
      </c>
    </row>
    <row r="4243" spans="1:5" ht="33.75" x14ac:dyDescent="0.25">
      <c r="A4243" s="51">
        <v>92524</v>
      </c>
      <c r="B4243" s="30" t="s">
        <v>1220</v>
      </c>
      <c r="C4243" s="31" t="s">
        <v>19</v>
      </c>
      <c r="D4243" s="57">
        <v>80.61</v>
      </c>
      <c r="E4243" s="56">
        <v>82.28</v>
      </c>
    </row>
    <row r="4244" spans="1:5" ht="33.75" x14ac:dyDescent="0.25">
      <c r="A4244" s="51">
        <v>92528</v>
      </c>
      <c r="B4244" s="30" t="s">
        <v>1222</v>
      </c>
      <c r="C4244" s="31" t="s">
        <v>19</v>
      </c>
      <c r="D4244" s="57">
        <v>77.44</v>
      </c>
      <c r="E4244" s="56">
        <v>78.989999999999995</v>
      </c>
    </row>
    <row r="4245" spans="1:5" ht="33.75" x14ac:dyDescent="0.25">
      <c r="A4245" s="51">
        <v>92532</v>
      </c>
      <c r="B4245" s="30" t="s">
        <v>1224</v>
      </c>
      <c r="C4245" s="31" t="s">
        <v>19</v>
      </c>
      <c r="D4245" s="57">
        <v>74.69</v>
      </c>
      <c r="E4245" s="56">
        <v>76.11</v>
      </c>
    </row>
    <row r="4246" spans="1:5" ht="33.75" x14ac:dyDescent="0.25">
      <c r="A4246" s="51">
        <v>92536</v>
      </c>
      <c r="B4246" s="30" t="s">
        <v>1226</v>
      </c>
      <c r="C4246" s="31" t="s">
        <v>19</v>
      </c>
      <c r="D4246" s="57">
        <v>69.41</v>
      </c>
      <c r="E4246" s="56">
        <v>70.64</v>
      </c>
    </row>
    <row r="4247" spans="1:5" ht="33.75" x14ac:dyDescent="0.25">
      <c r="A4247" s="51">
        <v>92508</v>
      </c>
      <c r="B4247" s="30" t="s">
        <v>1212</v>
      </c>
      <c r="C4247" s="31" t="s">
        <v>19</v>
      </c>
      <c r="D4247" s="57">
        <v>106.54</v>
      </c>
      <c r="E4247" s="56">
        <v>108.86</v>
      </c>
    </row>
    <row r="4248" spans="1:5" ht="33.75" x14ac:dyDescent="0.25">
      <c r="A4248" s="51">
        <v>92512</v>
      </c>
      <c r="B4248" s="30" t="s">
        <v>1214</v>
      </c>
      <c r="C4248" s="31" t="s">
        <v>19</v>
      </c>
      <c r="D4248" s="57">
        <v>93.09</v>
      </c>
      <c r="E4248" s="56">
        <v>95.21</v>
      </c>
    </row>
    <row r="4249" spans="1:5" ht="33.75" x14ac:dyDescent="0.25">
      <c r="A4249" s="51">
        <v>92515</v>
      </c>
      <c r="B4249" s="30" t="s">
        <v>1216</v>
      </c>
      <c r="C4249" s="31" t="s">
        <v>19</v>
      </c>
      <c r="D4249" s="57">
        <v>86.13</v>
      </c>
      <c r="E4249" s="56">
        <v>88.1</v>
      </c>
    </row>
    <row r="4250" spans="1:5" ht="33.75" x14ac:dyDescent="0.25">
      <c r="A4250" s="51">
        <v>92520</v>
      </c>
      <c r="B4250" s="30" t="s">
        <v>1218</v>
      </c>
      <c r="C4250" s="31" t="s">
        <v>19</v>
      </c>
      <c r="D4250" s="57">
        <v>81.42</v>
      </c>
      <c r="E4250" s="56">
        <v>83.23</v>
      </c>
    </row>
    <row r="4251" spans="1:5" ht="33.75" x14ac:dyDescent="0.25">
      <c r="A4251" s="51">
        <v>92526</v>
      </c>
      <c r="B4251" s="30" t="s">
        <v>1221</v>
      </c>
      <c r="C4251" s="31" t="s">
        <v>19</v>
      </c>
      <c r="D4251" s="57">
        <v>41.96</v>
      </c>
      <c r="E4251" s="56">
        <v>42.92</v>
      </c>
    </row>
    <row r="4252" spans="1:5" ht="33.75" x14ac:dyDescent="0.25">
      <c r="A4252" s="51">
        <v>92530</v>
      </c>
      <c r="B4252" s="30" t="s">
        <v>1223</v>
      </c>
      <c r="C4252" s="31" t="s">
        <v>19</v>
      </c>
      <c r="D4252" s="57">
        <v>39.67</v>
      </c>
      <c r="E4252" s="56">
        <v>40.58</v>
      </c>
    </row>
    <row r="4253" spans="1:5" ht="33.75" x14ac:dyDescent="0.25">
      <c r="A4253" s="51">
        <v>92534</v>
      </c>
      <c r="B4253" s="30" t="s">
        <v>1225</v>
      </c>
      <c r="C4253" s="31" t="s">
        <v>19</v>
      </c>
      <c r="D4253" s="57">
        <v>37.729999999999997</v>
      </c>
      <c r="E4253" s="56">
        <v>38.57</v>
      </c>
    </row>
    <row r="4254" spans="1:5" ht="33.75" x14ac:dyDescent="0.25">
      <c r="A4254" s="51">
        <v>92538</v>
      </c>
      <c r="B4254" s="30" t="s">
        <v>1227</v>
      </c>
      <c r="C4254" s="31" t="s">
        <v>19</v>
      </c>
      <c r="D4254" s="57">
        <v>33.9</v>
      </c>
      <c r="E4254" s="56">
        <v>34.61</v>
      </c>
    </row>
    <row r="4255" spans="1:5" ht="33.75" x14ac:dyDescent="0.25">
      <c r="A4255" s="51">
        <v>103760</v>
      </c>
      <c r="B4255" s="30" t="s">
        <v>1308</v>
      </c>
      <c r="C4255" s="31" t="s">
        <v>19</v>
      </c>
      <c r="D4255" s="57">
        <v>118.08</v>
      </c>
      <c r="E4255" s="56">
        <v>120.27</v>
      </c>
    </row>
    <row r="4256" spans="1:5" ht="33.75" x14ac:dyDescent="0.25">
      <c r="A4256" s="51">
        <v>103761</v>
      </c>
      <c r="B4256" s="30" t="s">
        <v>1309</v>
      </c>
      <c r="C4256" s="31" t="s">
        <v>19</v>
      </c>
      <c r="D4256" s="57">
        <v>80.8</v>
      </c>
      <c r="E4256" s="56">
        <v>82.82</v>
      </c>
    </row>
    <row r="4257" spans="1:5" ht="33.75" x14ac:dyDescent="0.25">
      <c r="A4257" s="51">
        <v>103762</v>
      </c>
      <c r="B4257" s="30" t="s">
        <v>1310</v>
      </c>
      <c r="C4257" s="31" t="s">
        <v>19</v>
      </c>
      <c r="D4257" s="57">
        <v>69.48</v>
      </c>
      <c r="E4257" s="56">
        <v>71.33</v>
      </c>
    </row>
    <row r="4258" spans="1:5" ht="33.75" x14ac:dyDescent="0.25">
      <c r="A4258" s="51">
        <v>103763</v>
      </c>
      <c r="B4258" s="30" t="s">
        <v>1311</v>
      </c>
      <c r="C4258" s="31" t="s">
        <v>19</v>
      </c>
      <c r="D4258" s="57">
        <v>61.52</v>
      </c>
      <c r="E4258" s="56">
        <v>63.22</v>
      </c>
    </row>
    <row r="4259" spans="1:5" ht="33.75" x14ac:dyDescent="0.25">
      <c r="A4259" s="51">
        <v>92510</v>
      </c>
      <c r="B4259" s="30" t="s">
        <v>1213</v>
      </c>
      <c r="C4259" s="31" t="s">
        <v>19</v>
      </c>
      <c r="D4259" s="57">
        <v>63.56</v>
      </c>
      <c r="E4259" s="56">
        <v>64.91</v>
      </c>
    </row>
    <row r="4260" spans="1:5" ht="33.75" x14ac:dyDescent="0.25">
      <c r="A4260" s="51">
        <v>92514</v>
      </c>
      <c r="B4260" s="30" t="s">
        <v>1215</v>
      </c>
      <c r="C4260" s="31" t="s">
        <v>19</v>
      </c>
      <c r="D4260" s="57">
        <v>51.29</v>
      </c>
      <c r="E4260" s="56">
        <v>52.53</v>
      </c>
    </row>
    <row r="4261" spans="1:5" ht="33.75" x14ac:dyDescent="0.25">
      <c r="A4261" s="51">
        <v>92518</v>
      </c>
      <c r="B4261" s="30" t="s">
        <v>1217</v>
      </c>
      <c r="C4261" s="31" t="s">
        <v>19</v>
      </c>
      <c r="D4261" s="57">
        <v>45.46</v>
      </c>
      <c r="E4261" s="56">
        <v>46.61</v>
      </c>
    </row>
    <row r="4262" spans="1:5" ht="33.75" x14ac:dyDescent="0.25">
      <c r="A4262" s="51">
        <v>92522</v>
      </c>
      <c r="B4262" s="30" t="s">
        <v>1219</v>
      </c>
      <c r="C4262" s="31" t="s">
        <v>19</v>
      </c>
      <c r="D4262" s="57">
        <v>41.79</v>
      </c>
      <c r="E4262" s="56">
        <v>42.84</v>
      </c>
    </row>
    <row r="4263" spans="1:5" ht="22.5" x14ac:dyDescent="0.25">
      <c r="A4263" s="51">
        <v>92482</v>
      </c>
      <c r="B4263" s="30" t="s">
        <v>1199</v>
      </c>
      <c r="C4263" s="31" t="s">
        <v>19</v>
      </c>
      <c r="D4263" s="57">
        <v>351.2</v>
      </c>
      <c r="E4263" s="56">
        <v>359.16</v>
      </c>
    </row>
    <row r="4264" spans="1:5" ht="33.75" x14ac:dyDescent="0.25">
      <c r="A4264" s="51">
        <v>92484</v>
      </c>
      <c r="B4264" s="30" t="s">
        <v>1200</v>
      </c>
      <c r="C4264" s="31" t="s">
        <v>19</v>
      </c>
      <c r="D4264" s="57">
        <v>242.05</v>
      </c>
      <c r="E4264" s="56">
        <v>248.61</v>
      </c>
    </row>
    <row r="4265" spans="1:5" ht="33.75" x14ac:dyDescent="0.25">
      <c r="A4265" s="51">
        <v>92486</v>
      </c>
      <c r="B4265" s="30" t="s">
        <v>1201</v>
      </c>
      <c r="C4265" s="31" t="s">
        <v>19</v>
      </c>
      <c r="D4265" s="57">
        <v>172.49</v>
      </c>
      <c r="E4265" s="56">
        <v>177.92</v>
      </c>
    </row>
    <row r="4266" spans="1:5" ht="33.75" x14ac:dyDescent="0.25">
      <c r="A4266" s="51">
        <v>92492</v>
      </c>
      <c r="B4266" s="30" t="s">
        <v>1204</v>
      </c>
      <c r="C4266" s="31" t="s">
        <v>19</v>
      </c>
      <c r="D4266" s="57">
        <v>109.64</v>
      </c>
      <c r="E4266" s="56">
        <v>112.38</v>
      </c>
    </row>
    <row r="4267" spans="1:5" ht="33.75" x14ac:dyDescent="0.25">
      <c r="A4267" s="51">
        <v>92496</v>
      </c>
      <c r="B4267" s="30" t="s">
        <v>1206</v>
      </c>
      <c r="C4267" s="31" t="s">
        <v>19</v>
      </c>
      <c r="D4267" s="57">
        <v>105.11</v>
      </c>
      <c r="E4267" s="56">
        <v>107.65</v>
      </c>
    </row>
    <row r="4268" spans="1:5" ht="33.75" x14ac:dyDescent="0.25">
      <c r="A4268" s="51">
        <v>92500</v>
      </c>
      <c r="B4268" s="30" t="s">
        <v>1208</v>
      </c>
      <c r="C4268" s="31" t="s">
        <v>19</v>
      </c>
      <c r="D4268" s="57">
        <v>101.41</v>
      </c>
      <c r="E4268" s="56">
        <v>103.73</v>
      </c>
    </row>
    <row r="4269" spans="1:5" ht="33.75" x14ac:dyDescent="0.25">
      <c r="A4269" s="51">
        <v>92504</v>
      </c>
      <c r="B4269" s="30" t="s">
        <v>1210</v>
      </c>
      <c r="C4269" s="31" t="s">
        <v>19</v>
      </c>
      <c r="D4269" s="57">
        <v>94.66</v>
      </c>
      <c r="E4269" s="56">
        <v>96.67</v>
      </c>
    </row>
    <row r="4270" spans="1:5" ht="33.75" x14ac:dyDescent="0.25">
      <c r="A4270" s="51">
        <v>92488</v>
      </c>
      <c r="B4270" s="30" t="s">
        <v>1202</v>
      </c>
      <c r="C4270" s="31" t="s">
        <v>19</v>
      </c>
      <c r="D4270" s="57">
        <v>115.02</v>
      </c>
      <c r="E4270" s="56">
        <v>117.98</v>
      </c>
    </row>
    <row r="4271" spans="1:5" ht="33.75" x14ac:dyDescent="0.25">
      <c r="A4271" s="51">
        <v>92494</v>
      </c>
      <c r="B4271" s="30" t="s">
        <v>1205</v>
      </c>
      <c r="C4271" s="31" t="s">
        <v>19</v>
      </c>
      <c r="D4271" s="57">
        <v>69.680000000000007</v>
      </c>
      <c r="E4271" s="56">
        <v>71.64</v>
      </c>
    </row>
    <row r="4272" spans="1:5" ht="33.75" x14ac:dyDescent="0.25">
      <c r="A4272" s="51">
        <v>92498</v>
      </c>
      <c r="B4272" s="30" t="s">
        <v>1207</v>
      </c>
      <c r="C4272" s="31" t="s">
        <v>19</v>
      </c>
      <c r="D4272" s="57">
        <v>66.099999999999994</v>
      </c>
      <c r="E4272" s="56">
        <v>67.91</v>
      </c>
    </row>
    <row r="4273" spans="1:5" ht="33.75" x14ac:dyDescent="0.25">
      <c r="A4273" s="51">
        <v>92502</v>
      </c>
      <c r="B4273" s="30" t="s">
        <v>1209</v>
      </c>
      <c r="C4273" s="31" t="s">
        <v>19</v>
      </c>
      <c r="D4273" s="57">
        <v>63.31</v>
      </c>
      <c r="E4273" s="56">
        <v>64.98</v>
      </c>
    </row>
    <row r="4274" spans="1:5" ht="33.75" x14ac:dyDescent="0.25">
      <c r="A4274" s="51">
        <v>92506</v>
      </c>
      <c r="B4274" s="30" t="s">
        <v>1211</v>
      </c>
      <c r="C4274" s="31" t="s">
        <v>19</v>
      </c>
      <c r="D4274" s="57">
        <v>58.17</v>
      </c>
      <c r="E4274" s="56">
        <v>59.6</v>
      </c>
    </row>
    <row r="4275" spans="1:5" ht="33.75" x14ac:dyDescent="0.25">
      <c r="A4275" s="51">
        <v>92490</v>
      </c>
      <c r="B4275" s="30" t="s">
        <v>1203</v>
      </c>
      <c r="C4275" s="31" t="s">
        <v>19</v>
      </c>
      <c r="D4275" s="57">
        <v>73.95</v>
      </c>
      <c r="E4275" s="56">
        <v>76.069999999999993</v>
      </c>
    </row>
    <row r="4276" spans="1:5" ht="33.75" x14ac:dyDescent="0.25">
      <c r="A4276" s="51">
        <v>92433</v>
      </c>
      <c r="B4276" s="30" t="s">
        <v>1158</v>
      </c>
      <c r="C4276" s="31" t="s">
        <v>19</v>
      </c>
      <c r="D4276" s="57">
        <v>77.569999999999993</v>
      </c>
      <c r="E4276" s="56">
        <v>79.95</v>
      </c>
    </row>
    <row r="4277" spans="1:5" ht="33.75" x14ac:dyDescent="0.25">
      <c r="A4277" s="51">
        <v>92437</v>
      </c>
      <c r="B4277" s="30" t="s">
        <v>1160</v>
      </c>
      <c r="C4277" s="31" t="s">
        <v>19</v>
      </c>
      <c r="D4277" s="57">
        <v>74.13</v>
      </c>
      <c r="E4277" s="56">
        <v>76.400000000000006</v>
      </c>
    </row>
    <row r="4278" spans="1:5" ht="33.75" x14ac:dyDescent="0.25">
      <c r="A4278" s="51">
        <v>92441</v>
      </c>
      <c r="B4278" s="30" t="s">
        <v>1162</v>
      </c>
      <c r="C4278" s="31" t="s">
        <v>19</v>
      </c>
      <c r="D4278" s="57">
        <v>71.650000000000006</v>
      </c>
      <c r="E4278" s="56">
        <v>73.849999999999994</v>
      </c>
    </row>
    <row r="4279" spans="1:5" ht="33.75" x14ac:dyDescent="0.25">
      <c r="A4279" s="51">
        <v>92445</v>
      </c>
      <c r="B4279" s="30" t="s">
        <v>1164</v>
      </c>
      <c r="C4279" s="31" t="s">
        <v>19</v>
      </c>
      <c r="D4279" s="57">
        <v>66.599999999999994</v>
      </c>
      <c r="E4279" s="56">
        <v>68.680000000000007</v>
      </c>
    </row>
    <row r="4280" spans="1:5" ht="33.75" x14ac:dyDescent="0.25">
      <c r="A4280" s="51">
        <v>92417</v>
      </c>
      <c r="B4280" s="30" t="s">
        <v>1150</v>
      </c>
      <c r="C4280" s="31" t="s">
        <v>19</v>
      </c>
      <c r="D4280" s="57">
        <v>167.7</v>
      </c>
      <c r="E4280" s="56">
        <v>172.71</v>
      </c>
    </row>
    <row r="4281" spans="1:5" ht="33.75" x14ac:dyDescent="0.25">
      <c r="A4281" s="51">
        <v>92421</v>
      </c>
      <c r="B4281" s="30" t="s">
        <v>1152</v>
      </c>
      <c r="C4281" s="31" t="s">
        <v>19</v>
      </c>
      <c r="D4281" s="57">
        <v>110.52</v>
      </c>
      <c r="E4281" s="56">
        <v>113.98</v>
      </c>
    </row>
    <row r="4282" spans="1:5" ht="33.75" x14ac:dyDescent="0.25">
      <c r="A4282" s="51">
        <v>92425</v>
      </c>
      <c r="B4282" s="30" t="s">
        <v>1154</v>
      </c>
      <c r="C4282" s="31" t="s">
        <v>19</v>
      </c>
      <c r="D4282" s="57">
        <v>92.09</v>
      </c>
      <c r="E4282" s="56">
        <v>94.99</v>
      </c>
    </row>
    <row r="4283" spans="1:5" ht="33.75" x14ac:dyDescent="0.25">
      <c r="A4283" s="51">
        <v>92429</v>
      </c>
      <c r="B4283" s="30" t="s">
        <v>1156</v>
      </c>
      <c r="C4283" s="31" t="s">
        <v>19</v>
      </c>
      <c r="D4283" s="57">
        <v>82.82</v>
      </c>
      <c r="E4283" s="56">
        <v>85.43</v>
      </c>
    </row>
    <row r="4284" spans="1:5" ht="33.75" x14ac:dyDescent="0.25">
      <c r="A4284" s="51">
        <v>92431</v>
      </c>
      <c r="B4284" s="30" t="s">
        <v>1157</v>
      </c>
      <c r="C4284" s="31" t="s">
        <v>19</v>
      </c>
      <c r="D4284" s="57">
        <v>63.91</v>
      </c>
      <c r="E4284" s="56">
        <v>65.47</v>
      </c>
    </row>
    <row r="4285" spans="1:5" ht="33.75" x14ac:dyDescent="0.25">
      <c r="A4285" s="51">
        <v>92435</v>
      </c>
      <c r="B4285" s="30" t="s">
        <v>1159</v>
      </c>
      <c r="C4285" s="31" t="s">
        <v>19</v>
      </c>
      <c r="D4285" s="57">
        <v>60.92</v>
      </c>
      <c r="E4285" s="56">
        <v>62.41</v>
      </c>
    </row>
    <row r="4286" spans="1:5" ht="33.75" x14ac:dyDescent="0.25">
      <c r="A4286" s="51">
        <v>92439</v>
      </c>
      <c r="B4286" s="30" t="s">
        <v>1161</v>
      </c>
      <c r="C4286" s="31" t="s">
        <v>19</v>
      </c>
      <c r="D4286" s="57">
        <v>58.77</v>
      </c>
      <c r="E4286" s="56">
        <v>60.21</v>
      </c>
    </row>
    <row r="4287" spans="1:5" ht="33.75" x14ac:dyDescent="0.25">
      <c r="A4287" s="51">
        <v>92443</v>
      </c>
      <c r="B4287" s="30" t="s">
        <v>1163</v>
      </c>
      <c r="C4287" s="31" t="s">
        <v>19</v>
      </c>
      <c r="D4287" s="57">
        <v>54.18</v>
      </c>
      <c r="E4287" s="56">
        <v>55.52</v>
      </c>
    </row>
    <row r="4288" spans="1:5" ht="33.75" x14ac:dyDescent="0.25">
      <c r="A4288" s="51">
        <v>92415</v>
      </c>
      <c r="B4288" s="30" t="s">
        <v>1149</v>
      </c>
      <c r="C4288" s="31" t="s">
        <v>19</v>
      </c>
      <c r="D4288" s="57">
        <v>144.41</v>
      </c>
      <c r="E4288" s="56">
        <v>148.02000000000001</v>
      </c>
    </row>
    <row r="4289" spans="1:5" ht="33.75" x14ac:dyDescent="0.25">
      <c r="A4289" s="51">
        <v>92419</v>
      </c>
      <c r="B4289" s="30" t="s">
        <v>1151</v>
      </c>
      <c r="C4289" s="31" t="s">
        <v>19</v>
      </c>
      <c r="D4289" s="57">
        <v>92.66</v>
      </c>
      <c r="E4289" s="56">
        <v>95.05</v>
      </c>
    </row>
    <row r="4290" spans="1:5" ht="33.75" x14ac:dyDescent="0.25">
      <c r="A4290" s="51">
        <v>92423</v>
      </c>
      <c r="B4290" s="30" t="s">
        <v>1153</v>
      </c>
      <c r="C4290" s="31" t="s">
        <v>19</v>
      </c>
      <c r="D4290" s="57">
        <v>76.56</v>
      </c>
      <c r="E4290" s="56">
        <v>78.53</v>
      </c>
    </row>
    <row r="4291" spans="1:5" ht="33.75" x14ac:dyDescent="0.25">
      <c r="A4291" s="51">
        <v>92427</v>
      </c>
      <c r="B4291" s="30" t="s">
        <v>1155</v>
      </c>
      <c r="C4291" s="31" t="s">
        <v>19</v>
      </c>
      <c r="D4291" s="57">
        <v>68.42</v>
      </c>
      <c r="E4291" s="56">
        <v>70.17</v>
      </c>
    </row>
    <row r="4292" spans="1:5" ht="33.75" x14ac:dyDescent="0.25">
      <c r="A4292" s="51">
        <v>92409</v>
      </c>
      <c r="B4292" s="30" t="s">
        <v>1146</v>
      </c>
      <c r="C4292" s="31" t="s">
        <v>19</v>
      </c>
      <c r="D4292" s="57">
        <v>262.81</v>
      </c>
      <c r="E4292" s="56">
        <v>270.22000000000003</v>
      </c>
    </row>
    <row r="4293" spans="1:5" ht="33.75" x14ac:dyDescent="0.25">
      <c r="A4293" s="51">
        <v>92411</v>
      </c>
      <c r="B4293" s="30" t="s">
        <v>1147</v>
      </c>
      <c r="C4293" s="31" t="s">
        <v>19</v>
      </c>
      <c r="D4293" s="57">
        <v>172.01</v>
      </c>
      <c r="E4293" s="56">
        <v>177.95</v>
      </c>
    </row>
    <row r="4294" spans="1:5" ht="33.75" x14ac:dyDescent="0.25">
      <c r="A4294" s="51">
        <v>92413</v>
      </c>
      <c r="B4294" s="30" t="s">
        <v>1148</v>
      </c>
      <c r="C4294" s="31" t="s">
        <v>19</v>
      </c>
      <c r="D4294" s="57">
        <v>110.93</v>
      </c>
      <c r="E4294" s="56">
        <v>115.29</v>
      </c>
    </row>
    <row r="4295" spans="1:5" ht="33.75" x14ac:dyDescent="0.25">
      <c r="A4295" s="51">
        <v>92465</v>
      </c>
      <c r="B4295" s="30" t="s">
        <v>1183</v>
      </c>
      <c r="C4295" s="31" t="s">
        <v>19</v>
      </c>
      <c r="D4295" s="57">
        <v>159.37</v>
      </c>
      <c r="E4295" s="56">
        <v>162.78</v>
      </c>
    </row>
    <row r="4296" spans="1:5" ht="33.75" x14ac:dyDescent="0.25">
      <c r="A4296" s="51">
        <v>92469</v>
      </c>
      <c r="B4296" s="30" t="s">
        <v>1187</v>
      </c>
      <c r="C4296" s="31" t="s">
        <v>19</v>
      </c>
      <c r="D4296" s="57">
        <v>145.11000000000001</v>
      </c>
      <c r="E4296" s="56">
        <v>148.22999999999999</v>
      </c>
    </row>
    <row r="4297" spans="1:5" ht="33.75" x14ac:dyDescent="0.25">
      <c r="A4297" s="51">
        <v>92473</v>
      </c>
      <c r="B4297" s="30" t="s">
        <v>1191</v>
      </c>
      <c r="C4297" s="31" t="s">
        <v>19</v>
      </c>
      <c r="D4297" s="57">
        <v>133.59</v>
      </c>
      <c r="E4297" s="56">
        <v>136.46</v>
      </c>
    </row>
    <row r="4298" spans="1:5" ht="33.75" x14ac:dyDescent="0.25">
      <c r="A4298" s="51">
        <v>92477</v>
      </c>
      <c r="B4298" s="30" t="s">
        <v>1195</v>
      </c>
      <c r="C4298" s="31" t="s">
        <v>19</v>
      </c>
      <c r="D4298" s="57">
        <v>108.91</v>
      </c>
      <c r="E4298" s="56">
        <v>111.29</v>
      </c>
    </row>
    <row r="4299" spans="1:5" ht="33.75" x14ac:dyDescent="0.25">
      <c r="A4299" s="51">
        <v>92449</v>
      </c>
      <c r="B4299" s="30" t="s">
        <v>1168</v>
      </c>
      <c r="C4299" s="31" t="s">
        <v>19</v>
      </c>
      <c r="D4299" s="57">
        <v>289.87</v>
      </c>
      <c r="E4299" s="56">
        <v>295.70999999999998</v>
      </c>
    </row>
    <row r="4300" spans="1:5" ht="33.75" x14ac:dyDescent="0.25">
      <c r="A4300" s="51">
        <v>92453</v>
      </c>
      <c r="B4300" s="30" t="s">
        <v>1172</v>
      </c>
      <c r="C4300" s="31" t="s">
        <v>19</v>
      </c>
      <c r="D4300" s="57">
        <v>249.77</v>
      </c>
      <c r="E4300" s="56">
        <v>254.84</v>
      </c>
    </row>
    <row r="4301" spans="1:5" ht="33.75" x14ac:dyDescent="0.25">
      <c r="A4301" s="51">
        <v>92457</v>
      </c>
      <c r="B4301" s="30" t="s">
        <v>1176</v>
      </c>
      <c r="C4301" s="31" t="s">
        <v>19</v>
      </c>
      <c r="D4301" s="57">
        <v>217.89</v>
      </c>
      <c r="E4301" s="56">
        <v>222.34</v>
      </c>
    </row>
    <row r="4302" spans="1:5" ht="33.75" x14ac:dyDescent="0.25">
      <c r="A4302" s="51">
        <v>92461</v>
      </c>
      <c r="B4302" s="30" t="s">
        <v>1179</v>
      </c>
      <c r="C4302" s="31" t="s">
        <v>19</v>
      </c>
      <c r="D4302" s="57">
        <v>201.76</v>
      </c>
      <c r="E4302" s="56">
        <v>205.82</v>
      </c>
    </row>
    <row r="4303" spans="1:5" ht="33.75" x14ac:dyDescent="0.25">
      <c r="A4303" s="51">
        <v>92467</v>
      </c>
      <c r="B4303" s="30" t="s">
        <v>1185</v>
      </c>
      <c r="C4303" s="31" t="s">
        <v>19</v>
      </c>
      <c r="D4303" s="57">
        <v>101.06</v>
      </c>
      <c r="E4303" s="56">
        <v>103.36</v>
      </c>
    </row>
    <row r="4304" spans="1:5" ht="33.75" x14ac:dyDescent="0.25">
      <c r="A4304" s="51">
        <v>92471</v>
      </c>
      <c r="B4304" s="30" t="s">
        <v>1189</v>
      </c>
      <c r="C4304" s="31" t="s">
        <v>19</v>
      </c>
      <c r="D4304" s="57">
        <v>92.17</v>
      </c>
      <c r="E4304" s="56">
        <v>94.27</v>
      </c>
    </row>
    <row r="4305" spans="1:5" ht="33.75" x14ac:dyDescent="0.25">
      <c r="A4305" s="51">
        <v>92475</v>
      </c>
      <c r="B4305" s="30" t="s">
        <v>1193</v>
      </c>
      <c r="C4305" s="31" t="s">
        <v>19</v>
      </c>
      <c r="D4305" s="57">
        <v>84.94</v>
      </c>
      <c r="E4305" s="56">
        <v>86.87</v>
      </c>
    </row>
    <row r="4306" spans="1:5" ht="33.75" x14ac:dyDescent="0.25">
      <c r="A4306" s="51">
        <v>92479</v>
      </c>
      <c r="B4306" s="30" t="s">
        <v>1197</v>
      </c>
      <c r="C4306" s="31" t="s">
        <v>19</v>
      </c>
      <c r="D4306" s="57">
        <v>69.489999999999995</v>
      </c>
      <c r="E4306" s="56">
        <v>71.09</v>
      </c>
    </row>
    <row r="4307" spans="1:5" ht="33.75" x14ac:dyDescent="0.25">
      <c r="A4307" s="51">
        <v>92451</v>
      </c>
      <c r="B4307" s="30" t="s">
        <v>1170</v>
      </c>
      <c r="C4307" s="31" t="s">
        <v>19</v>
      </c>
      <c r="D4307" s="57">
        <v>193.6</v>
      </c>
      <c r="E4307" s="56">
        <v>197.78</v>
      </c>
    </row>
    <row r="4308" spans="1:5" ht="33.75" x14ac:dyDescent="0.25">
      <c r="A4308" s="51">
        <v>92455</v>
      </c>
      <c r="B4308" s="30" t="s">
        <v>1174</v>
      </c>
      <c r="C4308" s="31" t="s">
        <v>19</v>
      </c>
      <c r="D4308" s="57">
        <v>159.76</v>
      </c>
      <c r="E4308" s="56">
        <v>163.27000000000001</v>
      </c>
    </row>
    <row r="4309" spans="1:5" ht="33.75" x14ac:dyDescent="0.25">
      <c r="A4309" s="51">
        <v>92459</v>
      </c>
      <c r="B4309" s="30" t="s">
        <v>1177</v>
      </c>
      <c r="C4309" s="31" t="s">
        <v>19</v>
      </c>
      <c r="D4309" s="57">
        <v>136.41</v>
      </c>
      <c r="E4309" s="56">
        <v>139.43</v>
      </c>
    </row>
    <row r="4310" spans="1:5" ht="33.75" x14ac:dyDescent="0.25">
      <c r="A4310" s="51">
        <v>92463</v>
      </c>
      <c r="B4310" s="30" t="s">
        <v>1181</v>
      </c>
      <c r="C4310" s="31" t="s">
        <v>19</v>
      </c>
      <c r="D4310" s="57">
        <v>124.18</v>
      </c>
      <c r="E4310" s="56">
        <v>126.92</v>
      </c>
    </row>
    <row r="4311" spans="1:5" ht="33.75" x14ac:dyDescent="0.25">
      <c r="A4311" s="51">
        <v>92446</v>
      </c>
      <c r="B4311" s="30" t="s">
        <v>1165</v>
      </c>
      <c r="C4311" s="31" t="s">
        <v>19</v>
      </c>
      <c r="D4311" s="57">
        <v>319.12</v>
      </c>
      <c r="E4311" s="56">
        <v>326.26</v>
      </c>
    </row>
    <row r="4312" spans="1:5" ht="33.75" x14ac:dyDescent="0.25">
      <c r="A4312" s="51">
        <v>92447</v>
      </c>
      <c r="B4312" s="30" t="s">
        <v>1166</v>
      </c>
      <c r="C4312" s="31" t="s">
        <v>19</v>
      </c>
      <c r="D4312" s="57">
        <v>221.65</v>
      </c>
      <c r="E4312" s="56">
        <v>227.16</v>
      </c>
    </row>
    <row r="4313" spans="1:5" ht="33.75" x14ac:dyDescent="0.25">
      <c r="A4313" s="51">
        <v>92448</v>
      </c>
      <c r="B4313" s="30" t="s">
        <v>1167</v>
      </c>
      <c r="C4313" s="31" t="s">
        <v>19</v>
      </c>
      <c r="D4313" s="57">
        <v>174.29</v>
      </c>
      <c r="E4313" s="56">
        <v>178.77</v>
      </c>
    </row>
    <row r="4314" spans="1:5" ht="33.75" x14ac:dyDescent="0.25">
      <c r="A4314" s="51">
        <v>92466</v>
      </c>
      <c r="B4314" s="30" t="s">
        <v>1184</v>
      </c>
      <c r="C4314" s="31" t="s">
        <v>19</v>
      </c>
      <c r="D4314" s="57">
        <v>274.8</v>
      </c>
      <c r="E4314" s="56">
        <v>278.45</v>
      </c>
    </row>
    <row r="4315" spans="1:5" ht="33.75" x14ac:dyDescent="0.25">
      <c r="A4315" s="51">
        <v>92470</v>
      </c>
      <c r="B4315" s="30" t="s">
        <v>1188</v>
      </c>
      <c r="C4315" s="31" t="s">
        <v>19</v>
      </c>
      <c r="D4315" s="57">
        <v>268.08999999999997</v>
      </c>
      <c r="E4315" s="56">
        <v>271.47000000000003</v>
      </c>
    </row>
    <row r="4316" spans="1:5" ht="33.75" x14ac:dyDescent="0.25">
      <c r="A4316" s="51">
        <v>92474</v>
      </c>
      <c r="B4316" s="30" t="s">
        <v>1192</v>
      </c>
      <c r="C4316" s="31" t="s">
        <v>19</v>
      </c>
      <c r="D4316" s="57">
        <v>262.31</v>
      </c>
      <c r="E4316" s="56">
        <v>265.42</v>
      </c>
    </row>
    <row r="4317" spans="1:5" ht="33.75" x14ac:dyDescent="0.25">
      <c r="A4317" s="51">
        <v>92478</v>
      </c>
      <c r="B4317" s="30" t="s">
        <v>1196</v>
      </c>
      <c r="C4317" s="31" t="s">
        <v>19</v>
      </c>
      <c r="D4317" s="57">
        <v>250.94</v>
      </c>
      <c r="E4317" s="56">
        <v>253.58</v>
      </c>
    </row>
    <row r="4318" spans="1:5" ht="33.75" x14ac:dyDescent="0.25">
      <c r="A4318" s="51">
        <v>92450</v>
      </c>
      <c r="B4318" s="30" t="s">
        <v>1169</v>
      </c>
      <c r="C4318" s="31" t="s">
        <v>19</v>
      </c>
      <c r="D4318" s="57">
        <v>343.13</v>
      </c>
      <c r="E4318" s="56">
        <v>349.03</v>
      </c>
    </row>
    <row r="4319" spans="1:5" ht="33.75" x14ac:dyDescent="0.25">
      <c r="A4319" s="51">
        <v>92454</v>
      </c>
      <c r="B4319" s="30" t="s">
        <v>1173</v>
      </c>
      <c r="C4319" s="31" t="s">
        <v>19</v>
      </c>
      <c r="D4319" s="57">
        <v>312.89</v>
      </c>
      <c r="E4319" s="56">
        <v>317.97000000000003</v>
      </c>
    </row>
    <row r="4320" spans="1:5" ht="33.75" x14ac:dyDescent="0.25">
      <c r="A4320" s="51">
        <v>92458</v>
      </c>
      <c r="B4320" s="30" t="s">
        <v>5490</v>
      </c>
      <c r="C4320" s="31" t="s">
        <v>19</v>
      </c>
      <c r="D4320" s="57">
        <v>294.02999999999997</v>
      </c>
      <c r="E4320" s="56">
        <v>298.54000000000002</v>
      </c>
    </row>
    <row r="4321" spans="1:5" ht="33.75" x14ac:dyDescent="0.25">
      <c r="A4321" s="51">
        <v>92462</v>
      </c>
      <c r="B4321" s="30" t="s">
        <v>1180</v>
      </c>
      <c r="C4321" s="31" t="s">
        <v>19</v>
      </c>
      <c r="D4321" s="57">
        <v>282.06</v>
      </c>
      <c r="E4321" s="56">
        <v>286.14999999999998</v>
      </c>
    </row>
    <row r="4322" spans="1:5" ht="33.75" x14ac:dyDescent="0.25">
      <c r="A4322" s="51">
        <v>92468</v>
      </c>
      <c r="B4322" s="30" t="s">
        <v>1186</v>
      </c>
      <c r="C4322" s="31" t="s">
        <v>19</v>
      </c>
      <c r="D4322" s="57">
        <v>122.72</v>
      </c>
      <c r="E4322" s="56">
        <v>125.55</v>
      </c>
    </row>
    <row r="4323" spans="1:5" ht="33.75" x14ac:dyDescent="0.25">
      <c r="A4323" s="51">
        <v>92472</v>
      </c>
      <c r="B4323" s="30" t="s">
        <v>1190</v>
      </c>
      <c r="C4323" s="31" t="s">
        <v>19</v>
      </c>
      <c r="D4323" s="57">
        <v>116.8</v>
      </c>
      <c r="E4323" s="56">
        <v>119.42</v>
      </c>
    </row>
    <row r="4324" spans="1:5" ht="33.75" x14ac:dyDescent="0.25">
      <c r="A4324" s="51">
        <v>92476</v>
      </c>
      <c r="B4324" s="30" t="s">
        <v>1194</v>
      </c>
      <c r="C4324" s="31" t="s">
        <v>19</v>
      </c>
      <c r="D4324" s="57">
        <v>111.79</v>
      </c>
      <c r="E4324" s="56">
        <v>114.2</v>
      </c>
    </row>
    <row r="4325" spans="1:5" ht="33.75" x14ac:dyDescent="0.25">
      <c r="A4325" s="51">
        <v>92480</v>
      </c>
      <c r="B4325" s="30" t="s">
        <v>1198</v>
      </c>
      <c r="C4325" s="31" t="s">
        <v>19</v>
      </c>
      <c r="D4325" s="57">
        <v>101.78</v>
      </c>
      <c r="E4325" s="56">
        <v>103.81</v>
      </c>
    </row>
    <row r="4326" spans="1:5" ht="33.75" x14ac:dyDescent="0.25">
      <c r="A4326" s="51">
        <v>92452</v>
      </c>
      <c r="B4326" s="30" t="s">
        <v>1171</v>
      </c>
      <c r="C4326" s="31" t="s">
        <v>19</v>
      </c>
      <c r="D4326" s="57">
        <v>191.58</v>
      </c>
      <c r="E4326" s="56">
        <v>196.36</v>
      </c>
    </row>
    <row r="4327" spans="1:5" ht="33.75" x14ac:dyDescent="0.25">
      <c r="A4327" s="51">
        <v>92456</v>
      </c>
      <c r="B4327" s="30" t="s">
        <v>1175</v>
      </c>
      <c r="C4327" s="31" t="s">
        <v>19</v>
      </c>
      <c r="D4327" s="57">
        <v>160.51</v>
      </c>
      <c r="E4327" s="56">
        <v>164.56</v>
      </c>
    </row>
    <row r="4328" spans="1:5" ht="33.75" x14ac:dyDescent="0.25">
      <c r="A4328" s="51">
        <v>92460</v>
      </c>
      <c r="B4328" s="30" t="s">
        <v>1178</v>
      </c>
      <c r="C4328" s="31" t="s">
        <v>19</v>
      </c>
      <c r="D4328" s="57">
        <v>135</v>
      </c>
      <c r="E4328" s="56">
        <v>138.56</v>
      </c>
    </row>
    <row r="4329" spans="1:5" ht="33.75" x14ac:dyDescent="0.25">
      <c r="A4329" s="51">
        <v>92464</v>
      </c>
      <c r="B4329" s="30" t="s">
        <v>1182</v>
      </c>
      <c r="C4329" s="31" t="s">
        <v>19</v>
      </c>
      <c r="D4329" s="57">
        <v>129.84</v>
      </c>
      <c r="E4329" s="56">
        <v>133.03</v>
      </c>
    </row>
    <row r="4330" spans="1:5" ht="22.5" x14ac:dyDescent="0.25">
      <c r="A4330" s="51">
        <v>105403</v>
      </c>
      <c r="B4330" s="30" t="s">
        <v>5493</v>
      </c>
      <c r="C4330" s="31" t="s">
        <v>19</v>
      </c>
      <c r="D4330" s="57">
        <v>190.28</v>
      </c>
      <c r="E4330" s="56">
        <v>191.83</v>
      </c>
    </row>
    <row r="4331" spans="1:5" ht="22.5" x14ac:dyDescent="0.25">
      <c r="A4331" s="51">
        <v>96252</v>
      </c>
      <c r="B4331" s="30" t="s">
        <v>5491</v>
      </c>
      <c r="C4331" s="31" t="s">
        <v>19</v>
      </c>
      <c r="D4331" s="57">
        <v>159.66999999999999</v>
      </c>
      <c r="E4331" s="56">
        <v>161.08000000000001</v>
      </c>
    </row>
    <row r="4332" spans="1:5" ht="33.75" x14ac:dyDescent="0.25">
      <c r="A4332" s="51">
        <v>96254</v>
      </c>
      <c r="B4332" s="30" t="s">
        <v>6648</v>
      </c>
      <c r="C4332" s="31" t="s">
        <v>25</v>
      </c>
      <c r="D4332" s="57">
        <v>0</v>
      </c>
      <c r="E4332" s="56">
        <v>0</v>
      </c>
    </row>
    <row r="4333" spans="1:5" ht="33.75" x14ac:dyDescent="0.25">
      <c r="A4333" s="51">
        <v>96253</v>
      </c>
      <c r="B4333" s="30" t="s">
        <v>6649</v>
      </c>
      <c r="C4333" s="31" t="s">
        <v>25</v>
      </c>
      <c r="D4333" s="57">
        <v>0</v>
      </c>
      <c r="E4333" s="56">
        <v>0</v>
      </c>
    </row>
    <row r="4334" spans="1:5" ht="22.5" x14ac:dyDescent="0.25">
      <c r="A4334" s="51">
        <v>105406</v>
      </c>
      <c r="B4334" s="30" t="s">
        <v>5494</v>
      </c>
      <c r="C4334" s="31" t="s">
        <v>19</v>
      </c>
      <c r="D4334" s="57">
        <v>201.17</v>
      </c>
      <c r="E4334" s="56">
        <v>206.68</v>
      </c>
    </row>
    <row r="4335" spans="1:5" ht="22.5" x14ac:dyDescent="0.25">
      <c r="A4335" s="51">
        <v>96264</v>
      </c>
      <c r="B4335" s="30" t="s">
        <v>6650</v>
      </c>
      <c r="C4335" s="31" t="s">
        <v>19</v>
      </c>
      <c r="D4335" s="57">
        <v>0</v>
      </c>
      <c r="E4335" s="56">
        <v>0</v>
      </c>
    </row>
    <row r="4336" spans="1:5" ht="22.5" x14ac:dyDescent="0.25">
      <c r="A4336" s="51">
        <v>105405</v>
      </c>
      <c r="B4336" s="30" t="s">
        <v>6651</v>
      </c>
      <c r="C4336" s="31" t="s">
        <v>19</v>
      </c>
      <c r="D4336" s="57">
        <v>0</v>
      </c>
      <c r="E4336" s="56">
        <v>0</v>
      </c>
    </row>
    <row r="4337" spans="1:5" ht="22.5" x14ac:dyDescent="0.25">
      <c r="A4337" s="51">
        <v>96258</v>
      </c>
      <c r="B4337" s="30" t="s">
        <v>5492</v>
      </c>
      <c r="C4337" s="31" t="s">
        <v>19</v>
      </c>
      <c r="D4337" s="57">
        <v>145.85</v>
      </c>
      <c r="E4337" s="56">
        <v>149.93</v>
      </c>
    </row>
    <row r="4338" spans="1:5" ht="22.5" x14ac:dyDescent="0.25">
      <c r="A4338" s="51">
        <v>96262</v>
      </c>
      <c r="B4338" s="30" t="s">
        <v>6652</v>
      </c>
      <c r="C4338" s="31" t="s">
        <v>19</v>
      </c>
      <c r="D4338" s="57">
        <v>0</v>
      </c>
      <c r="E4338" s="56">
        <v>0</v>
      </c>
    </row>
    <row r="4339" spans="1:5" ht="22.5" x14ac:dyDescent="0.25">
      <c r="A4339" s="51">
        <v>105404</v>
      </c>
      <c r="B4339" s="30" t="s">
        <v>6653</v>
      </c>
      <c r="C4339" s="31" t="s">
        <v>19</v>
      </c>
      <c r="D4339" s="57">
        <v>0</v>
      </c>
      <c r="E4339" s="56">
        <v>0</v>
      </c>
    </row>
    <row r="4340" spans="1:5" ht="45" x14ac:dyDescent="0.25">
      <c r="A4340" s="51">
        <v>92751</v>
      </c>
      <c r="B4340" s="30" t="s">
        <v>4674</v>
      </c>
      <c r="C4340" s="31" t="s">
        <v>29</v>
      </c>
      <c r="D4340" s="57">
        <v>1624.39</v>
      </c>
      <c r="E4340" s="56">
        <v>1643.36</v>
      </c>
    </row>
    <row r="4341" spans="1:5" ht="45" x14ac:dyDescent="0.25">
      <c r="A4341" s="51">
        <v>92752</v>
      </c>
      <c r="B4341" s="30" t="s">
        <v>4675</v>
      </c>
      <c r="C4341" s="31" t="s">
        <v>29</v>
      </c>
      <c r="D4341" s="57">
        <v>1915.66</v>
      </c>
      <c r="E4341" s="56">
        <v>1937.26</v>
      </c>
    </row>
    <row r="4342" spans="1:5" ht="33.75" x14ac:dyDescent="0.25">
      <c r="A4342" s="51">
        <v>92750</v>
      </c>
      <c r="B4342" s="30" t="s">
        <v>4673</v>
      </c>
      <c r="C4342" s="31" t="s">
        <v>29</v>
      </c>
      <c r="D4342" s="57">
        <v>1330.64</v>
      </c>
      <c r="E4342" s="56">
        <v>1346.9</v>
      </c>
    </row>
    <row r="4343" spans="1:5" ht="33.75" x14ac:dyDescent="0.25">
      <c r="A4343" s="51">
        <v>92749</v>
      </c>
      <c r="B4343" s="30" t="s">
        <v>4672</v>
      </c>
      <c r="C4343" s="31" t="s">
        <v>29</v>
      </c>
      <c r="D4343" s="57">
        <v>827.97</v>
      </c>
      <c r="E4343" s="56">
        <v>839.64</v>
      </c>
    </row>
    <row r="4344" spans="1:5" ht="45" x14ac:dyDescent="0.25">
      <c r="A4344" s="51">
        <v>92745</v>
      </c>
      <c r="B4344" s="30" t="s">
        <v>4668</v>
      </c>
      <c r="C4344" s="31" t="s">
        <v>29</v>
      </c>
      <c r="D4344" s="57">
        <v>718.35</v>
      </c>
      <c r="E4344" s="56">
        <v>730.14</v>
      </c>
    </row>
    <row r="4345" spans="1:5" ht="45" x14ac:dyDescent="0.25">
      <c r="A4345" s="51">
        <v>92747</v>
      </c>
      <c r="B4345" s="30" t="s">
        <v>4670</v>
      </c>
      <c r="C4345" s="31" t="s">
        <v>29</v>
      </c>
      <c r="D4345" s="57">
        <v>791.72</v>
      </c>
      <c r="E4345" s="56">
        <v>804.8</v>
      </c>
    </row>
    <row r="4346" spans="1:5" ht="45" x14ac:dyDescent="0.25">
      <c r="A4346" s="51">
        <v>92743</v>
      </c>
      <c r="B4346" s="30" t="s">
        <v>4666</v>
      </c>
      <c r="C4346" s="31" t="s">
        <v>29</v>
      </c>
      <c r="D4346" s="57">
        <v>602.52</v>
      </c>
      <c r="E4346" s="56">
        <v>612.65</v>
      </c>
    </row>
    <row r="4347" spans="1:5" ht="45" x14ac:dyDescent="0.25">
      <c r="A4347" s="51">
        <v>92746</v>
      </c>
      <c r="B4347" s="30" t="s">
        <v>4669</v>
      </c>
      <c r="C4347" s="31" t="s">
        <v>29</v>
      </c>
      <c r="D4347" s="57">
        <v>639.22</v>
      </c>
      <c r="E4347" s="56">
        <v>646.84</v>
      </c>
    </row>
    <row r="4348" spans="1:5" ht="45" x14ac:dyDescent="0.25">
      <c r="A4348" s="51">
        <v>92748</v>
      </c>
      <c r="B4348" s="30" t="s">
        <v>4671</v>
      </c>
      <c r="C4348" s="31" t="s">
        <v>29</v>
      </c>
      <c r="D4348" s="57">
        <v>698.58</v>
      </c>
      <c r="E4348" s="56">
        <v>707.49</v>
      </c>
    </row>
    <row r="4349" spans="1:5" ht="45" x14ac:dyDescent="0.25">
      <c r="A4349" s="51">
        <v>92744</v>
      </c>
      <c r="B4349" s="30" t="s">
        <v>4667</v>
      </c>
      <c r="C4349" s="31" t="s">
        <v>29</v>
      </c>
      <c r="D4349" s="57">
        <v>541.79</v>
      </c>
      <c r="E4349" s="56">
        <v>547.41999999999996</v>
      </c>
    </row>
    <row r="4350" spans="1:5" ht="56.25" x14ac:dyDescent="0.25">
      <c r="A4350" s="51">
        <v>92754</v>
      </c>
      <c r="B4350" s="30" t="s">
        <v>4677</v>
      </c>
      <c r="C4350" s="31" t="s">
        <v>29</v>
      </c>
      <c r="D4350" s="57">
        <v>547.14</v>
      </c>
      <c r="E4350" s="56">
        <v>556.17999999999995</v>
      </c>
    </row>
    <row r="4351" spans="1:5" ht="45" x14ac:dyDescent="0.25">
      <c r="A4351" s="51">
        <v>92753</v>
      </c>
      <c r="B4351" s="30" t="s">
        <v>4676</v>
      </c>
      <c r="C4351" s="31" t="s">
        <v>29</v>
      </c>
      <c r="D4351" s="57">
        <v>555.16999999999996</v>
      </c>
      <c r="E4351" s="56">
        <v>563.41</v>
      </c>
    </row>
    <row r="4352" spans="1:5" ht="33.75" x14ac:dyDescent="0.25">
      <c r="A4352" s="51">
        <v>92755</v>
      </c>
      <c r="B4352" s="30" t="s">
        <v>4678</v>
      </c>
      <c r="C4352" s="31" t="s">
        <v>19</v>
      </c>
      <c r="D4352" s="57">
        <v>213.13</v>
      </c>
      <c r="E4352" s="56">
        <v>216.75</v>
      </c>
    </row>
    <row r="4353" spans="1:5" ht="33.75" x14ac:dyDescent="0.25">
      <c r="A4353" s="51">
        <v>92756</v>
      </c>
      <c r="B4353" s="30" t="s">
        <v>4679</v>
      </c>
      <c r="C4353" s="31" t="s">
        <v>19</v>
      </c>
      <c r="D4353" s="57">
        <v>246.91</v>
      </c>
      <c r="E4353" s="56">
        <v>251.21</v>
      </c>
    </row>
    <row r="4354" spans="1:5" ht="33.75" x14ac:dyDescent="0.25">
      <c r="A4354" s="51">
        <v>92757</v>
      </c>
      <c r="B4354" s="30" t="s">
        <v>4680</v>
      </c>
      <c r="C4354" s="31" t="s">
        <v>19</v>
      </c>
      <c r="D4354" s="57">
        <v>287.16000000000003</v>
      </c>
      <c r="E4354" s="56">
        <v>292.29000000000002</v>
      </c>
    </row>
    <row r="4355" spans="1:5" ht="33.75" x14ac:dyDescent="0.25">
      <c r="A4355" s="51">
        <v>92758</v>
      </c>
      <c r="B4355" s="30" t="s">
        <v>4681</v>
      </c>
      <c r="C4355" s="31" t="s">
        <v>29</v>
      </c>
      <c r="D4355" s="57">
        <v>580.15</v>
      </c>
      <c r="E4355" s="56">
        <v>585.11</v>
      </c>
    </row>
    <row r="4356" spans="1:5" ht="45" x14ac:dyDescent="0.25">
      <c r="A4356" s="51">
        <v>104500</v>
      </c>
      <c r="B4356" s="30" t="s">
        <v>12453</v>
      </c>
      <c r="C4356" s="31" t="s">
        <v>25</v>
      </c>
      <c r="D4356" s="57">
        <v>0</v>
      </c>
      <c r="E4356" s="56">
        <v>0</v>
      </c>
    </row>
    <row r="4357" spans="1:5" ht="45" x14ac:dyDescent="0.25">
      <c r="A4357" s="51">
        <v>104503</v>
      </c>
      <c r="B4357" s="30" t="s">
        <v>12454</v>
      </c>
      <c r="C4357" s="31" t="s">
        <v>25</v>
      </c>
      <c r="D4357" s="57">
        <v>0</v>
      </c>
      <c r="E4357" s="56">
        <v>0</v>
      </c>
    </row>
    <row r="4358" spans="1:5" ht="45" x14ac:dyDescent="0.25">
      <c r="A4358" s="51">
        <v>104504</v>
      </c>
      <c r="B4358" s="30" t="s">
        <v>12455</v>
      </c>
      <c r="C4358" s="31" t="s">
        <v>25</v>
      </c>
      <c r="D4358" s="57">
        <v>0</v>
      </c>
      <c r="E4358" s="56">
        <v>0</v>
      </c>
    </row>
    <row r="4359" spans="1:5" ht="45" x14ac:dyDescent="0.25">
      <c r="A4359" s="51">
        <v>104507</v>
      </c>
      <c r="B4359" s="30" t="s">
        <v>12456</v>
      </c>
      <c r="C4359" s="31" t="s">
        <v>25</v>
      </c>
      <c r="D4359" s="57">
        <v>0</v>
      </c>
      <c r="E4359" s="56">
        <v>0</v>
      </c>
    </row>
    <row r="4360" spans="1:5" ht="45" x14ac:dyDescent="0.25">
      <c r="A4360" s="51">
        <v>104508</v>
      </c>
      <c r="B4360" s="30" t="s">
        <v>12457</v>
      </c>
      <c r="C4360" s="31" t="s">
        <v>25</v>
      </c>
      <c r="D4360" s="57">
        <v>0</v>
      </c>
      <c r="E4360" s="56">
        <v>0</v>
      </c>
    </row>
    <row r="4361" spans="1:5" ht="45" x14ac:dyDescent="0.25">
      <c r="A4361" s="51">
        <v>104509</v>
      </c>
      <c r="B4361" s="30" t="s">
        <v>12458</v>
      </c>
      <c r="C4361" s="31" t="s">
        <v>25</v>
      </c>
      <c r="D4361" s="57">
        <v>0</v>
      </c>
      <c r="E4361" s="56">
        <v>0</v>
      </c>
    </row>
    <row r="4362" spans="1:5" ht="45" x14ac:dyDescent="0.25">
      <c r="A4362" s="51">
        <v>104512</v>
      </c>
      <c r="B4362" s="30" t="s">
        <v>12459</v>
      </c>
      <c r="C4362" s="31" t="s">
        <v>25</v>
      </c>
      <c r="D4362" s="57">
        <v>0</v>
      </c>
      <c r="E4362" s="56">
        <v>0</v>
      </c>
    </row>
    <row r="4363" spans="1:5" ht="45" x14ac:dyDescent="0.25">
      <c r="A4363" s="51">
        <v>104513</v>
      </c>
      <c r="B4363" s="30" t="s">
        <v>12460</v>
      </c>
      <c r="C4363" s="31" t="s">
        <v>25</v>
      </c>
      <c r="D4363" s="57">
        <v>0</v>
      </c>
      <c r="E4363" s="56">
        <v>0</v>
      </c>
    </row>
    <row r="4364" spans="1:5" ht="45" x14ac:dyDescent="0.25">
      <c r="A4364" s="51">
        <v>104514</v>
      </c>
      <c r="B4364" s="30" t="s">
        <v>12461</v>
      </c>
      <c r="C4364" s="31" t="s">
        <v>25</v>
      </c>
      <c r="D4364" s="57">
        <v>0</v>
      </c>
      <c r="E4364" s="56">
        <v>0</v>
      </c>
    </row>
    <row r="4365" spans="1:5" ht="45" x14ac:dyDescent="0.25">
      <c r="A4365" s="51">
        <v>104501</v>
      </c>
      <c r="B4365" s="30" t="s">
        <v>12462</v>
      </c>
      <c r="C4365" s="31" t="s">
        <v>25</v>
      </c>
      <c r="D4365" s="57">
        <v>0</v>
      </c>
      <c r="E4365" s="56">
        <v>0</v>
      </c>
    </row>
    <row r="4366" spans="1:5" ht="45" x14ac:dyDescent="0.25">
      <c r="A4366" s="51">
        <v>104502</v>
      </c>
      <c r="B4366" s="30" t="s">
        <v>12463</v>
      </c>
      <c r="C4366" s="31" t="s">
        <v>25</v>
      </c>
      <c r="D4366" s="57">
        <v>0</v>
      </c>
      <c r="E4366" s="56">
        <v>0</v>
      </c>
    </row>
    <row r="4367" spans="1:5" ht="45" x14ac:dyDescent="0.25">
      <c r="A4367" s="51">
        <v>104505</v>
      </c>
      <c r="B4367" s="30" t="s">
        <v>12464</v>
      </c>
      <c r="C4367" s="31" t="s">
        <v>25</v>
      </c>
      <c r="D4367" s="57">
        <v>0</v>
      </c>
      <c r="E4367" s="56">
        <v>0</v>
      </c>
    </row>
    <row r="4368" spans="1:5" ht="45" x14ac:dyDescent="0.25">
      <c r="A4368" s="51">
        <v>104506</v>
      </c>
      <c r="B4368" s="30" t="s">
        <v>12465</v>
      </c>
      <c r="C4368" s="31" t="s">
        <v>25</v>
      </c>
      <c r="D4368" s="57">
        <v>0</v>
      </c>
      <c r="E4368" s="56">
        <v>0</v>
      </c>
    </row>
    <row r="4369" spans="1:5" ht="45" x14ac:dyDescent="0.25">
      <c r="A4369" s="51">
        <v>104510</v>
      </c>
      <c r="B4369" s="30" t="s">
        <v>12466</v>
      </c>
      <c r="C4369" s="31" t="s">
        <v>25</v>
      </c>
      <c r="D4369" s="57">
        <v>0</v>
      </c>
      <c r="E4369" s="56">
        <v>0</v>
      </c>
    </row>
    <row r="4370" spans="1:5" ht="45" x14ac:dyDescent="0.25">
      <c r="A4370" s="51">
        <v>104511</v>
      </c>
      <c r="B4370" s="30" t="s">
        <v>12467</v>
      </c>
      <c r="C4370" s="31" t="s">
        <v>25</v>
      </c>
      <c r="D4370" s="57">
        <v>0</v>
      </c>
      <c r="E4370" s="56">
        <v>0</v>
      </c>
    </row>
    <row r="4371" spans="1:5" ht="45" x14ac:dyDescent="0.25">
      <c r="A4371" s="51">
        <v>104491</v>
      </c>
      <c r="B4371" s="30" t="s">
        <v>12468</v>
      </c>
      <c r="C4371" s="31" t="s">
        <v>25</v>
      </c>
      <c r="D4371" s="57">
        <v>3252.74</v>
      </c>
      <c r="E4371" s="56">
        <v>3256.86</v>
      </c>
    </row>
    <row r="4372" spans="1:5" ht="45" x14ac:dyDescent="0.25">
      <c r="A4372" s="51">
        <v>104492</v>
      </c>
      <c r="B4372" s="30" t="s">
        <v>12469</v>
      </c>
      <c r="C4372" s="31" t="s">
        <v>25</v>
      </c>
      <c r="D4372" s="57">
        <v>4065.94</v>
      </c>
      <c r="E4372" s="56">
        <v>4071</v>
      </c>
    </row>
    <row r="4373" spans="1:5" ht="45" x14ac:dyDescent="0.25">
      <c r="A4373" s="51">
        <v>104493</v>
      </c>
      <c r="B4373" s="30" t="s">
        <v>12470</v>
      </c>
      <c r="C4373" s="31" t="s">
        <v>25</v>
      </c>
      <c r="D4373" s="57">
        <v>0</v>
      </c>
      <c r="E4373" s="56">
        <v>0</v>
      </c>
    </row>
    <row r="4374" spans="1:5" ht="45" x14ac:dyDescent="0.25">
      <c r="A4374" s="51">
        <v>104494</v>
      </c>
      <c r="B4374" s="30" t="s">
        <v>12471</v>
      </c>
      <c r="C4374" s="31" t="s">
        <v>25</v>
      </c>
      <c r="D4374" s="57">
        <v>5488.81</v>
      </c>
      <c r="E4374" s="56">
        <v>5494.81</v>
      </c>
    </row>
    <row r="4375" spans="1:5" ht="45" x14ac:dyDescent="0.25">
      <c r="A4375" s="51">
        <v>104495</v>
      </c>
      <c r="B4375" s="30" t="s">
        <v>12472</v>
      </c>
      <c r="C4375" s="31" t="s">
        <v>25</v>
      </c>
      <c r="D4375" s="57">
        <v>0</v>
      </c>
      <c r="E4375" s="56">
        <v>0</v>
      </c>
    </row>
    <row r="4376" spans="1:5" ht="45" x14ac:dyDescent="0.25">
      <c r="A4376" s="51">
        <v>104496</v>
      </c>
      <c r="B4376" s="30" t="s">
        <v>12473</v>
      </c>
      <c r="C4376" s="31" t="s">
        <v>25</v>
      </c>
      <c r="D4376" s="57">
        <v>0</v>
      </c>
      <c r="E4376" s="56">
        <v>0</v>
      </c>
    </row>
    <row r="4377" spans="1:5" ht="45" x14ac:dyDescent="0.25">
      <c r="A4377" s="51">
        <v>104497</v>
      </c>
      <c r="B4377" s="30" t="s">
        <v>12474</v>
      </c>
      <c r="C4377" s="31" t="s">
        <v>25</v>
      </c>
      <c r="D4377" s="57">
        <v>6599.43</v>
      </c>
      <c r="E4377" s="56">
        <v>6607.32</v>
      </c>
    </row>
    <row r="4378" spans="1:5" ht="45" x14ac:dyDescent="0.25">
      <c r="A4378" s="51">
        <v>104498</v>
      </c>
      <c r="B4378" s="30" t="s">
        <v>12475</v>
      </c>
      <c r="C4378" s="31" t="s">
        <v>25</v>
      </c>
      <c r="D4378" s="57">
        <v>0</v>
      </c>
      <c r="E4378" s="56">
        <v>0</v>
      </c>
    </row>
    <row r="4379" spans="1:5" ht="45" x14ac:dyDescent="0.25">
      <c r="A4379" s="51">
        <v>104499</v>
      </c>
      <c r="B4379" s="30" t="s">
        <v>12476</v>
      </c>
      <c r="C4379" s="31" t="s">
        <v>25</v>
      </c>
      <c r="D4379" s="57">
        <v>0</v>
      </c>
      <c r="E4379" s="56">
        <v>0</v>
      </c>
    </row>
    <row r="4380" spans="1:5" ht="22.5" x14ac:dyDescent="0.25">
      <c r="A4380" s="51">
        <v>104515</v>
      </c>
      <c r="B4380" s="30" t="s">
        <v>3565</v>
      </c>
      <c r="C4380" s="31" t="s">
        <v>19</v>
      </c>
      <c r="D4380" s="57">
        <v>24.69</v>
      </c>
      <c r="E4380" s="56">
        <v>24.71</v>
      </c>
    </row>
    <row r="4381" spans="1:5" ht="22.5" x14ac:dyDescent="0.25">
      <c r="A4381" s="51">
        <v>106549</v>
      </c>
      <c r="B4381" s="30" t="s">
        <v>14209</v>
      </c>
      <c r="C4381" s="31" t="s">
        <v>25</v>
      </c>
      <c r="D4381" s="57">
        <v>0</v>
      </c>
      <c r="E4381" s="56">
        <v>0</v>
      </c>
    </row>
    <row r="4382" spans="1:5" ht="22.5" x14ac:dyDescent="0.25">
      <c r="A4382" s="51">
        <v>106548</v>
      </c>
      <c r="B4382" s="30" t="s">
        <v>14210</v>
      </c>
      <c r="C4382" s="31" t="s">
        <v>25</v>
      </c>
      <c r="D4382" s="57">
        <v>0</v>
      </c>
      <c r="E4382" s="56">
        <v>0</v>
      </c>
    </row>
    <row r="4383" spans="1:5" x14ac:dyDescent="0.25">
      <c r="A4383" s="51">
        <v>106550</v>
      </c>
      <c r="B4383" s="30" t="s">
        <v>14211</v>
      </c>
      <c r="C4383" s="31" t="s">
        <v>25</v>
      </c>
      <c r="D4383" s="57">
        <v>4.4000000000000004</v>
      </c>
      <c r="E4383" s="56">
        <v>4.47</v>
      </c>
    </row>
    <row r="4384" spans="1:5" ht="33.75" x14ac:dyDescent="0.25">
      <c r="A4384" s="51">
        <v>87430</v>
      </c>
      <c r="B4384" s="30" t="s">
        <v>3993</v>
      </c>
      <c r="C4384" s="31" t="s">
        <v>19</v>
      </c>
      <c r="D4384" s="57">
        <v>18.86</v>
      </c>
      <c r="E4384" s="56">
        <v>19.579999999999998</v>
      </c>
    </row>
    <row r="4385" spans="1:5" ht="33.75" x14ac:dyDescent="0.25">
      <c r="A4385" s="51">
        <v>87433</v>
      </c>
      <c r="B4385" s="30" t="s">
        <v>3994</v>
      </c>
      <c r="C4385" s="31" t="s">
        <v>19</v>
      </c>
      <c r="D4385" s="57">
        <v>27.11</v>
      </c>
      <c r="E4385" s="56">
        <v>28.01</v>
      </c>
    </row>
    <row r="4386" spans="1:5" ht="33.75" x14ac:dyDescent="0.25">
      <c r="A4386" s="51">
        <v>87436</v>
      </c>
      <c r="B4386" s="30" t="s">
        <v>3995</v>
      </c>
      <c r="C4386" s="31" t="s">
        <v>19</v>
      </c>
      <c r="D4386" s="57">
        <v>30.95</v>
      </c>
      <c r="E4386" s="56">
        <v>32.07</v>
      </c>
    </row>
    <row r="4387" spans="1:5" ht="33.75" x14ac:dyDescent="0.25">
      <c r="A4387" s="51">
        <v>87439</v>
      </c>
      <c r="B4387" s="30" t="s">
        <v>3996</v>
      </c>
      <c r="C4387" s="31" t="s">
        <v>19</v>
      </c>
      <c r="D4387" s="57">
        <v>37.85</v>
      </c>
      <c r="E4387" s="56">
        <v>39.159999999999997</v>
      </c>
    </row>
    <row r="4388" spans="1:5" ht="22.5" x14ac:dyDescent="0.25">
      <c r="A4388" s="51">
        <v>104633</v>
      </c>
      <c r="B4388" s="30" t="s">
        <v>4003</v>
      </c>
      <c r="C4388" s="31" t="s">
        <v>19</v>
      </c>
      <c r="D4388" s="57">
        <v>26.46</v>
      </c>
      <c r="E4388" s="56">
        <v>27.58</v>
      </c>
    </row>
    <row r="4389" spans="1:5" ht="22.5" x14ac:dyDescent="0.25">
      <c r="A4389" s="51">
        <v>104634</v>
      </c>
      <c r="B4389" s="30" t="s">
        <v>4004</v>
      </c>
      <c r="C4389" s="31" t="s">
        <v>19</v>
      </c>
      <c r="D4389" s="57">
        <v>38.9</v>
      </c>
      <c r="E4389" s="56">
        <v>40.4</v>
      </c>
    </row>
    <row r="4390" spans="1:5" ht="22.5" x14ac:dyDescent="0.25">
      <c r="A4390" s="51">
        <v>87418</v>
      </c>
      <c r="B4390" s="30" t="s">
        <v>3989</v>
      </c>
      <c r="C4390" s="31" t="s">
        <v>19</v>
      </c>
      <c r="D4390" s="57">
        <v>19.09</v>
      </c>
      <c r="E4390" s="56">
        <v>19.78</v>
      </c>
    </row>
    <row r="4391" spans="1:5" ht="22.5" x14ac:dyDescent="0.25">
      <c r="A4391" s="51">
        <v>87421</v>
      </c>
      <c r="B4391" s="30" t="s">
        <v>3990</v>
      </c>
      <c r="C4391" s="31" t="s">
        <v>19</v>
      </c>
      <c r="D4391" s="57">
        <v>29.08</v>
      </c>
      <c r="E4391" s="56">
        <v>30.02</v>
      </c>
    </row>
    <row r="4392" spans="1:5" ht="33.75" x14ac:dyDescent="0.25">
      <c r="A4392" s="51">
        <v>104628</v>
      </c>
      <c r="B4392" s="30" t="s">
        <v>3998</v>
      </c>
      <c r="C4392" s="31" t="s">
        <v>19</v>
      </c>
      <c r="D4392" s="57">
        <v>30.07</v>
      </c>
      <c r="E4392" s="56">
        <v>31.4</v>
      </c>
    </row>
    <row r="4393" spans="1:5" ht="33.75" x14ac:dyDescent="0.25">
      <c r="A4393" s="51">
        <v>104631</v>
      </c>
      <c r="B4393" s="30" t="s">
        <v>4001</v>
      </c>
      <c r="C4393" s="31" t="s">
        <v>19</v>
      </c>
      <c r="D4393" s="57">
        <v>40.840000000000003</v>
      </c>
      <c r="E4393" s="56">
        <v>42.46</v>
      </c>
    </row>
    <row r="4394" spans="1:5" ht="33.75" x14ac:dyDescent="0.25">
      <c r="A4394" s="51">
        <v>104627</v>
      </c>
      <c r="B4394" s="30" t="s">
        <v>3997</v>
      </c>
      <c r="C4394" s="31" t="s">
        <v>19</v>
      </c>
      <c r="D4394" s="57">
        <v>19.079999999999998</v>
      </c>
      <c r="E4394" s="56">
        <v>19.760000000000002</v>
      </c>
    </row>
    <row r="4395" spans="1:5" ht="33.75" x14ac:dyDescent="0.25">
      <c r="A4395" s="51">
        <v>104630</v>
      </c>
      <c r="B4395" s="30" t="s">
        <v>4000</v>
      </c>
      <c r="C4395" s="31" t="s">
        <v>19</v>
      </c>
      <c r="D4395" s="57">
        <v>29.83</v>
      </c>
      <c r="E4395" s="56">
        <v>30.81</v>
      </c>
    </row>
    <row r="4396" spans="1:5" ht="33.75" x14ac:dyDescent="0.25">
      <c r="A4396" s="51">
        <v>104629</v>
      </c>
      <c r="B4396" s="30" t="s">
        <v>3999</v>
      </c>
      <c r="C4396" s="31" t="s">
        <v>19</v>
      </c>
      <c r="D4396" s="57">
        <v>36.39</v>
      </c>
      <c r="E4396" s="56">
        <v>38.090000000000003</v>
      </c>
    </row>
    <row r="4397" spans="1:5" ht="33.75" x14ac:dyDescent="0.25">
      <c r="A4397" s="51">
        <v>104632</v>
      </c>
      <c r="B4397" s="30" t="s">
        <v>4002</v>
      </c>
      <c r="C4397" s="31" t="s">
        <v>19</v>
      </c>
      <c r="D4397" s="57">
        <v>47.16</v>
      </c>
      <c r="E4397" s="56">
        <v>49.14</v>
      </c>
    </row>
    <row r="4398" spans="1:5" ht="33.75" x14ac:dyDescent="0.25">
      <c r="A4398" s="51">
        <v>87412</v>
      </c>
      <c r="B4398" s="30" t="s">
        <v>3984</v>
      </c>
      <c r="C4398" s="31" t="s">
        <v>19</v>
      </c>
      <c r="D4398" s="57">
        <v>24.89</v>
      </c>
      <c r="E4398" s="56">
        <v>25.9</v>
      </c>
    </row>
    <row r="4399" spans="1:5" ht="33.75" x14ac:dyDescent="0.25">
      <c r="A4399" s="51">
        <v>87415</v>
      </c>
      <c r="B4399" s="30" t="s">
        <v>3987</v>
      </c>
      <c r="C4399" s="31" t="s">
        <v>19</v>
      </c>
      <c r="D4399" s="57">
        <v>34.479999999999997</v>
      </c>
      <c r="E4399" s="56">
        <v>35.729999999999997</v>
      </c>
    </row>
    <row r="4400" spans="1:5" ht="33.75" x14ac:dyDescent="0.25">
      <c r="A4400" s="51">
        <v>87411</v>
      </c>
      <c r="B4400" s="30" t="s">
        <v>3983</v>
      </c>
      <c r="C4400" s="31" t="s">
        <v>19</v>
      </c>
      <c r="D4400" s="57">
        <v>16.41</v>
      </c>
      <c r="E4400" s="56">
        <v>16.93</v>
      </c>
    </row>
    <row r="4401" spans="1:5" ht="33.75" x14ac:dyDescent="0.25">
      <c r="A4401" s="51">
        <v>87414</v>
      </c>
      <c r="B4401" s="30" t="s">
        <v>3986</v>
      </c>
      <c r="C4401" s="31" t="s">
        <v>19</v>
      </c>
      <c r="D4401" s="57">
        <v>26</v>
      </c>
      <c r="E4401" s="56">
        <v>26.76</v>
      </c>
    </row>
    <row r="4402" spans="1:5" ht="33.75" x14ac:dyDescent="0.25">
      <c r="A4402" s="51">
        <v>87413</v>
      </c>
      <c r="B4402" s="30" t="s">
        <v>3985</v>
      </c>
      <c r="C4402" s="31" t="s">
        <v>19</v>
      </c>
      <c r="D4402" s="57">
        <v>29.75</v>
      </c>
      <c r="E4402" s="56">
        <v>31.06</v>
      </c>
    </row>
    <row r="4403" spans="1:5" ht="33.75" x14ac:dyDescent="0.25">
      <c r="A4403" s="51">
        <v>87416</v>
      </c>
      <c r="B4403" s="30" t="s">
        <v>3988</v>
      </c>
      <c r="C4403" s="31" t="s">
        <v>19</v>
      </c>
      <c r="D4403" s="57">
        <v>39.35</v>
      </c>
      <c r="E4403" s="56">
        <v>40.89</v>
      </c>
    </row>
    <row r="4404" spans="1:5" ht="22.5" x14ac:dyDescent="0.25">
      <c r="A4404" s="51">
        <v>104635</v>
      </c>
      <c r="B4404" s="30" t="s">
        <v>4005</v>
      </c>
      <c r="C4404" s="31" t="s">
        <v>19</v>
      </c>
      <c r="D4404" s="57">
        <v>54.21</v>
      </c>
      <c r="E4404" s="56">
        <v>56.61</v>
      </c>
    </row>
    <row r="4405" spans="1:5" ht="22.5" x14ac:dyDescent="0.25">
      <c r="A4405" s="51">
        <v>104636</v>
      </c>
      <c r="B4405" s="30" t="s">
        <v>4006</v>
      </c>
      <c r="C4405" s="31" t="s">
        <v>19</v>
      </c>
      <c r="D4405" s="57">
        <v>62.86</v>
      </c>
      <c r="E4405" s="56">
        <v>65.540000000000006</v>
      </c>
    </row>
    <row r="4406" spans="1:5" ht="22.5" x14ac:dyDescent="0.25">
      <c r="A4406" s="51">
        <v>87424</v>
      </c>
      <c r="B4406" s="30" t="s">
        <v>3991</v>
      </c>
      <c r="C4406" s="31" t="s">
        <v>19</v>
      </c>
      <c r="D4406" s="57">
        <v>38.54</v>
      </c>
      <c r="E4406" s="56">
        <v>40.03</v>
      </c>
    </row>
    <row r="4407" spans="1:5" ht="22.5" x14ac:dyDescent="0.25">
      <c r="A4407" s="51">
        <v>87427</v>
      </c>
      <c r="B4407" s="30" t="s">
        <v>3992</v>
      </c>
      <c r="C4407" s="31" t="s">
        <v>19</v>
      </c>
      <c r="D4407" s="57">
        <v>45.5</v>
      </c>
      <c r="E4407" s="56">
        <v>47.16</v>
      </c>
    </row>
    <row r="4408" spans="1:5" ht="22.5" x14ac:dyDescent="0.25">
      <c r="A4408" s="51">
        <v>89998</v>
      </c>
      <c r="B4408" s="30" t="s">
        <v>67</v>
      </c>
      <c r="C4408" s="31" t="s">
        <v>87</v>
      </c>
      <c r="D4408" s="57">
        <v>9.67</v>
      </c>
      <c r="E4408" s="56">
        <v>9.7899999999999991</v>
      </c>
    </row>
    <row r="4409" spans="1:5" ht="22.5" x14ac:dyDescent="0.25">
      <c r="A4409" s="51">
        <v>102920</v>
      </c>
      <c r="B4409" s="30" t="s">
        <v>1374</v>
      </c>
      <c r="C4409" s="31" t="s">
        <v>87</v>
      </c>
      <c r="D4409" s="57">
        <v>7.88</v>
      </c>
      <c r="E4409" s="56">
        <v>7.97</v>
      </c>
    </row>
    <row r="4410" spans="1:5" ht="22.5" x14ac:dyDescent="0.25">
      <c r="A4410" s="51">
        <v>102923</v>
      </c>
      <c r="B4410" s="30" t="s">
        <v>1377</v>
      </c>
      <c r="C4410" s="31" t="s">
        <v>87</v>
      </c>
      <c r="D4410" s="57">
        <v>7.35</v>
      </c>
      <c r="E4410" s="56">
        <v>7.39</v>
      </c>
    </row>
    <row r="4411" spans="1:5" ht="22.5" x14ac:dyDescent="0.25">
      <c r="A4411" s="51">
        <v>90000</v>
      </c>
      <c r="B4411" s="30" t="s">
        <v>1315</v>
      </c>
      <c r="C4411" s="31" t="s">
        <v>87</v>
      </c>
      <c r="D4411" s="57">
        <v>12.57</v>
      </c>
      <c r="E4411" s="56">
        <v>12.86</v>
      </c>
    </row>
    <row r="4412" spans="1:5" ht="22.5" x14ac:dyDescent="0.25">
      <c r="A4412" s="51">
        <v>103088</v>
      </c>
      <c r="B4412" s="30" t="s">
        <v>1378</v>
      </c>
      <c r="C4412" s="31" t="s">
        <v>87</v>
      </c>
      <c r="D4412" s="57">
        <v>9.74</v>
      </c>
      <c r="E4412" s="56">
        <v>9.93</v>
      </c>
    </row>
    <row r="4413" spans="1:5" ht="22.5" x14ac:dyDescent="0.25">
      <c r="A4413" s="51">
        <v>102922</v>
      </c>
      <c r="B4413" s="30" t="s">
        <v>1376</v>
      </c>
      <c r="C4413" s="31" t="s">
        <v>87</v>
      </c>
      <c r="D4413" s="57">
        <v>8.49</v>
      </c>
      <c r="E4413" s="56">
        <v>8.6</v>
      </c>
    </row>
    <row r="4414" spans="1:5" ht="22.5" x14ac:dyDescent="0.25">
      <c r="A4414" s="51">
        <v>89999</v>
      </c>
      <c r="B4414" s="30" t="s">
        <v>1314</v>
      </c>
      <c r="C4414" s="31" t="s">
        <v>87</v>
      </c>
      <c r="D4414" s="57">
        <v>15.85</v>
      </c>
      <c r="E4414" s="56">
        <v>16.309999999999999</v>
      </c>
    </row>
    <row r="4415" spans="1:5" ht="22.5" x14ac:dyDescent="0.25">
      <c r="A4415" s="51">
        <v>89996</v>
      </c>
      <c r="B4415" s="30" t="s">
        <v>1312</v>
      </c>
      <c r="C4415" s="31" t="s">
        <v>87</v>
      </c>
      <c r="D4415" s="57">
        <v>10.220000000000001</v>
      </c>
      <c r="E4415" s="56">
        <v>10.39</v>
      </c>
    </row>
    <row r="4416" spans="1:5" ht="22.5" x14ac:dyDescent="0.25">
      <c r="A4416" s="51">
        <v>89997</v>
      </c>
      <c r="B4416" s="30" t="s">
        <v>1313</v>
      </c>
      <c r="C4416" s="31" t="s">
        <v>87</v>
      </c>
      <c r="D4416" s="57">
        <v>8.24</v>
      </c>
      <c r="E4416" s="56">
        <v>8.35</v>
      </c>
    </row>
    <row r="4417" spans="1:5" ht="22.5" x14ac:dyDescent="0.25">
      <c r="A4417" s="51">
        <v>102921</v>
      </c>
      <c r="B4417" s="30" t="s">
        <v>1375</v>
      </c>
      <c r="C4417" s="31" t="s">
        <v>87</v>
      </c>
      <c r="D4417" s="57">
        <v>7.57</v>
      </c>
      <c r="E4417" s="56">
        <v>7.63</v>
      </c>
    </row>
    <row r="4418" spans="1:5" ht="33.75" x14ac:dyDescent="0.25">
      <c r="A4418" s="51">
        <v>90278</v>
      </c>
      <c r="B4418" s="30" t="s">
        <v>1389</v>
      </c>
      <c r="C4418" s="31" t="s">
        <v>29</v>
      </c>
      <c r="D4418" s="57">
        <v>577.37</v>
      </c>
      <c r="E4418" s="56">
        <v>582.16</v>
      </c>
    </row>
    <row r="4419" spans="1:5" ht="33.75" x14ac:dyDescent="0.25">
      <c r="A4419" s="51">
        <v>90282</v>
      </c>
      <c r="B4419" s="30" t="s">
        <v>1393</v>
      </c>
      <c r="C4419" s="31" t="s">
        <v>29</v>
      </c>
      <c r="D4419" s="57">
        <v>559.30999999999995</v>
      </c>
      <c r="E4419" s="56">
        <v>563.94000000000005</v>
      </c>
    </row>
    <row r="4420" spans="1:5" ht="33.75" x14ac:dyDescent="0.25">
      <c r="A4420" s="51">
        <v>90279</v>
      </c>
      <c r="B4420" s="30" t="s">
        <v>1390</v>
      </c>
      <c r="C4420" s="31" t="s">
        <v>29</v>
      </c>
      <c r="D4420" s="57">
        <v>636.24</v>
      </c>
      <c r="E4420" s="56">
        <v>641.48</v>
      </c>
    </row>
    <row r="4421" spans="1:5" ht="33.75" x14ac:dyDescent="0.25">
      <c r="A4421" s="51">
        <v>90283</v>
      </c>
      <c r="B4421" s="30" t="s">
        <v>1394</v>
      </c>
      <c r="C4421" s="31" t="s">
        <v>29</v>
      </c>
      <c r="D4421" s="57">
        <v>617.14</v>
      </c>
      <c r="E4421" s="56">
        <v>622.20000000000005</v>
      </c>
    </row>
    <row r="4422" spans="1:5" ht="33.75" x14ac:dyDescent="0.25">
      <c r="A4422" s="51">
        <v>90280</v>
      </c>
      <c r="B4422" s="30" t="s">
        <v>1391</v>
      </c>
      <c r="C4422" s="31" t="s">
        <v>29</v>
      </c>
      <c r="D4422" s="57">
        <v>701.9</v>
      </c>
      <c r="E4422" s="56">
        <v>707.14</v>
      </c>
    </row>
    <row r="4423" spans="1:5" ht="33.75" x14ac:dyDescent="0.25">
      <c r="A4423" s="51">
        <v>90284</v>
      </c>
      <c r="B4423" s="30" t="s">
        <v>1395</v>
      </c>
      <c r="C4423" s="31" t="s">
        <v>29</v>
      </c>
      <c r="D4423" s="57">
        <v>688.75</v>
      </c>
      <c r="E4423" s="56">
        <v>693.81</v>
      </c>
    </row>
    <row r="4424" spans="1:5" ht="33.75" x14ac:dyDescent="0.25">
      <c r="A4424" s="51">
        <v>90281</v>
      </c>
      <c r="B4424" s="30" t="s">
        <v>1392</v>
      </c>
      <c r="C4424" s="31" t="s">
        <v>29</v>
      </c>
      <c r="D4424" s="57">
        <v>815.28</v>
      </c>
      <c r="E4424" s="56">
        <v>820.4</v>
      </c>
    </row>
    <row r="4425" spans="1:5" ht="33.75" x14ac:dyDescent="0.25">
      <c r="A4425" s="51">
        <v>90285</v>
      </c>
      <c r="B4425" s="30" t="s">
        <v>1396</v>
      </c>
      <c r="C4425" s="31" t="s">
        <v>29</v>
      </c>
      <c r="D4425" s="57">
        <v>806.79</v>
      </c>
      <c r="E4425" s="56">
        <v>811.78</v>
      </c>
    </row>
    <row r="4426" spans="1:5" ht="22.5" x14ac:dyDescent="0.25">
      <c r="A4426" s="51">
        <v>89994</v>
      </c>
      <c r="B4426" s="30" t="s">
        <v>1388</v>
      </c>
      <c r="C4426" s="31" t="s">
        <v>29</v>
      </c>
      <c r="D4426" s="57">
        <v>976.75</v>
      </c>
      <c r="E4426" s="56">
        <v>995.36</v>
      </c>
    </row>
    <row r="4427" spans="1:5" ht="22.5" x14ac:dyDescent="0.25">
      <c r="A4427" s="51">
        <v>89995</v>
      </c>
      <c r="B4427" s="30" t="s">
        <v>66</v>
      </c>
      <c r="C4427" s="31" t="s">
        <v>29</v>
      </c>
      <c r="D4427" s="57">
        <v>1088.74</v>
      </c>
      <c r="E4427" s="56">
        <v>1113.8599999999999</v>
      </c>
    </row>
    <row r="4428" spans="1:5" x14ac:dyDescent="0.25">
      <c r="A4428" s="51">
        <v>89993</v>
      </c>
      <c r="B4428" s="30" t="s">
        <v>1387</v>
      </c>
      <c r="C4428" s="31" t="s">
        <v>29</v>
      </c>
      <c r="D4428" s="57">
        <v>1127.23</v>
      </c>
      <c r="E4428" s="56">
        <v>1154.58</v>
      </c>
    </row>
    <row r="4429" spans="1:5" ht="33.75" x14ac:dyDescent="0.25">
      <c r="A4429" s="51">
        <v>106212</v>
      </c>
      <c r="B4429" s="30" t="s">
        <v>14212</v>
      </c>
      <c r="C4429" s="31" t="s">
        <v>25</v>
      </c>
      <c r="D4429" s="57">
        <v>0</v>
      </c>
      <c r="E4429" s="56">
        <v>0</v>
      </c>
    </row>
    <row r="4430" spans="1:5" ht="33.75" x14ac:dyDescent="0.25">
      <c r="A4430" s="51">
        <v>106216</v>
      </c>
      <c r="B4430" s="30" t="s">
        <v>14213</v>
      </c>
      <c r="C4430" s="31" t="s">
        <v>25</v>
      </c>
      <c r="D4430" s="57">
        <v>0</v>
      </c>
      <c r="E4430" s="56">
        <v>0</v>
      </c>
    </row>
    <row r="4431" spans="1:5" ht="22.5" x14ac:dyDescent="0.25">
      <c r="A4431" s="51">
        <v>99860</v>
      </c>
      <c r="B4431" s="30" t="s">
        <v>14214</v>
      </c>
      <c r="C4431" s="31" t="s">
        <v>25</v>
      </c>
      <c r="D4431" s="57">
        <v>0</v>
      </c>
      <c r="E4431" s="56">
        <v>0</v>
      </c>
    </row>
    <row r="4432" spans="1:5" ht="22.5" x14ac:dyDescent="0.25">
      <c r="A4432" s="51">
        <v>99858</v>
      </c>
      <c r="B4432" s="30" t="s">
        <v>14215</v>
      </c>
      <c r="C4432" s="31" t="s">
        <v>25</v>
      </c>
      <c r="D4432" s="57">
        <v>0</v>
      </c>
      <c r="E4432" s="56">
        <v>0</v>
      </c>
    </row>
    <row r="4433" spans="1:5" ht="22.5" x14ac:dyDescent="0.25">
      <c r="A4433" s="51">
        <v>99859</v>
      </c>
      <c r="B4433" s="30" t="s">
        <v>14216</v>
      </c>
      <c r="C4433" s="31" t="s">
        <v>25</v>
      </c>
      <c r="D4433" s="57">
        <v>0</v>
      </c>
      <c r="E4433" s="56">
        <v>0</v>
      </c>
    </row>
    <row r="4434" spans="1:5" ht="33.75" x14ac:dyDescent="0.25">
      <c r="A4434" s="51">
        <v>106211</v>
      </c>
      <c r="B4434" s="30" t="s">
        <v>14217</v>
      </c>
      <c r="C4434" s="31" t="s">
        <v>25</v>
      </c>
      <c r="D4434" s="57">
        <v>0</v>
      </c>
      <c r="E4434" s="56">
        <v>0</v>
      </c>
    </row>
    <row r="4435" spans="1:5" ht="33.75" x14ac:dyDescent="0.25">
      <c r="A4435" s="51">
        <v>106215</v>
      </c>
      <c r="B4435" s="30" t="s">
        <v>14218</v>
      </c>
      <c r="C4435" s="31" t="s">
        <v>25</v>
      </c>
      <c r="D4435" s="57">
        <v>0</v>
      </c>
      <c r="E4435" s="56">
        <v>0</v>
      </c>
    </row>
    <row r="4436" spans="1:5" ht="22.5" x14ac:dyDescent="0.25">
      <c r="A4436" s="51">
        <v>99857</v>
      </c>
      <c r="B4436" s="30" t="s">
        <v>14219</v>
      </c>
      <c r="C4436" s="31" t="s">
        <v>25</v>
      </c>
      <c r="D4436" s="57">
        <v>58.85</v>
      </c>
      <c r="E4436" s="56">
        <v>60.53</v>
      </c>
    </row>
    <row r="4437" spans="1:5" ht="22.5" x14ac:dyDescent="0.25">
      <c r="A4437" s="51">
        <v>99855</v>
      </c>
      <c r="B4437" s="30" t="s">
        <v>14220</v>
      </c>
      <c r="C4437" s="31" t="s">
        <v>25</v>
      </c>
      <c r="D4437" s="57">
        <v>81.540000000000006</v>
      </c>
      <c r="E4437" s="56">
        <v>82.95</v>
      </c>
    </row>
    <row r="4438" spans="1:5" ht="22.5" x14ac:dyDescent="0.25">
      <c r="A4438" s="51">
        <v>99856</v>
      </c>
      <c r="B4438" s="30" t="s">
        <v>14221</v>
      </c>
      <c r="C4438" s="31" t="s">
        <v>25</v>
      </c>
      <c r="D4438" s="57">
        <v>0</v>
      </c>
      <c r="E4438" s="56">
        <v>0</v>
      </c>
    </row>
    <row r="4439" spans="1:5" ht="33.75" x14ac:dyDescent="0.25">
      <c r="A4439" s="51">
        <v>106210</v>
      </c>
      <c r="B4439" s="30" t="s">
        <v>14222</v>
      </c>
      <c r="C4439" s="31" t="s">
        <v>25</v>
      </c>
      <c r="D4439" s="57">
        <v>0</v>
      </c>
      <c r="E4439" s="56">
        <v>0</v>
      </c>
    </row>
    <row r="4440" spans="1:5" ht="33.75" x14ac:dyDescent="0.25">
      <c r="A4440" s="51">
        <v>106214</v>
      </c>
      <c r="B4440" s="30" t="s">
        <v>14223</v>
      </c>
      <c r="C4440" s="31" t="s">
        <v>25</v>
      </c>
      <c r="D4440" s="57">
        <v>0</v>
      </c>
      <c r="E4440" s="56">
        <v>0</v>
      </c>
    </row>
    <row r="4441" spans="1:5" ht="22.5" x14ac:dyDescent="0.25">
      <c r="A4441" s="51">
        <v>99862</v>
      </c>
      <c r="B4441" s="30" t="s">
        <v>14224</v>
      </c>
      <c r="C4441" s="31" t="s">
        <v>19</v>
      </c>
      <c r="D4441" s="57">
        <v>441.08</v>
      </c>
      <c r="E4441" s="56">
        <v>455.11</v>
      </c>
    </row>
    <row r="4442" spans="1:5" ht="22.5" x14ac:dyDescent="0.25">
      <c r="A4442" s="51">
        <v>99861</v>
      </c>
      <c r="B4442" s="30" t="s">
        <v>14225</v>
      </c>
      <c r="C4442" s="31" t="s">
        <v>19</v>
      </c>
      <c r="D4442" s="57">
        <v>491.99</v>
      </c>
      <c r="E4442" s="56">
        <v>511.78</v>
      </c>
    </row>
    <row r="4443" spans="1:5" ht="56.25" x14ac:dyDescent="0.25">
      <c r="A4443" s="51">
        <v>106213</v>
      </c>
      <c r="B4443" s="30" t="s">
        <v>14226</v>
      </c>
      <c r="C4443" s="31" t="s">
        <v>25</v>
      </c>
      <c r="D4443" s="57">
        <v>0</v>
      </c>
      <c r="E4443" s="56">
        <v>0</v>
      </c>
    </row>
    <row r="4444" spans="1:5" ht="56.25" x14ac:dyDescent="0.25">
      <c r="A4444" s="51">
        <v>106220</v>
      </c>
      <c r="B4444" s="30" t="s">
        <v>14227</v>
      </c>
      <c r="C4444" s="31" t="s">
        <v>25</v>
      </c>
      <c r="D4444" s="57">
        <v>0</v>
      </c>
      <c r="E4444" s="56">
        <v>0</v>
      </c>
    </row>
    <row r="4445" spans="1:5" ht="56.25" x14ac:dyDescent="0.25">
      <c r="A4445" s="51">
        <v>106221</v>
      </c>
      <c r="B4445" s="30" t="s">
        <v>14228</v>
      </c>
      <c r="C4445" s="31" t="s">
        <v>25</v>
      </c>
      <c r="D4445" s="57">
        <v>0</v>
      </c>
      <c r="E4445" s="56">
        <v>0</v>
      </c>
    </row>
    <row r="4446" spans="1:5" ht="45" x14ac:dyDescent="0.25">
      <c r="A4446" s="51">
        <v>99853</v>
      </c>
      <c r="B4446" s="30" t="s">
        <v>14229</v>
      </c>
      <c r="C4446" s="31" t="s">
        <v>25</v>
      </c>
      <c r="D4446" s="57">
        <v>0</v>
      </c>
      <c r="E4446" s="56">
        <v>0</v>
      </c>
    </row>
    <row r="4447" spans="1:5" ht="56.25" x14ac:dyDescent="0.25">
      <c r="A4447" s="51">
        <v>99851</v>
      </c>
      <c r="B4447" s="30" t="s">
        <v>14230</v>
      </c>
      <c r="C4447" s="31" t="s">
        <v>25</v>
      </c>
      <c r="D4447" s="57">
        <v>0</v>
      </c>
      <c r="E4447" s="56">
        <v>0</v>
      </c>
    </row>
    <row r="4448" spans="1:5" ht="56.25" x14ac:dyDescent="0.25">
      <c r="A4448" s="51">
        <v>99854</v>
      </c>
      <c r="B4448" s="30" t="s">
        <v>14231</v>
      </c>
      <c r="C4448" s="31" t="s">
        <v>25</v>
      </c>
      <c r="D4448" s="57">
        <v>0</v>
      </c>
      <c r="E4448" s="56">
        <v>0</v>
      </c>
    </row>
    <row r="4449" spans="1:5" ht="56.25" x14ac:dyDescent="0.25">
      <c r="A4449" s="51">
        <v>99852</v>
      </c>
      <c r="B4449" s="30" t="s">
        <v>14232</v>
      </c>
      <c r="C4449" s="31" t="s">
        <v>25</v>
      </c>
      <c r="D4449" s="57">
        <v>0</v>
      </c>
      <c r="E4449" s="56">
        <v>0</v>
      </c>
    </row>
    <row r="4450" spans="1:5" ht="45" x14ac:dyDescent="0.25">
      <c r="A4450" s="51">
        <v>99844</v>
      </c>
      <c r="B4450" s="30" t="s">
        <v>14233</v>
      </c>
      <c r="C4450" s="31" t="s">
        <v>25</v>
      </c>
      <c r="D4450" s="57">
        <v>0</v>
      </c>
      <c r="E4450" s="56">
        <v>0</v>
      </c>
    </row>
    <row r="4451" spans="1:5" ht="56.25" x14ac:dyDescent="0.25">
      <c r="A4451" s="51">
        <v>99842</v>
      </c>
      <c r="B4451" s="30" t="s">
        <v>14234</v>
      </c>
      <c r="C4451" s="31" t="s">
        <v>25</v>
      </c>
      <c r="D4451" s="57">
        <v>467.33</v>
      </c>
      <c r="E4451" s="56">
        <v>477.71</v>
      </c>
    </row>
    <row r="4452" spans="1:5" ht="56.25" x14ac:dyDescent="0.25">
      <c r="A4452" s="51">
        <v>99845</v>
      </c>
      <c r="B4452" s="30" t="s">
        <v>14235</v>
      </c>
      <c r="C4452" s="31" t="s">
        <v>25</v>
      </c>
      <c r="D4452" s="57">
        <v>0</v>
      </c>
      <c r="E4452" s="56">
        <v>0</v>
      </c>
    </row>
    <row r="4453" spans="1:5" ht="56.25" x14ac:dyDescent="0.25">
      <c r="A4453" s="51">
        <v>99843</v>
      </c>
      <c r="B4453" s="30" t="s">
        <v>14236</v>
      </c>
      <c r="C4453" s="31" t="s">
        <v>25</v>
      </c>
      <c r="D4453" s="57">
        <v>0</v>
      </c>
      <c r="E4453" s="56">
        <v>0</v>
      </c>
    </row>
    <row r="4454" spans="1:5" ht="56.25" x14ac:dyDescent="0.25">
      <c r="A4454" s="51">
        <v>106217</v>
      </c>
      <c r="B4454" s="30" t="s">
        <v>14237</v>
      </c>
      <c r="C4454" s="31" t="s">
        <v>25</v>
      </c>
      <c r="D4454" s="57">
        <v>0</v>
      </c>
      <c r="E4454" s="56">
        <v>0</v>
      </c>
    </row>
    <row r="4455" spans="1:5" ht="33.75" x14ac:dyDescent="0.25">
      <c r="A4455" s="51">
        <v>106218</v>
      </c>
      <c r="B4455" s="30" t="s">
        <v>14238</v>
      </c>
      <c r="C4455" s="31" t="s">
        <v>25</v>
      </c>
      <c r="D4455" s="57">
        <v>0</v>
      </c>
      <c r="E4455" s="56">
        <v>0</v>
      </c>
    </row>
    <row r="4456" spans="1:5" ht="45" x14ac:dyDescent="0.25">
      <c r="A4456" s="51">
        <v>106219</v>
      </c>
      <c r="B4456" s="30" t="s">
        <v>14239</v>
      </c>
      <c r="C4456" s="31" t="s">
        <v>25</v>
      </c>
      <c r="D4456" s="57">
        <v>0</v>
      </c>
      <c r="E4456" s="56">
        <v>0</v>
      </c>
    </row>
    <row r="4457" spans="1:5" ht="45" x14ac:dyDescent="0.25">
      <c r="A4457" s="51">
        <v>99846</v>
      </c>
      <c r="B4457" s="30" t="s">
        <v>14240</v>
      </c>
      <c r="C4457" s="31" t="s">
        <v>25</v>
      </c>
      <c r="D4457" s="57">
        <v>0</v>
      </c>
      <c r="E4457" s="56">
        <v>0</v>
      </c>
    </row>
    <row r="4458" spans="1:5" ht="45" x14ac:dyDescent="0.25">
      <c r="A4458" s="51">
        <v>94276</v>
      </c>
      <c r="B4458" s="30" t="s">
        <v>4476</v>
      </c>
      <c r="C4458" s="31" t="s">
        <v>25</v>
      </c>
      <c r="D4458" s="57">
        <v>47.09</v>
      </c>
      <c r="E4458" s="56">
        <v>47.9</v>
      </c>
    </row>
    <row r="4459" spans="1:5" ht="45" x14ac:dyDescent="0.25">
      <c r="A4459" s="51">
        <v>94274</v>
      </c>
      <c r="B4459" s="30" t="s">
        <v>4474</v>
      </c>
      <c r="C4459" s="31" t="s">
        <v>25</v>
      </c>
      <c r="D4459" s="57">
        <v>51.57</v>
      </c>
      <c r="E4459" s="56">
        <v>52.43</v>
      </c>
    </row>
    <row r="4460" spans="1:5" ht="56.25" x14ac:dyDescent="0.25">
      <c r="A4460" s="51">
        <v>94280</v>
      </c>
      <c r="B4460" s="30" t="s">
        <v>4480</v>
      </c>
      <c r="C4460" s="31" t="s">
        <v>25</v>
      </c>
      <c r="D4460" s="57">
        <v>49.85</v>
      </c>
      <c r="E4460" s="56">
        <v>50.59</v>
      </c>
    </row>
    <row r="4461" spans="1:5" ht="45" x14ac:dyDescent="0.25">
      <c r="A4461" s="51">
        <v>94278</v>
      </c>
      <c r="B4461" s="30" t="s">
        <v>4478</v>
      </c>
      <c r="C4461" s="31" t="s">
        <v>25</v>
      </c>
      <c r="D4461" s="57">
        <v>41.84</v>
      </c>
      <c r="E4461" s="56">
        <v>42.62</v>
      </c>
    </row>
    <row r="4462" spans="1:5" ht="45" x14ac:dyDescent="0.25">
      <c r="A4462" s="51">
        <v>94275</v>
      </c>
      <c r="B4462" s="30" t="s">
        <v>4475</v>
      </c>
      <c r="C4462" s="31" t="s">
        <v>25</v>
      </c>
      <c r="D4462" s="57">
        <v>44.2</v>
      </c>
      <c r="E4462" s="56">
        <v>44.84</v>
      </c>
    </row>
    <row r="4463" spans="1:5" ht="45" x14ac:dyDescent="0.25">
      <c r="A4463" s="51">
        <v>94273</v>
      </c>
      <c r="B4463" s="30" t="s">
        <v>4473</v>
      </c>
      <c r="C4463" s="31" t="s">
        <v>25</v>
      </c>
      <c r="D4463" s="57">
        <v>48.67</v>
      </c>
      <c r="E4463" s="56">
        <v>49.37</v>
      </c>
    </row>
    <row r="4464" spans="1:5" ht="56.25" x14ac:dyDescent="0.25">
      <c r="A4464" s="51">
        <v>94279</v>
      </c>
      <c r="B4464" s="30" t="s">
        <v>4479</v>
      </c>
      <c r="C4464" s="31" t="s">
        <v>25</v>
      </c>
      <c r="D4464" s="57">
        <v>46.96</v>
      </c>
      <c r="E4464" s="56">
        <v>47.54</v>
      </c>
    </row>
    <row r="4465" spans="1:5" ht="45" x14ac:dyDescent="0.25">
      <c r="A4465" s="51">
        <v>94277</v>
      </c>
      <c r="B4465" s="30" t="s">
        <v>4477</v>
      </c>
      <c r="C4465" s="31" t="s">
        <v>25</v>
      </c>
      <c r="D4465" s="57">
        <v>38.950000000000003</v>
      </c>
      <c r="E4465" s="56">
        <v>39.56</v>
      </c>
    </row>
    <row r="4466" spans="1:5" ht="56.25" x14ac:dyDescent="0.25">
      <c r="A4466" s="51">
        <v>104930</v>
      </c>
      <c r="B4466" s="30" t="s">
        <v>6654</v>
      </c>
      <c r="C4466" s="31" t="s">
        <v>25</v>
      </c>
      <c r="D4466" s="57">
        <v>0</v>
      </c>
      <c r="E4466" s="56">
        <v>0</v>
      </c>
    </row>
    <row r="4467" spans="1:5" ht="56.25" x14ac:dyDescent="0.25">
      <c r="A4467" s="51">
        <v>104931</v>
      </c>
      <c r="B4467" s="30" t="s">
        <v>6655</v>
      </c>
      <c r="C4467" s="31" t="s">
        <v>25</v>
      </c>
      <c r="D4467" s="57">
        <v>0</v>
      </c>
      <c r="E4467" s="56">
        <v>0</v>
      </c>
    </row>
    <row r="4468" spans="1:5" ht="22.5" x14ac:dyDescent="0.25">
      <c r="A4468" s="51">
        <v>94294</v>
      </c>
      <c r="B4468" s="30" t="s">
        <v>4481</v>
      </c>
      <c r="C4468" s="31" t="s">
        <v>25</v>
      </c>
      <c r="D4468" s="57">
        <v>8.85</v>
      </c>
      <c r="E4468" s="56">
        <v>9</v>
      </c>
    </row>
    <row r="4469" spans="1:5" ht="22.5" x14ac:dyDescent="0.25">
      <c r="A4469" s="51">
        <v>94288</v>
      </c>
      <c r="B4469" s="30" t="s">
        <v>12477</v>
      </c>
      <c r="C4469" s="31" t="s">
        <v>25</v>
      </c>
      <c r="D4469" s="57">
        <v>41.87</v>
      </c>
      <c r="E4469" s="56">
        <v>42.96</v>
      </c>
    </row>
    <row r="4470" spans="1:5" ht="22.5" x14ac:dyDescent="0.25">
      <c r="A4470" s="51">
        <v>94282</v>
      </c>
      <c r="B4470" s="30" t="s">
        <v>12478</v>
      </c>
      <c r="C4470" s="31" t="s">
        <v>25</v>
      </c>
      <c r="D4470" s="57">
        <v>54.11</v>
      </c>
      <c r="E4470" s="56">
        <v>55.28</v>
      </c>
    </row>
    <row r="4471" spans="1:5" ht="22.5" x14ac:dyDescent="0.25">
      <c r="A4471" s="51">
        <v>94290</v>
      </c>
      <c r="B4471" s="30" t="s">
        <v>12479</v>
      </c>
      <c r="C4471" s="31" t="s">
        <v>25</v>
      </c>
      <c r="D4471" s="57">
        <v>52.58</v>
      </c>
      <c r="E4471" s="56">
        <v>53.67</v>
      </c>
    </row>
    <row r="4472" spans="1:5" ht="22.5" x14ac:dyDescent="0.25">
      <c r="A4472" s="51">
        <v>94284</v>
      </c>
      <c r="B4472" s="30" t="s">
        <v>12480</v>
      </c>
      <c r="C4472" s="31" t="s">
        <v>25</v>
      </c>
      <c r="D4472" s="57">
        <v>70.88</v>
      </c>
      <c r="E4472" s="56">
        <v>72.14</v>
      </c>
    </row>
    <row r="4473" spans="1:5" ht="22.5" x14ac:dyDescent="0.25">
      <c r="A4473" s="51">
        <v>94292</v>
      </c>
      <c r="B4473" s="30" t="s">
        <v>12481</v>
      </c>
      <c r="C4473" s="31" t="s">
        <v>25</v>
      </c>
      <c r="D4473" s="57">
        <v>63.78</v>
      </c>
      <c r="E4473" s="56">
        <v>64.92</v>
      </c>
    </row>
    <row r="4474" spans="1:5" ht="22.5" x14ac:dyDescent="0.25">
      <c r="A4474" s="51">
        <v>94286</v>
      </c>
      <c r="B4474" s="30" t="s">
        <v>12482</v>
      </c>
      <c r="C4474" s="31" t="s">
        <v>25</v>
      </c>
      <c r="D4474" s="57">
        <v>90.01</v>
      </c>
      <c r="E4474" s="56">
        <v>91.49</v>
      </c>
    </row>
    <row r="4475" spans="1:5" ht="22.5" x14ac:dyDescent="0.25">
      <c r="A4475" s="51">
        <v>94287</v>
      </c>
      <c r="B4475" s="30" t="s">
        <v>12483</v>
      </c>
      <c r="C4475" s="31" t="s">
        <v>25</v>
      </c>
      <c r="D4475" s="57">
        <v>35.090000000000003</v>
      </c>
      <c r="E4475" s="56">
        <v>35.78</v>
      </c>
    </row>
    <row r="4476" spans="1:5" ht="22.5" x14ac:dyDescent="0.25">
      <c r="A4476" s="51">
        <v>94281</v>
      </c>
      <c r="B4476" s="30" t="s">
        <v>12484</v>
      </c>
      <c r="C4476" s="31" t="s">
        <v>25</v>
      </c>
      <c r="D4476" s="57">
        <v>46.46</v>
      </c>
      <c r="E4476" s="56">
        <v>47.21</v>
      </c>
    </row>
    <row r="4477" spans="1:5" ht="22.5" x14ac:dyDescent="0.25">
      <c r="A4477" s="51">
        <v>94289</v>
      </c>
      <c r="B4477" s="30" t="s">
        <v>12485</v>
      </c>
      <c r="C4477" s="31" t="s">
        <v>25</v>
      </c>
      <c r="D4477" s="57">
        <v>45.78</v>
      </c>
      <c r="E4477" s="56">
        <v>46.49</v>
      </c>
    </row>
    <row r="4478" spans="1:5" ht="22.5" x14ac:dyDescent="0.25">
      <c r="A4478" s="51">
        <v>94283</v>
      </c>
      <c r="B4478" s="30" t="s">
        <v>12486</v>
      </c>
      <c r="C4478" s="31" t="s">
        <v>25</v>
      </c>
      <c r="D4478" s="57">
        <v>63.24</v>
      </c>
      <c r="E4478" s="56">
        <v>64.069999999999993</v>
      </c>
    </row>
    <row r="4479" spans="1:5" ht="22.5" x14ac:dyDescent="0.25">
      <c r="A4479" s="51">
        <v>94291</v>
      </c>
      <c r="B4479" s="30" t="s">
        <v>12487</v>
      </c>
      <c r="C4479" s="31" t="s">
        <v>25</v>
      </c>
      <c r="D4479" s="57">
        <v>56.99</v>
      </c>
      <c r="E4479" s="56">
        <v>57.74</v>
      </c>
    </row>
    <row r="4480" spans="1:5" ht="22.5" x14ac:dyDescent="0.25">
      <c r="A4480" s="51">
        <v>94285</v>
      </c>
      <c r="B4480" s="30" t="s">
        <v>12488</v>
      </c>
      <c r="C4480" s="31" t="s">
        <v>25</v>
      </c>
      <c r="D4480" s="57">
        <v>82.37</v>
      </c>
      <c r="E4480" s="56">
        <v>83.41</v>
      </c>
    </row>
    <row r="4481" spans="1:5" ht="22.5" x14ac:dyDescent="0.25">
      <c r="A4481" s="51">
        <v>94293</v>
      </c>
      <c r="B4481" s="30" t="s">
        <v>12489</v>
      </c>
      <c r="C4481" s="31" t="s">
        <v>25</v>
      </c>
      <c r="D4481" s="57">
        <v>184.97</v>
      </c>
      <c r="E4481" s="56">
        <v>187.26</v>
      </c>
    </row>
    <row r="4482" spans="1:5" ht="22.5" x14ac:dyDescent="0.25">
      <c r="A4482" s="51">
        <v>94264</v>
      </c>
      <c r="B4482" s="30" t="s">
        <v>12490</v>
      </c>
      <c r="C4482" s="31" t="s">
        <v>25</v>
      </c>
      <c r="D4482" s="57">
        <v>40.92</v>
      </c>
      <c r="E4482" s="56">
        <v>42.16</v>
      </c>
    </row>
    <row r="4483" spans="1:5" ht="22.5" x14ac:dyDescent="0.25">
      <c r="A4483" s="51">
        <v>94266</v>
      </c>
      <c r="B4483" s="30" t="s">
        <v>12491</v>
      </c>
      <c r="C4483" s="31" t="s">
        <v>25</v>
      </c>
      <c r="D4483" s="57">
        <v>54.72</v>
      </c>
      <c r="E4483" s="56">
        <v>56.08</v>
      </c>
    </row>
    <row r="4484" spans="1:5" ht="22.5" x14ac:dyDescent="0.25">
      <c r="A4484" s="51">
        <v>94263</v>
      </c>
      <c r="B4484" s="30" t="s">
        <v>12492</v>
      </c>
      <c r="C4484" s="31" t="s">
        <v>25</v>
      </c>
      <c r="D4484" s="57">
        <v>36.15</v>
      </c>
      <c r="E4484" s="56">
        <v>37.15</v>
      </c>
    </row>
    <row r="4485" spans="1:5" ht="22.5" x14ac:dyDescent="0.25">
      <c r="A4485" s="51">
        <v>94265</v>
      </c>
      <c r="B4485" s="30" t="s">
        <v>12493</v>
      </c>
      <c r="C4485" s="31" t="s">
        <v>25</v>
      </c>
      <c r="D4485" s="57">
        <v>49.28</v>
      </c>
      <c r="E4485" s="56">
        <v>50.34</v>
      </c>
    </row>
    <row r="4486" spans="1:5" ht="45" x14ac:dyDescent="0.25">
      <c r="A4486" s="51">
        <v>94268</v>
      </c>
      <c r="B4486" s="30" t="s">
        <v>12494</v>
      </c>
      <c r="C4486" s="31" t="s">
        <v>25</v>
      </c>
      <c r="D4486" s="57">
        <v>65.53</v>
      </c>
      <c r="E4486" s="56">
        <v>66.989999999999995</v>
      </c>
    </row>
    <row r="4487" spans="1:5" ht="45" x14ac:dyDescent="0.25">
      <c r="A4487" s="51">
        <v>94270</v>
      </c>
      <c r="B4487" s="30" t="s">
        <v>12495</v>
      </c>
      <c r="C4487" s="31" t="s">
        <v>25</v>
      </c>
      <c r="D4487" s="57">
        <v>93.91</v>
      </c>
      <c r="E4487" s="56">
        <v>95.71</v>
      </c>
    </row>
    <row r="4488" spans="1:5" ht="45" x14ac:dyDescent="0.25">
      <c r="A4488" s="51">
        <v>94272</v>
      </c>
      <c r="B4488" s="30" t="s">
        <v>12496</v>
      </c>
      <c r="C4488" s="31" t="s">
        <v>25</v>
      </c>
      <c r="D4488" s="57">
        <v>115.56</v>
      </c>
      <c r="E4488" s="56">
        <v>117.81</v>
      </c>
    </row>
    <row r="4489" spans="1:5" ht="33.75" x14ac:dyDescent="0.25">
      <c r="A4489" s="51">
        <v>94267</v>
      </c>
      <c r="B4489" s="30" t="s">
        <v>12497</v>
      </c>
      <c r="C4489" s="31" t="s">
        <v>25</v>
      </c>
      <c r="D4489" s="57">
        <v>59.52</v>
      </c>
      <c r="E4489" s="56">
        <v>60.68</v>
      </c>
    </row>
    <row r="4490" spans="1:5" ht="33.75" x14ac:dyDescent="0.25">
      <c r="A4490" s="51">
        <v>94269</v>
      </c>
      <c r="B4490" s="30" t="s">
        <v>12498</v>
      </c>
      <c r="C4490" s="31" t="s">
        <v>25</v>
      </c>
      <c r="D4490" s="57">
        <v>85.55</v>
      </c>
      <c r="E4490" s="56">
        <v>86.94</v>
      </c>
    </row>
    <row r="4491" spans="1:5" ht="33.75" x14ac:dyDescent="0.25">
      <c r="A4491" s="51">
        <v>94271</v>
      </c>
      <c r="B4491" s="30" t="s">
        <v>12499</v>
      </c>
      <c r="C4491" s="31" t="s">
        <v>25</v>
      </c>
      <c r="D4491" s="57">
        <v>104.4</v>
      </c>
      <c r="E4491" s="56">
        <v>106.08</v>
      </c>
    </row>
    <row r="4492" spans="1:5" ht="22.5" x14ac:dyDescent="0.25">
      <c r="A4492" s="51">
        <v>105555</v>
      </c>
      <c r="B4492" s="30" t="s">
        <v>6656</v>
      </c>
      <c r="C4492" s="31" t="s">
        <v>28</v>
      </c>
      <c r="D4492" s="57">
        <v>0</v>
      </c>
      <c r="E4492" s="56">
        <v>0</v>
      </c>
    </row>
    <row r="4493" spans="1:5" ht="22.5" x14ac:dyDescent="0.25">
      <c r="A4493" s="51">
        <v>97603</v>
      </c>
      <c r="B4493" s="30" t="s">
        <v>6657</v>
      </c>
      <c r="C4493" s="31" t="s">
        <v>28</v>
      </c>
      <c r="D4493" s="57">
        <v>0</v>
      </c>
      <c r="E4493" s="56">
        <v>0</v>
      </c>
    </row>
    <row r="4494" spans="1:5" ht="22.5" x14ac:dyDescent="0.25">
      <c r="A4494" s="51">
        <v>97602</v>
      </c>
      <c r="B4494" s="30" t="s">
        <v>6658</v>
      </c>
      <c r="C4494" s="31" t="s">
        <v>28</v>
      </c>
      <c r="D4494" s="57">
        <v>0</v>
      </c>
      <c r="E4494" s="56">
        <v>0</v>
      </c>
    </row>
    <row r="4495" spans="1:5" ht="22.5" x14ac:dyDescent="0.25">
      <c r="A4495" s="51">
        <v>97604</v>
      </c>
      <c r="B4495" s="30" t="s">
        <v>6659</v>
      </c>
      <c r="C4495" s="31" t="s">
        <v>28</v>
      </c>
      <c r="D4495" s="57">
        <v>0</v>
      </c>
      <c r="E4495" s="56">
        <v>0</v>
      </c>
    </row>
    <row r="4496" spans="1:5" x14ac:dyDescent="0.25">
      <c r="A4496" s="51">
        <v>105553</v>
      </c>
      <c r="B4496" s="30" t="s">
        <v>6660</v>
      </c>
      <c r="C4496" s="31" t="s">
        <v>28</v>
      </c>
      <c r="D4496" s="57">
        <v>0</v>
      </c>
      <c r="E4496" s="56">
        <v>0</v>
      </c>
    </row>
    <row r="4497" spans="1:5" ht="22.5" x14ac:dyDescent="0.25">
      <c r="A4497" s="51">
        <v>105552</v>
      </c>
      <c r="B4497" s="30" t="s">
        <v>6661</v>
      </c>
      <c r="C4497" s="31" t="s">
        <v>28</v>
      </c>
      <c r="D4497" s="57">
        <v>0</v>
      </c>
      <c r="E4497" s="56">
        <v>0</v>
      </c>
    </row>
    <row r="4498" spans="1:5" ht="22.5" x14ac:dyDescent="0.25">
      <c r="A4498" s="51">
        <v>105550</v>
      </c>
      <c r="B4498" s="30" t="s">
        <v>6662</v>
      </c>
      <c r="C4498" s="31" t="s">
        <v>28</v>
      </c>
      <c r="D4498" s="57">
        <v>0</v>
      </c>
      <c r="E4498" s="56">
        <v>0</v>
      </c>
    </row>
    <row r="4499" spans="1:5" x14ac:dyDescent="0.25">
      <c r="A4499" s="51">
        <v>105551</v>
      </c>
      <c r="B4499" s="30" t="s">
        <v>6663</v>
      </c>
      <c r="C4499" s="31" t="s">
        <v>28</v>
      </c>
      <c r="D4499" s="57">
        <v>0</v>
      </c>
      <c r="E4499" s="56">
        <v>0</v>
      </c>
    </row>
    <row r="4500" spans="1:5" ht="22.5" x14ac:dyDescent="0.25">
      <c r="A4500" s="51">
        <v>105549</v>
      </c>
      <c r="B4500" s="30" t="s">
        <v>6664</v>
      </c>
      <c r="C4500" s="31" t="s">
        <v>28</v>
      </c>
      <c r="D4500" s="57">
        <v>0</v>
      </c>
      <c r="E4500" s="56">
        <v>0</v>
      </c>
    </row>
    <row r="4501" spans="1:5" x14ac:dyDescent="0.25">
      <c r="A4501" s="51">
        <v>105547</v>
      </c>
      <c r="B4501" s="30" t="s">
        <v>6665</v>
      </c>
      <c r="C4501" s="31" t="s">
        <v>25</v>
      </c>
      <c r="D4501" s="57">
        <v>0</v>
      </c>
      <c r="E4501" s="56">
        <v>0</v>
      </c>
    </row>
    <row r="4502" spans="1:5" ht="33.75" x14ac:dyDescent="0.25">
      <c r="A4502" s="51">
        <v>97605</v>
      </c>
      <c r="B4502" s="30" t="s">
        <v>5618</v>
      </c>
      <c r="C4502" s="31" t="s">
        <v>28</v>
      </c>
      <c r="D4502" s="57">
        <v>78.84</v>
      </c>
      <c r="E4502" s="56">
        <v>79.67</v>
      </c>
    </row>
    <row r="4503" spans="1:5" ht="33.75" x14ac:dyDescent="0.25">
      <c r="A4503" s="51">
        <v>97607</v>
      </c>
      <c r="B4503" s="30" t="s">
        <v>5619</v>
      </c>
      <c r="C4503" s="31" t="s">
        <v>28</v>
      </c>
      <c r="D4503" s="57">
        <v>99.88</v>
      </c>
      <c r="E4503" s="56">
        <v>101.13</v>
      </c>
    </row>
    <row r="4504" spans="1:5" ht="22.5" x14ac:dyDescent="0.25">
      <c r="A4504" s="51">
        <v>97599</v>
      </c>
      <c r="B4504" s="30" t="s">
        <v>5611</v>
      </c>
      <c r="C4504" s="31" t="s">
        <v>28</v>
      </c>
      <c r="D4504" s="57">
        <v>23.73</v>
      </c>
      <c r="E4504" s="56">
        <v>24.1</v>
      </c>
    </row>
    <row r="4505" spans="1:5" ht="22.5" x14ac:dyDescent="0.25">
      <c r="A4505" s="51">
        <v>105542</v>
      </c>
      <c r="B4505" s="30" t="s">
        <v>6666</v>
      </c>
      <c r="C4505" s="31" t="s">
        <v>28</v>
      </c>
      <c r="D4505" s="57">
        <v>0</v>
      </c>
      <c r="E4505" s="56">
        <v>0</v>
      </c>
    </row>
    <row r="4506" spans="1:5" ht="22.5" x14ac:dyDescent="0.25">
      <c r="A4506" s="51">
        <v>105543</v>
      </c>
      <c r="B4506" s="30" t="s">
        <v>6667</v>
      </c>
      <c r="C4506" s="31" t="s">
        <v>28</v>
      </c>
      <c r="D4506" s="57">
        <v>0</v>
      </c>
      <c r="E4506" s="56">
        <v>0</v>
      </c>
    </row>
    <row r="4507" spans="1:5" ht="22.5" x14ac:dyDescent="0.25">
      <c r="A4507" s="51">
        <v>105544</v>
      </c>
      <c r="B4507" s="30" t="s">
        <v>6668</v>
      </c>
      <c r="C4507" s="31" t="s">
        <v>28</v>
      </c>
      <c r="D4507" s="57">
        <v>0</v>
      </c>
      <c r="E4507" s="56">
        <v>0</v>
      </c>
    </row>
    <row r="4508" spans="1:5" ht="33.75" x14ac:dyDescent="0.25">
      <c r="A4508" s="51">
        <v>100913</v>
      </c>
      <c r="B4508" s="30" t="s">
        <v>6669</v>
      </c>
      <c r="C4508" s="31" t="s">
        <v>28</v>
      </c>
      <c r="D4508" s="57">
        <v>0</v>
      </c>
      <c r="E4508" s="56">
        <v>0</v>
      </c>
    </row>
    <row r="4509" spans="1:5" ht="33.75" x14ac:dyDescent="0.25">
      <c r="A4509" s="51">
        <v>100916</v>
      </c>
      <c r="B4509" s="30" t="s">
        <v>6670</v>
      </c>
      <c r="C4509" s="31" t="s">
        <v>28</v>
      </c>
      <c r="D4509" s="57">
        <v>0</v>
      </c>
      <c r="E4509" s="56">
        <v>0</v>
      </c>
    </row>
    <row r="4510" spans="1:5" ht="33.75" x14ac:dyDescent="0.25">
      <c r="A4510" s="51">
        <v>100918</v>
      </c>
      <c r="B4510" s="30" t="s">
        <v>6671</v>
      </c>
      <c r="C4510" s="31" t="s">
        <v>28</v>
      </c>
      <c r="D4510" s="57">
        <v>0</v>
      </c>
      <c r="E4510" s="56">
        <v>0</v>
      </c>
    </row>
    <row r="4511" spans="1:5" ht="33.75" x14ac:dyDescent="0.25">
      <c r="A4511" s="51">
        <v>100914</v>
      </c>
      <c r="B4511" s="30" t="s">
        <v>6672</v>
      </c>
      <c r="C4511" s="31" t="s">
        <v>28</v>
      </c>
      <c r="D4511" s="57">
        <v>0</v>
      </c>
      <c r="E4511" s="56">
        <v>0</v>
      </c>
    </row>
    <row r="4512" spans="1:5" ht="33.75" x14ac:dyDescent="0.25">
      <c r="A4512" s="51">
        <v>100917</v>
      </c>
      <c r="B4512" s="30" t="s">
        <v>6673</v>
      </c>
      <c r="C4512" s="31" t="s">
        <v>28</v>
      </c>
      <c r="D4512" s="57">
        <v>0</v>
      </c>
      <c r="E4512" s="56">
        <v>0</v>
      </c>
    </row>
    <row r="4513" spans="1:5" ht="33.75" x14ac:dyDescent="0.25">
      <c r="A4513" s="51">
        <v>100907</v>
      </c>
      <c r="B4513" s="30" t="s">
        <v>6674</v>
      </c>
      <c r="C4513" s="31" t="s">
        <v>28</v>
      </c>
      <c r="D4513" s="57">
        <v>0</v>
      </c>
      <c r="E4513" s="56">
        <v>0</v>
      </c>
    </row>
    <row r="4514" spans="1:5" ht="33.75" x14ac:dyDescent="0.25">
      <c r="A4514" s="51">
        <v>102467</v>
      </c>
      <c r="B4514" s="30" t="s">
        <v>6675</v>
      </c>
      <c r="C4514" s="31" t="s">
        <v>28</v>
      </c>
      <c r="D4514" s="57">
        <v>0</v>
      </c>
      <c r="E4514" s="56">
        <v>0</v>
      </c>
    </row>
    <row r="4515" spans="1:5" ht="33.75" x14ac:dyDescent="0.25">
      <c r="A4515" s="51">
        <v>100910</v>
      </c>
      <c r="B4515" s="30" t="s">
        <v>6676</v>
      </c>
      <c r="C4515" s="31" t="s">
        <v>28</v>
      </c>
      <c r="D4515" s="57">
        <v>0</v>
      </c>
      <c r="E4515" s="56">
        <v>0</v>
      </c>
    </row>
    <row r="4516" spans="1:5" ht="33.75" x14ac:dyDescent="0.25">
      <c r="A4516" s="51">
        <v>105541</v>
      </c>
      <c r="B4516" s="30" t="s">
        <v>6677</v>
      </c>
      <c r="C4516" s="31" t="s">
        <v>28</v>
      </c>
      <c r="D4516" s="57">
        <v>0</v>
      </c>
      <c r="E4516" s="56">
        <v>0</v>
      </c>
    </row>
    <row r="4517" spans="1:5" ht="33.75" x14ac:dyDescent="0.25">
      <c r="A4517" s="51">
        <v>100908</v>
      </c>
      <c r="B4517" s="30" t="s">
        <v>6678</v>
      </c>
      <c r="C4517" s="31" t="s">
        <v>28</v>
      </c>
      <c r="D4517" s="57">
        <v>0</v>
      </c>
      <c r="E4517" s="56">
        <v>0</v>
      </c>
    </row>
    <row r="4518" spans="1:5" ht="33.75" x14ac:dyDescent="0.25">
      <c r="A4518" s="51">
        <v>100911</v>
      </c>
      <c r="B4518" s="30" t="s">
        <v>6679</v>
      </c>
      <c r="C4518" s="31" t="s">
        <v>28</v>
      </c>
      <c r="D4518" s="57">
        <v>0</v>
      </c>
      <c r="E4518" s="56">
        <v>0</v>
      </c>
    </row>
    <row r="4519" spans="1:5" ht="22.5" x14ac:dyDescent="0.25">
      <c r="A4519" s="51">
        <v>103782</v>
      </c>
      <c r="B4519" s="30" t="s">
        <v>5616</v>
      </c>
      <c r="C4519" s="31" t="s">
        <v>28</v>
      </c>
      <c r="D4519" s="57">
        <v>33.369999999999997</v>
      </c>
      <c r="E4519" s="56">
        <v>34.409999999999997</v>
      </c>
    </row>
    <row r="4520" spans="1:5" ht="22.5" x14ac:dyDescent="0.25">
      <c r="A4520" s="51">
        <v>103786</v>
      </c>
      <c r="B4520" s="30" t="s">
        <v>6680</v>
      </c>
      <c r="C4520" s="31" t="s">
        <v>28</v>
      </c>
      <c r="D4520" s="57">
        <v>0</v>
      </c>
      <c r="E4520" s="56">
        <v>0</v>
      </c>
    </row>
    <row r="4521" spans="1:5" ht="22.5" x14ac:dyDescent="0.25">
      <c r="A4521" s="51">
        <v>103787</v>
      </c>
      <c r="B4521" s="30" t="s">
        <v>6681</v>
      </c>
      <c r="C4521" s="31" t="s">
        <v>28</v>
      </c>
      <c r="D4521" s="57">
        <v>0</v>
      </c>
      <c r="E4521" s="56">
        <v>0</v>
      </c>
    </row>
    <row r="4522" spans="1:5" ht="22.5" x14ac:dyDescent="0.25">
      <c r="A4522" s="51">
        <v>103788</v>
      </c>
      <c r="B4522" s="30" t="s">
        <v>6682</v>
      </c>
      <c r="C4522" s="31" t="s">
        <v>28</v>
      </c>
      <c r="D4522" s="57">
        <v>0</v>
      </c>
      <c r="E4522" s="56">
        <v>0</v>
      </c>
    </row>
    <row r="4523" spans="1:5" ht="22.5" x14ac:dyDescent="0.25">
      <c r="A4523" s="51">
        <v>103783</v>
      </c>
      <c r="B4523" s="30" t="s">
        <v>6683</v>
      </c>
      <c r="C4523" s="31" t="s">
        <v>28</v>
      </c>
      <c r="D4523" s="57">
        <v>0</v>
      </c>
      <c r="E4523" s="56">
        <v>0</v>
      </c>
    </row>
    <row r="4524" spans="1:5" ht="22.5" x14ac:dyDescent="0.25">
      <c r="A4524" s="51">
        <v>103784</v>
      </c>
      <c r="B4524" s="30" t="s">
        <v>6684</v>
      </c>
      <c r="C4524" s="31" t="s">
        <v>28</v>
      </c>
      <c r="D4524" s="57">
        <v>0</v>
      </c>
      <c r="E4524" s="56">
        <v>0</v>
      </c>
    </row>
    <row r="4525" spans="1:5" ht="22.5" x14ac:dyDescent="0.25">
      <c r="A4525" s="51">
        <v>103785</v>
      </c>
      <c r="B4525" s="30" t="s">
        <v>6685</v>
      </c>
      <c r="C4525" s="31" t="s">
        <v>28</v>
      </c>
      <c r="D4525" s="57">
        <v>0</v>
      </c>
      <c r="E4525" s="56">
        <v>0</v>
      </c>
    </row>
    <row r="4526" spans="1:5" ht="22.5" x14ac:dyDescent="0.25">
      <c r="A4526" s="51">
        <v>105546</v>
      </c>
      <c r="B4526" s="30" t="s">
        <v>6686</v>
      </c>
      <c r="C4526" s="31" t="s">
        <v>28</v>
      </c>
      <c r="D4526" s="57">
        <v>0</v>
      </c>
      <c r="E4526" s="56">
        <v>0</v>
      </c>
    </row>
    <row r="4527" spans="1:5" ht="22.5" x14ac:dyDescent="0.25">
      <c r="A4527" s="51">
        <v>105545</v>
      </c>
      <c r="B4527" s="30" t="s">
        <v>6687</v>
      </c>
      <c r="C4527" s="31" t="s">
        <v>28</v>
      </c>
      <c r="D4527" s="57">
        <v>0</v>
      </c>
      <c r="E4527" s="56">
        <v>0</v>
      </c>
    </row>
    <row r="4528" spans="1:5" ht="22.5" x14ac:dyDescent="0.25">
      <c r="A4528" s="51">
        <v>97610</v>
      </c>
      <c r="B4528" s="30" t="s">
        <v>5613</v>
      </c>
      <c r="C4528" s="31" t="s">
        <v>28</v>
      </c>
      <c r="D4528" s="57">
        <v>16.64</v>
      </c>
      <c r="E4528" s="56">
        <v>16.989999999999998</v>
      </c>
    </row>
    <row r="4529" spans="1:5" ht="22.5" x14ac:dyDescent="0.25">
      <c r="A4529" s="51">
        <v>97609</v>
      </c>
      <c r="B4529" s="30" t="s">
        <v>5612</v>
      </c>
      <c r="C4529" s="31" t="s">
        <v>28</v>
      </c>
      <c r="D4529" s="57">
        <v>15.73</v>
      </c>
      <c r="E4529" s="56">
        <v>16.079999999999998</v>
      </c>
    </row>
    <row r="4530" spans="1:5" ht="22.5" x14ac:dyDescent="0.25">
      <c r="A4530" s="51">
        <v>105554</v>
      </c>
      <c r="B4530" s="30" t="s">
        <v>5617</v>
      </c>
      <c r="C4530" s="31" t="s">
        <v>28</v>
      </c>
      <c r="D4530" s="57">
        <v>17.89</v>
      </c>
      <c r="E4530" s="56">
        <v>18.41</v>
      </c>
    </row>
    <row r="4531" spans="1:5" ht="22.5" x14ac:dyDescent="0.25">
      <c r="A4531" s="51">
        <v>100903</v>
      </c>
      <c r="B4531" s="30" t="s">
        <v>5615</v>
      </c>
      <c r="C4531" s="31" t="s">
        <v>28</v>
      </c>
      <c r="D4531" s="57">
        <v>35.42</v>
      </c>
      <c r="E4531" s="56">
        <v>36.29</v>
      </c>
    </row>
    <row r="4532" spans="1:5" ht="22.5" x14ac:dyDescent="0.25">
      <c r="A4532" s="51">
        <v>100902</v>
      </c>
      <c r="B4532" s="30" t="s">
        <v>5614</v>
      </c>
      <c r="C4532" s="31" t="s">
        <v>28</v>
      </c>
      <c r="D4532" s="57">
        <v>31.41</v>
      </c>
      <c r="E4532" s="56">
        <v>32.28</v>
      </c>
    </row>
    <row r="4533" spans="1:5" x14ac:dyDescent="0.25">
      <c r="A4533" s="51">
        <v>105548</v>
      </c>
      <c r="B4533" s="30" t="s">
        <v>6688</v>
      </c>
      <c r="C4533" s="31" t="s">
        <v>25</v>
      </c>
      <c r="D4533" s="57">
        <v>0</v>
      </c>
      <c r="E4533" s="56">
        <v>0</v>
      </c>
    </row>
    <row r="4534" spans="1:5" ht="22.5" x14ac:dyDescent="0.25">
      <c r="A4534" s="51">
        <v>97595</v>
      </c>
      <c r="B4534" s="30" t="s">
        <v>5607</v>
      </c>
      <c r="C4534" s="31" t="s">
        <v>28</v>
      </c>
      <c r="D4534" s="57">
        <v>93.54</v>
      </c>
      <c r="E4534" s="56">
        <v>94.89</v>
      </c>
    </row>
    <row r="4535" spans="1:5" ht="22.5" x14ac:dyDescent="0.25">
      <c r="A4535" s="51">
        <v>97597</v>
      </c>
      <c r="B4535" s="30" t="s">
        <v>5609</v>
      </c>
      <c r="C4535" s="31" t="s">
        <v>28</v>
      </c>
      <c r="D4535" s="57">
        <v>65.97</v>
      </c>
      <c r="E4535" s="56">
        <v>66.97</v>
      </c>
    </row>
    <row r="4536" spans="1:5" ht="22.5" x14ac:dyDescent="0.25">
      <c r="A4536" s="51">
        <v>97596</v>
      </c>
      <c r="B4536" s="30" t="s">
        <v>5608</v>
      </c>
      <c r="C4536" s="31" t="s">
        <v>28</v>
      </c>
      <c r="D4536" s="57">
        <v>66.540000000000006</v>
      </c>
      <c r="E4536" s="56">
        <v>67.89</v>
      </c>
    </row>
    <row r="4537" spans="1:5" ht="22.5" x14ac:dyDescent="0.25">
      <c r="A4537" s="51">
        <v>97598</v>
      </c>
      <c r="B4537" s="30" t="s">
        <v>5610</v>
      </c>
      <c r="C4537" s="31" t="s">
        <v>28</v>
      </c>
      <c r="D4537" s="57">
        <v>62.51</v>
      </c>
      <c r="E4537" s="56">
        <v>63.51</v>
      </c>
    </row>
    <row r="4538" spans="1:5" ht="22.5" x14ac:dyDescent="0.25">
      <c r="A4538" s="51">
        <v>98549</v>
      </c>
      <c r="B4538" s="30" t="s">
        <v>6689</v>
      </c>
      <c r="C4538" s="31" t="s">
        <v>19</v>
      </c>
      <c r="D4538" s="57">
        <v>0</v>
      </c>
      <c r="E4538" s="56">
        <v>0</v>
      </c>
    </row>
    <row r="4539" spans="1:5" ht="22.5" x14ac:dyDescent="0.25">
      <c r="A4539" s="51">
        <v>98562</v>
      </c>
      <c r="B4539" s="30" t="s">
        <v>4217</v>
      </c>
      <c r="C4539" s="31" t="s">
        <v>19</v>
      </c>
      <c r="D4539" s="57">
        <v>51.71</v>
      </c>
      <c r="E4539" s="56">
        <v>53.79</v>
      </c>
    </row>
    <row r="4540" spans="1:5" ht="22.5" x14ac:dyDescent="0.25">
      <c r="A4540" s="51">
        <v>98555</v>
      </c>
      <c r="B4540" s="30" t="s">
        <v>4218</v>
      </c>
      <c r="C4540" s="31" t="s">
        <v>19</v>
      </c>
      <c r="D4540" s="57">
        <v>32.869999999999997</v>
      </c>
      <c r="E4540" s="56">
        <v>34.07</v>
      </c>
    </row>
    <row r="4541" spans="1:5" ht="33.75" x14ac:dyDescent="0.25">
      <c r="A4541" s="51">
        <v>98556</v>
      </c>
      <c r="B4541" s="30" t="s">
        <v>5496</v>
      </c>
      <c r="C4541" s="31" t="s">
        <v>19</v>
      </c>
      <c r="D4541" s="57">
        <v>59.65</v>
      </c>
      <c r="E4541" s="56">
        <v>61.62</v>
      </c>
    </row>
    <row r="4542" spans="1:5" ht="22.5" x14ac:dyDescent="0.25">
      <c r="A4542" s="51">
        <v>98557</v>
      </c>
      <c r="B4542" s="30" t="s">
        <v>4225</v>
      </c>
      <c r="C4542" s="31" t="s">
        <v>19</v>
      </c>
      <c r="D4542" s="57">
        <v>46.51</v>
      </c>
      <c r="E4542" s="56">
        <v>47.36</v>
      </c>
    </row>
    <row r="4543" spans="1:5" ht="22.5" x14ac:dyDescent="0.25">
      <c r="A4543" s="51">
        <v>98548</v>
      </c>
      <c r="B4543" s="30" t="s">
        <v>6690</v>
      </c>
      <c r="C4543" s="31" t="s">
        <v>19</v>
      </c>
      <c r="D4543" s="57">
        <v>0</v>
      </c>
      <c r="E4543" s="56">
        <v>0</v>
      </c>
    </row>
    <row r="4544" spans="1:5" ht="33.75" x14ac:dyDescent="0.25">
      <c r="A4544" s="51">
        <v>98547</v>
      </c>
      <c r="B4544" s="30" t="s">
        <v>4222</v>
      </c>
      <c r="C4544" s="31" t="s">
        <v>19</v>
      </c>
      <c r="D4544" s="57">
        <v>203.78</v>
      </c>
      <c r="E4544" s="56">
        <v>206.74</v>
      </c>
    </row>
    <row r="4545" spans="1:5" ht="33.75" x14ac:dyDescent="0.25">
      <c r="A4545" s="51">
        <v>98546</v>
      </c>
      <c r="B4545" s="30" t="s">
        <v>4221</v>
      </c>
      <c r="C4545" s="31" t="s">
        <v>19</v>
      </c>
      <c r="D4545" s="57">
        <v>121.34</v>
      </c>
      <c r="E4545" s="56">
        <v>123.2</v>
      </c>
    </row>
    <row r="4546" spans="1:5" ht="22.5" x14ac:dyDescent="0.25">
      <c r="A4546" s="51">
        <v>98552</v>
      </c>
      <c r="B4546" s="30" t="s">
        <v>6691</v>
      </c>
      <c r="C4546" s="31" t="s">
        <v>19</v>
      </c>
      <c r="D4546" s="57">
        <v>0</v>
      </c>
      <c r="E4546" s="56">
        <v>0</v>
      </c>
    </row>
    <row r="4547" spans="1:5" ht="22.5" x14ac:dyDescent="0.25">
      <c r="A4547" s="51">
        <v>98553</v>
      </c>
      <c r="B4547" s="30" t="s">
        <v>4223</v>
      </c>
      <c r="C4547" s="31" t="s">
        <v>19</v>
      </c>
      <c r="D4547" s="57">
        <v>193.22</v>
      </c>
      <c r="E4547" s="56">
        <v>194.21</v>
      </c>
    </row>
    <row r="4548" spans="1:5" ht="22.5" x14ac:dyDescent="0.25">
      <c r="A4548" s="51">
        <v>98554</v>
      </c>
      <c r="B4548" s="30" t="s">
        <v>4224</v>
      </c>
      <c r="C4548" s="31" t="s">
        <v>19</v>
      </c>
      <c r="D4548" s="57">
        <v>49.74</v>
      </c>
      <c r="E4548" s="56">
        <v>50.88</v>
      </c>
    </row>
    <row r="4549" spans="1:5" ht="22.5" x14ac:dyDescent="0.25">
      <c r="A4549" s="51">
        <v>98565</v>
      </c>
      <c r="B4549" s="30" t="s">
        <v>4228</v>
      </c>
      <c r="C4549" s="31" t="s">
        <v>19</v>
      </c>
      <c r="D4549" s="57">
        <v>57.34</v>
      </c>
      <c r="E4549" s="56">
        <v>59.21</v>
      </c>
    </row>
    <row r="4550" spans="1:5" ht="22.5" x14ac:dyDescent="0.25">
      <c r="A4550" s="51">
        <v>98567</v>
      </c>
      <c r="B4550" s="30" t="s">
        <v>4230</v>
      </c>
      <c r="C4550" s="31" t="s">
        <v>19</v>
      </c>
      <c r="D4550" s="57">
        <v>73.489999999999995</v>
      </c>
      <c r="E4550" s="56">
        <v>75.98</v>
      </c>
    </row>
    <row r="4551" spans="1:5" ht="22.5" x14ac:dyDescent="0.25">
      <c r="A4551" s="51">
        <v>98569</v>
      </c>
      <c r="B4551" s="30" t="s">
        <v>4232</v>
      </c>
      <c r="C4551" s="31" t="s">
        <v>19</v>
      </c>
      <c r="D4551" s="57">
        <v>90.58</v>
      </c>
      <c r="E4551" s="56">
        <v>93.69</v>
      </c>
    </row>
    <row r="4552" spans="1:5" ht="22.5" x14ac:dyDescent="0.25">
      <c r="A4552" s="51">
        <v>98571</v>
      </c>
      <c r="B4552" s="30" t="s">
        <v>4234</v>
      </c>
      <c r="C4552" s="31" t="s">
        <v>19</v>
      </c>
      <c r="D4552" s="57">
        <v>46.43</v>
      </c>
      <c r="E4552" s="56">
        <v>47.74</v>
      </c>
    </row>
    <row r="4553" spans="1:5" ht="22.5" x14ac:dyDescent="0.25">
      <c r="A4553" s="51">
        <v>98572</v>
      </c>
      <c r="B4553" s="30" t="s">
        <v>4235</v>
      </c>
      <c r="C4553" s="31" t="s">
        <v>19</v>
      </c>
      <c r="D4553" s="57">
        <v>56.98</v>
      </c>
      <c r="E4553" s="56">
        <v>58.62</v>
      </c>
    </row>
    <row r="4554" spans="1:5" ht="22.5" x14ac:dyDescent="0.25">
      <c r="A4554" s="51">
        <v>98563</v>
      </c>
      <c r="B4554" s="30" t="s">
        <v>4226</v>
      </c>
      <c r="C4554" s="31" t="s">
        <v>19</v>
      </c>
      <c r="D4554" s="57">
        <v>40.25</v>
      </c>
      <c r="E4554" s="56">
        <v>41.52</v>
      </c>
    </row>
    <row r="4555" spans="1:5" ht="22.5" x14ac:dyDescent="0.25">
      <c r="A4555" s="51">
        <v>98564</v>
      </c>
      <c r="B4555" s="30" t="s">
        <v>4227</v>
      </c>
      <c r="C4555" s="31" t="s">
        <v>19</v>
      </c>
      <c r="D4555" s="57">
        <v>58.47</v>
      </c>
      <c r="E4555" s="56">
        <v>59.85</v>
      </c>
    </row>
    <row r="4556" spans="1:5" ht="22.5" x14ac:dyDescent="0.25">
      <c r="A4556" s="51">
        <v>98566</v>
      </c>
      <c r="B4556" s="30" t="s">
        <v>4229</v>
      </c>
      <c r="C4556" s="31" t="s">
        <v>19</v>
      </c>
      <c r="D4556" s="57">
        <v>75.540000000000006</v>
      </c>
      <c r="E4556" s="56">
        <v>77.540000000000006</v>
      </c>
    </row>
    <row r="4557" spans="1:5" ht="22.5" x14ac:dyDescent="0.25">
      <c r="A4557" s="51">
        <v>98568</v>
      </c>
      <c r="B4557" s="30" t="s">
        <v>4231</v>
      </c>
      <c r="C4557" s="31" t="s">
        <v>19</v>
      </c>
      <c r="D4557" s="57">
        <v>91.71</v>
      </c>
      <c r="E4557" s="56">
        <v>94.32</v>
      </c>
    </row>
    <row r="4558" spans="1:5" ht="22.5" x14ac:dyDescent="0.25">
      <c r="A4558" s="51">
        <v>98570</v>
      </c>
      <c r="B4558" s="30" t="s">
        <v>4233</v>
      </c>
      <c r="C4558" s="31" t="s">
        <v>19</v>
      </c>
      <c r="D4558" s="57">
        <v>108.8</v>
      </c>
      <c r="E4558" s="56">
        <v>112.02</v>
      </c>
    </row>
    <row r="4559" spans="1:5" ht="22.5" x14ac:dyDescent="0.25">
      <c r="A4559" s="51">
        <v>98573</v>
      </c>
      <c r="B4559" s="30" t="s">
        <v>4236</v>
      </c>
      <c r="C4559" s="31" t="s">
        <v>19</v>
      </c>
      <c r="D4559" s="57">
        <v>74.61</v>
      </c>
      <c r="E4559" s="56">
        <v>76.34</v>
      </c>
    </row>
    <row r="4560" spans="1:5" ht="22.5" x14ac:dyDescent="0.25">
      <c r="A4560" s="51">
        <v>98576</v>
      </c>
      <c r="B4560" s="30" t="s">
        <v>4215</v>
      </c>
      <c r="C4560" s="31" t="s">
        <v>25</v>
      </c>
      <c r="D4560" s="57">
        <v>23.09</v>
      </c>
      <c r="E4560" s="56">
        <v>23.14</v>
      </c>
    </row>
    <row r="4561" spans="1:5" ht="33.75" x14ac:dyDescent="0.25">
      <c r="A4561" s="51">
        <v>98575</v>
      </c>
      <c r="B4561" s="30" t="s">
        <v>4214</v>
      </c>
      <c r="C4561" s="31" t="s">
        <v>25</v>
      </c>
      <c r="D4561" s="57">
        <v>73.03</v>
      </c>
      <c r="E4561" s="56">
        <v>75.62</v>
      </c>
    </row>
    <row r="4562" spans="1:5" ht="22.5" x14ac:dyDescent="0.25">
      <c r="A4562" s="51">
        <v>98577</v>
      </c>
      <c r="B4562" s="30" t="s">
        <v>4216</v>
      </c>
      <c r="C4562" s="31" t="s">
        <v>25</v>
      </c>
      <c r="D4562" s="57">
        <v>48.87</v>
      </c>
      <c r="E4562" s="56">
        <v>51.14</v>
      </c>
    </row>
    <row r="4563" spans="1:5" ht="33.75" x14ac:dyDescent="0.25">
      <c r="A4563" s="51">
        <v>98558</v>
      </c>
      <c r="B4563" s="30" t="s">
        <v>4219</v>
      </c>
      <c r="C4563" s="31" t="s">
        <v>28</v>
      </c>
      <c r="D4563" s="57">
        <v>9.8000000000000007</v>
      </c>
      <c r="E4563" s="56">
        <v>10.07</v>
      </c>
    </row>
    <row r="4564" spans="1:5" ht="22.5" x14ac:dyDescent="0.25">
      <c r="A4564" s="51">
        <v>106110</v>
      </c>
      <c r="B4564" s="30" t="s">
        <v>6692</v>
      </c>
      <c r="C4564" s="31" t="s">
        <v>28</v>
      </c>
      <c r="D4564" s="57">
        <v>0</v>
      </c>
      <c r="E4564" s="56">
        <v>0</v>
      </c>
    </row>
    <row r="4565" spans="1:5" ht="22.5" x14ac:dyDescent="0.25">
      <c r="A4565" s="51">
        <v>98551</v>
      </c>
      <c r="B4565" s="30" t="s">
        <v>6693</v>
      </c>
      <c r="C4565" s="31" t="s">
        <v>25</v>
      </c>
      <c r="D4565" s="57">
        <v>0</v>
      </c>
      <c r="E4565" s="56">
        <v>0</v>
      </c>
    </row>
    <row r="4566" spans="1:5" x14ac:dyDescent="0.25">
      <c r="A4566" s="51">
        <v>98559</v>
      </c>
      <c r="B4566" s="30" t="s">
        <v>4220</v>
      </c>
      <c r="C4566" s="31" t="s">
        <v>25</v>
      </c>
      <c r="D4566" s="57">
        <v>4.92</v>
      </c>
      <c r="E4566" s="56">
        <v>5.05</v>
      </c>
    </row>
    <row r="4567" spans="1:5" ht="33.75" x14ac:dyDescent="0.25">
      <c r="A4567" s="51">
        <v>91925</v>
      </c>
      <c r="B4567" s="30" t="s">
        <v>3640</v>
      </c>
      <c r="C4567" s="31" t="s">
        <v>25</v>
      </c>
      <c r="D4567" s="57">
        <v>3.81</v>
      </c>
      <c r="E4567" s="56">
        <v>3.89</v>
      </c>
    </row>
    <row r="4568" spans="1:5" ht="33.75" x14ac:dyDescent="0.25">
      <c r="A4568" s="51">
        <v>91924</v>
      </c>
      <c r="B4568" s="30" t="s">
        <v>3639</v>
      </c>
      <c r="C4568" s="31" t="s">
        <v>25</v>
      </c>
      <c r="D4568" s="57">
        <v>3.15</v>
      </c>
      <c r="E4568" s="56">
        <v>3.23</v>
      </c>
    </row>
    <row r="4569" spans="1:5" ht="33.75" x14ac:dyDescent="0.25">
      <c r="A4569" s="51">
        <v>91933</v>
      </c>
      <c r="B4569" s="30" t="s">
        <v>3648</v>
      </c>
      <c r="C4569" s="31" t="s">
        <v>25</v>
      </c>
      <c r="D4569" s="57">
        <v>17.079999999999998</v>
      </c>
      <c r="E4569" s="56">
        <v>17.32</v>
      </c>
    </row>
    <row r="4570" spans="1:5" ht="33.75" x14ac:dyDescent="0.25">
      <c r="A4570" s="51">
        <v>91932</v>
      </c>
      <c r="B4570" s="30" t="s">
        <v>3647</v>
      </c>
      <c r="C4570" s="31" t="s">
        <v>25</v>
      </c>
      <c r="D4570" s="57">
        <v>17.71</v>
      </c>
      <c r="E4570" s="56">
        <v>17.95</v>
      </c>
    </row>
    <row r="4571" spans="1:5" ht="33.75" x14ac:dyDescent="0.25">
      <c r="A4571" s="51">
        <v>91935</v>
      </c>
      <c r="B4571" s="30" t="s">
        <v>3650</v>
      </c>
      <c r="C4571" s="31" t="s">
        <v>25</v>
      </c>
      <c r="D4571" s="57">
        <v>26.8</v>
      </c>
      <c r="E4571" s="56">
        <v>27.14</v>
      </c>
    </row>
    <row r="4572" spans="1:5" ht="33.75" x14ac:dyDescent="0.25">
      <c r="A4572" s="51">
        <v>91934</v>
      </c>
      <c r="B4572" s="30" t="s">
        <v>3649</v>
      </c>
      <c r="C4572" s="31" t="s">
        <v>25</v>
      </c>
      <c r="D4572" s="57">
        <v>25.58</v>
      </c>
      <c r="E4572" s="56">
        <v>25.92</v>
      </c>
    </row>
    <row r="4573" spans="1:5" ht="33.75" x14ac:dyDescent="0.25">
      <c r="A4573" s="51">
        <v>91927</v>
      </c>
      <c r="B4573" s="30" t="s">
        <v>3642</v>
      </c>
      <c r="C4573" s="31" t="s">
        <v>25</v>
      </c>
      <c r="D4573" s="57">
        <v>5.15</v>
      </c>
      <c r="E4573" s="56">
        <v>5.24</v>
      </c>
    </row>
    <row r="4574" spans="1:5" ht="33.75" x14ac:dyDescent="0.25">
      <c r="A4574" s="51">
        <v>91926</v>
      </c>
      <c r="B4574" s="30" t="s">
        <v>3641</v>
      </c>
      <c r="C4574" s="31" t="s">
        <v>25</v>
      </c>
      <c r="D4574" s="57">
        <v>4.59</v>
      </c>
      <c r="E4574" s="56">
        <v>4.68</v>
      </c>
    </row>
    <row r="4575" spans="1:5" ht="33.75" x14ac:dyDescent="0.25">
      <c r="A4575" s="51">
        <v>91929</v>
      </c>
      <c r="B4575" s="30" t="s">
        <v>3644</v>
      </c>
      <c r="C4575" s="31" t="s">
        <v>25</v>
      </c>
      <c r="D4575" s="57">
        <v>7.56</v>
      </c>
      <c r="E4575" s="56">
        <v>7.69</v>
      </c>
    </row>
    <row r="4576" spans="1:5" ht="33.75" x14ac:dyDescent="0.25">
      <c r="A4576" s="51">
        <v>91928</v>
      </c>
      <c r="B4576" s="30" t="s">
        <v>3643</v>
      </c>
      <c r="C4576" s="31" t="s">
        <v>25</v>
      </c>
      <c r="D4576" s="57">
        <v>7.08</v>
      </c>
      <c r="E4576" s="56">
        <v>7.21</v>
      </c>
    </row>
    <row r="4577" spans="1:5" ht="33.75" x14ac:dyDescent="0.25">
      <c r="A4577" s="51">
        <v>91931</v>
      </c>
      <c r="B4577" s="30" t="s">
        <v>3646</v>
      </c>
      <c r="C4577" s="31" t="s">
        <v>25</v>
      </c>
      <c r="D4577" s="57">
        <v>10.7</v>
      </c>
      <c r="E4577" s="56">
        <v>10.86</v>
      </c>
    </row>
    <row r="4578" spans="1:5" ht="33.75" x14ac:dyDescent="0.25">
      <c r="A4578" s="51">
        <v>91930</v>
      </c>
      <c r="B4578" s="30" t="s">
        <v>3645</v>
      </c>
      <c r="C4578" s="31" t="s">
        <v>25</v>
      </c>
      <c r="D4578" s="57">
        <v>9.89</v>
      </c>
      <c r="E4578" s="56">
        <v>10.050000000000001</v>
      </c>
    </row>
    <row r="4579" spans="1:5" ht="33.75" x14ac:dyDescent="0.25">
      <c r="A4579" s="51">
        <v>104620</v>
      </c>
      <c r="B4579" s="30" t="s">
        <v>6694</v>
      </c>
      <c r="C4579" s="31" t="s">
        <v>28</v>
      </c>
      <c r="D4579" s="57">
        <v>0</v>
      </c>
      <c r="E4579" s="56">
        <v>0</v>
      </c>
    </row>
    <row r="4580" spans="1:5" ht="33.75" x14ac:dyDescent="0.25">
      <c r="A4580" s="51">
        <v>104624</v>
      </c>
      <c r="B4580" s="30" t="s">
        <v>6695</v>
      </c>
      <c r="C4580" s="31" t="s">
        <v>28</v>
      </c>
      <c r="D4580" s="57">
        <v>0</v>
      </c>
      <c r="E4580" s="56">
        <v>0</v>
      </c>
    </row>
    <row r="4581" spans="1:5" ht="33.75" x14ac:dyDescent="0.25">
      <c r="A4581" s="51">
        <v>104622</v>
      </c>
      <c r="B4581" s="30" t="s">
        <v>6696</v>
      </c>
      <c r="C4581" s="31" t="s">
        <v>28</v>
      </c>
      <c r="D4581" s="57">
        <v>0</v>
      </c>
      <c r="E4581" s="56">
        <v>0</v>
      </c>
    </row>
    <row r="4582" spans="1:5" ht="33.75" x14ac:dyDescent="0.25">
      <c r="A4582" s="51">
        <v>104621</v>
      </c>
      <c r="B4582" s="30" t="s">
        <v>6697</v>
      </c>
      <c r="C4582" s="31" t="s">
        <v>28</v>
      </c>
      <c r="D4582" s="57">
        <v>0</v>
      </c>
      <c r="E4582" s="56">
        <v>0</v>
      </c>
    </row>
    <row r="4583" spans="1:5" ht="33.75" x14ac:dyDescent="0.25">
      <c r="A4583" s="51">
        <v>104625</v>
      </c>
      <c r="B4583" s="30" t="s">
        <v>6698</v>
      </c>
      <c r="C4583" s="31" t="s">
        <v>28</v>
      </c>
      <c r="D4583" s="57">
        <v>0</v>
      </c>
      <c r="E4583" s="56">
        <v>0</v>
      </c>
    </row>
    <row r="4584" spans="1:5" ht="33.75" x14ac:dyDescent="0.25">
      <c r="A4584" s="51">
        <v>104623</v>
      </c>
      <c r="B4584" s="30" t="s">
        <v>6699</v>
      </c>
      <c r="C4584" s="31" t="s">
        <v>28</v>
      </c>
      <c r="D4584" s="57">
        <v>0</v>
      </c>
      <c r="E4584" s="56">
        <v>0</v>
      </c>
    </row>
    <row r="4585" spans="1:5" ht="22.5" x14ac:dyDescent="0.25">
      <c r="A4585" s="51">
        <v>91937</v>
      </c>
      <c r="B4585" s="30" t="s">
        <v>3652</v>
      </c>
      <c r="C4585" s="31" t="s">
        <v>28</v>
      </c>
      <c r="D4585" s="57">
        <v>17.62</v>
      </c>
      <c r="E4585" s="56">
        <v>18.309999999999999</v>
      </c>
    </row>
    <row r="4586" spans="1:5" ht="22.5" x14ac:dyDescent="0.25">
      <c r="A4586" s="51">
        <v>92865</v>
      </c>
      <c r="B4586" s="30" t="s">
        <v>3659</v>
      </c>
      <c r="C4586" s="31" t="s">
        <v>28</v>
      </c>
      <c r="D4586" s="57">
        <v>14.6</v>
      </c>
      <c r="E4586" s="56">
        <v>15.29</v>
      </c>
    </row>
    <row r="4587" spans="1:5" ht="22.5" x14ac:dyDescent="0.25">
      <c r="A4587" s="51">
        <v>91936</v>
      </c>
      <c r="B4587" s="30" t="s">
        <v>3651</v>
      </c>
      <c r="C4587" s="31" t="s">
        <v>28</v>
      </c>
      <c r="D4587" s="57">
        <v>20.23</v>
      </c>
      <c r="E4587" s="56">
        <v>20.92</v>
      </c>
    </row>
    <row r="4588" spans="1:5" ht="22.5" x14ac:dyDescent="0.25">
      <c r="A4588" s="51">
        <v>92867</v>
      </c>
      <c r="B4588" s="30" t="s">
        <v>3661</v>
      </c>
      <c r="C4588" s="31" t="s">
        <v>28</v>
      </c>
      <c r="D4588" s="57">
        <v>31.16</v>
      </c>
      <c r="E4588" s="56">
        <v>32.880000000000003</v>
      </c>
    </row>
    <row r="4589" spans="1:5" ht="22.5" x14ac:dyDescent="0.25">
      <c r="A4589" s="51">
        <v>91939</v>
      </c>
      <c r="B4589" s="30" t="s">
        <v>3653</v>
      </c>
      <c r="C4589" s="31" t="s">
        <v>28</v>
      </c>
      <c r="D4589" s="57">
        <v>33.1</v>
      </c>
      <c r="E4589" s="56">
        <v>34.82</v>
      </c>
    </row>
    <row r="4590" spans="1:5" ht="22.5" x14ac:dyDescent="0.25">
      <c r="A4590" s="51">
        <v>92869</v>
      </c>
      <c r="B4590" s="30" t="s">
        <v>3663</v>
      </c>
      <c r="C4590" s="31" t="s">
        <v>28</v>
      </c>
      <c r="D4590" s="57">
        <v>10.7</v>
      </c>
      <c r="E4590" s="56">
        <v>11.21</v>
      </c>
    </row>
    <row r="4591" spans="1:5" ht="22.5" x14ac:dyDescent="0.25">
      <c r="A4591" s="51">
        <v>91941</v>
      </c>
      <c r="B4591" s="30" t="s">
        <v>3655</v>
      </c>
      <c r="C4591" s="31" t="s">
        <v>28</v>
      </c>
      <c r="D4591" s="57">
        <v>12.64</v>
      </c>
      <c r="E4591" s="56">
        <v>13.15</v>
      </c>
    </row>
    <row r="4592" spans="1:5" ht="22.5" x14ac:dyDescent="0.25">
      <c r="A4592" s="51">
        <v>92868</v>
      </c>
      <c r="B4592" s="30" t="s">
        <v>3662</v>
      </c>
      <c r="C4592" s="31" t="s">
        <v>28</v>
      </c>
      <c r="D4592" s="57">
        <v>17.43</v>
      </c>
      <c r="E4592" s="56">
        <v>18.34</v>
      </c>
    </row>
    <row r="4593" spans="1:5" ht="22.5" x14ac:dyDescent="0.25">
      <c r="A4593" s="51">
        <v>91940</v>
      </c>
      <c r="B4593" s="30" t="s">
        <v>3654</v>
      </c>
      <c r="C4593" s="31" t="s">
        <v>28</v>
      </c>
      <c r="D4593" s="57">
        <v>19.37</v>
      </c>
      <c r="E4593" s="56">
        <v>20.28</v>
      </c>
    </row>
    <row r="4594" spans="1:5" ht="22.5" x14ac:dyDescent="0.25">
      <c r="A4594" s="51">
        <v>92870</v>
      </c>
      <c r="B4594" s="30" t="s">
        <v>3664</v>
      </c>
      <c r="C4594" s="31" t="s">
        <v>28</v>
      </c>
      <c r="D4594" s="57">
        <v>33.9</v>
      </c>
      <c r="E4594" s="56">
        <v>35.67</v>
      </c>
    </row>
    <row r="4595" spans="1:5" ht="22.5" x14ac:dyDescent="0.25">
      <c r="A4595" s="51">
        <v>91942</v>
      </c>
      <c r="B4595" s="30" t="s">
        <v>3656</v>
      </c>
      <c r="C4595" s="31" t="s">
        <v>28</v>
      </c>
      <c r="D4595" s="57">
        <v>37.58</v>
      </c>
      <c r="E4595" s="56">
        <v>39.35</v>
      </c>
    </row>
    <row r="4596" spans="1:5" ht="22.5" x14ac:dyDescent="0.25">
      <c r="A4596" s="51">
        <v>92872</v>
      </c>
      <c r="B4596" s="30" t="s">
        <v>3666</v>
      </c>
      <c r="C4596" s="31" t="s">
        <v>28</v>
      </c>
      <c r="D4596" s="57">
        <v>12.69</v>
      </c>
      <c r="E4596" s="56">
        <v>13.23</v>
      </c>
    </row>
    <row r="4597" spans="1:5" ht="22.5" x14ac:dyDescent="0.25">
      <c r="A4597" s="51">
        <v>91944</v>
      </c>
      <c r="B4597" s="30" t="s">
        <v>3658</v>
      </c>
      <c r="C4597" s="31" t="s">
        <v>28</v>
      </c>
      <c r="D4597" s="57">
        <v>16.37</v>
      </c>
      <c r="E4597" s="56">
        <v>16.91</v>
      </c>
    </row>
    <row r="4598" spans="1:5" ht="22.5" x14ac:dyDescent="0.25">
      <c r="A4598" s="51">
        <v>92871</v>
      </c>
      <c r="B4598" s="30" t="s">
        <v>3665</v>
      </c>
      <c r="C4598" s="31" t="s">
        <v>28</v>
      </c>
      <c r="D4598" s="57">
        <v>19.690000000000001</v>
      </c>
      <c r="E4598" s="56">
        <v>20.63</v>
      </c>
    </row>
    <row r="4599" spans="1:5" ht="22.5" x14ac:dyDescent="0.25">
      <c r="A4599" s="51">
        <v>91943</v>
      </c>
      <c r="B4599" s="30" t="s">
        <v>3657</v>
      </c>
      <c r="C4599" s="31" t="s">
        <v>28</v>
      </c>
      <c r="D4599" s="57">
        <v>23.37</v>
      </c>
      <c r="E4599" s="56">
        <v>24.31</v>
      </c>
    </row>
    <row r="4600" spans="1:5" ht="22.5" x14ac:dyDescent="0.25">
      <c r="A4600" s="51">
        <v>92866</v>
      </c>
      <c r="B4600" s="30" t="s">
        <v>3660</v>
      </c>
      <c r="C4600" s="31" t="s">
        <v>28</v>
      </c>
      <c r="D4600" s="57">
        <v>13.06</v>
      </c>
      <c r="E4600" s="56">
        <v>13.75</v>
      </c>
    </row>
    <row r="4601" spans="1:5" ht="22.5" x14ac:dyDescent="0.25">
      <c r="A4601" s="51">
        <v>91987</v>
      </c>
      <c r="B4601" s="30" t="s">
        <v>3708</v>
      </c>
      <c r="C4601" s="31" t="s">
        <v>28</v>
      </c>
      <c r="D4601" s="57">
        <v>45.04</v>
      </c>
      <c r="E4601" s="56">
        <v>46.55</v>
      </c>
    </row>
    <row r="4602" spans="1:5" ht="22.5" x14ac:dyDescent="0.25">
      <c r="A4602" s="51">
        <v>91986</v>
      </c>
      <c r="B4602" s="30" t="s">
        <v>3707</v>
      </c>
      <c r="C4602" s="31" t="s">
        <v>28</v>
      </c>
      <c r="D4602" s="57">
        <v>34.56</v>
      </c>
      <c r="E4602" s="56">
        <v>35.68</v>
      </c>
    </row>
    <row r="4603" spans="1:5" ht="33.75" x14ac:dyDescent="0.25">
      <c r="A4603" s="51">
        <v>97559</v>
      </c>
      <c r="B4603" s="30" t="s">
        <v>3636</v>
      </c>
      <c r="C4603" s="31" t="s">
        <v>28</v>
      </c>
      <c r="D4603" s="57">
        <v>14.41</v>
      </c>
      <c r="E4603" s="56">
        <v>15.04</v>
      </c>
    </row>
    <row r="4604" spans="1:5" ht="33.75" x14ac:dyDescent="0.25">
      <c r="A4604" s="51">
        <v>97562</v>
      </c>
      <c r="B4604" s="30" t="s">
        <v>3637</v>
      </c>
      <c r="C4604" s="31" t="s">
        <v>28</v>
      </c>
      <c r="D4604" s="57">
        <v>12.07</v>
      </c>
      <c r="E4604" s="56">
        <v>12.57</v>
      </c>
    </row>
    <row r="4605" spans="1:5" ht="33.75" x14ac:dyDescent="0.25">
      <c r="A4605" s="51">
        <v>97564</v>
      </c>
      <c r="B4605" s="30" t="s">
        <v>3638</v>
      </c>
      <c r="C4605" s="31" t="s">
        <v>28</v>
      </c>
      <c r="D4605" s="57">
        <v>19.12</v>
      </c>
      <c r="E4605" s="56">
        <v>20.04</v>
      </c>
    </row>
    <row r="4606" spans="1:5" ht="33.75" x14ac:dyDescent="0.25">
      <c r="A4606" s="51">
        <v>91889</v>
      </c>
      <c r="B4606" s="30" t="s">
        <v>3613</v>
      </c>
      <c r="C4606" s="31" t="s">
        <v>28</v>
      </c>
      <c r="D4606" s="57">
        <v>12.98</v>
      </c>
      <c r="E4606" s="56">
        <v>13.54</v>
      </c>
    </row>
    <row r="4607" spans="1:5" ht="33.75" x14ac:dyDescent="0.25">
      <c r="A4607" s="51">
        <v>91901</v>
      </c>
      <c r="B4607" s="30" t="s">
        <v>3621</v>
      </c>
      <c r="C4607" s="31" t="s">
        <v>28</v>
      </c>
      <c r="D4607" s="57">
        <v>10.64</v>
      </c>
      <c r="E4607" s="56">
        <v>11.07</v>
      </c>
    </row>
    <row r="4608" spans="1:5" ht="33.75" x14ac:dyDescent="0.25">
      <c r="A4608" s="51">
        <v>91913</v>
      </c>
      <c r="B4608" s="30" t="s">
        <v>3629</v>
      </c>
      <c r="C4608" s="31" t="s">
        <v>28</v>
      </c>
      <c r="D4608" s="57">
        <v>17.75</v>
      </c>
      <c r="E4608" s="56">
        <v>18.600000000000001</v>
      </c>
    </row>
    <row r="4609" spans="1:5" ht="33.75" x14ac:dyDescent="0.25">
      <c r="A4609" s="51">
        <v>91892</v>
      </c>
      <c r="B4609" s="30" t="s">
        <v>3615</v>
      </c>
      <c r="C4609" s="31" t="s">
        <v>28</v>
      </c>
      <c r="D4609" s="57">
        <v>17.440000000000001</v>
      </c>
      <c r="E4609" s="56">
        <v>18.07</v>
      </c>
    </row>
    <row r="4610" spans="1:5" ht="33.75" x14ac:dyDescent="0.25">
      <c r="A4610" s="51">
        <v>91904</v>
      </c>
      <c r="B4610" s="30" t="s">
        <v>3623</v>
      </c>
      <c r="C4610" s="31" t="s">
        <v>28</v>
      </c>
      <c r="D4610" s="57">
        <v>15.1</v>
      </c>
      <c r="E4610" s="56">
        <v>15.6</v>
      </c>
    </row>
    <row r="4611" spans="1:5" ht="33.75" x14ac:dyDescent="0.25">
      <c r="A4611" s="51">
        <v>91916</v>
      </c>
      <c r="B4611" s="30" t="s">
        <v>3631</v>
      </c>
      <c r="C4611" s="31" t="s">
        <v>28</v>
      </c>
      <c r="D4611" s="57">
        <v>22.15</v>
      </c>
      <c r="E4611" s="56">
        <v>23.07</v>
      </c>
    </row>
    <row r="4612" spans="1:5" ht="33.75" x14ac:dyDescent="0.25">
      <c r="A4612" s="51">
        <v>91895</v>
      </c>
      <c r="B4612" s="30" t="s">
        <v>3617</v>
      </c>
      <c r="C4612" s="31" t="s">
        <v>28</v>
      </c>
      <c r="D4612" s="57">
        <v>21.23</v>
      </c>
      <c r="E4612" s="56">
        <v>21.98</v>
      </c>
    </row>
    <row r="4613" spans="1:5" ht="33.75" x14ac:dyDescent="0.25">
      <c r="A4613" s="51">
        <v>91907</v>
      </c>
      <c r="B4613" s="30" t="s">
        <v>3625</v>
      </c>
      <c r="C4613" s="31" t="s">
        <v>28</v>
      </c>
      <c r="D4613" s="57">
        <v>18.899999999999999</v>
      </c>
      <c r="E4613" s="56">
        <v>19.510000000000002</v>
      </c>
    </row>
    <row r="4614" spans="1:5" ht="33.75" x14ac:dyDescent="0.25">
      <c r="A4614" s="51">
        <v>91919</v>
      </c>
      <c r="B4614" s="30" t="s">
        <v>3633</v>
      </c>
      <c r="C4614" s="31" t="s">
        <v>28</v>
      </c>
      <c r="D4614" s="57">
        <v>25.91</v>
      </c>
      <c r="E4614" s="56">
        <v>26.91</v>
      </c>
    </row>
    <row r="4615" spans="1:5" ht="33.75" x14ac:dyDescent="0.25">
      <c r="A4615" s="51">
        <v>91898</v>
      </c>
      <c r="B4615" s="30" t="s">
        <v>3619</v>
      </c>
      <c r="C4615" s="31" t="s">
        <v>28</v>
      </c>
      <c r="D4615" s="57">
        <v>24.18</v>
      </c>
      <c r="E4615" s="56">
        <v>25.04</v>
      </c>
    </row>
    <row r="4616" spans="1:5" ht="33.75" x14ac:dyDescent="0.25">
      <c r="A4616" s="51">
        <v>91910</v>
      </c>
      <c r="B4616" s="30" t="s">
        <v>3627</v>
      </c>
      <c r="C4616" s="31" t="s">
        <v>28</v>
      </c>
      <c r="D4616" s="57">
        <v>21.9</v>
      </c>
      <c r="E4616" s="56">
        <v>22.62</v>
      </c>
    </row>
    <row r="4617" spans="1:5" ht="33.75" x14ac:dyDescent="0.25">
      <c r="A4617" s="51">
        <v>91922</v>
      </c>
      <c r="B4617" s="30" t="s">
        <v>3635</v>
      </c>
      <c r="C4617" s="31" t="s">
        <v>28</v>
      </c>
      <c r="D4617" s="57">
        <v>28.8</v>
      </c>
      <c r="E4617" s="56">
        <v>29.93</v>
      </c>
    </row>
    <row r="4618" spans="1:5" ht="33.75" x14ac:dyDescent="0.25">
      <c r="A4618" s="51">
        <v>91887</v>
      </c>
      <c r="B4618" s="30" t="s">
        <v>3612</v>
      </c>
      <c r="C4618" s="31" t="s">
        <v>28</v>
      </c>
      <c r="D4618" s="57">
        <v>13.39</v>
      </c>
      <c r="E4618" s="56">
        <v>13.95</v>
      </c>
    </row>
    <row r="4619" spans="1:5" ht="33.75" x14ac:dyDescent="0.25">
      <c r="A4619" s="51">
        <v>91899</v>
      </c>
      <c r="B4619" s="30" t="s">
        <v>3620</v>
      </c>
      <c r="C4619" s="31" t="s">
        <v>28</v>
      </c>
      <c r="D4619" s="57">
        <v>11.05</v>
      </c>
      <c r="E4619" s="56">
        <v>11.48</v>
      </c>
    </row>
    <row r="4620" spans="1:5" ht="33.75" x14ac:dyDescent="0.25">
      <c r="A4620" s="51">
        <v>91911</v>
      </c>
      <c r="B4620" s="30" t="s">
        <v>3628</v>
      </c>
      <c r="C4620" s="31" t="s">
        <v>28</v>
      </c>
      <c r="D4620" s="57">
        <v>18.16</v>
      </c>
      <c r="E4620" s="56">
        <v>19.010000000000002</v>
      </c>
    </row>
    <row r="4621" spans="1:5" ht="33.75" x14ac:dyDescent="0.25">
      <c r="A4621" s="51">
        <v>91890</v>
      </c>
      <c r="B4621" s="30" t="s">
        <v>3614</v>
      </c>
      <c r="C4621" s="31" t="s">
        <v>28</v>
      </c>
      <c r="D4621" s="57">
        <v>14.72</v>
      </c>
      <c r="E4621" s="56">
        <v>15.35</v>
      </c>
    </row>
    <row r="4622" spans="1:5" ht="33.75" x14ac:dyDescent="0.25">
      <c r="A4622" s="51">
        <v>91902</v>
      </c>
      <c r="B4622" s="30" t="s">
        <v>3622</v>
      </c>
      <c r="C4622" s="31" t="s">
        <v>28</v>
      </c>
      <c r="D4622" s="57">
        <v>12.38</v>
      </c>
      <c r="E4622" s="56">
        <v>12.88</v>
      </c>
    </row>
    <row r="4623" spans="1:5" ht="33.75" x14ac:dyDescent="0.25">
      <c r="A4623" s="51">
        <v>91914</v>
      </c>
      <c r="B4623" s="30" t="s">
        <v>3630</v>
      </c>
      <c r="C4623" s="31" t="s">
        <v>28</v>
      </c>
      <c r="D4623" s="57">
        <v>19.43</v>
      </c>
      <c r="E4623" s="56">
        <v>20.350000000000001</v>
      </c>
    </row>
    <row r="4624" spans="1:5" ht="33.75" x14ac:dyDescent="0.25">
      <c r="A4624" s="51">
        <v>91893</v>
      </c>
      <c r="B4624" s="30" t="s">
        <v>3616</v>
      </c>
      <c r="C4624" s="31" t="s">
        <v>28</v>
      </c>
      <c r="D4624" s="57">
        <v>18.47</v>
      </c>
      <c r="E4624" s="56">
        <v>19.22</v>
      </c>
    </row>
    <row r="4625" spans="1:5" ht="33.75" x14ac:dyDescent="0.25">
      <c r="A4625" s="51">
        <v>91905</v>
      </c>
      <c r="B4625" s="30" t="s">
        <v>3624</v>
      </c>
      <c r="C4625" s="31" t="s">
        <v>28</v>
      </c>
      <c r="D4625" s="57">
        <v>16.14</v>
      </c>
      <c r="E4625" s="56">
        <v>16.75</v>
      </c>
    </row>
    <row r="4626" spans="1:5" ht="33.75" x14ac:dyDescent="0.25">
      <c r="A4626" s="51">
        <v>91917</v>
      </c>
      <c r="B4626" s="30" t="s">
        <v>3632</v>
      </c>
      <c r="C4626" s="31" t="s">
        <v>28</v>
      </c>
      <c r="D4626" s="57">
        <v>23.15</v>
      </c>
      <c r="E4626" s="56">
        <v>24.15</v>
      </c>
    </row>
    <row r="4627" spans="1:5" ht="33.75" x14ac:dyDescent="0.25">
      <c r="A4627" s="51">
        <v>91896</v>
      </c>
      <c r="B4627" s="30" t="s">
        <v>3618</v>
      </c>
      <c r="C4627" s="31" t="s">
        <v>28</v>
      </c>
      <c r="D4627" s="57">
        <v>21.22</v>
      </c>
      <c r="E4627" s="56">
        <v>22.08</v>
      </c>
    </row>
    <row r="4628" spans="1:5" ht="33.75" x14ac:dyDescent="0.25">
      <c r="A4628" s="51">
        <v>91908</v>
      </c>
      <c r="B4628" s="30" t="s">
        <v>3626</v>
      </c>
      <c r="C4628" s="31" t="s">
        <v>28</v>
      </c>
      <c r="D4628" s="57">
        <v>18.940000000000001</v>
      </c>
      <c r="E4628" s="56">
        <v>19.66</v>
      </c>
    </row>
    <row r="4629" spans="1:5" ht="33.75" x14ac:dyDescent="0.25">
      <c r="A4629" s="51">
        <v>91920</v>
      </c>
      <c r="B4629" s="30" t="s">
        <v>3634</v>
      </c>
      <c r="C4629" s="31" t="s">
        <v>28</v>
      </c>
      <c r="D4629" s="57">
        <v>25.84</v>
      </c>
      <c r="E4629" s="56">
        <v>26.97</v>
      </c>
    </row>
    <row r="4630" spans="1:5" ht="22.5" x14ac:dyDescent="0.25">
      <c r="A4630" s="51">
        <v>91983</v>
      </c>
      <c r="B4630" s="30" t="s">
        <v>3704</v>
      </c>
      <c r="C4630" s="31" t="s">
        <v>28</v>
      </c>
      <c r="D4630" s="57">
        <v>86.86</v>
      </c>
      <c r="E4630" s="56">
        <v>87.97</v>
      </c>
    </row>
    <row r="4631" spans="1:5" ht="22.5" x14ac:dyDescent="0.25">
      <c r="A4631" s="51">
        <v>91982</v>
      </c>
      <c r="B4631" s="30" t="s">
        <v>3703</v>
      </c>
      <c r="C4631" s="31" t="s">
        <v>28</v>
      </c>
      <c r="D4631" s="57">
        <v>76.38</v>
      </c>
      <c r="E4631" s="56">
        <v>77.099999999999994</v>
      </c>
    </row>
    <row r="4632" spans="1:5" ht="33.75" x14ac:dyDescent="0.25">
      <c r="A4632" s="51">
        <v>91833</v>
      </c>
      <c r="B4632" s="30" t="s">
        <v>12136</v>
      </c>
      <c r="C4632" s="31" t="s">
        <v>25</v>
      </c>
      <c r="D4632" s="57">
        <v>19.190000000000001</v>
      </c>
      <c r="E4632" s="56">
        <v>19.86</v>
      </c>
    </row>
    <row r="4633" spans="1:5" ht="33.75" x14ac:dyDescent="0.25">
      <c r="A4633" s="51">
        <v>91843</v>
      </c>
      <c r="B4633" s="30" t="s">
        <v>3573</v>
      </c>
      <c r="C4633" s="31" t="s">
        <v>25</v>
      </c>
      <c r="D4633" s="57">
        <v>6.73</v>
      </c>
      <c r="E4633" s="56">
        <v>6.91</v>
      </c>
    </row>
    <row r="4634" spans="1:5" ht="33.75" x14ac:dyDescent="0.25">
      <c r="A4634" s="51">
        <v>91853</v>
      </c>
      <c r="B4634" s="30" t="s">
        <v>3580</v>
      </c>
      <c r="C4634" s="31" t="s">
        <v>25</v>
      </c>
      <c r="D4634" s="57">
        <v>9.7799999999999994</v>
      </c>
      <c r="E4634" s="56">
        <v>10.17</v>
      </c>
    </row>
    <row r="4635" spans="1:5" ht="33.75" x14ac:dyDescent="0.25">
      <c r="A4635" s="51">
        <v>91835</v>
      </c>
      <c r="B4635" s="30" t="s">
        <v>12137</v>
      </c>
      <c r="C4635" s="31" t="s">
        <v>25</v>
      </c>
      <c r="D4635" s="57">
        <v>21.01</v>
      </c>
      <c r="E4635" s="56">
        <v>21.7</v>
      </c>
    </row>
    <row r="4636" spans="1:5" ht="33.75" x14ac:dyDescent="0.25">
      <c r="A4636" s="51">
        <v>91845</v>
      </c>
      <c r="B4636" s="30" t="s">
        <v>3574</v>
      </c>
      <c r="C4636" s="31" t="s">
        <v>25</v>
      </c>
      <c r="D4636" s="57">
        <v>8.48</v>
      </c>
      <c r="E4636" s="56">
        <v>8.6999999999999993</v>
      </c>
    </row>
    <row r="4637" spans="1:5" ht="33.75" x14ac:dyDescent="0.25">
      <c r="A4637" s="51">
        <v>91855</v>
      </c>
      <c r="B4637" s="30" t="s">
        <v>3582</v>
      </c>
      <c r="C4637" s="31" t="s">
        <v>25</v>
      </c>
      <c r="D4637" s="57">
        <v>11.46</v>
      </c>
      <c r="E4637" s="56">
        <v>11.87</v>
      </c>
    </row>
    <row r="4638" spans="1:5" ht="33.75" x14ac:dyDescent="0.25">
      <c r="A4638" s="51">
        <v>91837</v>
      </c>
      <c r="B4638" s="30" t="s">
        <v>12138</v>
      </c>
      <c r="C4638" s="31" t="s">
        <v>25</v>
      </c>
      <c r="D4638" s="57">
        <v>26.12</v>
      </c>
      <c r="E4638" s="56">
        <v>26.86</v>
      </c>
    </row>
    <row r="4639" spans="1:5" ht="33.75" x14ac:dyDescent="0.25">
      <c r="A4639" s="51">
        <v>91847</v>
      </c>
      <c r="B4639" s="30" t="s">
        <v>3575</v>
      </c>
      <c r="C4639" s="31" t="s">
        <v>25</v>
      </c>
      <c r="D4639" s="57">
        <v>13.66</v>
      </c>
      <c r="E4639" s="56">
        <v>13.93</v>
      </c>
    </row>
    <row r="4640" spans="1:5" ht="33.75" x14ac:dyDescent="0.25">
      <c r="A4640" s="51">
        <v>91857</v>
      </c>
      <c r="B4640" s="30" t="s">
        <v>3584</v>
      </c>
      <c r="C4640" s="31" t="s">
        <v>25</v>
      </c>
      <c r="D4640" s="57">
        <v>16.29</v>
      </c>
      <c r="E4640" s="56">
        <v>16.75</v>
      </c>
    </row>
    <row r="4641" spans="1:5" ht="33.75" x14ac:dyDescent="0.25">
      <c r="A4641" s="51">
        <v>91838</v>
      </c>
      <c r="B4641" s="30" t="s">
        <v>12139</v>
      </c>
      <c r="C4641" s="31" t="s">
        <v>25</v>
      </c>
      <c r="D4641" s="57">
        <v>0</v>
      </c>
      <c r="E4641" s="56">
        <v>0</v>
      </c>
    </row>
    <row r="4642" spans="1:5" ht="33.75" x14ac:dyDescent="0.25">
      <c r="A4642" s="51">
        <v>91848</v>
      </c>
      <c r="B4642" s="30" t="s">
        <v>6700</v>
      </c>
      <c r="C4642" s="31" t="s">
        <v>25</v>
      </c>
      <c r="D4642" s="57">
        <v>0</v>
      </c>
      <c r="E4642" s="56">
        <v>0</v>
      </c>
    </row>
    <row r="4643" spans="1:5" ht="33.75" x14ac:dyDescent="0.25">
      <c r="A4643" s="51">
        <v>91858</v>
      </c>
      <c r="B4643" s="30" t="s">
        <v>6701</v>
      </c>
      <c r="C4643" s="31" t="s">
        <v>25</v>
      </c>
      <c r="D4643" s="57">
        <v>0</v>
      </c>
      <c r="E4643" s="56">
        <v>0</v>
      </c>
    </row>
    <row r="4644" spans="1:5" ht="33.75" x14ac:dyDescent="0.25">
      <c r="A4644" s="51">
        <v>91840</v>
      </c>
      <c r="B4644" s="30" t="s">
        <v>12140</v>
      </c>
      <c r="C4644" s="31" t="s">
        <v>25</v>
      </c>
      <c r="D4644" s="57">
        <v>22.68</v>
      </c>
      <c r="E4644" s="56">
        <v>23.49</v>
      </c>
    </row>
    <row r="4645" spans="1:5" ht="33.75" x14ac:dyDescent="0.25">
      <c r="A4645" s="51">
        <v>91850</v>
      </c>
      <c r="B4645" s="30" t="s">
        <v>3577</v>
      </c>
      <c r="C4645" s="31" t="s">
        <v>25</v>
      </c>
      <c r="D4645" s="57">
        <v>10.17</v>
      </c>
      <c r="E4645" s="56">
        <v>10.49</v>
      </c>
    </row>
    <row r="4646" spans="1:5" ht="33.75" x14ac:dyDescent="0.25">
      <c r="A4646" s="51">
        <v>91860</v>
      </c>
      <c r="B4646" s="30" t="s">
        <v>3586</v>
      </c>
      <c r="C4646" s="31" t="s">
        <v>25</v>
      </c>
      <c r="D4646" s="57">
        <v>13.13</v>
      </c>
      <c r="E4646" s="56">
        <v>13.64</v>
      </c>
    </row>
    <row r="4647" spans="1:5" ht="33.75" x14ac:dyDescent="0.25">
      <c r="A4647" s="51">
        <v>91831</v>
      </c>
      <c r="B4647" s="30" t="s">
        <v>12141</v>
      </c>
      <c r="C4647" s="31" t="s">
        <v>25</v>
      </c>
      <c r="D4647" s="57">
        <v>18.57</v>
      </c>
      <c r="E4647" s="56">
        <v>19.239999999999998</v>
      </c>
    </row>
    <row r="4648" spans="1:5" ht="33.75" x14ac:dyDescent="0.25">
      <c r="A4648" s="51">
        <v>91852</v>
      </c>
      <c r="B4648" s="30" t="s">
        <v>3579</v>
      </c>
      <c r="C4648" s="31" t="s">
        <v>25</v>
      </c>
      <c r="D4648" s="57">
        <v>9.1999999999999993</v>
      </c>
      <c r="E4648" s="56">
        <v>9.59</v>
      </c>
    </row>
    <row r="4649" spans="1:5" ht="33.75" x14ac:dyDescent="0.25">
      <c r="A4649" s="51">
        <v>91834</v>
      </c>
      <c r="B4649" s="30" t="s">
        <v>12142</v>
      </c>
      <c r="C4649" s="31" t="s">
        <v>25</v>
      </c>
      <c r="D4649" s="57">
        <v>19.39</v>
      </c>
      <c r="E4649" s="56">
        <v>20.079999999999998</v>
      </c>
    </row>
    <row r="4650" spans="1:5" ht="33.75" x14ac:dyDescent="0.25">
      <c r="A4650" s="51">
        <v>91854</v>
      </c>
      <c r="B4650" s="30" t="s">
        <v>3581</v>
      </c>
      <c r="C4650" s="31" t="s">
        <v>25</v>
      </c>
      <c r="D4650" s="57">
        <v>9.9499999999999993</v>
      </c>
      <c r="E4650" s="56">
        <v>10.36</v>
      </c>
    </row>
    <row r="4651" spans="1:5" ht="33.75" x14ac:dyDescent="0.25">
      <c r="A4651" s="51">
        <v>91836</v>
      </c>
      <c r="B4651" s="30" t="s">
        <v>12143</v>
      </c>
      <c r="C4651" s="31" t="s">
        <v>25</v>
      </c>
      <c r="D4651" s="57">
        <v>22.34</v>
      </c>
      <c r="E4651" s="56">
        <v>23.08</v>
      </c>
    </row>
    <row r="4652" spans="1:5" ht="33.75" x14ac:dyDescent="0.25">
      <c r="A4652" s="51">
        <v>91856</v>
      </c>
      <c r="B4652" s="30" t="s">
        <v>3583</v>
      </c>
      <c r="C4652" s="31" t="s">
        <v>25</v>
      </c>
      <c r="D4652" s="57">
        <v>12.79</v>
      </c>
      <c r="E4652" s="56">
        <v>13.25</v>
      </c>
    </row>
    <row r="4653" spans="1:5" ht="33.75" x14ac:dyDescent="0.25">
      <c r="A4653" s="51">
        <v>91839</v>
      </c>
      <c r="B4653" s="30" t="s">
        <v>12144</v>
      </c>
      <c r="C4653" s="31" t="s">
        <v>25</v>
      </c>
      <c r="D4653" s="57">
        <v>20.14</v>
      </c>
      <c r="E4653" s="56">
        <v>20.88</v>
      </c>
    </row>
    <row r="4654" spans="1:5" ht="33.75" x14ac:dyDescent="0.25">
      <c r="A4654" s="51">
        <v>91849</v>
      </c>
      <c r="B4654" s="30" t="s">
        <v>3576</v>
      </c>
      <c r="C4654" s="31" t="s">
        <v>25</v>
      </c>
      <c r="D4654" s="57">
        <v>7.68</v>
      </c>
      <c r="E4654" s="56">
        <v>7.95</v>
      </c>
    </row>
    <row r="4655" spans="1:5" ht="33.75" x14ac:dyDescent="0.25">
      <c r="A4655" s="51">
        <v>91859</v>
      </c>
      <c r="B4655" s="30" t="s">
        <v>3585</v>
      </c>
      <c r="C4655" s="31" t="s">
        <v>25</v>
      </c>
      <c r="D4655" s="57">
        <v>10.75</v>
      </c>
      <c r="E4655" s="56">
        <v>11.21</v>
      </c>
    </row>
    <row r="4656" spans="1:5" ht="33.75" x14ac:dyDescent="0.25">
      <c r="A4656" s="51">
        <v>91841</v>
      </c>
      <c r="B4656" s="30" t="s">
        <v>12145</v>
      </c>
      <c r="C4656" s="31" t="s">
        <v>25</v>
      </c>
      <c r="D4656" s="57">
        <v>21.97</v>
      </c>
      <c r="E4656" s="56">
        <v>22.78</v>
      </c>
    </row>
    <row r="4657" spans="1:5" ht="33.75" x14ac:dyDescent="0.25">
      <c r="A4657" s="51">
        <v>91851</v>
      </c>
      <c r="B4657" s="30" t="s">
        <v>3578</v>
      </c>
      <c r="C4657" s="31" t="s">
        <v>25</v>
      </c>
      <c r="D4657" s="57">
        <v>9.4600000000000009</v>
      </c>
      <c r="E4657" s="56">
        <v>9.7799999999999994</v>
      </c>
    </row>
    <row r="4658" spans="1:5" ht="33.75" x14ac:dyDescent="0.25">
      <c r="A4658" s="51">
        <v>91861</v>
      </c>
      <c r="B4658" s="30" t="s">
        <v>3587</v>
      </c>
      <c r="C4658" s="31" t="s">
        <v>25</v>
      </c>
      <c r="D4658" s="57">
        <v>12.47</v>
      </c>
      <c r="E4658" s="56">
        <v>12.98</v>
      </c>
    </row>
    <row r="4659" spans="1:5" ht="33.75" x14ac:dyDescent="0.25">
      <c r="A4659" s="51">
        <v>91862</v>
      </c>
      <c r="B4659" s="30" t="s">
        <v>3588</v>
      </c>
      <c r="C4659" s="31" t="s">
        <v>25</v>
      </c>
      <c r="D4659" s="57">
        <v>9.93</v>
      </c>
      <c r="E4659" s="56">
        <v>10.25</v>
      </c>
    </row>
    <row r="4660" spans="1:5" ht="33.75" x14ac:dyDescent="0.25">
      <c r="A4660" s="51">
        <v>91866</v>
      </c>
      <c r="B4660" s="30" t="s">
        <v>3592</v>
      </c>
      <c r="C4660" s="31" t="s">
        <v>25</v>
      </c>
      <c r="D4660" s="57">
        <v>8.6199999999999992</v>
      </c>
      <c r="E4660" s="56">
        <v>8.8699999999999992</v>
      </c>
    </row>
    <row r="4661" spans="1:5" ht="33.75" x14ac:dyDescent="0.25">
      <c r="A4661" s="51">
        <v>91870</v>
      </c>
      <c r="B4661" s="30" t="s">
        <v>3596</v>
      </c>
      <c r="C4661" s="31" t="s">
        <v>25</v>
      </c>
      <c r="D4661" s="57">
        <v>13</v>
      </c>
      <c r="E4661" s="56">
        <v>13.5</v>
      </c>
    </row>
    <row r="4662" spans="1:5" ht="33.75" x14ac:dyDescent="0.25">
      <c r="A4662" s="51">
        <v>91863</v>
      </c>
      <c r="B4662" s="30" t="s">
        <v>3589</v>
      </c>
      <c r="C4662" s="31" t="s">
        <v>25</v>
      </c>
      <c r="D4662" s="57">
        <v>11.74</v>
      </c>
      <c r="E4662" s="56">
        <v>12.1</v>
      </c>
    </row>
    <row r="4663" spans="1:5" ht="33.75" x14ac:dyDescent="0.25">
      <c r="A4663" s="51">
        <v>91867</v>
      </c>
      <c r="B4663" s="30" t="s">
        <v>3593</v>
      </c>
      <c r="C4663" s="31" t="s">
        <v>25</v>
      </c>
      <c r="D4663" s="57">
        <v>10.43</v>
      </c>
      <c r="E4663" s="56">
        <v>10.72</v>
      </c>
    </row>
    <row r="4664" spans="1:5" ht="33.75" x14ac:dyDescent="0.25">
      <c r="A4664" s="51">
        <v>91871</v>
      </c>
      <c r="B4664" s="30" t="s">
        <v>3597</v>
      </c>
      <c r="C4664" s="31" t="s">
        <v>25</v>
      </c>
      <c r="D4664" s="57">
        <v>14.81</v>
      </c>
      <c r="E4664" s="56">
        <v>15.36</v>
      </c>
    </row>
    <row r="4665" spans="1:5" ht="33.75" x14ac:dyDescent="0.25">
      <c r="A4665" s="51">
        <v>91864</v>
      </c>
      <c r="B4665" s="30" t="s">
        <v>3590</v>
      </c>
      <c r="C4665" s="31" t="s">
        <v>25</v>
      </c>
      <c r="D4665" s="57">
        <v>15.87</v>
      </c>
      <c r="E4665" s="56">
        <v>16.3</v>
      </c>
    </row>
    <row r="4666" spans="1:5" ht="33.75" x14ac:dyDescent="0.25">
      <c r="A4666" s="51">
        <v>91868</v>
      </c>
      <c r="B4666" s="30" t="s">
        <v>3594</v>
      </c>
      <c r="C4666" s="31" t="s">
        <v>25</v>
      </c>
      <c r="D4666" s="57">
        <v>14.58</v>
      </c>
      <c r="E4666" s="56">
        <v>14.92</v>
      </c>
    </row>
    <row r="4667" spans="1:5" ht="33.75" x14ac:dyDescent="0.25">
      <c r="A4667" s="51">
        <v>91872</v>
      </c>
      <c r="B4667" s="30" t="s">
        <v>3598</v>
      </c>
      <c r="C4667" s="31" t="s">
        <v>25</v>
      </c>
      <c r="D4667" s="57">
        <v>18.95</v>
      </c>
      <c r="E4667" s="56">
        <v>19.559999999999999</v>
      </c>
    </row>
    <row r="4668" spans="1:5" ht="33.75" x14ac:dyDescent="0.25">
      <c r="A4668" s="51">
        <v>91865</v>
      </c>
      <c r="B4668" s="30" t="s">
        <v>3591</v>
      </c>
      <c r="C4668" s="31" t="s">
        <v>25</v>
      </c>
      <c r="D4668" s="57">
        <v>19.899999999999999</v>
      </c>
      <c r="E4668" s="56">
        <v>20.399999999999999</v>
      </c>
    </row>
    <row r="4669" spans="1:5" ht="33.75" x14ac:dyDescent="0.25">
      <c r="A4669" s="51">
        <v>91869</v>
      </c>
      <c r="B4669" s="30" t="s">
        <v>3595</v>
      </c>
      <c r="C4669" s="31" t="s">
        <v>25</v>
      </c>
      <c r="D4669" s="57">
        <v>18.55</v>
      </c>
      <c r="E4669" s="56">
        <v>18.97</v>
      </c>
    </row>
    <row r="4670" spans="1:5" ht="33.75" x14ac:dyDescent="0.25">
      <c r="A4670" s="51">
        <v>91873</v>
      </c>
      <c r="B4670" s="30" t="s">
        <v>3599</v>
      </c>
      <c r="C4670" s="31" t="s">
        <v>25</v>
      </c>
      <c r="D4670" s="57">
        <v>22.92</v>
      </c>
      <c r="E4670" s="56">
        <v>23.6</v>
      </c>
    </row>
    <row r="4671" spans="1:5" ht="22.5" x14ac:dyDescent="0.25">
      <c r="A4671" s="51">
        <v>91981</v>
      </c>
      <c r="B4671" s="30" t="s">
        <v>3702</v>
      </c>
      <c r="C4671" s="31" t="s">
        <v>28</v>
      </c>
      <c r="D4671" s="57">
        <v>46.71</v>
      </c>
      <c r="E4671" s="56">
        <v>48.34</v>
      </c>
    </row>
    <row r="4672" spans="1:5" ht="22.5" x14ac:dyDescent="0.25">
      <c r="A4672" s="51">
        <v>91980</v>
      </c>
      <c r="B4672" s="30" t="s">
        <v>3701</v>
      </c>
      <c r="C4672" s="31" t="s">
        <v>28</v>
      </c>
      <c r="D4672" s="57">
        <v>36.229999999999997</v>
      </c>
      <c r="E4672" s="56">
        <v>37.47</v>
      </c>
    </row>
    <row r="4673" spans="1:5" ht="22.5" x14ac:dyDescent="0.25">
      <c r="A4673" s="51">
        <v>91979</v>
      </c>
      <c r="B4673" s="30" t="s">
        <v>3700</v>
      </c>
      <c r="C4673" s="31" t="s">
        <v>28</v>
      </c>
      <c r="D4673" s="57">
        <v>47.72</v>
      </c>
      <c r="E4673" s="56">
        <v>49.35</v>
      </c>
    </row>
    <row r="4674" spans="1:5" ht="22.5" x14ac:dyDescent="0.25">
      <c r="A4674" s="51">
        <v>91978</v>
      </c>
      <c r="B4674" s="30" t="s">
        <v>3699</v>
      </c>
      <c r="C4674" s="31" t="s">
        <v>28</v>
      </c>
      <c r="D4674" s="57">
        <v>37.24</v>
      </c>
      <c r="E4674" s="56">
        <v>38.479999999999997</v>
      </c>
    </row>
    <row r="4675" spans="1:5" ht="33.75" x14ac:dyDescent="0.25">
      <c r="A4675" s="51">
        <v>92029</v>
      </c>
      <c r="B4675" s="30" t="s">
        <v>3750</v>
      </c>
      <c r="C4675" s="31" t="s">
        <v>28</v>
      </c>
      <c r="D4675" s="57">
        <v>54.85</v>
      </c>
      <c r="E4675" s="56">
        <v>57.02</v>
      </c>
    </row>
    <row r="4676" spans="1:5" ht="33.75" x14ac:dyDescent="0.25">
      <c r="A4676" s="51">
        <v>92028</v>
      </c>
      <c r="B4676" s="30" t="s">
        <v>3749</v>
      </c>
      <c r="C4676" s="31" t="s">
        <v>28</v>
      </c>
      <c r="D4676" s="57">
        <v>44.37</v>
      </c>
      <c r="E4676" s="56">
        <v>46.15</v>
      </c>
    </row>
    <row r="4677" spans="1:5" ht="33.75" x14ac:dyDescent="0.25">
      <c r="A4677" s="51">
        <v>92031</v>
      </c>
      <c r="B4677" s="30" t="s">
        <v>3752</v>
      </c>
      <c r="C4677" s="31" t="s">
        <v>28</v>
      </c>
      <c r="D4677" s="57">
        <v>74.86</v>
      </c>
      <c r="E4677" s="56">
        <v>77.81</v>
      </c>
    </row>
    <row r="4678" spans="1:5" ht="33.75" x14ac:dyDescent="0.25">
      <c r="A4678" s="51">
        <v>92030</v>
      </c>
      <c r="B4678" s="30" t="s">
        <v>3751</v>
      </c>
      <c r="C4678" s="31" t="s">
        <v>28</v>
      </c>
      <c r="D4678" s="57">
        <v>64.38</v>
      </c>
      <c r="E4678" s="56">
        <v>66.94</v>
      </c>
    </row>
    <row r="4679" spans="1:5" ht="22.5" x14ac:dyDescent="0.25">
      <c r="A4679" s="51">
        <v>91955</v>
      </c>
      <c r="B4679" s="30" t="s">
        <v>3676</v>
      </c>
      <c r="C4679" s="31" t="s">
        <v>28</v>
      </c>
      <c r="D4679" s="57">
        <v>34.78</v>
      </c>
      <c r="E4679" s="56">
        <v>36.15</v>
      </c>
    </row>
    <row r="4680" spans="1:5" ht="22.5" x14ac:dyDescent="0.25">
      <c r="A4680" s="51">
        <v>91954</v>
      </c>
      <c r="B4680" s="30" t="s">
        <v>3675</v>
      </c>
      <c r="C4680" s="31" t="s">
        <v>28</v>
      </c>
      <c r="D4680" s="57">
        <v>24.3</v>
      </c>
      <c r="E4680" s="56">
        <v>25.28</v>
      </c>
    </row>
    <row r="4681" spans="1:5" ht="33.75" x14ac:dyDescent="0.25">
      <c r="A4681" s="51">
        <v>92033</v>
      </c>
      <c r="B4681" s="30" t="s">
        <v>3754</v>
      </c>
      <c r="C4681" s="31" t="s">
        <v>28</v>
      </c>
      <c r="D4681" s="57">
        <v>75.81</v>
      </c>
      <c r="E4681" s="56">
        <v>78.760000000000005</v>
      </c>
    </row>
    <row r="4682" spans="1:5" ht="33.75" x14ac:dyDescent="0.25">
      <c r="A4682" s="51">
        <v>92032</v>
      </c>
      <c r="B4682" s="30" t="s">
        <v>3753</v>
      </c>
      <c r="C4682" s="31" t="s">
        <v>28</v>
      </c>
      <c r="D4682" s="57">
        <v>65.33</v>
      </c>
      <c r="E4682" s="56">
        <v>67.89</v>
      </c>
    </row>
    <row r="4683" spans="1:5" ht="22.5" x14ac:dyDescent="0.25">
      <c r="A4683" s="51">
        <v>91961</v>
      </c>
      <c r="B4683" s="30" t="s">
        <v>3682</v>
      </c>
      <c r="C4683" s="31" t="s">
        <v>28</v>
      </c>
      <c r="D4683" s="57">
        <v>55.8</v>
      </c>
      <c r="E4683" s="56">
        <v>57.97</v>
      </c>
    </row>
    <row r="4684" spans="1:5" ht="22.5" x14ac:dyDescent="0.25">
      <c r="A4684" s="51">
        <v>91960</v>
      </c>
      <c r="B4684" s="30" t="s">
        <v>3681</v>
      </c>
      <c r="C4684" s="31" t="s">
        <v>28</v>
      </c>
      <c r="D4684" s="57">
        <v>45.32</v>
      </c>
      <c r="E4684" s="56">
        <v>47.1</v>
      </c>
    </row>
    <row r="4685" spans="1:5" ht="22.5" x14ac:dyDescent="0.25">
      <c r="A4685" s="51">
        <v>91969</v>
      </c>
      <c r="B4685" s="30" t="s">
        <v>3690</v>
      </c>
      <c r="C4685" s="31" t="s">
        <v>28</v>
      </c>
      <c r="D4685" s="57">
        <v>76.760000000000005</v>
      </c>
      <c r="E4685" s="56">
        <v>79.709999999999994</v>
      </c>
    </row>
    <row r="4686" spans="1:5" ht="22.5" x14ac:dyDescent="0.25">
      <c r="A4686" s="51">
        <v>91968</v>
      </c>
      <c r="B4686" s="30" t="s">
        <v>3689</v>
      </c>
      <c r="C4686" s="31" t="s">
        <v>28</v>
      </c>
      <c r="D4686" s="57">
        <v>66.28</v>
      </c>
      <c r="E4686" s="56">
        <v>68.84</v>
      </c>
    </row>
    <row r="4687" spans="1:5" ht="33.75" x14ac:dyDescent="0.25">
      <c r="A4687" s="51">
        <v>91985</v>
      </c>
      <c r="B4687" s="30" t="s">
        <v>3706</v>
      </c>
      <c r="C4687" s="31" t="s">
        <v>28</v>
      </c>
      <c r="D4687" s="57">
        <v>27.59</v>
      </c>
      <c r="E4687" s="56">
        <v>28.7</v>
      </c>
    </row>
    <row r="4688" spans="1:5" ht="22.5" x14ac:dyDescent="0.25">
      <c r="A4688" s="51">
        <v>91984</v>
      </c>
      <c r="B4688" s="30" t="s">
        <v>3705</v>
      </c>
      <c r="C4688" s="31" t="s">
        <v>28</v>
      </c>
      <c r="D4688" s="57">
        <v>17.11</v>
      </c>
      <c r="E4688" s="56">
        <v>17.829999999999998</v>
      </c>
    </row>
    <row r="4689" spans="1:5" ht="33.75" x14ac:dyDescent="0.25">
      <c r="A4689" s="51">
        <v>91989</v>
      </c>
      <c r="B4689" s="30" t="s">
        <v>3710</v>
      </c>
      <c r="C4689" s="31" t="s">
        <v>28</v>
      </c>
      <c r="D4689" s="57">
        <v>30.98</v>
      </c>
      <c r="E4689" s="56">
        <v>32.090000000000003</v>
      </c>
    </row>
    <row r="4690" spans="1:5" ht="22.5" x14ac:dyDescent="0.25">
      <c r="A4690" s="51">
        <v>91988</v>
      </c>
      <c r="B4690" s="30" t="s">
        <v>3709</v>
      </c>
      <c r="C4690" s="31" t="s">
        <v>28</v>
      </c>
      <c r="D4690" s="57">
        <v>20.5</v>
      </c>
      <c r="E4690" s="56">
        <v>21.22</v>
      </c>
    </row>
    <row r="4691" spans="1:5" ht="33.75" x14ac:dyDescent="0.25">
      <c r="A4691" s="51">
        <v>92023</v>
      </c>
      <c r="B4691" s="30" t="s">
        <v>3744</v>
      </c>
      <c r="C4691" s="31" t="s">
        <v>28</v>
      </c>
      <c r="D4691" s="57">
        <v>48.55</v>
      </c>
      <c r="E4691" s="56">
        <v>50.45</v>
      </c>
    </row>
    <row r="4692" spans="1:5" ht="33.75" x14ac:dyDescent="0.25">
      <c r="A4692" s="51">
        <v>92022</v>
      </c>
      <c r="B4692" s="30" t="s">
        <v>3743</v>
      </c>
      <c r="C4692" s="31" t="s">
        <v>28</v>
      </c>
      <c r="D4692" s="57">
        <v>38.07</v>
      </c>
      <c r="E4692" s="56">
        <v>39.58</v>
      </c>
    </row>
    <row r="4693" spans="1:5" ht="33.75" x14ac:dyDescent="0.25">
      <c r="A4693" s="51">
        <v>92025</v>
      </c>
      <c r="B4693" s="30" t="s">
        <v>3746</v>
      </c>
      <c r="C4693" s="31" t="s">
        <v>28</v>
      </c>
      <c r="D4693" s="57">
        <v>68.61</v>
      </c>
      <c r="E4693" s="56">
        <v>71.31</v>
      </c>
    </row>
    <row r="4694" spans="1:5" ht="33.75" x14ac:dyDescent="0.25">
      <c r="A4694" s="51">
        <v>92024</v>
      </c>
      <c r="B4694" s="30" t="s">
        <v>3745</v>
      </c>
      <c r="C4694" s="31" t="s">
        <v>28</v>
      </c>
      <c r="D4694" s="57">
        <v>58.13</v>
      </c>
      <c r="E4694" s="56">
        <v>60.44</v>
      </c>
    </row>
    <row r="4695" spans="1:5" ht="33.75" x14ac:dyDescent="0.25">
      <c r="A4695" s="51">
        <v>91957</v>
      </c>
      <c r="B4695" s="30" t="s">
        <v>3678</v>
      </c>
      <c r="C4695" s="31" t="s">
        <v>28</v>
      </c>
      <c r="D4695" s="57">
        <v>49.5</v>
      </c>
      <c r="E4695" s="56">
        <v>51.4</v>
      </c>
    </row>
    <row r="4696" spans="1:5" ht="33.75" x14ac:dyDescent="0.25">
      <c r="A4696" s="51">
        <v>91956</v>
      </c>
      <c r="B4696" s="30" t="s">
        <v>3677</v>
      </c>
      <c r="C4696" s="31" t="s">
        <v>28</v>
      </c>
      <c r="D4696" s="57">
        <v>39.020000000000003</v>
      </c>
      <c r="E4696" s="56">
        <v>40.53</v>
      </c>
    </row>
    <row r="4697" spans="1:5" ht="33.75" x14ac:dyDescent="0.25">
      <c r="A4697" s="51">
        <v>91963</v>
      </c>
      <c r="B4697" s="30" t="s">
        <v>3684</v>
      </c>
      <c r="C4697" s="31" t="s">
        <v>28</v>
      </c>
      <c r="D4697" s="57">
        <v>70.510000000000005</v>
      </c>
      <c r="E4697" s="56">
        <v>73.209999999999994</v>
      </c>
    </row>
    <row r="4698" spans="1:5" ht="33.75" x14ac:dyDescent="0.25">
      <c r="A4698" s="51">
        <v>91962</v>
      </c>
      <c r="B4698" s="30" t="s">
        <v>3683</v>
      </c>
      <c r="C4698" s="31" t="s">
        <v>28</v>
      </c>
      <c r="D4698" s="57">
        <v>60.03</v>
      </c>
      <c r="E4698" s="56">
        <v>62.34</v>
      </c>
    </row>
    <row r="4699" spans="1:5" ht="22.5" x14ac:dyDescent="0.25">
      <c r="A4699" s="51">
        <v>91953</v>
      </c>
      <c r="B4699" s="30" t="s">
        <v>3674</v>
      </c>
      <c r="C4699" s="31" t="s">
        <v>28</v>
      </c>
      <c r="D4699" s="57">
        <v>28.53</v>
      </c>
      <c r="E4699" s="56">
        <v>29.64</v>
      </c>
    </row>
    <row r="4700" spans="1:5" ht="22.5" x14ac:dyDescent="0.25">
      <c r="A4700" s="51">
        <v>91952</v>
      </c>
      <c r="B4700" s="30" t="s">
        <v>3673</v>
      </c>
      <c r="C4700" s="31" t="s">
        <v>28</v>
      </c>
      <c r="D4700" s="57">
        <v>18.05</v>
      </c>
      <c r="E4700" s="56">
        <v>18.77</v>
      </c>
    </row>
    <row r="4701" spans="1:5" ht="33.75" x14ac:dyDescent="0.25">
      <c r="A4701" s="51">
        <v>92035</v>
      </c>
      <c r="B4701" s="30" t="s">
        <v>3756</v>
      </c>
      <c r="C4701" s="31" t="s">
        <v>28</v>
      </c>
      <c r="D4701" s="57">
        <v>69.56</v>
      </c>
      <c r="E4701" s="56">
        <v>72.260000000000005</v>
      </c>
    </row>
    <row r="4702" spans="1:5" ht="33.75" x14ac:dyDescent="0.25">
      <c r="A4702" s="51">
        <v>92034</v>
      </c>
      <c r="B4702" s="30" t="s">
        <v>3755</v>
      </c>
      <c r="C4702" s="31" t="s">
        <v>28</v>
      </c>
      <c r="D4702" s="57">
        <v>59.08</v>
      </c>
      <c r="E4702" s="56">
        <v>61.39</v>
      </c>
    </row>
    <row r="4703" spans="1:5" ht="33.75" x14ac:dyDescent="0.25">
      <c r="A4703" s="51">
        <v>92027</v>
      </c>
      <c r="B4703" s="30" t="s">
        <v>3748</v>
      </c>
      <c r="C4703" s="31" t="s">
        <v>28</v>
      </c>
      <c r="D4703" s="57">
        <v>63.33</v>
      </c>
      <c r="E4703" s="56">
        <v>65.739999999999995</v>
      </c>
    </row>
    <row r="4704" spans="1:5" ht="33.75" x14ac:dyDescent="0.25">
      <c r="A4704" s="51">
        <v>92026</v>
      </c>
      <c r="B4704" s="30" t="s">
        <v>3747</v>
      </c>
      <c r="C4704" s="31" t="s">
        <v>28</v>
      </c>
      <c r="D4704" s="57">
        <v>52.85</v>
      </c>
      <c r="E4704" s="56">
        <v>54.87</v>
      </c>
    </row>
    <row r="4705" spans="1:5" ht="33.75" x14ac:dyDescent="0.25">
      <c r="A4705" s="51">
        <v>91965</v>
      </c>
      <c r="B4705" s="30" t="s">
        <v>3686</v>
      </c>
      <c r="C4705" s="31" t="s">
        <v>28</v>
      </c>
      <c r="D4705" s="57">
        <v>64.28</v>
      </c>
      <c r="E4705" s="56">
        <v>66.69</v>
      </c>
    </row>
    <row r="4706" spans="1:5" ht="33.75" x14ac:dyDescent="0.25">
      <c r="A4706" s="51">
        <v>91964</v>
      </c>
      <c r="B4706" s="30" t="s">
        <v>3685</v>
      </c>
      <c r="C4706" s="31" t="s">
        <v>28</v>
      </c>
      <c r="D4706" s="57">
        <v>53.8</v>
      </c>
      <c r="E4706" s="56">
        <v>55.82</v>
      </c>
    </row>
    <row r="4707" spans="1:5" ht="33.75" x14ac:dyDescent="0.25">
      <c r="A4707" s="51">
        <v>91973</v>
      </c>
      <c r="B4707" s="30" t="s">
        <v>3694</v>
      </c>
      <c r="C4707" s="31" t="s">
        <v>28</v>
      </c>
      <c r="D4707" s="57">
        <v>90.19</v>
      </c>
      <c r="E4707" s="56">
        <v>93.51</v>
      </c>
    </row>
    <row r="4708" spans="1:5" ht="33.75" x14ac:dyDescent="0.25">
      <c r="A4708" s="51">
        <v>91972</v>
      </c>
      <c r="B4708" s="30" t="s">
        <v>3693</v>
      </c>
      <c r="C4708" s="31" t="s">
        <v>28</v>
      </c>
      <c r="D4708" s="57">
        <v>75.23</v>
      </c>
      <c r="E4708" s="56">
        <v>78.08</v>
      </c>
    </row>
    <row r="4709" spans="1:5" ht="22.5" x14ac:dyDescent="0.25">
      <c r="A4709" s="51">
        <v>91959</v>
      </c>
      <c r="B4709" s="30" t="s">
        <v>3680</v>
      </c>
      <c r="C4709" s="31" t="s">
        <v>28</v>
      </c>
      <c r="D4709" s="57">
        <v>43.31</v>
      </c>
      <c r="E4709" s="56">
        <v>44.94</v>
      </c>
    </row>
    <row r="4710" spans="1:5" ht="22.5" x14ac:dyDescent="0.25">
      <c r="A4710" s="51">
        <v>91958</v>
      </c>
      <c r="B4710" s="30" t="s">
        <v>3679</v>
      </c>
      <c r="C4710" s="31" t="s">
        <v>28</v>
      </c>
      <c r="D4710" s="57">
        <v>32.83</v>
      </c>
      <c r="E4710" s="56">
        <v>34.07</v>
      </c>
    </row>
    <row r="4711" spans="1:5" ht="33.75" x14ac:dyDescent="0.25">
      <c r="A4711" s="51">
        <v>91971</v>
      </c>
      <c r="B4711" s="30" t="s">
        <v>3692</v>
      </c>
      <c r="C4711" s="31" t="s">
        <v>28</v>
      </c>
      <c r="D4711" s="57">
        <v>83.89</v>
      </c>
      <c r="E4711" s="56">
        <v>86.94</v>
      </c>
    </row>
    <row r="4712" spans="1:5" ht="33.75" x14ac:dyDescent="0.25">
      <c r="A4712" s="51">
        <v>91970</v>
      </c>
      <c r="B4712" s="30" t="s">
        <v>3691</v>
      </c>
      <c r="C4712" s="31" t="s">
        <v>28</v>
      </c>
      <c r="D4712" s="57">
        <v>68.930000000000007</v>
      </c>
      <c r="E4712" s="56">
        <v>71.510000000000005</v>
      </c>
    </row>
    <row r="4713" spans="1:5" ht="22.5" x14ac:dyDescent="0.25">
      <c r="A4713" s="51">
        <v>91967</v>
      </c>
      <c r="B4713" s="30" t="s">
        <v>3688</v>
      </c>
      <c r="C4713" s="31" t="s">
        <v>28</v>
      </c>
      <c r="D4713" s="57">
        <v>58.08</v>
      </c>
      <c r="E4713" s="56">
        <v>60.25</v>
      </c>
    </row>
    <row r="4714" spans="1:5" ht="22.5" x14ac:dyDescent="0.25">
      <c r="A4714" s="51">
        <v>91966</v>
      </c>
      <c r="B4714" s="30" t="s">
        <v>3687</v>
      </c>
      <c r="C4714" s="31" t="s">
        <v>28</v>
      </c>
      <c r="D4714" s="57">
        <v>47.6</v>
      </c>
      <c r="E4714" s="56">
        <v>49.38</v>
      </c>
    </row>
    <row r="4715" spans="1:5" ht="22.5" x14ac:dyDescent="0.25">
      <c r="A4715" s="51">
        <v>91975</v>
      </c>
      <c r="B4715" s="30" t="s">
        <v>3696</v>
      </c>
      <c r="C4715" s="31" t="s">
        <v>28</v>
      </c>
      <c r="D4715" s="57">
        <v>77.650000000000006</v>
      </c>
      <c r="E4715" s="56">
        <v>80.44</v>
      </c>
    </row>
    <row r="4716" spans="1:5" ht="22.5" x14ac:dyDescent="0.25">
      <c r="A4716" s="51">
        <v>91974</v>
      </c>
      <c r="B4716" s="30" t="s">
        <v>3695</v>
      </c>
      <c r="C4716" s="31" t="s">
        <v>28</v>
      </c>
      <c r="D4716" s="57">
        <v>62.69</v>
      </c>
      <c r="E4716" s="56">
        <v>65.010000000000005</v>
      </c>
    </row>
    <row r="4717" spans="1:5" ht="22.5" x14ac:dyDescent="0.25">
      <c r="A4717" s="51">
        <v>91977</v>
      </c>
      <c r="B4717" s="30" t="s">
        <v>3698</v>
      </c>
      <c r="C4717" s="31" t="s">
        <v>28</v>
      </c>
      <c r="D4717" s="57">
        <v>107.25</v>
      </c>
      <c r="E4717" s="56">
        <v>111.09</v>
      </c>
    </row>
    <row r="4718" spans="1:5" ht="22.5" x14ac:dyDescent="0.25">
      <c r="A4718" s="51">
        <v>91976</v>
      </c>
      <c r="B4718" s="30" t="s">
        <v>3697</v>
      </c>
      <c r="C4718" s="31" t="s">
        <v>28</v>
      </c>
      <c r="D4718" s="57">
        <v>92.29</v>
      </c>
      <c r="E4718" s="56">
        <v>95.66</v>
      </c>
    </row>
    <row r="4719" spans="1:5" ht="33.75" x14ac:dyDescent="0.25">
      <c r="A4719" s="51">
        <v>91874</v>
      </c>
      <c r="B4719" s="30" t="s">
        <v>3600</v>
      </c>
      <c r="C4719" s="31" t="s">
        <v>28</v>
      </c>
      <c r="D4719" s="57">
        <v>7.52</v>
      </c>
      <c r="E4719" s="56">
        <v>7.89</v>
      </c>
    </row>
    <row r="4720" spans="1:5" ht="33.75" x14ac:dyDescent="0.25">
      <c r="A4720" s="51">
        <v>91878</v>
      </c>
      <c r="B4720" s="30" t="s">
        <v>3604</v>
      </c>
      <c r="C4720" s="31" t="s">
        <v>28</v>
      </c>
      <c r="D4720" s="57">
        <v>5.97</v>
      </c>
      <c r="E4720" s="56">
        <v>6.26</v>
      </c>
    </row>
    <row r="4721" spans="1:5" ht="33.75" x14ac:dyDescent="0.25">
      <c r="A4721" s="51">
        <v>91882</v>
      </c>
      <c r="B4721" s="30" t="s">
        <v>3608</v>
      </c>
      <c r="C4721" s="31" t="s">
        <v>28</v>
      </c>
      <c r="D4721" s="57">
        <v>10.7</v>
      </c>
      <c r="E4721" s="56">
        <v>11.26</v>
      </c>
    </row>
    <row r="4722" spans="1:5" ht="33.75" x14ac:dyDescent="0.25">
      <c r="A4722" s="51">
        <v>91875</v>
      </c>
      <c r="B4722" s="30" t="s">
        <v>3601</v>
      </c>
      <c r="C4722" s="31" t="s">
        <v>28</v>
      </c>
      <c r="D4722" s="57">
        <v>8.91</v>
      </c>
      <c r="E4722" s="56">
        <v>9.33</v>
      </c>
    </row>
    <row r="4723" spans="1:5" ht="33.75" x14ac:dyDescent="0.25">
      <c r="A4723" s="51">
        <v>91879</v>
      </c>
      <c r="B4723" s="30" t="s">
        <v>3605</v>
      </c>
      <c r="C4723" s="31" t="s">
        <v>28</v>
      </c>
      <c r="D4723" s="57">
        <v>7.36</v>
      </c>
      <c r="E4723" s="56">
        <v>7.7</v>
      </c>
    </row>
    <row r="4724" spans="1:5" ht="33.75" x14ac:dyDescent="0.25">
      <c r="A4724" s="51">
        <v>91884</v>
      </c>
      <c r="B4724" s="30" t="s">
        <v>3609</v>
      </c>
      <c r="C4724" s="31" t="s">
        <v>28</v>
      </c>
      <c r="D4724" s="57">
        <v>12.09</v>
      </c>
      <c r="E4724" s="56">
        <v>12.7</v>
      </c>
    </row>
    <row r="4725" spans="1:5" ht="33.75" x14ac:dyDescent="0.25">
      <c r="A4725" s="51">
        <v>91876</v>
      </c>
      <c r="B4725" s="30" t="s">
        <v>3602</v>
      </c>
      <c r="C4725" s="31" t="s">
        <v>28</v>
      </c>
      <c r="D4725" s="57">
        <v>10.78</v>
      </c>
      <c r="E4725" s="56">
        <v>11.27</v>
      </c>
    </row>
    <row r="4726" spans="1:5" ht="33.75" x14ac:dyDescent="0.25">
      <c r="A4726" s="51">
        <v>91880</v>
      </c>
      <c r="B4726" s="30" t="s">
        <v>3606</v>
      </c>
      <c r="C4726" s="31" t="s">
        <v>28</v>
      </c>
      <c r="D4726" s="57">
        <v>9.23</v>
      </c>
      <c r="E4726" s="56">
        <v>9.64</v>
      </c>
    </row>
    <row r="4727" spans="1:5" ht="33.75" x14ac:dyDescent="0.25">
      <c r="A4727" s="51">
        <v>91885</v>
      </c>
      <c r="B4727" s="30" t="s">
        <v>3610</v>
      </c>
      <c r="C4727" s="31" t="s">
        <v>28</v>
      </c>
      <c r="D4727" s="57">
        <v>13.9</v>
      </c>
      <c r="E4727" s="56">
        <v>14.58</v>
      </c>
    </row>
    <row r="4728" spans="1:5" ht="33.75" x14ac:dyDescent="0.25">
      <c r="A4728" s="51">
        <v>91877</v>
      </c>
      <c r="B4728" s="30" t="s">
        <v>3603</v>
      </c>
      <c r="C4728" s="31" t="s">
        <v>28</v>
      </c>
      <c r="D4728" s="57">
        <v>13.42</v>
      </c>
      <c r="E4728" s="56">
        <v>14</v>
      </c>
    </row>
    <row r="4729" spans="1:5" ht="33.75" x14ac:dyDescent="0.25">
      <c r="A4729" s="51">
        <v>91881</v>
      </c>
      <c r="B4729" s="30" t="s">
        <v>3607</v>
      </c>
      <c r="C4729" s="31" t="s">
        <v>28</v>
      </c>
      <c r="D4729" s="57">
        <v>11.88</v>
      </c>
      <c r="E4729" s="56">
        <v>12.37</v>
      </c>
    </row>
    <row r="4730" spans="1:5" ht="33.75" x14ac:dyDescent="0.25">
      <c r="A4730" s="51">
        <v>91886</v>
      </c>
      <c r="B4730" s="30" t="s">
        <v>3611</v>
      </c>
      <c r="C4730" s="31" t="s">
        <v>28</v>
      </c>
      <c r="D4730" s="57">
        <v>16.5</v>
      </c>
      <c r="E4730" s="56">
        <v>17.260000000000002</v>
      </c>
    </row>
    <row r="4731" spans="1:5" ht="33.75" x14ac:dyDescent="0.25">
      <c r="A4731" s="51">
        <v>91945</v>
      </c>
      <c r="B4731" s="30" t="s">
        <v>3667</v>
      </c>
      <c r="C4731" s="31" t="s">
        <v>28</v>
      </c>
      <c r="D4731" s="57">
        <v>13.6</v>
      </c>
      <c r="E4731" s="56">
        <v>14.18</v>
      </c>
    </row>
    <row r="4732" spans="1:5" ht="33.75" x14ac:dyDescent="0.25">
      <c r="A4732" s="51">
        <v>91947</v>
      </c>
      <c r="B4732" s="30" t="s">
        <v>3669</v>
      </c>
      <c r="C4732" s="31" t="s">
        <v>28</v>
      </c>
      <c r="D4732" s="57">
        <v>8.52</v>
      </c>
      <c r="E4732" s="56">
        <v>8.7899999999999991</v>
      </c>
    </row>
    <row r="4733" spans="1:5" ht="33.75" x14ac:dyDescent="0.25">
      <c r="A4733" s="51">
        <v>91946</v>
      </c>
      <c r="B4733" s="30" t="s">
        <v>3668</v>
      </c>
      <c r="C4733" s="31" t="s">
        <v>28</v>
      </c>
      <c r="D4733" s="57">
        <v>10.48</v>
      </c>
      <c r="E4733" s="56">
        <v>10.87</v>
      </c>
    </row>
    <row r="4734" spans="1:5" ht="33.75" x14ac:dyDescent="0.25">
      <c r="A4734" s="51">
        <v>91949</v>
      </c>
      <c r="B4734" s="30" t="s">
        <v>3670</v>
      </c>
      <c r="C4734" s="31" t="s">
        <v>28</v>
      </c>
      <c r="D4734" s="57">
        <v>18.78</v>
      </c>
      <c r="E4734" s="56">
        <v>19.47</v>
      </c>
    </row>
    <row r="4735" spans="1:5" ht="33.75" x14ac:dyDescent="0.25">
      <c r="A4735" s="51">
        <v>91951</v>
      </c>
      <c r="B4735" s="30" t="s">
        <v>3672</v>
      </c>
      <c r="C4735" s="31" t="s">
        <v>28</v>
      </c>
      <c r="D4735" s="57">
        <v>12.68</v>
      </c>
      <c r="E4735" s="56">
        <v>13.01</v>
      </c>
    </row>
    <row r="4736" spans="1:5" ht="33.75" x14ac:dyDescent="0.25">
      <c r="A4736" s="51">
        <v>91950</v>
      </c>
      <c r="B4736" s="30" t="s">
        <v>3671</v>
      </c>
      <c r="C4736" s="31" t="s">
        <v>28</v>
      </c>
      <c r="D4736" s="57">
        <v>14.96</v>
      </c>
      <c r="E4736" s="56">
        <v>15.43</v>
      </c>
    </row>
    <row r="4737" spans="1:5" ht="22.5" x14ac:dyDescent="0.25">
      <c r="A4737" s="51">
        <v>91992</v>
      </c>
      <c r="B4737" s="30" t="s">
        <v>3713</v>
      </c>
      <c r="C4737" s="31" t="s">
        <v>28</v>
      </c>
      <c r="D4737" s="57">
        <v>44.12</v>
      </c>
      <c r="E4737" s="56">
        <v>46.09</v>
      </c>
    </row>
    <row r="4738" spans="1:5" ht="22.5" x14ac:dyDescent="0.25">
      <c r="A4738" s="51">
        <v>91990</v>
      </c>
      <c r="B4738" s="30" t="s">
        <v>3711</v>
      </c>
      <c r="C4738" s="31" t="s">
        <v>28</v>
      </c>
      <c r="D4738" s="57">
        <v>33.64</v>
      </c>
      <c r="E4738" s="56">
        <v>35.22</v>
      </c>
    </row>
    <row r="4739" spans="1:5" ht="22.5" x14ac:dyDescent="0.25">
      <c r="A4739" s="51">
        <v>91993</v>
      </c>
      <c r="B4739" s="30" t="s">
        <v>3714</v>
      </c>
      <c r="C4739" s="31" t="s">
        <v>28</v>
      </c>
      <c r="D4739" s="57">
        <v>45.95</v>
      </c>
      <c r="E4739" s="56">
        <v>47.92</v>
      </c>
    </row>
    <row r="4740" spans="1:5" ht="22.5" x14ac:dyDescent="0.25">
      <c r="A4740" s="51">
        <v>91991</v>
      </c>
      <c r="B4740" s="30" t="s">
        <v>3712</v>
      </c>
      <c r="C4740" s="31" t="s">
        <v>28</v>
      </c>
      <c r="D4740" s="57">
        <v>35.47</v>
      </c>
      <c r="E4740" s="56">
        <v>37.049999999999997</v>
      </c>
    </row>
    <row r="4741" spans="1:5" ht="22.5" x14ac:dyDescent="0.25">
      <c r="A4741" s="51">
        <v>92000</v>
      </c>
      <c r="B4741" s="30" t="s">
        <v>3721</v>
      </c>
      <c r="C4741" s="31" t="s">
        <v>28</v>
      </c>
      <c r="D4741" s="57">
        <v>29.85</v>
      </c>
      <c r="E4741" s="56">
        <v>30.99</v>
      </c>
    </row>
    <row r="4742" spans="1:5" ht="22.5" x14ac:dyDescent="0.25">
      <c r="A4742" s="51">
        <v>91998</v>
      </c>
      <c r="B4742" s="30" t="s">
        <v>3719</v>
      </c>
      <c r="C4742" s="31" t="s">
        <v>28</v>
      </c>
      <c r="D4742" s="57">
        <v>19.37</v>
      </c>
      <c r="E4742" s="56">
        <v>20.12</v>
      </c>
    </row>
    <row r="4743" spans="1:5" ht="22.5" x14ac:dyDescent="0.25">
      <c r="A4743" s="51">
        <v>92001</v>
      </c>
      <c r="B4743" s="30" t="s">
        <v>3722</v>
      </c>
      <c r="C4743" s="31" t="s">
        <v>28</v>
      </c>
      <c r="D4743" s="57">
        <v>31.68</v>
      </c>
      <c r="E4743" s="56">
        <v>32.82</v>
      </c>
    </row>
    <row r="4744" spans="1:5" ht="22.5" x14ac:dyDescent="0.25">
      <c r="A4744" s="51">
        <v>91999</v>
      </c>
      <c r="B4744" s="30" t="s">
        <v>3720</v>
      </c>
      <c r="C4744" s="31" t="s">
        <v>28</v>
      </c>
      <c r="D4744" s="57">
        <v>21.2</v>
      </c>
      <c r="E4744" s="56">
        <v>21.95</v>
      </c>
    </row>
    <row r="4745" spans="1:5" ht="22.5" x14ac:dyDescent="0.25">
      <c r="A4745" s="51">
        <v>92008</v>
      </c>
      <c r="B4745" s="30" t="s">
        <v>3729</v>
      </c>
      <c r="C4745" s="31" t="s">
        <v>28</v>
      </c>
      <c r="D4745" s="57">
        <v>45.89</v>
      </c>
      <c r="E4745" s="56">
        <v>47.58</v>
      </c>
    </row>
    <row r="4746" spans="1:5" ht="22.5" x14ac:dyDescent="0.25">
      <c r="A4746" s="51">
        <v>92006</v>
      </c>
      <c r="B4746" s="30" t="s">
        <v>3727</v>
      </c>
      <c r="C4746" s="31" t="s">
        <v>28</v>
      </c>
      <c r="D4746" s="57">
        <v>35.409999999999997</v>
      </c>
      <c r="E4746" s="56">
        <v>36.71</v>
      </c>
    </row>
    <row r="4747" spans="1:5" ht="22.5" x14ac:dyDescent="0.25">
      <c r="A4747" s="51">
        <v>92009</v>
      </c>
      <c r="B4747" s="30" t="s">
        <v>3730</v>
      </c>
      <c r="C4747" s="31" t="s">
        <v>28</v>
      </c>
      <c r="D4747" s="57">
        <v>49.55</v>
      </c>
      <c r="E4747" s="56">
        <v>51.24</v>
      </c>
    </row>
    <row r="4748" spans="1:5" ht="22.5" x14ac:dyDescent="0.25">
      <c r="A4748" s="51">
        <v>92007</v>
      </c>
      <c r="B4748" s="30" t="s">
        <v>3728</v>
      </c>
      <c r="C4748" s="31" t="s">
        <v>28</v>
      </c>
      <c r="D4748" s="57">
        <v>39.07</v>
      </c>
      <c r="E4748" s="56">
        <v>40.369999999999997</v>
      </c>
    </row>
    <row r="4749" spans="1:5" ht="22.5" x14ac:dyDescent="0.25">
      <c r="A4749" s="51">
        <v>92016</v>
      </c>
      <c r="B4749" s="30" t="s">
        <v>3737</v>
      </c>
      <c r="C4749" s="31" t="s">
        <v>28</v>
      </c>
      <c r="D4749" s="57">
        <v>61.93</v>
      </c>
      <c r="E4749" s="56">
        <v>64.19</v>
      </c>
    </row>
    <row r="4750" spans="1:5" ht="22.5" x14ac:dyDescent="0.25">
      <c r="A4750" s="51">
        <v>92014</v>
      </c>
      <c r="B4750" s="30" t="s">
        <v>3735</v>
      </c>
      <c r="C4750" s="31" t="s">
        <v>28</v>
      </c>
      <c r="D4750" s="57">
        <v>51.45</v>
      </c>
      <c r="E4750" s="56">
        <v>53.32</v>
      </c>
    </row>
    <row r="4751" spans="1:5" ht="22.5" x14ac:dyDescent="0.25">
      <c r="A4751" s="51">
        <v>92017</v>
      </c>
      <c r="B4751" s="30" t="s">
        <v>3738</v>
      </c>
      <c r="C4751" s="31" t="s">
        <v>28</v>
      </c>
      <c r="D4751" s="57">
        <v>67.42</v>
      </c>
      <c r="E4751" s="56">
        <v>69.680000000000007</v>
      </c>
    </row>
    <row r="4752" spans="1:5" ht="22.5" x14ac:dyDescent="0.25">
      <c r="A4752" s="51">
        <v>92015</v>
      </c>
      <c r="B4752" s="30" t="s">
        <v>3736</v>
      </c>
      <c r="C4752" s="31" t="s">
        <v>28</v>
      </c>
      <c r="D4752" s="57">
        <v>56.94</v>
      </c>
      <c r="E4752" s="56">
        <v>58.81</v>
      </c>
    </row>
    <row r="4753" spans="1:5" ht="22.5" x14ac:dyDescent="0.25">
      <c r="A4753" s="51">
        <v>92019</v>
      </c>
      <c r="B4753" s="30" t="s">
        <v>3740</v>
      </c>
      <c r="C4753" s="31" t="s">
        <v>28</v>
      </c>
      <c r="D4753" s="57">
        <v>83.04</v>
      </c>
      <c r="E4753" s="56">
        <v>85.96</v>
      </c>
    </row>
    <row r="4754" spans="1:5" ht="22.5" x14ac:dyDescent="0.25">
      <c r="A4754" s="51">
        <v>92018</v>
      </c>
      <c r="B4754" s="30" t="s">
        <v>3739</v>
      </c>
      <c r="C4754" s="31" t="s">
        <v>28</v>
      </c>
      <c r="D4754" s="57">
        <v>68.08</v>
      </c>
      <c r="E4754" s="56">
        <v>70.53</v>
      </c>
    </row>
    <row r="4755" spans="1:5" ht="22.5" x14ac:dyDescent="0.25">
      <c r="A4755" s="51">
        <v>92021</v>
      </c>
      <c r="B4755" s="30" t="s">
        <v>3742</v>
      </c>
      <c r="C4755" s="31" t="s">
        <v>28</v>
      </c>
      <c r="D4755" s="57">
        <v>115.38</v>
      </c>
      <c r="E4755" s="56">
        <v>119.43</v>
      </c>
    </row>
    <row r="4756" spans="1:5" ht="22.5" x14ac:dyDescent="0.25">
      <c r="A4756" s="51">
        <v>92020</v>
      </c>
      <c r="B4756" s="30" t="s">
        <v>3741</v>
      </c>
      <c r="C4756" s="31" t="s">
        <v>28</v>
      </c>
      <c r="D4756" s="57">
        <v>100.42</v>
      </c>
      <c r="E4756" s="56">
        <v>104</v>
      </c>
    </row>
    <row r="4757" spans="1:5" ht="22.5" x14ac:dyDescent="0.25">
      <c r="A4757" s="51">
        <v>91996</v>
      </c>
      <c r="B4757" s="30" t="s">
        <v>3717</v>
      </c>
      <c r="C4757" s="31" t="s">
        <v>28</v>
      </c>
      <c r="D4757" s="57">
        <v>33.83</v>
      </c>
      <c r="E4757" s="56">
        <v>35.200000000000003</v>
      </c>
    </row>
    <row r="4758" spans="1:5" ht="22.5" x14ac:dyDescent="0.25">
      <c r="A4758" s="51">
        <v>91994</v>
      </c>
      <c r="B4758" s="30" t="s">
        <v>3715</v>
      </c>
      <c r="C4758" s="31" t="s">
        <v>28</v>
      </c>
      <c r="D4758" s="57">
        <v>23.35</v>
      </c>
      <c r="E4758" s="56">
        <v>24.33</v>
      </c>
    </row>
    <row r="4759" spans="1:5" ht="22.5" x14ac:dyDescent="0.25">
      <c r="A4759" s="51">
        <v>91997</v>
      </c>
      <c r="B4759" s="30" t="s">
        <v>3718</v>
      </c>
      <c r="C4759" s="31" t="s">
        <v>28</v>
      </c>
      <c r="D4759" s="57">
        <v>35.659999999999997</v>
      </c>
      <c r="E4759" s="56">
        <v>37.03</v>
      </c>
    </row>
    <row r="4760" spans="1:5" ht="22.5" x14ac:dyDescent="0.25">
      <c r="A4760" s="51">
        <v>91995</v>
      </c>
      <c r="B4760" s="30" t="s">
        <v>3716</v>
      </c>
      <c r="C4760" s="31" t="s">
        <v>28</v>
      </c>
      <c r="D4760" s="57">
        <v>25.18</v>
      </c>
      <c r="E4760" s="56">
        <v>26.16</v>
      </c>
    </row>
    <row r="4761" spans="1:5" ht="22.5" x14ac:dyDescent="0.25">
      <c r="A4761" s="51">
        <v>92004</v>
      </c>
      <c r="B4761" s="30" t="s">
        <v>3725</v>
      </c>
      <c r="C4761" s="31" t="s">
        <v>28</v>
      </c>
      <c r="D4761" s="57">
        <v>53.9</v>
      </c>
      <c r="E4761" s="56">
        <v>56.07</v>
      </c>
    </row>
    <row r="4762" spans="1:5" ht="22.5" x14ac:dyDescent="0.25">
      <c r="A4762" s="51">
        <v>92002</v>
      </c>
      <c r="B4762" s="30" t="s">
        <v>3723</v>
      </c>
      <c r="C4762" s="31" t="s">
        <v>28</v>
      </c>
      <c r="D4762" s="57">
        <v>43.42</v>
      </c>
      <c r="E4762" s="56">
        <v>45.2</v>
      </c>
    </row>
    <row r="4763" spans="1:5" ht="22.5" x14ac:dyDescent="0.25">
      <c r="A4763" s="51">
        <v>92005</v>
      </c>
      <c r="B4763" s="30" t="s">
        <v>3726</v>
      </c>
      <c r="C4763" s="31" t="s">
        <v>28</v>
      </c>
      <c r="D4763" s="57">
        <v>57.56</v>
      </c>
      <c r="E4763" s="56">
        <v>59.73</v>
      </c>
    </row>
    <row r="4764" spans="1:5" ht="22.5" x14ac:dyDescent="0.25">
      <c r="A4764" s="51">
        <v>92003</v>
      </c>
      <c r="B4764" s="30" t="s">
        <v>3724</v>
      </c>
      <c r="C4764" s="31" t="s">
        <v>28</v>
      </c>
      <c r="D4764" s="57">
        <v>47.08</v>
      </c>
      <c r="E4764" s="56">
        <v>48.86</v>
      </c>
    </row>
    <row r="4765" spans="1:5" ht="22.5" x14ac:dyDescent="0.25">
      <c r="A4765" s="51">
        <v>92012</v>
      </c>
      <c r="B4765" s="30" t="s">
        <v>3733</v>
      </c>
      <c r="C4765" s="31" t="s">
        <v>28</v>
      </c>
      <c r="D4765" s="57">
        <v>73.91</v>
      </c>
      <c r="E4765" s="56">
        <v>76.86</v>
      </c>
    </row>
    <row r="4766" spans="1:5" ht="22.5" x14ac:dyDescent="0.25">
      <c r="A4766" s="51">
        <v>92010</v>
      </c>
      <c r="B4766" s="30" t="s">
        <v>3731</v>
      </c>
      <c r="C4766" s="31" t="s">
        <v>28</v>
      </c>
      <c r="D4766" s="57">
        <v>63.43</v>
      </c>
      <c r="E4766" s="56">
        <v>65.989999999999995</v>
      </c>
    </row>
    <row r="4767" spans="1:5" ht="22.5" x14ac:dyDescent="0.25">
      <c r="A4767" s="51">
        <v>92013</v>
      </c>
      <c r="B4767" s="30" t="s">
        <v>3734</v>
      </c>
      <c r="C4767" s="31" t="s">
        <v>28</v>
      </c>
      <c r="D4767" s="57">
        <v>79.400000000000006</v>
      </c>
      <c r="E4767" s="56">
        <v>82.35</v>
      </c>
    </row>
    <row r="4768" spans="1:5" ht="22.5" x14ac:dyDescent="0.25">
      <c r="A4768" s="51">
        <v>92011</v>
      </c>
      <c r="B4768" s="30" t="s">
        <v>3732</v>
      </c>
      <c r="C4768" s="31" t="s">
        <v>28</v>
      </c>
      <c r="D4768" s="57">
        <v>68.92</v>
      </c>
      <c r="E4768" s="56">
        <v>71.48</v>
      </c>
    </row>
    <row r="4769" spans="1:5" ht="33.75" x14ac:dyDescent="0.25">
      <c r="A4769" s="51">
        <v>95777</v>
      </c>
      <c r="B4769" s="30" t="s">
        <v>14241</v>
      </c>
      <c r="C4769" s="31" t="s">
        <v>28</v>
      </c>
      <c r="D4769" s="57">
        <v>25.25</v>
      </c>
      <c r="E4769" s="56">
        <v>25.88</v>
      </c>
    </row>
    <row r="4770" spans="1:5" ht="33.75" x14ac:dyDescent="0.25">
      <c r="A4770" s="51">
        <v>95780</v>
      </c>
      <c r="B4770" s="30" t="s">
        <v>14242</v>
      </c>
      <c r="C4770" s="31" t="s">
        <v>28</v>
      </c>
      <c r="D4770" s="57">
        <v>29.35</v>
      </c>
      <c r="E4770" s="56">
        <v>29.99</v>
      </c>
    </row>
    <row r="4771" spans="1:5" ht="33.75" x14ac:dyDescent="0.25">
      <c r="A4771" s="51">
        <v>95783</v>
      </c>
      <c r="B4771" s="30" t="s">
        <v>14243</v>
      </c>
      <c r="C4771" s="31" t="s">
        <v>28</v>
      </c>
      <c r="D4771" s="57">
        <v>0</v>
      </c>
      <c r="E4771" s="56">
        <v>0</v>
      </c>
    </row>
    <row r="4772" spans="1:5" ht="33.75" x14ac:dyDescent="0.25">
      <c r="A4772" s="51">
        <v>95778</v>
      </c>
      <c r="B4772" s="30" t="s">
        <v>14244</v>
      </c>
      <c r="C4772" s="31" t="s">
        <v>28</v>
      </c>
      <c r="D4772" s="57">
        <v>29.08</v>
      </c>
      <c r="E4772" s="56">
        <v>29.88</v>
      </c>
    </row>
    <row r="4773" spans="1:5" ht="33.75" x14ac:dyDescent="0.25">
      <c r="A4773" s="51">
        <v>95781</v>
      </c>
      <c r="B4773" s="30" t="s">
        <v>14245</v>
      </c>
      <c r="C4773" s="31" t="s">
        <v>28</v>
      </c>
      <c r="D4773" s="57">
        <v>33.11</v>
      </c>
      <c r="E4773" s="56">
        <v>33.93</v>
      </c>
    </row>
    <row r="4774" spans="1:5" ht="33.75" x14ac:dyDescent="0.25">
      <c r="A4774" s="51">
        <v>95784</v>
      </c>
      <c r="B4774" s="30" t="s">
        <v>14246</v>
      </c>
      <c r="C4774" s="31" t="s">
        <v>28</v>
      </c>
      <c r="D4774" s="57">
        <v>0</v>
      </c>
      <c r="E4774" s="56">
        <v>0</v>
      </c>
    </row>
    <row r="4775" spans="1:5" ht="33.75" x14ac:dyDescent="0.25">
      <c r="A4775" s="51">
        <v>95782</v>
      </c>
      <c r="B4775" s="30" t="s">
        <v>14247</v>
      </c>
      <c r="C4775" s="31" t="s">
        <v>28</v>
      </c>
      <c r="D4775" s="57">
        <v>31.62</v>
      </c>
      <c r="E4775" s="56">
        <v>32.26</v>
      </c>
    </row>
    <row r="4776" spans="1:5" ht="33.75" x14ac:dyDescent="0.25">
      <c r="A4776" s="51">
        <v>95779</v>
      </c>
      <c r="B4776" s="30" t="s">
        <v>14248</v>
      </c>
      <c r="C4776" s="31" t="s">
        <v>28</v>
      </c>
      <c r="D4776" s="57">
        <v>23.26</v>
      </c>
      <c r="E4776" s="56">
        <v>23.89</v>
      </c>
    </row>
    <row r="4777" spans="1:5" ht="33.75" x14ac:dyDescent="0.25">
      <c r="A4777" s="51">
        <v>95785</v>
      </c>
      <c r="B4777" s="30" t="s">
        <v>14249</v>
      </c>
      <c r="C4777" s="31" t="s">
        <v>28</v>
      </c>
      <c r="D4777" s="57">
        <v>36.4</v>
      </c>
      <c r="E4777" s="56">
        <v>37.049999999999997</v>
      </c>
    </row>
    <row r="4778" spans="1:5" ht="33.75" x14ac:dyDescent="0.25">
      <c r="A4778" s="51">
        <v>95792</v>
      </c>
      <c r="B4778" s="30" t="s">
        <v>14250</v>
      </c>
      <c r="C4778" s="31" t="s">
        <v>28</v>
      </c>
      <c r="D4778" s="57">
        <v>0</v>
      </c>
      <c r="E4778" s="56">
        <v>0</v>
      </c>
    </row>
    <row r="4779" spans="1:5" ht="33.75" x14ac:dyDescent="0.25">
      <c r="A4779" s="51">
        <v>95793</v>
      </c>
      <c r="B4779" s="30" t="s">
        <v>14251</v>
      </c>
      <c r="C4779" s="31" t="s">
        <v>28</v>
      </c>
      <c r="D4779" s="57">
        <v>0</v>
      </c>
      <c r="E4779" s="56">
        <v>0</v>
      </c>
    </row>
    <row r="4780" spans="1:5" ht="33.75" x14ac:dyDescent="0.25">
      <c r="A4780" s="51">
        <v>95794</v>
      </c>
      <c r="B4780" s="30" t="s">
        <v>14252</v>
      </c>
      <c r="C4780" s="31" t="s">
        <v>28</v>
      </c>
      <c r="D4780" s="57">
        <v>0</v>
      </c>
      <c r="E4780" s="56">
        <v>0</v>
      </c>
    </row>
    <row r="4781" spans="1:5" ht="33.75" x14ac:dyDescent="0.25">
      <c r="A4781" s="51">
        <v>95786</v>
      </c>
      <c r="B4781" s="30" t="s">
        <v>14253</v>
      </c>
      <c r="C4781" s="31" t="s">
        <v>28</v>
      </c>
      <c r="D4781" s="57">
        <v>0</v>
      </c>
      <c r="E4781" s="56">
        <v>0</v>
      </c>
    </row>
    <row r="4782" spans="1:5" ht="33.75" x14ac:dyDescent="0.25">
      <c r="A4782" s="51">
        <v>95788</v>
      </c>
      <c r="B4782" s="30" t="s">
        <v>14254</v>
      </c>
      <c r="C4782" s="31" t="s">
        <v>28</v>
      </c>
      <c r="D4782" s="57">
        <v>0</v>
      </c>
      <c r="E4782" s="56">
        <v>0</v>
      </c>
    </row>
    <row r="4783" spans="1:5" ht="33.75" x14ac:dyDescent="0.25">
      <c r="A4783" s="51">
        <v>95790</v>
      </c>
      <c r="B4783" s="30" t="s">
        <v>14255</v>
      </c>
      <c r="C4783" s="31" t="s">
        <v>28</v>
      </c>
      <c r="D4783" s="57">
        <v>0</v>
      </c>
      <c r="E4783" s="56">
        <v>0</v>
      </c>
    </row>
    <row r="4784" spans="1:5" ht="33.75" x14ac:dyDescent="0.25">
      <c r="A4784" s="51">
        <v>95787</v>
      </c>
      <c r="B4784" s="30" t="s">
        <v>14256</v>
      </c>
      <c r="C4784" s="31" t="s">
        <v>28</v>
      </c>
      <c r="D4784" s="57">
        <v>29.63</v>
      </c>
      <c r="E4784" s="56">
        <v>30.61</v>
      </c>
    </row>
    <row r="4785" spans="1:5" ht="33.75" x14ac:dyDescent="0.25">
      <c r="A4785" s="51">
        <v>95789</v>
      </c>
      <c r="B4785" s="30" t="s">
        <v>14257</v>
      </c>
      <c r="C4785" s="31" t="s">
        <v>28</v>
      </c>
      <c r="D4785" s="57">
        <v>37.21</v>
      </c>
      <c r="E4785" s="56">
        <v>38.22</v>
      </c>
    </row>
    <row r="4786" spans="1:5" ht="33.75" x14ac:dyDescent="0.25">
      <c r="A4786" s="51">
        <v>95791</v>
      </c>
      <c r="B4786" s="30" t="s">
        <v>14258</v>
      </c>
      <c r="C4786" s="31" t="s">
        <v>28</v>
      </c>
      <c r="D4786" s="57">
        <v>48.57</v>
      </c>
      <c r="E4786" s="56">
        <v>49.62</v>
      </c>
    </row>
    <row r="4787" spans="1:5" ht="33.75" x14ac:dyDescent="0.25">
      <c r="A4787" s="51">
        <v>95795</v>
      </c>
      <c r="B4787" s="30" t="s">
        <v>14259</v>
      </c>
      <c r="C4787" s="31" t="s">
        <v>28</v>
      </c>
      <c r="D4787" s="57">
        <v>34.51</v>
      </c>
      <c r="E4787" s="56">
        <v>35.67</v>
      </c>
    </row>
    <row r="4788" spans="1:5" ht="33.75" x14ac:dyDescent="0.25">
      <c r="A4788" s="51">
        <v>95796</v>
      </c>
      <c r="B4788" s="30" t="s">
        <v>14260</v>
      </c>
      <c r="C4788" s="31" t="s">
        <v>28</v>
      </c>
      <c r="D4788" s="57">
        <v>43.88</v>
      </c>
      <c r="E4788" s="56">
        <v>45.08</v>
      </c>
    </row>
    <row r="4789" spans="1:5" ht="33.75" x14ac:dyDescent="0.25">
      <c r="A4789" s="51">
        <v>95797</v>
      </c>
      <c r="B4789" s="30" t="s">
        <v>14261</v>
      </c>
      <c r="C4789" s="31" t="s">
        <v>28</v>
      </c>
      <c r="D4789" s="57">
        <v>55.97</v>
      </c>
      <c r="E4789" s="56">
        <v>57.21</v>
      </c>
    </row>
    <row r="4790" spans="1:5" ht="33.75" x14ac:dyDescent="0.25">
      <c r="A4790" s="51">
        <v>95798</v>
      </c>
      <c r="B4790" s="30" t="s">
        <v>14262</v>
      </c>
      <c r="C4790" s="31" t="s">
        <v>28</v>
      </c>
      <c r="D4790" s="57">
        <v>0</v>
      </c>
      <c r="E4790" s="56">
        <v>0</v>
      </c>
    </row>
    <row r="4791" spans="1:5" ht="33.75" x14ac:dyDescent="0.25">
      <c r="A4791" s="51">
        <v>95799</v>
      </c>
      <c r="B4791" s="30" t="s">
        <v>14263</v>
      </c>
      <c r="C4791" s="31" t="s">
        <v>28</v>
      </c>
      <c r="D4791" s="57">
        <v>0</v>
      </c>
      <c r="E4791" s="56">
        <v>0</v>
      </c>
    </row>
    <row r="4792" spans="1:5" ht="33.75" x14ac:dyDescent="0.25">
      <c r="A4792" s="51">
        <v>95800</v>
      </c>
      <c r="B4792" s="30" t="s">
        <v>14264</v>
      </c>
      <c r="C4792" s="31" t="s">
        <v>28</v>
      </c>
      <c r="D4792" s="57">
        <v>0</v>
      </c>
      <c r="E4792" s="56">
        <v>0</v>
      </c>
    </row>
    <row r="4793" spans="1:5" ht="33.75" x14ac:dyDescent="0.25">
      <c r="A4793" s="51">
        <v>95801</v>
      </c>
      <c r="B4793" s="30" t="s">
        <v>14265</v>
      </c>
      <c r="C4793" s="31" t="s">
        <v>28</v>
      </c>
      <c r="D4793" s="57">
        <v>42.09</v>
      </c>
      <c r="E4793" s="56">
        <v>43.43</v>
      </c>
    </row>
    <row r="4794" spans="1:5" ht="33.75" x14ac:dyDescent="0.25">
      <c r="A4794" s="51">
        <v>95802</v>
      </c>
      <c r="B4794" s="30" t="s">
        <v>14266</v>
      </c>
      <c r="C4794" s="31" t="s">
        <v>28</v>
      </c>
      <c r="D4794" s="57">
        <v>46.03</v>
      </c>
      <c r="E4794" s="56">
        <v>47.41</v>
      </c>
    </row>
    <row r="4795" spans="1:5" ht="33.75" x14ac:dyDescent="0.25">
      <c r="A4795" s="51">
        <v>95803</v>
      </c>
      <c r="B4795" s="30" t="s">
        <v>14267</v>
      </c>
      <c r="C4795" s="31" t="s">
        <v>28</v>
      </c>
      <c r="D4795" s="57">
        <v>61.28</v>
      </c>
      <c r="E4795" s="56">
        <v>62.72</v>
      </c>
    </row>
    <row r="4796" spans="1:5" ht="33.75" x14ac:dyDescent="0.25">
      <c r="A4796" s="51">
        <v>95804</v>
      </c>
      <c r="B4796" s="30" t="s">
        <v>14268</v>
      </c>
      <c r="C4796" s="31" t="s">
        <v>28</v>
      </c>
      <c r="D4796" s="57">
        <v>23.41</v>
      </c>
      <c r="E4796" s="56">
        <v>23.94</v>
      </c>
    </row>
    <row r="4797" spans="1:5" ht="33.75" x14ac:dyDescent="0.25">
      <c r="A4797" s="51">
        <v>95805</v>
      </c>
      <c r="B4797" s="30" t="s">
        <v>14269</v>
      </c>
      <c r="C4797" s="31" t="s">
        <v>28</v>
      </c>
      <c r="D4797" s="57">
        <v>23.55</v>
      </c>
      <c r="E4797" s="56">
        <v>24.1</v>
      </c>
    </row>
    <row r="4798" spans="1:5" ht="22.5" x14ac:dyDescent="0.25">
      <c r="A4798" s="51">
        <v>95806</v>
      </c>
      <c r="B4798" s="30" t="s">
        <v>14270</v>
      </c>
      <c r="C4798" s="31" t="s">
        <v>28</v>
      </c>
      <c r="D4798" s="57">
        <v>24.4</v>
      </c>
      <c r="E4798" s="56">
        <v>24.95</v>
      </c>
    </row>
    <row r="4799" spans="1:5" ht="33.75" x14ac:dyDescent="0.25">
      <c r="A4799" s="51">
        <v>104401</v>
      </c>
      <c r="B4799" s="30" t="s">
        <v>14271</v>
      </c>
      <c r="C4799" s="31" t="s">
        <v>28</v>
      </c>
      <c r="D4799" s="57">
        <v>26.17</v>
      </c>
      <c r="E4799" s="56">
        <v>26.79</v>
      </c>
    </row>
    <row r="4800" spans="1:5" ht="33.75" x14ac:dyDescent="0.25">
      <c r="A4800" s="51">
        <v>104402</v>
      </c>
      <c r="B4800" s="30" t="s">
        <v>14272</v>
      </c>
      <c r="C4800" s="31" t="s">
        <v>28</v>
      </c>
      <c r="D4800" s="57">
        <v>24.79</v>
      </c>
      <c r="E4800" s="56">
        <v>25.43</v>
      </c>
    </row>
    <row r="4801" spans="1:5" ht="22.5" x14ac:dyDescent="0.25">
      <c r="A4801" s="51">
        <v>104403</v>
      </c>
      <c r="B4801" s="30" t="s">
        <v>14273</v>
      </c>
      <c r="C4801" s="31" t="s">
        <v>28</v>
      </c>
      <c r="D4801" s="57">
        <v>28.68</v>
      </c>
      <c r="E4801" s="56">
        <v>29.33</v>
      </c>
    </row>
    <row r="4802" spans="1:5" ht="33.75" x14ac:dyDescent="0.25">
      <c r="A4802" s="51">
        <v>104395</v>
      </c>
      <c r="B4802" s="30" t="s">
        <v>14274</v>
      </c>
      <c r="C4802" s="31" t="s">
        <v>28</v>
      </c>
      <c r="D4802" s="57">
        <v>22.78</v>
      </c>
      <c r="E4802" s="56">
        <v>23.31</v>
      </c>
    </row>
    <row r="4803" spans="1:5" ht="33.75" x14ac:dyDescent="0.25">
      <c r="A4803" s="51">
        <v>104396</v>
      </c>
      <c r="B4803" s="30" t="s">
        <v>14275</v>
      </c>
      <c r="C4803" s="31" t="s">
        <v>28</v>
      </c>
      <c r="D4803" s="57">
        <v>21.86</v>
      </c>
      <c r="E4803" s="56">
        <v>22.41</v>
      </c>
    </row>
    <row r="4804" spans="1:5" ht="22.5" x14ac:dyDescent="0.25">
      <c r="A4804" s="51">
        <v>104397</v>
      </c>
      <c r="B4804" s="30" t="s">
        <v>14276</v>
      </c>
      <c r="C4804" s="31" t="s">
        <v>28</v>
      </c>
      <c r="D4804" s="57">
        <v>25.2</v>
      </c>
      <c r="E4804" s="56">
        <v>25.75</v>
      </c>
    </row>
    <row r="4805" spans="1:5" ht="33.75" x14ac:dyDescent="0.25">
      <c r="A4805" s="51">
        <v>95810</v>
      </c>
      <c r="B4805" s="30" t="s">
        <v>14277</v>
      </c>
      <c r="C4805" s="31" t="s">
        <v>28</v>
      </c>
      <c r="D4805" s="57">
        <v>19.329999999999998</v>
      </c>
      <c r="E4805" s="56">
        <v>19.57</v>
      </c>
    </row>
    <row r="4806" spans="1:5" ht="33.75" x14ac:dyDescent="0.25">
      <c r="A4806" s="51">
        <v>95811</v>
      </c>
      <c r="B4806" s="30" t="s">
        <v>14278</v>
      </c>
      <c r="C4806" s="31" t="s">
        <v>28</v>
      </c>
      <c r="D4806" s="57">
        <v>19.78</v>
      </c>
      <c r="E4806" s="56">
        <v>20.059999999999999</v>
      </c>
    </row>
    <row r="4807" spans="1:5" ht="33.75" x14ac:dyDescent="0.25">
      <c r="A4807" s="51">
        <v>95812</v>
      </c>
      <c r="B4807" s="30" t="s">
        <v>14279</v>
      </c>
      <c r="C4807" s="31" t="s">
        <v>28</v>
      </c>
      <c r="D4807" s="57">
        <v>22.91</v>
      </c>
      <c r="E4807" s="56">
        <v>23.22</v>
      </c>
    </row>
    <row r="4808" spans="1:5" ht="33.75" x14ac:dyDescent="0.25">
      <c r="A4808" s="51">
        <v>95807</v>
      </c>
      <c r="B4808" s="30" t="s">
        <v>14280</v>
      </c>
      <c r="C4808" s="31" t="s">
        <v>28</v>
      </c>
      <c r="D4808" s="57">
        <v>27.58</v>
      </c>
      <c r="E4808" s="56">
        <v>28.27</v>
      </c>
    </row>
    <row r="4809" spans="1:5" ht="33.75" x14ac:dyDescent="0.25">
      <c r="A4809" s="51">
        <v>95808</v>
      </c>
      <c r="B4809" s="30" t="s">
        <v>14281</v>
      </c>
      <c r="C4809" s="31" t="s">
        <v>28</v>
      </c>
      <c r="D4809" s="57">
        <v>28.03</v>
      </c>
      <c r="E4809" s="56">
        <v>28.76</v>
      </c>
    </row>
    <row r="4810" spans="1:5" ht="33.75" x14ac:dyDescent="0.25">
      <c r="A4810" s="51">
        <v>95809</v>
      </c>
      <c r="B4810" s="30" t="s">
        <v>14282</v>
      </c>
      <c r="C4810" s="31" t="s">
        <v>28</v>
      </c>
      <c r="D4810" s="57">
        <v>31.16</v>
      </c>
      <c r="E4810" s="56">
        <v>31.91</v>
      </c>
    </row>
    <row r="4811" spans="1:5" ht="33.75" x14ac:dyDescent="0.25">
      <c r="A4811" s="51">
        <v>104398</v>
      </c>
      <c r="B4811" s="30" t="s">
        <v>14283</v>
      </c>
      <c r="C4811" s="31" t="s">
        <v>28</v>
      </c>
      <c r="D4811" s="57">
        <v>27.56</v>
      </c>
      <c r="E4811" s="56">
        <v>28.25</v>
      </c>
    </row>
    <row r="4812" spans="1:5" ht="33.75" x14ac:dyDescent="0.25">
      <c r="A4812" s="51">
        <v>104399</v>
      </c>
      <c r="B4812" s="30" t="s">
        <v>14284</v>
      </c>
      <c r="C4812" s="31" t="s">
        <v>28</v>
      </c>
      <c r="D4812" s="57">
        <v>26.33</v>
      </c>
      <c r="E4812" s="56">
        <v>27.06</v>
      </c>
    </row>
    <row r="4813" spans="1:5" ht="33.75" x14ac:dyDescent="0.25">
      <c r="A4813" s="51">
        <v>104400</v>
      </c>
      <c r="B4813" s="30" t="s">
        <v>14285</v>
      </c>
      <c r="C4813" s="31" t="s">
        <v>28</v>
      </c>
      <c r="D4813" s="57">
        <v>30.43</v>
      </c>
      <c r="E4813" s="56">
        <v>31.18</v>
      </c>
    </row>
    <row r="4814" spans="1:5" ht="33.75" x14ac:dyDescent="0.25">
      <c r="A4814" s="51">
        <v>104404</v>
      </c>
      <c r="B4814" s="30" t="s">
        <v>14286</v>
      </c>
      <c r="C4814" s="31" t="s">
        <v>28</v>
      </c>
      <c r="D4814" s="57">
        <v>30.6</v>
      </c>
      <c r="E4814" s="56">
        <v>31.42</v>
      </c>
    </row>
    <row r="4815" spans="1:5" ht="22.5" x14ac:dyDescent="0.25">
      <c r="A4815" s="51">
        <v>104405</v>
      </c>
      <c r="B4815" s="30" t="s">
        <v>14287</v>
      </c>
      <c r="C4815" s="31" t="s">
        <v>28</v>
      </c>
      <c r="D4815" s="57">
        <v>37.32</v>
      </c>
      <c r="E4815" s="56">
        <v>38.18</v>
      </c>
    </row>
    <row r="4816" spans="1:5" ht="33.75" x14ac:dyDescent="0.25">
      <c r="A4816" s="51">
        <v>95813</v>
      </c>
      <c r="B4816" s="30" t="s">
        <v>14288</v>
      </c>
      <c r="C4816" s="31" t="s">
        <v>28</v>
      </c>
      <c r="D4816" s="57">
        <v>22.29</v>
      </c>
      <c r="E4816" s="56">
        <v>22.62</v>
      </c>
    </row>
    <row r="4817" spans="1:5" ht="33.75" x14ac:dyDescent="0.25">
      <c r="A4817" s="51">
        <v>95814</v>
      </c>
      <c r="B4817" s="30" t="s">
        <v>14289</v>
      </c>
      <c r="C4817" s="31" t="s">
        <v>28</v>
      </c>
      <c r="D4817" s="57">
        <v>22.89</v>
      </c>
      <c r="E4817" s="56">
        <v>23.26</v>
      </c>
    </row>
    <row r="4818" spans="1:5" ht="33.75" x14ac:dyDescent="0.25">
      <c r="A4818" s="51">
        <v>95815</v>
      </c>
      <c r="B4818" s="30" t="s">
        <v>14290</v>
      </c>
      <c r="C4818" s="31" t="s">
        <v>28</v>
      </c>
      <c r="D4818" s="57">
        <v>29.07</v>
      </c>
      <c r="E4818" s="56">
        <v>29.48</v>
      </c>
    </row>
    <row r="4819" spans="1:5" ht="33.75" x14ac:dyDescent="0.25">
      <c r="A4819" s="51">
        <v>95816</v>
      </c>
      <c r="B4819" s="30" t="s">
        <v>14291</v>
      </c>
      <c r="C4819" s="31" t="s">
        <v>28</v>
      </c>
      <c r="D4819" s="57">
        <v>33.82</v>
      </c>
      <c r="E4819" s="56">
        <v>34.69</v>
      </c>
    </row>
    <row r="4820" spans="1:5" ht="33.75" x14ac:dyDescent="0.25">
      <c r="A4820" s="51">
        <v>95817</v>
      </c>
      <c r="B4820" s="30" t="s">
        <v>14292</v>
      </c>
      <c r="C4820" s="31" t="s">
        <v>28</v>
      </c>
      <c r="D4820" s="57">
        <v>33.96</v>
      </c>
      <c r="E4820" s="56">
        <v>34.86</v>
      </c>
    </row>
    <row r="4821" spans="1:5" ht="22.5" x14ac:dyDescent="0.25">
      <c r="A4821" s="51">
        <v>95818</v>
      </c>
      <c r="B4821" s="30" t="s">
        <v>14293</v>
      </c>
      <c r="C4821" s="31" t="s">
        <v>28</v>
      </c>
      <c r="D4821" s="57">
        <v>42.21</v>
      </c>
      <c r="E4821" s="56">
        <v>43.19</v>
      </c>
    </row>
    <row r="4822" spans="1:5" ht="33.75" x14ac:dyDescent="0.25">
      <c r="A4822" s="51">
        <v>106668</v>
      </c>
      <c r="B4822" s="30" t="s">
        <v>14294</v>
      </c>
      <c r="C4822" s="31" t="s">
        <v>28</v>
      </c>
      <c r="D4822" s="57">
        <v>0</v>
      </c>
      <c r="E4822" s="56">
        <v>0</v>
      </c>
    </row>
    <row r="4823" spans="1:5" ht="33.75" x14ac:dyDescent="0.25">
      <c r="A4823" s="51">
        <v>106667</v>
      </c>
      <c r="B4823" s="30" t="s">
        <v>14295</v>
      </c>
      <c r="C4823" s="31" t="s">
        <v>28</v>
      </c>
      <c r="D4823" s="57">
        <v>0</v>
      </c>
      <c r="E4823" s="56">
        <v>0</v>
      </c>
    </row>
    <row r="4824" spans="1:5" ht="33.75" x14ac:dyDescent="0.25">
      <c r="A4824" s="51">
        <v>106666</v>
      </c>
      <c r="B4824" s="30" t="s">
        <v>14296</v>
      </c>
      <c r="C4824" s="31" t="s">
        <v>28</v>
      </c>
      <c r="D4824" s="57">
        <v>0</v>
      </c>
      <c r="E4824" s="56">
        <v>0</v>
      </c>
    </row>
    <row r="4825" spans="1:5" ht="22.5" x14ac:dyDescent="0.25">
      <c r="A4825" s="51">
        <v>104391</v>
      </c>
      <c r="B4825" s="30" t="s">
        <v>14297</v>
      </c>
      <c r="C4825" s="31" t="s">
        <v>28</v>
      </c>
      <c r="D4825" s="57">
        <v>17.11</v>
      </c>
      <c r="E4825" s="56">
        <v>17.64</v>
      </c>
    </row>
    <row r="4826" spans="1:5" ht="22.5" x14ac:dyDescent="0.25">
      <c r="A4826" s="51">
        <v>104392</v>
      </c>
      <c r="B4826" s="30" t="s">
        <v>14298</v>
      </c>
      <c r="C4826" s="31" t="s">
        <v>28</v>
      </c>
      <c r="D4826" s="57">
        <v>21.07</v>
      </c>
      <c r="E4826" s="56">
        <v>21.63</v>
      </c>
    </row>
    <row r="4827" spans="1:5" ht="22.5" x14ac:dyDescent="0.25">
      <c r="A4827" s="51">
        <v>104393</v>
      </c>
      <c r="B4827" s="30" t="s">
        <v>14299</v>
      </c>
      <c r="C4827" s="31" t="s">
        <v>28</v>
      </c>
      <c r="D4827" s="57">
        <v>33.51</v>
      </c>
      <c r="E4827" s="56">
        <v>34.11</v>
      </c>
    </row>
    <row r="4828" spans="1:5" ht="22.5" x14ac:dyDescent="0.25">
      <c r="A4828" s="51">
        <v>104394</v>
      </c>
      <c r="B4828" s="30" t="s">
        <v>14300</v>
      </c>
      <c r="C4828" s="31" t="s">
        <v>28</v>
      </c>
      <c r="D4828" s="57">
        <v>45.06</v>
      </c>
      <c r="E4828" s="56">
        <v>45.71</v>
      </c>
    </row>
    <row r="4829" spans="1:5" ht="22.5" x14ac:dyDescent="0.25">
      <c r="A4829" s="51">
        <v>95761</v>
      </c>
      <c r="B4829" s="30" t="s">
        <v>14301</v>
      </c>
      <c r="C4829" s="31" t="s">
        <v>28</v>
      </c>
      <c r="D4829" s="57">
        <v>15.99</v>
      </c>
      <c r="E4829" s="56">
        <v>16.52</v>
      </c>
    </row>
    <row r="4830" spans="1:5" ht="22.5" x14ac:dyDescent="0.25">
      <c r="A4830" s="51">
        <v>95763</v>
      </c>
      <c r="B4830" s="30" t="s">
        <v>14302</v>
      </c>
      <c r="C4830" s="31" t="s">
        <v>28</v>
      </c>
      <c r="D4830" s="57">
        <v>18.170000000000002</v>
      </c>
      <c r="E4830" s="56">
        <v>18.73</v>
      </c>
    </row>
    <row r="4831" spans="1:5" ht="22.5" x14ac:dyDescent="0.25">
      <c r="A4831" s="51">
        <v>95765</v>
      </c>
      <c r="B4831" s="30" t="s">
        <v>14303</v>
      </c>
      <c r="C4831" s="31" t="s">
        <v>28</v>
      </c>
      <c r="D4831" s="57">
        <v>0</v>
      </c>
      <c r="E4831" s="56">
        <v>0</v>
      </c>
    </row>
    <row r="4832" spans="1:5" ht="22.5" x14ac:dyDescent="0.25">
      <c r="A4832" s="51">
        <v>95767</v>
      </c>
      <c r="B4832" s="30" t="s">
        <v>14304</v>
      </c>
      <c r="C4832" s="31" t="s">
        <v>28</v>
      </c>
      <c r="D4832" s="57">
        <v>34.659999999999997</v>
      </c>
      <c r="E4832" s="56">
        <v>35.31</v>
      </c>
    </row>
    <row r="4833" spans="1:5" ht="22.5" x14ac:dyDescent="0.25">
      <c r="A4833" s="51">
        <v>95762</v>
      </c>
      <c r="B4833" s="30" t="s">
        <v>14305</v>
      </c>
      <c r="C4833" s="31" t="s">
        <v>28</v>
      </c>
      <c r="D4833" s="57">
        <v>16.04</v>
      </c>
      <c r="E4833" s="56">
        <v>16.57</v>
      </c>
    </row>
    <row r="4834" spans="1:5" ht="22.5" x14ac:dyDescent="0.25">
      <c r="A4834" s="51">
        <v>95764</v>
      </c>
      <c r="B4834" s="30" t="s">
        <v>14306</v>
      </c>
      <c r="C4834" s="31" t="s">
        <v>28</v>
      </c>
      <c r="D4834" s="57">
        <v>18.43</v>
      </c>
      <c r="E4834" s="56">
        <v>18.989999999999998</v>
      </c>
    </row>
    <row r="4835" spans="1:5" ht="22.5" x14ac:dyDescent="0.25">
      <c r="A4835" s="51">
        <v>95766</v>
      </c>
      <c r="B4835" s="30" t="s">
        <v>14307</v>
      </c>
      <c r="C4835" s="31" t="s">
        <v>28</v>
      </c>
      <c r="D4835" s="57">
        <v>28.86</v>
      </c>
      <c r="E4835" s="56">
        <v>29.46</v>
      </c>
    </row>
    <row r="4836" spans="1:5" ht="22.5" x14ac:dyDescent="0.25">
      <c r="A4836" s="51">
        <v>95768</v>
      </c>
      <c r="B4836" s="30" t="s">
        <v>14308</v>
      </c>
      <c r="C4836" s="31" t="s">
        <v>28</v>
      </c>
      <c r="D4836" s="57">
        <v>35.15</v>
      </c>
      <c r="E4836" s="56">
        <v>35.799999999999997</v>
      </c>
    </row>
    <row r="4837" spans="1:5" ht="22.5" x14ac:dyDescent="0.25">
      <c r="A4837" s="51">
        <v>95739</v>
      </c>
      <c r="B4837" s="30" t="s">
        <v>14309</v>
      </c>
      <c r="C4837" s="31" t="s">
        <v>28</v>
      </c>
      <c r="D4837" s="57">
        <v>0</v>
      </c>
      <c r="E4837" s="56">
        <v>0</v>
      </c>
    </row>
    <row r="4838" spans="1:5" ht="22.5" x14ac:dyDescent="0.25">
      <c r="A4838" s="51">
        <v>95740</v>
      </c>
      <c r="B4838" s="30" t="s">
        <v>14310</v>
      </c>
      <c r="C4838" s="31" t="s">
        <v>28</v>
      </c>
      <c r="D4838" s="57">
        <v>0</v>
      </c>
      <c r="E4838" s="56">
        <v>0</v>
      </c>
    </row>
    <row r="4839" spans="1:5" ht="22.5" x14ac:dyDescent="0.25">
      <c r="A4839" s="51">
        <v>95741</v>
      </c>
      <c r="B4839" s="30" t="s">
        <v>14311</v>
      </c>
      <c r="C4839" s="31" t="s">
        <v>28</v>
      </c>
      <c r="D4839" s="57">
        <v>0</v>
      </c>
      <c r="E4839" s="56">
        <v>0</v>
      </c>
    </row>
    <row r="4840" spans="1:5" ht="22.5" x14ac:dyDescent="0.25">
      <c r="A4840" s="51">
        <v>106671</v>
      </c>
      <c r="B4840" s="30" t="s">
        <v>14312</v>
      </c>
      <c r="C4840" s="31" t="s">
        <v>25</v>
      </c>
      <c r="D4840" s="57">
        <v>20.34</v>
      </c>
      <c r="E4840" s="56">
        <v>20.46</v>
      </c>
    </row>
    <row r="4841" spans="1:5" ht="22.5" x14ac:dyDescent="0.25">
      <c r="A4841" s="51">
        <v>106670</v>
      </c>
      <c r="B4841" s="30" t="s">
        <v>14313</v>
      </c>
      <c r="C4841" s="31" t="s">
        <v>25</v>
      </c>
      <c r="D4841" s="57">
        <v>13.89</v>
      </c>
      <c r="E4841" s="56">
        <v>13.98</v>
      </c>
    </row>
    <row r="4842" spans="1:5" ht="22.5" x14ac:dyDescent="0.25">
      <c r="A4842" s="51">
        <v>106669</v>
      </c>
      <c r="B4842" s="30" t="s">
        <v>14314</v>
      </c>
      <c r="C4842" s="31" t="s">
        <v>25</v>
      </c>
      <c r="D4842" s="57">
        <v>10.8</v>
      </c>
      <c r="E4842" s="56">
        <v>10.9</v>
      </c>
    </row>
    <row r="4843" spans="1:5" ht="22.5" x14ac:dyDescent="0.25">
      <c r="A4843" s="51">
        <v>95726</v>
      </c>
      <c r="B4843" s="30" t="s">
        <v>14315</v>
      </c>
      <c r="C4843" s="31" t="s">
        <v>25</v>
      </c>
      <c r="D4843" s="57">
        <v>17.8</v>
      </c>
      <c r="E4843" s="56">
        <v>18.440000000000001</v>
      </c>
    </row>
    <row r="4844" spans="1:5" ht="22.5" x14ac:dyDescent="0.25">
      <c r="A4844" s="51">
        <v>95727</v>
      </c>
      <c r="B4844" s="30" t="s">
        <v>14316</v>
      </c>
      <c r="C4844" s="31" t="s">
        <v>25</v>
      </c>
      <c r="D4844" s="57">
        <v>18.87</v>
      </c>
      <c r="E4844" s="56">
        <v>19.53</v>
      </c>
    </row>
    <row r="4845" spans="1:5" ht="22.5" x14ac:dyDescent="0.25">
      <c r="A4845" s="51">
        <v>95728</v>
      </c>
      <c r="B4845" s="30" t="s">
        <v>14317</v>
      </c>
      <c r="C4845" s="31" t="s">
        <v>25</v>
      </c>
      <c r="D4845" s="57">
        <v>21.22</v>
      </c>
      <c r="E4845" s="56">
        <v>21.92</v>
      </c>
    </row>
    <row r="4846" spans="1:5" ht="33.75" x14ac:dyDescent="0.25">
      <c r="A4846" s="51">
        <v>104409</v>
      </c>
      <c r="B4846" s="30" t="s">
        <v>14318</v>
      </c>
      <c r="C4846" s="31" t="s">
        <v>25</v>
      </c>
      <c r="D4846" s="57">
        <v>0</v>
      </c>
      <c r="E4846" s="56">
        <v>0</v>
      </c>
    </row>
    <row r="4847" spans="1:5" ht="33.75" x14ac:dyDescent="0.25">
      <c r="A4847" s="51">
        <v>104408</v>
      </c>
      <c r="B4847" s="30" t="s">
        <v>14319</v>
      </c>
      <c r="C4847" s="31" t="s">
        <v>25</v>
      </c>
      <c r="D4847" s="57">
        <v>0</v>
      </c>
      <c r="E4847" s="56">
        <v>0</v>
      </c>
    </row>
    <row r="4848" spans="1:5" ht="33.75" x14ac:dyDescent="0.25">
      <c r="A4848" s="51">
        <v>104407</v>
      </c>
      <c r="B4848" s="30" t="s">
        <v>14320</v>
      </c>
      <c r="C4848" s="31" t="s">
        <v>25</v>
      </c>
      <c r="D4848" s="57">
        <v>0</v>
      </c>
      <c r="E4848" s="56">
        <v>0</v>
      </c>
    </row>
    <row r="4849" spans="1:5" ht="33.75" x14ac:dyDescent="0.25">
      <c r="A4849" s="51">
        <v>104406</v>
      </c>
      <c r="B4849" s="30" t="s">
        <v>14321</v>
      </c>
      <c r="C4849" s="31" t="s">
        <v>25</v>
      </c>
      <c r="D4849" s="57">
        <v>0</v>
      </c>
      <c r="E4849" s="56">
        <v>0</v>
      </c>
    </row>
    <row r="4850" spans="1:5" ht="22.5" x14ac:dyDescent="0.25">
      <c r="A4850" s="51">
        <v>104452</v>
      </c>
      <c r="B4850" s="30" t="s">
        <v>14322</v>
      </c>
      <c r="C4850" s="31" t="s">
        <v>28</v>
      </c>
      <c r="D4850" s="57">
        <v>7.48</v>
      </c>
      <c r="E4850" s="56">
        <v>7.83</v>
      </c>
    </row>
    <row r="4851" spans="1:5" ht="22.5" x14ac:dyDescent="0.25">
      <c r="A4851" s="51">
        <v>104448</v>
      </c>
      <c r="B4851" s="30" t="s">
        <v>14323</v>
      </c>
      <c r="C4851" s="31" t="s">
        <v>28</v>
      </c>
      <c r="D4851" s="57">
        <v>8.02</v>
      </c>
      <c r="E4851" s="56">
        <v>8.39</v>
      </c>
    </row>
    <row r="4852" spans="1:5" ht="22.5" x14ac:dyDescent="0.25">
      <c r="A4852" s="51">
        <v>104449</v>
      </c>
      <c r="B4852" s="30" t="s">
        <v>14324</v>
      </c>
      <c r="C4852" s="31" t="s">
        <v>28</v>
      </c>
      <c r="D4852" s="57">
        <v>9.82</v>
      </c>
      <c r="E4852" s="56">
        <v>10.220000000000001</v>
      </c>
    </row>
    <row r="4853" spans="1:5" ht="22.5" x14ac:dyDescent="0.25">
      <c r="A4853" s="51">
        <v>104450</v>
      </c>
      <c r="B4853" s="30" t="s">
        <v>14325</v>
      </c>
      <c r="C4853" s="31" t="s">
        <v>28</v>
      </c>
      <c r="D4853" s="57">
        <v>11.72</v>
      </c>
      <c r="E4853" s="56">
        <v>12.14</v>
      </c>
    </row>
    <row r="4854" spans="1:5" ht="22.5" x14ac:dyDescent="0.25">
      <c r="A4854" s="51">
        <v>104445</v>
      </c>
      <c r="B4854" s="30" t="s">
        <v>14326</v>
      </c>
      <c r="C4854" s="31" t="s">
        <v>28</v>
      </c>
      <c r="D4854" s="57">
        <v>0</v>
      </c>
      <c r="E4854" s="56">
        <v>0</v>
      </c>
    </row>
    <row r="4855" spans="1:5" ht="22.5" x14ac:dyDescent="0.25">
      <c r="A4855" s="51">
        <v>104446</v>
      </c>
      <c r="B4855" s="30" t="s">
        <v>14327</v>
      </c>
      <c r="C4855" s="31" t="s">
        <v>28</v>
      </c>
      <c r="D4855" s="57">
        <v>0</v>
      </c>
      <c r="E4855" s="56">
        <v>0</v>
      </c>
    </row>
    <row r="4856" spans="1:5" ht="22.5" x14ac:dyDescent="0.25">
      <c r="A4856" s="51">
        <v>104447</v>
      </c>
      <c r="B4856" s="30" t="s">
        <v>14328</v>
      </c>
      <c r="C4856" s="31" t="s">
        <v>28</v>
      </c>
      <c r="D4856" s="57">
        <v>0</v>
      </c>
      <c r="E4856" s="56">
        <v>0</v>
      </c>
    </row>
    <row r="4857" spans="1:5" ht="33.75" x14ac:dyDescent="0.25">
      <c r="A4857" s="51">
        <v>101884</v>
      </c>
      <c r="B4857" s="30" t="s">
        <v>13179</v>
      </c>
      <c r="C4857" s="31" t="s">
        <v>25</v>
      </c>
      <c r="D4857" s="57">
        <v>11.5</v>
      </c>
      <c r="E4857" s="56">
        <v>11.52</v>
      </c>
    </row>
    <row r="4858" spans="1:5" ht="33.75" x14ac:dyDescent="0.25">
      <c r="A4858" s="51">
        <v>101886</v>
      </c>
      <c r="B4858" s="30" t="s">
        <v>13180</v>
      </c>
      <c r="C4858" s="31" t="s">
        <v>25</v>
      </c>
      <c r="D4858" s="57">
        <v>16.5</v>
      </c>
      <c r="E4858" s="56">
        <v>16.52</v>
      </c>
    </row>
    <row r="4859" spans="1:5" ht="33.75" x14ac:dyDescent="0.25">
      <c r="A4859" s="51">
        <v>101888</v>
      </c>
      <c r="B4859" s="30" t="s">
        <v>13181</v>
      </c>
      <c r="C4859" s="31" t="s">
        <v>25</v>
      </c>
      <c r="D4859" s="57">
        <v>26.3</v>
      </c>
      <c r="E4859" s="56">
        <v>26.37</v>
      </c>
    </row>
    <row r="4860" spans="1:5" ht="22.5" x14ac:dyDescent="0.25">
      <c r="A4860" s="51">
        <v>101938</v>
      </c>
      <c r="B4860" s="30" t="s">
        <v>13182</v>
      </c>
      <c r="C4860" s="31" t="s">
        <v>28</v>
      </c>
      <c r="D4860" s="57">
        <v>181.57</v>
      </c>
      <c r="E4860" s="56">
        <v>185.16</v>
      </c>
    </row>
    <row r="4861" spans="1:5" ht="22.5" x14ac:dyDescent="0.25">
      <c r="A4861" s="51">
        <v>101904</v>
      </c>
      <c r="B4861" s="30" t="s">
        <v>13183</v>
      </c>
      <c r="C4861" s="31" t="s">
        <v>28</v>
      </c>
      <c r="D4861" s="57">
        <v>1310.49</v>
      </c>
      <c r="E4861" s="56">
        <v>1312.73</v>
      </c>
    </row>
    <row r="4862" spans="1:5" ht="22.5" x14ac:dyDescent="0.25">
      <c r="A4862" s="51">
        <v>101901</v>
      </c>
      <c r="B4862" s="30" t="s">
        <v>13184</v>
      </c>
      <c r="C4862" s="31" t="s">
        <v>28</v>
      </c>
      <c r="D4862" s="57">
        <v>137.54</v>
      </c>
      <c r="E4862" s="56">
        <v>137.88</v>
      </c>
    </row>
    <row r="4863" spans="1:5" ht="22.5" x14ac:dyDescent="0.25">
      <c r="A4863" s="51">
        <v>101902</v>
      </c>
      <c r="B4863" s="30" t="s">
        <v>13185</v>
      </c>
      <c r="C4863" s="31" t="s">
        <v>28</v>
      </c>
      <c r="D4863" s="57">
        <v>169.44</v>
      </c>
      <c r="E4863" s="56">
        <v>169.88</v>
      </c>
    </row>
    <row r="4864" spans="1:5" ht="22.5" x14ac:dyDescent="0.25">
      <c r="A4864" s="51">
        <v>101903</v>
      </c>
      <c r="B4864" s="30" t="s">
        <v>13186</v>
      </c>
      <c r="C4864" s="31" t="s">
        <v>28</v>
      </c>
      <c r="D4864" s="57">
        <v>351.59</v>
      </c>
      <c r="E4864" s="56">
        <v>352.41</v>
      </c>
    </row>
    <row r="4865" spans="1:5" ht="22.5" x14ac:dyDescent="0.25">
      <c r="A4865" s="51">
        <v>97414</v>
      </c>
      <c r="B4865" s="30" t="s">
        <v>13187</v>
      </c>
      <c r="C4865" s="31" t="s">
        <v>28</v>
      </c>
      <c r="D4865" s="57">
        <v>0</v>
      </c>
      <c r="E4865" s="56">
        <v>0</v>
      </c>
    </row>
    <row r="4866" spans="1:5" ht="22.5" x14ac:dyDescent="0.25">
      <c r="A4866" s="51">
        <v>97415</v>
      </c>
      <c r="B4866" s="30" t="s">
        <v>13188</v>
      </c>
      <c r="C4866" s="31" t="s">
        <v>28</v>
      </c>
      <c r="D4866" s="57">
        <v>0</v>
      </c>
      <c r="E4866" s="56">
        <v>0</v>
      </c>
    </row>
    <row r="4867" spans="1:5" ht="22.5" x14ac:dyDescent="0.25">
      <c r="A4867" s="51">
        <v>97416</v>
      </c>
      <c r="B4867" s="30" t="s">
        <v>13189</v>
      </c>
      <c r="C4867" s="31" t="s">
        <v>28</v>
      </c>
      <c r="D4867" s="57">
        <v>0</v>
      </c>
      <c r="E4867" s="56">
        <v>0</v>
      </c>
    </row>
    <row r="4868" spans="1:5" ht="22.5" x14ac:dyDescent="0.25">
      <c r="A4868" s="51">
        <v>97417</v>
      </c>
      <c r="B4868" s="30" t="s">
        <v>13190</v>
      </c>
      <c r="C4868" s="31" t="s">
        <v>28</v>
      </c>
      <c r="D4868" s="57">
        <v>0</v>
      </c>
      <c r="E4868" s="56">
        <v>0</v>
      </c>
    </row>
    <row r="4869" spans="1:5" ht="22.5" x14ac:dyDescent="0.25">
      <c r="A4869" s="51">
        <v>97418</v>
      </c>
      <c r="B4869" s="30" t="s">
        <v>13191</v>
      </c>
      <c r="C4869" s="31" t="s">
        <v>28</v>
      </c>
      <c r="D4869" s="57">
        <v>0</v>
      </c>
      <c r="E4869" s="56">
        <v>0</v>
      </c>
    </row>
    <row r="4870" spans="1:5" ht="22.5" x14ac:dyDescent="0.25">
      <c r="A4870" s="51">
        <v>97409</v>
      </c>
      <c r="B4870" s="30" t="s">
        <v>13192</v>
      </c>
      <c r="C4870" s="31" t="s">
        <v>28</v>
      </c>
      <c r="D4870" s="57">
        <v>0</v>
      </c>
      <c r="E4870" s="56">
        <v>0</v>
      </c>
    </row>
    <row r="4871" spans="1:5" ht="22.5" x14ac:dyDescent="0.25">
      <c r="A4871" s="51">
        <v>97410</v>
      </c>
      <c r="B4871" s="30" t="s">
        <v>13193</v>
      </c>
      <c r="C4871" s="31" t="s">
        <v>28</v>
      </c>
      <c r="D4871" s="57">
        <v>0</v>
      </c>
      <c r="E4871" s="56">
        <v>0</v>
      </c>
    </row>
    <row r="4872" spans="1:5" ht="22.5" x14ac:dyDescent="0.25">
      <c r="A4872" s="51">
        <v>97411</v>
      </c>
      <c r="B4872" s="30" t="s">
        <v>13194</v>
      </c>
      <c r="C4872" s="31" t="s">
        <v>28</v>
      </c>
      <c r="D4872" s="57">
        <v>0</v>
      </c>
      <c r="E4872" s="56">
        <v>0</v>
      </c>
    </row>
    <row r="4873" spans="1:5" ht="22.5" x14ac:dyDescent="0.25">
      <c r="A4873" s="51">
        <v>97412</v>
      </c>
      <c r="B4873" s="30" t="s">
        <v>13195</v>
      </c>
      <c r="C4873" s="31" t="s">
        <v>28</v>
      </c>
      <c r="D4873" s="57">
        <v>0</v>
      </c>
      <c r="E4873" s="56">
        <v>0</v>
      </c>
    </row>
    <row r="4874" spans="1:5" ht="22.5" x14ac:dyDescent="0.25">
      <c r="A4874" s="51">
        <v>97413</v>
      </c>
      <c r="B4874" s="30" t="s">
        <v>13196</v>
      </c>
      <c r="C4874" s="31" t="s">
        <v>28</v>
      </c>
      <c r="D4874" s="57">
        <v>0</v>
      </c>
      <c r="E4874" s="56">
        <v>0</v>
      </c>
    </row>
    <row r="4875" spans="1:5" ht="22.5" x14ac:dyDescent="0.25">
      <c r="A4875" s="51">
        <v>101900</v>
      </c>
      <c r="B4875" s="30" t="s">
        <v>13197</v>
      </c>
      <c r="C4875" s="31" t="s">
        <v>28</v>
      </c>
      <c r="D4875" s="57">
        <v>5062.95</v>
      </c>
      <c r="E4875" s="56">
        <v>5066.7299999999996</v>
      </c>
    </row>
    <row r="4876" spans="1:5" ht="22.5" x14ac:dyDescent="0.25">
      <c r="A4876" s="51">
        <v>106030</v>
      </c>
      <c r="B4876" s="30" t="s">
        <v>13198</v>
      </c>
      <c r="C4876" s="31" t="s">
        <v>28</v>
      </c>
      <c r="D4876" s="57">
        <v>191.48</v>
      </c>
      <c r="E4876" s="56">
        <v>192.57</v>
      </c>
    </row>
    <row r="4877" spans="1:5" ht="22.5" x14ac:dyDescent="0.25">
      <c r="A4877" s="51">
        <v>93660</v>
      </c>
      <c r="B4877" s="30" t="s">
        <v>13199</v>
      </c>
      <c r="C4877" s="31" t="s">
        <v>28</v>
      </c>
      <c r="D4877" s="57">
        <v>63.56</v>
      </c>
      <c r="E4877" s="56">
        <v>63.78</v>
      </c>
    </row>
    <row r="4878" spans="1:5" ht="22.5" x14ac:dyDescent="0.25">
      <c r="A4878" s="51">
        <v>93661</v>
      </c>
      <c r="B4878" s="30" t="s">
        <v>13200</v>
      </c>
      <c r="C4878" s="31" t="s">
        <v>28</v>
      </c>
      <c r="D4878" s="57">
        <v>63.56</v>
      </c>
      <c r="E4878" s="56">
        <v>63.78</v>
      </c>
    </row>
    <row r="4879" spans="1:5" ht="22.5" x14ac:dyDescent="0.25">
      <c r="A4879" s="51">
        <v>93662</v>
      </c>
      <c r="B4879" s="30" t="s">
        <v>13201</v>
      </c>
      <c r="C4879" s="31" t="s">
        <v>28</v>
      </c>
      <c r="D4879" s="57">
        <v>65.44</v>
      </c>
      <c r="E4879" s="56">
        <v>65.73</v>
      </c>
    </row>
    <row r="4880" spans="1:5" ht="22.5" x14ac:dyDescent="0.25">
      <c r="A4880" s="51">
        <v>93663</v>
      </c>
      <c r="B4880" s="30" t="s">
        <v>13202</v>
      </c>
      <c r="C4880" s="31" t="s">
        <v>28</v>
      </c>
      <c r="D4880" s="57">
        <v>67.27</v>
      </c>
      <c r="E4880" s="56">
        <v>67.66</v>
      </c>
    </row>
    <row r="4881" spans="1:5" ht="22.5" x14ac:dyDescent="0.25">
      <c r="A4881" s="51">
        <v>93664</v>
      </c>
      <c r="B4881" s="30" t="s">
        <v>13203</v>
      </c>
      <c r="C4881" s="31" t="s">
        <v>28</v>
      </c>
      <c r="D4881" s="57">
        <v>70.27</v>
      </c>
      <c r="E4881" s="56">
        <v>70.81</v>
      </c>
    </row>
    <row r="4882" spans="1:5" ht="22.5" x14ac:dyDescent="0.25">
      <c r="A4882" s="51">
        <v>93665</v>
      </c>
      <c r="B4882" s="30" t="s">
        <v>13204</v>
      </c>
      <c r="C4882" s="31" t="s">
        <v>28</v>
      </c>
      <c r="D4882" s="57">
        <v>73.94</v>
      </c>
      <c r="E4882" s="56">
        <v>74.73</v>
      </c>
    </row>
    <row r="4883" spans="1:5" ht="22.5" x14ac:dyDescent="0.25">
      <c r="A4883" s="51">
        <v>93666</v>
      </c>
      <c r="B4883" s="30" t="s">
        <v>13205</v>
      </c>
      <c r="C4883" s="31" t="s">
        <v>28</v>
      </c>
      <c r="D4883" s="57">
        <v>79.91</v>
      </c>
      <c r="E4883" s="56">
        <v>81</v>
      </c>
    </row>
    <row r="4884" spans="1:5" ht="22.5" x14ac:dyDescent="0.25">
      <c r="A4884" s="51">
        <v>93674</v>
      </c>
      <c r="B4884" s="30" t="s">
        <v>13206</v>
      </c>
      <c r="C4884" s="31" t="s">
        <v>28</v>
      </c>
      <c r="D4884" s="57">
        <v>164.29</v>
      </c>
      <c r="E4884" s="56">
        <v>164.68</v>
      </c>
    </row>
    <row r="4885" spans="1:5" ht="22.5" x14ac:dyDescent="0.25">
      <c r="A4885" s="51">
        <v>93675</v>
      </c>
      <c r="B4885" s="30" t="s">
        <v>13207</v>
      </c>
      <c r="C4885" s="31" t="s">
        <v>28</v>
      </c>
      <c r="D4885" s="57">
        <v>174.59</v>
      </c>
      <c r="E4885" s="56">
        <v>175.38</v>
      </c>
    </row>
    <row r="4886" spans="1:5" ht="22.5" x14ac:dyDescent="0.25">
      <c r="A4886" s="51">
        <v>101892</v>
      </c>
      <c r="B4886" s="30" t="s">
        <v>13208</v>
      </c>
      <c r="C4886" s="31" t="s">
        <v>28</v>
      </c>
      <c r="D4886" s="57">
        <v>79.7</v>
      </c>
      <c r="E4886" s="56">
        <v>80.09</v>
      </c>
    </row>
    <row r="4887" spans="1:5" ht="22.5" x14ac:dyDescent="0.25">
      <c r="A4887" s="51">
        <v>93653</v>
      </c>
      <c r="B4887" s="30" t="s">
        <v>13209</v>
      </c>
      <c r="C4887" s="31" t="s">
        <v>28</v>
      </c>
      <c r="D4887" s="57">
        <v>13.04</v>
      </c>
      <c r="E4887" s="56">
        <v>13.15</v>
      </c>
    </row>
    <row r="4888" spans="1:5" ht="22.5" x14ac:dyDescent="0.25">
      <c r="A4888" s="51">
        <v>93654</v>
      </c>
      <c r="B4888" s="30" t="s">
        <v>13210</v>
      </c>
      <c r="C4888" s="31" t="s">
        <v>28</v>
      </c>
      <c r="D4888" s="57">
        <v>13.04</v>
      </c>
      <c r="E4888" s="56">
        <v>13.15</v>
      </c>
    </row>
    <row r="4889" spans="1:5" ht="22.5" x14ac:dyDescent="0.25">
      <c r="A4889" s="51">
        <v>93655</v>
      </c>
      <c r="B4889" s="30" t="s">
        <v>13211</v>
      </c>
      <c r="C4889" s="31" t="s">
        <v>28</v>
      </c>
      <c r="D4889" s="57">
        <v>13.98</v>
      </c>
      <c r="E4889" s="56">
        <v>14.13</v>
      </c>
    </row>
    <row r="4890" spans="1:5" ht="22.5" x14ac:dyDescent="0.25">
      <c r="A4890" s="51">
        <v>93656</v>
      </c>
      <c r="B4890" s="30" t="s">
        <v>13212</v>
      </c>
      <c r="C4890" s="31" t="s">
        <v>28</v>
      </c>
      <c r="D4890" s="57">
        <v>14.89</v>
      </c>
      <c r="E4890" s="56">
        <v>15.09</v>
      </c>
    </row>
    <row r="4891" spans="1:5" ht="22.5" x14ac:dyDescent="0.25">
      <c r="A4891" s="51">
        <v>93657</v>
      </c>
      <c r="B4891" s="30" t="s">
        <v>13213</v>
      </c>
      <c r="C4891" s="31" t="s">
        <v>28</v>
      </c>
      <c r="D4891" s="57">
        <v>16.440000000000001</v>
      </c>
      <c r="E4891" s="56">
        <v>16.72</v>
      </c>
    </row>
    <row r="4892" spans="1:5" ht="22.5" x14ac:dyDescent="0.25">
      <c r="A4892" s="51">
        <v>93658</v>
      </c>
      <c r="B4892" s="30" t="s">
        <v>13214</v>
      </c>
      <c r="C4892" s="31" t="s">
        <v>28</v>
      </c>
      <c r="D4892" s="57">
        <v>23.52</v>
      </c>
      <c r="E4892" s="56">
        <v>23.91</v>
      </c>
    </row>
    <row r="4893" spans="1:5" ht="22.5" x14ac:dyDescent="0.25">
      <c r="A4893" s="51">
        <v>93659</v>
      </c>
      <c r="B4893" s="30" t="s">
        <v>13215</v>
      </c>
      <c r="C4893" s="31" t="s">
        <v>28</v>
      </c>
      <c r="D4893" s="57">
        <v>26.5</v>
      </c>
      <c r="E4893" s="56">
        <v>27.05</v>
      </c>
    </row>
    <row r="4894" spans="1:5" ht="22.5" x14ac:dyDescent="0.25">
      <c r="A4894" s="51">
        <v>101890</v>
      </c>
      <c r="B4894" s="30" t="s">
        <v>13216</v>
      </c>
      <c r="C4894" s="31" t="s">
        <v>28</v>
      </c>
      <c r="D4894" s="57">
        <v>16.95</v>
      </c>
      <c r="E4894" s="56">
        <v>17.100000000000001</v>
      </c>
    </row>
    <row r="4895" spans="1:5" ht="22.5" x14ac:dyDescent="0.25">
      <c r="A4895" s="51">
        <v>101891</v>
      </c>
      <c r="B4895" s="30" t="s">
        <v>13217</v>
      </c>
      <c r="C4895" s="31" t="s">
        <v>28</v>
      </c>
      <c r="D4895" s="57">
        <v>30.45</v>
      </c>
      <c r="E4895" s="56">
        <v>30.84</v>
      </c>
    </row>
    <row r="4896" spans="1:5" ht="22.5" x14ac:dyDescent="0.25">
      <c r="A4896" s="51">
        <v>101895</v>
      </c>
      <c r="B4896" s="30" t="s">
        <v>13218</v>
      </c>
      <c r="C4896" s="31" t="s">
        <v>28</v>
      </c>
      <c r="D4896" s="57">
        <v>467.77</v>
      </c>
      <c r="E4896" s="56">
        <v>471.55</v>
      </c>
    </row>
    <row r="4897" spans="1:5" ht="22.5" x14ac:dyDescent="0.25">
      <c r="A4897" s="51">
        <v>101896</v>
      </c>
      <c r="B4897" s="30" t="s">
        <v>13219</v>
      </c>
      <c r="C4897" s="31" t="s">
        <v>28</v>
      </c>
      <c r="D4897" s="57">
        <v>705.31</v>
      </c>
      <c r="E4897" s="56">
        <v>709.09</v>
      </c>
    </row>
    <row r="4898" spans="1:5" ht="22.5" x14ac:dyDescent="0.25">
      <c r="A4898" s="51">
        <v>101897</v>
      </c>
      <c r="B4898" s="30" t="s">
        <v>13220</v>
      </c>
      <c r="C4898" s="31" t="s">
        <v>28</v>
      </c>
      <c r="D4898" s="57">
        <v>1129.83</v>
      </c>
      <c r="E4898" s="56">
        <v>1133.6099999999999</v>
      </c>
    </row>
    <row r="4899" spans="1:5" ht="22.5" x14ac:dyDescent="0.25">
      <c r="A4899" s="51">
        <v>101898</v>
      </c>
      <c r="B4899" s="30" t="s">
        <v>13221</v>
      </c>
      <c r="C4899" s="31" t="s">
        <v>28</v>
      </c>
      <c r="D4899" s="57">
        <v>1512.87</v>
      </c>
      <c r="E4899" s="56">
        <v>1516.65</v>
      </c>
    </row>
    <row r="4900" spans="1:5" ht="22.5" x14ac:dyDescent="0.25">
      <c r="A4900" s="51">
        <v>101899</v>
      </c>
      <c r="B4900" s="30" t="s">
        <v>13222</v>
      </c>
      <c r="C4900" s="31" t="s">
        <v>28</v>
      </c>
      <c r="D4900" s="57">
        <v>2423.98</v>
      </c>
      <c r="E4900" s="56">
        <v>2427.7600000000002</v>
      </c>
    </row>
    <row r="4901" spans="1:5" ht="22.5" x14ac:dyDescent="0.25">
      <c r="A4901" s="51">
        <v>93676</v>
      </c>
      <c r="B4901" s="30" t="s">
        <v>13223</v>
      </c>
      <c r="C4901" s="31" t="s">
        <v>28</v>
      </c>
      <c r="D4901" s="57">
        <v>195.57</v>
      </c>
      <c r="E4901" s="56">
        <v>196.36</v>
      </c>
    </row>
    <row r="4902" spans="1:5" ht="22.5" x14ac:dyDescent="0.25">
      <c r="A4902" s="51">
        <v>97711</v>
      </c>
      <c r="B4902" s="30" t="s">
        <v>13224</v>
      </c>
      <c r="C4902" s="31" t="s">
        <v>28</v>
      </c>
      <c r="D4902" s="57">
        <v>210.82</v>
      </c>
      <c r="E4902" s="56">
        <v>212.39</v>
      </c>
    </row>
    <row r="4903" spans="1:5" ht="22.5" x14ac:dyDescent="0.25">
      <c r="A4903" s="51">
        <v>106020</v>
      </c>
      <c r="B4903" s="30" t="s">
        <v>13225</v>
      </c>
      <c r="C4903" s="31" t="s">
        <v>28</v>
      </c>
      <c r="D4903" s="57">
        <v>119.07</v>
      </c>
      <c r="E4903" s="56">
        <v>120.72</v>
      </c>
    </row>
    <row r="4904" spans="1:5" ht="22.5" x14ac:dyDescent="0.25">
      <c r="A4904" s="51">
        <v>106031</v>
      </c>
      <c r="B4904" s="30" t="s">
        <v>13226</v>
      </c>
      <c r="C4904" s="31" t="s">
        <v>28</v>
      </c>
      <c r="D4904" s="57">
        <v>0</v>
      </c>
      <c r="E4904" s="56">
        <v>0</v>
      </c>
    </row>
    <row r="4905" spans="1:5" ht="22.5" x14ac:dyDescent="0.25">
      <c r="A4905" s="51">
        <v>93667</v>
      </c>
      <c r="B4905" s="30" t="s">
        <v>13227</v>
      </c>
      <c r="C4905" s="31" t="s">
        <v>28</v>
      </c>
      <c r="D4905" s="57">
        <v>79.53</v>
      </c>
      <c r="E4905" s="56">
        <v>79.87</v>
      </c>
    </row>
    <row r="4906" spans="1:5" ht="22.5" x14ac:dyDescent="0.25">
      <c r="A4906" s="51">
        <v>93668</v>
      </c>
      <c r="B4906" s="30" t="s">
        <v>13228</v>
      </c>
      <c r="C4906" s="31" t="s">
        <v>28</v>
      </c>
      <c r="D4906" s="57">
        <v>79.53</v>
      </c>
      <c r="E4906" s="56">
        <v>79.87</v>
      </c>
    </row>
    <row r="4907" spans="1:5" ht="22.5" x14ac:dyDescent="0.25">
      <c r="A4907" s="51">
        <v>93669</v>
      </c>
      <c r="B4907" s="30" t="s">
        <v>13229</v>
      </c>
      <c r="C4907" s="31" t="s">
        <v>28</v>
      </c>
      <c r="D4907" s="57">
        <v>82.37</v>
      </c>
      <c r="E4907" s="56">
        <v>82.81</v>
      </c>
    </row>
    <row r="4908" spans="1:5" ht="22.5" x14ac:dyDescent="0.25">
      <c r="A4908" s="51">
        <v>93670</v>
      </c>
      <c r="B4908" s="30" t="s">
        <v>13230</v>
      </c>
      <c r="C4908" s="31" t="s">
        <v>28</v>
      </c>
      <c r="D4908" s="57">
        <v>85.09</v>
      </c>
      <c r="E4908" s="56">
        <v>85.69</v>
      </c>
    </row>
    <row r="4909" spans="1:5" ht="22.5" x14ac:dyDescent="0.25">
      <c r="A4909" s="51">
        <v>93671</v>
      </c>
      <c r="B4909" s="30" t="s">
        <v>13231</v>
      </c>
      <c r="C4909" s="31" t="s">
        <v>28</v>
      </c>
      <c r="D4909" s="57">
        <v>89.6</v>
      </c>
      <c r="E4909" s="56">
        <v>90.41</v>
      </c>
    </row>
    <row r="4910" spans="1:5" ht="22.5" x14ac:dyDescent="0.25">
      <c r="A4910" s="51">
        <v>93672</v>
      </c>
      <c r="B4910" s="30" t="s">
        <v>13232</v>
      </c>
      <c r="C4910" s="31" t="s">
        <v>28</v>
      </c>
      <c r="D4910" s="57">
        <v>96.43</v>
      </c>
      <c r="E4910" s="56">
        <v>97.62</v>
      </c>
    </row>
    <row r="4911" spans="1:5" ht="22.5" x14ac:dyDescent="0.25">
      <c r="A4911" s="51">
        <v>93673</v>
      </c>
      <c r="B4911" s="30" t="s">
        <v>13233</v>
      </c>
      <c r="C4911" s="31" t="s">
        <v>28</v>
      </c>
      <c r="D4911" s="57">
        <v>105.37</v>
      </c>
      <c r="E4911" s="56">
        <v>107.02</v>
      </c>
    </row>
    <row r="4912" spans="1:5" ht="22.5" x14ac:dyDescent="0.25">
      <c r="A4912" s="51">
        <v>101893</v>
      </c>
      <c r="B4912" s="30" t="s">
        <v>13234</v>
      </c>
      <c r="C4912" s="31" t="s">
        <v>28</v>
      </c>
      <c r="D4912" s="57">
        <v>101.86</v>
      </c>
      <c r="E4912" s="56">
        <v>102.46</v>
      </c>
    </row>
    <row r="4913" spans="1:5" ht="22.5" x14ac:dyDescent="0.25">
      <c r="A4913" s="51">
        <v>101894</v>
      </c>
      <c r="B4913" s="30" t="s">
        <v>13235</v>
      </c>
      <c r="C4913" s="31" t="s">
        <v>28</v>
      </c>
      <c r="D4913" s="57">
        <v>170.92</v>
      </c>
      <c r="E4913" s="56">
        <v>173.16</v>
      </c>
    </row>
    <row r="4914" spans="1:5" ht="22.5" x14ac:dyDescent="0.25">
      <c r="A4914" s="51">
        <v>106027</v>
      </c>
      <c r="B4914" s="30" t="s">
        <v>13236</v>
      </c>
      <c r="C4914" s="31" t="s">
        <v>28</v>
      </c>
      <c r="D4914" s="57">
        <v>83.89</v>
      </c>
      <c r="E4914" s="56">
        <v>84.3</v>
      </c>
    </row>
    <row r="4915" spans="1:5" ht="22.5" x14ac:dyDescent="0.25">
      <c r="A4915" s="51">
        <v>106028</v>
      </c>
      <c r="B4915" s="30" t="s">
        <v>13237</v>
      </c>
      <c r="C4915" s="31" t="s">
        <v>28</v>
      </c>
      <c r="D4915" s="57">
        <v>0</v>
      </c>
      <c r="E4915" s="56">
        <v>0</v>
      </c>
    </row>
    <row r="4916" spans="1:5" ht="22.5" x14ac:dyDescent="0.25">
      <c r="A4916" s="51">
        <v>106029</v>
      </c>
      <c r="B4916" s="30" t="s">
        <v>13238</v>
      </c>
      <c r="C4916" s="31" t="s">
        <v>28</v>
      </c>
      <c r="D4916" s="57">
        <v>0</v>
      </c>
      <c r="E4916" s="56">
        <v>0</v>
      </c>
    </row>
    <row r="4917" spans="1:5" ht="22.5" x14ac:dyDescent="0.25">
      <c r="A4917" s="51">
        <v>97421</v>
      </c>
      <c r="B4917" s="30" t="s">
        <v>13239</v>
      </c>
      <c r="C4917" s="31" t="s">
        <v>28</v>
      </c>
      <c r="D4917" s="57">
        <v>0</v>
      </c>
      <c r="E4917" s="56">
        <v>0</v>
      </c>
    </row>
    <row r="4918" spans="1:5" ht="22.5" x14ac:dyDescent="0.25">
      <c r="A4918" s="51">
        <v>97373</v>
      </c>
      <c r="B4918" s="30" t="s">
        <v>13240</v>
      </c>
      <c r="C4918" s="31" t="s">
        <v>25</v>
      </c>
      <c r="D4918" s="57">
        <v>0</v>
      </c>
      <c r="E4918" s="56">
        <v>0</v>
      </c>
    </row>
    <row r="4919" spans="1:5" ht="22.5" x14ac:dyDescent="0.25">
      <c r="A4919" s="51">
        <v>97374</v>
      </c>
      <c r="B4919" s="30" t="s">
        <v>13241</v>
      </c>
      <c r="C4919" s="31" t="s">
        <v>25</v>
      </c>
      <c r="D4919" s="57">
        <v>0</v>
      </c>
      <c r="E4919" s="56">
        <v>0</v>
      </c>
    </row>
    <row r="4920" spans="1:5" ht="22.5" x14ac:dyDescent="0.25">
      <c r="A4920" s="51">
        <v>97375</v>
      </c>
      <c r="B4920" s="30" t="s">
        <v>13242</v>
      </c>
      <c r="C4920" s="31" t="s">
        <v>25</v>
      </c>
      <c r="D4920" s="57">
        <v>0</v>
      </c>
      <c r="E4920" s="56">
        <v>0</v>
      </c>
    </row>
    <row r="4921" spans="1:5" ht="22.5" x14ac:dyDescent="0.25">
      <c r="A4921" s="51">
        <v>97376</v>
      </c>
      <c r="B4921" s="30" t="s">
        <v>13243</v>
      </c>
      <c r="C4921" s="31" t="s">
        <v>25</v>
      </c>
      <c r="D4921" s="57">
        <v>0</v>
      </c>
      <c r="E4921" s="56">
        <v>0</v>
      </c>
    </row>
    <row r="4922" spans="1:5" ht="22.5" x14ac:dyDescent="0.25">
      <c r="A4922" s="51">
        <v>97377</v>
      </c>
      <c r="B4922" s="30" t="s">
        <v>13244</v>
      </c>
      <c r="C4922" s="31" t="s">
        <v>25</v>
      </c>
      <c r="D4922" s="57">
        <v>0</v>
      </c>
      <c r="E4922" s="56">
        <v>0</v>
      </c>
    </row>
    <row r="4923" spans="1:5" ht="22.5" x14ac:dyDescent="0.25">
      <c r="A4923" s="51">
        <v>97368</v>
      </c>
      <c r="B4923" s="30" t="s">
        <v>13245</v>
      </c>
      <c r="C4923" s="31" t="s">
        <v>25</v>
      </c>
      <c r="D4923" s="57">
        <v>0</v>
      </c>
      <c r="E4923" s="56">
        <v>0</v>
      </c>
    </row>
    <row r="4924" spans="1:5" ht="22.5" x14ac:dyDescent="0.25">
      <c r="A4924" s="51">
        <v>97369</v>
      </c>
      <c r="B4924" s="30" t="s">
        <v>13246</v>
      </c>
      <c r="C4924" s="31" t="s">
        <v>25</v>
      </c>
      <c r="D4924" s="57">
        <v>0</v>
      </c>
      <c r="E4924" s="56">
        <v>0</v>
      </c>
    </row>
    <row r="4925" spans="1:5" ht="22.5" x14ac:dyDescent="0.25">
      <c r="A4925" s="51">
        <v>97370</v>
      </c>
      <c r="B4925" s="30" t="s">
        <v>13247</v>
      </c>
      <c r="C4925" s="31" t="s">
        <v>25</v>
      </c>
      <c r="D4925" s="57">
        <v>0</v>
      </c>
      <c r="E4925" s="56">
        <v>0</v>
      </c>
    </row>
    <row r="4926" spans="1:5" ht="22.5" x14ac:dyDescent="0.25">
      <c r="A4926" s="51">
        <v>97371</v>
      </c>
      <c r="B4926" s="30" t="s">
        <v>13248</v>
      </c>
      <c r="C4926" s="31" t="s">
        <v>25</v>
      </c>
      <c r="D4926" s="57">
        <v>0</v>
      </c>
      <c r="E4926" s="56">
        <v>0</v>
      </c>
    </row>
    <row r="4927" spans="1:5" ht="22.5" x14ac:dyDescent="0.25">
      <c r="A4927" s="51">
        <v>97372</v>
      </c>
      <c r="B4927" s="30" t="s">
        <v>13249</v>
      </c>
      <c r="C4927" s="31" t="s">
        <v>25</v>
      </c>
      <c r="D4927" s="57">
        <v>0</v>
      </c>
      <c r="E4927" s="56">
        <v>0</v>
      </c>
    </row>
    <row r="4928" spans="1:5" ht="33.75" x14ac:dyDescent="0.25">
      <c r="A4928" s="51">
        <v>101875</v>
      </c>
      <c r="B4928" s="30" t="s">
        <v>13250</v>
      </c>
      <c r="C4928" s="31" t="s">
        <v>28</v>
      </c>
      <c r="D4928" s="57">
        <v>391.18</v>
      </c>
      <c r="E4928" s="56">
        <v>395.85</v>
      </c>
    </row>
    <row r="4929" spans="1:5" ht="33.75" x14ac:dyDescent="0.25">
      <c r="A4929" s="51">
        <v>101883</v>
      </c>
      <c r="B4929" s="30" t="s">
        <v>13251</v>
      </c>
      <c r="C4929" s="31" t="s">
        <v>28</v>
      </c>
      <c r="D4929" s="57">
        <v>525.49</v>
      </c>
      <c r="E4929" s="56">
        <v>530.80999999999995</v>
      </c>
    </row>
    <row r="4930" spans="1:5" ht="33.75" x14ac:dyDescent="0.25">
      <c r="A4930" s="51">
        <v>101879</v>
      </c>
      <c r="B4930" s="30" t="s">
        <v>13252</v>
      </c>
      <c r="C4930" s="31" t="s">
        <v>28</v>
      </c>
      <c r="D4930" s="57">
        <v>548.26</v>
      </c>
      <c r="E4930" s="56">
        <v>553.6</v>
      </c>
    </row>
    <row r="4931" spans="1:5" ht="33.75" x14ac:dyDescent="0.25">
      <c r="A4931" s="51">
        <v>106021</v>
      </c>
      <c r="B4931" s="30" t="s">
        <v>13253</v>
      </c>
      <c r="C4931" s="31" t="s">
        <v>28</v>
      </c>
      <c r="D4931" s="57">
        <v>0</v>
      </c>
      <c r="E4931" s="56">
        <v>0</v>
      </c>
    </row>
    <row r="4932" spans="1:5" ht="33.75" x14ac:dyDescent="0.25">
      <c r="A4932" s="51">
        <v>101880</v>
      </c>
      <c r="B4932" s="30" t="s">
        <v>13254</v>
      </c>
      <c r="C4932" s="31" t="s">
        <v>28</v>
      </c>
      <c r="D4932" s="57">
        <v>638.28</v>
      </c>
      <c r="E4932" s="56">
        <v>644.87</v>
      </c>
    </row>
    <row r="4933" spans="1:5" ht="33.75" x14ac:dyDescent="0.25">
      <c r="A4933" s="51">
        <v>101882</v>
      </c>
      <c r="B4933" s="30" t="s">
        <v>13255</v>
      </c>
      <c r="C4933" s="31" t="s">
        <v>28</v>
      </c>
      <c r="D4933" s="57">
        <v>1210.03</v>
      </c>
      <c r="E4933" s="56">
        <v>1216.6400000000001</v>
      </c>
    </row>
    <row r="4934" spans="1:5" ht="33.75" x14ac:dyDescent="0.25">
      <c r="A4934" s="51">
        <v>106022</v>
      </c>
      <c r="B4934" s="30" t="s">
        <v>13256</v>
      </c>
      <c r="C4934" s="31" t="s">
        <v>28</v>
      </c>
      <c r="D4934" s="57">
        <v>0</v>
      </c>
      <c r="E4934" s="56">
        <v>0</v>
      </c>
    </row>
    <row r="4935" spans="1:5" ht="33.75" x14ac:dyDescent="0.25">
      <c r="A4935" s="51">
        <v>101881</v>
      </c>
      <c r="B4935" s="30" t="s">
        <v>13257</v>
      </c>
      <c r="C4935" s="31" t="s">
        <v>28</v>
      </c>
      <c r="D4935" s="57">
        <v>879.32</v>
      </c>
      <c r="E4935" s="56">
        <v>885.96</v>
      </c>
    </row>
    <row r="4936" spans="1:5" ht="33.75" x14ac:dyDescent="0.25">
      <c r="A4936" s="51">
        <v>106023</v>
      </c>
      <c r="B4936" s="30" t="s">
        <v>13258</v>
      </c>
      <c r="C4936" s="31" t="s">
        <v>28</v>
      </c>
      <c r="D4936" s="57">
        <v>0</v>
      </c>
      <c r="E4936" s="56">
        <v>0</v>
      </c>
    </row>
    <row r="4937" spans="1:5" ht="45" x14ac:dyDescent="0.25">
      <c r="A4937" s="51">
        <v>101878</v>
      </c>
      <c r="B4937" s="30" t="s">
        <v>13259</v>
      </c>
      <c r="C4937" s="31" t="s">
        <v>28</v>
      </c>
      <c r="D4937" s="57">
        <v>411.71</v>
      </c>
      <c r="E4937" s="56">
        <v>412.7</v>
      </c>
    </row>
    <row r="4938" spans="1:5" ht="45" x14ac:dyDescent="0.25">
      <c r="A4938" s="51">
        <v>106024</v>
      </c>
      <c r="B4938" s="30" t="s">
        <v>13260</v>
      </c>
      <c r="C4938" s="31" t="s">
        <v>28</v>
      </c>
      <c r="D4938" s="57">
        <v>0</v>
      </c>
      <c r="E4938" s="56">
        <v>0</v>
      </c>
    </row>
    <row r="4939" spans="1:5" ht="45" x14ac:dyDescent="0.25">
      <c r="A4939" s="51">
        <v>106025</v>
      </c>
      <c r="B4939" s="30" t="s">
        <v>13261</v>
      </c>
      <c r="C4939" s="31" t="s">
        <v>28</v>
      </c>
      <c r="D4939" s="57">
        <v>0</v>
      </c>
      <c r="E4939" s="56">
        <v>0</v>
      </c>
    </row>
    <row r="4940" spans="1:5" ht="45" x14ac:dyDescent="0.25">
      <c r="A4940" s="51">
        <v>106026</v>
      </c>
      <c r="B4940" s="30" t="s">
        <v>13262</v>
      </c>
      <c r="C4940" s="31" t="s">
        <v>28</v>
      </c>
      <c r="D4940" s="57">
        <v>0</v>
      </c>
      <c r="E4940" s="56">
        <v>0</v>
      </c>
    </row>
    <row r="4941" spans="1:5" ht="33.75" x14ac:dyDescent="0.25">
      <c r="A4941" s="51">
        <v>101877</v>
      </c>
      <c r="B4941" s="30" t="s">
        <v>13263</v>
      </c>
      <c r="C4941" s="31" t="s">
        <v>28</v>
      </c>
      <c r="D4941" s="57">
        <v>95.19</v>
      </c>
      <c r="E4941" s="56">
        <v>97.48</v>
      </c>
    </row>
    <row r="4942" spans="1:5" ht="33.75" x14ac:dyDescent="0.25">
      <c r="A4942" s="51">
        <v>101876</v>
      </c>
      <c r="B4942" s="30" t="s">
        <v>13264</v>
      </c>
      <c r="C4942" s="31" t="s">
        <v>28</v>
      </c>
      <c r="D4942" s="57">
        <v>134.38</v>
      </c>
      <c r="E4942" s="56">
        <v>137.09</v>
      </c>
    </row>
    <row r="4943" spans="1:5" ht="22.5" x14ac:dyDescent="0.25">
      <c r="A4943" s="51">
        <v>101873</v>
      </c>
      <c r="B4943" s="30" t="s">
        <v>13265</v>
      </c>
      <c r="C4943" s="31" t="s">
        <v>28</v>
      </c>
      <c r="D4943" s="57">
        <v>0</v>
      </c>
      <c r="E4943" s="56">
        <v>0</v>
      </c>
    </row>
    <row r="4944" spans="1:5" ht="22.5" x14ac:dyDescent="0.25">
      <c r="A4944" s="51">
        <v>101874</v>
      </c>
      <c r="B4944" s="30" t="s">
        <v>13266</v>
      </c>
      <c r="C4944" s="31" t="s">
        <v>28</v>
      </c>
      <c r="D4944" s="57">
        <v>0</v>
      </c>
      <c r="E4944" s="56">
        <v>0</v>
      </c>
    </row>
    <row r="4945" spans="1:5" ht="22.5" x14ac:dyDescent="0.25">
      <c r="A4945" s="51">
        <v>101871</v>
      </c>
      <c r="B4945" s="30" t="s">
        <v>13267</v>
      </c>
      <c r="C4945" s="31" t="s">
        <v>28</v>
      </c>
      <c r="D4945" s="57">
        <v>0</v>
      </c>
      <c r="E4945" s="56">
        <v>0</v>
      </c>
    </row>
    <row r="4946" spans="1:5" ht="22.5" x14ac:dyDescent="0.25">
      <c r="A4946" s="51">
        <v>101872</v>
      </c>
      <c r="B4946" s="30" t="s">
        <v>13268</v>
      </c>
      <c r="C4946" s="31" t="s">
        <v>28</v>
      </c>
      <c r="D4946" s="57">
        <v>0</v>
      </c>
      <c r="E4946" s="56">
        <v>0</v>
      </c>
    </row>
    <row r="4947" spans="1:5" ht="22.5" x14ac:dyDescent="0.25">
      <c r="A4947" s="51">
        <v>97360</v>
      </c>
      <c r="B4947" s="30" t="s">
        <v>13269</v>
      </c>
      <c r="C4947" s="31" t="s">
        <v>28</v>
      </c>
      <c r="D4947" s="57">
        <v>9480.59</v>
      </c>
      <c r="E4947" s="56">
        <v>9496.77</v>
      </c>
    </row>
    <row r="4948" spans="1:5" ht="22.5" x14ac:dyDescent="0.25">
      <c r="A4948" s="51">
        <v>97361</v>
      </c>
      <c r="B4948" s="30" t="s">
        <v>13270</v>
      </c>
      <c r="C4948" s="31" t="s">
        <v>28</v>
      </c>
      <c r="D4948" s="57">
        <v>12640.79</v>
      </c>
      <c r="E4948" s="56">
        <v>12662.37</v>
      </c>
    </row>
    <row r="4949" spans="1:5" ht="22.5" x14ac:dyDescent="0.25">
      <c r="A4949" s="51">
        <v>97359</v>
      </c>
      <c r="B4949" s="30" t="s">
        <v>13271</v>
      </c>
      <c r="C4949" s="31" t="s">
        <v>28</v>
      </c>
      <c r="D4949" s="57">
        <v>4904.4399999999996</v>
      </c>
      <c r="E4949" s="56">
        <v>4915.2299999999996</v>
      </c>
    </row>
    <row r="4950" spans="1:5" ht="22.5" x14ac:dyDescent="0.25">
      <c r="A4950" s="51">
        <v>101946</v>
      </c>
      <c r="B4950" s="30" t="s">
        <v>13272</v>
      </c>
      <c r="C4950" s="31" t="s">
        <v>28</v>
      </c>
      <c r="D4950" s="57">
        <v>143.93</v>
      </c>
      <c r="E4950" s="56">
        <v>145.55000000000001</v>
      </c>
    </row>
    <row r="4951" spans="1:5" ht="33.75" x14ac:dyDescent="0.25">
      <c r="A4951" s="51">
        <v>97362</v>
      </c>
      <c r="B4951" s="30" t="s">
        <v>13273</v>
      </c>
      <c r="C4951" s="31" t="s">
        <v>28</v>
      </c>
      <c r="D4951" s="57">
        <v>1545.57</v>
      </c>
      <c r="E4951" s="56">
        <v>1548.08</v>
      </c>
    </row>
    <row r="4952" spans="1:5" ht="22.5" x14ac:dyDescent="0.25">
      <c r="A4952" s="51">
        <v>101553</v>
      </c>
      <c r="B4952" s="30" t="s">
        <v>14329</v>
      </c>
      <c r="C4952" s="31" t="s">
        <v>28</v>
      </c>
      <c r="D4952" s="57">
        <v>14.31</v>
      </c>
      <c r="E4952" s="56">
        <v>14.59</v>
      </c>
    </row>
    <row r="4953" spans="1:5" ht="22.5" x14ac:dyDescent="0.25">
      <c r="A4953" s="51">
        <v>101554</v>
      </c>
      <c r="B4953" s="30" t="s">
        <v>14330</v>
      </c>
      <c r="C4953" s="31" t="s">
        <v>28</v>
      </c>
      <c r="D4953" s="57">
        <v>10.51</v>
      </c>
      <c r="E4953" s="56">
        <v>10.79</v>
      </c>
    </row>
    <row r="4954" spans="1:5" ht="22.5" x14ac:dyDescent="0.25">
      <c r="A4954" s="51">
        <v>101555</v>
      </c>
      <c r="B4954" s="30" t="s">
        <v>14331</v>
      </c>
      <c r="C4954" s="31" t="s">
        <v>28</v>
      </c>
      <c r="D4954" s="57">
        <v>7.05</v>
      </c>
      <c r="E4954" s="56">
        <v>7.33</v>
      </c>
    </row>
    <row r="4955" spans="1:5" ht="22.5" x14ac:dyDescent="0.25">
      <c r="A4955" s="51">
        <v>101556</v>
      </c>
      <c r="B4955" s="30" t="s">
        <v>14332</v>
      </c>
      <c r="C4955" s="31" t="s">
        <v>28</v>
      </c>
      <c r="D4955" s="57">
        <v>6.5</v>
      </c>
      <c r="E4955" s="56">
        <v>6.78</v>
      </c>
    </row>
    <row r="4956" spans="1:5" ht="22.5" x14ac:dyDescent="0.25">
      <c r="A4956" s="51">
        <v>101537</v>
      </c>
      <c r="B4956" s="30" t="s">
        <v>14333</v>
      </c>
      <c r="C4956" s="31" t="s">
        <v>28</v>
      </c>
      <c r="D4956" s="57">
        <v>116.5</v>
      </c>
      <c r="E4956" s="56">
        <v>118.9</v>
      </c>
    </row>
    <row r="4957" spans="1:5" ht="22.5" x14ac:dyDescent="0.25">
      <c r="A4957" s="51">
        <v>101538</v>
      </c>
      <c r="B4957" s="30" t="s">
        <v>14334</v>
      </c>
      <c r="C4957" s="31" t="s">
        <v>28</v>
      </c>
      <c r="D4957" s="57">
        <v>41.83</v>
      </c>
      <c r="E4957" s="56">
        <v>42.51</v>
      </c>
    </row>
    <row r="4958" spans="1:5" ht="22.5" x14ac:dyDescent="0.25">
      <c r="A4958" s="51">
        <v>101542</v>
      </c>
      <c r="B4958" s="30" t="s">
        <v>14335</v>
      </c>
      <c r="C4958" s="31" t="s">
        <v>28</v>
      </c>
      <c r="D4958" s="57">
        <v>32.130000000000003</v>
      </c>
      <c r="E4958" s="56">
        <v>32.69</v>
      </c>
    </row>
    <row r="4959" spans="1:5" ht="22.5" x14ac:dyDescent="0.25">
      <c r="A4959" s="51">
        <v>101539</v>
      </c>
      <c r="B4959" s="30" t="s">
        <v>14336</v>
      </c>
      <c r="C4959" s="31" t="s">
        <v>28</v>
      </c>
      <c r="D4959" s="57">
        <v>70.31</v>
      </c>
      <c r="E4959" s="56">
        <v>71.650000000000006</v>
      </c>
    </row>
    <row r="4960" spans="1:5" ht="22.5" x14ac:dyDescent="0.25">
      <c r="A4960" s="51">
        <v>101543</v>
      </c>
      <c r="B4960" s="30" t="s">
        <v>14337</v>
      </c>
      <c r="C4960" s="31" t="s">
        <v>28</v>
      </c>
      <c r="D4960" s="57">
        <v>57.79</v>
      </c>
      <c r="E4960" s="56">
        <v>58.92</v>
      </c>
    </row>
    <row r="4961" spans="1:5" ht="22.5" x14ac:dyDescent="0.25">
      <c r="A4961" s="51">
        <v>101540</v>
      </c>
      <c r="B4961" s="30" t="s">
        <v>14338</v>
      </c>
      <c r="C4961" s="31" t="s">
        <v>28</v>
      </c>
      <c r="D4961" s="57">
        <v>117.37</v>
      </c>
      <c r="E4961" s="56">
        <v>119.39</v>
      </c>
    </row>
    <row r="4962" spans="1:5" ht="22.5" x14ac:dyDescent="0.25">
      <c r="A4962" s="51">
        <v>101544</v>
      </c>
      <c r="B4962" s="30" t="s">
        <v>14339</v>
      </c>
      <c r="C4962" s="31" t="s">
        <v>28</v>
      </c>
      <c r="D4962" s="57">
        <v>91.86</v>
      </c>
      <c r="E4962" s="56">
        <v>93.55</v>
      </c>
    </row>
    <row r="4963" spans="1:5" ht="22.5" x14ac:dyDescent="0.25">
      <c r="A4963" s="51">
        <v>101541</v>
      </c>
      <c r="B4963" s="30" t="s">
        <v>14340</v>
      </c>
      <c r="C4963" s="31" t="s">
        <v>28</v>
      </c>
      <c r="D4963" s="57">
        <v>153.35</v>
      </c>
      <c r="E4963" s="56">
        <v>156.04</v>
      </c>
    </row>
    <row r="4964" spans="1:5" ht="22.5" x14ac:dyDescent="0.25">
      <c r="A4964" s="51">
        <v>101545</v>
      </c>
      <c r="B4964" s="30" t="s">
        <v>14341</v>
      </c>
      <c r="C4964" s="31" t="s">
        <v>28</v>
      </c>
      <c r="D4964" s="57">
        <v>132.22999999999999</v>
      </c>
      <c r="E4964" s="56">
        <v>134.47999999999999</v>
      </c>
    </row>
    <row r="4965" spans="1:5" ht="33.75" x14ac:dyDescent="0.25">
      <c r="A4965" s="51">
        <v>106502</v>
      </c>
      <c r="B4965" s="30" t="s">
        <v>14342</v>
      </c>
      <c r="C4965" s="31" t="s">
        <v>25</v>
      </c>
      <c r="D4965" s="57">
        <v>12.01</v>
      </c>
      <c r="E4965" s="56">
        <v>12.03</v>
      </c>
    </row>
    <row r="4966" spans="1:5" ht="33.75" x14ac:dyDescent="0.25">
      <c r="A4966" s="51">
        <v>106503</v>
      </c>
      <c r="B4966" s="30" t="s">
        <v>14343</v>
      </c>
      <c r="C4966" s="31" t="s">
        <v>25</v>
      </c>
      <c r="D4966" s="57">
        <v>7.56</v>
      </c>
      <c r="E4966" s="56">
        <v>7.57</v>
      </c>
    </row>
    <row r="4967" spans="1:5" ht="33.75" x14ac:dyDescent="0.25">
      <c r="A4967" s="51">
        <v>106504</v>
      </c>
      <c r="B4967" s="30" t="s">
        <v>14344</v>
      </c>
      <c r="C4967" s="31" t="s">
        <v>25</v>
      </c>
      <c r="D4967" s="57">
        <v>15.14</v>
      </c>
      <c r="E4967" s="56">
        <v>15.16</v>
      </c>
    </row>
    <row r="4968" spans="1:5" ht="33.75" x14ac:dyDescent="0.25">
      <c r="A4968" s="51">
        <v>106505</v>
      </c>
      <c r="B4968" s="30" t="s">
        <v>14345</v>
      </c>
      <c r="C4968" s="31" t="s">
        <v>25</v>
      </c>
      <c r="D4968" s="57">
        <v>4.88</v>
      </c>
      <c r="E4968" s="56">
        <v>4.8899999999999997</v>
      </c>
    </row>
    <row r="4969" spans="1:5" ht="33.75" x14ac:dyDescent="0.25">
      <c r="A4969" s="51">
        <v>106526</v>
      </c>
      <c r="B4969" s="30" t="s">
        <v>14346</v>
      </c>
      <c r="C4969" s="31" t="s">
        <v>25</v>
      </c>
      <c r="D4969" s="57">
        <v>0</v>
      </c>
      <c r="E4969" s="56">
        <v>0</v>
      </c>
    </row>
    <row r="4970" spans="1:5" ht="33.75" x14ac:dyDescent="0.25">
      <c r="A4970" s="51">
        <v>106506</v>
      </c>
      <c r="B4970" s="30" t="s">
        <v>14347</v>
      </c>
      <c r="C4970" s="31" t="s">
        <v>25</v>
      </c>
      <c r="D4970" s="57">
        <v>9.19</v>
      </c>
      <c r="E4970" s="56">
        <v>9.2200000000000006</v>
      </c>
    </row>
    <row r="4971" spans="1:5" ht="33.75" x14ac:dyDescent="0.25">
      <c r="A4971" s="51">
        <v>106507</v>
      </c>
      <c r="B4971" s="30" t="s">
        <v>14348</v>
      </c>
      <c r="C4971" s="31" t="s">
        <v>25</v>
      </c>
      <c r="D4971" s="57">
        <v>5.89</v>
      </c>
      <c r="E4971" s="56">
        <v>5.9</v>
      </c>
    </row>
    <row r="4972" spans="1:5" ht="33.75" x14ac:dyDescent="0.25">
      <c r="A4972" s="51">
        <v>106508</v>
      </c>
      <c r="B4972" s="30" t="s">
        <v>14349</v>
      </c>
      <c r="C4972" s="31" t="s">
        <v>25</v>
      </c>
      <c r="D4972" s="57">
        <v>11.61</v>
      </c>
      <c r="E4972" s="56">
        <v>11.64</v>
      </c>
    </row>
    <row r="4973" spans="1:5" ht="33.75" x14ac:dyDescent="0.25">
      <c r="A4973" s="51">
        <v>106509</v>
      </c>
      <c r="B4973" s="30" t="s">
        <v>14350</v>
      </c>
      <c r="C4973" s="31" t="s">
        <v>25</v>
      </c>
      <c r="D4973" s="57">
        <v>3.8</v>
      </c>
      <c r="E4973" s="56">
        <v>3.81</v>
      </c>
    </row>
    <row r="4974" spans="1:5" ht="33.75" x14ac:dyDescent="0.25">
      <c r="A4974" s="51">
        <v>106527</v>
      </c>
      <c r="B4974" s="30" t="s">
        <v>14351</v>
      </c>
      <c r="C4974" s="31" t="s">
        <v>25</v>
      </c>
      <c r="D4974" s="57">
        <v>0</v>
      </c>
      <c r="E4974" s="56">
        <v>0</v>
      </c>
    </row>
    <row r="4975" spans="1:5" ht="33.75" x14ac:dyDescent="0.25">
      <c r="A4975" s="51">
        <v>106499</v>
      </c>
      <c r="B4975" s="30" t="s">
        <v>14352</v>
      </c>
      <c r="C4975" s="31" t="s">
        <v>25</v>
      </c>
      <c r="D4975" s="57">
        <v>0</v>
      </c>
      <c r="E4975" s="56">
        <v>0</v>
      </c>
    </row>
    <row r="4976" spans="1:5" ht="33.75" x14ac:dyDescent="0.25">
      <c r="A4976" s="51">
        <v>106500</v>
      </c>
      <c r="B4976" s="30" t="s">
        <v>14353</v>
      </c>
      <c r="C4976" s="31" t="s">
        <v>25</v>
      </c>
      <c r="D4976" s="57">
        <v>0</v>
      </c>
      <c r="E4976" s="56">
        <v>0</v>
      </c>
    </row>
    <row r="4977" spans="1:5" ht="33.75" x14ac:dyDescent="0.25">
      <c r="A4977" s="51">
        <v>106501</v>
      </c>
      <c r="B4977" s="30" t="s">
        <v>14354</v>
      </c>
      <c r="C4977" s="31" t="s">
        <v>25</v>
      </c>
      <c r="D4977" s="57">
        <v>0</v>
      </c>
      <c r="E4977" s="56">
        <v>0</v>
      </c>
    </row>
    <row r="4978" spans="1:5" ht="33.75" x14ac:dyDescent="0.25">
      <c r="A4978" s="51">
        <v>101560</v>
      </c>
      <c r="B4978" s="30" t="s">
        <v>14355</v>
      </c>
      <c r="C4978" s="31" t="s">
        <v>25</v>
      </c>
      <c r="D4978" s="57">
        <v>10.94</v>
      </c>
      <c r="E4978" s="56">
        <v>10.94</v>
      </c>
    </row>
    <row r="4979" spans="1:5" ht="33.75" x14ac:dyDescent="0.25">
      <c r="A4979" s="51">
        <v>101568</v>
      </c>
      <c r="B4979" s="30" t="s">
        <v>14356</v>
      </c>
      <c r="C4979" s="31" t="s">
        <v>25</v>
      </c>
      <c r="D4979" s="57">
        <v>133.31</v>
      </c>
      <c r="E4979" s="56">
        <v>133.32</v>
      </c>
    </row>
    <row r="4980" spans="1:5" ht="33.75" x14ac:dyDescent="0.25">
      <c r="A4980" s="51">
        <v>101561</v>
      </c>
      <c r="B4980" s="30" t="s">
        <v>14357</v>
      </c>
      <c r="C4980" s="31" t="s">
        <v>25</v>
      </c>
      <c r="D4980" s="57">
        <v>17.38</v>
      </c>
      <c r="E4980" s="56">
        <v>17.38</v>
      </c>
    </row>
    <row r="4981" spans="1:5" ht="33.75" x14ac:dyDescent="0.25">
      <c r="A4981" s="51">
        <v>101562</v>
      </c>
      <c r="B4981" s="30" t="s">
        <v>14358</v>
      </c>
      <c r="C4981" s="31" t="s">
        <v>25</v>
      </c>
      <c r="D4981" s="57">
        <v>26.92</v>
      </c>
      <c r="E4981" s="56">
        <v>26.92</v>
      </c>
    </row>
    <row r="4982" spans="1:5" ht="33.75" x14ac:dyDescent="0.25">
      <c r="A4982" s="51">
        <v>101563</v>
      </c>
      <c r="B4982" s="30" t="s">
        <v>14359</v>
      </c>
      <c r="C4982" s="31" t="s">
        <v>25</v>
      </c>
      <c r="D4982" s="57">
        <v>38.01</v>
      </c>
      <c r="E4982" s="56">
        <v>38.020000000000003</v>
      </c>
    </row>
    <row r="4983" spans="1:5" ht="33.75" x14ac:dyDescent="0.25">
      <c r="A4983" s="51">
        <v>101564</v>
      </c>
      <c r="B4983" s="30" t="s">
        <v>14360</v>
      </c>
      <c r="C4983" s="31" t="s">
        <v>25</v>
      </c>
      <c r="D4983" s="57">
        <v>56.17</v>
      </c>
      <c r="E4983" s="56">
        <v>56.18</v>
      </c>
    </row>
    <row r="4984" spans="1:5" ht="33.75" x14ac:dyDescent="0.25">
      <c r="A4984" s="51">
        <v>101565</v>
      </c>
      <c r="B4984" s="30" t="s">
        <v>14361</v>
      </c>
      <c r="C4984" s="31" t="s">
        <v>25</v>
      </c>
      <c r="D4984" s="57">
        <v>78.55</v>
      </c>
      <c r="E4984" s="56">
        <v>78.55</v>
      </c>
    </row>
    <row r="4985" spans="1:5" ht="33.75" x14ac:dyDescent="0.25">
      <c r="A4985" s="51">
        <v>101567</v>
      </c>
      <c r="B4985" s="30" t="s">
        <v>14362</v>
      </c>
      <c r="C4985" s="31" t="s">
        <v>25</v>
      </c>
      <c r="D4985" s="57">
        <v>101.96</v>
      </c>
      <c r="E4985" s="56">
        <v>101.96</v>
      </c>
    </row>
    <row r="4986" spans="1:5" x14ac:dyDescent="0.25">
      <c r="A4986" s="51">
        <v>106524</v>
      </c>
      <c r="B4986" s="30" t="s">
        <v>14363</v>
      </c>
      <c r="C4986" s="31" t="s">
        <v>25</v>
      </c>
      <c r="D4986" s="57">
        <v>0</v>
      </c>
      <c r="E4986" s="56">
        <v>0</v>
      </c>
    </row>
    <row r="4987" spans="1:5" ht="33.75" x14ac:dyDescent="0.25">
      <c r="A4987" s="51">
        <v>106525</v>
      </c>
      <c r="B4987" s="30" t="s">
        <v>14364</v>
      </c>
      <c r="C4987" s="31" t="s">
        <v>28</v>
      </c>
      <c r="D4987" s="57">
        <v>0</v>
      </c>
      <c r="E4987" s="56">
        <v>0</v>
      </c>
    </row>
    <row r="4988" spans="1:5" ht="33.75" x14ac:dyDescent="0.25">
      <c r="A4988" s="51">
        <v>101551</v>
      </c>
      <c r="B4988" s="30" t="s">
        <v>14365</v>
      </c>
      <c r="C4988" s="31" t="s">
        <v>28</v>
      </c>
      <c r="D4988" s="57">
        <v>0</v>
      </c>
      <c r="E4988" s="56">
        <v>0</v>
      </c>
    </row>
    <row r="4989" spans="1:5" ht="33.75" x14ac:dyDescent="0.25">
      <c r="A4989" s="51">
        <v>101552</v>
      </c>
      <c r="B4989" s="30" t="s">
        <v>14366</v>
      </c>
      <c r="C4989" s="31" t="s">
        <v>28</v>
      </c>
      <c r="D4989" s="57">
        <v>0</v>
      </c>
      <c r="E4989" s="56">
        <v>0</v>
      </c>
    </row>
    <row r="4990" spans="1:5" ht="33.75" x14ac:dyDescent="0.25">
      <c r="A4990" s="51">
        <v>101550</v>
      </c>
      <c r="B4990" s="30" t="s">
        <v>14367</v>
      </c>
      <c r="C4990" s="31" t="s">
        <v>28</v>
      </c>
      <c r="D4990" s="57">
        <v>0</v>
      </c>
      <c r="E4990" s="56">
        <v>0</v>
      </c>
    </row>
    <row r="4991" spans="1:5" ht="33.75" x14ac:dyDescent="0.25">
      <c r="A4991" s="51">
        <v>101501</v>
      </c>
      <c r="B4991" s="30" t="s">
        <v>14368</v>
      </c>
      <c r="C4991" s="31" t="s">
        <v>28</v>
      </c>
      <c r="D4991" s="57">
        <v>1935.52</v>
      </c>
      <c r="E4991" s="56">
        <v>1964.85</v>
      </c>
    </row>
    <row r="4992" spans="1:5" ht="33.75" x14ac:dyDescent="0.25">
      <c r="A4992" s="51">
        <v>101502</v>
      </c>
      <c r="B4992" s="30" t="s">
        <v>14369</v>
      </c>
      <c r="C4992" s="31" t="s">
        <v>28</v>
      </c>
      <c r="D4992" s="57">
        <v>2097.36</v>
      </c>
      <c r="E4992" s="56">
        <v>2128.36</v>
      </c>
    </row>
    <row r="4993" spans="1:5" ht="33.75" x14ac:dyDescent="0.25">
      <c r="A4993" s="51">
        <v>101503</v>
      </c>
      <c r="B4993" s="30" t="s">
        <v>14370</v>
      </c>
      <c r="C4993" s="31" t="s">
        <v>28</v>
      </c>
      <c r="D4993" s="57">
        <v>2141.64</v>
      </c>
      <c r="E4993" s="56">
        <v>2170.15</v>
      </c>
    </row>
    <row r="4994" spans="1:5" ht="33.75" x14ac:dyDescent="0.25">
      <c r="A4994" s="51">
        <v>101504</v>
      </c>
      <c r="B4994" s="30" t="s">
        <v>14371</v>
      </c>
      <c r="C4994" s="31" t="s">
        <v>28</v>
      </c>
      <c r="D4994" s="57">
        <v>2361.8200000000002</v>
      </c>
      <c r="E4994" s="56">
        <v>2391.7600000000002</v>
      </c>
    </row>
    <row r="4995" spans="1:5" ht="33.75" x14ac:dyDescent="0.25">
      <c r="A4995" s="51">
        <v>101497</v>
      </c>
      <c r="B4995" s="30" t="s">
        <v>14372</v>
      </c>
      <c r="C4995" s="31" t="s">
        <v>28</v>
      </c>
      <c r="D4995" s="57">
        <v>1940.96</v>
      </c>
      <c r="E4995" s="56">
        <v>1971.12</v>
      </c>
    </row>
    <row r="4996" spans="1:5" ht="33.75" x14ac:dyDescent="0.25">
      <c r="A4996" s="51">
        <v>101498</v>
      </c>
      <c r="B4996" s="30" t="s">
        <v>14373</v>
      </c>
      <c r="C4996" s="31" t="s">
        <v>28</v>
      </c>
      <c r="D4996" s="57">
        <v>2102.8000000000002</v>
      </c>
      <c r="E4996" s="56">
        <v>2134.63</v>
      </c>
    </row>
    <row r="4997" spans="1:5" ht="33.75" x14ac:dyDescent="0.25">
      <c r="A4997" s="51">
        <v>101499</v>
      </c>
      <c r="B4997" s="30" t="s">
        <v>14374</v>
      </c>
      <c r="C4997" s="31" t="s">
        <v>28</v>
      </c>
      <c r="D4997" s="57">
        <v>2147.08</v>
      </c>
      <c r="E4997" s="56">
        <v>2176.42</v>
      </c>
    </row>
    <row r="4998" spans="1:5" ht="33.75" x14ac:dyDescent="0.25">
      <c r="A4998" s="51">
        <v>101500</v>
      </c>
      <c r="B4998" s="30" t="s">
        <v>14375</v>
      </c>
      <c r="C4998" s="31" t="s">
        <v>28</v>
      </c>
      <c r="D4998" s="57">
        <v>2367.2600000000002</v>
      </c>
      <c r="E4998" s="56">
        <v>2398.0300000000002</v>
      </c>
    </row>
    <row r="4999" spans="1:5" ht="33.75" x14ac:dyDescent="0.25">
      <c r="A4999" s="51">
        <v>101493</v>
      </c>
      <c r="B4999" s="30" t="s">
        <v>14376</v>
      </c>
      <c r="C4999" s="31" t="s">
        <v>28</v>
      </c>
      <c r="D4999" s="57">
        <v>1618.68</v>
      </c>
      <c r="E4999" s="56">
        <v>1645.88</v>
      </c>
    </row>
    <row r="5000" spans="1:5" ht="33.75" x14ac:dyDescent="0.25">
      <c r="A5000" s="51">
        <v>101494</v>
      </c>
      <c r="B5000" s="30" t="s">
        <v>14377</v>
      </c>
      <c r="C5000" s="31" t="s">
        <v>28</v>
      </c>
      <c r="D5000" s="57">
        <v>1725.6</v>
      </c>
      <c r="E5000" s="56">
        <v>1753.9</v>
      </c>
    </row>
    <row r="5001" spans="1:5" ht="33.75" x14ac:dyDescent="0.25">
      <c r="A5001" s="51">
        <v>101495</v>
      </c>
      <c r="B5001" s="30" t="s">
        <v>14378</v>
      </c>
      <c r="C5001" s="31" t="s">
        <v>28</v>
      </c>
      <c r="D5001" s="57">
        <v>1754.86</v>
      </c>
      <c r="E5001" s="56">
        <v>1781.51</v>
      </c>
    </row>
    <row r="5002" spans="1:5" ht="33.75" x14ac:dyDescent="0.25">
      <c r="A5002" s="51">
        <v>101496</v>
      </c>
      <c r="B5002" s="30" t="s">
        <v>14379</v>
      </c>
      <c r="C5002" s="31" t="s">
        <v>28</v>
      </c>
      <c r="D5002" s="57">
        <v>1911.25</v>
      </c>
      <c r="E5002" s="56">
        <v>1939.11</v>
      </c>
    </row>
    <row r="5003" spans="1:5" ht="33.75" x14ac:dyDescent="0.25">
      <c r="A5003" s="51">
        <v>101489</v>
      </c>
      <c r="B5003" s="30" t="s">
        <v>14380</v>
      </c>
      <c r="C5003" s="31" t="s">
        <v>28</v>
      </c>
      <c r="D5003" s="57">
        <v>1633.23</v>
      </c>
      <c r="E5003" s="56">
        <v>1661.5</v>
      </c>
    </row>
    <row r="5004" spans="1:5" ht="33.75" x14ac:dyDescent="0.25">
      <c r="A5004" s="51">
        <v>101490</v>
      </c>
      <c r="B5004" s="30" t="s">
        <v>14381</v>
      </c>
      <c r="C5004" s="31" t="s">
        <v>28</v>
      </c>
      <c r="D5004" s="57">
        <v>1740.15</v>
      </c>
      <c r="E5004" s="56">
        <v>1769.52</v>
      </c>
    </row>
    <row r="5005" spans="1:5" ht="33.75" x14ac:dyDescent="0.25">
      <c r="A5005" s="51">
        <v>101491</v>
      </c>
      <c r="B5005" s="30" t="s">
        <v>14382</v>
      </c>
      <c r="C5005" s="31" t="s">
        <v>28</v>
      </c>
      <c r="D5005" s="57">
        <v>1769.41</v>
      </c>
      <c r="E5005" s="56">
        <v>1797.13</v>
      </c>
    </row>
    <row r="5006" spans="1:5" ht="33.75" x14ac:dyDescent="0.25">
      <c r="A5006" s="51">
        <v>101492</v>
      </c>
      <c r="B5006" s="30" t="s">
        <v>14383</v>
      </c>
      <c r="C5006" s="31" t="s">
        <v>28</v>
      </c>
      <c r="D5006" s="57">
        <v>1925.8</v>
      </c>
      <c r="E5006" s="56">
        <v>1954.73</v>
      </c>
    </row>
    <row r="5007" spans="1:5" ht="33.75" x14ac:dyDescent="0.25">
      <c r="A5007" s="51">
        <v>101509</v>
      </c>
      <c r="B5007" s="30" t="s">
        <v>14384</v>
      </c>
      <c r="C5007" s="31" t="s">
        <v>28</v>
      </c>
      <c r="D5007" s="57">
        <v>2013.08</v>
      </c>
      <c r="E5007" s="56">
        <v>2044.35</v>
      </c>
    </row>
    <row r="5008" spans="1:5" ht="33.75" x14ac:dyDescent="0.25">
      <c r="A5008" s="51">
        <v>101510</v>
      </c>
      <c r="B5008" s="30" t="s">
        <v>14385</v>
      </c>
      <c r="C5008" s="31" t="s">
        <v>28</v>
      </c>
      <c r="D5008" s="57">
        <v>2228.87</v>
      </c>
      <c r="E5008" s="56">
        <v>2262.35</v>
      </c>
    </row>
    <row r="5009" spans="1:5" ht="33.75" x14ac:dyDescent="0.25">
      <c r="A5009" s="51">
        <v>101511</v>
      </c>
      <c r="B5009" s="30" t="s">
        <v>14386</v>
      </c>
      <c r="C5009" s="31" t="s">
        <v>28</v>
      </c>
      <c r="D5009" s="57">
        <v>2287.92</v>
      </c>
      <c r="E5009" s="56">
        <v>2318.08</v>
      </c>
    </row>
    <row r="5010" spans="1:5" ht="33.75" x14ac:dyDescent="0.25">
      <c r="A5010" s="51">
        <v>101512</v>
      </c>
      <c r="B5010" s="30" t="s">
        <v>14387</v>
      </c>
      <c r="C5010" s="31" t="s">
        <v>28</v>
      </c>
      <c r="D5010" s="57">
        <v>2570.7600000000002</v>
      </c>
      <c r="E5010" s="56">
        <v>2602.5700000000002</v>
      </c>
    </row>
    <row r="5011" spans="1:5" ht="33.75" x14ac:dyDescent="0.25">
      <c r="A5011" s="51">
        <v>101505</v>
      </c>
      <c r="B5011" s="30" t="s">
        <v>14388</v>
      </c>
      <c r="C5011" s="31" t="s">
        <v>28</v>
      </c>
      <c r="D5011" s="57">
        <v>2061.21</v>
      </c>
      <c r="E5011" s="56">
        <v>2093.27</v>
      </c>
    </row>
    <row r="5012" spans="1:5" ht="33.75" x14ac:dyDescent="0.25">
      <c r="A5012" s="51">
        <v>101506</v>
      </c>
      <c r="B5012" s="30" t="s">
        <v>14389</v>
      </c>
      <c r="C5012" s="31" t="s">
        <v>28</v>
      </c>
      <c r="D5012" s="57">
        <v>2277</v>
      </c>
      <c r="E5012" s="56">
        <v>2311.27</v>
      </c>
    </row>
    <row r="5013" spans="1:5" ht="33.75" x14ac:dyDescent="0.25">
      <c r="A5013" s="51">
        <v>101507</v>
      </c>
      <c r="B5013" s="30" t="s">
        <v>14390</v>
      </c>
      <c r="C5013" s="31" t="s">
        <v>28</v>
      </c>
      <c r="D5013" s="57">
        <v>2336.0500000000002</v>
      </c>
      <c r="E5013" s="56">
        <v>2367</v>
      </c>
    </row>
    <row r="5014" spans="1:5" ht="33.75" x14ac:dyDescent="0.25">
      <c r="A5014" s="51">
        <v>101508</v>
      </c>
      <c r="B5014" s="30" t="s">
        <v>14391</v>
      </c>
      <c r="C5014" s="31" t="s">
        <v>28</v>
      </c>
      <c r="D5014" s="57">
        <v>2618.89</v>
      </c>
      <c r="E5014" s="56">
        <v>2651.49</v>
      </c>
    </row>
    <row r="5015" spans="1:5" ht="33.75" x14ac:dyDescent="0.25">
      <c r="A5015" s="51">
        <v>101525</v>
      </c>
      <c r="B5015" s="30" t="s">
        <v>14392</v>
      </c>
      <c r="C5015" s="31" t="s">
        <v>28</v>
      </c>
      <c r="D5015" s="57">
        <v>1200.8699999999999</v>
      </c>
      <c r="E5015" s="56">
        <v>1213.96</v>
      </c>
    </row>
    <row r="5016" spans="1:5" ht="33.75" x14ac:dyDescent="0.25">
      <c r="A5016" s="51">
        <v>101526</v>
      </c>
      <c r="B5016" s="30" t="s">
        <v>14393</v>
      </c>
      <c r="C5016" s="31" t="s">
        <v>28</v>
      </c>
      <c r="D5016" s="57">
        <v>1393.33</v>
      </c>
      <c r="E5016" s="56">
        <v>1408.4</v>
      </c>
    </row>
    <row r="5017" spans="1:5" ht="33.75" x14ac:dyDescent="0.25">
      <c r="A5017" s="51">
        <v>101527</v>
      </c>
      <c r="B5017" s="30" t="s">
        <v>14394</v>
      </c>
      <c r="C5017" s="31" t="s">
        <v>28</v>
      </c>
      <c r="D5017" s="57">
        <v>1445.99</v>
      </c>
      <c r="E5017" s="56">
        <v>1458.1</v>
      </c>
    </row>
    <row r="5018" spans="1:5" ht="33.75" x14ac:dyDescent="0.25">
      <c r="A5018" s="51">
        <v>101528</v>
      </c>
      <c r="B5018" s="30" t="s">
        <v>14395</v>
      </c>
      <c r="C5018" s="31" t="s">
        <v>28</v>
      </c>
      <c r="D5018" s="57">
        <v>1669.54</v>
      </c>
      <c r="E5018" s="56">
        <v>1682.43</v>
      </c>
    </row>
    <row r="5019" spans="1:5" ht="33.75" x14ac:dyDescent="0.25">
      <c r="A5019" s="51">
        <v>101521</v>
      </c>
      <c r="B5019" s="30" t="s">
        <v>14396</v>
      </c>
      <c r="C5019" s="31" t="s">
        <v>28</v>
      </c>
      <c r="D5019" s="57">
        <v>1206.31</v>
      </c>
      <c r="E5019" s="56">
        <v>1220.24</v>
      </c>
    </row>
    <row r="5020" spans="1:5" ht="33.75" x14ac:dyDescent="0.25">
      <c r="A5020" s="51">
        <v>101522</v>
      </c>
      <c r="B5020" s="30" t="s">
        <v>14397</v>
      </c>
      <c r="C5020" s="31" t="s">
        <v>28</v>
      </c>
      <c r="D5020" s="57">
        <v>1398.77</v>
      </c>
      <c r="E5020" s="56">
        <v>1414.68</v>
      </c>
    </row>
    <row r="5021" spans="1:5" ht="33.75" x14ac:dyDescent="0.25">
      <c r="A5021" s="51">
        <v>101523</v>
      </c>
      <c r="B5021" s="30" t="s">
        <v>14398</v>
      </c>
      <c r="C5021" s="31" t="s">
        <v>28</v>
      </c>
      <c r="D5021" s="57">
        <v>1451.43</v>
      </c>
      <c r="E5021" s="56">
        <v>1464.38</v>
      </c>
    </row>
    <row r="5022" spans="1:5" ht="33.75" x14ac:dyDescent="0.25">
      <c r="A5022" s="51">
        <v>101524</v>
      </c>
      <c r="B5022" s="30" t="s">
        <v>14399</v>
      </c>
      <c r="C5022" s="31" t="s">
        <v>28</v>
      </c>
      <c r="D5022" s="57">
        <v>1674.98</v>
      </c>
      <c r="E5022" s="56">
        <v>1688.71</v>
      </c>
    </row>
    <row r="5023" spans="1:5" ht="33.75" x14ac:dyDescent="0.25">
      <c r="A5023" s="51">
        <v>101517</v>
      </c>
      <c r="B5023" s="30" t="s">
        <v>14400</v>
      </c>
      <c r="C5023" s="31" t="s">
        <v>28</v>
      </c>
      <c r="D5023" s="57">
        <v>867.8</v>
      </c>
      <c r="E5023" s="56">
        <v>878.54</v>
      </c>
    </row>
    <row r="5024" spans="1:5" ht="33.75" x14ac:dyDescent="0.25">
      <c r="A5024" s="51">
        <v>101518</v>
      </c>
      <c r="B5024" s="30" t="s">
        <v>14401</v>
      </c>
      <c r="C5024" s="31" t="s">
        <v>28</v>
      </c>
      <c r="D5024" s="57">
        <v>996.11</v>
      </c>
      <c r="E5024" s="56">
        <v>1008.16</v>
      </c>
    </row>
    <row r="5025" spans="1:5" ht="33.75" x14ac:dyDescent="0.25">
      <c r="A5025" s="51">
        <v>101519</v>
      </c>
      <c r="B5025" s="30" t="s">
        <v>14402</v>
      </c>
      <c r="C5025" s="31" t="s">
        <v>28</v>
      </c>
      <c r="D5025" s="57">
        <v>1031.22</v>
      </c>
      <c r="E5025" s="56">
        <v>1041.3</v>
      </c>
    </row>
    <row r="5026" spans="1:5" ht="33.75" x14ac:dyDescent="0.25">
      <c r="A5026" s="51">
        <v>101520</v>
      </c>
      <c r="B5026" s="30" t="s">
        <v>14403</v>
      </c>
      <c r="C5026" s="31" t="s">
        <v>28</v>
      </c>
      <c r="D5026" s="57">
        <v>1180.25</v>
      </c>
      <c r="E5026" s="56">
        <v>1190.8499999999999</v>
      </c>
    </row>
    <row r="5027" spans="1:5" ht="33.75" x14ac:dyDescent="0.25">
      <c r="A5027" s="51">
        <v>101513</v>
      </c>
      <c r="B5027" s="30" t="s">
        <v>14404</v>
      </c>
      <c r="C5027" s="31" t="s">
        <v>28</v>
      </c>
      <c r="D5027" s="57">
        <v>882.35</v>
      </c>
      <c r="E5027" s="56">
        <v>894.16</v>
      </c>
    </row>
    <row r="5028" spans="1:5" ht="33.75" x14ac:dyDescent="0.25">
      <c r="A5028" s="51">
        <v>101514</v>
      </c>
      <c r="B5028" s="30" t="s">
        <v>14405</v>
      </c>
      <c r="C5028" s="31" t="s">
        <v>28</v>
      </c>
      <c r="D5028" s="57">
        <v>1010.66</v>
      </c>
      <c r="E5028" s="56">
        <v>1023.78</v>
      </c>
    </row>
    <row r="5029" spans="1:5" ht="33.75" x14ac:dyDescent="0.25">
      <c r="A5029" s="51">
        <v>101515</v>
      </c>
      <c r="B5029" s="30" t="s">
        <v>14406</v>
      </c>
      <c r="C5029" s="31" t="s">
        <v>28</v>
      </c>
      <c r="D5029" s="57">
        <v>1045.77</v>
      </c>
      <c r="E5029" s="56">
        <v>1056.92</v>
      </c>
    </row>
    <row r="5030" spans="1:5" ht="33.75" x14ac:dyDescent="0.25">
      <c r="A5030" s="51">
        <v>101516</v>
      </c>
      <c r="B5030" s="30" t="s">
        <v>14407</v>
      </c>
      <c r="C5030" s="31" t="s">
        <v>28</v>
      </c>
      <c r="D5030" s="57">
        <v>1194.8</v>
      </c>
      <c r="E5030" s="56">
        <v>1206.47</v>
      </c>
    </row>
    <row r="5031" spans="1:5" ht="33.75" x14ac:dyDescent="0.25">
      <c r="A5031" s="51">
        <v>101533</v>
      </c>
      <c r="B5031" s="30" t="s">
        <v>14408</v>
      </c>
      <c r="C5031" s="31" t="s">
        <v>28</v>
      </c>
      <c r="D5031" s="57">
        <v>1296.3699999999999</v>
      </c>
      <c r="E5031" s="56">
        <v>1311.64</v>
      </c>
    </row>
    <row r="5032" spans="1:5" ht="33.75" x14ac:dyDescent="0.25">
      <c r="A5032" s="51">
        <v>101534</v>
      </c>
      <c r="B5032" s="30" t="s">
        <v>14409</v>
      </c>
      <c r="C5032" s="31" t="s">
        <v>28</v>
      </c>
      <c r="D5032" s="57">
        <v>1552.98</v>
      </c>
      <c r="E5032" s="56">
        <v>1570.89</v>
      </c>
    </row>
    <row r="5033" spans="1:5" ht="33.75" x14ac:dyDescent="0.25">
      <c r="A5033" s="51">
        <v>101535</v>
      </c>
      <c r="B5033" s="30" t="s">
        <v>14410</v>
      </c>
      <c r="C5033" s="31" t="s">
        <v>28</v>
      </c>
      <c r="D5033" s="57">
        <v>1623.2</v>
      </c>
      <c r="E5033" s="56">
        <v>1637.16</v>
      </c>
    </row>
    <row r="5034" spans="1:5" ht="33.75" x14ac:dyDescent="0.25">
      <c r="A5034" s="51">
        <v>101536</v>
      </c>
      <c r="B5034" s="30" t="s">
        <v>14411</v>
      </c>
      <c r="C5034" s="31" t="s">
        <v>28</v>
      </c>
      <c r="D5034" s="57">
        <v>1921.26</v>
      </c>
      <c r="E5034" s="56">
        <v>1936.27</v>
      </c>
    </row>
    <row r="5035" spans="1:5" ht="33.75" x14ac:dyDescent="0.25">
      <c r="A5035" s="51">
        <v>101529</v>
      </c>
      <c r="B5035" s="30" t="s">
        <v>14412</v>
      </c>
      <c r="C5035" s="31" t="s">
        <v>28</v>
      </c>
      <c r="D5035" s="57">
        <v>1344.5</v>
      </c>
      <c r="E5035" s="56">
        <v>1360.57</v>
      </c>
    </row>
    <row r="5036" spans="1:5" ht="33.75" x14ac:dyDescent="0.25">
      <c r="A5036" s="51">
        <v>101530</v>
      </c>
      <c r="B5036" s="30" t="s">
        <v>14413</v>
      </c>
      <c r="C5036" s="31" t="s">
        <v>28</v>
      </c>
      <c r="D5036" s="57">
        <v>1601.11</v>
      </c>
      <c r="E5036" s="56">
        <v>1619.82</v>
      </c>
    </row>
    <row r="5037" spans="1:5" ht="33.75" x14ac:dyDescent="0.25">
      <c r="A5037" s="51">
        <v>101531</v>
      </c>
      <c r="B5037" s="30" t="s">
        <v>14414</v>
      </c>
      <c r="C5037" s="31" t="s">
        <v>28</v>
      </c>
      <c r="D5037" s="57">
        <v>1671.33</v>
      </c>
      <c r="E5037" s="56">
        <v>1686.09</v>
      </c>
    </row>
    <row r="5038" spans="1:5" ht="33.75" x14ac:dyDescent="0.25">
      <c r="A5038" s="51">
        <v>101532</v>
      </c>
      <c r="B5038" s="30" t="s">
        <v>14415</v>
      </c>
      <c r="C5038" s="31" t="s">
        <v>28</v>
      </c>
      <c r="D5038" s="57">
        <v>1969.39</v>
      </c>
      <c r="E5038" s="56">
        <v>1985.2</v>
      </c>
    </row>
    <row r="5039" spans="1:5" x14ac:dyDescent="0.25">
      <c r="A5039" s="51">
        <v>106510</v>
      </c>
      <c r="B5039" s="30" t="s">
        <v>14416</v>
      </c>
      <c r="C5039" s="31" t="s">
        <v>28</v>
      </c>
      <c r="D5039" s="57">
        <v>0</v>
      </c>
      <c r="E5039" s="56">
        <v>0</v>
      </c>
    </row>
    <row r="5040" spans="1:5" x14ac:dyDescent="0.25">
      <c r="A5040" s="51">
        <v>106514</v>
      </c>
      <c r="B5040" s="30" t="s">
        <v>14417</v>
      </c>
      <c r="C5040" s="31" t="s">
        <v>28</v>
      </c>
      <c r="D5040" s="57">
        <v>0</v>
      </c>
      <c r="E5040" s="56">
        <v>0</v>
      </c>
    </row>
    <row r="5041" spans="1:5" x14ac:dyDescent="0.25">
      <c r="A5041" s="51">
        <v>106511</v>
      </c>
      <c r="B5041" s="30" t="s">
        <v>14418</v>
      </c>
      <c r="C5041" s="31" t="s">
        <v>28</v>
      </c>
      <c r="D5041" s="57">
        <v>0</v>
      </c>
      <c r="E5041" s="56">
        <v>0</v>
      </c>
    </row>
    <row r="5042" spans="1:5" x14ac:dyDescent="0.25">
      <c r="A5042" s="51">
        <v>106515</v>
      </c>
      <c r="B5042" s="30" t="s">
        <v>14419</v>
      </c>
      <c r="C5042" s="31" t="s">
        <v>28</v>
      </c>
      <c r="D5042" s="57">
        <v>0</v>
      </c>
      <c r="E5042" s="56">
        <v>0</v>
      </c>
    </row>
    <row r="5043" spans="1:5" x14ac:dyDescent="0.25">
      <c r="A5043" s="51">
        <v>106512</v>
      </c>
      <c r="B5043" s="30" t="s">
        <v>14420</v>
      </c>
      <c r="C5043" s="31" t="s">
        <v>28</v>
      </c>
      <c r="D5043" s="57">
        <v>0</v>
      </c>
      <c r="E5043" s="56">
        <v>0</v>
      </c>
    </row>
    <row r="5044" spans="1:5" x14ac:dyDescent="0.25">
      <c r="A5044" s="51">
        <v>106516</v>
      </c>
      <c r="B5044" s="30" t="s">
        <v>14421</v>
      </c>
      <c r="C5044" s="31" t="s">
        <v>28</v>
      </c>
      <c r="D5044" s="57">
        <v>0</v>
      </c>
      <c r="E5044" s="56">
        <v>0</v>
      </c>
    </row>
    <row r="5045" spans="1:5" x14ac:dyDescent="0.25">
      <c r="A5045" s="51">
        <v>106513</v>
      </c>
      <c r="B5045" s="30" t="s">
        <v>14422</v>
      </c>
      <c r="C5045" s="31" t="s">
        <v>28</v>
      </c>
      <c r="D5045" s="57">
        <v>0</v>
      </c>
      <c r="E5045" s="56">
        <v>0</v>
      </c>
    </row>
    <row r="5046" spans="1:5" x14ac:dyDescent="0.25">
      <c r="A5046" s="51">
        <v>106517</v>
      </c>
      <c r="B5046" s="30" t="s">
        <v>14423</v>
      </c>
      <c r="C5046" s="31" t="s">
        <v>28</v>
      </c>
      <c r="D5046" s="57">
        <v>0</v>
      </c>
      <c r="E5046" s="56">
        <v>0</v>
      </c>
    </row>
    <row r="5047" spans="1:5" ht="22.5" x14ac:dyDescent="0.25">
      <c r="A5047" s="51">
        <v>106518</v>
      </c>
      <c r="B5047" s="30" t="s">
        <v>14424</v>
      </c>
      <c r="C5047" s="31" t="s">
        <v>28</v>
      </c>
      <c r="D5047" s="57">
        <v>0</v>
      </c>
      <c r="E5047" s="56">
        <v>0</v>
      </c>
    </row>
    <row r="5048" spans="1:5" ht="22.5" x14ac:dyDescent="0.25">
      <c r="A5048" s="51">
        <v>106519</v>
      </c>
      <c r="B5048" s="30" t="s">
        <v>14425</v>
      </c>
      <c r="C5048" s="31" t="s">
        <v>28</v>
      </c>
      <c r="D5048" s="57">
        <v>0</v>
      </c>
      <c r="E5048" s="56">
        <v>0</v>
      </c>
    </row>
    <row r="5049" spans="1:5" ht="22.5" x14ac:dyDescent="0.25">
      <c r="A5049" s="51">
        <v>106520</v>
      </c>
      <c r="B5049" s="30" t="s">
        <v>14426</v>
      </c>
      <c r="C5049" s="31" t="s">
        <v>28</v>
      </c>
      <c r="D5049" s="57">
        <v>0</v>
      </c>
      <c r="E5049" s="56">
        <v>0</v>
      </c>
    </row>
    <row r="5050" spans="1:5" ht="22.5" x14ac:dyDescent="0.25">
      <c r="A5050" s="51">
        <v>106521</v>
      </c>
      <c r="B5050" s="30" t="s">
        <v>14427</v>
      </c>
      <c r="C5050" s="31" t="s">
        <v>28</v>
      </c>
      <c r="D5050" s="57">
        <v>0</v>
      </c>
      <c r="E5050" s="56">
        <v>0</v>
      </c>
    </row>
    <row r="5051" spans="1:5" ht="22.5" x14ac:dyDescent="0.25">
      <c r="A5051" s="51">
        <v>106522</v>
      </c>
      <c r="B5051" s="30" t="s">
        <v>14428</v>
      </c>
      <c r="C5051" s="31" t="s">
        <v>28</v>
      </c>
      <c r="D5051" s="57">
        <v>0</v>
      </c>
      <c r="E5051" s="56">
        <v>0</v>
      </c>
    </row>
    <row r="5052" spans="1:5" ht="22.5" x14ac:dyDescent="0.25">
      <c r="A5052" s="51">
        <v>106523</v>
      </c>
      <c r="B5052" s="30" t="s">
        <v>14429</v>
      </c>
      <c r="C5052" s="31" t="s">
        <v>28</v>
      </c>
      <c r="D5052" s="57">
        <v>0</v>
      </c>
      <c r="E5052" s="56">
        <v>0</v>
      </c>
    </row>
    <row r="5053" spans="1:5" ht="33.75" x14ac:dyDescent="0.25">
      <c r="A5053" s="51">
        <v>101549</v>
      </c>
      <c r="B5053" s="30" t="s">
        <v>14430</v>
      </c>
      <c r="C5053" s="31" t="s">
        <v>28</v>
      </c>
      <c r="D5053" s="57">
        <v>24.79</v>
      </c>
      <c r="E5053" s="56">
        <v>25.15</v>
      </c>
    </row>
    <row r="5054" spans="1:5" ht="22.5" x14ac:dyDescent="0.25">
      <c r="A5054" s="51">
        <v>101547</v>
      </c>
      <c r="B5054" s="30" t="s">
        <v>14431</v>
      </c>
      <c r="C5054" s="31" t="s">
        <v>28</v>
      </c>
      <c r="D5054" s="57">
        <v>88.66</v>
      </c>
      <c r="E5054" s="56">
        <v>88.77</v>
      </c>
    </row>
    <row r="5055" spans="1:5" ht="22.5" x14ac:dyDescent="0.25">
      <c r="A5055" s="51">
        <v>101546</v>
      </c>
      <c r="B5055" s="30" t="s">
        <v>14432</v>
      </c>
      <c r="C5055" s="31" t="s">
        <v>28</v>
      </c>
      <c r="D5055" s="57">
        <v>28.43</v>
      </c>
      <c r="E5055" s="56">
        <v>28.54</v>
      </c>
    </row>
    <row r="5056" spans="1:5" ht="22.5" x14ac:dyDescent="0.25">
      <c r="A5056" s="51">
        <v>101548</v>
      </c>
      <c r="B5056" s="30" t="s">
        <v>14433</v>
      </c>
      <c r="C5056" s="31" t="s">
        <v>28</v>
      </c>
      <c r="D5056" s="57">
        <v>7.18</v>
      </c>
      <c r="E5056" s="56">
        <v>7.29</v>
      </c>
    </row>
    <row r="5057" spans="1:5" x14ac:dyDescent="0.25">
      <c r="A5057" s="51">
        <v>106528</v>
      </c>
      <c r="B5057" s="30" t="s">
        <v>14434</v>
      </c>
      <c r="C5057" s="31" t="s">
        <v>28</v>
      </c>
      <c r="D5057" s="57">
        <v>0</v>
      </c>
      <c r="E5057" s="56">
        <v>0</v>
      </c>
    </row>
    <row r="5058" spans="1:5" ht="33.75" x14ac:dyDescent="0.25">
      <c r="A5058" s="51">
        <v>94764</v>
      </c>
      <c r="B5058" s="30" t="s">
        <v>4898</v>
      </c>
      <c r="C5058" s="31" t="s">
        <v>28</v>
      </c>
      <c r="D5058" s="57">
        <v>40.020000000000003</v>
      </c>
      <c r="E5058" s="56">
        <v>40.42</v>
      </c>
    </row>
    <row r="5059" spans="1:5" ht="33.75" x14ac:dyDescent="0.25">
      <c r="A5059" s="51">
        <v>94765</v>
      </c>
      <c r="B5059" s="30" t="s">
        <v>4899</v>
      </c>
      <c r="C5059" s="31" t="s">
        <v>28</v>
      </c>
      <c r="D5059" s="57">
        <v>44.13</v>
      </c>
      <c r="E5059" s="56">
        <v>44.53</v>
      </c>
    </row>
    <row r="5060" spans="1:5" ht="33.75" x14ac:dyDescent="0.25">
      <c r="A5060" s="51">
        <v>94766</v>
      </c>
      <c r="B5060" s="30" t="s">
        <v>4900</v>
      </c>
      <c r="C5060" s="31" t="s">
        <v>28</v>
      </c>
      <c r="D5060" s="57">
        <v>49.39</v>
      </c>
      <c r="E5060" s="56">
        <v>49.8</v>
      </c>
    </row>
    <row r="5061" spans="1:5" ht="33.75" x14ac:dyDescent="0.25">
      <c r="A5061" s="51">
        <v>94767</v>
      </c>
      <c r="B5061" s="30" t="s">
        <v>4901</v>
      </c>
      <c r="C5061" s="31" t="s">
        <v>28</v>
      </c>
      <c r="D5061" s="57">
        <v>73.739999999999995</v>
      </c>
      <c r="E5061" s="56">
        <v>74.17</v>
      </c>
    </row>
    <row r="5062" spans="1:5" ht="33.75" x14ac:dyDescent="0.25">
      <c r="A5062" s="51">
        <v>94768</v>
      </c>
      <c r="B5062" s="30" t="s">
        <v>4902</v>
      </c>
      <c r="C5062" s="31" t="s">
        <v>28</v>
      </c>
      <c r="D5062" s="57">
        <v>83.62</v>
      </c>
      <c r="E5062" s="56">
        <v>84.06</v>
      </c>
    </row>
    <row r="5063" spans="1:5" ht="33.75" x14ac:dyDescent="0.25">
      <c r="A5063" s="51">
        <v>94769</v>
      </c>
      <c r="B5063" s="30" t="s">
        <v>4903</v>
      </c>
      <c r="C5063" s="31" t="s">
        <v>28</v>
      </c>
      <c r="D5063" s="57">
        <v>112.03</v>
      </c>
      <c r="E5063" s="56">
        <v>112.48</v>
      </c>
    </row>
    <row r="5064" spans="1:5" ht="33.75" x14ac:dyDescent="0.25">
      <c r="A5064" s="51">
        <v>94783</v>
      </c>
      <c r="B5064" s="30" t="s">
        <v>12500</v>
      </c>
      <c r="C5064" s="31" t="s">
        <v>28</v>
      </c>
      <c r="D5064" s="57">
        <v>17.96</v>
      </c>
      <c r="E5064" s="56">
        <v>18.36</v>
      </c>
    </row>
    <row r="5065" spans="1:5" ht="33.75" x14ac:dyDescent="0.25">
      <c r="A5065" s="51">
        <v>94703</v>
      </c>
      <c r="B5065" s="30" t="s">
        <v>12501</v>
      </c>
      <c r="C5065" s="31" t="s">
        <v>28</v>
      </c>
      <c r="D5065" s="57">
        <v>19.21</v>
      </c>
      <c r="E5065" s="56">
        <v>19.62</v>
      </c>
    </row>
    <row r="5066" spans="1:5" ht="33.75" x14ac:dyDescent="0.25">
      <c r="A5066" s="51">
        <v>94704</v>
      </c>
      <c r="B5066" s="30" t="s">
        <v>4858</v>
      </c>
      <c r="C5066" s="31" t="s">
        <v>28</v>
      </c>
      <c r="D5066" s="57">
        <v>25.54</v>
      </c>
      <c r="E5066" s="56">
        <v>25.97</v>
      </c>
    </row>
    <row r="5067" spans="1:5" ht="33.75" x14ac:dyDescent="0.25">
      <c r="A5067" s="51">
        <v>94705</v>
      </c>
      <c r="B5067" s="30" t="s">
        <v>4859</v>
      </c>
      <c r="C5067" s="31" t="s">
        <v>28</v>
      </c>
      <c r="D5067" s="57">
        <v>34.82</v>
      </c>
      <c r="E5067" s="56">
        <v>35.26</v>
      </c>
    </row>
    <row r="5068" spans="1:5" ht="33.75" x14ac:dyDescent="0.25">
      <c r="A5068" s="51">
        <v>94706</v>
      </c>
      <c r="B5068" s="30" t="s">
        <v>4860</v>
      </c>
      <c r="C5068" s="31" t="s">
        <v>28</v>
      </c>
      <c r="D5068" s="57">
        <v>34.07</v>
      </c>
      <c r="E5068" s="56">
        <v>34.520000000000003</v>
      </c>
    </row>
    <row r="5069" spans="1:5" ht="33.75" x14ac:dyDescent="0.25">
      <c r="A5069" s="51">
        <v>94707</v>
      </c>
      <c r="B5069" s="30" t="s">
        <v>4861</v>
      </c>
      <c r="C5069" s="31" t="s">
        <v>28</v>
      </c>
      <c r="D5069" s="57">
        <v>53.65</v>
      </c>
      <c r="E5069" s="56">
        <v>54.11</v>
      </c>
    </row>
    <row r="5070" spans="1:5" ht="33.75" x14ac:dyDescent="0.25">
      <c r="A5070" s="51">
        <v>94715</v>
      </c>
      <c r="B5070" s="30" t="s">
        <v>4864</v>
      </c>
      <c r="C5070" s="31" t="s">
        <v>28</v>
      </c>
      <c r="D5070" s="57">
        <v>276.81</v>
      </c>
      <c r="E5070" s="56">
        <v>277.73</v>
      </c>
    </row>
    <row r="5071" spans="1:5" ht="33.75" x14ac:dyDescent="0.25">
      <c r="A5071" s="51">
        <v>94713</v>
      </c>
      <c r="B5071" s="30" t="s">
        <v>4862</v>
      </c>
      <c r="C5071" s="31" t="s">
        <v>28</v>
      </c>
      <c r="D5071" s="57">
        <v>221.87</v>
      </c>
      <c r="E5071" s="56">
        <v>222.69</v>
      </c>
    </row>
    <row r="5072" spans="1:5" ht="33.75" x14ac:dyDescent="0.25">
      <c r="A5072" s="51">
        <v>94714</v>
      </c>
      <c r="B5072" s="30" t="s">
        <v>4863</v>
      </c>
      <c r="C5072" s="31" t="s">
        <v>28</v>
      </c>
      <c r="D5072" s="57">
        <v>311.18</v>
      </c>
      <c r="E5072" s="56">
        <v>312.02999999999997</v>
      </c>
    </row>
    <row r="5073" spans="1:5" ht="33.75" x14ac:dyDescent="0.25">
      <c r="A5073" s="51">
        <v>94670</v>
      </c>
      <c r="B5073" s="30" t="s">
        <v>4830</v>
      </c>
      <c r="C5073" s="31" t="s">
        <v>28</v>
      </c>
      <c r="D5073" s="57">
        <v>65.680000000000007</v>
      </c>
      <c r="E5073" s="56">
        <v>66.819999999999993</v>
      </c>
    </row>
    <row r="5074" spans="1:5" ht="33.75" x14ac:dyDescent="0.25">
      <c r="A5074" s="51">
        <v>94656</v>
      </c>
      <c r="B5074" s="30" t="s">
        <v>12502</v>
      </c>
      <c r="C5074" s="31" t="s">
        <v>28</v>
      </c>
      <c r="D5074" s="57">
        <v>3.4</v>
      </c>
      <c r="E5074" s="56">
        <v>3.52</v>
      </c>
    </row>
    <row r="5075" spans="1:5" ht="33.75" x14ac:dyDescent="0.25">
      <c r="A5075" s="51">
        <v>94658</v>
      </c>
      <c r="B5075" s="30" t="s">
        <v>4818</v>
      </c>
      <c r="C5075" s="31" t="s">
        <v>28</v>
      </c>
      <c r="D5075" s="57">
        <v>5.07</v>
      </c>
      <c r="E5075" s="56">
        <v>5.22</v>
      </c>
    </row>
    <row r="5076" spans="1:5" ht="33.75" x14ac:dyDescent="0.25">
      <c r="A5076" s="51">
        <v>94660</v>
      </c>
      <c r="B5076" s="30" t="s">
        <v>4820</v>
      </c>
      <c r="C5076" s="31" t="s">
        <v>28</v>
      </c>
      <c r="D5076" s="57">
        <v>8.02</v>
      </c>
      <c r="E5076" s="56">
        <v>8.2200000000000006</v>
      </c>
    </row>
    <row r="5077" spans="1:5" ht="33.75" x14ac:dyDescent="0.25">
      <c r="A5077" s="51">
        <v>94662</v>
      </c>
      <c r="B5077" s="30" t="s">
        <v>4822</v>
      </c>
      <c r="C5077" s="31" t="s">
        <v>28</v>
      </c>
      <c r="D5077" s="57">
        <v>10.56</v>
      </c>
      <c r="E5077" s="56">
        <v>10.84</v>
      </c>
    </row>
    <row r="5078" spans="1:5" ht="33.75" x14ac:dyDescent="0.25">
      <c r="A5078" s="51">
        <v>94664</v>
      </c>
      <c r="B5078" s="30" t="s">
        <v>4824</v>
      </c>
      <c r="C5078" s="31" t="s">
        <v>28</v>
      </c>
      <c r="D5078" s="57">
        <v>19.14</v>
      </c>
      <c r="E5078" s="56">
        <v>19.53</v>
      </c>
    </row>
    <row r="5079" spans="1:5" ht="33.75" x14ac:dyDescent="0.25">
      <c r="A5079" s="51">
        <v>94666</v>
      </c>
      <c r="B5079" s="30" t="s">
        <v>4826</v>
      </c>
      <c r="C5079" s="31" t="s">
        <v>28</v>
      </c>
      <c r="D5079" s="57">
        <v>31.1</v>
      </c>
      <c r="E5079" s="56">
        <v>31.67</v>
      </c>
    </row>
    <row r="5080" spans="1:5" ht="33.75" x14ac:dyDescent="0.25">
      <c r="A5080" s="51">
        <v>94668</v>
      </c>
      <c r="B5080" s="30" t="s">
        <v>4828</v>
      </c>
      <c r="C5080" s="31" t="s">
        <v>28</v>
      </c>
      <c r="D5080" s="57">
        <v>41.3</v>
      </c>
      <c r="E5080" s="56">
        <v>42.01</v>
      </c>
    </row>
    <row r="5081" spans="1:5" ht="33.75" x14ac:dyDescent="0.25">
      <c r="A5081" s="51">
        <v>105215</v>
      </c>
      <c r="B5081" s="30" t="s">
        <v>5017</v>
      </c>
      <c r="C5081" s="31" t="s">
        <v>28</v>
      </c>
      <c r="D5081" s="57">
        <v>9.76</v>
      </c>
      <c r="E5081" s="56">
        <v>9.8699999999999992</v>
      </c>
    </row>
    <row r="5082" spans="1:5" ht="33.75" x14ac:dyDescent="0.25">
      <c r="A5082" s="51">
        <v>105216</v>
      </c>
      <c r="B5082" s="30" t="s">
        <v>5018</v>
      </c>
      <c r="C5082" s="31" t="s">
        <v>28</v>
      </c>
      <c r="D5082" s="57">
        <v>38.26</v>
      </c>
      <c r="E5082" s="56">
        <v>38.4</v>
      </c>
    </row>
    <row r="5083" spans="1:5" ht="33.75" x14ac:dyDescent="0.25">
      <c r="A5083" s="51">
        <v>105217</v>
      </c>
      <c r="B5083" s="30" t="s">
        <v>5019</v>
      </c>
      <c r="C5083" s="31" t="s">
        <v>28</v>
      </c>
      <c r="D5083" s="57">
        <v>43.2</v>
      </c>
      <c r="E5083" s="56">
        <v>43.36</v>
      </c>
    </row>
    <row r="5084" spans="1:5" ht="33.75" x14ac:dyDescent="0.25">
      <c r="A5084" s="51">
        <v>105214</v>
      </c>
      <c r="B5084" s="30" t="s">
        <v>5016</v>
      </c>
      <c r="C5084" s="31" t="s">
        <v>28</v>
      </c>
      <c r="D5084" s="57">
        <v>44.92</v>
      </c>
      <c r="E5084" s="56">
        <v>45.14</v>
      </c>
    </row>
    <row r="5085" spans="1:5" ht="33.75" x14ac:dyDescent="0.25">
      <c r="A5085" s="51">
        <v>105218</v>
      </c>
      <c r="B5085" s="30" t="s">
        <v>5020</v>
      </c>
      <c r="C5085" s="31" t="s">
        <v>28</v>
      </c>
      <c r="D5085" s="57">
        <v>75.19</v>
      </c>
      <c r="E5085" s="56">
        <v>75.44</v>
      </c>
    </row>
    <row r="5086" spans="1:5" ht="33.75" x14ac:dyDescent="0.25">
      <c r="A5086" s="51">
        <v>105213</v>
      </c>
      <c r="B5086" s="30" t="s">
        <v>5015</v>
      </c>
      <c r="C5086" s="31" t="s">
        <v>28</v>
      </c>
      <c r="D5086" s="57">
        <v>192.51</v>
      </c>
      <c r="E5086" s="56">
        <v>193.77</v>
      </c>
    </row>
    <row r="5087" spans="1:5" ht="33.75" x14ac:dyDescent="0.25">
      <c r="A5087" s="51">
        <v>105233</v>
      </c>
      <c r="B5087" s="30" t="s">
        <v>5035</v>
      </c>
      <c r="C5087" s="31" t="s">
        <v>28</v>
      </c>
      <c r="D5087" s="57">
        <v>7.63</v>
      </c>
      <c r="E5087" s="56">
        <v>7.79</v>
      </c>
    </row>
    <row r="5088" spans="1:5" ht="33.75" x14ac:dyDescent="0.25">
      <c r="A5088" s="51">
        <v>105234</v>
      </c>
      <c r="B5088" s="30" t="s">
        <v>5036</v>
      </c>
      <c r="C5088" s="31" t="s">
        <v>28</v>
      </c>
      <c r="D5088" s="57">
        <v>9.34</v>
      </c>
      <c r="E5088" s="56">
        <v>9.5399999999999991</v>
      </c>
    </row>
    <row r="5089" spans="1:5" ht="33.75" x14ac:dyDescent="0.25">
      <c r="A5089" s="51">
        <v>105228</v>
      </c>
      <c r="B5089" s="30" t="s">
        <v>5030</v>
      </c>
      <c r="C5089" s="31" t="s">
        <v>28</v>
      </c>
      <c r="D5089" s="57">
        <v>11.25</v>
      </c>
      <c r="E5089" s="56">
        <v>11.47</v>
      </c>
    </row>
    <row r="5090" spans="1:5" ht="33.75" x14ac:dyDescent="0.25">
      <c r="A5090" s="51">
        <v>105138</v>
      </c>
      <c r="B5090" s="30" t="s">
        <v>4773</v>
      </c>
      <c r="C5090" s="31" t="s">
        <v>28</v>
      </c>
      <c r="D5090" s="57">
        <v>16.329999999999998</v>
      </c>
      <c r="E5090" s="56">
        <v>16.579999999999998</v>
      </c>
    </row>
    <row r="5091" spans="1:5" ht="33.75" x14ac:dyDescent="0.25">
      <c r="A5091" s="51">
        <v>105139</v>
      </c>
      <c r="B5091" s="30" t="s">
        <v>4774</v>
      </c>
      <c r="C5091" s="31" t="s">
        <v>28</v>
      </c>
      <c r="D5091" s="57">
        <v>19.18</v>
      </c>
      <c r="E5091" s="56">
        <v>19.440000000000001</v>
      </c>
    </row>
    <row r="5092" spans="1:5" ht="33.75" x14ac:dyDescent="0.25">
      <c r="A5092" s="51">
        <v>105140</v>
      </c>
      <c r="B5092" s="30" t="s">
        <v>4775</v>
      </c>
      <c r="C5092" s="31" t="s">
        <v>28</v>
      </c>
      <c r="D5092" s="57">
        <v>24.66</v>
      </c>
      <c r="E5092" s="56">
        <v>24.98</v>
      </c>
    </row>
    <row r="5093" spans="1:5" ht="33.75" x14ac:dyDescent="0.25">
      <c r="A5093" s="51">
        <v>105141</v>
      </c>
      <c r="B5093" s="30" t="s">
        <v>4776</v>
      </c>
      <c r="C5093" s="31" t="s">
        <v>28</v>
      </c>
      <c r="D5093" s="57">
        <v>29.36</v>
      </c>
      <c r="E5093" s="56">
        <v>29.79</v>
      </c>
    </row>
    <row r="5094" spans="1:5" ht="45" x14ac:dyDescent="0.25">
      <c r="A5094" s="51">
        <v>105172</v>
      </c>
      <c r="B5094" s="30" t="s">
        <v>4980</v>
      </c>
      <c r="C5094" s="31" t="s">
        <v>28</v>
      </c>
      <c r="D5094" s="57">
        <v>88.55</v>
      </c>
      <c r="E5094" s="56">
        <v>89.69</v>
      </c>
    </row>
    <row r="5095" spans="1:5" ht="45" x14ac:dyDescent="0.25">
      <c r="A5095" s="51">
        <v>105169</v>
      </c>
      <c r="B5095" s="30" t="s">
        <v>4978</v>
      </c>
      <c r="C5095" s="31" t="s">
        <v>28</v>
      </c>
      <c r="D5095" s="57">
        <v>88.41</v>
      </c>
      <c r="E5095" s="56">
        <v>89.63</v>
      </c>
    </row>
    <row r="5096" spans="1:5" ht="33.75" x14ac:dyDescent="0.25">
      <c r="A5096" s="51">
        <v>105230</v>
      </c>
      <c r="B5096" s="30" t="s">
        <v>5032</v>
      </c>
      <c r="C5096" s="31" t="s">
        <v>28</v>
      </c>
      <c r="D5096" s="57">
        <v>8.1999999999999993</v>
      </c>
      <c r="E5096" s="56">
        <v>8.42</v>
      </c>
    </row>
    <row r="5097" spans="1:5" ht="33.75" x14ac:dyDescent="0.25">
      <c r="A5097" s="51">
        <v>105231</v>
      </c>
      <c r="B5097" s="30" t="s">
        <v>5033</v>
      </c>
      <c r="C5097" s="31" t="s">
        <v>28</v>
      </c>
      <c r="D5097" s="57">
        <v>9.68</v>
      </c>
      <c r="E5097" s="56">
        <v>9.91</v>
      </c>
    </row>
    <row r="5098" spans="1:5" ht="33.75" x14ac:dyDescent="0.25">
      <c r="A5098" s="51">
        <v>105232</v>
      </c>
      <c r="B5098" s="30" t="s">
        <v>5034</v>
      </c>
      <c r="C5098" s="31" t="s">
        <v>28</v>
      </c>
      <c r="D5098" s="57">
        <v>18.989999999999998</v>
      </c>
      <c r="E5098" s="56">
        <v>19.260000000000002</v>
      </c>
    </row>
    <row r="5099" spans="1:5" ht="33.75" x14ac:dyDescent="0.25">
      <c r="A5099" s="51">
        <v>105229</v>
      </c>
      <c r="B5099" s="30" t="s">
        <v>5031</v>
      </c>
      <c r="C5099" s="31" t="s">
        <v>28</v>
      </c>
      <c r="D5099" s="57">
        <v>30.44</v>
      </c>
      <c r="E5099" s="56">
        <v>30.75</v>
      </c>
    </row>
    <row r="5100" spans="1:5" ht="33.75" x14ac:dyDescent="0.25">
      <c r="A5100" s="51">
        <v>105146</v>
      </c>
      <c r="B5100" s="30" t="s">
        <v>4957</v>
      </c>
      <c r="C5100" s="31" t="s">
        <v>28</v>
      </c>
      <c r="D5100" s="57">
        <v>24.37</v>
      </c>
      <c r="E5100" s="56">
        <v>24.7</v>
      </c>
    </row>
    <row r="5101" spans="1:5" ht="33.75" x14ac:dyDescent="0.25">
      <c r="A5101" s="51">
        <v>94613</v>
      </c>
      <c r="B5101" s="30" t="s">
        <v>6702</v>
      </c>
      <c r="C5101" s="31" t="s">
        <v>28</v>
      </c>
      <c r="D5101" s="57">
        <v>0</v>
      </c>
      <c r="E5101" s="56">
        <v>0</v>
      </c>
    </row>
    <row r="5102" spans="1:5" ht="33.75" x14ac:dyDescent="0.25">
      <c r="A5102" s="51">
        <v>94607</v>
      </c>
      <c r="B5102" s="30" t="s">
        <v>6703</v>
      </c>
      <c r="C5102" s="31" t="s">
        <v>28</v>
      </c>
      <c r="D5102" s="57">
        <v>0</v>
      </c>
      <c r="E5102" s="56">
        <v>0</v>
      </c>
    </row>
    <row r="5103" spans="1:5" ht="33.75" x14ac:dyDescent="0.25">
      <c r="A5103" s="51">
        <v>94609</v>
      </c>
      <c r="B5103" s="30" t="s">
        <v>6704</v>
      </c>
      <c r="C5103" s="31" t="s">
        <v>28</v>
      </c>
      <c r="D5103" s="57">
        <v>0</v>
      </c>
      <c r="E5103" s="56">
        <v>0</v>
      </c>
    </row>
    <row r="5104" spans="1:5" ht="33.75" x14ac:dyDescent="0.25">
      <c r="A5104" s="51">
        <v>94611</v>
      </c>
      <c r="B5104" s="30" t="s">
        <v>6705</v>
      </c>
      <c r="C5104" s="31" t="s">
        <v>28</v>
      </c>
      <c r="D5104" s="57">
        <v>0</v>
      </c>
      <c r="E5104" s="56">
        <v>0</v>
      </c>
    </row>
    <row r="5105" spans="1:5" ht="22.5" x14ac:dyDescent="0.25">
      <c r="A5105" s="51">
        <v>96738</v>
      </c>
      <c r="B5105" s="30" t="s">
        <v>4907</v>
      </c>
      <c r="C5105" s="31" t="s">
        <v>28</v>
      </c>
      <c r="D5105" s="57">
        <v>25.56</v>
      </c>
      <c r="E5105" s="56">
        <v>25.79</v>
      </c>
    </row>
    <row r="5106" spans="1:5" ht="22.5" x14ac:dyDescent="0.25">
      <c r="A5106" s="51">
        <v>96740</v>
      </c>
      <c r="B5106" s="30" t="s">
        <v>4909</v>
      </c>
      <c r="C5106" s="31" t="s">
        <v>28</v>
      </c>
      <c r="D5106" s="57">
        <v>35.53</v>
      </c>
      <c r="E5106" s="56">
        <v>35.79</v>
      </c>
    </row>
    <row r="5107" spans="1:5" ht="33.75" x14ac:dyDescent="0.25">
      <c r="A5107" s="51">
        <v>94738</v>
      </c>
      <c r="B5107" s="30" t="s">
        <v>4878</v>
      </c>
      <c r="C5107" s="31" t="s">
        <v>28</v>
      </c>
      <c r="D5107" s="57">
        <v>1819.95</v>
      </c>
      <c r="E5107" s="56">
        <v>1821.17</v>
      </c>
    </row>
    <row r="5108" spans="1:5" ht="33.75" x14ac:dyDescent="0.25">
      <c r="A5108" s="51">
        <v>94724</v>
      </c>
      <c r="B5108" s="30" t="s">
        <v>4865</v>
      </c>
      <c r="C5108" s="31" t="s">
        <v>28</v>
      </c>
      <c r="D5108" s="57">
        <v>28.45</v>
      </c>
      <c r="E5108" s="56">
        <v>28.55</v>
      </c>
    </row>
    <row r="5109" spans="1:5" ht="33.75" x14ac:dyDescent="0.25">
      <c r="A5109" s="51">
        <v>94726</v>
      </c>
      <c r="B5109" s="30" t="s">
        <v>4867</v>
      </c>
      <c r="C5109" s="31" t="s">
        <v>28</v>
      </c>
      <c r="D5109" s="57">
        <v>36.659999999999997</v>
      </c>
      <c r="E5109" s="56">
        <v>36.79</v>
      </c>
    </row>
    <row r="5110" spans="1:5" ht="33.75" x14ac:dyDescent="0.25">
      <c r="A5110" s="51">
        <v>94728</v>
      </c>
      <c r="B5110" s="30" t="s">
        <v>4869</v>
      </c>
      <c r="C5110" s="31" t="s">
        <v>28</v>
      </c>
      <c r="D5110" s="57">
        <v>57.37</v>
      </c>
      <c r="E5110" s="56">
        <v>57.54</v>
      </c>
    </row>
    <row r="5111" spans="1:5" ht="33.75" x14ac:dyDescent="0.25">
      <c r="A5111" s="51">
        <v>94730</v>
      </c>
      <c r="B5111" s="30" t="s">
        <v>4871</v>
      </c>
      <c r="C5111" s="31" t="s">
        <v>28</v>
      </c>
      <c r="D5111" s="57">
        <v>70.349999999999994</v>
      </c>
      <c r="E5111" s="56">
        <v>70.569999999999993</v>
      </c>
    </row>
    <row r="5112" spans="1:5" ht="33.75" x14ac:dyDescent="0.25">
      <c r="A5112" s="51">
        <v>94732</v>
      </c>
      <c r="B5112" s="30" t="s">
        <v>4873</v>
      </c>
      <c r="C5112" s="31" t="s">
        <v>28</v>
      </c>
      <c r="D5112" s="57">
        <v>113.01</v>
      </c>
      <c r="E5112" s="56">
        <v>113.34</v>
      </c>
    </row>
    <row r="5113" spans="1:5" ht="33.75" x14ac:dyDescent="0.25">
      <c r="A5113" s="51">
        <v>94734</v>
      </c>
      <c r="B5113" s="30" t="s">
        <v>4875</v>
      </c>
      <c r="C5113" s="31" t="s">
        <v>28</v>
      </c>
      <c r="D5113" s="57">
        <v>414.81</v>
      </c>
      <c r="E5113" s="56">
        <v>415.35</v>
      </c>
    </row>
    <row r="5114" spans="1:5" ht="33.75" x14ac:dyDescent="0.25">
      <c r="A5114" s="51">
        <v>94736</v>
      </c>
      <c r="B5114" s="30" t="s">
        <v>4876</v>
      </c>
      <c r="C5114" s="31" t="s">
        <v>28</v>
      </c>
      <c r="D5114" s="57">
        <v>603.02</v>
      </c>
      <c r="E5114" s="56">
        <v>603.79</v>
      </c>
    </row>
    <row r="5115" spans="1:5" ht="45" x14ac:dyDescent="0.25">
      <c r="A5115" s="51">
        <v>94483</v>
      </c>
      <c r="B5115" s="30" t="s">
        <v>5102</v>
      </c>
      <c r="C5115" s="31" t="s">
        <v>28</v>
      </c>
      <c r="D5115" s="57">
        <v>1335.5</v>
      </c>
      <c r="E5115" s="56">
        <v>1362.16</v>
      </c>
    </row>
    <row r="5116" spans="1:5" ht="45" x14ac:dyDescent="0.25">
      <c r="A5116" s="51">
        <v>94482</v>
      </c>
      <c r="B5116" s="30" t="s">
        <v>5101</v>
      </c>
      <c r="C5116" s="31" t="s">
        <v>28</v>
      </c>
      <c r="D5116" s="57">
        <v>1602.37</v>
      </c>
      <c r="E5116" s="56">
        <v>1630.27</v>
      </c>
    </row>
    <row r="5117" spans="1:5" ht="45" x14ac:dyDescent="0.25">
      <c r="A5117" s="51">
        <v>94481</v>
      </c>
      <c r="B5117" s="30" t="s">
        <v>5100</v>
      </c>
      <c r="C5117" s="31" t="s">
        <v>28</v>
      </c>
      <c r="D5117" s="57">
        <v>2054.77</v>
      </c>
      <c r="E5117" s="56">
        <v>2084.1799999999998</v>
      </c>
    </row>
    <row r="5118" spans="1:5" ht="45" x14ac:dyDescent="0.25">
      <c r="A5118" s="51">
        <v>94480</v>
      </c>
      <c r="B5118" s="30" t="s">
        <v>5099</v>
      </c>
      <c r="C5118" s="31" t="s">
        <v>28</v>
      </c>
      <c r="D5118" s="57">
        <v>2942.63</v>
      </c>
      <c r="E5118" s="56">
        <v>2974.14</v>
      </c>
    </row>
    <row r="5119" spans="1:5" ht="33.75" x14ac:dyDescent="0.25">
      <c r="A5119" s="51">
        <v>94472</v>
      </c>
      <c r="B5119" s="30" t="s">
        <v>4796</v>
      </c>
      <c r="C5119" s="31" t="s">
        <v>28</v>
      </c>
      <c r="D5119" s="57">
        <v>79.099999999999994</v>
      </c>
      <c r="E5119" s="56">
        <v>80.53</v>
      </c>
    </row>
    <row r="5120" spans="1:5" ht="33.75" x14ac:dyDescent="0.25">
      <c r="A5120" s="51">
        <v>94474</v>
      </c>
      <c r="B5120" s="30" t="s">
        <v>4798</v>
      </c>
      <c r="C5120" s="31" t="s">
        <v>28</v>
      </c>
      <c r="D5120" s="57">
        <v>134.07</v>
      </c>
      <c r="E5120" s="56">
        <v>135.74</v>
      </c>
    </row>
    <row r="5121" spans="1:5" ht="33.75" x14ac:dyDescent="0.25">
      <c r="A5121" s="51">
        <v>94476</v>
      </c>
      <c r="B5121" s="30" t="s">
        <v>4800</v>
      </c>
      <c r="C5121" s="31" t="s">
        <v>28</v>
      </c>
      <c r="D5121" s="57">
        <v>187.85</v>
      </c>
      <c r="E5121" s="56">
        <v>189.82</v>
      </c>
    </row>
    <row r="5122" spans="1:5" ht="33.75" x14ac:dyDescent="0.25">
      <c r="A5122" s="51">
        <v>94471</v>
      </c>
      <c r="B5122" s="30" t="s">
        <v>4795</v>
      </c>
      <c r="C5122" s="31" t="s">
        <v>28</v>
      </c>
      <c r="D5122" s="57">
        <v>76.72</v>
      </c>
      <c r="E5122" s="56">
        <v>78.150000000000006</v>
      </c>
    </row>
    <row r="5123" spans="1:5" ht="33.75" x14ac:dyDescent="0.25">
      <c r="A5123" s="51">
        <v>94473</v>
      </c>
      <c r="B5123" s="30" t="s">
        <v>4797</v>
      </c>
      <c r="C5123" s="31" t="s">
        <v>28</v>
      </c>
      <c r="D5123" s="57">
        <v>123.58</v>
      </c>
      <c r="E5123" s="56">
        <v>125.25</v>
      </c>
    </row>
    <row r="5124" spans="1:5" ht="33.75" x14ac:dyDescent="0.25">
      <c r="A5124" s="51">
        <v>94475</v>
      </c>
      <c r="B5124" s="30" t="s">
        <v>4799</v>
      </c>
      <c r="C5124" s="31" t="s">
        <v>28</v>
      </c>
      <c r="D5124" s="57">
        <v>167.65</v>
      </c>
      <c r="E5124" s="56">
        <v>169.62</v>
      </c>
    </row>
    <row r="5125" spans="1:5" ht="33.75" x14ac:dyDescent="0.25">
      <c r="A5125" s="51">
        <v>105194</v>
      </c>
      <c r="B5125" s="30" t="s">
        <v>4996</v>
      </c>
      <c r="C5125" s="31" t="s">
        <v>28</v>
      </c>
      <c r="D5125" s="57">
        <v>85.64</v>
      </c>
      <c r="E5125" s="56">
        <v>87.07</v>
      </c>
    </row>
    <row r="5126" spans="1:5" ht="33.75" x14ac:dyDescent="0.25">
      <c r="A5126" s="51">
        <v>105195</v>
      </c>
      <c r="B5126" s="30" t="s">
        <v>4997</v>
      </c>
      <c r="C5126" s="31" t="s">
        <v>28</v>
      </c>
      <c r="D5126" s="57">
        <v>221.89</v>
      </c>
      <c r="E5126" s="56">
        <v>223.86</v>
      </c>
    </row>
    <row r="5127" spans="1:5" ht="45" x14ac:dyDescent="0.25">
      <c r="A5127" s="51">
        <v>105178</v>
      </c>
      <c r="B5127" s="30" t="s">
        <v>4986</v>
      </c>
      <c r="C5127" s="31" t="s">
        <v>28</v>
      </c>
      <c r="D5127" s="57">
        <v>139.16</v>
      </c>
      <c r="E5127" s="56">
        <v>140.69999999999999</v>
      </c>
    </row>
    <row r="5128" spans="1:5" ht="33.75" x14ac:dyDescent="0.25">
      <c r="A5128" s="51">
        <v>94620</v>
      </c>
      <c r="B5128" s="30" t="s">
        <v>4813</v>
      </c>
      <c r="C5128" s="31" t="s">
        <v>28</v>
      </c>
      <c r="D5128" s="57">
        <v>891.36</v>
      </c>
      <c r="E5128" s="56">
        <v>893.55</v>
      </c>
    </row>
    <row r="5129" spans="1:5" ht="33.75" x14ac:dyDescent="0.25">
      <c r="A5129" s="51">
        <v>94614</v>
      </c>
      <c r="B5129" s="30" t="s">
        <v>4808</v>
      </c>
      <c r="C5129" s="31" t="s">
        <v>28</v>
      </c>
      <c r="D5129" s="57">
        <v>141.03</v>
      </c>
      <c r="E5129" s="56">
        <v>142.88</v>
      </c>
    </row>
    <row r="5130" spans="1:5" ht="33.75" x14ac:dyDescent="0.25">
      <c r="A5130" s="51">
        <v>94616</v>
      </c>
      <c r="B5130" s="30" t="s">
        <v>4810</v>
      </c>
      <c r="C5130" s="31" t="s">
        <v>28</v>
      </c>
      <c r="D5130" s="57">
        <v>396.91</v>
      </c>
      <c r="E5130" s="56">
        <v>398.85</v>
      </c>
    </row>
    <row r="5131" spans="1:5" ht="33.75" x14ac:dyDescent="0.25">
      <c r="A5131" s="51">
        <v>94618</v>
      </c>
      <c r="B5131" s="30" t="s">
        <v>4812</v>
      </c>
      <c r="C5131" s="31" t="s">
        <v>28</v>
      </c>
      <c r="D5131" s="57">
        <v>385.72</v>
      </c>
      <c r="E5131" s="56">
        <v>387.74</v>
      </c>
    </row>
    <row r="5132" spans="1:5" ht="45" x14ac:dyDescent="0.25">
      <c r="A5132" s="51">
        <v>105193</v>
      </c>
      <c r="B5132" s="30" t="s">
        <v>4995</v>
      </c>
      <c r="C5132" s="31" t="s">
        <v>28</v>
      </c>
      <c r="D5132" s="57">
        <v>152.37</v>
      </c>
      <c r="E5132" s="56">
        <v>154.04</v>
      </c>
    </row>
    <row r="5133" spans="1:5" ht="33.75" x14ac:dyDescent="0.25">
      <c r="A5133" s="51">
        <v>105197</v>
      </c>
      <c r="B5133" s="30" t="s">
        <v>4999</v>
      </c>
      <c r="C5133" s="31" t="s">
        <v>28</v>
      </c>
      <c r="D5133" s="57">
        <v>163.19999999999999</v>
      </c>
      <c r="E5133" s="56">
        <v>164.63</v>
      </c>
    </row>
    <row r="5134" spans="1:5" ht="33.75" x14ac:dyDescent="0.25">
      <c r="A5134" s="51">
        <v>105196</v>
      </c>
      <c r="B5134" s="30" t="s">
        <v>4998</v>
      </c>
      <c r="C5134" s="31" t="s">
        <v>28</v>
      </c>
      <c r="D5134" s="57">
        <v>237.57</v>
      </c>
      <c r="E5134" s="56">
        <v>239.24</v>
      </c>
    </row>
    <row r="5135" spans="1:5" ht="33.75" x14ac:dyDescent="0.25">
      <c r="A5135" s="51">
        <v>105198</v>
      </c>
      <c r="B5135" s="30" t="s">
        <v>5000</v>
      </c>
      <c r="C5135" s="31" t="s">
        <v>28</v>
      </c>
      <c r="D5135" s="57">
        <v>337.57</v>
      </c>
      <c r="E5135" s="56">
        <v>339.54</v>
      </c>
    </row>
    <row r="5136" spans="1:5" ht="33.75" x14ac:dyDescent="0.25">
      <c r="A5136" s="51">
        <v>105200</v>
      </c>
      <c r="B5136" s="30" t="s">
        <v>5002</v>
      </c>
      <c r="C5136" s="31" t="s">
        <v>28</v>
      </c>
      <c r="D5136" s="57">
        <v>128.30000000000001</v>
      </c>
      <c r="E5136" s="56">
        <v>129.72999999999999</v>
      </c>
    </row>
    <row r="5137" spans="1:5" ht="45" x14ac:dyDescent="0.25">
      <c r="A5137" s="51">
        <v>105199</v>
      </c>
      <c r="B5137" s="30" t="s">
        <v>5001</v>
      </c>
      <c r="C5137" s="31" t="s">
        <v>28</v>
      </c>
      <c r="D5137" s="57">
        <v>215.69</v>
      </c>
      <c r="E5137" s="56">
        <v>217.36</v>
      </c>
    </row>
    <row r="5138" spans="1:5" ht="33.75" x14ac:dyDescent="0.25">
      <c r="A5138" s="51">
        <v>105201</v>
      </c>
      <c r="B5138" s="30" t="s">
        <v>5003</v>
      </c>
      <c r="C5138" s="31" t="s">
        <v>28</v>
      </c>
      <c r="D5138" s="57">
        <v>295.63</v>
      </c>
      <c r="E5138" s="56">
        <v>297.60000000000002</v>
      </c>
    </row>
    <row r="5139" spans="1:5" ht="33.75" x14ac:dyDescent="0.25">
      <c r="A5139" s="51">
        <v>94755</v>
      </c>
      <c r="B5139" s="30" t="s">
        <v>6706</v>
      </c>
      <c r="C5139" s="31" t="s">
        <v>28</v>
      </c>
      <c r="D5139" s="57">
        <v>0</v>
      </c>
      <c r="E5139" s="56">
        <v>0</v>
      </c>
    </row>
    <row r="5140" spans="1:5" ht="33.75" x14ac:dyDescent="0.25">
      <c r="A5140" s="51">
        <v>94741</v>
      </c>
      <c r="B5140" s="30" t="s">
        <v>4881</v>
      </c>
      <c r="C5140" s="31" t="s">
        <v>28</v>
      </c>
      <c r="D5140" s="57">
        <v>13.5</v>
      </c>
      <c r="E5140" s="56">
        <v>13.66</v>
      </c>
    </row>
    <row r="5141" spans="1:5" ht="33.75" x14ac:dyDescent="0.25">
      <c r="A5141" s="51">
        <v>94743</v>
      </c>
      <c r="B5141" s="30" t="s">
        <v>4883</v>
      </c>
      <c r="C5141" s="31" t="s">
        <v>28</v>
      </c>
      <c r="D5141" s="57">
        <v>22.29</v>
      </c>
      <c r="E5141" s="56">
        <v>22.49</v>
      </c>
    </row>
    <row r="5142" spans="1:5" ht="33.75" x14ac:dyDescent="0.25">
      <c r="A5142" s="51">
        <v>94745</v>
      </c>
      <c r="B5142" s="30" t="s">
        <v>6707</v>
      </c>
      <c r="C5142" s="31" t="s">
        <v>28</v>
      </c>
      <c r="D5142" s="57">
        <v>0</v>
      </c>
      <c r="E5142" s="56">
        <v>0</v>
      </c>
    </row>
    <row r="5143" spans="1:5" ht="33.75" x14ac:dyDescent="0.25">
      <c r="A5143" s="51">
        <v>94747</v>
      </c>
      <c r="B5143" s="30" t="s">
        <v>6708</v>
      </c>
      <c r="C5143" s="31" t="s">
        <v>28</v>
      </c>
      <c r="D5143" s="57">
        <v>0</v>
      </c>
      <c r="E5143" s="56">
        <v>0</v>
      </c>
    </row>
    <row r="5144" spans="1:5" ht="33.75" x14ac:dyDescent="0.25">
      <c r="A5144" s="51">
        <v>94749</v>
      </c>
      <c r="B5144" s="30" t="s">
        <v>6709</v>
      </c>
      <c r="C5144" s="31" t="s">
        <v>28</v>
      </c>
      <c r="D5144" s="57">
        <v>0</v>
      </c>
      <c r="E5144" s="56">
        <v>0</v>
      </c>
    </row>
    <row r="5145" spans="1:5" ht="33.75" x14ac:dyDescent="0.25">
      <c r="A5145" s="51">
        <v>94751</v>
      </c>
      <c r="B5145" s="30" t="s">
        <v>6710</v>
      </c>
      <c r="C5145" s="31" t="s">
        <v>28</v>
      </c>
      <c r="D5145" s="57">
        <v>0</v>
      </c>
      <c r="E5145" s="56">
        <v>0</v>
      </c>
    </row>
    <row r="5146" spans="1:5" ht="33.75" x14ac:dyDescent="0.25">
      <c r="A5146" s="51">
        <v>94753</v>
      </c>
      <c r="B5146" s="30" t="s">
        <v>6711</v>
      </c>
      <c r="C5146" s="31" t="s">
        <v>28</v>
      </c>
      <c r="D5146" s="57">
        <v>0</v>
      </c>
      <c r="E5146" s="56">
        <v>0</v>
      </c>
    </row>
    <row r="5147" spans="1:5" ht="33.75" x14ac:dyDescent="0.25">
      <c r="A5147" s="51">
        <v>105209</v>
      </c>
      <c r="B5147" s="30" t="s">
        <v>5011</v>
      </c>
      <c r="C5147" s="31" t="s">
        <v>28</v>
      </c>
      <c r="D5147" s="57">
        <v>157.97999999999999</v>
      </c>
      <c r="E5147" s="56">
        <v>159.41</v>
      </c>
    </row>
    <row r="5148" spans="1:5" ht="33.75" x14ac:dyDescent="0.25">
      <c r="A5148" s="51">
        <v>105208</v>
      </c>
      <c r="B5148" s="30" t="s">
        <v>5010</v>
      </c>
      <c r="C5148" s="31" t="s">
        <v>28</v>
      </c>
      <c r="D5148" s="57">
        <v>326.76</v>
      </c>
      <c r="E5148" s="56">
        <v>328.43</v>
      </c>
    </row>
    <row r="5149" spans="1:5" ht="33.75" x14ac:dyDescent="0.25">
      <c r="A5149" s="51">
        <v>105210</v>
      </c>
      <c r="B5149" s="30" t="s">
        <v>5012</v>
      </c>
      <c r="C5149" s="31" t="s">
        <v>28</v>
      </c>
      <c r="D5149" s="57">
        <v>422.04</v>
      </c>
      <c r="E5149" s="56">
        <v>424.01</v>
      </c>
    </row>
    <row r="5150" spans="1:5" ht="33.75" x14ac:dyDescent="0.25">
      <c r="A5150" s="51">
        <v>105203</v>
      </c>
      <c r="B5150" s="30" t="s">
        <v>5005</v>
      </c>
      <c r="C5150" s="31" t="s">
        <v>28</v>
      </c>
      <c r="D5150" s="57">
        <v>162.47999999999999</v>
      </c>
      <c r="E5150" s="56">
        <v>163.91</v>
      </c>
    </row>
    <row r="5151" spans="1:5" ht="33.75" x14ac:dyDescent="0.25">
      <c r="A5151" s="51">
        <v>105202</v>
      </c>
      <c r="B5151" s="30" t="s">
        <v>5004</v>
      </c>
      <c r="C5151" s="31" t="s">
        <v>28</v>
      </c>
      <c r="D5151" s="57">
        <v>268.01</v>
      </c>
      <c r="E5151" s="56">
        <v>269.68</v>
      </c>
    </row>
    <row r="5152" spans="1:5" ht="33.75" x14ac:dyDescent="0.25">
      <c r="A5152" s="51">
        <v>105204</v>
      </c>
      <c r="B5152" s="30" t="s">
        <v>5006</v>
      </c>
      <c r="C5152" s="31" t="s">
        <v>28</v>
      </c>
      <c r="D5152" s="57">
        <v>356.86</v>
      </c>
      <c r="E5152" s="56">
        <v>358.83</v>
      </c>
    </row>
    <row r="5153" spans="1:5" ht="33.75" x14ac:dyDescent="0.25">
      <c r="A5153" s="51">
        <v>105206</v>
      </c>
      <c r="B5153" s="30" t="s">
        <v>5008</v>
      </c>
      <c r="C5153" s="31" t="s">
        <v>28</v>
      </c>
      <c r="D5153" s="57">
        <v>154.72999999999999</v>
      </c>
      <c r="E5153" s="56">
        <v>156.16</v>
      </c>
    </row>
    <row r="5154" spans="1:5" ht="45" x14ac:dyDescent="0.25">
      <c r="A5154" s="51">
        <v>105205</v>
      </c>
      <c r="B5154" s="30" t="s">
        <v>5007</v>
      </c>
      <c r="C5154" s="31" t="s">
        <v>28</v>
      </c>
      <c r="D5154" s="57">
        <v>247.37</v>
      </c>
      <c r="E5154" s="56">
        <v>249.04</v>
      </c>
    </row>
    <row r="5155" spans="1:5" ht="33.75" x14ac:dyDescent="0.25">
      <c r="A5155" s="51">
        <v>105207</v>
      </c>
      <c r="B5155" s="30" t="s">
        <v>5009</v>
      </c>
      <c r="C5155" s="31" t="s">
        <v>28</v>
      </c>
      <c r="D5155" s="57">
        <v>346.54</v>
      </c>
      <c r="E5155" s="56">
        <v>348.51</v>
      </c>
    </row>
    <row r="5156" spans="1:5" ht="33.75" x14ac:dyDescent="0.25">
      <c r="A5156" s="51">
        <v>94687</v>
      </c>
      <c r="B5156" s="30" t="s">
        <v>4845</v>
      </c>
      <c r="C5156" s="31" t="s">
        <v>28</v>
      </c>
      <c r="D5156" s="57">
        <v>214.37</v>
      </c>
      <c r="E5156" s="56">
        <v>216.08</v>
      </c>
    </row>
    <row r="5157" spans="1:5" ht="33.75" x14ac:dyDescent="0.25">
      <c r="A5157" s="51">
        <v>94673</v>
      </c>
      <c r="B5157" s="30" t="s">
        <v>12503</v>
      </c>
      <c r="C5157" s="31" t="s">
        <v>28</v>
      </c>
      <c r="D5157" s="57">
        <v>6.87</v>
      </c>
      <c r="E5157" s="56">
        <v>7.05</v>
      </c>
    </row>
    <row r="5158" spans="1:5" ht="33.75" x14ac:dyDescent="0.25">
      <c r="A5158" s="51">
        <v>94675</v>
      </c>
      <c r="B5158" s="30" t="s">
        <v>4833</v>
      </c>
      <c r="C5158" s="31" t="s">
        <v>28</v>
      </c>
      <c r="D5158" s="57">
        <v>11.47</v>
      </c>
      <c r="E5158" s="56">
        <v>11.7</v>
      </c>
    </row>
    <row r="5159" spans="1:5" ht="33.75" x14ac:dyDescent="0.25">
      <c r="A5159" s="51">
        <v>94677</v>
      </c>
      <c r="B5159" s="30" t="s">
        <v>4835</v>
      </c>
      <c r="C5159" s="31" t="s">
        <v>28</v>
      </c>
      <c r="D5159" s="57">
        <v>18.52</v>
      </c>
      <c r="E5159" s="56">
        <v>18.829999999999998</v>
      </c>
    </row>
    <row r="5160" spans="1:5" ht="33.75" x14ac:dyDescent="0.25">
      <c r="A5160" s="51">
        <v>94679</v>
      </c>
      <c r="B5160" s="30" t="s">
        <v>4837</v>
      </c>
      <c r="C5160" s="31" t="s">
        <v>28</v>
      </c>
      <c r="D5160" s="57">
        <v>22.44</v>
      </c>
      <c r="E5160" s="56">
        <v>22.86</v>
      </c>
    </row>
    <row r="5161" spans="1:5" ht="33.75" x14ac:dyDescent="0.25">
      <c r="A5161" s="51">
        <v>94681</v>
      </c>
      <c r="B5161" s="30" t="s">
        <v>4839</v>
      </c>
      <c r="C5161" s="31" t="s">
        <v>28</v>
      </c>
      <c r="D5161" s="57">
        <v>46.06</v>
      </c>
      <c r="E5161" s="56">
        <v>46.64</v>
      </c>
    </row>
    <row r="5162" spans="1:5" ht="33.75" x14ac:dyDescent="0.25">
      <c r="A5162" s="51">
        <v>94683</v>
      </c>
      <c r="B5162" s="30" t="s">
        <v>4841</v>
      </c>
      <c r="C5162" s="31" t="s">
        <v>28</v>
      </c>
      <c r="D5162" s="57">
        <v>69.989999999999995</v>
      </c>
      <c r="E5162" s="56">
        <v>70.84</v>
      </c>
    </row>
    <row r="5163" spans="1:5" ht="33.75" x14ac:dyDescent="0.25">
      <c r="A5163" s="51">
        <v>94685</v>
      </c>
      <c r="B5163" s="30" t="s">
        <v>4843</v>
      </c>
      <c r="C5163" s="31" t="s">
        <v>28</v>
      </c>
      <c r="D5163" s="57">
        <v>89.13</v>
      </c>
      <c r="E5163" s="56">
        <v>90.19</v>
      </c>
    </row>
    <row r="5164" spans="1:5" ht="33.75" x14ac:dyDescent="0.25">
      <c r="A5164" s="51">
        <v>94621</v>
      </c>
      <c r="B5164" s="30" t="s">
        <v>6712</v>
      </c>
      <c r="C5164" s="31" t="s">
        <v>28</v>
      </c>
      <c r="D5164" s="57">
        <v>0</v>
      </c>
      <c r="E5164" s="56">
        <v>0</v>
      </c>
    </row>
    <row r="5165" spans="1:5" ht="33.75" x14ac:dyDescent="0.25">
      <c r="A5165" s="51">
        <v>94615</v>
      </c>
      <c r="B5165" s="30" t="s">
        <v>4809</v>
      </c>
      <c r="C5165" s="31" t="s">
        <v>28</v>
      </c>
      <c r="D5165" s="57">
        <v>160.25</v>
      </c>
      <c r="E5165" s="56">
        <v>162.1</v>
      </c>
    </row>
    <row r="5166" spans="1:5" ht="33.75" x14ac:dyDescent="0.25">
      <c r="A5166" s="51">
        <v>94617</v>
      </c>
      <c r="B5166" s="30" t="s">
        <v>4811</v>
      </c>
      <c r="C5166" s="31" t="s">
        <v>28</v>
      </c>
      <c r="D5166" s="57">
        <v>330.08</v>
      </c>
      <c r="E5166" s="56">
        <v>332.02</v>
      </c>
    </row>
    <row r="5167" spans="1:5" ht="33.75" x14ac:dyDescent="0.25">
      <c r="A5167" s="51">
        <v>94619</v>
      </c>
      <c r="B5167" s="30" t="s">
        <v>6713</v>
      </c>
      <c r="C5167" s="31" t="s">
        <v>28</v>
      </c>
      <c r="D5167" s="57">
        <v>0</v>
      </c>
      <c r="E5167" s="56">
        <v>0</v>
      </c>
    </row>
    <row r="5168" spans="1:5" ht="22.5" x14ac:dyDescent="0.25">
      <c r="A5168" s="51">
        <v>105147</v>
      </c>
      <c r="B5168" s="30" t="s">
        <v>4958</v>
      </c>
      <c r="C5168" s="31" t="s">
        <v>28</v>
      </c>
      <c r="D5168" s="57">
        <v>16.75</v>
      </c>
      <c r="E5168" s="56">
        <v>17.059999999999999</v>
      </c>
    </row>
    <row r="5169" spans="1:5" ht="22.5" x14ac:dyDescent="0.25">
      <c r="A5169" s="51">
        <v>105148</v>
      </c>
      <c r="B5169" s="30" t="s">
        <v>4959</v>
      </c>
      <c r="C5169" s="31" t="s">
        <v>28</v>
      </c>
      <c r="D5169" s="57">
        <v>24.27</v>
      </c>
      <c r="E5169" s="56">
        <v>24.61</v>
      </c>
    </row>
    <row r="5170" spans="1:5" ht="33.75" x14ac:dyDescent="0.25">
      <c r="A5170" s="51">
        <v>105154</v>
      </c>
      <c r="B5170" s="30" t="s">
        <v>4964</v>
      </c>
      <c r="C5170" s="31" t="s">
        <v>28</v>
      </c>
      <c r="D5170" s="57">
        <v>6.35</v>
      </c>
      <c r="E5170" s="56">
        <v>6.53</v>
      </c>
    </row>
    <row r="5171" spans="1:5" ht="33.75" x14ac:dyDescent="0.25">
      <c r="A5171" s="51">
        <v>105155</v>
      </c>
      <c r="B5171" s="30" t="s">
        <v>4965</v>
      </c>
      <c r="C5171" s="31" t="s">
        <v>28</v>
      </c>
      <c r="D5171" s="57">
        <v>9.56</v>
      </c>
      <c r="E5171" s="56">
        <v>9.7899999999999991</v>
      </c>
    </row>
    <row r="5172" spans="1:5" ht="33.75" x14ac:dyDescent="0.25">
      <c r="A5172" s="51">
        <v>105156</v>
      </c>
      <c r="B5172" s="30" t="s">
        <v>4966</v>
      </c>
      <c r="C5172" s="31" t="s">
        <v>28</v>
      </c>
      <c r="D5172" s="57">
        <v>12.18</v>
      </c>
      <c r="E5172" s="56">
        <v>12.49</v>
      </c>
    </row>
    <row r="5173" spans="1:5" ht="33.75" x14ac:dyDescent="0.25">
      <c r="A5173" s="51">
        <v>105157</v>
      </c>
      <c r="B5173" s="30" t="s">
        <v>4967</v>
      </c>
      <c r="C5173" s="31" t="s">
        <v>28</v>
      </c>
      <c r="D5173" s="57">
        <v>18.82</v>
      </c>
      <c r="E5173" s="56">
        <v>19.239999999999998</v>
      </c>
    </row>
    <row r="5174" spans="1:5" ht="33.75" x14ac:dyDescent="0.25">
      <c r="A5174" s="51">
        <v>105158</v>
      </c>
      <c r="B5174" s="30" t="s">
        <v>4968</v>
      </c>
      <c r="C5174" s="31" t="s">
        <v>28</v>
      </c>
      <c r="D5174" s="57">
        <v>27.69</v>
      </c>
      <c r="E5174" s="56">
        <v>28.27</v>
      </c>
    </row>
    <row r="5175" spans="1:5" ht="33.75" x14ac:dyDescent="0.25">
      <c r="A5175" s="51">
        <v>105159</v>
      </c>
      <c r="B5175" s="30" t="s">
        <v>4969</v>
      </c>
      <c r="C5175" s="31" t="s">
        <v>28</v>
      </c>
      <c r="D5175" s="57">
        <v>49.43</v>
      </c>
      <c r="E5175" s="56">
        <v>50.28</v>
      </c>
    </row>
    <row r="5176" spans="1:5" ht="33.75" x14ac:dyDescent="0.25">
      <c r="A5176" s="51">
        <v>105160</v>
      </c>
      <c r="B5176" s="30" t="s">
        <v>4970</v>
      </c>
      <c r="C5176" s="31" t="s">
        <v>28</v>
      </c>
      <c r="D5176" s="57">
        <v>60.99</v>
      </c>
      <c r="E5176" s="56">
        <v>62.05</v>
      </c>
    </row>
    <row r="5177" spans="1:5" ht="33.75" x14ac:dyDescent="0.25">
      <c r="A5177" s="51">
        <v>94634</v>
      </c>
      <c r="B5177" s="30" t="s">
        <v>6714</v>
      </c>
      <c r="C5177" s="31" t="s">
        <v>28</v>
      </c>
      <c r="D5177" s="57">
        <v>0</v>
      </c>
      <c r="E5177" s="56">
        <v>0</v>
      </c>
    </row>
    <row r="5178" spans="1:5" ht="33.75" x14ac:dyDescent="0.25">
      <c r="A5178" s="51">
        <v>94631</v>
      </c>
      <c r="B5178" s="30" t="s">
        <v>6715</v>
      </c>
      <c r="C5178" s="31" t="s">
        <v>28</v>
      </c>
      <c r="D5178" s="57">
        <v>0</v>
      </c>
      <c r="E5178" s="56">
        <v>0</v>
      </c>
    </row>
    <row r="5179" spans="1:5" ht="33.75" x14ac:dyDescent="0.25">
      <c r="A5179" s="51">
        <v>94632</v>
      </c>
      <c r="B5179" s="30" t="s">
        <v>6716</v>
      </c>
      <c r="C5179" s="31" t="s">
        <v>28</v>
      </c>
      <c r="D5179" s="57">
        <v>0</v>
      </c>
      <c r="E5179" s="56">
        <v>0</v>
      </c>
    </row>
    <row r="5180" spans="1:5" ht="33.75" x14ac:dyDescent="0.25">
      <c r="A5180" s="51">
        <v>94633</v>
      </c>
      <c r="B5180" s="30" t="s">
        <v>6717</v>
      </c>
      <c r="C5180" s="31" t="s">
        <v>28</v>
      </c>
      <c r="D5180" s="57">
        <v>0</v>
      </c>
      <c r="E5180" s="56">
        <v>0</v>
      </c>
    </row>
    <row r="5181" spans="1:5" ht="33.75" x14ac:dyDescent="0.25">
      <c r="A5181" s="51">
        <v>94672</v>
      </c>
      <c r="B5181" s="30" t="s">
        <v>12504</v>
      </c>
      <c r="C5181" s="31" t="s">
        <v>28</v>
      </c>
      <c r="D5181" s="57">
        <v>5.86</v>
      </c>
      <c r="E5181" s="56">
        <v>6.04</v>
      </c>
    </row>
    <row r="5182" spans="1:5" ht="33.75" x14ac:dyDescent="0.25">
      <c r="A5182" s="51">
        <v>94754</v>
      </c>
      <c r="B5182" s="30" t="s">
        <v>4889</v>
      </c>
      <c r="C5182" s="31" t="s">
        <v>28</v>
      </c>
      <c r="D5182" s="57">
        <v>310.69</v>
      </c>
      <c r="E5182" s="56">
        <v>312.52</v>
      </c>
    </row>
    <row r="5183" spans="1:5" ht="33.75" x14ac:dyDescent="0.25">
      <c r="A5183" s="51">
        <v>94740</v>
      </c>
      <c r="B5183" s="30" t="s">
        <v>4880</v>
      </c>
      <c r="C5183" s="31" t="s">
        <v>28</v>
      </c>
      <c r="D5183" s="57">
        <v>10.24</v>
      </c>
      <c r="E5183" s="56">
        <v>10.4</v>
      </c>
    </row>
    <row r="5184" spans="1:5" ht="33.75" x14ac:dyDescent="0.25">
      <c r="A5184" s="51">
        <v>94742</v>
      </c>
      <c r="B5184" s="30" t="s">
        <v>4882</v>
      </c>
      <c r="C5184" s="31" t="s">
        <v>28</v>
      </c>
      <c r="D5184" s="57">
        <v>17.37</v>
      </c>
      <c r="E5184" s="56">
        <v>17.57</v>
      </c>
    </row>
    <row r="5185" spans="1:5" ht="33.75" x14ac:dyDescent="0.25">
      <c r="A5185" s="51">
        <v>94744</v>
      </c>
      <c r="B5185" s="30" t="s">
        <v>4884</v>
      </c>
      <c r="C5185" s="31" t="s">
        <v>28</v>
      </c>
      <c r="D5185" s="57">
        <v>27.73</v>
      </c>
      <c r="E5185" s="56">
        <v>27.98</v>
      </c>
    </row>
    <row r="5186" spans="1:5" ht="33.75" x14ac:dyDescent="0.25">
      <c r="A5186" s="51">
        <v>94746</v>
      </c>
      <c r="B5186" s="30" t="s">
        <v>4885</v>
      </c>
      <c r="C5186" s="31" t="s">
        <v>28</v>
      </c>
      <c r="D5186" s="57">
        <v>40.06</v>
      </c>
      <c r="E5186" s="56">
        <v>40.39</v>
      </c>
    </row>
    <row r="5187" spans="1:5" ht="33.75" x14ac:dyDescent="0.25">
      <c r="A5187" s="51">
        <v>94748</v>
      </c>
      <c r="B5187" s="30" t="s">
        <v>4886</v>
      </c>
      <c r="C5187" s="31" t="s">
        <v>28</v>
      </c>
      <c r="D5187" s="57">
        <v>89.36</v>
      </c>
      <c r="E5187" s="56">
        <v>89.85</v>
      </c>
    </row>
    <row r="5188" spans="1:5" ht="33.75" x14ac:dyDescent="0.25">
      <c r="A5188" s="51">
        <v>94750</v>
      </c>
      <c r="B5188" s="30" t="s">
        <v>4887</v>
      </c>
      <c r="C5188" s="31" t="s">
        <v>28</v>
      </c>
      <c r="D5188" s="57">
        <v>181.79</v>
      </c>
      <c r="E5188" s="56">
        <v>182.59</v>
      </c>
    </row>
    <row r="5189" spans="1:5" ht="33.75" x14ac:dyDescent="0.25">
      <c r="A5189" s="51">
        <v>94752</v>
      </c>
      <c r="B5189" s="30" t="s">
        <v>4888</v>
      </c>
      <c r="C5189" s="31" t="s">
        <v>28</v>
      </c>
      <c r="D5189" s="57">
        <v>217.51</v>
      </c>
      <c r="E5189" s="56">
        <v>218.67</v>
      </c>
    </row>
    <row r="5190" spans="1:5" ht="22.5" x14ac:dyDescent="0.25">
      <c r="A5190" s="51">
        <v>96755</v>
      </c>
      <c r="B5190" s="30" t="s">
        <v>4924</v>
      </c>
      <c r="C5190" s="31" t="s">
        <v>28</v>
      </c>
      <c r="D5190" s="57">
        <v>372.02</v>
      </c>
      <c r="E5190" s="56">
        <v>373.89</v>
      </c>
    </row>
    <row r="5191" spans="1:5" ht="22.5" x14ac:dyDescent="0.25">
      <c r="A5191" s="51">
        <v>96747</v>
      </c>
      <c r="B5191" s="30" t="s">
        <v>4916</v>
      </c>
      <c r="C5191" s="31" t="s">
        <v>28</v>
      </c>
      <c r="D5191" s="57">
        <v>7.33</v>
      </c>
      <c r="E5191" s="56">
        <v>7.64</v>
      </c>
    </row>
    <row r="5192" spans="1:5" ht="22.5" x14ac:dyDescent="0.25">
      <c r="A5192" s="51">
        <v>96748</v>
      </c>
      <c r="B5192" s="30" t="s">
        <v>4917</v>
      </c>
      <c r="C5192" s="31" t="s">
        <v>28</v>
      </c>
      <c r="D5192" s="57">
        <v>8.57</v>
      </c>
      <c r="E5192" s="56">
        <v>8.91</v>
      </c>
    </row>
    <row r="5193" spans="1:5" ht="22.5" x14ac:dyDescent="0.25">
      <c r="A5193" s="51">
        <v>96749</v>
      </c>
      <c r="B5193" s="30" t="s">
        <v>4918</v>
      </c>
      <c r="C5193" s="31" t="s">
        <v>28</v>
      </c>
      <c r="D5193" s="57">
        <v>10.98</v>
      </c>
      <c r="E5193" s="56">
        <v>11.36</v>
      </c>
    </row>
    <row r="5194" spans="1:5" ht="22.5" x14ac:dyDescent="0.25">
      <c r="A5194" s="51">
        <v>96750</v>
      </c>
      <c r="B5194" s="30" t="s">
        <v>4919</v>
      </c>
      <c r="C5194" s="31" t="s">
        <v>28</v>
      </c>
      <c r="D5194" s="57">
        <v>17.71</v>
      </c>
      <c r="E5194" s="56">
        <v>18.18</v>
      </c>
    </row>
    <row r="5195" spans="1:5" ht="22.5" x14ac:dyDescent="0.25">
      <c r="A5195" s="51">
        <v>96751</v>
      </c>
      <c r="B5195" s="30" t="s">
        <v>4920</v>
      </c>
      <c r="C5195" s="31" t="s">
        <v>28</v>
      </c>
      <c r="D5195" s="57">
        <v>26.19</v>
      </c>
      <c r="E5195" s="56">
        <v>26.78</v>
      </c>
    </row>
    <row r="5196" spans="1:5" ht="22.5" x14ac:dyDescent="0.25">
      <c r="A5196" s="51">
        <v>96752</v>
      </c>
      <c r="B5196" s="30" t="s">
        <v>4921</v>
      </c>
      <c r="C5196" s="31" t="s">
        <v>28</v>
      </c>
      <c r="D5196" s="57">
        <v>39.64</v>
      </c>
      <c r="E5196" s="56">
        <v>40.42</v>
      </c>
    </row>
    <row r="5197" spans="1:5" ht="22.5" x14ac:dyDescent="0.25">
      <c r="A5197" s="51">
        <v>96753</v>
      </c>
      <c r="B5197" s="30" t="s">
        <v>4922</v>
      </c>
      <c r="C5197" s="31" t="s">
        <v>28</v>
      </c>
      <c r="D5197" s="57">
        <v>93.45</v>
      </c>
      <c r="E5197" s="56">
        <v>94.46</v>
      </c>
    </row>
    <row r="5198" spans="1:5" ht="22.5" x14ac:dyDescent="0.25">
      <c r="A5198" s="51">
        <v>96754</v>
      </c>
      <c r="B5198" s="30" t="s">
        <v>4923</v>
      </c>
      <c r="C5198" s="31" t="s">
        <v>28</v>
      </c>
      <c r="D5198" s="57">
        <v>119.78</v>
      </c>
      <c r="E5198" s="56">
        <v>121.11</v>
      </c>
    </row>
    <row r="5199" spans="1:5" ht="33.75" x14ac:dyDescent="0.25">
      <c r="A5199" s="51">
        <v>94686</v>
      </c>
      <c r="B5199" s="30" t="s">
        <v>4844</v>
      </c>
      <c r="C5199" s="31" t="s">
        <v>28</v>
      </c>
      <c r="D5199" s="57">
        <v>236.69</v>
      </c>
      <c r="E5199" s="56">
        <v>238.4</v>
      </c>
    </row>
    <row r="5200" spans="1:5" ht="33.75" x14ac:dyDescent="0.25">
      <c r="A5200" s="51">
        <v>94674</v>
      </c>
      <c r="B5200" s="30" t="s">
        <v>4832</v>
      </c>
      <c r="C5200" s="31" t="s">
        <v>28</v>
      </c>
      <c r="D5200" s="57">
        <v>7.6</v>
      </c>
      <c r="E5200" s="56">
        <v>7.83</v>
      </c>
    </row>
    <row r="5201" spans="1:5" ht="33.75" x14ac:dyDescent="0.25">
      <c r="A5201" s="51">
        <v>94676</v>
      </c>
      <c r="B5201" s="30" t="s">
        <v>4834</v>
      </c>
      <c r="C5201" s="31" t="s">
        <v>28</v>
      </c>
      <c r="D5201" s="57">
        <v>12.64</v>
      </c>
      <c r="E5201" s="56">
        <v>12.95</v>
      </c>
    </row>
    <row r="5202" spans="1:5" ht="33.75" x14ac:dyDescent="0.25">
      <c r="A5202" s="51">
        <v>94678</v>
      </c>
      <c r="B5202" s="30" t="s">
        <v>4836</v>
      </c>
      <c r="C5202" s="31" t="s">
        <v>28</v>
      </c>
      <c r="D5202" s="57">
        <v>14.71</v>
      </c>
      <c r="E5202" s="56">
        <v>15.13</v>
      </c>
    </row>
    <row r="5203" spans="1:5" ht="33.75" x14ac:dyDescent="0.25">
      <c r="A5203" s="51">
        <v>94680</v>
      </c>
      <c r="B5203" s="30" t="s">
        <v>4838</v>
      </c>
      <c r="C5203" s="31" t="s">
        <v>28</v>
      </c>
      <c r="D5203" s="57">
        <v>41.12</v>
      </c>
      <c r="E5203" s="56">
        <v>41.7</v>
      </c>
    </row>
    <row r="5204" spans="1:5" ht="33.75" x14ac:dyDescent="0.25">
      <c r="A5204" s="51">
        <v>94682</v>
      </c>
      <c r="B5204" s="30" t="s">
        <v>4840</v>
      </c>
      <c r="C5204" s="31" t="s">
        <v>28</v>
      </c>
      <c r="D5204" s="57">
        <v>101.71</v>
      </c>
      <c r="E5204" s="56">
        <v>102.56</v>
      </c>
    </row>
    <row r="5205" spans="1:5" ht="33.75" x14ac:dyDescent="0.25">
      <c r="A5205" s="51">
        <v>94684</v>
      </c>
      <c r="B5205" s="30" t="s">
        <v>4842</v>
      </c>
      <c r="C5205" s="31" t="s">
        <v>28</v>
      </c>
      <c r="D5205" s="57">
        <v>122.75</v>
      </c>
      <c r="E5205" s="56">
        <v>123.81</v>
      </c>
    </row>
    <row r="5206" spans="1:5" ht="33.75" x14ac:dyDescent="0.25">
      <c r="A5206" s="51">
        <v>105219</v>
      </c>
      <c r="B5206" s="30" t="s">
        <v>5021</v>
      </c>
      <c r="C5206" s="31" t="s">
        <v>28</v>
      </c>
      <c r="D5206" s="57">
        <v>12.06</v>
      </c>
      <c r="E5206" s="56">
        <v>12.22</v>
      </c>
    </row>
    <row r="5207" spans="1:5" ht="33.75" x14ac:dyDescent="0.25">
      <c r="A5207" s="51">
        <v>105220</v>
      </c>
      <c r="B5207" s="30" t="s">
        <v>5022</v>
      </c>
      <c r="C5207" s="31" t="s">
        <v>28</v>
      </c>
      <c r="D5207" s="57">
        <v>16.62</v>
      </c>
      <c r="E5207" s="56">
        <v>16.82</v>
      </c>
    </row>
    <row r="5208" spans="1:5" ht="33.75" x14ac:dyDescent="0.25">
      <c r="A5208" s="51">
        <v>105221</v>
      </c>
      <c r="B5208" s="30" t="s">
        <v>5023</v>
      </c>
      <c r="C5208" s="31" t="s">
        <v>28</v>
      </c>
      <c r="D5208" s="57">
        <v>25.87</v>
      </c>
      <c r="E5208" s="56">
        <v>26.12</v>
      </c>
    </row>
    <row r="5209" spans="1:5" ht="33.75" x14ac:dyDescent="0.25">
      <c r="A5209" s="51">
        <v>105166</v>
      </c>
      <c r="B5209" s="30" t="s">
        <v>4976</v>
      </c>
      <c r="C5209" s="31" t="s">
        <v>28</v>
      </c>
      <c r="D5209" s="57">
        <v>39.6</v>
      </c>
      <c r="E5209" s="56">
        <v>39.93</v>
      </c>
    </row>
    <row r="5210" spans="1:5" ht="33.75" x14ac:dyDescent="0.25">
      <c r="A5210" s="51">
        <v>105222</v>
      </c>
      <c r="B5210" s="30" t="s">
        <v>5024</v>
      </c>
      <c r="C5210" s="31" t="s">
        <v>28</v>
      </c>
      <c r="D5210" s="57">
        <v>75.790000000000006</v>
      </c>
      <c r="E5210" s="56">
        <v>76.28</v>
      </c>
    </row>
    <row r="5211" spans="1:5" ht="33.75" x14ac:dyDescent="0.25">
      <c r="A5211" s="51">
        <v>105223</v>
      </c>
      <c r="B5211" s="30" t="s">
        <v>5025</v>
      </c>
      <c r="C5211" s="31" t="s">
        <v>28</v>
      </c>
      <c r="D5211" s="57">
        <v>175.65</v>
      </c>
      <c r="E5211" s="56">
        <v>176.45</v>
      </c>
    </row>
    <row r="5212" spans="1:5" ht="33.75" x14ac:dyDescent="0.25">
      <c r="A5212" s="51">
        <v>105224</v>
      </c>
      <c r="B5212" s="30" t="s">
        <v>5026</v>
      </c>
      <c r="C5212" s="31" t="s">
        <v>28</v>
      </c>
      <c r="D5212" s="57">
        <v>255.7</v>
      </c>
      <c r="E5212" s="56">
        <v>256.86</v>
      </c>
    </row>
    <row r="5213" spans="1:5" ht="33.75" x14ac:dyDescent="0.25">
      <c r="A5213" s="51">
        <v>105149</v>
      </c>
      <c r="B5213" s="30" t="s">
        <v>4960</v>
      </c>
      <c r="C5213" s="31" t="s">
        <v>28</v>
      </c>
      <c r="D5213" s="57">
        <v>7.6</v>
      </c>
      <c r="E5213" s="56">
        <v>7.91</v>
      </c>
    </row>
    <row r="5214" spans="1:5" ht="33.75" x14ac:dyDescent="0.25">
      <c r="A5214" s="51">
        <v>105150</v>
      </c>
      <c r="B5214" s="30" t="s">
        <v>4961</v>
      </c>
      <c r="C5214" s="31" t="s">
        <v>28</v>
      </c>
      <c r="D5214" s="57">
        <v>9.01</v>
      </c>
      <c r="E5214" s="56">
        <v>9.35</v>
      </c>
    </row>
    <row r="5215" spans="1:5" ht="33.75" x14ac:dyDescent="0.25">
      <c r="A5215" s="51">
        <v>105151</v>
      </c>
      <c r="B5215" s="30" t="s">
        <v>4962</v>
      </c>
      <c r="C5215" s="31" t="s">
        <v>28</v>
      </c>
      <c r="D5215" s="57">
        <v>23.76</v>
      </c>
      <c r="E5215" s="56">
        <v>24.23</v>
      </c>
    </row>
    <row r="5216" spans="1:5" ht="33.75" x14ac:dyDescent="0.25">
      <c r="A5216" s="51">
        <v>105152</v>
      </c>
      <c r="B5216" s="30" t="s">
        <v>4963</v>
      </c>
      <c r="C5216" s="31" t="s">
        <v>28</v>
      </c>
      <c r="D5216" s="57">
        <v>35.770000000000003</v>
      </c>
      <c r="E5216" s="56">
        <v>36.36</v>
      </c>
    </row>
    <row r="5217" spans="1:5" ht="33.75" x14ac:dyDescent="0.25">
      <c r="A5217" s="51">
        <v>105153</v>
      </c>
      <c r="B5217" s="30" t="s">
        <v>4781</v>
      </c>
      <c r="C5217" s="31" t="s">
        <v>28</v>
      </c>
      <c r="D5217" s="57">
        <v>56.73</v>
      </c>
      <c r="E5217" s="56">
        <v>57.51</v>
      </c>
    </row>
    <row r="5218" spans="1:5" ht="33.75" x14ac:dyDescent="0.25">
      <c r="A5218" s="51">
        <v>105161</v>
      </c>
      <c r="B5218" s="30" t="s">
        <v>4971</v>
      </c>
      <c r="C5218" s="31" t="s">
        <v>28</v>
      </c>
      <c r="D5218" s="57">
        <v>103.88</v>
      </c>
      <c r="E5218" s="56">
        <v>104.89</v>
      </c>
    </row>
    <row r="5219" spans="1:5" ht="33.75" x14ac:dyDescent="0.25">
      <c r="A5219" s="51">
        <v>105162</v>
      </c>
      <c r="B5219" s="30" t="s">
        <v>4972</v>
      </c>
      <c r="C5219" s="31" t="s">
        <v>28</v>
      </c>
      <c r="D5219" s="57">
        <v>178.87</v>
      </c>
      <c r="E5219" s="56">
        <v>180.2</v>
      </c>
    </row>
    <row r="5220" spans="1:5" ht="33.75" x14ac:dyDescent="0.25">
      <c r="A5220" s="51">
        <v>105163</v>
      </c>
      <c r="B5220" s="30" t="s">
        <v>4973</v>
      </c>
      <c r="C5220" s="31" t="s">
        <v>28</v>
      </c>
      <c r="D5220" s="57">
        <v>14.7</v>
      </c>
      <c r="E5220" s="56">
        <v>15.08</v>
      </c>
    </row>
    <row r="5221" spans="1:5" ht="33.75" x14ac:dyDescent="0.25">
      <c r="A5221" s="51">
        <v>105170</v>
      </c>
      <c r="B5221" s="30" t="s">
        <v>4979</v>
      </c>
      <c r="C5221" s="31" t="s">
        <v>28</v>
      </c>
      <c r="D5221" s="57">
        <v>5.44</v>
      </c>
      <c r="E5221" s="56">
        <v>5.62</v>
      </c>
    </row>
    <row r="5222" spans="1:5" ht="33.75" x14ac:dyDescent="0.25">
      <c r="A5222" s="51">
        <v>105179</v>
      </c>
      <c r="B5222" s="30" t="s">
        <v>4987</v>
      </c>
      <c r="C5222" s="31" t="s">
        <v>28</v>
      </c>
      <c r="D5222" s="57">
        <v>9.25</v>
      </c>
      <c r="E5222" s="56">
        <v>9.48</v>
      </c>
    </row>
    <row r="5223" spans="1:5" ht="33.75" x14ac:dyDescent="0.25">
      <c r="A5223" s="51">
        <v>105180</v>
      </c>
      <c r="B5223" s="30" t="s">
        <v>4988</v>
      </c>
      <c r="C5223" s="31" t="s">
        <v>28</v>
      </c>
      <c r="D5223" s="57">
        <v>12.69</v>
      </c>
      <c r="E5223" s="56">
        <v>13</v>
      </c>
    </row>
    <row r="5224" spans="1:5" ht="33.75" x14ac:dyDescent="0.25">
      <c r="A5224" s="51">
        <v>105181</v>
      </c>
      <c r="B5224" s="30" t="s">
        <v>4989</v>
      </c>
      <c r="C5224" s="31" t="s">
        <v>28</v>
      </c>
      <c r="D5224" s="57">
        <v>17.100000000000001</v>
      </c>
      <c r="E5224" s="56">
        <v>17.52</v>
      </c>
    </row>
    <row r="5225" spans="1:5" ht="33.75" x14ac:dyDescent="0.25">
      <c r="A5225" s="51">
        <v>105182</v>
      </c>
      <c r="B5225" s="30" t="s">
        <v>4990</v>
      </c>
      <c r="C5225" s="31" t="s">
        <v>28</v>
      </c>
      <c r="D5225" s="57">
        <v>39.44</v>
      </c>
      <c r="E5225" s="56">
        <v>40.020000000000003</v>
      </c>
    </row>
    <row r="5226" spans="1:5" ht="33.75" x14ac:dyDescent="0.25">
      <c r="A5226" s="51">
        <v>105183</v>
      </c>
      <c r="B5226" s="30" t="s">
        <v>4991</v>
      </c>
      <c r="C5226" s="31" t="s">
        <v>28</v>
      </c>
      <c r="D5226" s="57">
        <v>82.35</v>
      </c>
      <c r="E5226" s="56">
        <v>83.2</v>
      </c>
    </row>
    <row r="5227" spans="1:5" ht="33.75" x14ac:dyDescent="0.25">
      <c r="A5227" s="51">
        <v>105184</v>
      </c>
      <c r="B5227" s="30" t="s">
        <v>4992</v>
      </c>
      <c r="C5227" s="31" t="s">
        <v>28</v>
      </c>
      <c r="D5227" s="57">
        <v>102.02</v>
      </c>
      <c r="E5227" s="56">
        <v>103.08</v>
      </c>
    </row>
    <row r="5228" spans="1:5" ht="33.75" x14ac:dyDescent="0.25">
      <c r="A5228" s="51">
        <v>94612</v>
      </c>
      <c r="B5228" s="30" t="s">
        <v>4807</v>
      </c>
      <c r="C5228" s="31" t="s">
        <v>28</v>
      </c>
      <c r="D5228" s="57">
        <v>432.67</v>
      </c>
      <c r="E5228" s="56">
        <v>434.13</v>
      </c>
    </row>
    <row r="5229" spans="1:5" ht="33.75" x14ac:dyDescent="0.25">
      <c r="A5229" s="51">
        <v>105142</v>
      </c>
      <c r="B5229" s="30" t="s">
        <v>4777</v>
      </c>
      <c r="C5229" s="31" t="s">
        <v>28</v>
      </c>
      <c r="D5229" s="57">
        <v>6.5</v>
      </c>
      <c r="E5229" s="56">
        <v>6.62</v>
      </c>
    </row>
    <row r="5230" spans="1:5" ht="33.75" x14ac:dyDescent="0.25">
      <c r="A5230" s="51">
        <v>105143</v>
      </c>
      <c r="B5230" s="30" t="s">
        <v>4778</v>
      </c>
      <c r="C5230" s="31" t="s">
        <v>28</v>
      </c>
      <c r="D5230" s="57">
        <v>9.7100000000000009</v>
      </c>
      <c r="E5230" s="56">
        <v>9.89</v>
      </c>
    </row>
    <row r="5231" spans="1:5" ht="33.75" x14ac:dyDescent="0.25">
      <c r="A5231" s="51">
        <v>105144</v>
      </c>
      <c r="B5231" s="30" t="s">
        <v>4779</v>
      </c>
      <c r="C5231" s="31" t="s">
        <v>28</v>
      </c>
      <c r="D5231" s="57">
        <v>20.56</v>
      </c>
      <c r="E5231" s="56">
        <v>20.88</v>
      </c>
    </row>
    <row r="5232" spans="1:5" ht="33.75" x14ac:dyDescent="0.25">
      <c r="A5232" s="51">
        <v>105173</v>
      </c>
      <c r="B5232" s="30" t="s">
        <v>4981</v>
      </c>
      <c r="C5232" s="31" t="s">
        <v>28</v>
      </c>
      <c r="D5232" s="57">
        <v>89.44</v>
      </c>
      <c r="E5232" s="56">
        <v>90.47</v>
      </c>
    </row>
    <row r="5233" spans="1:5" ht="33.75" x14ac:dyDescent="0.25">
      <c r="A5233" s="51">
        <v>105175</v>
      </c>
      <c r="B5233" s="30" t="s">
        <v>4983</v>
      </c>
      <c r="C5233" s="31" t="s">
        <v>28</v>
      </c>
      <c r="D5233" s="57">
        <v>128.53</v>
      </c>
      <c r="E5233" s="56">
        <v>129.66999999999999</v>
      </c>
    </row>
    <row r="5234" spans="1:5" ht="33.75" x14ac:dyDescent="0.25">
      <c r="A5234" s="51">
        <v>105174</v>
      </c>
      <c r="B5234" s="30" t="s">
        <v>4982</v>
      </c>
      <c r="C5234" s="31" t="s">
        <v>28</v>
      </c>
      <c r="D5234" s="57">
        <v>129.97</v>
      </c>
      <c r="E5234" s="56">
        <v>131.19</v>
      </c>
    </row>
    <row r="5235" spans="1:5" ht="33.75" x14ac:dyDescent="0.25">
      <c r="A5235" s="51">
        <v>105145</v>
      </c>
      <c r="B5235" s="30" t="s">
        <v>4780</v>
      </c>
      <c r="C5235" s="31" t="s">
        <v>28</v>
      </c>
      <c r="D5235" s="57">
        <v>11.25</v>
      </c>
      <c r="E5235" s="56">
        <v>11.45</v>
      </c>
    </row>
    <row r="5236" spans="1:5" ht="33.75" x14ac:dyDescent="0.25">
      <c r="A5236" s="51">
        <v>94606</v>
      </c>
      <c r="B5236" s="30" t="s">
        <v>4804</v>
      </c>
      <c r="C5236" s="31" t="s">
        <v>28</v>
      </c>
      <c r="D5236" s="57">
        <v>82.56</v>
      </c>
      <c r="E5236" s="56">
        <v>83.8</v>
      </c>
    </row>
    <row r="5237" spans="1:5" ht="33.75" x14ac:dyDescent="0.25">
      <c r="A5237" s="51">
        <v>94608</v>
      </c>
      <c r="B5237" s="30" t="s">
        <v>4805</v>
      </c>
      <c r="C5237" s="31" t="s">
        <v>28</v>
      </c>
      <c r="D5237" s="57">
        <v>207.82</v>
      </c>
      <c r="E5237" s="56">
        <v>209.11</v>
      </c>
    </row>
    <row r="5238" spans="1:5" ht="33.75" x14ac:dyDescent="0.25">
      <c r="A5238" s="51">
        <v>94610</v>
      </c>
      <c r="B5238" s="30" t="s">
        <v>4806</v>
      </c>
      <c r="C5238" s="31" t="s">
        <v>28</v>
      </c>
      <c r="D5238" s="57">
        <v>304.26</v>
      </c>
      <c r="E5238" s="56">
        <v>305.61</v>
      </c>
    </row>
    <row r="5239" spans="1:5" ht="22.5" x14ac:dyDescent="0.25">
      <c r="A5239" s="51">
        <v>94657</v>
      </c>
      <c r="B5239" s="30" t="s">
        <v>12505</v>
      </c>
      <c r="C5239" s="31" t="s">
        <v>28</v>
      </c>
      <c r="D5239" s="57">
        <v>3.81</v>
      </c>
      <c r="E5239" s="56">
        <v>3.93</v>
      </c>
    </row>
    <row r="5240" spans="1:5" ht="22.5" x14ac:dyDescent="0.25">
      <c r="A5240" s="51">
        <v>94659</v>
      </c>
      <c r="B5240" s="30" t="s">
        <v>4819</v>
      </c>
      <c r="C5240" s="31" t="s">
        <v>28</v>
      </c>
      <c r="D5240" s="57">
        <v>5.91</v>
      </c>
      <c r="E5240" s="56">
        <v>6.06</v>
      </c>
    </row>
    <row r="5241" spans="1:5" ht="22.5" x14ac:dyDescent="0.25">
      <c r="A5241" s="51">
        <v>94739</v>
      </c>
      <c r="B5241" s="30" t="s">
        <v>4879</v>
      </c>
      <c r="C5241" s="31" t="s">
        <v>28</v>
      </c>
      <c r="D5241" s="57">
        <v>253.67</v>
      </c>
      <c r="E5241" s="56">
        <v>254.89</v>
      </c>
    </row>
    <row r="5242" spans="1:5" ht="22.5" x14ac:dyDescent="0.25">
      <c r="A5242" s="51">
        <v>94725</v>
      </c>
      <c r="B5242" s="30" t="s">
        <v>4866</v>
      </c>
      <c r="C5242" s="31" t="s">
        <v>28</v>
      </c>
      <c r="D5242" s="57">
        <v>7.16</v>
      </c>
      <c r="E5242" s="56">
        <v>7.26</v>
      </c>
    </row>
    <row r="5243" spans="1:5" ht="22.5" x14ac:dyDescent="0.25">
      <c r="A5243" s="51">
        <v>94727</v>
      </c>
      <c r="B5243" s="30" t="s">
        <v>4868</v>
      </c>
      <c r="C5243" s="31" t="s">
        <v>28</v>
      </c>
      <c r="D5243" s="57">
        <v>11.86</v>
      </c>
      <c r="E5243" s="56">
        <v>11.99</v>
      </c>
    </row>
    <row r="5244" spans="1:5" ht="22.5" x14ac:dyDescent="0.25">
      <c r="A5244" s="51">
        <v>94729</v>
      </c>
      <c r="B5244" s="30" t="s">
        <v>4870</v>
      </c>
      <c r="C5244" s="31" t="s">
        <v>28</v>
      </c>
      <c r="D5244" s="57">
        <v>20.89</v>
      </c>
      <c r="E5244" s="56">
        <v>21.06</v>
      </c>
    </row>
    <row r="5245" spans="1:5" ht="22.5" x14ac:dyDescent="0.25">
      <c r="A5245" s="51">
        <v>94731</v>
      </c>
      <c r="B5245" s="30" t="s">
        <v>4872</v>
      </c>
      <c r="C5245" s="31" t="s">
        <v>28</v>
      </c>
      <c r="D5245" s="57">
        <v>27.8</v>
      </c>
      <c r="E5245" s="56">
        <v>28.02</v>
      </c>
    </row>
    <row r="5246" spans="1:5" ht="22.5" x14ac:dyDescent="0.25">
      <c r="A5246" s="51">
        <v>94733</v>
      </c>
      <c r="B5246" s="30" t="s">
        <v>4874</v>
      </c>
      <c r="C5246" s="31" t="s">
        <v>28</v>
      </c>
      <c r="D5246" s="57">
        <v>49.3</v>
      </c>
      <c r="E5246" s="56">
        <v>49.63</v>
      </c>
    </row>
    <row r="5247" spans="1:5" ht="22.5" x14ac:dyDescent="0.25">
      <c r="A5247" s="51">
        <v>94863</v>
      </c>
      <c r="B5247" s="30" t="s">
        <v>4904</v>
      </c>
      <c r="C5247" s="31" t="s">
        <v>28</v>
      </c>
      <c r="D5247" s="57">
        <v>174.81</v>
      </c>
      <c r="E5247" s="56">
        <v>175.35</v>
      </c>
    </row>
    <row r="5248" spans="1:5" ht="22.5" x14ac:dyDescent="0.25">
      <c r="A5248" s="51">
        <v>94737</v>
      </c>
      <c r="B5248" s="30" t="s">
        <v>4877</v>
      </c>
      <c r="C5248" s="31" t="s">
        <v>28</v>
      </c>
      <c r="D5248" s="57">
        <v>207.55</v>
      </c>
      <c r="E5248" s="56">
        <v>208.32</v>
      </c>
    </row>
    <row r="5249" spans="1:5" ht="33.75" x14ac:dyDescent="0.25">
      <c r="A5249" s="51">
        <v>94465</v>
      </c>
      <c r="B5249" s="30" t="s">
        <v>4789</v>
      </c>
      <c r="C5249" s="31" t="s">
        <v>28</v>
      </c>
      <c r="D5249" s="57">
        <v>53.29</v>
      </c>
      <c r="E5249" s="56">
        <v>54.24</v>
      </c>
    </row>
    <row r="5250" spans="1:5" ht="33.75" x14ac:dyDescent="0.25">
      <c r="A5250" s="51">
        <v>94467</v>
      </c>
      <c r="B5250" s="30" t="s">
        <v>4791</v>
      </c>
      <c r="C5250" s="31" t="s">
        <v>28</v>
      </c>
      <c r="D5250" s="57">
        <v>86.35</v>
      </c>
      <c r="E5250" s="56">
        <v>87.45</v>
      </c>
    </row>
    <row r="5251" spans="1:5" ht="33.75" x14ac:dyDescent="0.25">
      <c r="A5251" s="51">
        <v>94469</v>
      </c>
      <c r="B5251" s="30" t="s">
        <v>4793</v>
      </c>
      <c r="C5251" s="31" t="s">
        <v>28</v>
      </c>
      <c r="D5251" s="57">
        <v>123.84</v>
      </c>
      <c r="E5251" s="56">
        <v>125.15</v>
      </c>
    </row>
    <row r="5252" spans="1:5" ht="22.5" x14ac:dyDescent="0.25">
      <c r="A5252" s="51">
        <v>96746</v>
      </c>
      <c r="B5252" s="30" t="s">
        <v>4915</v>
      </c>
      <c r="C5252" s="31" t="s">
        <v>28</v>
      </c>
      <c r="D5252" s="57">
        <v>120.86</v>
      </c>
      <c r="E5252" s="56">
        <v>122.12</v>
      </c>
    </row>
    <row r="5253" spans="1:5" ht="22.5" x14ac:dyDescent="0.25">
      <c r="A5253" s="51">
        <v>96736</v>
      </c>
      <c r="B5253" s="30" t="s">
        <v>4905</v>
      </c>
      <c r="C5253" s="31" t="s">
        <v>28</v>
      </c>
      <c r="D5253" s="57">
        <v>6.13</v>
      </c>
      <c r="E5253" s="56">
        <v>6.33</v>
      </c>
    </row>
    <row r="5254" spans="1:5" ht="22.5" x14ac:dyDescent="0.25">
      <c r="A5254" s="51">
        <v>96737</v>
      </c>
      <c r="B5254" s="30" t="s">
        <v>4906</v>
      </c>
      <c r="C5254" s="31" t="s">
        <v>28</v>
      </c>
      <c r="D5254" s="57">
        <v>6.24</v>
      </c>
      <c r="E5254" s="56">
        <v>6.47</v>
      </c>
    </row>
    <row r="5255" spans="1:5" ht="22.5" x14ac:dyDescent="0.25">
      <c r="A5255" s="51">
        <v>96739</v>
      </c>
      <c r="B5255" s="30" t="s">
        <v>4908</v>
      </c>
      <c r="C5255" s="31" t="s">
        <v>28</v>
      </c>
      <c r="D5255" s="57">
        <v>8.7799999999999994</v>
      </c>
      <c r="E5255" s="56">
        <v>9.0399999999999991</v>
      </c>
    </row>
    <row r="5256" spans="1:5" ht="22.5" x14ac:dyDescent="0.25">
      <c r="A5256" s="51">
        <v>96741</v>
      </c>
      <c r="B5256" s="30" t="s">
        <v>4910</v>
      </c>
      <c r="C5256" s="31" t="s">
        <v>28</v>
      </c>
      <c r="D5256" s="57">
        <v>17.73</v>
      </c>
      <c r="E5256" s="56">
        <v>18.04</v>
      </c>
    </row>
    <row r="5257" spans="1:5" ht="22.5" x14ac:dyDescent="0.25">
      <c r="A5257" s="51">
        <v>96742</v>
      </c>
      <c r="B5257" s="30" t="s">
        <v>4911</v>
      </c>
      <c r="C5257" s="31" t="s">
        <v>28</v>
      </c>
      <c r="D5257" s="57">
        <v>21.74</v>
      </c>
      <c r="E5257" s="56">
        <v>22.13</v>
      </c>
    </row>
    <row r="5258" spans="1:5" ht="22.5" x14ac:dyDescent="0.25">
      <c r="A5258" s="51">
        <v>96743</v>
      </c>
      <c r="B5258" s="30" t="s">
        <v>4912</v>
      </c>
      <c r="C5258" s="31" t="s">
        <v>28</v>
      </c>
      <c r="D5258" s="57">
        <v>34.22</v>
      </c>
      <c r="E5258" s="56">
        <v>34.74</v>
      </c>
    </row>
    <row r="5259" spans="1:5" ht="22.5" x14ac:dyDescent="0.25">
      <c r="A5259" s="51">
        <v>96744</v>
      </c>
      <c r="B5259" s="30" t="s">
        <v>4913</v>
      </c>
      <c r="C5259" s="31" t="s">
        <v>28</v>
      </c>
      <c r="D5259" s="57">
        <v>58.44</v>
      </c>
      <c r="E5259" s="56">
        <v>59.11</v>
      </c>
    </row>
    <row r="5260" spans="1:5" ht="22.5" x14ac:dyDescent="0.25">
      <c r="A5260" s="51">
        <v>96745</v>
      </c>
      <c r="B5260" s="30" t="s">
        <v>4914</v>
      </c>
      <c r="C5260" s="31" t="s">
        <v>28</v>
      </c>
      <c r="D5260" s="57">
        <v>92.12</v>
      </c>
      <c r="E5260" s="56">
        <v>93.01</v>
      </c>
    </row>
    <row r="5261" spans="1:5" ht="22.5" x14ac:dyDescent="0.25">
      <c r="A5261" s="51">
        <v>94671</v>
      </c>
      <c r="B5261" s="30" t="s">
        <v>4831</v>
      </c>
      <c r="C5261" s="31" t="s">
        <v>28</v>
      </c>
      <c r="D5261" s="57">
        <v>99.92</v>
      </c>
      <c r="E5261" s="56">
        <v>101.06</v>
      </c>
    </row>
    <row r="5262" spans="1:5" ht="22.5" x14ac:dyDescent="0.25">
      <c r="A5262" s="51">
        <v>94661</v>
      </c>
      <c r="B5262" s="30" t="s">
        <v>4821</v>
      </c>
      <c r="C5262" s="31" t="s">
        <v>28</v>
      </c>
      <c r="D5262" s="57">
        <v>9.35</v>
      </c>
      <c r="E5262" s="56">
        <v>9.5500000000000007</v>
      </c>
    </row>
    <row r="5263" spans="1:5" ht="22.5" x14ac:dyDescent="0.25">
      <c r="A5263" s="51">
        <v>94663</v>
      </c>
      <c r="B5263" s="30" t="s">
        <v>4823</v>
      </c>
      <c r="C5263" s="31" t="s">
        <v>28</v>
      </c>
      <c r="D5263" s="57">
        <v>11.71</v>
      </c>
      <c r="E5263" s="56">
        <v>11.99</v>
      </c>
    </row>
    <row r="5264" spans="1:5" ht="22.5" x14ac:dyDescent="0.25">
      <c r="A5264" s="51">
        <v>94665</v>
      </c>
      <c r="B5264" s="30" t="s">
        <v>4825</v>
      </c>
      <c r="C5264" s="31" t="s">
        <v>28</v>
      </c>
      <c r="D5264" s="57">
        <v>22.91</v>
      </c>
      <c r="E5264" s="56">
        <v>23.3</v>
      </c>
    </row>
    <row r="5265" spans="1:5" ht="22.5" x14ac:dyDescent="0.25">
      <c r="A5265" s="51">
        <v>94667</v>
      </c>
      <c r="B5265" s="30" t="s">
        <v>4827</v>
      </c>
      <c r="C5265" s="31" t="s">
        <v>28</v>
      </c>
      <c r="D5265" s="57">
        <v>33.72</v>
      </c>
      <c r="E5265" s="56">
        <v>34.29</v>
      </c>
    </row>
    <row r="5266" spans="1:5" ht="22.5" x14ac:dyDescent="0.25">
      <c r="A5266" s="51">
        <v>94669</v>
      </c>
      <c r="B5266" s="30" t="s">
        <v>4829</v>
      </c>
      <c r="C5266" s="31" t="s">
        <v>28</v>
      </c>
      <c r="D5266" s="57">
        <v>60.87</v>
      </c>
      <c r="E5266" s="56">
        <v>61.58</v>
      </c>
    </row>
    <row r="5267" spans="1:5" ht="45" x14ac:dyDescent="0.25">
      <c r="A5267" s="51">
        <v>105177</v>
      </c>
      <c r="B5267" s="30" t="s">
        <v>4985</v>
      </c>
      <c r="C5267" s="31" t="s">
        <v>28</v>
      </c>
      <c r="D5267" s="57">
        <v>145.16</v>
      </c>
      <c r="E5267" s="56">
        <v>146.30000000000001</v>
      </c>
    </row>
    <row r="5268" spans="1:5" ht="45" x14ac:dyDescent="0.25">
      <c r="A5268" s="51">
        <v>105176</v>
      </c>
      <c r="B5268" s="30" t="s">
        <v>4984</v>
      </c>
      <c r="C5268" s="31" t="s">
        <v>28</v>
      </c>
      <c r="D5268" s="57">
        <v>163.16999999999999</v>
      </c>
      <c r="E5268" s="56">
        <v>164.39</v>
      </c>
    </row>
    <row r="5269" spans="1:5" ht="33.75" x14ac:dyDescent="0.25">
      <c r="A5269" s="51">
        <v>94466</v>
      </c>
      <c r="B5269" s="30" t="s">
        <v>4790</v>
      </c>
      <c r="C5269" s="31" t="s">
        <v>28</v>
      </c>
      <c r="D5269" s="57">
        <v>53.32</v>
      </c>
      <c r="E5269" s="56">
        <v>54.27</v>
      </c>
    </row>
    <row r="5270" spans="1:5" ht="33.75" x14ac:dyDescent="0.25">
      <c r="A5270" s="51">
        <v>94468</v>
      </c>
      <c r="B5270" s="30" t="s">
        <v>4792</v>
      </c>
      <c r="C5270" s="31" t="s">
        <v>28</v>
      </c>
      <c r="D5270" s="57">
        <v>75.64</v>
      </c>
      <c r="E5270" s="56">
        <v>76.739999999999995</v>
      </c>
    </row>
    <row r="5271" spans="1:5" ht="33.75" x14ac:dyDescent="0.25">
      <c r="A5271" s="51">
        <v>94470</v>
      </c>
      <c r="B5271" s="30" t="s">
        <v>4794</v>
      </c>
      <c r="C5271" s="31" t="s">
        <v>28</v>
      </c>
      <c r="D5271" s="57">
        <v>114.31</v>
      </c>
      <c r="E5271" s="56">
        <v>115.62</v>
      </c>
    </row>
    <row r="5272" spans="1:5" ht="22.5" x14ac:dyDescent="0.25">
      <c r="A5272" s="51">
        <v>105225</v>
      </c>
      <c r="B5272" s="30" t="s">
        <v>5027</v>
      </c>
      <c r="C5272" s="31" t="s">
        <v>28</v>
      </c>
      <c r="D5272" s="57">
        <v>17.79</v>
      </c>
      <c r="E5272" s="56">
        <v>18.04</v>
      </c>
    </row>
    <row r="5273" spans="1:5" ht="22.5" x14ac:dyDescent="0.25">
      <c r="A5273" s="51">
        <v>105226</v>
      </c>
      <c r="B5273" s="30" t="s">
        <v>5028</v>
      </c>
      <c r="C5273" s="31" t="s">
        <v>28</v>
      </c>
      <c r="D5273" s="57">
        <v>42.98</v>
      </c>
      <c r="E5273" s="56">
        <v>43.3</v>
      </c>
    </row>
    <row r="5274" spans="1:5" ht="22.5" x14ac:dyDescent="0.25">
      <c r="A5274" s="51">
        <v>105227</v>
      </c>
      <c r="B5274" s="30" t="s">
        <v>5029</v>
      </c>
      <c r="C5274" s="31" t="s">
        <v>28</v>
      </c>
      <c r="D5274" s="57">
        <v>61.84</v>
      </c>
      <c r="E5274" s="56">
        <v>62.24</v>
      </c>
    </row>
    <row r="5275" spans="1:5" ht="33.75" x14ac:dyDescent="0.25">
      <c r="A5275" s="51">
        <v>105212</v>
      </c>
      <c r="B5275" s="30" t="s">
        <v>5014</v>
      </c>
      <c r="C5275" s="31" t="s">
        <v>28</v>
      </c>
      <c r="D5275" s="57">
        <v>245.61</v>
      </c>
      <c r="E5275" s="56">
        <v>248</v>
      </c>
    </row>
    <row r="5276" spans="1:5" ht="33.75" x14ac:dyDescent="0.25">
      <c r="A5276" s="51">
        <v>105211</v>
      </c>
      <c r="B5276" s="30" t="s">
        <v>5013</v>
      </c>
      <c r="C5276" s="31" t="s">
        <v>28</v>
      </c>
      <c r="D5276" s="57">
        <v>247.5</v>
      </c>
      <c r="E5276" s="56">
        <v>250</v>
      </c>
    </row>
    <row r="5277" spans="1:5" ht="33.75" x14ac:dyDescent="0.25">
      <c r="A5277" s="51">
        <v>105189</v>
      </c>
      <c r="B5277" s="30" t="s">
        <v>4993</v>
      </c>
      <c r="C5277" s="31" t="s">
        <v>28</v>
      </c>
      <c r="D5277" s="57">
        <v>20.73</v>
      </c>
      <c r="E5277" s="56">
        <v>21.18</v>
      </c>
    </row>
    <row r="5278" spans="1:5" ht="33.75" x14ac:dyDescent="0.25">
      <c r="A5278" s="51">
        <v>105190</v>
      </c>
      <c r="B5278" s="30" t="s">
        <v>4994</v>
      </c>
      <c r="C5278" s="31" t="s">
        <v>28</v>
      </c>
      <c r="D5278" s="57">
        <v>25.75</v>
      </c>
      <c r="E5278" s="56">
        <v>26.24</v>
      </c>
    </row>
    <row r="5279" spans="1:5" ht="33.75" x14ac:dyDescent="0.25">
      <c r="A5279" s="51">
        <v>94625</v>
      </c>
      <c r="B5279" s="30" t="s">
        <v>4817</v>
      </c>
      <c r="C5279" s="31" t="s">
        <v>28</v>
      </c>
      <c r="D5279" s="57">
        <v>1553.06</v>
      </c>
      <c r="E5279" s="56">
        <v>1555.98</v>
      </c>
    </row>
    <row r="5280" spans="1:5" ht="33.75" x14ac:dyDescent="0.25">
      <c r="A5280" s="51">
        <v>94622</v>
      </c>
      <c r="B5280" s="30" t="s">
        <v>4814</v>
      </c>
      <c r="C5280" s="31" t="s">
        <v>28</v>
      </c>
      <c r="D5280" s="57">
        <v>205.82</v>
      </c>
      <c r="E5280" s="56">
        <v>208.3</v>
      </c>
    </row>
    <row r="5281" spans="1:5" ht="33.75" x14ac:dyDescent="0.25">
      <c r="A5281" s="51">
        <v>94623</v>
      </c>
      <c r="B5281" s="30" t="s">
        <v>4815</v>
      </c>
      <c r="C5281" s="31" t="s">
        <v>28</v>
      </c>
      <c r="D5281" s="57">
        <v>491.49</v>
      </c>
      <c r="E5281" s="56">
        <v>494.07</v>
      </c>
    </row>
    <row r="5282" spans="1:5" ht="33.75" x14ac:dyDescent="0.25">
      <c r="A5282" s="51">
        <v>94624</v>
      </c>
      <c r="B5282" s="30" t="s">
        <v>4816</v>
      </c>
      <c r="C5282" s="31" t="s">
        <v>28</v>
      </c>
      <c r="D5282" s="57">
        <v>740.85</v>
      </c>
      <c r="E5282" s="56">
        <v>743.55</v>
      </c>
    </row>
    <row r="5283" spans="1:5" ht="22.5" x14ac:dyDescent="0.25">
      <c r="A5283" s="51">
        <v>94763</v>
      </c>
      <c r="B5283" s="30" t="s">
        <v>4897</v>
      </c>
      <c r="C5283" s="31" t="s">
        <v>28</v>
      </c>
      <c r="D5283" s="57">
        <v>386</v>
      </c>
      <c r="E5283" s="56">
        <v>388.44</v>
      </c>
    </row>
    <row r="5284" spans="1:5" ht="22.5" x14ac:dyDescent="0.25">
      <c r="A5284" s="51">
        <v>94756</v>
      </c>
      <c r="B5284" s="30" t="s">
        <v>4890</v>
      </c>
      <c r="C5284" s="31" t="s">
        <v>28</v>
      </c>
      <c r="D5284" s="57">
        <v>13.1</v>
      </c>
      <c r="E5284" s="56">
        <v>13.31</v>
      </c>
    </row>
    <row r="5285" spans="1:5" ht="22.5" x14ac:dyDescent="0.25">
      <c r="A5285" s="51">
        <v>94757</v>
      </c>
      <c r="B5285" s="30" t="s">
        <v>4891</v>
      </c>
      <c r="C5285" s="31" t="s">
        <v>28</v>
      </c>
      <c r="D5285" s="57">
        <v>20.94</v>
      </c>
      <c r="E5285" s="56">
        <v>21.19</v>
      </c>
    </row>
    <row r="5286" spans="1:5" ht="22.5" x14ac:dyDescent="0.25">
      <c r="A5286" s="51">
        <v>94758</v>
      </c>
      <c r="B5286" s="30" t="s">
        <v>4892</v>
      </c>
      <c r="C5286" s="31" t="s">
        <v>28</v>
      </c>
      <c r="D5286" s="57">
        <v>54.93</v>
      </c>
      <c r="E5286" s="56">
        <v>55.27</v>
      </c>
    </row>
    <row r="5287" spans="1:5" ht="22.5" x14ac:dyDescent="0.25">
      <c r="A5287" s="51">
        <v>94759</v>
      </c>
      <c r="B5287" s="30" t="s">
        <v>4893</v>
      </c>
      <c r="C5287" s="31" t="s">
        <v>28</v>
      </c>
      <c r="D5287" s="57">
        <v>70</v>
      </c>
      <c r="E5287" s="56">
        <v>70.44</v>
      </c>
    </row>
    <row r="5288" spans="1:5" ht="22.5" x14ac:dyDescent="0.25">
      <c r="A5288" s="51">
        <v>94760</v>
      </c>
      <c r="B5288" s="30" t="s">
        <v>4894</v>
      </c>
      <c r="C5288" s="31" t="s">
        <v>28</v>
      </c>
      <c r="D5288" s="57">
        <v>112.04</v>
      </c>
      <c r="E5288" s="56">
        <v>112.69</v>
      </c>
    </row>
    <row r="5289" spans="1:5" ht="22.5" x14ac:dyDescent="0.25">
      <c r="A5289" s="51">
        <v>94761</v>
      </c>
      <c r="B5289" s="30" t="s">
        <v>4895</v>
      </c>
      <c r="C5289" s="31" t="s">
        <v>28</v>
      </c>
      <c r="D5289" s="57">
        <v>244.43</v>
      </c>
      <c r="E5289" s="56">
        <v>245.5</v>
      </c>
    </row>
    <row r="5290" spans="1:5" ht="22.5" x14ac:dyDescent="0.25">
      <c r="A5290" s="51">
        <v>94762</v>
      </c>
      <c r="B5290" s="30" t="s">
        <v>4896</v>
      </c>
      <c r="C5290" s="31" t="s">
        <v>28</v>
      </c>
      <c r="D5290" s="57">
        <v>295.2</v>
      </c>
      <c r="E5290" s="56">
        <v>296.74</v>
      </c>
    </row>
    <row r="5291" spans="1:5" ht="33.75" x14ac:dyDescent="0.25">
      <c r="A5291" s="51">
        <v>94462</v>
      </c>
      <c r="B5291" s="30" t="s">
        <v>4758</v>
      </c>
      <c r="C5291" s="31" t="s">
        <v>25</v>
      </c>
      <c r="D5291" s="57">
        <v>88.19</v>
      </c>
      <c r="E5291" s="56">
        <v>89.34</v>
      </c>
    </row>
    <row r="5292" spans="1:5" ht="33.75" x14ac:dyDescent="0.25">
      <c r="A5292" s="51">
        <v>94463</v>
      </c>
      <c r="B5292" s="30" t="s">
        <v>4759</v>
      </c>
      <c r="C5292" s="31" t="s">
        <v>25</v>
      </c>
      <c r="D5292" s="57">
        <v>108.05</v>
      </c>
      <c r="E5292" s="56">
        <v>109.39</v>
      </c>
    </row>
    <row r="5293" spans="1:5" ht="33.75" x14ac:dyDescent="0.25">
      <c r="A5293" s="51">
        <v>94464</v>
      </c>
      <c r="B5293" s="30" t="s">
        <v>4760</v>
      </c>
      <c r="C5293" s="31" t="s">
        <v>25</v>
      </c>
      <c r="D5293" s="57">
        <v>141.65</v>
      </c>
      <c r="E5293" s="56">
        <v>143.22999999999999</v>
      </c>
    </row>
    <row r="5294" spans="1:5" ht="33.75" x14ac:dyDescent="0.25">
      <c r="A5294" s="51">
        <v>94605</v>
      </c>
      <c r="B5294" s="30" t="s">
        <v>4764</v>
      </c>
      <c r="C5294" s="31" t="s">
        <v>25</v>
      </c>
      <c r="D5294" s="57">
        <v>659.21</v>
      </c>
      <c r="E5294" s="56">
        <v>660.97</v>
      </c>
    </row>
    <row r="5295" spans="1:5" ht="33.75" x14ac:dyDescent="0.25">
      <c r="A5295" s="51">
        <v>94602</v>
      </c>
      <c r="B5295" s="30" t="s">
        <v>4761</v>
      </c>
      <c r="C5295" s="31" t="s">
        <v>25</v>
      </c>
      <c r="D5295" s="57">
        <v>232.58</v>
      </c>
      <c r="E5295" s="56">
        <v>234.07</v>
      </c>
    </row>
    <row r="5296" spans="1:5" ht="33.75" x14ac:dyDescent="0.25">
      <c r="A5296" s="51">
        <v>94603</v>
      </c>
      <c r="B5296" s="30" t="s">
        <v>4762</v>
      </c>
      <c r="C5296" s="31" t="s">
        <v>25</v>
      </c>
      <c r="D5296" s="57">
        <v>318.38</v>
      </c>
      <c r="E5296" s="56">
        <v>319.94</v>
      </c>
    </row>
    <row r="5297" spans="1:5" ht="33.75" x14ac:dyDescent="0.25">
      <c r="A5297" s="51">
        <v>94604</v>
      </c>
      <c r="B5297" s="30" t="s">
        <v>4763</v>
      </c>
      <c r="C5297" s="31" t="s">
        <v>25</v>
      </c>
      <c r="D5297" s="57">
        <v>454.4</v>
      </c>
      <c r="E5297" s="56">
        <v>456.02</v>
      </c>
    </row>
    <row r="5298" spans="1:5" ht="22.5" x14ac:dyDescent="0.25">
      <c r="A5298" s="51">
        <v>94723</v>
      </c>
      <c r="B5298" s="30" t="s">
        <v>4772</v>
      </c>
      <c r="C5298" s="31" t="s">
        <v>25</v>
      </c>
      <c r="D5298" s="57">
        <v>505.52</v>
      </c>
      <c r="E5298" s="56">
        <v>507</v>
      </c>
    </row>
    <row r="5299" spans="1:5" ht="22.5" x14ac:dyDescent="0.25">
      <c r="A5299" s="51">
        <v>94716</v>
      </c>
      <c r="B5299" s="30" t="s">
        <v>4765</v>
      </c>
      <c r="C5299" s="31" t="s">
        <v>25</v>
      </c>
      <c r="D5299" s="57">
        <v>24.68</v>
      </c>
      <c r="E5299" s="56">
        <v>24.81</v>
      </c>
    </row>
    <row r="5300" spans="1:5" ht="22.5" x14ac:dyDescent="0.25">
      <c r="A5300" s="51">
        <v>94717</v>
      </c>
      <c r="B5300" s="30" t="s">
        <v>4766</v>
      </c>
      <c r="C5300" s="31" t="s">
        <v>25</v>
      </c>
      <c r="D5300" s="57">
        <v>41.54</v>
      </c>
      <c r="E5300" s="56">
        <v>41.7</v>
      </c>
    </row>
    <row r="5301" spans="1:5" ht="22.5" x14ac:dyDescent="0.25">
      <c r="A5301" s="51">
        <v>94718</v>
      </c>
      <c r="B5301" s="30" t="s">
        <v>4767</v>
      </c>
      <c r="C5301" s="31" t="s">
        <v>25</v>
      </c>
      <c r="D5301" s="57">
        <v>54.23</v>
      </c>
      <c r="E5301" s="56">
        <v>54.44</v>
      </c>
    </row>
    <row r="5302" spans="1:5" ht="22.5" x14ac:dyDescent="0.25">
      <c r="A5302" s="51">
        <v>94719</v>
      </c>
      <c r="B5302" s="30" t="s">
        <v>4768</v>
      </c>
      <c r="C5302" s="31" t="s">
        <v>25</v>
      </c>
      <c r="D5302" s="57">
        <v>72.42</v>
      </c>
      <c r="E5302" s="56">
        <v>72.69</v>
      </c>
    </row>
    <row r="5303" spans="1:5" ht="22.5" x14ac:dyDescent="0.25">
      <c r="A5303" s="51">
        <v>94720</v>
      </c>
      <c r="B5303" s="30" t="s">
        <v>4769</v>
      </c>
      <c r="C5303" s="31" t="s">
        <v>25</v>
      </c>
      <c r="D5303" s="57">
        <v>106.04</v>
      </c>
      <c r="E5303" s="56">
        <v>106.42</v>
      </c>
    </row>
    <row r="5304" spans="1:5" ht="22.5" x14ac:dyDescent="0.25">
      <c r="A5304" s="51">
        <v>94721</v>
      </c>
      <c r="B5304" s="30" t="s">
        <v>4770</v>
      </c>
      <c r="C5304" s="31" t="s">
        <v>25</v>
      </c>
      <c r="D5304" s="57">
        <v>171.83</v>
      </c>
      <c r="E5304" s="56">
        <v>172.47</v>
      </c>
    </row>
    <row r="5305" spans="1:5" ht="22.5" x14ac:dyDescent="0.25">
      <c r="A5305" s="51">
        <v>94722</v>
      </c>
      <c r="B5305" s="30" t="s">
        <v>4771</v>
      </c>
      <c r="C5305" s="31" t="s">
        <v>25</v>
      </c>
      <c r="D5305" s="57">
        <v>268.19</v>
      </c>
      <c r="E5305" s="56">
        <v>269.11</v>
      </c>
    </row>
    <row r="5306" spans="1:5" ht="22.5" x14ac:dyDescent="0.25">
      <c r="A5306" s="51">
        <v>96726</v>
      </c>
      <c r="B5306" s="30" t="s">
        <v>12506</v>
      </c>
      <c r="C5306" s="31" t="s">
        <v>25</v>
      </c>
      <c r="D5306" s="57">
        <v>179.98</v>
      </c>
      <c r="E5306" s="56">
        <v>181.49</v>
      </c>
    </row>
    <row r="5307" spans="1:5" ht="22.5" x14ac:dyDescent="0.25">
      <c r="A5307" s="51">
        <v>96735</v>
      </c>
      <c r="B5307" s="30" t="s">
        <v>12507</v>
      </c>
      <c r="C5307" s="31" t="s">
        <v>25</v>
      </c>
      <c r="D5307" s="57">
        <v>343.27</v>
      </c>
      <c r="E5307" s="56">
        <v>345.12</v>
      </c>
    </row>
    <row r="5308" spans="1:5" ht="22.5" x14ac:dyDescent="0.25">
      <c r="A5308" s="51">
        <v>96718</v>
      </c>
      <c r="B5308" s="30" t="s">
        <v>12508</v>
      </c>
      <c r="C5308" s="31" t="s">
        <v>25</v>
      </c>
      <c r="D5308" s="57">
        <v>15.81</v>
      </c>
      <c r="E5308" s="56">
        <v>16.059999999999999</v>
      </c>
    </row>
    <row r="5309" spans="1:5" ht="22.5" x14ac:dyDescent="0.25">
      <c r="A5309" s="51">
        <v>96727</v>
      </c>
      <c r="B5309" s="30" t="s">
        <v>12509</v>
      </c>
      <c r="C5309" s="31" t="s">
        <v>25</v>
      </c>
      <c r="D5309" s="57">
        <v>17.93</v>
      </c>
      <c r="E5309" s="56">
        <v>18.23</v>
      </c>
    </row>
    <row r="5310" spans="1:5" ht="22.5" x14ac:dyDescent="0.25">
      <c r="A5310" s="51">
        <v>96719</v>
      </c>
      <c r="B5310" s="30" t="s">
        <v>12510</v>
      </c>
      <c r="C5310" s="31" t="s">
        <v>25</v>
      </c>
      <c r="D5310" s="57">
        <v>20.36</v>
      </c>
      <c r="E5310" s="56">
        <v>20.63</v>
      </c>
    </row>
    <row r="5311" spans="1:5" ht="22.5" x14ac:dyDescent="0.25">
      <c r="A5311" s="51">
        <v>96728</v>
      </c>
      <c r="B5311" s="30" t="s">
        <v>12511</v>
      </c>
      <c r="C5311" s="31" t="s">
        <v>25</v>
      </c>
      <c r="D5311" s="57">
        <v>23.33</v>
      </c>
      <c r="E5311" s="56">
        <v>23.66</v>
      </c>
    </row>
    <row r="5312" spans="1:5" ht="22.5" x14ac:dyDescent="0.25">
      <c r="A5312" s="51">
        <v>96720</v>
      </c>
      <c r="B5312" s="30" t="s">
        <v>12512</v>
      </c>
      <c r="C5312" s="31" t="s">
        <v>25</v>
      </c>
      <c r="D5312" s="57">
        <v>18.260000000000002</v>
      </c>
      <c r="E5312" s="56">
        <v>18.579999999999998</v>
      </c>
    </row>
    <row r="5313" spans="1:5" ht="22.5" x14ac:dyDescent="0.25">
      <c r="A5313" s="51">
        <v>96729</v>
      </c>
      <c r="B5313" s="30" t="s">
        <v>12513</v>
      </c>
      <c r="C5313" s="31" t="s">
        <v>25</v>
      </c>
      <c r="D5313" s="57">
        <v>30.2</v>
      </c>
      <c r="E5313" s="56">
        <v>30.59</v>
      </c>
    </row>
    <row r="5314" spans="1:5" ht="22.5" x14ac:dyDescent="0.25">
      <c r="A5314" s="51">
        <v>96721</v>
      </c>
      <c r="B5314" s="30" t="s">
        <v>12514</v>
      </c>
      <c r="C5314" s="31" t="s">
        <v>25</v>
      </c>
      <c r="D5314" s="57">
        <v>23.84</v>
      </c>
      <c r="E5314" s="56">
        <v>24.22</v>
      </c>
    </row>
    <row r="5315" spans="1:5" ht="22.5" x14ac:dyDescent="0.25">
      <c r="A5315" s="51">
        <v>96730</v>
      </c>
      <c r="B5315" s="30" t="s">
        <v>12515</v>
      </c>
      <c r="C5315" s="31" t="s">
        <v>25</v>
      </c>
      <c r="D5315" s="57">
        <v>41.98</v>
      </c>
      <c r="E5315" s="56">
        <v>42.44</v>
      </c>
    </row>
    <row r="5316" spans="1:5" ht="22.5" x14ac:dyDescent="0.25">
      <c r="A5316" s="51">
        <v>96722</v>
      </c>
      <c r="B5316" s="30" t="s">
        <v>12516</v>
      </c>
      <c r="C5316" s="31" t="s">
        <v>25</v>
      </c>
      <c r="D5316" s="57">
        <v>36.880000000000003</v>
      </c>
      <c r="E5316" s="56">
        <v>37.35</v>
      </c>
    </row>
    <row r="5317" spans="1:5" ht="22.5" x14ac:dyDescent="0.25">
      <c r="A5317" s="51">
        <v>96731</v>
      </c>
      <c r="B5317" s="30" t="s">
        <v>12517</v>
      </c>
      <c r="C5317" s="31" t="s">
        <v>25</v>
      </c>
      <c r="D5317" s="57">
        <v>63.8</v>
      </c>
      <c r="E5317" s="56">
        <v>64.39</v>
      </c>
    </row>
    <row r="5318" spans="1:5" ht="22.5" x14ac:dyDescent="0.25">
      <c r="A5318" s="51">
        <v>96723</v>
      </c>
      <c r="B5318" s="30" t="s">
        <v>12518</v>
      </c>
      <c r="C5318" s="31" t="s">
        <v>25</v>
      </c>
      <c r="D5318" s="57">
        <v>57.55</v>
      </c>
      <c r="E5318" s="56">
        <v>58.18</v>
      </c>
    </row>
    <row r="5319" spans="1:5" ht="22.5" x14ac:dyDescent="0.25">
      <c r="A5319" s="51">
        <v>96732</v>
      </c>
      <c r="B5319" s="30" t="s">
        <v>12519</v>
      </c>
      <c r="C5319" s="31" t="s">
        <v>25</v>
      </c>
      <c r="D5319" s="57">
        <v>108.09</v>
      </c>
      <c r="E5319" s="56">
        <v>108.86</v>
      </c>
    </row>
    <row r="5320" spans="1:5" ht="22.5" x14ac:dyDescent="0.25">
      <c r="A5320" s="51">
        <v>96724</v>
      </c>
      <c r="B5320" s="30" t="s">
        <v>12520</v>
      </c>
      <c r="C5320" s="31" t="s">
        <v>25</v>
      </c>
      <c r="D5320" s="57">
        <v>73.87</v>
      </c>
      <c r="E5320" s="56">
        <v>74.680000000000007</v>
      </c>
    </row>
    <row r="5321" spans="1:5" ht="22.5" x14ac:dyDescent="0.25">
      <c r="A5321" s="51">
        <v>96733</v>
      </c>
      <c r="B5321" s="30" t="s">
        <v>12521</v>
      </c>
      <c r="C5321" s="31" t="s">
        <v>25</v>
      </c>
      <c r="D5321" s="57">
        <v>147.43</v>
      </c>
      <c r="E5321" s="56">
        <v>148.43</v>
      </c>
    </row>
    <row r="5322" spans="1:5" ht="22.5" x14ac:dyDescent="0.25">
      <c r="A5322" s="51">
        <v>96725</v>
      </c>
      <c r="B5322" s="30" t="s">
        <v>12522</v>
      </c>
      <c r="C5322" s="31" t="s">
        <v>25</v>
      </c>
      <c r="D5322" s="57">
        <v>121.62</v>
      </c>
      <c r="E5322" s="56">
        <v>122.68</v>
      </c>
    </row>
    <row r="5323" spans="1:5" ht="22.5" x14ac:dyDescent="0.25">
      <c r="A5323" s="51">
        <v>96734</v>
      </c>
      <c r="B5323" s="30" t="s">
        <v>12523</v>
      </c>
      <c r="C5323" s="31" t="s">
        <v>25</v>
      </c>
      <c r="D5323" s="57">
        <v>246.85</v>
      </c>
      <c r="E5323" s="56">
        <v>248.17</v>
      </c>
    </row>
    <row r="5324" spans="1:5" ht="22.5" x14ac:dyDescent="0.25">
      <c r="A5324" s="51">
        <v>94655</v>
      </c>
      <c r="B5324" s="30" t="s">
        <v>5534</v>
      </c>
      <c r="C5324" s="31" t="s">
        <v>25</v>
      </c>
      <c r="D5324" s="57">
        <v>115.64</v>
      </c>
      <c r="E5324" s="56">
        <v>117.01</v>
      </c>
    </row>
    <row r="5325" spans="1:5" ht="22.5" x14ac:dyDescent="0.25">
      <c r="A5325" s="51">
        <v>94648</v>
      </c>
      <c r="B5325" s="30" t="s">
        <v>12524</v>
      </c>
      <c r="C5325" s="31" t="s">
        <v>25</v>
      </c>
      <c r="D5325" s="57">
        <v>6.55</v>
      </c>
      <c r="E5325" s="56">
        <v>6.69</v>
      </c>
    </row>
    <row r="5326" spans="1:5" ht="22.5" x14ac:dyDescent="0.25">
      <c r="A5326" s="51">
        <v>94649</v>
      </c>
      <c r="B5326" s="30" t="s">
        <v>5528</v>
      </c>
      <c r="C5326" s="31" t="s">
        <v>25</v>
      </c>
      <c r="D5326" s="57">
        <v>12.14</v>
      </c>
      <c r="E5326" s="56">
        <v>12.32</v>
      </c>
    </row>
    <row r="5327" spans="1:5" ht="22.5" x14ac:dyDescent="0.25">
      <c r="A5327" s="51">
        <v>94650</v>
      </c>
      <c r="B5327" s="30" t="s">
        <v>5529</v>
      </c>
      <c r="C5327" s="31" t="s">
        <v>25</v>
      </c>
      <c r="D5327" s="57">
        <v>18.32</v>
      </c>
      <c r="E5327" s="56">
        <v>18.57</v>
      </c>
    </row>
    <row r="5328" spans="1:5" ht="22.5" x14ac:dyDescent="0.25">
      <c r="A5328" s="51">
        <v>94651</v>
      </c>
      <c r="B5328" s="30" t="s">
        <v>5530</v>
      </c>
      <c r="C5328" s="31" t="s">
        <v>25</v>
      </c>
      <c r="D5328" s="57">
        <v>21.35</v>
      </c>
      <c r="E5328" s="56">
        <v>21.7</v>
      </c>
    </row>
    <row r="5329" spans="1:5" ht="22.5" x14ac:dyDescent="0.25">
      <c r="A5329" s="51">
        <v>94652</v>
      </c>
      <c r="B5329" s="30" t="s">
        <v>5531</v>
      </c>
      <c r="C5329" s="31" t="s">
        <v>25</v>
      </c>
      <c r="D5329" s="57">
        <v>33.4</v>
      </c>
      <c r="E5329" s="56">
        <v>33.85</v>
      </c>
    </row>
    <row r="5330" spans="1:5" ht="22.5" x14ac:dyDescent="0.25">
      <c r="A5330" s="51">
        <v>94653</v>
      </c>
      <c r="B5330" s="30" t="s">
        <v>5532</v>
      </c>
      <c r="C5330" s="31" t="s">
        <v>25</v>
      </c>
      <c r="D5330" s="57">
        <v>53.9</v>
      </c>
      <c r="E5330" s="56">
        <v>54.58</v>
      </c>
    </row>
    <row r="5331" spans="1:5" ht="22.5" x14ac:dyDescent="0.25">
      <c r="A5331" s="51">
        <v>94654</v>
      </c>
      <c r="B5331" s="30" t="s">
        <v>5533</v>
      </c>
      <c r="C5331" s="31" t="s">
        <v>25</v>
      </c>
      <c r="D5331" s="57">
        <v>73.42</v>
      </c>
      <c r="E5331" s="56">
        <v>74.28</v>
      </c>
    </row>
    <row r="5332" spans="1:5" ht="33.75" x14ac:dyDescent="0.25">
      <c r="A5332" s="51">
        <v>94689</v>
      </c>
      <c r="B5332" s="30" t="s">
        <v>12525</v>
      </c>
      <c r="C5332" s="31" t="s">
        <v>28</v>
      </c>
      <c r="D5332" s="57">
        <v>9.11</v>
      </c>
      <c r="E5332" s="56">
        <v>9.34</v>
      </c>
    </row>
    <row r="5333" spans="1:5" ht="33.75" x14ac:dyDescent="0.25">
      <c r="A5333" s="51">
        <v>94702</v>
      </c>
      <c r="B5333" s="30" t="s">
        <v>4857</v>
      </c>
      <c r="C5333" s="31" t="s">
        <v>28</v>
      </c>
      <c r="D5333" s="57">
        <v>177.72</v>
      </c>
      <c r="E5333" s="56">
        <v>179.49</v>
      </c>
    </row>
    <row r="5334" spans="1:5" ht="33.75" x14ac:dyDescent="0.25">
      <c r="A5334" s="51">
        <v>94691</v>
      </c>
      <c r="B5334" s="30" t="s">
        <v>12526</v>
      </c>
      <c r="C5334" s="31" t="s">
        <v>28</v>
      </c>
      <c r="D5334" s="57">
        <v>13.03</v>
      </c>
      <c r="E5334" s="56">
        <v>13.32</v>
      </c>
    </row>
    <row r="5335" spans="1:5" ht="33.75" x14ac:dyDescent="0.25">
      <c r="A5335" s="51">
        <v>94693</v>
      </c>
      <c r="B5335" s="30" t="s">
        <v>4848</v>
      </c>
      <c r="C5335" s="31" t="s">
        <v>28</v>
      </c>
      <c r="D5335" s="57">
        <v>17.079999999999998</v>
      </c>
      <c r="E5335" s="56">
        <v>17.45</v>
      </c>
    </row>
    <row r="5336" spans="1:5" ht="33.75" x14ac:dyDescent="0.25">
      <c r="A5336" s="51">
        <v>94695</v>
      </c>
      <c r="B5336" s="30" t="s">
        <v>4850</v>
      </c>
      <c r="C5336" s="31" t="s">
        <v>28</v>
      </c>
      <c r="D5336" s="57">
        <v>29.7</v>
      </c>
      <c r="E5336" s="56">
        <v>30.21</v>
      </c>
    </row>
    <row r="5337" spans="1:5" ht="33.75" x14ac:dyDescent="0.25">
      <c r="A5337" s="51">
        <v>94698</v>
      </c>
      <c r="B5337" s="30" t="s">
        <v>4853</v>
      </c>
      <c r="C5337" s="31" t="s">
        <v>28</v>
      </c>
      <c r="D5337" s="57">
        <v>63.6</v>
      </c>
      <c r="E5337" s="56">
        <v>64.540000000000006</v>
      </c>
    </row>
    <row r="5338" spans="1:5" ht="33.75" x14ac:dyDescent="0.25">
      <c r="A5338" s="51">
        <v>94700</v>
      </c>
      <c r="B5338" s="30" t="s">
        <v>4855</v>
      </c>
      <c r="C5338" s="31" t="s">
        <v>28</v>
      </c>
      <c r="D5338" s="57">
        <v>123.36</v>
      </c>
      <c r="E5338" s="56">
        <v>124.57</v>
      </c>
    </row>
    <row r="5339" spans="1:5" ht="33.75" x14ac:dyDescent="0.25">
      <c r="A5339" s="51">
        <v>94477</v>
      </c>
      <c r="B5339" s="30" t="s">
        <v>4801</v>
      </c>
      <c r="C5339" s="31" t="s">
        <v>28</v>
      </c>
      <c r="D5339" s="57">
        <v>102.2</v>
      </c>
      <c r="E5339" s="56">
        <v>104.11</v>
      </c>
    </row>
    <row r="5340" spans="1:5" ht="33.75" x14ac:dyDescent="0.25">
      <c r="A5340" s="51">
        <v>94478</v>
      </c>
      <c r="B5340" s="30" t="s">
        <v>4802</v>
      </c>
      <c r="C5340" s="31" t="s">
        <v>28</v>
      </c>
      <c r="D5340" s="57">
        <v>170.02</v>
      </c>
      <c r="E5340" s="56">
        <v>172.25</v>
      </c>
    </row>
    <row r="5341" spans="1:5" ht="33.75" x14ac:dyDescent="0.25">
      <c r="A5341" s="51">
        <v>94479</v>
      </c>
      <c r="B5341" s="30" t="s">
        <v>4803</v>
      </c>
      <c r="C5341" s="31" t="s">
        <v>28</v>
      </c>
      <c r="D5341" s="57">
        <v>221.54</v>
      </c>
      <c r="E5341" s="56">
        <v>224.17</v>
      </c>
    </row>
    <row r="5342" spans="1:5" ht="22.5" x14ac:dyDescent="0.25">
      <c r="A5342" s="51">
        <v>96764</v>
      </c>
      <c r="B5342" s="30" t="s">
        <v>4931</v>
      </c>
      <c r="C5342" s="31" t="s">
        <v>28</v>
      </c>
      <c r="D5342" s="57">
        <v>336.59</v>
      </c>
      <c r="E5342" s="56">
        <v>339.09</v>
      </c>
    </row>
    <row r="5343" spans="1:5" ht="22.5" x14ac:dyDescent="0.25">
      <c r="A5343" s="51">
        <v>105164</v>
      </c>
      <c r="B5343" s="30" t="s">
        <v>4974</v>
      </c>
      <c r="C5343" s="31" t="s">
        <v>28</v>
      </c>
      <c r="D5343" s="57">
        <v>11</v>
      </c>
      <c r="E5343" s="56">
        <v>11.41</v>
      </c>
    </row>
    <row r="5344" spans="1:5" ht="22.5" x14ac:dyDescent="0.25">
      <c r="A5344" s="51">
        <v>105165</v>
      </c>
      <c r="B5344" s="30" t="s">
        <v>4975</v>
      </c>
      <c r="C5344" s="31" t="s">
        <v>28</v>
      </c>
      <c r="D5344" s="57">
        <v>11.12</v>
      </c>
      <c r="E5344" s="56">
        <v>11.57</v>
      </c>
    </row>
    <row r="5345" spans="1:5" ht="22.5" x14ac:dyDescent="0.25">
      <c r="A5345" s="51">
        <v>96758</v>
      </c>
      <c r="B5345" s="30" t="s">
        <v>4925</v>
      </c>
      <c r="C5345" s="31" t="s">
        <v>28</v>
      </c>
      <c r="D5345" s="57">
        <v>17.53</v>
      </c>
      <c r="E5345" s="56">
        <v>18.05</v>
      </c>
    </row>
    <row r="5346" spans="1:5" ht="22.5" x14ac:dyDescent="0.25">
      <c r="A5346" s="51">
        <v>96759</v>
      </c>
      <c r="B5346" s="30" t="s">
        <v>4926</v>
      </c>
      <c r="C5346" s="31" t="s">
        <v>28</v>
      </c>
      <c r="D5346" s="57">
        <v>26.44</v>
      </c>
      <c r="E5346" s="56">
        <v>27.05</v>
      </c>
    </row>
    <row r="5347" spans="1:5" ht="22.5" x14ac:dyDescent="0.25">
      <c r="A5347" s="51">
        <v>96760</v>
      </c>
      <c r="B5347" s="30" t="s">
        <v>4927</v>
      </c>
      <c r="C5347" s="31" t="s">
        <v>28</v>
      </c>
      <c r="D5347" s="57">
        <v>43.84</v>
      </c>
      <c r="E5347" s="56">
        <v>44.62</v>
      </c>
    </row>
    <row r="5348" spans="1:5" ht="22.5" x14ac:dyDescent="0.25">
      <c r="A5348" s="51">
        <v>96761</v>
      </c>
      <c r="B5348" s="30" t="s">
        <v>4928</v>
      </c>
      <c r="C5348" s="31" t="s">
        <v>28</v>
      </c>
      <c r="D5348" s="57">
        <v>65.75</v>
      </c>
      <c r="E5348" s="56">
        <v>66.790000000000006</v>
      </c>
    </row>
    <row r="5349" spans="1:5" ht="22.5" x14ac:dyDescent="0.25">
      <c r="A5349" s="51">
        <v>96762</v>
      </c>
      <c r="B5349" s="30" t="s">
        <v>4929</v>
      </c>
      <c r="C5349" s="31" t="s">
        <v>28</v>
      </c>
      <c r="D5349" s="57">
        <v>125.79</v>
      </c>
      <c r="E5349" s="56">
        <v>127.14</v>
      </c>
    </row>
    <row r="5350" spans="1:5" ht="22.5" x14ac:dyDescent="0.25">
      <c r="A5350" s="51">
        <v>96763</v>
      </c>
      <c r="B5350" s="30" t="s">
        <v>4930</v>
      </c>
      <c r="C5350" s="31" t="s">
        <v>28</v>
      </c>
      <c r="D5350" s="57">
        <v>168.52</v>
      </c>
      <c r="E5350" s="56">
        <v>170.3</v>
      </c>
    </row>
    <row r="5351" spans="1:5" ht="22.5" x14ac:dyDescent="0.25">
      <c r="A5351" s="51">
        <v>94701</v>
      </c>
      <c r="B5351" s="30" t="s">
        <v>4856</v>
      </c>
      <c r="C5351" s="31" t="s">
        <v>28</v>
      </c>
      <c r="D5351" s="57">
        <v>213.28</v>
      </c>
      <c r="E5351" s="56">
        <v>215.56</v>
      </c>
    </row>
    <row r="5352" spans="1:5" ht="22.5" x14ac:dyDescent="0.25">
      <c r="A5352" s="51">
        <v>94688</v>
      </c>
      <c r="B5352" s="30" t="s">
        <v>12527</v>
      </c>
      <c r="C5352" s="31" t="s">
        <v>28</v>
      </c>
      <c r="D5352" s="57">
        <v>6.66</v>
      </c>
      <c r="E5352" s="56">
        <v>6.89</v>
      </c>
    </row>
    <row r="5353" spans="1:5" ht="22.5" x14ac:dyDescent="0.25">
      <c r="A5353" s="51">
        <v>94690</v>
      </c>
      <c r="B5353" s="30" t="s">
        <v>4846</v>
      </c>
      <c r="C5353" s="31" t="s">
        <v>28</v>
      </c>
      <c r="D5353" s="57">
        <v>10.91</v>
      </c>
      <c r="E5353" s="56">
        <v>11.21</v>
      </c>
    </row>
    <row r="5354" spans="1:5" ht="22.5" x14ac:dyDescent="0.25">
      <c r="A5354" s="51">
        <v>94692</v>
      </c>
      <c r="B5354" s="30" t="s">
        <v>4847</v>
      </c>
      <c r="C5354" s="31" t="s">
        <v>28</v>
      </c>
      <c r="D5354" s="57">
        <v>18.45</v>
      </c>
      <c r="E5354" s="56">
        <v>18.86</v>
      </c>
    </row>
    <row r="5355" spans="1:5" ht="22.5" x14ac:dyDescent="0.25">
      <c r="A5355" s="51">
        <v>94694</v>
      </c>
      <c r="B5355" s="30" t="s">
        <v>4849</v>
      </c>
      <c r="C5355" s="31" t="s">
        <v>28</v>
      </c>
      <c r="D5355" s="57">
        <v>22.93</v>
      </c>
      <c r="E5355" s="56">
        <v>23.5</v>
      </c>
    </row>
    <row r="5356" spans="1:5" ht="22.5" x14ac:dyDescent="0.25">
      <c r="A5356" s="51">
        <v>94696</v>
      </c>
      <c r="B5356" s="30" t="s">
        <v>4851</v>
      </c>
      <c r="C5356" s="31" t="s">
        <v>28</v>
      </c>
      <c r="D5356" s="57">
        <v>48.11</v>
      </c>
      <c r="E5356" s="56">
        <v>48.87</v>
      </c>
    </row>
    <row r="5357" spans="1:5" ht="22.5" x14ac:dyDescent="0.25">
      <c r="A5357" s="51">
        <v>94697</v>
      </c>
      <c r="B5357" s="30" t="s">
        <v>4852</v>
      </c>
      <c r="C5357" s="31" t="s">
        <v>28</v>
      </c>
      <c r="D5357" s="57">
        <v>82.34</v>
      </c>
      <c r="E5357" s="56">
        <v>83.47</v>
      </c>
    </row>
    <row r="5358" spans="1:5" ht="22.5" x14ac:dyDescent="0.25">
      <c r="A5358" s="51">
        <v>94699</v>
      </c>
      <c r="B5358" s="30" t="s">
        <v>4854</v>
      </c>
      <c r="C5358" s="31" t="s">
        <v>28</v>
      </c>
      <c r="D5358" s="57">
        <v>109.07</v>
      </c>
      <c r="E5358" s="56">
        <v>110.48</v>
      </c>
    </row>
    <row r="5359" spans="1:5" ht="33.75" x14ac:dyDescent="0.25">
      <c r="A5359" s="51">
        <v>105167</v>
      </c>
      <c r="B5359" s="30" t="s">
        <v>4977</v>
      </c>
      <c r="C5359" s="31" t="s">
        <v>28</v>
      </c>
      <c r="D5359" s="57">
        <v>230.62</v>
      </c>
      <c r="E5359" s="56">
        <v>234.73</v>
      </c>
    </row>
    <row r="5360" spans="1:5" ht="33.75" x14ac:dyDescent="0.25">
      <c r="A5360" s="51">
        <v>105168</v>
      </c>
      <c r="B5360" s="30" t="s">
        <v>6718</v>
      </c>
      <c r="C5360" s="31" t="s">
        <v>28</v>
      </c>
      <c r="D5360" s="57">
        <v>0</v>
      </c>
      <c r="E5360" s="56">
        <v>0</v>
      </c>
    </row>
    <row r="5361" spans="1:5" ht="33.75" x14ac:dyDescent="0.25">
      <c r="A5361" s="51">
        <v>105171</v>
      </c>
      <c r="B5361" s="30" t="s">
        <v>6719</v>
      </c>
      <c r="C5361" s="31" t="s">
        <v>28</v>
      </c>
      <c r="D5361" s="57">
        <v>0</v>
      </c>
      <c r="E5361" s="56">
        <v>0</v>
      </c>
    </row>
    <row r="5362" spans="1:5" ht="33.75" x14ac:dyDescent="0.25">
      <c r="A5362" s="51">
        <v>105191</v>
      </c>
      <c r="B5362" s="30" t="s">
        <v>6720</v>
      </c>
      <c r="C5362" s="31" t="s">
        <v>28</v>
      </c>
      <c r="D5362" s="57">
        <v>0</v>
      </c>
      <c r="E5362" s="56">
        <v>0</v>
      </c>
    </row>
    <row r="5363" spans="1:5" ht="33.75" x14ac:dyDescent="0.25">
      <c r="A5363" s="51">
        <v>105192</v>
      </c>
      <c r="B5363" s="30" t="s">
        <v>6721</v>
      </c>
      <c r="C5363" s="31" t="s">
        <v>28</v>
      </c>
      <c r="D5363" s="57">
        <v>0</v>
      </c>
      <c r="E5363" s="56">
        <v>0</v>
      </c>
    </row>
    <row r="5364" spans="1:5" ht="33.75" x14ac:dyDescent="0.25">
      <c r="A5364" s="51">
        <v>96809</v>
      </c>
      <c r="B5364" s="30" t="s">
        <v>3796</v>
      </c>
      <c r="C5364" s="31" t="s">
        <v>28</v>
      </c>
      <c r="D5364" s="57">
        <v>18.77</v>
      </c>
      <c r="E5364" s="56">
        <v>19.3</v>
      </c>
    </row>
    <row r="5365" spans="1:5" ht="33.75" x14ac:dyDescent="0.25">
      <c r="A5365" s="51">
        <v>96812</v>
      </c>
      <c r="B5365" s="30" t="s">
        <v>3799</v>
      </c>
      <c r="C5365" s="31" t="s">
        <v>28</v>
      </c>
      <c r="D5365" s="57">
        <v>19.559999999999999</v>
      </c>
      <c r="E5365" s="56">
        <v>20.11</v>
      </c>
    </row>
    <row r="5366" spans="1:5" ht="33.75" x14ac:dyDescent="0.25">
      <c r="A5366" s="51">
        <v>96813</v>
      </c>
      <c r="B5366" s="30" t="s">
        <v>3800</v>
      </c>
      <c r="C5366" s="31" t="s">
        <v>28</v>
      </c>
      <c r="D5366" s="57">
        <v>22.31</v>
      </c>
      <c r="E5366" s="56">
        <v>22.93</v>
      </c>
    </row>
    <row r="5367" spans="1:5" ht="33.75" x14ac:dyDescent="0.25">
      <c r="A5367" s="51">
        <v>96817</v>
      </c>
      <c r="B5367" s="30" t="s">
        <v>3804</v>
      </c>
      <c r="C5367" s="31" t="s">
        <v>28</v>
      </c>
      <c r="D5367" s="57">
        <v>33.869999999999997</v>
      </c>
      <c r="E5367" s="56">
        <v>34.619999999999997</v>
      </c>
    </row>
    <row r="5368" spans="1:5" ht="33.75" x14ac:dyDescent="0.25">
      <c r="A5368" s="51">
        <v>96816</v>
      </c>
      <c r="B5368" s="30" t="s">
        <v>3803</v>
      </c>
      <c r="C5368" s="31" t="s">
        <v>28</v>
      </c>
      <c r="D5368" s="57">
        <v>25.24</v>
      </c>
      <c r="E5368" s="56">
        <v>25.91</v>
      </c>
    </row>
    <row r="5369" spans="1:5" ht="33.75" x14ac:dyDescent="0.25">
      <c r="A5369" s="51">
        <v>96821</v>
      </c>
      <c r="B5369" s="30" t="s">
        <v>3808</v>
      </c>
      <c r="C5369" s="31" t="s">
        <v>28</v>
      </c>
      <c r="D5369" s="57">
        <v>37.729999999999997</v>
      </c>
      <c r="E5369" s="56">
        <v>38.54</v>
      </c>
    </row>
    <row r="5370" spans="1:5" ht="33.75" x14ac:dyDescent="0.25">
      <c r="A5370" s="51">
        <v>96824</v>
      </c>
      <c r="B5370" s="30" t="s">
        <v>3811</v>
      </c>
      <c r="C5370" s="31" t="s">
        <v>28</v>
      </c>
      <c r="D5370" s="57">
        <v>17.63</v>
      </c>
      <c r="E5370" s="56">
        <v>18.100000000000001</v>
      </c>
    </row>
    <row r="5371" spans="1:5" ht="33.75" x14ac:dyDescent="0.25">
      <c r="A5371" s="51">
        <v>96827</v>
      </c>
      <c r="B5371" s="30" t="s">
        <v>3813</v>
      </c>
      <c r="C5371" s="31" t="s">
        <v>28</v>
      </c>
      <c r="D5371" s="57">
        <v>19.239999999999998</v>
      </c>
      <c r="E5371" s="56">
        <v>19.73</v>
      </c>
    </row>
    <row r="5372" spans="1:5" ht="33.75" x14ac:dyDescent="0.25">
      <c r="A5372" s="51">
        <v>96828</v>
      </c>
      <c r="B5372" s="30" t="s">
        <v>3814</v>
      </c>
      <c r="C5372" s="31" t="s">
        <v>28</v>
      </c>
      <c r="D5372" s="57">
        <v>23.78</v>
      </c>
      <c r="E5372" s="56">
        <v>24.33</v>
      </c>
    </row>
    <row r="5373" spans="1:5" ht="33.75" x14ac:dyDescent="0.25">
      <c r="A5373" s="51">
        <v>96832</v>
      </c>
      <c r="B5373" s="30" t="s">
        <v>3817</v>
      </c>
      <c r="C5373" s="31" t="s">
        <v>28</v>
      </c>
      <c r="D5373" s="57">
        <v>30.04</v>
      </c>
      <c r="E5373" s="56">
        <v>30.63</v>
      </c>
    </row>
    <row r="5374" spans="1:5" ht="33.75" x14ac:dyDescent="0.25">
      <c r="A5374" s="51">
        <v>104525</v>
      </c>
      <c r="B5374" s="30" t="s">
        <v>6722</v>
      </c>
      <c r="C5374" s="31" t="s">
        <v>28</v>
      </c>
      <c r="D5374" s="57">
        <v>0</v>
      </c>
      <c r="E5374" s="56">
        <v>0</v>
      </c>
    </row>
    <row r="5375" spans="1:5" ht="33.75" x14ac:dyDescent="0.25">
      <c r="A5375" s="51">
        <v>104563</v>
      </c>
      <c r="B5375" s="30" t="s">
        <v>6723</v>
      </c>
      <c r="C5375" s="31" t="s">
        <v>28</v>
      </c>
      <c r="D5375" s="57">
        <v>0</v>
      </c>
      <c r="E5375" s="56">
        <v>0</v>
      </c>
    </row>
    <row r="5376" spans="1:5" ht="33.75" x14ac:dyDescent="0.25">
      <c r="A5376" s="51">
        <v>104531</v>
      </c>
      <c r="B5376" s="30" t="s">
        <v>6724</v>
      </c>
      <c r="C5376" s="31" t="s">
        <v>28</v>
      </c>
      <c r="D5376" s="57">
        <v>0</v>
      </c>
      <c r="E5376" s="56">
        <v>0</v>
      </c>
    </row>
    <row r="5377" spans="1:5" ht="33.75" x14ac:dyDescent="0.25">
      <c r="A5377" s="51">
        <v>104527</v>
      </c>
      <c r="B5377" s="30" t="s">
        <v>6725</v>
      </c>
      <c r="C5377" s="31" t="s">
        <v>28</v>
      </c>
      <c r="D5377" s="57">
        <v>0</v>
      </c>
      <c r="E5377" s="56">
        <v>0</v>
      </c>
    </row>
    <row r="5378" spans="1:5" ht="33.75" x14ac:dyDescent="0.25">
      <c r="A5378" s="51">
        <v>104529</v>
      </c>
      <c r="B5378" s="30" t="s">
        <v>6726</v>
      </c>
      <c r="C5378" s="31" t="s">
        <v>28</v>
      </c>
      <c r="D5378" s="57">
        <v>0</v>
      </c>
      <c r="E5378" s="56">
        <v>0</v>
      </c>
    </row>
    <row r="5379" spans="1:5" ht="33.75" x14ac:dyDescent="0.25">
      <c r="A5379" s="51">
        <v>104564</v>
      </c>
      <c r="B5379" s="30" t="s">
        <v>6727</v>
      </c>
      <c r="C5379" s="31" t="s">
        <v>28</v>
      </c>
      <c r="D5379" s="57">
        <v>0</v>
      </c>
      <c r="E5379" s="56">
        <v>0</v>
      </c>
    </row>
    <row r="5380" spans="1:5" ht="33.75" x14ac:dyDescent="0.25">
      <c r="A5380" s="51">
        <v>104533</v>
      </c>
      <c r="B5380" s="30" t="s">
        <v>6728</v>
      </c>
      <c r="C5380" s="31" t="s">
        <v>28</v>
      </c>
      <c r="D5380" s="57">
        <v>0</v>
      </c>
      <c r="E5380" s="56">
        <v>0</v>
      </c>
    </row>
    <row r="5381" spans="1:5" ht="33.75" x14ac:dyDescent="0.25">
      <c r="A5381" s="51">
        <v>104535</v>
      </c>
      <c r="B5381" s="30" t="s">
        <v>6729</v>
      </c>
      <c r="C5381" s="31" t="s">
        <v>28</v>
      </c>
      <c r="D5381" s="57">
        <v>0</v>
      </c>
      <c r="E5381" s="56">
        <v>0</v>
      </c>
    </row>
    <row r="5382" spans="1:5" ht="33.75" x14ac:dyDescent="0.25">
      <c r="A5382" s="51">
        <v>96810</v>
      </c>
      <c r="B5382" s="30" t="s">
        <v>3797</v>
      </c>
      <c r="C5382" s="31" t="s">
        <v>28</v>
      </c>
      <c r="D5382" s="57">
        <v>20.350000000000001</v>
      </c>
      <c r="E5382" s="56">
        <v>20.94</v>
      </c>
    </row>
    <row r="5383" spans="1:5" ht="33.75" x14ac:dyDescent="0.25">
      <c r="A5383" s="51">
        <v>104524</v>
      </c>
      <c r="B5383" s="30" t="s">
        <v>6730</v>
      </c>
      <c r="C5383" s="31" t="s">
        <v>28</v>
      </c>
      <c r="D5383" s="57">
        <v>0</v>
      </c>
      <c r="E5383" s="56">
        <v>0</v>
      </c>
    </row>
    <row r="5384" spans="1:5" ht="33.75" x14ac:dyDescent="0.25">
      <c r="A5384" s="51">
        <v>104530</v>
      </c>
      <c r="B5384" s="30" t="s">
        <v>6731</v>
      </c>
      <c r="C5384" s="31" t="s">
        <v>28</v>
      </c>
      <c r="D5384" s="57">
        <v>0</v>
      </c>
      <c r="E5384" s="56">
        <v>0</v>
      </c>
    </row>
    <row r="5385" spans="1:5" ht="33.75" x14ac:dyDescent="0.25">
      <c r="A5385" s="51">
        <v>104526</v>
      </c>
      <c r="B5385" s="30" t="s">
        <v>6732</v>
      </c>
      <c r="C5385" s="31" t="s">
        <v>28</v>
      </c>
      <c r="D5385" s="57">
        <v>0</v>
      </c>
      <c r="E5385" s="56">
        <v>0</v>
      </c>
    </row>
    <row r="5386" spans="1:5" ht="33.75" x14ac:dyDescent="0.25">
      <c r="A5386" s="51">
        <v>104528</v>
      </c>
      <c r="B5386" s="30" t="s">
        <v>6733</v>
      </c>
      <c r="C5386" s="31" t="s">
        <v>28</v>
      </c>
      <c r="D5386" s="57">
        <v>0</v>
      </c>
      <c r="E5386" s="56">
        <v>0</v>
      </c>
    </row>
    <row r="5387" spans="1:5" ht="33.75" x14ac:dyDescent="0.25">
      <c r="A5387" s="51">
        <v>104532</v>
      </c>
      <c r="B5387" s="30" t="s">
        <v>6734</v>
      </c>
      <c r="C5387" s="31" t="s">
        <v>28</v>
      </c>
      <c r="D5387" s="57">
        <v>0</v>
      </c>
      <c r="E5387" s="56">
        <v>0</v>
      </c>
    </row>
    <row r="5388" spans="1:5" ht="33.75" x14ac:dyDescent="0.25">
      <c r="A5388" s="51">
        <v>104534</v>
      </c>
      <c r="B5388" s="30" t="s">
        <v>6735</v>
      </c>
      <c r="C5388" s="31" t="s">
        <v>28</v>
      </c>
      <c r="D5388" s="57">
        <v>0</v>
      </c>
      <c r="E5388" s="56">
        <v>0</v>
      </c>
    </row>
    <row r="5389" spans="1:5" ht="33.75" x14ac:dyDescent="0.25">
      <c r="A5389" s="51">
        <v>96873</v>
      </c>
      <c r="B5389" s="30" t="s">
        <v>3851</v>
      </c>
      <c r="C5389" s="31" t="s">
        <v>28</v>
      </c>
      <c r="D5389" s="57">
        <v>64.11</v>
      </c>
      <c r="E5389" s="56">
        <v>65.349999999999994</v>
      </c>
    </row>
    <row r="5390" spans="1:5" ht="33.75" x14ac:dyDescent="0.25">
      <c r="A5390" s="51">
        <v>96872</v>
      </c>
      <c r="B5390" s="30" t="s">
        <v>3850</v>
      </c>
      <c r="C5390" s="31" t="s">
        <v>28</v>
      </c>
      <c r="D5390" s="57">
        <v>47.92</v>
      </c>
      <c r="E5390" s="56">
        <v>49.01</v>
      </c>
    </row>
    <row r="5391" spans="1:5" ht="33.75" x14ac:dyDescent="0.25">
      <c r="A5391" s="51">
        <v>96876</v>
      </c>
      <c r="B5391" s="30" t="s">
        <v>3854</v>
      </c>
      <c r="C5391" s="31" t="s">
        <v>28</v>
      </c>
      <c r="D5391" s="57">
        <v>180.61</v>
      </c>
      <c r="E5391" s="56">
        <v>181.92</v>
      </c>
    </row>
    <row r="5392" spans="1:5" ht="33.75" x14ac:dyDescent="0.25">
      <c r="A5392" s="51">
        <v>96878</v>
      </c>
      <c r="B5392" s="30" t="s">
        <v>3855</v>
      </c>
      <c r="C5392" s="31" t="s">
        <v>28</v>
      </c>
      <c r="D5392" s="57">
        <v>202.87</v>
      </c>
      <c r="E5392" s="56">
        <v>204.29</v>
      </c>
    </row>
    <row r="5393" spans="1:5" ht="33.75" x14ac:dyDescent="0.25">
      <c r="A5393" s="51">
        <v>96875</v>
      </c>
      <c r="B5393" s="30" t="s">
        <v>3853</v>
      </c>
      <c r="C5393" s="31" t="s">
        <v>28</v>
      </c>
      <c r="D5393" s="57">
        <v>76.87</v>
      </c>
      <c r="E5393" s="56">
        <v>78.3</v>
      </c>
    </row>
    <row r="5394" spans="1:5" ht="33.75" x14ac:dyDescent="0.25">
      <c r="A5394" s="51">
        <v>96874</v>
      </c>
      <c r="B5394" s="30" t="s">
        <v>3852</v>
      </c>
      <c r="C5394" s="31" t="s">
        <v>28</v>
      </c>
      <c r="D5394" s="57">
        <v>58.32</v>
      </c>
      <c r="E5394" s="56">
        <v>59.61</v>
      </c>
    </row>
    <row r="5395" spans="1:5" ht="33.75" x14ac:dyDescent="0.25">
      <c r="A5395" s="51">
        <v>96879</v>
      </c>
      <c r="B5395" s="30" t="s">
        <v>3856</v>
      </c>
      <c r="C5395" s="31" t="s">
        <v>28</v>
      </c>
      <c r="D5395" s="57">
        <v>196.49</v>
      </c>
      <c r="E5395" s="56">
        <v>197.93</v>
      </c>
    </row>
    <row r="5396" spans="1:5" ht="33.75" x14ac:dyDescent="0.25">
      <c r="A5396" s="51">
        <v>96881</v>
      </c>
      <c r="B5396" s="30" t="s">
        <v>3857</v>
      </c>
      <c r="C5396" s="31" t="s">
        <v>28</v>
      </c>
      <c r="D5396" s="57">
        <v>233.23</v>
      </c>
      <c r="E5396" s="56">
        <v>234.85</v>
      </c>
    </row>
    <row r="5397" spans="1:5" ht="33.75" x14ac:dyDescent="0.25">
      <c r="A5397" s="51">
        <v>96837</v>
      </c>
      <c r="B5397" s="30" t="s">
        <v>3821</v>
      </c>
      <c r="C5397" s="31" t="s">
        <v>28</v>
      </c>
      <c r="D5397" s="57">
        <v>20.91</v>
      </c>
      <c r="E5397" s="56">
        <v>21.5</v>
      </c>
    </row>
    <row r="5398" spans="1:5" ht="33.75" x14ac:dyDescent="0.25">
      <c r="A5398" s="51">
        <v>96840</v>
      </c>
      <c r="B5398" s="30" t="s">
        <v>3824</v>
      </c>
      <c r="C5398" s="31" t="s">
        <v>28</v>
      </c>
      <c r="D5398" s="57">
        <v>25.26</v>
      </c>
      <c r="E5398" s="56">
        <v>25.96</v>
      </c>
    </row>
    <row r="5399" spans="1:5" ht="33.75" x14ac:dyDescent="0.25">
      <c r="A5399" s="51">
        <v>96845</v>
      </c>
      <c r="B5399" s="30" t="s">
        <v>3829</v>
      </c>
      <c r="C5399" s="31" t="s">
        <v>28</v>
      </c>
      <c r="D5399" s="57">
        <v>40.1</v>
      </c>
      <c r="E5399" s="56">
        <v>40.93</v>
      </c>
    </row>
    <row r="5400" spans="1:5" ht="33.75" x14ac:dyDescent="0.25">
      <c r="A5400" s="51">
        <v>96848</v>
      </c>
      <c r="B5400" s="30" t="s">
        <v>3832</v>
      </c>
      <c r="C5400" s="31" t="s">
        <v>28</v>
      </c>
      <c r="D5400" s="57">
        <v>53.31</v>
      </c>
      <c r="E5400" s="56">
        <v>54.34</v>
      </c>
    </row>
    <row r="5401" spans="1:5" ht="33.75" x14ac:dyDescent="0.25">
      <c r="A5401" s="51">
        <v>96849</v>
      </c>
      <c r="B5401" s="30" t="s">
        <v>3833</v>
      </c>
      <c r="C5401" s="31" t="s">
        <v>28</v>
      </c>
      <c r="D5401" s="57">
        <v>16.739999999999998</v>
      </c>
      <c r="E5401" s="56">
        <v>17.149999999999999</v>
      </c>
    </row>
    <row r="5402" spans="1:5" ht="33.75" x14ac:dyDescent="0.25">
      <c r="A5402" s="51">
        <v>96852</v>
      </c>
      <c r="B5402" s="30" t="s">
        <v>3835</v>
      </c>
      <c r="C5402" s="31" t="s">
        <v>28</v>
      </c>
      <c r="D5402" s="57">
        <v>21.35</v>
      </c>
      <c r="E5402" s="56">
        <v>21.84</v>
      </c>
    </row>
    <row r="5403" spans="1:5" ht="33.75" x14ac:dyDescent="0.25">
      <c r="A5403" s="51">
        <v>96855</v>
      </c>
      <c r="B5403" s="30" t="s">
        <v>3838</v>
      </c>
      <c r="C5403" s="31" t="s">
        <v>28</v>
      </c>
      <c r="D5403" s="57">
        <v>33.729999999999997</v>
      </c>
      <c r="E5403" s="56">
        <v>34.31</v>
      </c>
    </row>
    <row r="5404" spans="1:5" ht="33.75" x14ac:dyDescent="0.25">
      <c r="A5404" s="51">
        <v>96838</v>
      </c>
      <c r="B5404" s="30" t="s">
        <v>3822</v>
      </c>
      <c r="C5404" s="31" t="s">
        <v>28</v>
      </c>
      <c r="D5404" s="57">
        <v>25.07</v>
      </c>
      <c r="E5404" s="56">
        <v>25.87</v>
      </c>
    </row>
    <row r="5405" spans="1:5" ht="33.75" x14ac:dyDescent="0.25">
      <c r="A5405" s="51">
        <v>96841</v>
      </c>
      <c r="B5405" s="30" t="s">
        <v>3825</v>
      </c>
      <c r="C5405" s="31" t="s">
        <v>28</v>
      </c>
      <c r="D5405" s="57">
        <v>27.88</v>
      </c>
      <c r="E5405" s="56">
        <v>28.73</v>
      </c>
    </row>
    <row r="5406" spans="1:5" ht="33.75" x14ac:dyDescent="0.25">
      <c r="A5406" s="51">
        <v>96842</v>
      </c>
      <c r="B5406" s="30" t="s">
        <v>3826</v>
      </c>
      <c r="C5406" s="31" t="s">
        <v>28</v>
      </c>
      <c r="D5406" s="57">
        <v>31.98</v>
      </c>
      <c r="E5406" s="56">
        <v>32.909999999999997</v>
      </c>
    </row>
    <row r="5407" spans="1:5" ht="33.75" x14ac:dyDescent="0.25">
      <c r="A5407" s="51">
        <v>96846</v>
      </c>
      <c r="B5407" s="30" t="s">
        <v>3830</v>
      </c>
      <c r="C5407" s="31" t="s">
        <v>28</v>
      </c>
      <c r="D5407" s="57">
        <v>37.380000000000003</v>
      </c>
      <c r="E5407" s="56">
        <v>38.39</v>
      </c>
    </row>
    <row r="5408" spans="1:5" ht="33.75" x14ac:dyDescent="0.25">
      <c r="A5408" s="51">
        <v>96850</v>
      </c>
      <c r="B5408" s="30" t="s">
        <v>3834</v>
      </c>
      <c r="C5408" s="31" t="s">
        <v>28</v>
      </c>
      <c r="D5408" s="57">
        <v>23.43</v>
      </c>
      <c r="E5408" s="56">
        <v>24.12</v>
      </c>
    </row>
    <row r="5409" spans="1:5" ht="33.75" x14ac:dyDescent="0.25">
      <c r="A5409" s="51">
        <v>96853</v>
      </c>
      <c r="B5409" s="30" t="s">
        <v>3836</v>
      </c>
      <c r="C5409" s="31" t="s">
        <v>28</v>
      </c>
      <c r="D5409" s="57">
        <v>25.2</v>
      </c>
      <c r="E5409" s="56">
        <v>25.94</v>
      </c>
    </row>
    <row r="5410" spans="1:5" ht="33.75" x14ac:dyDescent="0.25">
      <c r="A5410" s="51">
        <v>96854</v>
      </c>
      <c r="B5410" s="30" t="s">
        <v>3837</v>
      </c>
      <c r="C5410" s="31" t="s">
        <v>28</v>
      </c>
      <c r="D5410" s="57">
        <v>31.13</v>
      </c>
      <c r="E5410" s="56">
        <v>31.96</v>
      </c>
    </row>
    <row r="5411" spans="1:5" ht="33.75" x14ac:dyDescent="0.25">
      <c r="A5411" s="51">
        <v>104571</v>
      </c>
      <c r="B5411" s="30" t="s">
        <v>6736</v>
      </c>
      <c r="C5411" s="31" t="s">
        <v>28</v>
      </c>
      <c r="D5411" s="57">
        <v>0</v>
      </c>
      <c r="E5411" s="56">
        <v>0</v>
      </c>
    </row>
    <row r="5412" spans="1:5" ht="33.75" x14ac:dyDescent="0.25">
      <c r="A5412" s="51">
        <v>96856</v>
      </c>
      <c r="B5412" s="30" t="s">
        <v>3839</v>
      </c>
      <c r="C5412" s="31" t="s">
        <v>28</v>
      </c>
      <c r="D5412" s="57">
        <v>35.909999999999997</v>
      </c>
      <c r="E5412" s="56">
        <v>36.69</v>
      </c>
    </row>
    <row r="5413" spans="1:5" ht="33.75" x14ac:dyDescent="0.25">
      <c r="A5413" s="51">
        <v>104566</v>
      </c>
      <c r="B5413" s="30" t="s">
        <v>6737</v>
      </c>
      <c r="C5413" s="31" t="s">
        <v>28</v>
      </c>
      <c r="D5413" s="57">
        <v>0</v>
      </c>
      <c r="E5413" s="56">
        <v>0</v>
      </c>
    </row>
    <row r="5414" spans="1:5" ht="33.75" x14ac:dyDescent="0.25">
      <c r="A5414" s="51">
        <v>104536</v>
      </c>
      <c r="B5414" s="30" t="s">
        <v>6738</v>
      </c>
      <c r="C5414" s="31" t="s">
        <v>28</v>
      </c>
      <c r="D5414" s="57">
        <v>0</v>
      </c>
      <c r="E5414" s="56">
        <v>0</v>
      </c>
    </row>
    <row r="5415" spans="1:5" ht="33.75" x14ac:dyDescent="0.25">
      <c r="A5415" s="51">
        <v>104537</v>
      </c>
      <c r="B5415" s="30" t="s">
        <v>6739</v>
      </c>
      <c r="C5415" s="31" t="s">
        <v>28</v>
      </c>
      <c r="D5415" s="57">
        <v>0</v>
      </c>
      <c r="E5415" s="56">
        <v>0</v>
      </c>
    </row>
    <row r="5416" spans="1:5" ht="33.75" x14ac:dyDescent="0.25">
      <c r="A5416" s="51">
        <v>104572</v>
      </c>
      <c r="B5416" s="30" t="s">
        <v>6740</v>
      </c>
      <c r="C5416" s="31" t="s">
        <v>28</v>
      </c>
      <c r="D5416" s="57">
        <v>0</v>
      </c>
      <c r="E5416" s="56">
        <v>0</v>
      </c>
    </row>
    <row r="5417" spans="1:5" ht="33.75" x14ac:dyDescent="0.25">
      <c r="A5417" s="51">
        <v>104568</v>
      </c>
      <c r="B5417" s="30" t="s">
        <v>6741</v>
      </c>
      <c r="C5417" s="31" t="s">
        <v>28</v>
      </c>
      <c r="D5417" s="57">
        <v>0</v>
      </c>
      <c r="E5417" s="56">
        <v>0</v>
      </c>
    </row>
    <row r="5418" spans="1:5" ht="33.75" x14ac:dyDescent="0.25">
      <c r="A5418" s="51">
        <v>104538</v>
      </c>
      <c r="B5418" s="30" t="s">
        <v>6742</v>
      </c>
      <c r="C5418" s="31" t="s">
        <v>28</v>
      </c>
      <c r="D5418" s="57">
        <v>0</v>
      </c>
      <c r="E5418" s="56">
        <v>0</v>
      </c>
    </row>
    <row r="5419" spans="1:5" ht="33.75" x14ac:dyDescent="0.25">
      <c r="A5419" s="51">
        <v>104570</v>
      </c>
      <c r="B5419" s="30" t="s">
        <v>6743</v>
      </c>
      <c r="C5419" s="31" t="s">
        <v>28</v>
      </c>
      <c r="D5419" s="57">
        <v>0</v>
      </c>
      <c r="E5419" s="56">
        <v>0</v>
      </c>
    </row>
    <row r="5420" spans="1:5" ht="33.75" x14ac:dyDescent="0.25">
      <c r="A5420" s="51">
        <v>104565</v>
      </c>
      <c r="B5420" s="30" t="s">
        <v>6744</v>
      </c>
      <c r="C5420" s="31" t="s">
        <v>28</v>
      </c>
      <c r="D5420" s="57">
        <v>0</v>
      </c>
      <c r="E5420" s="56">
        <v>0</v>
      </c>
    </row>
    <row r="5421" spans="1:5" ht="33.75" x14ac:dyDescent="0.25">
      <c r="A5421" s="51">
        <v>104567</v>
      </c>
      <c r="B5421" s="30" t="s">
        <v>6745</v>
      </c>
      <c r="C5421" s="31" t="s">
        <v>28</v>
      </c>
      <c r="D5421" s="57">
        <v>0</v>
      </c>
      <c r="E5421" s="56">
        <v>0</v>
      </c>
    </row>
    <row r="5422" spans="1:5" ht="33.75" x14ac:dyDescent="0.25">
      <c r="A5422" s="51">
        <v>104569</v>
      </c>
      <c r="B5422" s="30" t="s">
        <v>6746</v>
      </c>
      <c r="C5422" s="31" t="s">
        <v>28</v>
      </c>
      <c r="D5422" s="57">
        <v>0</v>
      </c>
      <c r="E5422" s="56">
        <v>0</v>
      </c>
    </row>
    <row r="5423" spans="1:5" ht="33.75" x14ac:dyDescent="0.25">
      <c r="A5423" s="51">
        <v>96843</v>
      </c>
      <c r="B5423" s="30" t="s">
        <v>3827</v>
      </c>
      <c r="C5423" s="31" t="s">
        <v>28</v>
      </c>
      <c r="D5423" s="57">
        <v>29.08</v>
      </c>
      <c r="E5423" s="56">
        <v>29.93</v>
      </c>
    </row>
    <row r="5424" spans="1:5" ht="33.75" x14ac:dyDescent="0.25">
      <c r="A5424" s="51">
        <v>96847</v>
      </c>
      <c r="B5424" s="30" t="s">
        <v>3831</v>
      </c>
      <c r="C5424" s="31" t="s">
        <v>28</v>
      </c>
      <c r="D5424" s="57">
        <v>36.85</v>
      </c>
      <c r="E5424" s="56">
        <v>37.86</v>
      </c>
    </row>
    <row r="5425" spans="1:5" ht="33.75" x14ac:dyDescent="0.25">
      <c r="A5425" s="51">
        <v>96844</v>
      </c>
      <c r="B5425" s="30" t="s">
        <v>3828</v>
      </c>
      <c r="C5425" s="31" t="s">
        <v>28</v>
      </c>
      <c r="D5425" s="57">
        <v>33.53</v>
      </c>
      <c r="E5425" s="56">
        <v>34.46</v>
      </c>
    </row>
    <row r="5426" spans="1:5" ht="33.75" x14ac:dyDescent="0.25">
      <c r="A5426" s="51">
        <v>96839</v>
      </c>
      <c r="B5426" s="30" t="s">
        <v>3823</v>
      </c>
      <c r="C5426" s="31" t="s">
        <v>28</v>
      </c>
      <c r="D5426" s="57">
        <v>25.96</v>
      </c>
      <c r="E5426" s="56">
        <v>26.76</v>
      </c>
    </row>
    <row r="5427" spans="1:5" ht="33.75" x14ac:dyDescent="0.25">
      <c r="A5427" s="51">
        <v>104574</v>
      </c>
      <c r="B5427" s="30" t="s">
        <v>6747</v>
      </c>
      <c r="C5427" s="31" t="s">
        <v>28</v>
      </c>
      <c r="D5427" s="57">
        <v>0</v>
      </c>
      <c r="E5427" s="56">
        <v>0</v>
      </c>
    </row>
    <row r="5428" spans="1:5" ht="33.75" x14ac:dyDescent="0.25">
      <c r="A5428" s="51">
        <v>104575</v>
      </c>
      <c r="B5428" s="30" t="s">
        <v>6748</v>
      </c>
      <c r="C5428" s="31" t="s">
        <v>28</v>
      </c>
      <c r="D5428" s="57">
        <v>0</v>
      </c>
      <c r="E5428" s="56">
        <v>0</v>
      </c>
    </row>
    <row r="5429" spans="1:5" ht="33.75" x14ac:dyDescent="0.25">
      <c r="A5429" s="51">
        <v>104573</v>
      </c>
      <c r="B5429" s="30" t="s">
        <v>6749</v>
      </c>
      <c r="C5429" s="31" t="s">
        <v>28</v>
      </c>
      <c r="D5429" s="57">
        <v>0</v>
      </c>
      <c r="E5429" s="56">
        <v>0</v>
      </c>
    </row>
    <row r="5430" spans="1:5" ht="33.75" x14ac:dyDescent="0.25">
      <c r="A5430" s="51">
        <v>96805</v>
      </c>
      <c r="B5430" s="30" t="s">
        <v>3792</v>
      </c>
      <c r="C5430" s="31" t="s">
        <v>28</v>
      </c>
      <c r="D5430" s="57">
        <v>221.46</v>
      </c>
      <c r="E5430" s="56">
        <v>223.05</v>
      </c>
    </row>
    <row r="5431" spans="1:5" ht="33.75" x14ac:dyDescent="0.25">
      <c r="A5431" s="51">
        <v>96802</v>
      </c>
      <c r="B5431" s="30" t="s">
        <v>3789</v>
      </c>
      <c r="C5431" s="31" t="s">
        <v>28</v>
      </c>
      <c r="D5431" s="57">
        <v>430.89</v>
      </c>
      <c r="E5431" s="56">
        <v>432.09</v>
      </c>
    </row>
    <row r="5432" spans="1:5" ht="33.75" x14ac:dyDescent="0.25">
      <c r="A5432" s="51">
        <v>96806</v>
      </c>
      <c r="B5432" s="30" t="s">
        <v>3793</v>
      </c>
      <c r="C5432" s="31" t="s">
        <v>28</v>
      </c>
      <c r="D5432" s="57">
        <v>84.24</v>
      </c>
      <c r="E5432" s="56">
        <v>85.63</v>
      </c>
    </row>
    <row r="5433" spans="1:5" ht="33.75" x14ac:dyDescent="0.25">
      <c r="A5433" s="51">
        <v>96803</v>
      </c>
      <c r="B5433" s="30" t="s">
        <v>3790</v>
      </c>
      <c r="C5433" s="31" t="s">
        <v>28</v>
      </c>
      <c r="D5433" s="57">
        <v>77.5</v>
      </c>
      <c r="E5433" s="56">
        <v>78.48</v>
      </c>
    </row>
    <row r="5434" spans="1:5" ht="45" x14ac:dyDescent="0.25">
      <c r="A5434" s="51">
        <v>96807</v>
      </c>
      <c r="B5434" s="30" t="s">
        <v>3794</v>
      </c>
      <c r="C5434" s="31" t="s">
        <v>28</v>
      </c>
      <c r="D5434" s="57">
        <v>134.63</v>
      </c>
      <c r="E5434" s="56">
        <v>137.36000000000001</v>
      </c>
    </row>
    <row r="5435" spans="1:5" ht="45" x14ac:dyDescent="0.25">
      <c r="A5435" s="51">
        <v>96804</v>
      </c>
      <c r="B5435" s="30" t="s">
        <v>3791</v>
      </c>
      <c r="C5435" s="31" t="s">
        <v>28</v>
      </c>
      <c r="D5435" s="57">
        <v>123.84</v>
      </c>
      <c r="E5435" s="56">
        <v>126.16</v>
      </c>
    </row>
    <row r="5436" spans="1:5" ht="33.75" x14ac:dyDescent="0.25">
      <c r="A5436" s="51">
        <v>96829</v>
      </c>
      <c r="B5436" s="30" t="s">
        <v>3815</v>
      </c>
      <c r="C5436" s="31" t="s">
        <v>28</v>
      </c>
      <c r="D5436" s="57">
        <v>18.62</v>
      </c>
      <c r="E5436" s="56">
        <v>18.93</v>
      </c>
    </row>
    <row r="5437" spans="1:5" ht="33.75" x14ac:dyDescent="0.25">
      <c r="A5437" s="51">
        <v>96833</v>
      </c>
      <c r="B5437" s="30" t="s">
        <v>3818</v>
      </c>
      <c r="C5437" s="31" t="s">
        <v>28</v>
      </c>
      <c r="D5437" s="57">
        <v>23.81</v>
      </c>
      <c r="E5437" s="56">
        <v>24.15</v>
      </c>
    </row>
    <row r="5438" spans="1:5" ht="33.75" x14ac:dyDescent="0.25">
      <c r="A5438" s="51">
        <v>96836</v>
      </c>
      <c r="B5438" s="30" t="s">
        <v>3820</v>
      </c>
      <c r="C5438" s="31" t="s">
        <v>28</v>
      </c>
      <c r="D5438" s="57">
        <v>34.119999999999997</v>
      </c>
      <c r="E5438" s="56">
        <v>34.56</v>
      </c>
    </row>
    <row r="5439" spans="1:5" ht="33.75" x14ac:dyDescent="0.25">
      <c r="A5439" s="51">
        <v>104576</v>
      </c>
      <c r="B5439" s="30" t="s">
        <v>4187</v>
      </c>
      <c r="C5439" s="31" t="s">
        <v>28</v>
      </c>
      <c r="D5439" s="57">
        <v>16.07</v>
      </c>
      <c r="E5439" s="56">
        <v>16.5</v>
      </c>
    </row>
    <row r="5440" spans="1:5" ht="33.75" x14ac:dyDescent="0.25">
      <c r="A5440" s="51">
        <v>104577</v>
      </c>
      <c r="B5440" s="30" t="s">
        <v>4188</v>
      </c>
      <c r="C5440" s="31" t="s">
        <v>28</v>
      </c>
      <c r="D5440" s="57">
        <v>21.74</v>
      </c>
      <c r="E5440" s="56">
        <v>22.22</v>
      </c>
    </row>
    <row r="5441" spans="1:5" ht="33.75" x14ac:dyDescent="0.25">
      <c r="A5441" s="51">
        <v>104578</v>
      </c>
      <c r="B5441" s="30" t="s">
        <v>4189</v>
      </c>
      <c r="C5441" s="31" t="s">
        <v>28</v>
      </c>
      <c r="D5441" s="57">
        <v>23.3</v>
      </c>
      <c r="E5441" s="56">
        <v>23.82</v>
      </c>
    </row>
    <row r="5442" spans="1:5" ht="33.75" x14ac:dyDescent="0.25">
      <c r="A5442" s="51">
        <v>104580</v>
      </c>
      <c r="B5442" s="30" t="s">
        <v>6750</v>
      </c>
      <c r="C5442" s="31" t="s">
        <v>28</v>
      </c>
      <c r="D5442" s="57">
        <v>20.329999999999998</v>
      </c>
      <c r="E5442" s="56">
        <v>20.74</v>
      </c>
    </row>
    <row r="5443" spans="1:5" ht="33.75" x14ac:dyDescent="0.25">
      <c r="A5443" s="51">
        <v>104579</v>
      </c>
      <c r="B5443" s="30" t="s">
        <v>4190</v>
      </c>
      <c r="C5443" s="31" t="s">
        <v>28</v>
      </c>
      <c r="D5443" s="57">
        <v>30.67</v>
      </c>
      <c r="E5443" s="56">
        <v>31.28</v>
      </c>
    </row>
    <row r="5444" spans="1:5" ht="22.5" x14ac:dyDescent="0.25">
      <c r="A5444" s="51">
        <v>96823</v>
      </c>
      <c r="B5444" s="30" t="s">
        <v>3810</v>
      </c>
      <c r="C5444" s="31" t="s">
        <v>28</v>
      </c>
      <c r="D5444" s="57">
        <v>11.34</v>
      </c>
      <c r="E5444" s="56">
        <v>11.61</v>
      </c>
    </row>
    <row r="5445" spans="1:5" ht="22.5" x14ac:dyDescent="0.25">
      <c r="A5445" s="51">
        <v>96826</v>
      </c>
      <c r="B5445" s="30" t="s">
        <v>3812</v>
      </c>
      <c r="C5445" s="31" t="s">
        <v>28</v>
      </c>
      <c r="D5445" s="57">
        <v>13.13</v>
      </c>
      <c r="E5445" s="56">
        <v>13.46</v>
      </c>
    </row>
    <row r="5446" spans="1:5" ht="22.5" x14ac:dyDescent="0.25">
      <c r="A5446" s="51">
        <v>96830</v>
      </c>
      <c r="B5446" s="30" t="s">
        <v>3816</v>
      </c>
      <c r="C5446" s="31" t="s">
        <v>28</v>
      </c>
      <c r="D5446" s="57">
        <v>20.86</v>
      </c>
      <c r="E5446" s="56">
        <v>21.26</v>
      </c>
    </row>
    <row r="5447" spans="1:5" ht="22.5" x14ac:dyDescent="0.25">
      <c r="A5447" s="51">
        <v>96834</v>
      </c>
      <c r="B5447" s="30" t="s">
        <v>3819</v>
      </c>
      <c r="C5447" s="31" t="s">
        <v>28</v>
      </c>
      <c r="D5447" s="57">
        <v>28.33</v>
      </c>
      <c r="E5447" s="56">
        <v>28.82</v>
      </c>
    </row>
    <row r="5448" spans="1:5" ht="22.5" x14ac:dyDescent="0.25">
      <c r="A5448" s="51">
        <v>104581</v>
      </c>
      <c r="B5448" s="30" t="s">
        <v>12528</v>
      </c>
      <c r="C5448" s="31" t="s">
        <v>28</v>
      </c>
      <c r="D5448" s="57">
        <v>14.68</v>
      </c>
      <c r="E5448" s="56">
        <v>15.08</v>
      </c>
    </row>
    <row r="5449" spans="1:5" ht="22.5" x14ac:dyDescent="0.25">
      <c r="A5449" s="51">
        <v>104582</v>
      </c>
      <c r="B5449" s="30" t="s">
        <v>12529</v>
      </c>
      <c r="C5449" s="31" t="s">
        <v>28</v>
      </c>
      <c r="D5449" s="57">
        <v>18.77</v>
      </c>
      <c r="E5449" s="56">
        <v>19.239999999999998</v>
      </c>
    </row>
    <row r="5450" spans="1:5" ht="22.5" x14ac:dyDescent="0.25">
      <c r="A5450" s="51">
        <v>104583</v>
      </c>
      <c r="B5450" s="30" t="s">
        <v>12530</v>
      </c>
      <c r="C5450" s="31" t="s">
        <v>28</v>
      </c>
      <c r="D5450" s="57">
        <v>30.38</v>
      </c>
      <c r="E5450" s="56">
        <v>30.94</v>
      </c>
    </row>
    <row r="5451" spans="1:5" ht="22.5" x14ac:dyDescent="0.25">
      <c r="A5451" s="51">
        <v>104584</v>
      </c>
      <c r="B5451" s="30" t="s">
        <v>12531</v>
      </c>
      <c r="C5451" s="31" t="s">
        <v>28</v>
      </c>
      <c r="D5451" s="57">
        <v>36.409999999999997</v>
      </c>
      <c r="E5451" s="56">
        <v>37.1</v>
      </c>
    </row>
    <row r="5452" spans="1:5" ht="22.5" x14ac:dyDescent="0.25">
      <c r="A5452" s="51">
        <v>104585</v>
      </c>
      <c r="B5452" s="30" t="s">
        <v>6751</v>
      </c>
      <c r="C5452" s="31" t="s">
        <v>28</v>
      </c>
      <c r="D5452" s="57">
        <v>0</v>
      </c>
      <c r="E5452" s="56">
        <v>0</v>
      </c>
    </row>
    <row r="5453" spans="1:5" ht="22.5" x14ac:dyDescent="0.25">
      <c r="A5453" s="51">
        <v>104587</v>
      </c>
      <c r="B5453" s="30" t="s">
        <v>6752</v>
      </c>
      <c r="C5453" s="31" t="s">
        <v>28</v>
      </c>
      <c r="D5453" s="57">
        <v>0</v>
      </c>
      <c r="E5453" s="56">
        <v>0</v>
      </c>
    </row>
    <row r="5454" spans="1:5" ht="22.5" x14ac:dyDescent="0.25">
      <c r="A5454" s="51">
        <v>104586</v>
      </c>
      <c r="B5454" s="30" t="s">
        <v>6753</v>
      </c>
      <c r="C5454" s="31" t="s">
        <v>28</v>
      </c>
      <c r="D5454" s="57">
        <v>0</v>
      </c>
      <c r="E5454" s="56">
        <v>0</v>
      </c>
    </row>
    <row r="5455" spans="1:5" ht="33.75" x14ac:dyDescent="0.25">
      <c r="A5455" s="51">
        <v>96798</v>
      </c>
      <c r="B5455" s="30" t="s">
        <v>3785</v>
      </c>
      <c r="C5455" s="31" t="s">
        <v>25</v>
      </c>
      <c r="D5455" s="57">
        <v>8.25</v>
      </c>
      <c r="E5455" s="56">
        <v>8.42</v>
      </c>
    </row>
    <row r="5456" spans="1:5" ht="33.75" x14ac:dyDescent="0.25">
      <c r="A5456" s="51">
        <v>96799</v>
      </c>
      <c r="B5456" s="30" t="s">
        <v>3786</v>
      </c>
      <c r="C5456" s="31" t="s">
        <v>25</v>
      </c>
      <c r="D5456" s="57">
        <v>10.57</v>
      </c>
      <c r="E5456" s="56">
        <v>10.8</v>
      </c>
    </row>
    <row r="5457" spans="1:5" ht="33.75" x14ac:dyDescent="0.25">
      <c r="A5457" s="51">
        <v>96800</v>
      </c>
      <c r="B5457" s="30" t="s">
        <v>3787</v>
      </c>
      <c r="C5457" s="31" t="s">
        <v>25</v>
      </c>
      <c r="D5457" s="57">
        <v>14.41</v>
      </c>
      <c r="E5457" s="56">
        <v>14.69</v>
      </c>
    </row>
    <row r="5458" spans="1:5" ht="33.75" x14ac:dyDescent="0.25">
      <c r="A5458" s="51">
        <v>96801</v>
      </c>
      <c r="B5458" s="30" t="s">
        <v>3788</v>
      </c>
      <c r="C5458" s="31" t="s">
        <v>25</v>
      </c>
      <c r="D5458" s="57">
        <v>21.91</v>
      </c>
      <c r="E5458" s="56">
        <v>22.27</v>
      </c>
    </row>
    <row r="5459" spans="1:5" ht="33.75" x14ac:dyDescent="0.25">
      <c r="A5459" s="51">
        <v>104539</v>
      </c>
      <c r="B5459" s="30" t="s">
        <v>6754</v>
      </c>
      <c r="C5459" s="31" t="s">
        <v>28</v>
      </c>
      <c r="D5459" s="57">
        <v>0</v>
      </c>
      <c r="E5459" s="56">
        <v>0</v>
      </c>
    </row>
    <row r="5460" spans="1:5" ht="33.75" x14ac:dyDescent="0.25">
      <c r="A5460" s="51">
        <v>104541</v>
      </c>
      <c r="B5460" s="30" t="s">
        <v>6755</v>
      </c>
      <c r="C5460" s="31" t="s">
        <v>28</v>
      </c>
      <c r="D5460" s="57">
        <v>0</v>
      </c>
      <c r="E5460" s="56">
        <v>0</v>
      </c>
    </row>
    <row r="5461" spans="1:5" ht="33.75" x14ac:dyDescent="0.25">
      <c r="A5461" s="51">
        <v>104540</v>
      </c>
      <c r="B5461" s="30" t="s">
        <v>6756</v>
      </c>
      <c r="C5461" s="31" t="s">
        <v>28</v>
      </c>
      <c r="D5461" s="57">
        <v>0</v>
      </c>
      <c r="E5461" s="56">
        <v>0</v>
      </c>
    </row>
    <row r="5462" spans="1:5" ht="33.75" x14ac:dyDescent="0.25">
      <c r="A5462" s="51">
        <v>104543</v>
      </c>
      <c r="B5462" s="30" t="s">
        <v>6757</v>
      </c>
      <c r="C5462" s="31" t="s">
        <v>28</v>
      </c>
      <c r="D5462" s="57">
        <v>0</v>
      </c>
      <c r="E5462" s="56">
        <v>0</v>
      </c>
    </row>
    <row r="5463" spans="1:5" ht="33.75" x14ac:dyDescent="0.25">
      <c r="A5463" s="51">
        <v>104544</v>
      </c>
      <c r="B5463" s="30" t="s">
        <v>6758</v>
      </c>
      <c r="C5463" s="31" t="s">
        <v>28</v>
      </c>
      <c r="D5463" s="57">
        <v>0</v>
      </c>
      <c r="E5463" s="56">
        <v>0</v>
      </c>
    </row>
    <row r="5464" spans="1:5" ht="33.75" x14ac:dyDescent="0.25">
      <c r="A5464" s="51">
        <v>104545</v>
      </c>
      <c r="B5464" s="30" t="s">
        <v>6759</v>
      </c>
      <c r="C5464" s="31" t="s">
        <v>28</v>
      </c>
      <c r="D5464" s="57">
        <v>0</v>
      </c>
      <c r="E5464" s="56">
        <v>0</v>
      </c>
    </row>
    <row r="5465" spans="1:5" ht="33.75" x14ac:dyDescent="0.25">
      <c r="A5465" s="51">
        <v>104542</v>
      </c>
      <c r="B5465" s="30" t="s">
        <v>6760</v>
      </c>
      <c r="C5465" s="31" t="s">
        <v>28</v>
      </c>
      <c r="D5465" s="57">
        <v>0</v>
      </c>
      <c r="E5465" s="56">
        <v>0</v>
      </c>
    </row>
    <row r="5466" spans="1:5" ht="33.75" x14ac:dyDescent="0.25">
      <c r="A5466" s="51">
        <v>104592</v>
      </c>
      <c r="B5466" s="30" t="s">
        <v>6761</v>
      </c>
      <c r="C5466" s="31" t="s">
        <v>28</v>
      </c>
      <c r="D5466" s="57">
        <v>0</v>
      </c>
      <c r="E5466" s="56">
        <v>0</v>
      </c>
    </row>
    <row r="5467" spans="1:5" ht="33.75" x14ac:dyDescent="0.25">
      <c r="A5467" s="51">
        <v>104548</v>
      </c>
      <c r="B5467" s="30" t="s">
        <v>6762</v>
      </c>
      <c r="C5467" s="31" t="s">
        <v>28</v>
      </c>
      <c r="D5467" s="57">
        <v>0</v>
      </c>
      <c r="E5467" s="56">
        <v>0</v>
      </c>
    </row>
    <row r="5468" spans="1:5" ht="33.75" x14ac:dyDescent="0.25">
      <c r="A5468" s="51">
        <v>104546</v>
      </c>
      <c r="B5468" s="30" t="s">
        <v>6763</v>
      </c>
      <c r="C5468" s="31" t="s">
        <v>28</v>
      </c>
      <c r="D5468" s="57">
        <v>0</v>
      </c>
      <c r="E5468" s="56">
        <v>0</v>
      </c>
    </row>
    <row r="5469" spans="1:5" ht="33.75" x14ac:dyDescent="0.25">
      <c r="A5469" s="51">
        <v>104549</v>
      </c>
      <c r="B5469" s="30" t="s">
        <v>6764</v>
      </c>
      <c r="C5469" s="31" t="s">
        <v>28</v>
      </c>
      <c r="D5469" s="57">
        <v>0</v>
      </c>
      <c r="E5469" s="56">
        <v>0</v>
      </c>
    </row>
    <row r="5470" spans="1:5" ht="33.75" x14ac:dyDescent="0.25">
      <c r="A5470" s="51">
        <v>104550</v>
      </c>
      <c r="B5470" s="30" t="s">
        <v>6765</v>
      </c>
      <c r="C5470" s="31" t="s">
        <v>28</v>
      </c>
      <c r="D5470" s="57">
        <v>0</v>
      </c>
      <c r="E5470" s="56">
        <v>0</v>
      </c>
    </row>
    <row r="5471" spans="1:5" ht="33.75" x14ac:dyDescent="0.25">
      <c r="A5471" s="51">
        <v>104552</v>
      </c>
      <c r="B5471" s="30" t="s">
        <v>6766</v>
      </c>
      <c r="C5471" s="31" t="s">
        <v>28</v>
      </c>
      <c r="D5471" s="57">
        <v>0</v>
      </c>
      <c r="E5471" s="56">
        <v>0</v>
      </c>
    </row>
    <row r="5472" spans="1:5" ht="33.75" x14ac:dyDescent="0.25">
      <c r="A5472" s="51">
        <v>104551</v>
      </c>
      <c r="B5472" s="30" t="s">
        <v>6767</v>
      </c>
      <c r="C5472" s="31" t="s">
        <v>28</v>
      </c>
      <c r="D5472" s="57">
        <v>0</v>
      </c>
      <c r="E5472" s="56">
        <v>0</v>
      </c>
    </row>
    <row r="5473" spans="1:5" ht="33.75" x14ac:dyDescent="0.25">
      <c r="A5473" s="51">
        <v>104553</v>
      </c>
      <c r="B5473" s="30" t="s">
        <v>6768</v>
      </c>
      <c r="C5473" s="31" t="s">
        <v>28</v>
      </c>
      <c r="D5473" s="57">
        <v>0</v>
      </c>
      <c r="E5473" s="56">
        <v>0</v>
      </c>
    </row>
    <row r="5474" spans="1:5" ht="33.75" x14ac:dyDescent="0.25">
      <c r="A5474" s="51">
        <v>104554</v>
      </c>
      <c r="B5474" s="30" t="s">
        <v>6769</v>
      </c>
      <c r="C5474" s="31" t="s">
        <v>28</v>
      </c>
      <c r="D5474" s="57">
        <v>0</v>
      </c>
      <c r="E5474" s="56">
        <v>0</v>
      </c>
    </row>
    <row r="5475" spans="1:5" ht="33.75" x14ac:dyDescent="0.25">
      <c r="A5475" s="51">
        <v>104555</v>
      </c>
      <c r="B5475" s="30" t="s">
        <v>6770</v>
      </c>
      <c r="C5475" s="31" t="s">
        <v>28</v>
      </c>
      <c r="D5475" s="57">
        <v>0</v>
      </c>
      <c r="E5475" s="56">
        <v>0</v>
      </c>
    </row>
    <row r="5476" spans="1:5" ht="33.75" x14ac:dyDescent="0.25">
      <c r="A5476" s="51">
        <v>104556</v>
      </c>
      <c r="B5476" s="30" t="s">
        <v>6771</v>
      </c>
      <c r="C5476" s="31" t="s">
        <v>28</v>
      </c>
      <c r="D5476" s="57">
        <v>0</v>
      </c>
      <c r="E5476" s="56">
        <v>0</v>
      </c>
    </row>
    <row r="5477" spans="1:5" ht="33.75" x14ac:dyDescent="0.25">
      <c r="A5477" s="51">
        <v>104558</v>
      </c>
      <c r="B5477" s="30" t="s">
        <v>6772</v>
      </c>
      <c r="C5477" s="31" t="s">
        <v>28</v>
      </c>
      <c r="D5477" s="57">
        <v>0</v>
      </c>
      <c r="E5477" s="56">
        <v>0</v>
      </c>
    </row>
    <row r="5478" spans="1:5" ht="33.75" x14ac:dyDescent="0.25">
      <c r="A5478" s="51">
        <v>104559</v>
      </c>
      <c r="B5478" s="30" t="s">
        <v>6773</v>
      </c>
      <c r="C5478" s="31" t="s">
        <v>28</v>
      </c>
      <c r="D5478" s="57">
        <v>0</v>
      </c>
      <c r="E5478" s="56">
        <v>0</v>
      </c>
    </row>
    <row r="5479" spans="1:5" ht="33.75" x14ac:dyDescent="0.25">
      <c r="A5479" s="51">
        <v>104560</v>
      </c>
      <c r="B5479" s="30" t="s">
        <v>6774</v>
      </c>
      <c r="C5479" s="31" t="s">
        <v>28</v>
      </c>
      <c r="D5479" s="57">
        <v>0</v>
      </c>
      <c r="E5479" s="56">
        <v>0</v>
      </c>
    </row>
    <row r="5480" spans="1:5" ht="33.75" x14ac:dyDescent="0.25">
      <c r="A5480" s="51">
        <v>104557</v>
      </c>
      <c r="B5480" s="30" t="s">
        <v>6775</v>
      </c>
      <c r="C5480" s="31" t="s">
        <v>28</v>
      </c>
      <c r="D5480" s="57">
        <v>0</v>
      </c>
      <c r="E5480" s="56">
        <v>0</v>
      </c>
    </row>
    <row r="5481" spans="1:5" ht="33.75" x14ac:dyDescent="0.25">
      <c r="A5481" s="51">
        <v>104561</v>
      </c>
      <c r="B5481" s="30" t="s">
        <v>6776</v>
      </c>
      <c r="C5481" s="31" t="s">
        <v>28</v>
      </c>
      <c r="D5481" s="57">
        <v>0</v>
      </c>
      <c r="E5481" s="56">
        <v>0</v>
      </c>
    </row>
    <row r="5482" spans="1:5" ht="33.75" x14ac:dyDescent="0.25">
      <c r="A5482" s="51">
        <v>104562</v>
      </c>
      <c r="B5482" s="30" t="s">
        <v>6777</v>
      </c>
      <c r="C5482" s="31" t="s">
        <v>28</v>
      </c>
      <c r="D5482" s="57">
        <v>0</v>
      </c>
      <c r="E5482" s="56">
        <v>0</v>
      </c>
    </row>
    <row r="5483" spans="1:5" ht="33.75" x14ac:dyDescent="0.25">
      <c r="A5483" s="51">
        <v>96860</v>
      </c>
      <c r="B5483" s="30" t="s">
        <v>3840</v>
      </c>
      <c r="C5483" s="31" t="s">
        <v>28</v>
      </c>
      <c r="D5483" s="57">
        <v>29.98</v>
      </c>
      <c r="E5483" s="56">
        <v>30.76</v>
      </c>
    </row>
    <row r="5484" spans="1:5" ht="33.75" x14ac:dyDescent="0.25">
      <c r="A5484" s="51">
        <v>96862</v>
      </c>
      <c r="B5484" s="30" t="s">
        <v>3841</v>
      </c>
      <c r="C5484" s="31" t="s">
        <v>28</v>
      </c>
      <c r="D5484" s="57">
        <v>36.89</v>
      </c>
      <c r="E5484" s="56">
        <v>37.83</v>
      </c>
    </row>
    <row r="5485" spans="1:5" ht="33.75" x14ac:dyDescent="0.25">
      <c r="A5485" s="51">
        <v>96864</v>
      </c>
      <c r="B5485" s="30" t="s">
        <v>3843</v>
      </c>
      <c r="C5485" s="31" t="s">
        <v>28</v>
      </c>
      <c r="D5485" s="57">
        <v>52.38</v>
      </c>
      <c r="E5485" s="56">
        <v>53.49</v>
      </c>
    </row>
    <row r="5486" spans="1:5" ht="33.75" x14ac:dyDescent="0.25">
      <c r="A5486" s="51">
        <v>96866</v>
      </c>
      <c r="B5486" s="30" t="s">
        <v>3845</v>
      </c>
      <c r="C5486" s="31" t="s">
        <v>28</v>
      </c>
      <c r="D5486" s="57">
        <v>68.23</v>
      </c>
      <c r="E5486" s="56">
        <v>69.61</v>
      </c>
    </row>
    <row r="5487" spans="1:5" ht="22.5" x14ac:dyDescent="0.25">
      <c r="A5487" s="51">
        <v>96868</v>
      </c>
      <c r="B5487" s="30" t="s">
        <v>3846</v>
      </c>
      <c r="C5487" s="31" t="s">
        <v>28</v>
      </c>
      <c r="D5487" s="57">
        <v>19.54</v>
      </c>
      <c r="E5487" s="56">
        <v>20.09</v>
      </c>
    </row>
    <row r="5488" spans="1:5" ht="22.5" x14ac:dyDescent="0.25">
      <c r="A5488" s="51">
        <v>96869</v>
      </c>
      <c r="B5488" s="30" t="s">
        <v>3847</v>
      </c>
      <c r="C5488" s="31" t="s">
        <v>28</v>
      </c>
      <c r="D5488" s="57">
        <v>30.17</v>
      </c>
      <c r="E5488" s="56">
        <v>30.82</v>
      </c>
    </row>
    <row r="5489" spans="1:5" ht="22.5" x14ac:dyDescent="0.25">
      <c r="A5489" s="51">
        <v>96870</v>
      </c>
      <c r="B5489" s="30" t="s">
        <v>3848</v>
      </c>
      <c r="C5489" s="31" t="s">
        <v>28</v>
      </c>
      <c r="D5489" s="57">
        <v>45.55</v>
      </c>
      <c r="E5489" s="56">
        <v>46.33</v>
      </c>
    </row>
    <row r="5490" spans="1:5" ht="22.5" x14ac:dyDescent="0.25">
      <c r="A5490" s="51">
        <v>96871</v>
      </c>
      <c r="B5490" s="30" t="s">
        <v>3849</v>
      </c>
      <c r="C5490" s="31" t="s">
        <v>28</v>
      </c>
      <c r="D5490" s="57">
        <v>51.99</v>
      </c>
      <c r="E5490" s="56">
        <v>52.95</v>
      </c>
    </row>
    <row r="5491" spans="1:5" ht="33.75" x14ac:dyDescent="0.25">
      <c r="A5491" s="51">
        <v>96861</v>
      </c>
      <c r="B5491" s="30" t="s">
        <v>4932</v>
      </c>
      <c r="C5491" s="31" t="s">
        <v>28</v>
      </c>
      <c r="D5491" s="57">
        <v>37.92</v>
      </c>
      <c r="E5491" s="56">
        <v>38.89</v>
      </c>
    </row>
    <row r="5492" spans="1:5" ht="33.75" x14ac:dyDescent="0.25">
      <c r="A5492" s="51">
        <v>96863</v>
      </c>
      <c r="B5492" s="30" t="s">
        <v>3842</v>
      </c>
      <c r="C5492" s="31" t="s">
        <v>28</v>
      </c>
      <c r="D5492" s="57">
        <v>38.770000000000003</v>
      </c>
      <c r="E5492" s="56">
        <v>39.83</v>
      </c>
    </row>
    <row r="5493" spans="1:5" ht="33.75" x14ac:dyDescent="0.25">
      <c r="A5493" s="51">
        <v>96865</v>
      </c>
      <c r="B5493" s="30" t="s">
        <v>3844</v>
      </c>
      <c r="C5493" s="31" t="s">
        <v>28</v>
      </c>
      <c r="D5493" s="57">
        <v>45.73</v>
      </c>
      <c r="E5493" s="56">
        <v>47</v>
      </c>
    </row>
    <row r="5494" spans="1:5" ht="33.75" x14ac:dyDescent="0.25">
      <c r="A5494" s="51">
        <v>96814</v>
      </c>
      <c r="B5494" s="30" t="s">
        <v>3801</v>
      </c>
      <c r="C5494" s="31" t="s">
        <v>28</v>
      </c>
      <c r="D5494" s="57">
        <v>16.07</v>
      </c>
      <c r="E5494" s="56">
        <v>16.5</v>
      </c>
    </row>
    <row r="5495" spans="1:5" ht="33.75" x14ac:dyDescent="0.25">
      <c r="A5495" s="51">
        <v>96818</v>
      </c>
      <c r="B5495" s="30" t="s">
        <v>3805</v>
      </c>
      <c r="C5495" s="31" t="s">
        <v>28</v>
      </c>
      <c r="D5495" s="57">
        <v>21.74</v>
      </c>
      <c r="E5495" s="56">
        <v>22.22</v>
      </c>
    </row>
    <row r="5496" spans="1:5" ht="33.75" x14ac:dyDescent="0.25">
      <c r="A5496" s="51">
        <v>96819</v>
      </c>
      <c r="B5496" s="30" t="s">
        <v>3806</v>
      </c>
      <c r="C5496" s="31" t="s">
        <v>28</v>
      </c>
      <c r="D5496" s="57">
        <v>23.3</v>
      </c>
      <c r="E5496" s="56">
        <v>23.82</v>
      </c>
    </row>
    <row r="5497" spans="1:5" ht="33.75" x14ac:dyDescent="0.25">
      <c r="A5497" s="51">
        <v>96822</v>
      </c>
      <c r="B5497" s="30" t="s">
        <v>3809</v>
      </c>
      <c r="C5497" s="31" t="s">
        <v>28</v>
      </c>
      <c r="D5497" s="57">
        <v>30.67</v>
      </c>
      <c r="E5497" s="56">
        <v>31.28</v>
      </c>
    </row>
    <row r="5498" spans="1:5" ht="22.5" x14ac:dyDescent="0.25">
      <c r="A5498" s="51">
        <v>96808</v>
      </c>
      <c r="B5498" s="30" t="s">
        <v>3795</v>
      </c>
      <c r="C5498" s="31" t="s">
        <v>28</v>
      </c>
      <c r="D5498" s="57">
        <v>16.95</v>
      </c>
      <c r="E5498" s="56">
        <v>17.48</v>
      </c>
    </row>
    <row r="5499" spans="1:5" ht="22.5" x14ac:dyDescent="0.25">
      <c r="A5499" s="51">
        <v>96811</v>
      </c>
      <c r="B5499" s="30" t="s">
        <v>3798</v>
      </c>
      <c r="C5499" s="31" t="s">
        <v>28</v>
      </c>
      <c r="D5499" s="57">
        <v>21.46</v>
      </c>
      <c r="E5499" s="56">
        <v>22.08</v>
      </c>
    </row>
    <row r="5500" spans="1:5" ht="22.5" x14ac:dyDescent="0.25">
      <c r="A5500" s="51">
        <v>96815</v>
      </c>
      <c r="B5500" s="30" t="s">
        <v>3802</v>
      </c>
      <c r="C5500" s="31" t="s">
        <v>28</v>
      </c>
      <c r="D5500" s="57">
        <v>33.590000000000003</v>
      </c>
      <c r="E5500" s="56">
        <v>34.340000000000003</v>
      </c>
    </row>
    <row r="5501" spans="1:5" ht="22.5" x14ac:dyDescent="0.25">
      <c r="A5501" s="51">
        <v>96820</v>
      </c>
      <c r="B5501" s="30" t="s">
        <v>3807</v>
      </c>
      <c r="C5501" s="31" t="s">
        <v>28</v>
      </c>
      <c r="D5501" s="57">
        <v>40.380000000000003</v>
      </c>
      <c r="E5501" s="56">
        <v>41.3</v>
      </c>
    </row>
    <row r="5502" spans="1:5" ht="22.5" x14ac:dyDescent="0.25">
      <c r="A5502" s="51">
        <v>96702</v>
      </c>
      <c r="B5502" s="30" t="s">
        <v>12532</v>
      </c>
      <c r="C5502" s="31" t="s">
        <v>28</v>
      </c>
      <c r="D5502" s="57">
        <v>12.19</v>
      </c>
      <c r="E5502" s="56">
        <v>12.57</v>
      </c>
    </row>
    <row r="5503" spans="1:5" ht="33.75" x14ac:dyDescent="0.25">
      <c r="A5503" s="51">
        <v>96662</v>
      </c>
      <c r="B5503" s="30" t="s">
        <v>12533</v>
      </c>
      <c r="C5503" s="31" t="s">
        <v>28</v>
      </c>
      <c r="D5503" s="57">
        <v>9.94</v>
      </c>
      <c r="E5503" s="56">
        <v>10.199999999999999</v>
      </c>
    </row>
    <row r="5504" spans="1:5" ht="22.5" x14ac:dyDescent="0.25">
      <c r="A5504" s="51">
        <v>96704</v>
      </c>
      <c r="B5504" s="30" t="s">
        <v>12534</v>
      </c>
      <c r="C5504" s="31" t="s">
        <v>28</v>
      </c>
      <c r="D5504" s="57">
        <v>21.82</v>
      </c>
      <c r="E5504" s="56">
        <v>22.26</v>
      </c>
    </row>
    <row r="5505" spans="1:5" ht="33.75" x14ac:dyDescent="0.25">
      <c r="A5505" s="51">
        <v>96664</v>
      </c>
      <c r="B5505" s="30" t="s">
        <v>12535</v>
      </c>
      <c r="C5505" s="31" t="s">
        <v>28</v>
      </c>
      <c r="D5505" s="57">
        <v>18.95</v>
      </c>
      <c r="E5505" s="56">
        <v>19.22</v>
      </c>
    </row>
    <row r="5506" spans="1:5" ht="33.75" x14ac:dyDescent="0.25">
      <c r="A5506" s="51">
        <v>104191</v>
      </c>
      <c r="B5506" s="30" t="s">
        <v>2125</v>
      </c>
      <c r="C5506" s="31" t="s">
        <v>28</v>
      </c>
      <c r="D5506" s="57">
        <v>10.94</v>
      </c>
      <c r="E5506" s="56">
        <v>11.3</v>
      </c>
    </row>
    <row r="5507" spans="1:5" ht="22.5" x14ac:dyDescent="0.25">
      <c r="A5507" s="51">
        <v>96700</v>
      </c>
      <c r="B5507" s="30" t="s">
        <v>12536</v>
      </c>
      <c r="C5507" s="31" t="s">
        <v>28</v>
      </c>
      <c r="D5507" s="57">
        <v>18.11</v>
      </c>
      <c r="E5507" s="56">
        <v>18.46</v>
      </c>
    </row>
    <row r="5508" spans="1:5" ht="33.75" x14ac:dyDescent="0.25">
      <c r="A5508" s="51">
        <v>96658</v>
      </c>
      <c r="B5508" s="30" t="s">
        <v>12537</v>
      </c>
      <c r="C5508" s="31" t="s">
        <v>28</v>
      </c>
      <c r="D5508" s="57">
        <v>16.420000000000002</v>
      </c>
      <c r="E5508" s="56">
        <v>16.670000000000002</v>
      </c>
    </row>
    <row r="5509" spans="1:5" ht="33.75" x14ac:dyDescent="0.25">
      <c r="A5509" s="51">
        <v>96641</v>
      </c>
      <c r="B5509" s="30" t="s">
        <v>12538</v>
      </c>
      <c r="C5509" s="31" t="s">
        <v>28</v>
      </c>
      <c r="D5509" s="57">
        <v>18.52</v>
      </c>
      <c r="E5509" s="56">
        <v>18.88</v>
      </c>
    </row>
    <row r="5510" spans="1:5" ht="33.75" x14ac:dyDescent="0.25">
      <c r="A5510" s="51">
        <v>96661</v>
      </c>
      <c r="B5510" s="30" t="s">
        <v>12539</v>
      </c>
      <c r="C5510" s="31" t="s">
        <v>28</v>
      </c>
      <c r="D5510" s="57">
        <v>35.11</v>
      </c>
      <c r="E5510" s="56">
        <v>35.369999999999997</v>
      </c>
    </row>
    <row r="5511" spans="1:5" ht="22.5" x14ac:dyDescent="0.25">
      <c r="A5511" s="51">
        <v>96699</v>
      </c>
      <c r="B5511" s="30" t="s">
        <v>12540</v>
      </c>
      <c r="C5511" s="31" t="s">
        <v>28</v>
      </c>
      <c r="D5511" s="57">
        <v>27.68</v>
      </c>
      <c r="E5511" s="56">
        <v>28.03</v>
      </c>
    </row>
    <row r="5512" spans="1:5" ht="33.75" x14ac:dyDescent="0.25">
      <c r="A5512" s="51">
        <v>96657</v>
      </c>
      <c r="B5512" s="30" t="s">
        <v>12541</v>
      </c>
      <c r="C5512" s="31" t="s">
        <v>28</v>
      </c>
      <c r="D5512" s="57">
        <v>25.99</v>
      </c>
      <c r="E5512" s="56">
        <v>26.24</v>
      </c>
    </row>
    <row r="5513" spans="1:5" ht="33.75" x14ac:dyDescent="0.25">
      <c r="A5513" s="51">
        <v>96640</v>
      </c>
      <c r="B5513" s="30" t="s">
        <v>12542</v>
      </c>
      <c r="C5513" s="31" t="s">
        <v>28</v>
      </c>
      <c r="D5513" s="57">
        <v>28.09</v>
      </c>
      <c r="E5513" s="56">
        <v>28.45</v>
      </c>
    </row>
    <row r="5514" spans="1:5" ht="33.75" x14ac:dyDescent="0.25">
      <c r="A5514" s="51">
        <v>96660</v>
      </c>
      <c r="B5514" s="30" t="s">
        <v>12543</v>
      </c>
      <c r="C5514" s="31" t="s">
        <v>28</v>
      </c>
      <c r="D5514" s="57">
        <v>35.450000000000003</v>
      </c>
      <c r="E5514" s="56">
        <v>35.71</v>
      </c>
    </row>
    <row r="5515" spans="1:5" ht="22.5" x14ac:dyDescent="0.25">
      <c r="A5515" s="51">
        <v>104196</v>
      </c>
      <c r="B5515" s="30" t="s">
        <v>2128</v>
      </c>
      <c r="C5515" s="31" t="s">
        <v>28</v>
      </c>
      <c r="D5515" s="57">
        <v>17.18</v>
      </c>
      <c r="E5515" s="56">
        <v>17.510000000000002</v>
      </c>
    </row>
    <row r="5516" spans="1:5" ht="22.5" x14ac:dyDescent="0.25">
      <c r="A5516" s="51">
        <v>104197</v>
      </c>
      <c r="B5516" s="30" t="s">
        <v>2129</v>
      </c>
      <c r="C5516" s="31" t="s">
        <v>28</v>
      </c>
      <c r="D5516" s="57">
        <v>32.01</v>
      </c>
      <c r="E5516" s="56">
        <v>32.799999999999997</v>
      </c>
    </row>
    <row r="5517" spans="1:5" ht="22.5" x14ac:dyDescent="0.25">
      <c r="A5517" s="51">
        <v>104198</v>
      </c>
      <c r="B5517" s="30" t="s">
        <v>2130</v>
      </c>
      <c r="C5517" s="31" t="s">
        <v>28</v>
      </c>
      <c r="D5517" s="57">
        <v>8.0299999999999994</v>
      </c>
      <c r="E5517" s="56">
        <v>8.36</v>
      </c>
    </row>
    <row r="5518" spans="1:5" ht="22.5" x14ac:dyDescent="0.25">
      <c r="A5518" s="51">
        <v>96685</v>
      </c>
      <c r="B5518" s="30" t="s">
        <v>12544</v>
      </c>
      <c r="C5518" s="31" t="s">
        <v>28</v>
      </c>
      <c r="D5518" s="57">
        <v>12.23</v>
      </c>
      <c r="E5518" s="56">
        <v>12.77</v>
      </c>
    </row>
    <row r="5519" spans="1:5" ht="33.75" x14ac:dyDescent="0.25">
      <c r="A5519" s="51">
        <v>96651</v>
      </c>
      <c r="B5519" s="30" t="s">
        <v>12545</v>
      </c>
      <c r="C5519" s="31" t="s">
        <v>28</v>
      </c>
      <c r="D5519" s="57">
        <v>9.6999999999999993</v>
      </c>
      <c r="E5519" s="56">
        <v>10.08</v>
      </c>
    </row>
    <row r="5520" spans="1:5" ht="33.75" x14ac:dyDescent="0.25">
      <c r="A5520" s="51">
        <v>96638</v>
      </c>
      <c r="B5520" s="30" t="s">
        <v>12546</v>
      </c>
      <c r="C5520" s="31" t="s">
        <v>28</v>
      </c>
      <c r="D5520" s="57">
        <v>16.75</v>
      </c>
      <c r="E5520" s="56">
        <v>17.54</v>
      </c>
    </row>
    <row r="5521" spans="1:5" ht="22.5" x14ac:dyDescent="0.25">
      <c r="A5521" s="51">
        <v>96687</v>
      </c>
      <c r="B5521" s="30" t="s">
        <v>12547</v>
      </c>
      <c r="C5521" s="31" t="s">
        <v>28</v>
      </c>
      <c r="D5521" s="57">
        <v>18.98</v>
      </c>
      <c r="E5521" s="56">
        <v>19.63</v>
      </c>
    </row>
    <row r="5522" spans="1:5" ht="33.75" x14ac:dyDescent="0.25">
      <c r="A5522" s="51">
        <v>96653</v>
      </c>
      <c r="B5522" s="30" t="s">
        <v>1976</v>
      </c>
      <c r="C5522" s="31" t="s">
        <v>28</v>
      </c>
      <c r="D5522" s="57">
        <v>14.81</v>
      </c>
      <c r="E5522" s="56">
        <v>15.21</v>
      </c>
    </row>
    <row r="5523" spans="1:5" ht="22.5" x14ac:dyDescent="0.25">
      <c r="A5523" s="51">
        <v>96689</v>
      </c>
      <c r="B5523" s="30" t="s">
        <v>12548</v>
      </c>
      <c r="C5523" s="31" t="s">
        <v>28</v>
      </c>
      <c r="D5523" s="57">
        <v>29</v>
      </c>
      <c r="E5523" s="56">
        <v>29.78</v>
      </c>
    </row>
    <row r="5524" spans="1:5" ht="33.75" x14ac:dyDescent="0.25">
      <c r="A5524" s="51">
        <v>96655</v>
      </c>
      <c r="B5524" s="30" t="s">
        <v>1978</v>
      </c>
      <c r="C5524" s="31" t="s">
        <v>28</v>
      </c>
      <c r="D5524" s="57">
        <v>22.95</v>
      </c>
      <c r="E5524" s="56">
        <v>23.38</v>
      </c>
    </row>
    <row r="5525" spans="1:5" ht="22.5" x14ac:dyDescent="0.25">
      <c r="A5525" s="51">
        <v>96691</v>
      </c>
      <c r="B5525" s="30" t="s">
        <v>12549</v>
      </c>
      <c r="C5525" s="31" t="s">
        <v>28</v>
      </c>
      <c r="D5525" s="57">
        <v>41.76</v>
      </c>
      <c r="E5525" s="56">
        <v>42.7</v>
      </c>
    </row>
    <row r="5526" spans="1:5" ht="22.5" x14ac:dyDescent="0.25">
      <c r="A5526" s="51">
        <v>96693</v>
      </c>
      <c r="B5526" s="30" t="s">
        <v>12550</v>
      </c>
      <c r="C5526" s="31" t="s">
        <v>28</v>
      </c>
      <c r="D5526" s="57">
        <v>63.01</v>
      </c>
      <c r="E5526" s="56">
        <v>64.17</v>
      </c>
    </row>
    <row r="5527" spans="1:5" ht="22.5" x14ac:dyDescent="0.25">
      <c r="A5527" s="51">
        <v>96695</v>
      </c>
      <c r="B5527" s="30" t="s">
        <v>12551</v>
      </c>
      <c r="C5527" s="31" t="s">
        <v>28</v>
      </c>
      <c r="D5527" s="57">
        <v>109.79</v>
      </c>
      <c r="E5527" s="56">
        <v>111.14</v>
      </c>
    </row>
    <row r="5528" spans="1:5" ht="22.5" x14ac:dyDescent="0.25">
      <c r="A5528" s="51">
        <v>104193</v>
      </c>
      <c r="B5528" s="30" t="s">
        <v>2127</v>
      </c>
      <c r="C5528" s="31" t="s">
        <v>28</v>
      </c>
      <c r="D5528" s="57">
        <v>183.34</v>
      </c>
      <c r="E5528" s="56">
        <v>184.94</v>
      </c>
    </row>
    <row r="5529" spans="1:5" ht="22.5" x14ac:dyDescent="0.25">
      <c r="A5529" s="51">
        <v>96697</v>
      </c>
      <c r="B5529" s="30" t="s">
        <v>12552</v>
      </c>
      <c r="C5529" s="31" t="s">
        <v>28</v>
      </c>
      <c r="D5529" s="57">
        <v>373.02</v>
      </c>
      <c r="E5529" s="56">
        <v>374.95</v>
      </c>
    </row>
    <row r="5530" spans="1:5" ht="22.5" x14ac:dyDescent="0.25">
      <c r="A5530" s="51">
        <v>104199</v>
      </c>
      <c r="B5530" s="30" t="s">
        <v>2131</v>
      </c>
      <c r="C5530" s="31" t="s">
        <v>28</v>
      </c>
      <c r="D5530" s="57">
        <v>7.76</v>
      </c>
      <c r="E5530" s="56">
        <v>8.09</v>
      </c>
    </row>
    <row r="5531" spans="1:5" ht="22.5" x14ac:dyDescent="0.25">
      <c r="A5531" s="51">
        <v>96684</v>
      </c>
      <c r="B5531" s="30" t="s">
        <v>12553</v>
      </c>
      <c r="C5531" s="31" t="s">
        <v>28</v>
      </c>
      <c r="D5531" s="57">
        <v>11.79</v>
      </c>
      <c r="E5531" s="56">
        <v>12.33</v>
      </c>
    </row>
    <row r="5532" spans="1:5" ht="33.75" x14ac:dyDescent="0.25">
      <c r="A5532" s="51">
        <v>96650</v>
      </c>
      <c r="B5532" s="30" t="s">
        <v>12554</v>
      </c>
      <c r="C5532" s="31" t="s">
        <v>28</v>
      </c>
      <c r="D5532" s="57">
        <v>9.26</v>
      </c>
      <c r="E5532" s="56">
        <v>9.64</v>
      </c>
    </row>
    <row r="5533" spans="1:5" ht="33.75" x14ac:dyDescent="0.25">
      <c r="A5533" s="51">
        <v>96637</v>
      </c>
      <c r="B5533" s="30" t="s">
        <v>12555</v>
      </c>
      <c r="C5533" s="31" t="s">
        <v>28</v>
      </c>
      <c r="D5533" s="57">
        <v>16.309999999999999</v>
      </c>
      <c r="E5533" s="56">
        <v>17.100000000000001</v>
      </c>
    </row>
    <row r="5534" spans="1:5" ht="22.5" x14ac:dyDescent="0.25">
      <c r="A5534" s="51">
        <v>96686</v>
      </c>
      <c r="B5534" s="30" t="s">
        <v>12556</v>
      </c>
      <c r="C5534" s="31" t="s">
        <v>28</v>
      </c>
      <c r="D5534" s="57">
        <v>15.26</v>
      </c>
      <c r="E5534" s="56">
        <v>15.91</v>
      </c>
    </row>
    <row r="5535" spans="1:5" ht="33.75" x14ac:dyDescent="0.25">
      <c r="A5535" s="51">
        <v>96652</v>
      </c>
      <c r="B5535" s="30" t="s">
        <v>1975</v>
      </c>
      <c r="C5535" s="31" t="s">
        <v>28</v>
      </c>
      <c r="D5535" s="57">
        <v>11.09</v>
      </c>
      <c r="E5535" s="56">
        <v>11.49</v>
      </c>
    </row>
    <row r="5536" spans="1:5" ht="22.5" x14ac:dyDescent="0.25">
      <c r="A5536" s="51">
        <v>96688</v>
      </c>
      <c r="B5536" s="30" t="s">
        <v>12557</v>
      </c>
      <c r="C5536" s="31" t="s">
        <v>28</v>
      </c>
      <c r="D5536" s="57">
        <v>22.95</v>
      </c>
      <c r="E5536" s="56">
        <v>23.73</v>
      </c>
    </row>
    <row r="5537" spans="1:5" ht="33.75" x14ac:dyDescent="0.25">
      <c r="A5537" s="51">
        <v>96654</v>
      </c>
      <c r="B5537" s="30" t="s">
        <v>1977</v>
      </c>
      <c r="C5537" s="31" t="s">
        <v>28</v>
      </c>
      <c r="D5537" s="57">
        <v>16.899999999999999</v>
      </c>
      <c r="E5537" s="56">
        <v>17.329999999999998</v>
      </c>
    </row>
    <row r="5538" spans="1:5" ht="22.5" x14ac:dyDescent="0.25">
      <c r="A5538" s="51">
        <v>96690</v>
      </c>
      <c r="B5538" s="30" t="s">
        <v>12558</v>
      </c>
      <c r="C5538" s="31" t="s">
        <v>28</v>
      </c>
      <c r="D5538" s="57">
        <v>32.18</v>
      </c>
      <c r="E5538" s="56">
        <v>33.119999999999997</v>
      </c>
    </row>
    <row r="5539" spans="1:5" ht="22.5" x14ac:dyDescent="0.25">
      <c r="A5539" s="51">
        <v>96692</v>
      </c>
      <c r="B5539" s="30" t="s">
        <v>12559</v>
      </c>
      <c r="C5539" s="31" t="s">
        <v>28</v>
      </c>
      <c r="D5539" s="57">
        <v>45.92</v>
      </c>
      <c r="E5539" s="56">
        <v>47.08</v>
      </c>
    </row>
    <row r="5540" spans="1:5" ht="22.5" x14ac:dyDescent="0.25">
      <c r="A5540" s="51">
        <v>96694</v>
      </c>
      <c r="B5540" s="30" t="s">
        <v>12560</v>
      </c>
      <c r="C5540" s="31" t="s">
        <v>28</v>
      </c>
      <c r="D5540" s="57">
        <v>99.36</v>
      </c>
      <c r="E5540" s="56">
        <v>100.71</v>
      </c>
    </row>
    <row r="5541" spans="1:5" ht="22.5" x14ac:dyDescent="0.25">
      <c r="A5541" s="51">
        <v>96696</v>
      </c>
      <c r="B5541" s="30" t="s">
        <v>12561</v>
      </c>
      <c r="C5541" s="31" t="s">
        <v>28</v>
      </c>
      <c r="D5541" s="57">
        <v>124.25</v>
      </c>
      <c r="E5541" s="56">
        <v>125.85</v>
      </c>
    </row>
    <row r="5542" spans="1:5" ht="22.5" x14ac:dyDescent="0.25">
      <c r="A5542" s="51">
        <v>96709</v>
      </c>
      <c r="B5542" s="30" t="s">
        <v>12562</v>
      </c>
      <c r="C5542" s="31" t="s">
        <v>28</v>
      </c>
      <c r="D5542" s="57">
        <v>121.52</v>
      </c>
      <c r="E5542" s="56">
        <v>122.81</v>
      </c>
    </row>
    <row r="5543" spans="1:5" ht="22.5" x14ac:dyDescent="0.25">
      <c r="A5543" s="51">
        <v>104200</v>
      </c>
      <c r="B5543" s="30" t="s">
        <v>2132</v>
      </c>
      <c r="C5543" s="31" t="s">
        <v>28</v>
      </c>
      <c r="D5543" s="57">
        <v>6.43</v>
      </c>
      <c r="E5543" s="56">
        <v>6.65</v>
      </c>
    </row>
    <row r="5544" spans="1:5" ht="22.5" x14ac:dyDescent="0.25">
      <c r="A5544" s="51">
        <v>96698</v>
      </c>
      <c r="B5544" s="30" t="s">
        <v>12563</v>
      </c>
      <c r="C5544" s="31" t="s">
        <v>28</v>
      </c>
      <c r="D5544" s="57">
        <v>8.4</v>
      </c>
      <c r="E5544" s="56">
        <v>8.75</v>
      </c>
    </row>
    <row r="5545" spans="1:5" ht="22.5" x14ac:dyDescent="0.25">
      <c r="A5545" s="51">
        <v>96656</v>
      </c>
      <c r="B5545" s="30" t="s">
        <v>12564</v>
      </c>
      <c r="C5545" s="31" t="s">
        <v>28</v>
      </c>
      <c r="D5545" s="57">
        <v>6.71</v>
      </c>
      <c r="E5545" s="56">
        <v>6.96</v>
      </c>
    </row>
    <row r="5546" spans="1:5" ht="22.5" x14ac:dyDescent="0.25">
      <c r="A5546" s="51">
        <v>96639</v>
      </c>
      <c r="B5546" s="30" t="s">
        <v>12565</v>
      </c>
      <c r="C5546" s="31" t="s">
        <v>28</v>
      </c>
      <c r="D5546" s="57">
        <v>11.4</v>
      </c>
      <c r="E5546" s="56">
        <v>11.93</v>
      </c>
    </row>
    <row r="5547" spans="1:5" ht="22.5" x14ac:dyDescent="0.25">
      <c r="A5547" s="51">
        <v>96701</v>
      </c>
      <c r="B5547" s="30" t="s">
        <v>12566</v>
      </c>
      <c r="C5547" s="31" t="s">
        <v>28</v>
      </c>
      <c r="D5547" s="57">
        <v>11.65</v>
      </c>
      <c r="E5547" s="56">
        <v>12.07</v>
      </c>
    </row>
    <row r="5548" spans="1:5" ht="22.5" x14ac:dyDescent="0.25">
      <c r="A5548" s="51">
        <v>96659</v>
      </c>
      <c r="B5548" s="30" t="s">
        <v>12567</v>
      </c>
      <c r="C5548" s="31" t="s">
        <v>28</v>
      </c>
      <c r="D5548" s="57">
        <v>8.86</v>
      </c>
      <c r="E5548" s="56">
        <v>9.1300000000000008</v>
      </c>
    </row>
    <row r="5549" spans="1:5" ht="22.5" x14ac:dyDescent="0.25">
      <c r="A5549" s="51">
        <v>96703</v>
      </c>
      <c r="B5549" s="30" t="s">
        <v>12568</v>
      </c>
      <c r="C5549" s="31" t="s">
        <v>28</v>
      </c>
      <c r="D5549" s="57">
        <v>21.21</v>
      </c>
      <c r="E5549" s="56">
        <v>21.72</v>
      </c>
    </row>
    <row r="5550" spans="1:5" ht="22.5" x14ac:dyDescent="0.25">
      <c r="A5550" s="51">
        <v>96663</v>
      </c>
      <c r="B5550" s="30" t="s">
        <v>12569</v>
      </c>
      <c r="C5550" s="31" t="s">
        <v>28</v>
      </c>
      <c r="D5550" s="57">
        <v>17.18</v>
      </c>
      <c r="E5550" s="56">
        <v>17.46</v>
      </c>
    </row>
    <row r="5551" spans="1:5" ht="22.5" x14ac:dyDescent="0.25">
      <c r="A5551" s="51">
        <v>96705</v>
      </c>
      <c r="B5551" s="30" t="s">
        <v>12570</v>
      </c>
      <c r="C5551" s="31" t="s">
        <v>28</v>
      </c>
      <c r="D5551" s="57">
        <v>25.73</v>
      </c>
      <c r="E5551" s="56">
        <v>26.36</v>
      </c>
    </row>
    <row r="5552" spans="1:5" ht="22.5" x14ac:dyDescent="0.25">
      <c r="A5552" s="51">
        <v>96706</v>
      </c>
      <c r="B5552" s="30" t="s">
        <v>12571</v>
      </c>
      <c r="C5552" s="31" t="s">
        <v>28</v>
      </c>
      <c r="D5552" s="57">
        <v>38.409999999999997</v>
      </c>
      <c r="E5552" s="56">
        <v>39.18</v>
      </c>
    </row>
    <row r="5553" spans="1:5" ht="22.5" x14ac:dyDescent="0.25">
      <c r="A5553" s="51">
        <v>96707</v>
      </c>
      <c r="B5553" s="30" t="s">
        <v>12572</v>
      </c>
      <c r="C5553" s="31" t="s">
        <v>28</v>
      </c>
      <c r="D5553" s="57">
        <v>62.38</v>
      </c>
      <c r="E5553" s="56">
        <v>63.28</v>
      </c>
    </row>
    <row r="5554" spans="1:5" ht="22.5" x14ac:dyDescent="0.25">
      <c r="A5554" s="51">
        <v>96708</v>
      </c>
      <c r="B5554" s="30" t="s">
        <v>12573</v>
      </c>
      <c r="C5554" s="31" t="s">
        <v>28</v>
      </c>
      <c r="D5554" s="57">
        <v>95.11</v>
      </c>
      <c r="E5554" s="56">
        <v>96.17</v>
      </c>
    </row>
    <row r="5555" spans="1:5" ht="22.5" x14ac:dyDescent="0.25">
      <c r="A5555" s="51">
        <v>96675</v>
      </c>
      <c r="B5555" s="30" t="s">
        <v>12574</v>
      </c>
      <c r="C5555" s="31" t="s">
        <v>25</v>
      </c>
      <c r="D5555" s="57">
        <v>172.54</v>
      </c>
      <c r="E5555" s="56">
        <v>173.62</v>
      </c>
    </row>
    <row r="5556" spans="1:5" ht="22.5" x14ac:dyDescent="0.25">
      <c r="A5556" s="51">
        <v>96683</v>
      </c>
      <c r="B5556" s="30" t="s">
        <v>12575</v>
      </c>
      <c r="C5556" s="31" t="s">
        <v>25</v>
      </c>
      <c r="D5556" s="57">
        <v>336.61</v>
      </c>
      <c r="E5556" s="56">
        <v>338.07</v>
      </c>
    </row>
    <row r="5557" spans="1:5" ht="22.5" x14ac:dyDescent="0.25">
      <c r="A5557" s="51">
        <v>104194</v>
      </c>
      <c r="B5557" s="30" t="s">
        <v>1594</v>
      </c>
      <c r="C5557" s="31" t="s">
        <v>25</v>
      </c>
      <c r="D5557" s="57">
        <v>23.3</v>
      </c>
      <c r="E5557" s="56">
        <v>23.99</v>
      </c>
    </row>
    <row r="5558" spans="1:5" ht="22.5" x14ac:dyDescent="0.25">
      <c r="A5558" s="51">
        <v>104195</v>
      </c>
      <c r="B5558" s="30" t="s">
        <v>1595</v>
      </c>
      <c r="C5558" s="31" t="s">
        <v>25</v>
      </c>
      <c r="D5558" s="57">
        <v>24.79</v>
      </c>
      <c r="E5558" s="56">
        <v>25.5</v>
      </c>
    </row>
    <row r="5559" spans="1:5" ht="22.5" x14ac:dyDescent="0.25">
      <c r="A5559" s="51">
        <v>96668</v>
      </c>
      <c r="B5559" s="30" t="s">
        <v>12576</v>
      </c>
      <c r="C5559" s="31" t="s">
        <v>25</v>
      </c>
      <c r="D5559" s="57">
        <v>19.54</v>
      </c>
      <c r="E5559" s="56">
        <v>19.760000000000002</v>
      </c>
    </row>
    <row r="5560" spans="1:5" ht="22.5" x14ac:dyDescent="0.25">
      <c r="A5560" s="51">
        <v>96644</v>
      </c>
      <c r="B5560" s="30" t="s">
        <v>12577</v>
      </c>
      <c r="C5560" s="31" t="s">
        <v>25</v>
      </c>
      <c r="D5560" s="57">
        <v>24.59</v>
      </c>
      <c r="E5560" s="56">
        <v>25.11</v>
      </c>
    </row>
    <row r="5561" spans="1:5" ht="22.5" x14ac:dyDescent="0.25">
      <c r="A5561" s="51">
        <v>96635</v>
      </c>
      <c r="B5561" s="30" t="s">
        <v>12578</v>
      </c>
      <c r="C5561" s="31" t="s">
        <v>25</v>
      </c>
      <c r="D5561" s="57">
        <v>43.6</v>
      </c>
      <c r="E5561" s="56">
        <v>45.24</v>
      </c>
    </row>
    <row r="5562" spans="1:5" ht="22.5" x14ac:dyDescent="0.25">
      <c r="A5562" s="51">
        <v>96636</v>
      </c>
      <c r="B5562" s="30" t="s">
        <v>12579</v>
      </c>
      <c r="C5562" s="31" t="s">
        <v>25</v>
      </c>
      <c r="D5562" s="57">
        <v>46.33</v>
      </c>
      <c r="E5562" s="56">
        <v>48.01</v>
      </c>
    </row>
    <row r="5563" spans="1:5" ht="22.5" x14ac:dyDescent="0.25">
      <c r="A5563" s="51">
        <v>96676</v>
      </c>
      <c r="B5563" s="30" t="s">
        <v>12580</v>
      </c>
      <c r="C5563" s="31" t="s">
        <v>25</v>
      </c>
      <c r="D5563" s="57">
        <v>24.45</v>
      </c>
      <c r="E5563" s="56">
        <v>24.85</v>
      </c>
    </row>
    <row r="5564" spans="1:5" ht="22.5" x14ac:dyDescent="0.25">
      <c r="A5564" s="51">
        <v>96647</v>
      </c>
      <c r="B5564" s="30" t="s">
        <v>12581</v>
      </c>
      <c r="C5564" s="31" t="s">
        <v>25</v>
      </c>
      <c r="D5564" s="57">
        <v>26.78</v>
      </c>
      <c r="E5564" s="56">
        <v>27.31</v>
      </c>
    </row>
    <row r="5565" spans="1:5" ht="22.5" x14ac:dyDescent="0.25">
      <c r="A5565" s="51">
        <v>96669</v>
      </c>
      <c r="B5565" s="30" t="s">
        <v>12582</v>
      </c>
      <c r="C5565" s="31" t="s">
        <v>25</v>
      </c>
      <c r="D5565" s="57">
        <v>18.989999999999998</v>
      </c>
      <c r="E5565" s="56">
        <v>19.350000000000001</v>
      </c>
    </row>
    <row r="5566" spans="1:5" ht="22.5" x14ac:dyDescent="0.25">
      <c r="A5566" s="51">
        <v>96645</v>
      </c>
      <c r="B5566" s="30" t="s">
        <v>12583</v>
      </c>
      <c r="C5566" s="31" t="s">
        <v>25</v>
      </c>
      <c r="D5566" s="57">
        <v>21.68</v>
      </c>
      <c r="E5566" s="56">
        <v>22.2</v>
      </c>
    </row>
    <row r="5567" spans="1:5" ht="22.5" x14ac:dyDescent="0.25">
      <c r="A5567" s="51">
        <v>96677</v>
      </c>
      <c r="B5567" s="30" t="s">
        <v>12584</v>
      </c>
      <c r="C5567" s="31" t="s">
        <v>25</v>
      </c>
      <c r="D5567" s="57">
        <v>31.91</v>
      </c>
      <c r="E5567" s="56">
        <v>32.4</v>
      </c>
    </row>
    <row r="5568" spans="1:5" ht="22.5" x14ac:dyDescent="0.25">
      <c r="A5568" s="51">
        <v>96648</v>
      </c>
      <c r="B5568" s="30" t="s">
        <v>12585</v>
      </c>
      <c r="C5568" s="31" t="s">
        <v>25</v>
      </c>
      <c r="D5568" s="57">
        <v>33.21</v>
      </c>
      <c r="E5568" s="56">
        <v>33.770000000000003</v>
      </c>
    </row>
    <row r="5569" spans="1:5" ht="22.5" x14ac:dyDescent="0.25">
      <c r="A5569" s="51">
        <v>96670</v>
      </c>
      <c r="B5569" s="30" t="s">
        <v>12586</v>
      </c>
      <c r="C5569" s="31" t="s">
        <v>25</v>
      </c>
      <c r="D5569" s="57">
        <v>24.76</v>
      </c>
      <c r="E5569" s="56">
        <v>25.19</v>
      </c>
    </row>
    <row r="5570" spans="1:5" ht="22.5" x14ac:dyDescent="0.25">
      <c r="A5570" s="51">
        <v>96646</v>
      </c>
      <c r="B5570" s="30" t="s">
        <v>12587</v>
      </c>
      <c r="C5570" s="31" t="s">
        <v>25</v>
      </c>
      <c r="D5570" s="57">
        <v>26.7</v>
      </c>
      <c r="E5570" s="56">
        <v>27.25</v>
      </c>
    </row>
    <row r="5571" spans="1:5" ht="22.5" x14ac:dyDescent="0.25">
      <c r="A5571" s="51">
        <v>96678</v>
      </c>
      <c r="B5571" s="30" t="s">
        <v>12588</v>
      </c>
      <c r="C5571" s="31" t="s">
        <v>25</v>
      </c>
      <c r="D5571" s="57">
        <v>44.1</v>
      </c>
      <c r="E5571" s="56">
        <v>44.69</v>
      </c>
    </row>
    <row r="5572" spans="1:5" ht="22.5" x14ac:dyDescent="0.25">
      <c r="A5572" s="51">
        <v>96649</v>
      </c>
      <c r="B5572" s="30" t="s">
        <v>12589</v>
      </c>
      <c r="C5572" s="31" t="s">
        <v>25</v>
      </c>
      <c r="D5572" s="57">
        <v>44.25</v>
      </c>
      <c r="E5572" s="56">
        <v>44.84</v>
      </c>
    </row>
    <row r="5573" spans="1:5" ht="22.5" x14ac:dyDescent="0.25">
      <c r="A5573" s="51">
        <v>96671</v>
      </c>
      <c r="B5573" s="30" t="s">
        <v>12590</v>
      </c>
      <c r="C5573" s="31" t="s">
        <v>25</v>
      </c>
      <c r="D5573" s="57">
        <v>37.700000000000003</v>
      </c>
      <c r="E5573" s="56">
        <v>38.229999999999997</v>
      </c>
    </row>
    <row r="5574" spans="1:5" ht="22.5" x14ac:dyDescent="0.25">
      <c r="A5574" s="51">
        <v>96679</v>
      </c>
      <c r="B5574" s="30" t="s">
        <v>12591</v>
      </c>
      <c r="C5574" s="31" t="s">
        <v>25</v>
      </c>
      <c r="D5574" s="57">
        <v>66.040000000000006</v>
      </c>
      <c r="E5574" s="56">
        <v>66.75</v>
      </c>
    </row>
    <row r="5575" spans="1:5" ht="22.5" x14ac:dyDescent="0.25">
      <c r="A5575" s="51">
        <v>96672</v>
      </c>
      <c r="B5575" s="30" t="s">
        <v>12592</v>
      </c>
      <c r="C5575" s="31" t="s">
        <v>25</v>
      </c>
      <c r="D5575" s="57">
        <v>57.71</v>
      </c>
      <c r="E5575" s="56">
        <v>58.35</v>
      </c>
    </row>
    <row r="5576" spans="1:5" ht="22.5" x14ac:dyDescent="0.25">
      <c r="A5576" s="51">
        <v>96680</v>
      </c>
      <c r="B5576" s="30" t="s">
        <v>12593</v>
      </c>
      <c r="C5576" s="31" t="s">
        <v>25</v>
      </c>
      <c r="D5576" s="57">
        <v>109.76</v>
      </c>
      <c r="E5576" s="56">
        <v>110.64</v>
      </c>
    </row>
    <row r="5577" spans="1:5" ht="22.5" x14ac:dyDescent="0.25">
      <c r="A5577" s="51">
        <v>96673</v>
      </c>
      <c r="B5577" s="30" t="s">
        <v>12594</v>
      </c>
      <c r="C5577" s="31" t="s">
        <v>25</v>
      </c>
      <c r="D5577" s="57">
        <v>72.86</v>
      </c>
      <c r="E5577" s="56">
        <v>73.62</v>
      </c>
    </row>
    <row r="5578" spans="1:5" ht="22.5" x14ac:dyDescent="0.25">
      <c r="A5578" s="51">
        <v>96681</v>
      </c>
      <c r="B5578" s="30" t="s">
        <v>12595</v>
      </c>
      <c r="C5578" s="31" t="s">
        <v>25</v>
      </c>
      <c r="D5578" s="57">
        <v>147.93</v>
      </c>
      <c r="E5578" s="56">
        <v>148.94999999999999</v>
      </c>
    </row>
    <row r="5579" spans="1:5" ht="22.5" x14ac:dyDescent="0.25">
      <c r="A5579" s="51">
        <v>96674</v>
      </c>
      <c r="B5579" s="30" t="s">
        <v>12596</v>
      </c>
      <c r="C5579" s="31" t="s">
        <v>25</v>
      </c>
      <c r="D5579" s="57">
        <v>118.39</v>
      </c>
      <c r="E5579" s="56">
        <v>119.28</v>
      </c>
    </row>
    <row r="5580" spans="1:5" ht="22.5" x14ac:dyDescent="0.25">
      <c r="A5580" s="51">
        <v>96682</v>
      </c>
      <c r="B5580" s="30" t="s">
        <v>12597</v>
      </c>
      <c r="C5580" s="31" t="s">
        <v>25</v>
      </c>
      <c r="D5580" s="57">
        <v>244.95</v>
      </c>
      <c r="E5580" s="56">
        <v>246.17</v>
      </c>
    </row>
    <row r="5581" spans="1:5" ht="22.5" x14ac:dyDescent="0.25">
      <c r="A5581" s="51">
        <v>96643</v>
      </c>
      <c r="B5581" s="30" t="s">
        <v>12598</v>
      </c>
      <c r="C5581" s="31" t="s">
        <v>28</v>
      </c>
      <c r="D5581" s="57">
        <v>49.06</v>
      </c>
      <c r="E5581" s="56">
        <v>49.82</v>
      </c>
    </row>
    <row r="5582" spans="1:5" ht="33.75" x14ac:dyDescent="0.25">
      <c r="A5582" s="51">
        <v>104201</v>
      </c>
      <c r="B5582" s="30" t="s">
        <v>2133</v>
      </c>
      <c r="C5582" s="31" t="s">
        <v>28</v>
      </c>
      <c r="D5582" s="57">
        <v>21.15</v>
      </c>
      <c r="E5582" s="56">
        <v>21.6</v>
      </c>
    </row>
    <row r="5583" spans="1:5" ht="33.75" x14ac:dyDescent="0.25">
      <c r="A5583" s="51">
        <v>104192</v>
      </c>
      <c r="B5583" s="30" t="s">
        <v>2126</v>
      </c>
      <c r="C5583" s="31" t="s">
        <v>28</v>
      </c>
      <c r="D5583" s="57">
        <v>30.97</v>
      </c>
      <c r="E5583" s="56">
        <v>31.73</v>
      </c>
    </row>
    <row r="5584" spans="1:5" ht="33.75" x14ac:dyDescent="0.25">
      <c r="A5584" s="51">
        <v>104202</v>
      </c>
      <c r="B5584" s="30" t="s">
        <v>2134</v>
      </c>
      <c r="C5584" s="31" t="s">
        <v>28</v>
      </c>
      <c r="D5584" s="57">
        <v>11.59</v>
      </c>
      <c r="E5584" s="56">
        <v>12.04</v>
      </c>
    </row>
    <row r="5585" spans="1:5" ht="22.5" x14ac:dyDescent="0.25">
      <c r="A5585" s="51">
        <v>96717</v>
      </c>
      <c r="B5585" s="30" t="s">
        <v>12599</v>
      </c>
      <c r="C5585" s="31" t="s">
        <v>28</v>
      </c>
      <c r="D5585" s="57">
        <v>337.9</v>
      </c>
      <c r="E5585" s="56">
        <v>340.47</v>
      </c>
    </row>
    <row r="5586" spans="1:5" ht="22.5" x14ac:dyDescent="0.25">
      <c r="A5586" s="51">
        <v>96710</v>
      </c>
      <c r="B5586" s="30" t="s">
        <v>12600</v>
      </c>
      <c r="C5586" s="31" t="s">
        <v>28</v>
      </c>
      <c r="D5586" s="57">
        <v>15.43</v>
      </c>
      <c r="E5586" s="56">
        <v>16.13</v>
      </c>
    </row>
    <row r="5587" spans="1:5" ht="33.75" x14ac:dyDescent="0.25">
      <c r="A5587" s="51">
        <v>96665</v>
      </c>
      <c r="B5587" s="30" t="s">
        <v>12601</v>
      </c>
      <c r="C5587" s="31" t="s">
        <v>28</v>
      </c>
      <c r="D5587" s="57">
        <v>12.04</v>
      </c>
      <c r="E5587" s="56">
        <v>12.54</v>
      </c>
    </row>
    <row r="5588" spans="1:5" ht="22.5" x14ac:dyDescent="0.25">
      <c r="A5588" s="51">
        <v>96642</v>
      </c>
      <c r="B5588" s="30" t="s">
        <v>12602</v>
      </c>
      <c r="C5588" s="31" t="s">
        <v>28</v>
      </c>
      <c r="D5588" s="57">
        <v>21.43</v>
      </c>
      <c r="E5588" s="56">
        <v>22.49</v>
      </c>
    </row>
    <row r="5589" spans="1:5" ht="22.5" x14ac:dyDescent="0.25">
      <c r="A5589" s="51">
        <v>96711</v>
      </c>
      <c r="B5589" s="30" t="s">
        <v>12603</v>
      </c>
      <c r="C5589" s="31" t="s">
        <v>28</v>
      </c>
      <c r="D5589" s="57">
        <v>23.26</v>
      </c>
      <c r="E5589" s="56">
        <v>24.11</v>
      </c>
    </row>
    <row r="5590" spans="1:5" ht="33.75" x14ac:dyDescent="0.25">
      <c r="A5590" s="51">
        <v>96666</v>
      </c>
      <c r="B5590" s="30" t="s">
        <v>12604</v>
      </c>
      <c r="C5590" s="31" t="s">
        <v>28</v>
      </c>
      <c r="D5590" s="57">
        <v>17.68</v>
      </c>
      <c r="E5590" s="56">
        <v>18.21</v>
      </c>
    </row>
    <row r="5591" spans="1:5" ht="22.5" x14ac:dyDescent="0.25">
      <c r="A5591" s="51">
        <v>96712</v>
      </c>
      <c r="B5591" s="30" t="s">
        <v>12605</v>
      </c>
      <c r="C5591" s="31" t="s">
        <v>28</v>
      </c>
      <c r="D5591" s="57">
        <v>33.39</v>
      </c>
      <c r="E5591" s="56">
        <v>34.42</v>
      </c>
    </row>
    <row r="5592" spans="1:5" ht="33.75" x14ac:dyDescent="0.25">
      <c r="A5592" s="51">
        <v>96667</v>
      </c>
      <c r="B5592" s="30" t="s">
        <v>12606</v>
      </c>
      <c r="C5592" s="31" t="s">
        <v>28</v>
      </c>
      <c r="D5592" s="57">
        <v>25.34</v>
      </c>
      <c r="E5592" s="56">
        <v>25.9</v>
      </c>
    </row>
    <row r="5593" spans="1:5" ht="22.5" x14ac:dyDescent="0.25">
      <c r="A5593" s="51">
        <v>96713</v>
      </c>
      <c r="B5593" s="30" t="s">
        <v>12607</v>
      </c>
      <c r="C5593" s="31" t="s">
        <v>28</v>
      </c>
      <c r="D5593" s="57">
        <v>51.81</v>
      </c>
      <c r="E5593" s="56">
        <v>53.07</v>
      </c>
    </row>
    <row r="5594" spans="1:5" ht="22.5" x14ac:dyDescent="0.25">
      <c r="A5594" s="51">
        <v>96714</v>
      </c>
      <c r="B5594" s="30" t="s">
        <v>12608</v>
      </c>
      <c r="C5594" s="31" t="s">
        <v>28</v>
      </c>
      <c r="D5594" s="57">
        <v>74.12</v>
      </c>
      <c r="E5594" s="56">
        <v>75.67</v>
      </c>
    </row>
    <row r="5595" spans="1:5" ht="22.5" x14ac:dyDescent="0.25">
      <c r="A5595" s="51">
        <v>96715</v>
      </c>
      <c r="B5595" s="30" t="s">
        <v>12609</v>
      </c>
      <c r="C5595" s="31" t="s">
        <v>28</v>
      </c>
      <c r="D5595" s="57">
        <v>133.66999999999999</v>
      </c>
      <c r="E5595" s="56">
        <v>135.47999999999999</v>
      </c>
    </row>
    <row r="5596" spans="1:5" ht="22.5" x14ac:dyDescent="0.25">
      <c r="A5596" s="51">
        <v>96716</v>
      </c>
      <c r="B5596" s="30" t="s">
        <v>12610</v>
      </c>
      <c r="C5596" s="31" t="s">
        <v>28</v>
      </c>
      <c r="D5596" s="57">
        <v>174.51</v>
      </c>
      <c r="E5596" s="56">
        <v>176.64</v>
      </c>
    </row>
    <row r="5597" spans="1:5" ht="33.75" x14ac:dyDescent="0.25">
      <c r="A5597" s="51">
        <v>104328</v>
      </c>
      <c r="B5597" s="30" t="s">
        <v>2226</v>
      </c>
      <c r="C5597" s="31" t="s">
        <v>28</v>
      </c>
      <c r="D5597" s="57">
        <v>71.790000000000006</v>
      </c>
      <c r="E5597" s="56">
        <v>73.08</v>
      </c>
    </row>
    <row r="5598" spans="1:5" ht="33.75" x14ac:dyDescent="0.25">
      <c r="A5598" s="51">
        <v>104329</v>
      </c>
      <c r="B5598" s="30" t="s">
        <v>2227</v>
      </c>
      <c r="C5598" s="31" t="s">
        <v>28</v>
      </c>
      <c r="D5598" s="57">
        <v>81.010000000000005</v>
      </c>
      <c r="E5598" s="56">
        <v>82.3</v>
      </c>
    </row>
    <row r="5599" spans="1:5" ht="33.75" x14ac:dyDescent="0.25">
      <c r="A5599" s="51">
        <v>89707</v>
      </c>
      <c r="B5599" s="30" t="s">
        <v>2220</v>
      </c>
      <c r="C5599" s="31" t="s">
        <v>28</v>
      </c>
      <c r="D5599" s="57">
        <v>49.64</v>
      </c>
      <c r="E5599" s="56">
        <v>50.84</v>
      </c>
    </row>
    <row r="5600" spans="1:5" ht="33.75" x14ac:dyDescent="0.25">
      <c r="A5600" s="51">
        <v>89708</v>
      </c>
      <c r="B5600" s="30" t="s">
        <v>2221</v>
      </c>
      <c r="C5600" s="31" t="s">
        <v>28</v>
      </c>
      <c r="D5600" s="57">
        <v>105.4</v>
      </c>
      <c r="E5600" s="56">
        <v>106.86</v>
      </c>
    </row>
    <row r="5601" spans="1:5" ht="33.75" x14ac:dyDescent="0.25">
      <c r="A5601" s="51">
        <v>104330</v>
      </c>
      <c r="B5601" s="30" t="s">
        <v>6778</v>
      </c>
      <c r="C5601" s="31" t="s">
        <v>28</v>
      </c>
      <c r="D5601" s="57">
        <v>0</v>
      </c>
      <c r="E5601" s="56">
        <v>0</v>
      </c>
    </row>
    <row r="5602" spans="1:5" ht="33.75" x14ac:dyDescent="0.25">
      <c r="A5602" s="51">
        <v>104326</v>
      </c>
      <c r="B5602" s="30" t="s">
        <v>2224</v>
      </c>
      <c r="C5602" s="31" t="s">
        <v>28</v>
      </c>
      <c r="D5602" s="57">
        <v>20.440000000000001</v>
      </c>
      <c r="E5602" s="56">
        <v>20.95</v>
      </c>
    </row>
    <row r="5603" spans="1:5" ht="33.75" x14ac:dyDescent="0.25">
      <c r="A5603" s="51">
        <v>89710</v>
      </c>
      <c r="B5603" s="30" t="s">
        <v>2223</v>
      </c>
      <c r="C5603" s="31" t="s">
        <v>28</v>
      </c>
      <c r="D5603" s="57">
        <v>18.84</v>
      </c>
      <c r="E5603" s="56">
        <v>19.350000000000001</v>
      </c>
    </row>
    <row r="5604" spans="1:5" ht="33.75" x14ac:dyDescent="0.25">
      <c r="A5604" s="51">
        <v>104327</v>
      </c>
      <c r="B5604" s="30" t="s">
        <v>2225</v>
      </c>
      <c r="C5604" s="31" t="s">
        <v>28</v>
      </c>
      <c r="D5604" s="57">
        <v>19.489999999999998</v>
      </c>
      <c r="E5604" s="56">
        <v>20</v>
      </c>
    </row>
    <row r="5605" spans="1:5" ht="33.75" x14ac:dyDescent="0.25">
      <c r="A5605" s="51">
        <v>89709</v>
      </c>
      <c r="B5605" s="30" t="s">
        <v>2222</v>
      </c>
      <c r="C5605" s="31" t="s">
        <v>28</v>
      </c>
      <c r="D5605" s="57">
        <v>21.42</v>
      </c>
      <c r="E5605" s="56">
        <v>21.93</v>
      </c>
    </row>
    <row r="5606" spans="1:5" ht="45" x14ac:dyDescent="0.25">
      <c r="A5606" s="51">
        <v>104341</v>
      </c>
      <c r="B5606" s="30" t="s">
        <v>2143</v>
      </c>
      <c r="C5606" s="31" t="s">
        <v>28</v>
      </c>
      <c r="D5606" s="57">
        <v>10.76</v>
      </c>
      <c r="E5606" s="56">
        <v>11.02</v>
      </c>
    </row>
    <row r="5607" spans="1:5" ht="33.75" x14ac:dyDescent="0.25">
      <c r="A5607" s="51">
        <v>104357</v>
      </c>
      <c r="B5607" s="30" t="s">
        <v>2157</v>
      </c>
      <c r="C5607" s="31" t="s">
        <v>28</v>
      </c>
      <c r="D5607" s="57">
        <v>18.079999999999998</v>
      </c>
      <c r="E5607" s="56">
        <v>18.36</v>
      </c>
    </row>
    <row r="5608" spans="1:5" ht="33.75" x14ac:dyDescent="0.25">
      <c r="A5608" s="51">
        <v>89811</v>
      </c>
      <c r="B5608" s="30" t="s">
        <v>1837</v>
      </c>
      <c r="C5608" s="31" t="s">
        <v>28</v>
      </c>
      <c r="D5608" s="57">
        <v>41.17</v>
      </c>
      <c r="E5608" s="56">
        <v>41.83</v>
      </c>
    </row>
    <row r="5609" spans="1:5" ht="33.75" x14ac:dyDescent="0.25">
      <c r="A5609" s="51">
        <v>89748</v>
      </c>
      <c r="B5609" s="30" t="s">
        <v>1800</v>
      </c>
      <c r="C5609" s="31" t="s">
        <v>28</v>
      </c>
      <c r="D5609" s="57">
        <v>39.909999999999997</v>
      </c>
      <c r="E5609" s="56">
        <v>40.5</v>
      </c>
    </row>
    <row r="5610" spans="1:5" ht="33.75" x14ac:dyDescent="0.25">
      <c r="A5610" s="51">
        <v>89852</v>
      </c>
      <c r="B5610" s="30" t="s">
        <v>1854</v>
      </c>
      <c r="C5610" s="31" t="s">
        <v>28</v>
      </c>
      <c r="D5610" s="57">
        <v>44.26</v>
      </c>
      <c r="E5610" s="56">
        <v>45.1</v>
      </c>
    </row>
    <row r="5611" spans="1:5" ht="33.75" x14ac:dyDescent="0.25">
      <c r="A5611" s="51">
        <v>89728</v>
      </c>
      <c r="B5611" s="30" t="s">
        <v>1788</v>
      </c>
      <c r="C5611" s="31" t="s">
        <v>28</v>
      </c>
      <c r="D5611" s="57">
        <v>12.46</v>
      </c>
      <c r="E5611" s="56">
        <v>12.85</v>
      </c>
    </row>
    <row r="5612" spans="1:5" ht="33.75" x14ac:dyDescent="0.25">
      <c r="A5612" s="51">
        <v>89803</v>
      </c>
      <c r="B5612" s="30" t="s">
        <v>1829</v>
      </c>
      <c r="C5612" s="31" t="s">
        <v>28</v>
      </c>
      <c r="D5612" s="57">
        <v>16.920000000000002</v>
      </c>
      <c r="E5612" s="56">
        <v>17.03</v>
      </c>
    </row>
    <row r="5613" spans="1:5" ht="33.75" x14ac:dyDescent="0.25">
      <c r="A5613" s="51">
        <v>89733</v>
      </c>
      <c r="B5613" s="30" t="s">
        <v>1792</v>
      </c>
      <c r="C5613" s="31" t="s">
        <v>28</v>
      </c>
      <c r="D5613" s="57">
        <v>22.22</v>
      </c>
      <c r="E5613" s="56">
        <v>22.65</v>
      </c>
    </row>
    <row r="5614" spans="1:5" ht="33.75" x14ac:dyDescent="0.25">
      <c r="A5614" s="51">
        <v>89807</v>
      </c>
      <c r="B5614" s="30" t="s">
        <v>1833</v>
      </c>
      <c r="C5614" s="31" t="s">
        <v>28</v>
      </c>
      <c r="D5614" s="57">
        <v>34.68</v>
      </c>
      <c r="E5614" s="56">
        <v>35.06</v>
      </c>
    </row>
    <row r="5615" spans="1:5" ht="33.75" x14ac:dyDescent="0.25">
      <c r="A5615" s="51">
        <v>89742</v>
      </c>
      <c r="B5615" s="30" t="s">
        <v>1796</v>
      </c>
      <c r="C5615" s="31" t="s">
        <v>28</v>
      </c>
      <c r="D5615" s="57">
        <v>36.69</v>
      </c>
      <c r="E5615" s="56">
        <v>37.200000000000003</v>
      </c>
    </row>
    <row r="5616" spans="1:5" ht="33.75" x14ac:dyDescent="0.25">
      <c r="A5616" s="51">
        <v>89812</v>
      </c>
      <c r="B5616" s="30" t="s">
        <v>1838</v>
      </c>
      <c r="C5616" s="31" t="s">
        <v>28</v>
      </c>
      <c r="D5616" s="57">
        <v>70.31</v>
      </c>
      <c r="E5616" s="56">
        <v>70.97</v>
      </c>
    </row>
    <row r="5617" spans="1:5" ht="33.75" x14ac:dyDescent="0.25">
      <c r="A5617" s="51">
        <v>89750</v>
      </c>
      <c r="B5617" s="30" t="s">
        <v>1801</v>
      </c>
      <c r="C5617" s="31" t="s">
        <v>28</v>
      </c>
      <c r="D5617" s="57">
        <v>69.05</v>
      </c>
      <c r="E5617" s="56">
        <v>69.64</v>
      </c>
    </row>
    <row r="5618" spans="1:5" ht="33.75" x14ac:dyDescent="0.25">
      <c r="A5618" s="51">
        <v>89853</v>
      </c>
      <c r="B5618" s="30" t="s">
        <v>1855</v>
      </c>
      <c r="C5618" s="31" t="s">
        <v>28</v>
      </c>
      <c r="D5618" s="57">
        <v>73.400000000000006</v>
      </c>
      <c r="E5618" s="56">
        <v>74.239999999999995</v>
      </c>
    </row>
    <row r="5619" spans="1:5" ht="33.75" x14ac:dyDescent="0.25">
      <c r="A5619" s="51">
        <v>89730</v>
      </c>
      <c r="B5619" s="30" t="s">
        <v>1789</v>
      </c>
      <c r="C5619" s="31" t="s">
        <v>28</v>
      </c>
      <c r="D5619" s="57">
        <v>14.04</v>
      </c>
      <c r="E5619" s="56">
        <v>14.43</v>
      </c>
    </row>
    <row r="5620" spans="1:5" ht="33.75" x14ac:dyDescent="0.25">
      <c r="A5620" s="51">
        <v>89804</v>
      </c>
      <c r="B5620" s="30" t="s">
        <v>1830</v>
      </c>
      <c r="C5620" s="31" t="s">
        <v>28</v>
      </c>
      <c r="D5620" s="57">
        <v>18.739999999999998</v>
      </c>
      <c r="E5620" s="56">
        <v>18.850000000000001</v>
      </c>
    </row>
    <row r="5621" spans="1:5" ht="33.75" x14ac:dyDescent="0.25">
      <c r="A5621" s="51">
        <v>89735</v>
      </c>
      <c r="B5621" s="30" t="s">
        <v>1793</v>
      </c>
      <c r="C5621" s="31" t="s">
        <v>28</v>
      </c>
      <c r="D5621" s="57">
        <v>24.04</v>
      </c>
      <c r="E5621" s="56">
        <v>24.47</v>
      </c>
    </row>
    <row r="5622" spans="1:5" ht="33.75" x14ac:dyDescent="0.25">
      <c r="A5622" s="51">
        <v>89808</v>
      </c>
      <c r="B5622" s="30" t="s">
        <v>1834</v>
      </c>
      <c r="C5622" s="31" t="s">
        <v>28</v>
      </c>
      <c r="D5622" s="57">
        <v>51.8</v>
      </c>
      <c r="E5622" s="56">
        <v>52.18</v>
      </c>
    </row>
    <row r="5623" spans="1:5" ht="33.75" x14ac:dyDescent="0.25">
      <c r="A5623" s="51">
        <v>89743</v>
      </c>
      <c r="B5623" s="30" t="s">
        <v>1797</v>
      </c>
      <c r="C5623" s="31" t="s">
        <v>28</v>
      </c>
      <c r="D5623" s="57">
        <v>53.81</v>
      </c>
      <c r="E5623" s="56">
        <v>54.32</v>
      </c>
    </row>
    <row r="5624" spans="1:5" ht="33.75" x14ac:dyDescent="0.25">
      <c r="A5624" s="51">
        <v>89810</v>
      </c>
      <c r="B5624" s="30" t="s">
        <v>1836</v>
      </c>
      <c r="C5624" s="31" t="s">
        <v>28</v>
      </c>
      <c r="D5624" s="57">
        <v>29.36</v>
      </c>
      <c r="E5624" s="56">
        <v>30.02</v>
      </c>
    </row>
    <row r="5625" spans="1:5" ht="33.75" x14ac:dyDescent="0.25">
      <c r="A5625" s="51">
        <v>89746</v>
      </c>
      <c r="B5625" s="30" t="s">
        <v>1799</v>
      </c>
      <c r="C5625" s="31" t="s">
        <v>28</v>
      </c>
      <c r="D5625" s="57">
        <v>28.1</v>
      </c>
      <c r="E5625" s="56">
        <v>28.69</v>
      </c>
    </row>
    <row r="5626" spans="1:5" ht="33.75" x14ac:dyDescent="0.25">
      <c r="A5626" s="51">
        <v>89851</v>
      </c>
      <c r="B5626" s="30" t="s">
        <v>1853</v>
      </c>
      <c r="C5626" s="31" t="s">
        <v>28</v>
      </c>
      <c r="D5626" s="57">
        <v>32.450000000000003</v>
      </c>
      <c r="E5626" s="56">
        <v>33.29</v>
      </c>
    </row>
    <row r="5627" spans="1:5" ht="33.75" x14ac:dyDescent="0.25">
      <c r="A5627" s="51">
        <v>89855</v>
      </c>
      <c r="B5627" s="30" t="s">
        <v>1857</v>
      </c>
      <c r="C5627" s="31" t="s">
        <v>28</v>
      </c>
      <c r="D5627" s="57">
        <v>103.96</v>
      </c>
      <c r="E5627" s="56">
        <v>105.06</v>
      </c>
    </row>
    <row r="5628" spans="1:5" ht="33.75" x14ac:dyDescent="0.25">
      <c r="A5628" s="51">
        <v>89726</v>
      </c>
      <c r="B5628" s="30" t="s">
        <v>1787</v>
      </c>
      <c r="C5628" s="31" t="s">
        <v>28</v>
      </c>
      <c r="D5628" s="57">
        <v>10.220000000000001</v>
      </c>
      <c r="E5628" s="56">
        <v>10.61</v>
      </c>
    </row>
    <row r="5629" spans="1:5" ht="33.75" x14ac:dyDescent="0.25">
      <c r="A5629" s="51">
        <v>89802</v>
      </c>
      <c r="B5629" s="30" t="s">
        <v>1828</v>
      </c>
      <c r="C5629" s="31" t="s">
        <v>28</v>
      </c>
      <c r="D5629" s="57">
        <v>10.5</v>
      </c>
      <c r="E5629" s="56">
        <v>10.61</v>
      </c>
    </row>
    <row r="5630" spans="1:5" ht="33.75" x14ac:dyDescent="0.25">
      <c r="A5630" s="51">
        <v>89732</v>
      </c>
      <c r="B5630" s="30" t="s">
        <v>1791</v>
      </c>
      <c r="C5630" s="31" t="s">
        <v>28</v>
      </c>
      <c r="D5630" s="57">
        <v>15.8</v>
      </c>
      <c r="E5630" s="56">
        <v>16.23</v>
      </c>
    </row>
    <row r="5631" spans="1:5" ht="33.75" x14ac:dyDescent="0.25">
      <c r="A5631" s="51">
        <v>89806</v>
      </c>
      <c r="B5631" s="30" t="s">
        <v>1832</v>
      </c>
      <c r="C5631" s="31" t="s">
        <v>28</v>
      </c>
      <c r="D5631" s="57">
        <v>21.3</v>
      </c>
      <c r="E5631" s="56">
        <v>21.68</v>
      </c>
    </row>
    <row r="5632" spans="1:5" ht="33.75" x14ac:dyDescent="0.25">
      <c r="A5632" s="51">
        <v>89739</v>
      </c>
      <c r="B5632" s="30" t="s">
        <v>1795</v>
      </c>
      <c r="C5632" s="31" t="s">
        <v>28</v>
      </c>
      <c r="D5632" s="57">
        <v>23.31</v>
      </c>
      <c r="E5632" s="56">
        <v>23.82</v>
      </c>
    </row>
    <row r="5633" spans="1:5" ht="33.75" x14ac:dyDescent="0.25">
      <c r="A5633" s="51">
        <v>89809</v>
      </c>
      <c r="B5633" s="30" t="s">
        <v>1835</v>
      </c>
      <c r="C5633" s="31" t="s">
        <v>28</v>
      </c>
      <c r="D5633" s="57">
        <v>28.66</v>
      </c>
      <c r="E5633" s="56">
        <v>29.32</v>
      </c>
    </row>
    <row r="5634" spans="1:5" ht="33.75" x14ac:dyDescent="0.25">
      <c r="A5634" s="51">
        <v>89744</v>
      </c>
      <c r="B5634" s="30" t="s">
        <v>1798</v>
      </c>
      <c r="C5634" s="31" t="s">
        <v>28</v>
      </c>
      <c r="D5634" s="57">
        <v>27.4</v>
      </c>
      <c r="E5634" s="56">
        <v>27.99</v>
      </c>
    </row>
    <row r="5635" spans="1:5" ht="33.75" x14ac:dyDescent="0.25">
      <c r="A5635" s="51">
        <v>89850</v>
      </c>
      <c r="B5635" s="30" t="s">
        <v>1852</v>
      </c>
      <c r="C5635" s="31" t="s">
        <v>28</v>
      </c>
      <c r="D5635" s="57">
        <v>31.75</v>
      </c>
      <c r="E5635" s="56">
        <v>32.590000000000003</v>
      </c>
    </row>
    <row r="5636" spans="1:5" ht="33.75" x14ac:dyDescent="0.25">
      <c r="A5636" s="51">
        <v>89854</v>
      </c>
      <c r="B5636" s="30" t="s">
        <v>1856</v>
      </c>
      <c r="C5636" s="31" t="s">
        <v>28</v>
      </c>
      <c r="D5636" s="57">
        <v>99.62</v>
      </c>
      <c r="E5636" s="56">
        <v>100.72</v>
      </c>
    </row>
    <row r="5637" spans="1:5" ht="33.75" x14ac:dyDescent="0.25">
      <c r="A5637" s="51">
        <v>89724</v>
      </c>
      <c r="B5637" s="30" t="s">
        <v>1786</v>
      </c>
      <c r="C5637" s="31" t="s">
        <v>28</v>
      </c>
      <c r="D5637" s="57">
        <v>10.029999999999999</v>
      </c>
      <c r="E5637" s="56">
        <v>10.42</v>
      </c>
    </row>
    <row r="5638" spans="1:5" ht="33.75" x14ac:dyDescent="0.25">
      <c r="A5638" s="51">
        <v>89801</v>
      </c>
      <c r="B5638" s="30" t="s">
        <v>1827</v>
      </c>
      <c r="C5638" s="31" t="s">
        <v>28</v>
      </c>
      <c r="D5638" s="57">
        <v>9.89</v>
      </c>
      <c r="E5638" s="56">
        <v>10</v>
      </c>
    </row>
    <row r="5639" spans="1:5" ht="33.75" x14ac:dyDescent="0.25">
      <c r="A5639" s="51">
        <v>89731</v>
      </c>
      <c r="B5639" s="30" t="s">
        <v>1790</v>
      </c>
      <c r="C5639" s="31" t="s">
        <v>28</v>
      </c>
      <c r="D5639" s="57">
        <v>15.19</v>
      </c>
      <c r="E5639" s="56">
        <v>15.62</v>
      </c>
    </row>
    <row r="5640" spans="1:5" ht="33.75" x14ac:dyDescent="0.25">
      <c r="A5640" s="51">
        <v>89805</v>
      </c>
      <c r="B5640" s="30" t="s">
        <v>1831</v>
      </c>
      <c r="C5640" s="31" t="s">
        <v>28</v>
      </c>
      <c r="D5640" s="57">
        <v>20.48</v>
      </c>
      <c r="E5640" s="56">
        <v>20.86</v>
      </c>
    </row>
    <row r="5641" spans="1:5" ht="33.75" x14ac:dyDescent="0.25">
      <c r="A5641" s="51">
        <v>89737</v>
      </c>
      <c r="B5641" s="30" t="s">
        <v>1794</v>
      </c>
      <c r="C5641" s="31" t="s">
        <v>28</v>
      </c>
      <c r="D5641" s="57">
        <v>22.49</v>
      </c>
      <c r="E5641" s="56">
        <v>23</v>
      </c>
    </row>
    <row r="5642" spans="1:5" ht="45" x14ac:dyDescent="0.25">
      <c r="A5642" s="51">
        <v>104355</v>
      </c>
      <c r="B5642" s="30" t="s">
        <v>2155</v>
      </c>
      <c r="C5642" s="31" t="s">
        <v>28</v>
      </c>
      <c r="D5642" s="57">
        <v>45.99</v>
      </c>
      <c r="E5642" s="56">
        <v>46.75</v>
      </c>
    </row>
    <row r="5643" spans="1:5" ht="45" x14ac:dyDescent="0.25">
      <c r="A5643" s="51">
        <v>104347</v>
      </c>
      <c r="B5643" s="30" t="s">
        <v>2148</v>
      </c>
      <c r="C5643" s="31" t="s">
        <v>28</v>
      </c>
      <c r="D5643" s="57">
        <v>45.77</v>
      </c>
      <c r="E5643" s="56">
        <v>46.51</v>
      </c>
    </row>
    <row r="5644" spans="1:5" ht="45" x14ac:dyDescent="0.25">
      <c r="A5644" s="51">
        <v>104353</v>
      </c>
      <c r="B5644" s="30" t="s">
        <v>2153</v>
      </c>
      <c r="C5644" s="31" t="s">
        <v>28</v>
      </c>
      <c r="D5644" s="57">
        <v>39.99</v>
      </c>
      <c r="E5644" s="56">
        <v>40.619999999999997</v>
      </c>
    </row>
    <row r="5645" spans="1:5" ht="45" x14ac:dyDescent="0.25">
      <c r="A5645" s="51">
        <v>104345</v>
      </c>
      <c r="B5645" s="30" t="s">
        <v>2146</v>
      </c>
      <c r="C5645" s="31" t="s">
        <v>28</v>
      </c>
      <c r="D5645" s="57">
        <v>41.22</v>
      </c>
      <c r="E5645" s="56">
        <v>41.93</v>
      </c>
    </row>
    <row r="5646" spans="1:5" ht="33.75" x14ac:dyDescent="0.25">
      <c r="A5646" s="51">
        <v>104350</v>
      </c>
      <c r="B5646" s="30" t="s">
        <v>2150</v>
      </c>
      <c r="C5646" s="31" t="s">
        <v>28</v>
      </c>
      <c r="D5646" s="57">
        <v>28.91</v>
      </c>
      <c r="E5646" s="56">
        <v>29.3</v>
      </c>
    </row>
    <row r="5647" spans="1:5" ht="45" x14ac:dyDescent="0.25">
      <c r="A5647" s="51">
        <v>104343</v>
      </c>
      <c r="B5647" s="30" t="s">
        <v>2144</v>
      </c>
      <c r="C5647" s="31" t="s">
        <v>28</v>
      </c>
      <c r="D5647" s="57">
        <v>33.07</v>
      </c>
      <c r="E5647" s="56">
        <v>33.700000000000003</v>
      </c>
    </row>
    <row r="5648" spans="1:5" ht="33.75" x14ac:dyDescent="0.25">
      <c r="A5648" s="51">
        <v>89834</v>
      </c>
      <c r="B5648" s="30" t="s">
        <v>1851</v>
      </c>
      <c r="C5648" s="31" t="s">
        <v>28</v>
      </c>
      <c r="D5648" s="57">
        <v>50.78</v>
      </c>
      <c r="E5648" s="56">
        <v>51.67</v>
      </c>
    </row>
    <row r="5649" spans="1:5" ht="33.75" x14ac:dyDescent="0.25">
      <c r="A5649" s="51">
        <v>89797</v>
      </c>
      <c r="B5649" s="30" t="s">
        <v>1826</v>
      </c>
      <c r="C5649" s="31" t="s">
        <v>28</v>
      </c>
      <c r="D5649" s="57">
        <v>49.1</v>
      </c>
      <c r="E5649" s="56">
        <v>49.88</v>
      </c>
    </row>
    <row r="5650" spans="1:5" ht="33.75" x14ac:dyDescent="0.25">
      <c r="A5650" s="51">
        <v>89861</v>
      </c>
      <c r="B5650" s="30" t="s">
        <v>1861</v>
      </c>
      <c r="C5650" s="31" t="s">
        <v>28</v>
      </c>
      <c r="D5650" s="57">
        <v>54.89</v>
      </c>
      <c r="E5650" s="56">
        <v>56.02</v>
      </c>
    </row>
    <row r="5651" spans="1:5" ht="33.75" x14ac:dyDescent="0.25">
      <c r="A5651" s="51">
        <v>89783</v>
      </c>
      <c r="B5651" s="30" t="s">
        <v>1820</v>
      </c>
      <c r="C5651" s="31" t="s">
        <v>28</v>
      </c>
      <c r="D5651" s="57">
        <v>14.48</v>
      </c>
      <c r="E5651" s="56">
        <v>14.99</v>
      </c>
    </row>
    <row r="5652" spans="1:5" ht="33.75" x14ac:dyDescent="0.25">
      <c r="A5652" s="51">
        <v>89827</v>
      </c>
      <c r="B5652" s="30" t="s">
        <v>1846</v>
      </c>
      <c r="C5652" s="31" t="s">
        <v>28</v>
      </c>
      <c r="D5652" s="57">
        <v>18.93</v>
      </c>
      <c r="E5652" s="56">
        <v>19.07</v>
      </c>
    </row>
    <row r="5653" spans="1:5" ht="33.75" x14ac:dyDescent="0.25">
      <c r="A5653" s="51">
        <v>89785</v>
      </c>
      <c r="B5653" s="30" t="s">
        <v>1822</v>
      </c>
      <c r="C5653" s="31" t="s">
        <v>28</v>
      </c>
      <c r="D5653" s="57">
        <v>26.01</v>
      </c>
      <c r="E5653" s="56">
        <v>26.57</v>
      </c>
    </row>
    <row r="5654" spans="1:5" ht="33.75" x14ac:dyDescent="0.25">
      <c r="A5654" s="51">
        <v>89830</v>
      </c>
      <c r="B5654" s="30" t="s">
        <v>1848</v>
      </c>
      <c r="C5654" s="31" t="s">
        <v>28</v>
      </c>
      <c r="D5654" s="57">
        <v>36.520000000000003</v>
      </c>
      <c r="E5654" s="56">
        <v>37.03</v>
      </c>
    </row>
    <row r="5655" spans="1:5" ht="33.75" x14ac:dyDescent="0.25">
      <c r="A5655" s="51">
        <v>89795</v>
      </c>
      <c r="B5655" s="30" t="s">
        <v>1824</v>
      </c>
      <c r="C5655" s="31" t="s">
        <v>28</v>
      </c>
      <c r="D5655" s="57">
        <v>39.22</v>
      </c>
      <c r="E5655" s="56">
        <v>39.9</v>
      </c>
    </row>
    <row r="5656" spans="1:5" ht="33.75" x14ac:dyDescent="0.25">
      <c r="A5656" s="51">
        <v>89823</v>
      </c>
      <c r="B5656" s="30" t="s">
        <v>1844</v>
      </c>
      <c r="C5656" s="31" t="s">
        <v>28</v>
      </c>
      <c r="D5656" s="57">
        <v>33.4</v>
      </c>
      <c r="E5656" s="56">
        <v>33.840000000000003</v>
      </c>
    </row>
    <row r="5657" spans="1:5" ht="33.75" x14ac:dyDescent="0.25">
      <c r="A5657" s="51">
        <v>89779</v>
      </c>
      <c r="B5657" s="30" t="s">
        <v>1817</v>
      </c>
      <c r="C5657" s="31" t="s">
        <v>28</v>
      </c>
      <c r="D5657" s="57">
        <v>32.56</v>
      </c>
      <c r="E5657" s="56">
        <v>32.950000000000003</v>
      </c>
    </row>
    <row r="5658" spans="1:5" ht="33.75" x14ac:dyDescent="0.25">
      <c r="A5658" s="51">
        <v>89857</v>
      </c>
      <c r="B5658" s="30" t="s">
        <v>1859</v>
      </c>
      <c r="C5658" s="31" t="s">
        <v>28</v>
      </c>
      <c r="D5658" s="57">
        <v>35.46</v>
      </c>
      <c r="E5658" s="56">
        <v>36.020000000000003</v>
      </c>
    </row>
    <row r="5659" spans="1:5" ht="33.75" x14ac:dyDescent="0.25">
      <c r="A5659" s="51">
        <v>89814</v>
      </c>
      <c r="B5659" s="30" t="s">
        <v>1840</v>
      </c>
      <c r="C5659" s="31" t="s">
        <v>28</v>
      </c>
      <c r="D5659" s="57">
        <v>16.12</v>
      </c>
      <c r="E5659" s="56">
        <v>16.190000000000001</v>
      </c>
    </row>
    <row r="5660" spans="1:5" ht="33.75" x14ac:dyDescent="0.25">
      <c r="A5660" s="51">
        <v>89754</v>
      </c>
      <c r="B5660" s="30" t="s">
        <v>1804</v>
      </c>
      <c r="C5660" s="31" t="s">
        <v>28</v>
      </c>
      <c r="D5660" s="57">
        <v>19.66</v>
      </c>
      <c r="E5660" s="56">
        <v>19.940000000000001</v>
      </c>
    </row>
    <row r="5661" spans="1:5" ht="33.75" x14ac:dyDescent="0.25">
      <c r="A5661" s="51">
        <v>89819</v>
      </c>
      <c r="B5661" s="30" t="s">
        <v>1842</v>
      </c>
      <c r="C5661" s="31" t="s">
        <v>28</v>
      </c>
      <c r="D5661" s="57">
        <v>22.94</v>
      </c>
      <c r="E5661" s="56">
        <v>23.2</v>
      </c>
    </row>
    <row r="5662" spans="1:5" ht="33.75" x14ac:dyDescent="0.25">
      <c r="A5662" s="51">
        <v>89776</v>
      </c>
      <c r="B5662" s="30" t="s">
        <v>1815</v>
      </c>
      <c r="C5662" s="31" t="s">
        <v>28</v>
      </c>
      <c r="D5662" s="57">
        <v>24.3</v>
      </c>
      <c r="E5662" s="56">
        <v>24.63</v>
      </c>
    </row>
    <row r="5663" spans="1:5" ht="33.75" x14ac:dyDescent="0.25">
      <c r="A5663" s="51">
        <v>89821</v>
      </c>
      <c r="B5663" s="30" t="s">
        <v>1843</v>
      </c>
      <c r="C5663" s="31" t="s">
        <v>28</v>
      </c>
      <c r="D5663" s="57">
        <v>17.47</v>
      </c>
      <c r="E5663" s="56">
        <v>17.91</v>
      </c>
    </row>
    <row r="5664" spans="1:5" ht="33.75" x14ac:dyDescent="0.25">
      <c r="A5664" s="51">
        <v>89778</v>
      </c>
      <c r="B5664" s="30" t="s">
        <v>1816</v>
      </c>
      <c r="C5664" s="31" t="s">
        <v>28</v>
      </c>
      <c r="D5664" s="57">
        <v>16.63</v>
      </c>
      <c r="E5664" s="56">
        <v>17.02</v>
      </c>
    </row>
    <row r="5665" spans="1:5" ht="33.75" x14ac:dyDescent="0.25">
      <c r="A5665" s="51">
        <v>89856</v>
      </c>
      <c r="B5665" s="30" t="s">
        <v>1858</v>
      </c>
      <c r="C5665" s="31" t="s">
        <v>28</v>
      </c>
      <c r="D5665" s="57">
        <v>19.53</v>
      </c>
      <c r="E5665" s="56">
        <v>20.09</v>
      </c>
    </row>
    <row r="5666" spans="1:5" ht="33.75" x14ac:dyDescent="0.25">
      <c r="A5666" s="51">
        <v>89752</v>
      </c>
      <c r="B5666" s="30" t="s">
        <v>1802</v>
      </c>
      <c r="C5666" s="31" t="s">
        <v>28</v>
      </c>
      <c r="D5666" s="57">
        <v>7.42</v>
      </c>
      <c r="E5666" s="56">
        <v>7.69</v>
      </c>
    </row>
    <row r="5667" spans="1:5" ht="33.75" x14ac:dyDescent="0.25">
      <c r="A5667" s="51">
        <v>89813</v>
      </c>
      <c r="B5667" s="30" t="s">
        <v>1839</v>
      </c>
      <c r="C5667" s="31" t="s">
        <v>28</v>
      </c>
      <c r="D5667" s="57">
        <v>5.21</v>
      </c>
      <c r="E5667" s="56">
        <v>5.28</v>
      </c>
    </row>
    <row r="5668" spans="1:5" ht="33.75" x14ac:dyDescent="0.25">
      <c r="A5668" s="51">
        <v>89753</v>
      </c>
      <c r="B5668" s="30" t="s">
        <v>1803</v>
      </c>
      <c r="C5668" s="31" t="s">
        <v>28</v>
      </c>
      <c r="D5668" s="57">
        <v>8.81</v>
      </c>
      <c r="E5668" s="56">
        <v>9.09</v>
      </c>
    </row>
    <row r="5669" spans="1:5" ht="33.75" x14ac:dyDescent="0.25">
      <c r="A5669" s="51">
        <v>89817</v>
      </c>
      <c r="B5669" s="30" t="s">
        <v>1841</v>
      </c>
      <c r="C5669" s="31" t="s">
        <v>28</v>
      </c>
      <c r="D5669" s="57">
        <v>12.95</v>
      </c>
      <c r="E5669" s="56">
        <v>13.21</v>
      </c>
    </row>
    <row r="5670" spans="1:5" ht="33.75" x14ac:dyDescent="0.25">
      <c r="A5670" s="51">
        <v>89774</v>
      </c>
      <c r="B5670" s="30" t="s">
        <v>1814</v>
      </c>
      <c r="C5670" s="31" t="s">
        <v>28</v>
      </c>
      <c r="D5670" s="57">
        <v>14.34</v>
      </c>
      <c r="E5670" s="56">
        <v>14.67</v>
      </c>
    </row>
    <row r="5671" spans="1:5" ht="33.75" x14ac:dyDescent="0.25">
      <c r="A5671" s="51">
        <v>95693</v>
      </c>
      <c r="B5671" s="30" t="s">
        <v>1972</v>
      </c>
      <c r="C5671" s="31" t="s">
        <v>28</v>
      </c>
      <c r="D5671" s="57">
        <v>45.38</v>
      </c>
      <c r="E5671" s="56">
        <v>46.1</v>
      </c>
    </row>
    <row r="5672" spans="1:5" ht="33.75" x14ac:dyDescent="0.25">
      <c r="A5672" s="51">
        <v>89833</v>
      </c>
      <c r="B5672" s="30" t="s">
        <v>1850</v>
      </c>
      <c r="C5672" s="31" t="s">
        <v>28</v>
      </c>
      <c r="D5672" s="57">
        <v>44.09</v>
      </c>
      <c r="E5672" s="56">
        <v>44.98</v>
      </c>
    </row>
    <row r="5673" spans="1:5" ht="33.75" x14ac:dyDescent="0.25">
      <c r="A5673" s="51">
        <v>89796</v>
      </c>
      <c r="B5673" s="30" t="s">
        <v>1825</v>
      </c>
      <c r="C5673" s="31" t="s">
        <v>28</v>
      </c>
      <c r="D5673" s="57">
        <v>42.41</v>
      </c>
      <c r="E5673" s="56">
        <v>43.19</v>
      </c>
    </row>
    <row r="5674" spans="1:5" ht="33.75" x14ac:dyDescent="0.25">
      <c r="A5674" s="51">
        <v>89860</v>
      </c>
      <c r="B5674" s="30" t="s">
        <v>1860</v>
      </c>
      <c r="C5674" s="31" t="s">
        <v>28</v>
      </c>
      <c r="D5674" s="57">
        <v>48.2</v>
      </c>
      <c r="E5674" s="56">
        <v>49.33</v>
      </c>
    </row>
    <row r="5675" spans="1:5" ht="33.75" x14ac:dyDescent="0.25">
      <c r="A5675" s="51">
        <v>89782</v>
      </c>
      <c r="B5675" s="30" t="s">
        <v>1819</v>
      </c>
      <c r="C5675" s="31" t="s">
        <v>28</v>
      </c>
      <c r="D5675" s="57">
        <v>14.39</v>
      </c>
      <c r="E5675" s="56">
        <v>14.9</v>
      </c>
    </row>
    <row r="5676" spans="1:5" ht="33.75" x14ac:dyDescent="0.25">
      <c r="A5676" s="51">
        <v>89825</v>
      </c>
      <c r="B5676" s="30" t="s">
        <v>1845</v>
      </c>
      <c r="C5676" s="31" t="s">
        <v>28</v>
      </c>
      <c r="D5676" s="57">
        <v>16.98</v>
      </c>
      <c r="E5676" s="56">
        <v>17.12</v>
      </c>
    </row>
    <row r="5677" spans="1:5" ht="33.75" x14ac:dyDescent="0.25">
      <c r="A5677" s="51">
        <v>89784</v>
      </c>
      <c r="B5677" s="30" t="s">
        <v>1821</v>
      </c>
      <c r="C5677" s="31" t="s">
        <v>28</v>
      </c>
      <c r="D5677" s="57">
        <v>24.06</v>
      </c>
      <c r="E5677" s="56">
        <v>24.62</v>
      </c>
    </row>
    <row r="5678" spans="1:5" ht="33.75" x14ac:dyDescent="0.25">
      <c r="A5678" s="51">
        <v>89829</v>
      </c>
      <c r="B5678" s="30" t="s">
        <v>1847</v>
      </c>
      <c r="C5678" s="31" t="s">
        <v>28</v>
      </c>
      <c r="D5678" s="57">
        <v>34.799999999999997</v>
      </c>
      <c r="E5678" s="56">
        <v>35.31</v>
      </c>
    </row>
    <row r="5679" spans="1:5" ht="33.75" x14ac:dyDescent="0.25">
      <c r="A5679" s="51">
        <v>89786</v>
      </c>
      <c r="B5679" s="30" t="s">
        <v>1823</v>
      </c>
      <c r="C5679" s="31" t="s">
        <v>28</v>
      </c>
      <c r="D5679" s="57">
        <v>37.5</v>
      </c>
      <c r="E5679" s="56">
        <v>38.18</v>
      </c>
    </row>
    <row r="5680" spans="1:5" ht="33.75" x14ac:dyDescent="0.25">
      <c r="A5680" s="51">
        <v>104352</v>
      </c>
      <c r="B5680" s="30" t="s">
        <v>2152</v>
      </c>
      <c r="C5680" s="31" t="s">
        <v>28</v>
      </c>
      <c r="D5680" s="57">
        <v>38.26</v>
      </c>
      <c r="E5680" s="56">
        <v>38.89</v>
      </c>
    </row>
    <row r="5681" spans="1:5" ht="33.75" x14ac:dyDescent="0.25">
      <c r="A5681" s="51">
        <v>104344</v>
      </c>
      <c r="B5681" s="30" t="s">
        <v>2145</v>
      </c>
      <c r="C5681" s="31" t="s">
        <v>28</v>
      </c>
      <c r="D5681" s="57">
        <v>39.49</v>
      </c>
      <c r="E5681" s="56">
        <v>40.200000000000003</v>
      </c>
    </row>
    <row r="5682" spans="1:5" ht="33.75" x14ac:dyDescent="0.25">
      <c r="A5682" s="51">
        <v>104354</v>
      </c>
      <c r="B5682" s="30" t="s">
        <v>2154</v>
      </c>
      <c r="C5682" s="31" t="s">
        <v>28</v>
      </c>
      <c r="D5682" s="57">
        <v>43.77</v>
      </c>
      <c r="E5682" s="56">
        <v>44.53</v>
      </c>
    </row>
    <row r="5683" spans="1:5" ht="33.75" x14ac:dyDescent="0.25">
      <c r="A5683" s="51">
        <v>104346</v>
      </c>
      <c r="B5683" s="30" t="s">
        <v>2147</v>
      </c>
      <c r="C5683" s="31" t="s">
        <v>28</v>
      </c>
      <c r="D5683" s="57">
        <v>43.55</v>
      </c>
      <c r="E5683" s="56">
        <v>44.29</v>
      </c>
    </row>
    <row r="5684" spans="1:5" ht="33.75" x14ac:dyDescent="0.25">
      <c r="A5684" s="51">
        <v>104356</v>
      </c>
      <c r="B5684" s="30" t="s">
        <v>2156</v>
      </c>
      <c r="C5684" s="31" t="s">
        <v>28</v>
      </c>
      <c r="D5684" s="57">
        <v>26.57</v>
      </c>
      <c r="E5684" s="56">
        <v>26.79</v>
      </c>
    </row>
    <row r="5685" spans="1:5" ht="33.75" x14ac:dyDescent="0.25">
      <c r="A5685" s="51">
        <v>104348</v>
      </c>
      <c r="B5685" s="30" t="s">
        <v>2149</v>
      </c>
      <c r="C5685" s="31" t="s">
        <v>28</v>
      </c>
      <c r="D5685" s="57">
        <v>9.4700000000000006</v>
      </c>
      <c r="E5685" s="56">
        <v>9.51</v>
      </c>
    </row>
    <row r="5686" spans="1:5" ht="33.75" x14ac:dyDescent="0.25">
      <c r="A5686" s="51">
        <v>104351</v>
      </c>
      <c r="B5686" s="30" t="s">
        <v>2151</v>
      </c>
      <c r="C5686" s="31" t="s">
        <v>28</v>
      </c>
      <c r="D5686" s="57">
        <v>19.84</v>
      </c>
      <c r="E5686" s="56">
        <v>19.97</v>
      </c>
    </row>
    <row r="5687" spans="1:5" ht="33.75" x14ac:dyDescent="0.25">
      <c r="A5687" s="51">
        <v>89800</v>
      </c>
      <c r="B5687" s="30" t="s">
        <v>1530</v>
      </c>
      <c r="C5687" s="31" t="s">
        <v>25</v>
      </c>
      <c r="D5687" s="57">
        <v>26.59</v>
      </c>
      <c r="E5687" s="56">
        <v>27.4</v>
      </c>
    </row>
    <row r="5688" spans="1:5" ht="33.75" x14ac:dyDescent="0.25">
      <c r="A5688" s="51">
        <v>89714</v>
      </c>
      <c r="B5688" s="30" t="s">
        <v>1525</v>
      </c>
      <c r="C5688" s="31" t="s">
        <v>25</v>
      </c>
      <c r="D5688" s="57">
        <v>35.909999999999997</v>
      </c>
      <c r="E5688" s="56">
        <v>37.26</v>
      </c>
    </row>
    <row r="5689" spans="1:5" ht="33.75" x14ac:dyDescent="0.25">
      <c r="A5689" s="51">
        <v>89848</v>
      </c>
      <c r="B5689" s="30" t="s">
        <v>1531</v>
      </c>
      <c r="C5689" s="31" t="s">
        <v>25</v>
      </c>
      <c r="D5689" s="57">
        <v>25.39</v>
      </c>
      <c r="E5689" s="56">
        <v>26.11</v>
      </c>
    </row>
    <row r="5690" spans="1:5" ht="33.75" x14ac:dyDescent="0.25">
      <c r="A5690" s="51">
        <v>89849</v>
      </c>
      <c r="B5690" s="30" t="s">
        <v>1532</v>
      </c>
      <c r="C5690" s="31" t="s">
        <v>25</v>
      </c>
      <c r="D5690" s="57">
        <v>50.22</v>
      </c>
      <c r="E5690" s="56">
        <v>51.17</v>
      </c>
    </row>
    <row r="5691" spans="1:5" ht="33.75" x14ac:dyDescent="0.25">
      <c r="A5691" s="51">
        <v>89711</v>
      </c>
      <c r="B5691" s="30" t="s">
        <v>1522</v>
      </c>
      <c r="C5691" s="31" t="s">
        <v>25</v>
      </c>
      <c r="D5691" s="57">
        <v>20.74</v>
      </c>
      <c r="E5691" s="56">
        <v>21.64</v>
      </c>
    </row>
    <row r="5692" spans="1:5" ht="33.75" x14ac:dyDescent="0.25">
      <c r="A5692" s="51">
        <v>89798</v>
      </c>
      <c r="B5692" s="30" t="s">
        <v>1528</v>
      </c>
      <c r="C5692" s="31" t="s">
        <v>25</v>
      </c>
      <c r="D5692" s="57">
        <v>11.61</v>
      </c>
      <c r="E5692" s="56">
        <v>11.74</v>
      </c>
    </row>
    <row r="5693" spans="1:5" ht="33.75" x14ac:dyDescent="0.25">
      <c r="A5693" s="51">
        <v>89712</v>
      </c>
      <c r="B5693" s="30" t="s">
        <v>1523</v>
      </c>
      <c r="C5693" s="31" t="s">
        <v>25</v>
      </c>
      <c r="D5693" s="57">
        <v>25.78</v>
      </c>
      <c r="E5693" s="56">
        <v>26.75</v>
      </c>
    </row>
    <row r="5694" spans="1:5" ht="33.75" x14ac:dyDescent="0.25">
      <c r="A5694" s="51">
        <v>89799</v>
      </c>
      <c r="B5694" s="30" t="s">
        <v>1529</v>
      </c>
      <c r="C5694" s="31" t="s">
        <v>25</v>
      </c>
      <c r="D5694" s="57">
        <v>20.21</v>
      </c>
      <c r="E5694" s="56">
        <v>20.67</v>
      </c>
    </row>
    <row r="5695" spans="1:5" ht="33.75" x14ac:dyDescent="0.25">
      <c r="A5695" s="51">
        <v>89713</v>
      </c>
      <c r="B5695" s="30" t="s">
        <v>1524</v>
      </c>
      <c r="C5695" s="31" t="s">
        <v>25</v>
      </c>
      <c r="D5695" s="57">
        <v>31.97</v>
      </c>
      <c r="E5695" s="56">
        <v>33.130000000000003</v>
      </c>
    </row>
    <row r="5696" spans="1:5" ht="33.75" x14ac:dyDescent="0.25">
      <c r="A5696" s="51">
        <v>89376</v>
      </c>
      <c r="B5696" s="30" t="s">
        <v>12611</v>
      </c>
      <c r="C5696" s="31" t="s">
        <v>28</v>
      </c>
      <c r="D5696" s="57">
        <v>5.69</v>
      </c>
      <c r="E5696" s="56">
        <v>5.93</v>
      </c>
    </row>
    <row r="5697" spans="1:5" ht="33.75" x14ac:dyDescent="0.25">
      <c r="A5697" s="51">
        <v>89429</v>
      </c>
      <c r="B5697" s="30" t="s">
        <v>12612</v>
      </c>
      <c r="C5697" s="31" t="s">
        <v>28</v>
      </c>
      <c r="D5697" s="57">
        <v>6.12</v>
      </c>
      <c r="E5697" s="56">
        <v>6.37</v>
      </c>
    </row>
    <row r="5698" spans="1:5" ht="33.75" x14ac:dyDescent="0.25">
      <c r="A5698" s="51">
        <v>89383</v>
      </c>
      <c r="B5698" s="30" t="s">
        <v>12613</v>
      </c>
      <c r="C5698" s="31" t="s">
        <v>28</v>
      </c>
      <c r="D5698" s="57">
        <v>6.64</v>
      </c>
      <c r="E5698" s="56">
        <v>6.93</v>
      </c>
    </row>
    <row r="5699" spans="1:5" ht="33.75" x14ac:dyDescent="0.25">
      <c r="A5699" s="51">
        <v>89553</v>
      </c>
      <c r="B5699" s="30" t="s">
        <v>12614</v>
      </c>
      <c r="C5699" s="31" t="s">
        <v>28</v>
      </c>
      <c r="D5699" s="57">
        <v>5.65</v>
      </c>
      <c r="E5699" s="56">
        <v>5.81</v>
      </c>
    </row>
    <row r="5700" spans="1:5" ht="33.75" x14ac:dyDescent="0.25">
      <c r="A5700" s="51">
        <v>89436</v>
      </c>
      <c r="B5700" s="30" t="s">
        <v>12615</v>
      </c>
      <c r="C5700" s="31" t="s">
        <v>28</v>
      </c>
      <c r="D5700" s="57">
        <v>8.1</v>
      </c>
      <c r="E5700" s="56">
        <v>8.39</v>
      </c>
    </row>
    <row r="5701" spans="1:5" ht="33.75" x14ac:dyDescent="0.25">
      <c r="A5701" s="51">
        <v>89391</v>
      </c>
      <c r="B5701" s="30" t="s">
        <v>12616</v>
      </c>
      <c r="C5701" s="31" t="s">
        <v>28</v>
      </c>
      <c r="D5701" s="57">
        <v>8.6999999999999993</v>
      </c>
      <c r="E5701" s="56">
        <v>9.0399999999999991</v>
      </c>
    </row>
    <row r="5702" spans="1:5" ht="33.75" x14ac:dyDescent="0.25">
      <c r="A5702" s="51">
        <v>103994</v>
      </c>
      <c r="B5702" s="30" t="s">
        <v>4946</v>
      </c>
      <c r="C5702" s="31" t="s">
        <v>28</v>
      </c>
      <c r="D5702" s="57">
        <v>13.78</v>
      </c>
      <c r="E5702" s="56">
        <v>14.13</v>
      </c>
    </row>
    <row r="5703" spans="1:5" ht="33.75" x14ac:dyDescent="0.25">
      <c r="A5703" s="51">
        <v>89570</v>
      </c>
      <c r="B5703" s="30" t="s">
        <v>12617</v>
      </c>
      <c r="C5703" s="31" t="s">
        <v>28</v>
      </c>
      <c r="D5703" s="57">
        <v>11</v>
      </c>
      <c r="E5703" s="56">
        <v>11.2</v>
      </c>
    </row>
    <row r="5704" spans="1:5" ht="33.75" x14ac:dyDescent="0.25">
      <c r="A5704" s="51">
        <v>103992</v>
      </c>
      <c r="B5704" s="30" t="s">
        <v>4945</v>
      </c>
      <c r="C5704" s="31" t="s">
        <v>28</v>
      </c>
      <c r="D5704" s="57">
        <v>11.29</v>
      </c>
      <c r="E5704" s="56">
        <v>11.65</v>
      </c>
    </row>
    <row r="5705" spans="1:5" ht="33.75" x14ac:dyDescent="0.25">
      <c r="A5705" s="51">
        <v>89572</v>
      </c>
      <c r="B5705" s="30" t="s">
        <v>12618</v>
      </c>
      <c r="C5705" s="31" t="s">
        <v>28</v>
      </c>
      <c r="D5705" s="57">
        <v>8.4499999999999993</v>
      </c>
      <c r="E5705" s="56">
        <v>8.64</v>
      </c>
    </row>
    <row r="5706" spans="1:5" ht="33.75" x14ac:dyDescent="0.25">
      <c r="A5706" s="51">
        <v>104001</v>
      </c>
      <c r="B5706" s="30" t="s">
        <v>4948</v>
      </c>
      <c r="C5706" s="31" t="s">
        <v>28</v>
      </c>
      <c r="D5706" s="57">
        <v>13.51</v>
      </c>
      <c r="E5706" s="56">
        <v>13.92</v>
      </c>
    </row>
    <row r="5707" spans="1:5" ht="33.75" x14ac:dyDescent="0.25">
      <c r="A5707" s="51">
        <v>89596</v>
      </c>
      <c r="B5707" s="30" t="s">
        <v>12619</v>
      </c>
      <c r="C5707" s="31" t="s">
        <v>28</v>
      </c>
      <c r="D5707" s="57">
        <v>10.14</v>
      </c>
      <c r="E5707" s="56">
        <v>10.36</v>
      </c>
    </row>
    <row r="5708" spans="1:5" ht="33.75" x14ac:dyDescent="0.25">
      <c r="A5708" s="51">
        <v>104002</v>
      </c>
      <c r="B5708" s="30" t="s">
        <v>4949</v>
      </c>
      <c r="C5708" s="31" t="s">
        <v>28</v>
      </c>
      <c r="D5708" s="57">
        <v>16.91</v>
      </c>
      <c r="E5708" s="56">
        <v>17.309999999999999</v>
      </c>
    </row>
    <row r="5709" spans="1:5" ht="33.75" x14ac:dyDescent="0.25">
      <c r="A5709" s="51">
        <v>89595</v>
      </c>
      <c r="B5709" s="30" t="s">
        <v>12620</v>
      </c>
      <c r="C5709" s="31" t="s">
        <v>28</v>
      </c>
      <c r="D5709" s="57">
        <v>13.82</v>
      </c>
      <c r="E5709" s="56">
        <v>14.03</v>
      </c>
    </row>
    <row r="5710" spans="1:5" ht="33.75" x14ac:dyDescent="0.25">
      <c r="A5710" s="51">
        <v>89610</v>
      </c>
      <c r="B5710" s="30" t="s">
        <v>12621</v>
      </c>
      <c r="C5710" s="31" t="s">
        <v>28</v>
      </c>
      <c r="D5710" s="57">
        <v>18.649999999999999</v>
      </c>
      <c r="E5710" s="56">
        <v>18.940000000000001</v>
      </c>
    </row>
    <row r="5711" spans="1:5" ht="33.75" x14ac:dyDescent="0.25">
      <c r="A5711" s="51">
        <v>89613</v>
      </c>
      <c r="B5711" s="30" t="s">
        <v>4782</v>
      </c>
      <c r="C5711" s="31" t="s">
        <v>28</v>
      </c>
      <c r="D5711" s="57">
        <v>28.93</v>
      </c>
      <c r="E5711" s="56">
        <v>29.27</v>
      </c>
    </row>
    <row r="5712" spans="1:5" ht="33.75" x14ac:dyDescent="0.25">
      <c r="A5712" s="51">
        <v>89616</v>
      </c>
      <c r="B5712" s="30" t="s">
        <v>12622</v>
      </c>
      <c r="C5712" s="31" t="s">
        <v>28</v>
      </c>
      <c r="D5712" s="57">
        <v>38.56</v>
      </c>
      <c r="E5712" s="56">
        <v>38.94</v>
      </c>
    </row>
    <row r="5713" spans="1:5" ht="33.75" x14ac:dyDescent="0.25">
      <c r="A5713" s="51">
        <v>103952</v>
      </c>
      <c r="B5713" s="30" t="s">
        <v>2064</v>
      </c>
      <c r="C5713" s="31" t="s">
        <v>28</v>
      </c>
      <c r="D5713" s="57">
        <v>5.84</v>
      </c>
      <c r="E5713" s="56">
        <v>6.09</v>
      </c>
    </row>
    <row r="5714" spans="1:5" ht="33.75" x14ac:dyDescent="0.25">
      <c r="A5714" s="51">
        <v>103947</v>
      </c>
      <c r="B5714" s="30" t="s">
        <v>2059</v>
      </c>
      <c r="C5714" s="31" t="s">
        <v>28</v>
      </c>
      <c r="D5714" s="57">
        <v>6.36</v>
      </c>
      <c r="E5714" s="56">
        <v>6.65</v>
      </c>
    </row>
    <row r="5715" spans="1:5" ht="33.75" x14ac:dyDescent="0.25">
      <c r="A5715" s="51">
        <v>103957</v>
      </c>
      <c r="B5715" s="30" t="s">
        <v>2069</v>
      </c>
      <c r="C5715" s="31" t="s">
        <v>28</v>
      </c>
      <c r="D5715" s="57">
        <v>4.8499999999999996</v>
      </c>
      <c r="E5715" s="56">
        <v>5.01</v>
      </c>
    </row>
    <row r="5716" spans="1:5" ht="33.75" x14ac:dyDescent="0.25">
      <c r="A5716" s="51">
        <v>103953</v>
      </c>
      <c r="B5716" s="30" t="s">
        <v>2065</v>
      </c>
      <c r="C5716" s="31" t="s">
        <v>28</v>
      </c>
      <c r="D5716" s="57">
        <v>7.3</v>
      </c>
      <c r="E5716" s="56">
        <v>7.59</v>
      </c>
    </row>
    <row r="5717" spans="1:5" ht="33.75" x14ac:dyDescent="0.25">
      <c r="A5717" s="51">
        <v>103948</v>
      </c>
      <c r="B5717" s="30" t="s">
        <v>2060</v>
      </c>
      <c r="C5717" s="31" t="s">
        <v>28</v>
      </c>
      <c r="D5717" s="57">
        <v>7.9</v>
      </c>
      <c r="E5717" s="56">
        <v>8.24</v>
      </c>
    </row>
    <row r="5718" spans="1:5" ht="33.75" x14ac:dyDescent="0.25">
      <c r="A5718" s="51">
        <v>103958</v>
      </c>
      <c r="B5718" s="30" t="s">
        <v>2070</v>
      </c>
      <c r="C5718" s="31" t="s">
        <v>28</v>
      </c>
      <c r="D5718" s="57">
        <v>9.75</v>
      </c>
      <c r="E5718" s="56">
        <v>9.98</v>
      </c>
    </row>
    <row r="5719" spans="1:5" ht="33.75" x14ac:dyDescent="0.25">
      <c r="A5719" s="51">
        <v>104009</v>
      </c>
      <c r="B5719" s="30" t="s">
        <v>2102</v>
      </c>
      <c r="C5719" s="31" t="s">
        <v>28</v>
      </c>
      <c r="D5719" s="57">
        <v>13.05</v>
      </c>
      <c r="E5719" s="56">
        <v>13.47</v>
      </c>
    </row>
    <row r="5720" spans="1:5" ht="33.75" x14ac:dyDescent="0.25">
      <c r="A5720" s="51">
        <v>103959</v>
      </c>
      <c r="B5720" s="30" t="s">
        <v>2071</v>
      </c>
      <c r="C5720" s="31" t="s">
        <v>28</v>
      </c>
      <c r="D5720" s="57">
        <v>14.47</v>
      </c>
      <c r="E5720" s="56">
        <v>14.76</v>
      </c>
    </row>
    <row r="5721" spans="1:5" ht="33.75" x14ac:dyDescent="0.25">
      <c r="A5721" s="51">
        <v>103962</v>
      </c>
      <c r="B5721" s="30" t="s">
        <v>2072</v>
      </c>
      <c r="C5721" s="31" t="s">
        <v>28</v>
      </c>
      <c r="D5721" s="57">
        <v>6.23</v>
      </c>
      <c r="E5721" s="56">
        <v>6.37</v>
      </c>
    </row>
    <row r="5722" spans="1:5" ht="33.75" x14ac:dyDescent="0.25">
      <c r="A5722" s="51">
        <v>103954</v>
      </c>
      <c r="B5722" s="30" t="s">
        <v>2066</v>
      </c>
      <c r="C5722" s="31" t="s">
        <v>28</v>
      </c>
      <c r="D5722" s="57">
        <v>8.6</v>
      </c>
      <c r="E5722" s="56">
        <v>8.89</v>
      </c>
    </row>
    <row r="5723" spans="1:5" ht="33.75" x14ac:dyDescent="0.25">
      <c r="A5723" s="51">
        <v>103949</v>
      </c>
      <c r="B5723" s="30" t="s">
        <v>2061</v>
      </c>
      <c r="C5723" s="31" t="s">
        <v>28</v>
      </c>
      <c r="D5723" s="57">
        <v>9.18</v>
      </c>
      <c r="E5723" s="56">
        <v>9.49</v>
      </c>
    </row>
    <row r="5724" spans="1:5" ht="33.75" x14ac:dyDescent="0.25">
      <c r="A5724" s="51">
        <v>103964</v>
      </c>
      <c r="B5724" s="30" t="s">
        <v>2073</v>
      </c>
      <c r="C5724" s="31" t="s">
        <v>28</v>
      </c>
      <c r="D5724" s="57">
        <v>7.91</v>
      </c>
      <c r="E5724" s="56">
        <v>8.09</v>
      </c>
    </row>
    <row r="5725" spans="1:5" ht="33.75" x14ac:dyDescent="0.25">
      <c r="A5725" s="51">
        <v>104014</v>
      </c>
      <c r="B5725" s="30" t="s">
        <v>2105</v>
      </c>
      <c r="C5725" s="31" t="s">
        <v>28</v>
      </c>
      <c r="D5725" s="57">
        <v>10.58</v>
      </c>
      <c r="E5725" s="56">
        <v>10.91</v>
      </c>
    </row>
    <row r="5726" spans="1:5" ht="33.75" x14ac:dyDescent="0.25">
      <c r="A5726" s="51">
        <v>103966</v>
      </c>
      <c r="B5726" s="30" t="s">
        <v>2074</v>
      </c>
      <c r="C5726" s="31" t="s">
        <v>28</v>
      </c>
      <c r="D5726" s="57">
        <v>9.34</v>
      </c>
      <c r="E5726" s="56">
        <v>9.5399999999999991</v>
      </c>
    </row>
    <row r="5727" spans="1:5" ht="33.75" x14ac:dyDescent="0.25">
      <c r="A5727" s="51">
        <v>103999</v>
      </c>
      <c r="B5727" s="30" t="s">
        <v>2096</v>
      </c>
      <c r="C5727" s="31" t="s">
        <v>28</v>
      </c>
      <c r="D5727" s="57">
        <v>12.25</v>
      </c>
      <c r="E5727" s="56">
        <v>12.62</v>
      </c>
    </row>
    <row r="5728" spans="1:5" ht="33.75" x14ac:dyDescent="0.25">
      <c r="A5728" s="51">
        <v>103967</v>
      </c>
      <c r="B5728" s="30" t="s">
        <v>12623</v>
      </c>
      <c r="C5728" s="31" t="s">
        <v>28</v>
      </c>
      <c r="D5728" s="57">
        <v>11.22</v>
      </c>
      <c r="E5728" s="56">
        <v>11.43</v>
      </c>
    </row>
    <row r="5729" spans="1:5" ht="33.75" x14ac:dyDescent="0.25">
      <c r="A5729" s="51">
        <v>104003</v>
      </c>
      <c r="B5729" s="30" t="s">
        <v>12624</v>
      </c>
      <c r="C5729" s="31" t="s">
        <v>28</v>
      </c>
      <c r="D5729" s="57">
        <v>14.31</v>
      </c>
      <c r="E5729" s="56">
        <v>14.71</v>
      </c>
    </row>
    <row r="5730" spans="1:5" ht="33.75" x14ac:dyDescent="0.25">
      <c r="A5730" s="51">
        <v>103968</v>
      </c>
      <c r="B5730" s="30" t="s">
        <v>2075</v>
      </c>
      <c r="C5730" s="31" t="s">
        <v>28</v>
      </c>
      <c r="D5730" s="57">
        <v>15.9</v>
      </c>
      <c r="E5730" s="56">
        <v>16.12</v>
      </c>
    </row>
    <row r="5731" spans="1:5" ht="33.75" x14ac:dyDescent="0.25">
      <c r="A5731" s="51">
        <v>103969</v>
      </c>
      <c r="B5731" s="30" t="s">
        <v>2076</v>
      </c>
      <c r="C5731" s="31" t="s">
        <v>28</v>
      </c>
      <c r="D5731" s="57">
        <v>18.72</v>
      </c>
      <c r="E5731" s="56">
        <v>18.96</v>
      </c>
    </row>
    <row r="5732" spans="1:5" ht="33.75" x14ac:dyDescent="0.25">
      <c r="A5732" s="51">
        <v>103971</v>
      </c>
      <c r="B5732" s="30" t="s">
        <v>2077</v>
      </c>
      <c r="C5732" s="31" t="s">
        <v>28</v>
      </c>
      <c r="D5732" s="57">
        <v>23.77</v>
      </c>
      <c r="E5732" s="56">
        <v>24.06</v>
      </c>
    </row>
    <row r="5733" spans="1:5" ht="33.75" x14ac:dyDescent="0.25">
      <c r="A5733" s="51">
        <v>103972</v>
      </c>
      <c r="B5733" s="30" t="s">
        <v>2078</v>
      </c>
      <c r="C5733" s="31" t="s">
        <v>28</v>
      </c>
      <c r="D5733" s="57">
        <v>27.54</v>
      </c>
      <c r="E5733" s="56">
        <v>27.84</v>
      </c>
    </row>
    <row r="5734" spans="1:5" ht="33.75" x14ac:dyDescent="0.25">
      <c r="A5734" s="51">
        <v>103993</v>
      </c>
      <c r="B5734" s="30" t="s">
        <v>2092</v>
      </c>
      <c r="C5734" s="31" t="s">
        <v>28</v>
      </c>
      <c r="D5734" s="57">
        <v>9.75</v>
      </c>
      <c r="E5734" s="56">
        <v>10.11</v>
      </c>
    </row>
    <row r="5735" spans="1:5" ht="33.75" x14ac:dyDescent="0.25">
      <c r="A5735" s="51">
        <v>89407</v>
      </c>
      <c r="B5735" s="30" t="s">
        <v>1628</v>
      </c>
      <c r="C5735" s="31" t="s">
        <v>28</v>
      </c>
      <c r="D5735" s="57">
        <v>8.89</v>
      </c>
      <c r="E5735" s="56">
        <v>9.25</v>
      </c>
    </row>
    <row r="5736" spans="1:5" ht="33.75" x14ac:dyDescent="0.25">
      <c r="A5736" s="51">
        <v>89361</v>
      </c>
      <c r="B5736" s="30" t="s">
        <v>1599</v>
      </c>
      <c r="C5736" s="31" t="s">
        <v>28</v>
      </c>
      <c r="D5736" s="57">
        <v>9.6</v>
      </c>
      <c r="E5736" s="56">
        <v>10</v>
      </c>
    </row>
    <row r="5737" spans="1:5" ht="22.5" x14ac:dyDescent="0.25">
      <c r="A5737" s="51">
        <v>89490</v>
      </c>
      <c r="B5737" s="30" t="s">
        <v>1656</v>
      </c>
      <c r="C5737" s="31" t="s">
        <v>28</v>
      </c>
      <c r="D5737" s="57">
        <v>7.03</v>
      </c>
      <c r="E5737" s="56">
        <v>7.24</v>
      </c>
    </row>
    <row r="5738" spans="1:5" ht="33.75" x14ac:dyDescent="0.25">
      <c r="A5738" s="51">
        <v>89411</v>
      </c>
      <c r="B5738" s="30" t="s">
        <v>1632</v>
      </c>
      <c r="C5738" s="31" t="s">
        <v>28</v>
      </c>
      <c r="D5738" s="57">
        <v>10.41</v>
      </c>
      <c r="E5738" s="56">
        <v>10.82</v>
      </c>
    </row>
    <row r="5739" spans="1:5" ht="33.75" x14ac:dyDescent="0.25">
      <c r="A5739" s="51">
        <v>89365</v>
      </c>
      <c r="B5739" s="30" t="s">
        <v>1603</v>
      </c>
      <c r="C5739" s="31" t="s">
        <v>28</v>
      </c>
      <c r="D5739" s="57">
        <v>11.24</v>
      </c>
      <c r="E5739" s="56">
        <v>11.7</v>
      </c>
    </row>
    <row r="5740" spans="1:5" ht="22.5" x14ac:dyDescent="0.25">
      <c r="A5740" s="51">
        <v>89496</v>
      </c>
      <c r="B5740" s="30" t="s">
        <v>1660</v>
      </c>
      <c r="C5740" s="31" t="s">
        <v>28</v>
      </c>
      <c r="D5740" s="57">
        <v>10.119999999999999</v>
      </c>
      <c r="E5740" s="56">
        <v>10.39</v>
      </c>
    </row>
    <row r="5741" spans="1:5" ht="33.75" x14ac:dyDescent="0.25">
      <c r="A5741" s="51">
        <v>89416</v>
      </c>
      <c r="B5741" s="30" t="s">
        <v>1636</v>
      </c>
      <c r="C5741" s="31" t="s">
        <v>28</v>
      </c>
      <c r="D5741" s="57">
        <v>14.08</v>
      </c>
      <c r="E5741" s="56">
        <v>14.57</v>
      </c>
    </row>
    <row r="5742" spans="1:5" ht="33.75" x14ac:dyDescent="0.25">
      <c r="A5742" s="51">
        <v>89370</v>
      </c>
      <c r="B5742" s="30" t="s">
        <v>1607</v>
      </c>
      <c r="C5742" s="31" t="s">
        <v>28</v>
      </c>
      <c r="D5742" s="57">
        <v>15.06</v>
      </c>
      <c r="E5742" s="56">
        <v>15.6</v>
      </c>
    </row>
    <row r="5743" spans="1:5" ht="22.5" x14ac:dyDescent="0.25">
      <c r="A5743" s="51">
        <v>89500</v>
      </c>
      <c r="B5743" s="30" t="s">
        <v>1664</v>
      </c>
      <c r="C5743" s="31" t="s">
        <v>28</v>
      </c>
      <c r="D5743" s="57">
        <v>12.4</v>
      </c>
      <c r="E5743" s="56">
        <v>12.72</v>
      </c>
    </row>
    <row r="5744" spans="1:5" ht="33.75" x14ac:dyDescent="0.25">
      <c r="A5744" s="51">
        <v>103983</v>
      </c>
      <c r="B5744" s="30" t="s">
        <v>2085</v>
      </c>
      <c r="C5744" s="31" t="s">
        <v>28</v>
      </c>
      <c r="D5744" s="57">
        <v>16.93</v>
      </c>
      <c r="E5744" s="56">
        <v>17.510000000000002</v>
      </c>
    </row>
    <row r="5745" spans="1:5" ht="22.5" x14ac:dyDescent="0.25">
      <c r="A5745" s="51">
        <v>89504</v>
      </c>
      <c r="B5745" s="30" t="s">
        <v>1668</v>
      </c>
      <c r="C5745" s="31" t="s">
        <v>28</v>
      </c>
      <c r="D5745" s="57">
        <v>18.149999999999999</v>
      </c>
      <c r="E5745" s="56">
        <v>18.54</v>
      </c>
    </row>
    <row r="5746" spans="1:5" ht="33.75" x14ac:dyDescent="0.25">
      <c r="A5746" s="51">
        <v>103987</v>
      </c>
      <c r="B5746" s="30" t="s">
        <v>2089</v>
      </c>
      <c r="C5746" s="31" t="s">
        <v>28</v>
      </c>
      <c r="D5746" s="57">
        <v>23.47</v>
      </c>
      <c r="E5746" s="56">
        <v>24.16</v>
      </c>
    </row>
    <row r="5747" spans="1:5" ht="22.5" x14ac:dyDescent="0.25">
      <c r="A5747" s="51">
        <v>89510</v>
      </c>
      <c r="B5747" s="30" t="s">
        <v>1672</v>
      </c>
      <c r="C5747" s="31" t="s">
        <v>28</v>
      </c>
      <c r="D5747" s="57">
        <v>25.75</v>
      </c>
      <c r="E5747" s="56">
        <v>26.2</v>
      </c>
    </row>
    <row r="5748" spans="1:5" ht="22.5" x14ac:dyDescent="0.25">
      <c r="A5748" s="51">
        <v>89519</v>
      </c>
      <c r="B5748" s="30" t="s">
        <v>1679</v>
      </c>
      <c r="C5748" s="31" t="s">
        <v>28</v>
      </c>
      <c r="D5748" s="57">
        <v>44.66</v>
      </c>
      <c r="E5748" s="56">
        <v>45.23</v>
      </c>
    </row>
    <row r="5749" spans="1:5" ht="22.5" x14ac:dyDescent="0.25">
      <c r="A5749" s="51">
        <v>89527</v>
      </c>
      <c r="B5749" s="30" t="s">
        <v>1687</v>
      </c>
      <c r="C5749" s="31" t="s">
        <v>28</v>
      </c>
      <c r="D5749" s="57">
        <v>53.76</v>
      </c>
      <c r="E5749" s="56">
        <v>54.39</v>
      </c>
    </row>
    <row r="5750" spans="1:5" ht="33.75" x14ac:dyDescent="0.25">
      <c r="A5750" s="51">
        <v>89406</v>
      </c>
      <c r="B5750" s="30" t="s">
        <v>1627</v>
      </c>
      <c r="C5750" s="31" t="s">
        <v>28</v>
      </c>
      <c r="D5750" s="57">
        <v>8.82</v>
      </c>
      <c r="E5750" s="56">
        <v>9.18</v>
      </c>
    </row>
    <row r="5751" spans="1:5" ht="33.75" x14ac:dyDescent="0.25">
      <c r="A5751" s="51">
        <v>89360</v>
      </c>
      <c r="B5751" s="30" t="s">
        <v>1598</v>
      </c>
      <c r="C5751" s="31" t="s">
        <v>28</v>
      </c>
      <c r="D5751" s="57">
        <v>9.5299999999999994</v>
      </c>
      <c r="E5751" s="56">
        <v>9.93</v>
      </c>
    </row>
    <row r="5752" spans="1:5" ht="22.5" x14ac:dyDescent="0.25">
      <c r="A5752" s="51">
        <v>89489</v>
      </c>
      <c r="B5752" s="30" t="s">
        <v>1655</v>
      </c>
      <c r="C5752" s="31" t="s">
        <v>28</v>
      </c>
      <c r="D5752" s="57">
        <v>7.55</v>
      </c>
      <c r="E5752" s="56">
        <v>7.76</v>
      </c>
    </row>
    <row r="5753" spans="1:5" ht="33.75" x14ac:dyDescent="0.25">
      <c r="A5753" s="51">
        <v>89410</v>
      </c>
      <c r="B5753" s="30" t="s">
        <v>1631</v>
      </c>
      <c r="C5753" s="31" t="s">
        <v>28</v>
      </c>
      <c r="D5753" s="57">
        <v>10.93</v>
      </c>
      <c r="E5753" s="56">
        <v>11.34</v>
      </c>
    </row>
    <row r="5754" spans="1:5" ht="33.75" x14ac:dyDescent="0.25">
      <c r="A5754" s="51">
        <v>89364</v>
      </c>
      <c r="B5754" s="30" t="s">
        <v>1602</v>
      </c>
      <c r="C5754" s="31" t="s">
        <v>28</v>
      </c>
      <c r="D5754" s="57">
        <v>11.76</v>
      </c>
      <c r="E5754" s="56">
        <v>12.22</v>
      </c>
    </row>
    <row r="5755" spans="1:5" ht="22.5" x14ac:dyDescent="0.25">
      <c r="A5755" s="51">
        <v>89494</v>
      </c>
      <c r="B5755" s="30" t="s">
        <v>1659</v>
      </c>
      <c r="C5755" s="31" t="s">
        <v>28</v>
      </c>
      <c r="D5755" s="57">
        <v>12.03</v>
      </c>
      <c r="E5755" s="56">
        <v>12.3</v>
      </c>
    </row>
    <row r="5756" spans="1:5" ht="33.75" x14ac:dyDescent="0.25">
      <c r="A5756" s="51">
        <v>89415</v>
      </c>
      <c r="B5756" s="30" t="s">
        <v>1635</v>
      </c>
      <c r="C5756" s="31" t="s">
        <v>28</v>
      </c>
      <c r="D5756" s="57">
        <v>15.99</v>
      </c>
      <c r="E5756" s="56">
        <v>16.48</v>
      </c>
    </row>
    <row r="5757" spans="1:5" ht="33.75" x14ac:dyDescent="0.25">
      <c r="A5757" s="51">
        <v>89369</v>
      </c>
      <c r="B5757" s="30" t="s">
        <v>1606</v>
      </c>
      <c r="C5757" s="31" t="s">
        <v>28</v>
      </c>
      <c r="D5757" s="57">
        <v>16.97</v>
      </c>
      <c r="E5757" s="56">
        <v>17.510000000000002</v>
      </c>
    </row>
    <row r="5758" spans="1:5" ht="22.5" x14ac:dyDescent="0.25">
      <c r="A5758" s="51">
        <v>89499</v>
      </c>
      <c r="B5758" s="30" t="s">
        <v>1663</v>
      </c>
      <c r="C5758" s="31" t="s">
        <v>28</v>
      </c>
      <c r="D5758" s="57">
        <v>18.739999999999998</v>
      </c>
      <c r="E5758" s="56">
        <v>19.059999999999999</v>
      </c>
    </row>
    <row r="5759" spans="1:5" ht="33.75" x14ac:dyDescent="0.25">
      <c r="A5759" s="51">
        <v>103982</v>
      </c>
      <c r="B5759" s="30" t="s">
        <v>2084</v>
      </c>
      <c r="C5759" s="31" t="s">
        <v>28</v>
      </c>
      <c r="D5759" s="57">
        <v>23.27</v>
      </c>
      <c r="E5759" s="56">
        <v>23.85</v>
      </c>
    </row>
    <row r="5760" spans="1:5" ht="22.5" x14ac:dyDescent="0.25">
      <c r="A5760" s="51">
        <v>89503</v>
      </c>
      <c r="B5760" s="30" t="s">
        <v>1667</v>
      </c>
      <c r="C5760" s="31" t="s">
        <v>28</v>
      </c>
      <c r="D5760" s="57">
        <v>21.77</v>
      </c>
      <c r="E5760" s="56">
        <v>22.16</v>
      </c>
    </row>
    <row r="5761" spans="1:5" ht="33.75" x14ac:dyDescent="0.25">
      <c r="A5761" s="51">
        <v>103986</v>
      </c>
      <c r="B5761" s="30" t="s">
        <v>2088</v>
      </c>
      <c r="C5761" s="31" t="s">
        <v>28</v>
      </c>
      <c r="D5761" s="57">
        <v>27.09</v>
      </c>
      <c r="E5761" s="56">
        <v>27.78</v>
      </c>
    </row>
    <row r="5762" spans="1:5" ht="22.5" x14ac:dyDescent="0.25">
      <c r="A5762" s="51">
        <v>89507</v>
      </c>
      <c r="B5762" s="30" t="s">
        <v>1671</v>
      </c>
      <c r="C5762" s="31" t="s">
        <v>28</v>
      </c>
      <c r="D5762" s="57">
        <v>44.12</v>
      </c>
      <c r="E5762" s="56">
        <v>44.57</v>
      </c>
    </row>
    <row r="5763" spans="1:5" ht="22.5" x14ac:dyDescent="0.25">
      <c r="A5763" s="51">
        <v>89517</v>
      </c>
      <c r="B5763" s="30" t="s">
        <v>1677</v>
      </c>
      <c r="C5763" s="31" t="s">
        <v>28</v>
      </c>
      <c r="D5763" s="57">
        <v>65.22</v>
      </c>
      <c r="E5763" s="56">
        <v>65.790000000000006</v>
      </c>
    </row>
    <row r="5764" spans="1:5" ht="22.5" x14ac:dyDescent="0.25">
      <c r="A5764" s="51">
        <v>89525</v>
      </c>
      <c r="B5764" s="30" t="s">
        <v>1685</v>
      </c>
      <c r="C5764" s="31" t="s">
        <v>28</v>
      </c>
      <c r="D5764" s="57">
        <v>81.900000000000006</v>
      </c>
      <c r="E5764" s="56">
        <v>82.53</v>
      </c>
    </row>
    <row r="5765" spans="1:5" ht="33.75" x14ac:dyDescent="0.25">
      <c r="A5765" s="51">
        <v>89423</v>
      </c>
      <c r="B5765" s="30" t="s">
        <v>12625</v>
      </c>
      <c r="C5765" s="31" t="s">
        <v>28</v>
      </c>
      <c r="D5765" s="57">
        <v>9.51</v>
      </c>
      <c r="E5765" s="56">
        <v>9.75</v>
      </c>
    </row>
    <row r="5766" spans="1:5" ht="33.75" x14ac:dyDescent="0.25">
      <c r="A5766" s="51">
        <v>89377</v>
      </c>
      <c r="B5766" s="30" t="s">
        <v>1613</v>
      </c>
      <c r="C5766" s="31" t="s">
        <v>28</v>
      </c>
      <c r="D5766" s="57">
        <v>9.99</v>
      </c>
      <c r="E5766" s="56">
        <v>10.26</v>
      </c>
    </row>
    <row r="5767" spans="1:5" ht="22.5" x14ac:dyDescent="0.25">
      <c r="A5767" s="51">
        <v>89540</v>
      </c>
      <c r="B5767" s="30" t="s">
        <v>12626</v>
      </c>
      <c r="C5767" s="31" t="s">
        <v>28</v>
      </c>
      <c r="D5767" s="57">
        <v>9.89</v>
      </c>
      <c r="E5767" s="56">
        <v>10.029999999999999</v>
      </c>
    </row>
    <row r="5768" spans="1:5" ht="33.75" x14ac:dyDescent="0.25">
      <c r="A5768" s="51">
        <v>89430</v>
      </c>
      <c r="B5768" s="30" t="s">
        <v>12627</v>
      </c>
      <c r="C5768" s="31" t="s">
        <v>28</v>
      </c>
      <c r="D5768" s="57">
        <v>12.15</v>
      </c>
      <c r="E5768" s="56">
        <v>12.42</v>
      </c>
    </row>
    <row r="5769" spans="1:5" ht="33.75" x14ac:dyDescent="0.25">
      <c r="A5769" s="51">
        <v>89384</v>
      </c>
      <c r="B5769" s="30" t="s">
        <v>12628</v>
      </c>
      <c r="C5769" s="31" t="s">
        <v>28</v>
      </c>
      <c r="D5769" s="57">
        <v>12.71</v>
      </c>
      <c r="E5769" s="56">
        <v>13.02</v>
      </c>
    </row>
    <row r="5770" spans="1:5" ht="22.5" x14ac:dyDescent="0.25">
      <c r="A5770" s="51">
        <v>89555</v>
      </c>
      <c r="B5770" s="30" t="s">
        <v>12629</v>
      </c>
      <c r="C5770" s="31" t="s">
        <v>28</v>
      </c>
      <c r="D5770" s="57">
        <v>20.239999999999998</v>
      </c>
      <c r="E5770" s="56">
        <v>20.41</v>
      </c>
    </row>
    <row r="5771" spans="1:5" ht="33.75" x14ac:dyDescent="0.25">
      <c r="A5771" s="51">
        <v>89437</v>
      </c>
      <c r="B5771" s="30" t="s">
        <v>12630</v>
      </c>
      <c r="C5771" s="31" t="s">
        <v>28</v>
      </c>
      <c r="D5771" s="57">
        <v>22.87</v>
      </c>
      <c r="E5771" s="56">
        <v>23.2</v>
      </c>
    </row>
    <row r="5772" spans="1:5" ht="33.75" x14ac:dyDescent="0.25">
      <c r="A5772" s="51">
        <v>89392</v>
      </c>
      <c r="B5772" s="30" t="s">
        <v>12631</v>
      </c>
      <c r="C5772" s="31" t="s">
        <v>28</v>
      </c>
      <c r="D5772" s="57">
        <v>23.52</v>
      </c>
      <c r="E5772" s="56">
        <v>23.88</v>
      </c>
    </row>
    <row r="5773" spans="1:5" ht="33.75" x14ac:dyDescent="0.25">
      <c r="A5773" s="51">
        <v>89405</v>
      </c>
      <c r="B5773" s="30" t="s">
        <v>1626</v>
      </c>
      <c r="C5773" s="31" t="s">
        <v>28</v>
      </c>
      <c r="D5773" s="57">
        <v>7.88</v>
      </c>
      <c r="E5773" s="56">
        <v>8.24</v>
      </c>
    </row>
    <row r="5774" spans="1:5" ht="33.75" x14ac:dyDescent="0.25">
      <c r="A5774" s="51">
        <v>89359</v>
      </c>
      <c r="B5774" s="30" t="s">
        <v>1597</v>
      </c>
      <c r="C5774" s="31" t="s">
        <v>28</v>
      </c>
      <c r="D5774" s="57">
        <v>8.59</v>
      </c>
      <c r="E5774" s="56">
        <v>8.99</v>
      </c>
    </row>
    <row r="5775" spans="1:5" ht="22.5" x14ac:dyDescent="0.25">
      <c r="A5775" s="51">
        <v>89485</v>
      </c>
      <c r="B5775" s="30" t="s">
        <v>1654</v>
      </c>
      <c r="C5775" s="31" t="s">
        <v>28</v>
      </c>
      <c r="D5775" s="57">
        <v>6.12</v>
      </c>
      <c r="E5775" s="56">
        <v>6.33</v>
      </c>
    </row>
    <row r="5776" spans="1:5" ht="33.75" x14ac:dyDescent="0.25">
      <c r="A5776" s="51">
        <v>89409</v>
      </c>
      <c r="B5776" s="30" t="s">
        <v>1630</v>
      </c>
      <c r="C5776" s="31" t="s">
        <v>28</v>
      </c>
      <c r="D5776" s="57">
        <v>9.5</v>
      </c>
      <c r="E5776" s="56">
        <v>9.91</v>
      </c>
    </row>
    <row r="5777" spans="1:5" ht="33.75" x14ac:dyDescent="0.25">
      <c r="A5777" s="51">
        <v>89363</v>
      </c>
      <c r="B5777" s="30" t="s">
        <v>1601</v>
      </c>
      <c r="C5777" s="31" t="s">
        <v>28</v>
      </c>
      <c r="D5777" s="57">
        <v>10.33</v>
      </c>
      <c r="E5777" s="56">
        <v>10.79</v>
      </c>
    </row>
    <row r="5778" spans="1:5" ht="22.5" x14ac:dyDescent="0.25">
      <c r="A5778" s="51">
        <v>89493</v>
      </c>
      <c r="B5778" s="30" t="s">
        <v>1658</v>
      </c>
      <c r="C5778" s="31" t="s">
        <v>28</v>
      </c>
      <c r="D5778" s="57">
        <v>9.81</v>
      </c>
      <c r="E5778" s="56">
        <v>10.08</v>
      </c>
    </row>
    <row r="5779" spans="1:5" ht="33.75" x14ac:dyDescent="0.25">
      <c r="A5779" s="51">
        <v>89414</v>
      </c>
      <c r="B5779" s="30" t="s">
        <v>1634</v>
      </c>
      <c r="C5779" s="31" t="s">
        <v>28</v>
      </c>
      <c r="D5779" s="57">
        <v>13.77</v>
      </c>
      <c r="E5779" s="56">
        <v>14.26</v>
      </c>
    </row>
    <row r="5780" spans="1:5" ht="33.75" x14ac:dyDescent="0.25">
      <c r="A5780" s="51">
        <v>89368</v>
      </c>
      <c r="B5780" s="30" t="s">
        <v>1605</v>
      </c>
      <c r="C5780" s="31" t="s">
        <v>28</v>
      </c>
      <c r="D5780" s="57">
        <v>14.75</v>
      </c>
      <c r="E5780" s="56">
        <v>15.29</v>
      </c>
    </row>
    <row r="5781" spans="1:5" ht="22.5" x14ac:dyDescent="0.25">
      <c r="A5781" s="51">
        <v>89498</v>
      </c>
      <c r="B5781" s="30" t="s">
        <v>1662</v>
      </c>
      <c r="C5781" s="31" t="s">
        <v>28</v>
      </c>
      <c r="D5781" s="57">
        <v>12.91</v>
      </c>
      <c r="E5781" s="56">
        <v>13.23</v>
      </c>
    </row>
    <row r="5782" spans="1:5" ht="33.75" x14ac:dyDescent="0.25">
      <c r="A5782" s="51">
        <v>103981</v>
      </c>
      <c r="B5782" s="30" t="s">
        <v>2083</v>
      </c>
      <c r="C5782" s="31" t="s">
        <v>28</v>
      </c>
      <c r="D5782" s="57">
        <v>17.440000000000001</v>
      </c>
      <c r="E5782" s="56">
        <v>18.02</v>
      </c>
    </row>
    <row r="5783" spans="1:5" ht="22.5" x14ac:dyDescent="0.25">
      <c r="A5783" s="51">
        <v>89502</v>
      </c>
      <c r="B5783" s="30" t="s">
        <v>1666</v>
      </c>
      <c r="C5783" s="31" t="s">
        <v>28</v>
      </c>
      <c r="D5783" s="57">
        <v>16.43</v>
      </c>
      <c r="E5783" s="56">
        <v>16.82</v>
      </c>
    </row>
    <row r="5784" spans="1:5" ht="33.75" x14ac:dyDescent="0.25">
      <c r="A5784" s="51">
        <v>103985</v>
      </c>
      <c r="B5784" s="30" t="s">
        <v>2087</v>
      </c>
      <c r="C5784" s="31" t="s">
        <v>28</v>
      </c>
      <c r="D5784" s="57">
        <v>21.75</v>
      </c>
      <c r="E5784" s="56">
        <v>22.44</v>
      </c>
    </row>
    <row r="5785" spans="1:5" ht="22.5" x14ac:dyDescent="0.25">
      <c r="A5785" s="51">
        <v>89506</v>
      </c>
      <c r="B5785" s="30" t="s">
        <v>1670</v>
      </c>
      <c r="C5785" s="31" t="s">
        <v>28</v>
      </c>
      <c r="D5785" s="57">
        <v>37.5</v>
      </c>
      <c r="E5785" s="56">
        <v>37.950000000000003</v>
      </c>
    </row>
    <row r="5786" spans="1:5" ht="22.5" x14ac:dyDescent="0.25">
      <c r="A5786" s="51">
        <v>89515</v>
      </c>
      <c r="B5786" s="30" t="s">
        <v>1675</v>
      </c>
      <c r="C5786" s="31" t="s">
        <v>28</v>
      </c>
      <c r="D5786" s="57">
        <v>77.58</v>
      </c>
      <c r="E5786" s="56">
        <v>78.150000000000006</v>
      </c>
    </row>
    <row r="5787" spans="1:5" ht="22.5" x14ac:dyDescent="0.25">
      <c r="A5787" s="51">
        <v>89523</v>
      </c>
      <c r="B5787" s="30" t="s">
        <v>1683</v>
      </c>
      <c r="C5787" s="31" t="s">
        <v>28</v>
      </c>
      <c r="D5787" s="57">
        <v>94.79</v>
      </c>
      <c r="E5787" s="56">
        <v>95.42</v>
      </c>
    </row>
    <row r="5788" spans="1:5" ht="33.75" x14ac:dyDescent="0.25">
      <c r="A5788" s="51">
        <v>90373</v>
      </c>
      <c r="B5788" s="30" t="s">
        <v>12632</v>
      </c>
      <c r="C5788" s="31" t="s">
        <v>28</v>
      </c>
      <c r="D5788" s="57">
        <v>12.82</v>
      </c>
      <c r="E5788" s="56">
        <v>13.21</v>
      </c>
    </row>
    <row r="5789" spans="1:5" ht="33.75" x14ac:dyDescent="0.25">
      <c r="A5789" s="51">
        <v>89366</v>
      </c>
      <c r="B5789" s="30" t="s">
        <v>12633</v>
      </c>
      <c r="C5789" s="31" t="s">
        <v>28</v>
      </c>
      <c r="D5789" s="57">
        <v>15.95</v>
      </c>
      <c r="E5789" s="56">
        <v>16.38</v>
      </c>
    </row>
    <row r="5790" spans="1:5" ht="33.75" x14ac:dyDescent="0.25">
      <c r="A5790" s="51">
        <v>89404</v>
      </c>
      <c r="B5790" s="30" t="s">
        <v>1625</v>
      </c>
      <c r="C5790" s="31" t="s">
        <v>28</v>
      </c>
      <c r="D5790" s="57">
        <v>7.36</v>
      </c>
      <c r="E5790" s="56">
        <v>7.72</v>
      </c>
    </row>
    <row r="5791" spans="1:5" ht="33.75" x14ac:dyDescent="0.25">
      <c r="A5791" s="51">
        <v>89358</v>
      </c>
      <c r="B5791" s="30" t="s">
        <v>1596</v>
      </c>
      <c r="C5791" s="31" t="s">
        <v>28</v>
      </c>
      <c r="D5791" s="57">
        <v>8.07</v>
      </c>
      <c r="E5791" s="56">
        <v>8.4700000000000006</v>
      </c>
    </row>
    <row r="5792" spans="1:5" ht="22.5" x14ac:dyDescent="0.25">
      <c r="A5792" s="51">
        <v>89481</v>
      </c>
      <c r="B5792" s="30" t="s">
        <v>1653</v>
      </c>
      <c r="C5792" s="31" t="s">
        <v>28</v>
      </c>
      <c r="D5792" s="57">
        <v>5.38</v>
      </c>
      <c r="E5792" s="56">
        <v>5.59</v>
      </c>
    </row>
    <row r="5793" spans="1:5" ht="33.75" x14ac:dyDescent="0.25">
      <c r="A5793" s="51">
        <v>89408</v>
      </c>
      <c r="B5793" s="30" t="s">
        <v>1629</v>
      </c>
      <c r="C5793" s="31" t="s">
        <v>28</v>
      </c>
      <c r="D5793" s="57">
        <v>8.76</v>
      </c>
      <c r="E5793" s="56">
        <v>9.17</v>
      </c>
    </row>
    <row r="5794" spans="1:5" ht="33.75" x14ac:dyDescent="0.25">
      <c r="A5794" s="51">
        <v>89362</v>
      </c>
      <c r="B5794" s="30" t="s">
        <v>1600</v>
      </c>
      <c r="C5794" s="31" t="s">
        <v>28</v>
      </c>
      <c r="D5794" s="57">
        <v>9.59</v>
      </c>
      <c r="E5794" s="56">
        <v>10.050000000000001</v>
      </c>
    </row>
    <row r="5795" spans="1:5" ht="33.75" x14ac:dyDescent="0.25">
      <c r="A5795" s="51">
        <v>89412</v>
      </c>
      <c r="B5795" s="30" t="s">
        <v>12634</v>
      </c>
      <c r="C5795" s="31" t="s">
        <v>28</v>
      </c>
      <c r="D5795" s="57">
        <v>9.76</v>
      </c>
      <c r="E5795" s="56">
        <v>10.14</v>
      </c>
    </row>
    <row r="5796" spans="1:5" ht="22.5" x14ac:dyDescent="0.25">
      <c r="A5796" s="51">
        <v>89492</v>
      </c>
      <c r="B5796" s="30" t="s">
        <v>1657</v>
      </c>
      <c r="C5796" s="31" t="s">
        <v>28</v>
      </c>
      <c r="D5796" s="57">
        <v>8.16</v>
      </c>
      <c r="E5796" s="56">
        <v>8.43</v>
      </c>
    </row>
    <row r="5797" spans="1:5" ht="33.75" x14ac:dyDescent="0.25">
      <c r="A5797" s="51">
        <v>89413</v>
      </c>
      <c r="B5797" s="30" t="s">
        <v>1633</v>
      </c>
      <c r="C5797" s="31" t="s">
        <v>28</v>
      </c>
      <c r="D5797" s="57">
        <v>12.12</v>
      </c>
      <c r="E5797" s="56">
        <v>12.61</v>
      </c>
    </row>
    <row r="5798" spans="1:5" ht="33.75" x14ac:dyDescent="0.25">
      <c r="A5798" s="51">
        <v>89367</v>
      </c>
      <c r="B5798" s="30" t="s">
        <v>1604</v>
      </c>
      <c r="C5798" s="31" t="s">
        <v>28</v>
      </c>
      <c r="D5798" s="57">
        <v>13.1</v>
      </c>
      <c r="E5798" s="56">
        <v>13.64</v>
      </c>
    </row>
    <row r="5799" spans="1:5" ht="22.5" x14ac:dyDescent="0.25">
      <c r="A5799" s="51">
        <v>89497</v>
      </c>
      <c r="B5799" s="30" t="s">
        <v>1661</v>
      </c>
      <c r="C5799" s="31" t="s">
        <v>28</v>
      </c>
      <c r="D5799" s="57">
        <v>12.86</v>
      </c>
      <c r="E5799" s="56">
        <v>13.18</v>
      </c>
    </row>
    <row r="5800" spans="1:5" ht="33.75" x14ac:dyDescent="0.25">
      <c r="A5800" s="51">
        <v>103980</v>
      </c>
      <c r="B5800" s="30" t="s">
        <v>2082</v>
      </c>
      <c r="C5800" s="31" t="s">
        <v>28</v>
      </c>
      <c r="D5800" s="57">
        <v>17.39</v>
      </c>
      <c r="E5800" s="56">
        <v>17.97</v>
      </c>
    </row>
    <row r="5801" spans="1:5" ht="22.5" x14ac:dyDescent="0.25">
      <c r="A5801" s="51">
        <v>89501</v>
      </c>
      <c r="B5801" s="30" t="s">
        <v>1665</v>
      </c>
      <c r="C5801" s="31" t="s">
        <v>28</v>
      </c>
      <c r="D5801" s="57">
        <v>14.04</v>
      </c>
      <c r="E5801" s="56">
        <v>14.43</v>
      </c>
    </row>
    <row r="5802" spans="1:5" ht="33.75" x14ac:dyDescent="0.25">
      <c r="A5802" s="51">
        <v>103984</v>
      </c>
      <c r="B5802" s="30" t="s">
        <v>2086</v>
      </c>
      <c r="C5802" s="31" t="s">
        <v>28</v>
      </c>
      <c r="D5802" s="57">
        <v>19.36</v>
      </c>
      <c r="E5802" s="56">
        <v>20.05</v>
      </c>
    </row>
    <row r="5803" spans="1:5" ht="22.5" x14ac:dyDescent="0.25">
      <c r="A5803" s="51">
        <v>89505</v>
      </c>
      <c r="B5803" s="30" t="s">
        <v>1669</v>
      </c>
      <c r="C5803" s="31" t="s">
        <v>28</v>
      </c>
      <c r="D5803" s="57">
        <v>39.18</v>
      </c>
      <c r="E5803" s="56">
        <v>39.630000000000003</v>
      </c>
    </row>
    <row r="5804" spans="1:5" ht="22.5" x14ac:dyDescent="0.25">
      <c r="A5804" s="51">
        <v>89513</v>
      </c>
      <c r="B5804" s="30" t="s">
        <v>1673</v>
      </c>
      <c r="C5804" s="31" t="s">
        <v>28</v>
      </c>
      <c r="D5804" s="57">
        <v>96.94</v>
      </c>
      <c r="E5804" s="56">
        <v>97.51</v>
      </c>
    </row>
    <row r="5805" spans="1:5" ht="22.5" x14ac:dyDescent="0.25">
      <c r="A5805" s="51">
        <v>89521</v>
      </c>
      <c r="B5805" s="30" t="s">
        <v>1681</v>
      </c>
      <c r="C5805" s="31" t="s">
        <v>28</v>
      </c>
      <c r="D5805" s="57">
        <v>115.52</v>
      </c>
      <c r="E5805" s="56">
        <v>116.15</v>
      </c>
    </row>
    <row r="5806" spans="1:5" ht="33.75" x14ac:dyDescent="0.25">
      <c r="A5806" s="51">
        <v>103955</v>
      </c>
      <c r="B5806" s="30" t="s">
        <v>2067</v>
      </c>
      <c r="C5806" s="31" t="s">
        <v>28</v>
      </c>
      <c r="D5806" s="57">
        <v>10.06</v>
      </c>
      <c r="E5806" s="56">
        <v>10.44</v>
      </c>
    </row>
    <row r="5807" spans="1:5" ht="33.75" x14ac:dyDescent="0.25">
      <c r="A5807" s="51">
        <v>103950</v>
      </c>
      <c r="B5807" s="30" t="s">
        <v>2062</v>
      </c>
      <c r="C5807" s="31" t="s">
        <v>28</v>
      </c>
      <c r="D5807" s="57">
        <v>10.84</v>
      </c>
      <c r="E5807" s="56">
        <v>11.27</v>
      </c>
    </row>
    <row r="5808" spans="1:5" ht="33.75" x14ac:dyDescent="0.25">
      <c r="A5808" s="51">
        <v>103974</v>
      </c>
      <c r="B5808" s="30" t="s">
        <v>2079</v>
      </c>
      <c r="C5808" s="31" t="s">
        <v>28</v>
      </c>
      <c r="D5808" s="57">
        <v>10.220000000000001</v>
      </c>
      <c r="E5808" s="56">
        <v>10.46</v>
      </c>
    </row>
    <row r="5809" spans="1:5" ht="33.75" x14ac:dyDescent="0.25">
      <c r="A5809" s="51">
        <v>103956</v>
      </c>
      <c r="B5809" s="30" t="s">
        <v>2068</v>
      </c>
      <c r="C5809" s="31" t="s">
        <v>28</v>
      </c>
      <c r="D5809" s="57">
        <v>13.88</v>
      </c>
      <c r="E5809" s="56">
        <v>14.33</v>
      </c>
    </row>
    <row r="5810" spans="1:5" ht="33.75" x14ac:dyDescent="0.25">
      <c r="A5810" s="51">
        <v>103951</v>
      </c>
      <c r="B5810" s="30" t="s">
        <v>2063</v>
      </c>
      <c r="C5810" s="31" t="s">
        <v>28</v>
      </c>
      <c r="D5810" s="57">
        <v>14.8</v>
      </c>
      <c r="E5810" s="56">
        <v>15.3</v>
      </c>
    </row>
    <row r="5811" spans="1:5" ht="33.75" x14ac:dyDescent="0.25">
      <c r="A5811" s="51">
        <v>89374</v>
      </c>
      <c r="B5811" s="30" t="s">
        <v>1611</v>
      </c>
      <c r="C5811" s="31" t="s">
        <v>28</v>
      </c>
      <c r="D5811" s="57">
        <v>9.8699999999999992</v>
      </c>
      <c r="E5811" s="56">
        <v>10.11</v>
      </c>
    </row>
    <row r="5812" spans="1:5" ht="33.75" x14ac:dyDescent="0.25">
      <c r="A5812" s="51">
        <v>89427</v>
      </c>
      <c r="B5812" s="30" t="s">
        <v>12635</v>
      </c>
      <c r="C5812" s="31" t="s">
        <v>28</v>
      </c>
      <c r="D5812" s="57">
        <v>11.58</v>
      </c>
      <c r="E5812" s="56">
        <v>11.83</v>
      </c>
    </row>
    <row r="5813" spans="1:5" ht="33.75" x14ac:dyDescent="0.25">
      <c r="A5813" s="51">
        <v>89381</v>
      </c>
      <c r="B5813" s="30" t="s">
        <v>12636</v>
      </c>
      <c r="C5813" s="31" t="s">
        <v>28</v>
      </c>
      <c r="D5813" s="57">
        <v>12.1</v>
      </c>
      <c r="E5813" s="56">
        <v>12.39</v>
      </c>
    </row>
    <row r="5814" spans="1:5" ht="33.75" x14ac:dyDescent="0.25">
      <c r="A5814" s="51">
        <v>95237</v>
      </c>
      <c r="B5814" s="30" t="s">
        <v>12637</v>
      </c>
      <c r="C5814" s="31" t="s">
        <v>28</v>
      </c>
      <c r="D5814" s="57">
        <v>23.07</v>
      </c>
      <c r="E5814" s="56">
        <v>23.36</v>
      </c>
    </row>
    <row r="5815" spans="1:5" ht="33.75" x14ac:dyDescent="0.25">
      <c r="A5815" s="51">
        <v>89979</v>
      </c>
      <c r="B5815" s="30" t="s">
        <v>12638</v>
      </c>
      <c r="C5815" s="31" t="s">
        <v>28</v>
      </c>
      <c r="D5815" s="57">
        <v>23.67</v>
      </c>
      <c r="E5815" s="56">
        <v>24.01</v>
      </c>
    </row>
    <row r="5816" spans="1:5" ht="33.75" x14ac:dyDescent="0.25">
      <c r="A5816" s="51">
        <v>103991</v>
      </c>
      <c r="B5816" s="30" t="s">
        <v>4944</v>
      </c>
      <c r="C5816" s="31" t="s">
        <v>28</v>
      </c>
      <c r="D5816" s="57">
        <v>17.649999999999999</v>
      </c>
      <c r="E5816" s="56">
        <v>18.010000000000002</v>
      </c>
    </row>
    <row r="5817" spans="1:5" ht="22.5" x14ac:dyDescent="0.25">
      <c r="A5817" s="51">
        <v>89564</v>
      </c>
      <c r="B5817" s="30" t="s">
        <v>12639</v>
      </c>
      <c r="C5817" s="31" t="s">
        <v>28</v>
      </c>
      <c r="D5817" s="57">
        <v>14.81</v>
      </c>
      <c r="E5817" s="56">
        <v>15</v>
      </c>
    </row>
    <row r="5818" spans="1:5" ht="33.75" x14ac:dyDescent="0.25">
      <c r="A5818" s="51">
        <v>104000</v>
      </c>
      <c r="B5818" s="30" t="s">
        <v>4947</v>
      </c>
      <c r="C5818" s="31" t="s">
        <v>28</v>
      </c>
      <c r="D5818" s="57">
        <v>26.77</v>
      </c>
      <c r="E5818" s="56">
        <v>27.18</v>
      </c>
    </row>
    <row r="5819" spans="1:5" ht="22.5" x14ac:dyDescent="0.25">
      <c r="A5819" s="51">
        <v>89593</v>
      </c>
      <c r="B5819" s="30" t="s">
        <v>12640</v>
      </c>
      <c r="C5819" s="31" t="s">
        <v>28</v>
      </c>
      <c r="D5819" s="57">
        <v>23.4</v>
      </c>
      <c r="E5819" s="56">
        <v>23.62</v>
      </c>
    </row>
    <row r="5820" spans="1:5" ht="33.75" x14ac:dyDescent="0.25">
      <c r="A5820" s="51">
        <v>89418</v>
      </c>
      <c r="B5820" s="30" t="s">
        <v>1638</v>
      </c>
      <c r="C5820" s="31" t="s">
        <v>28</v>
      </c>
      <c r="D5820" s="57">
        <v>14.96</v>
      </c>
      <c r="E5820" s="56">
        <v>15.2</v>
      </c>
    </row>
    <row r="5821" spans="1:5" ht="33.75" x14ac:dyDescent="0.25">
      <c r="A5821" s="51">
        <v>89372</v>
      </c>
      <c r="B5821" s="30" t="s">
        <v>1609</v>
      </c>
      <c r="C5821" s="31" t="s">
        <v>28</v>
      </c>
      <c r="D5821" s="57">
        <v>15.44</v>
      </c>
      <c r="E5821" s="56">
        <v>15.71</v>
      </c>
    </row>
    <row r="5822" spans="1:5" ht="22.5" x14ac:dyDescent="0.25">
      <c r="A5822" s="51">
        <v>89530</v>
      </c>
      <c r="B5822" s="30" t="s">
        <v>1690</v>
      </c>
      <c r="C5822" s="31" t="s">
        <v>28</v>
      </c>
      <c r="D5822" s="57">
        <v>15.33</v>
      </c>
      <c r="E5822" s="56">
        <v>15.47</v>
      </c>
    </row>
    <row r="5823" spans="1:5" ht="33.75" x14ac:dyDescent="0.25">
      <c r="A5823" s="51">
        <v>89425</v>
      </c>
      <c r="B5823" s="30" t="s">
        <v>1642</v>
      </c>
      <c r="C5823" s="31" t="s">
        <v>28</v>
      </c>
      <c r="D5823" s="57">
        <v>17.59</v>
      </c>
      <c r="E5823" s="56">
        <v>17.86</v>
      </c>
    </row>
    <row r="5824" spans="1:5" ht="33.75" x14ac:dyDescent="0.25">
      <c r="A5824" s="51">
        <v>89379</v>
      </c>
      <c r="B5824" s="30" t="s">
        <v>1615</v>
      </c>
      <c r="C5824" s="31" t="s">
        <v>28</v>
      </c>
      <c r="D5824" s="57">
        <v>18.149999999999999</v>
      </c>
      <c r="E5824" s="56">
        <v>18.46</v>
      </c>
    </row>
    <row r="5825" spans="1:5" ht="22.5" x14ac:dyDescent="0.25">
      <c r="A5825" s="51">
        <v>89542</v>
      </c>
      <c r="B5825" s="30" t="s">
        <v>1696</v>
      </c>
      <c r="C5825" s="31" t="s">
        <v>28</v>
      </c>
      <c r="D5825" s="57">
        <v>25.44</v>
      </c>
      <c r="E5825" s="56">
        <v>25.61</v>
      </c>
    </row>
    <row r="5826" spans="1:5" ht="33.75" x14ac:dyDescent="0.25">
      <c r="A5826" s="51">
        <v>89432</v>
      </c>
      <c r="B5826" s="30" t="s">
        <v>12641</v>
      </c>
      <c r="C5826" s="31" t="s">
        <v>28</v>
      </c>
      <c r="D5826" s="57">
        <v>28.07</v>
      </c>
      <c r="E5826" s="56">
        <v>28.4</v>
      </c>
    </row>
    <row r="5827" spans="1:5" ht="22.5" x14ac:dyDescent="0.25">
      <c r="A5827" s="51">
        <v>89387</v>
      </c>
      <c r="B5827" s="30" t="s">
        <v>12642</v>
      </c>
      <c r="C5827" s="31" t="s">
        <v>28</v>
      </c>
      <c r="D5827" s="57">
        <v>28.72</v>
      </c>
      <c r="E5827" s="56">
        <v>29.08</v>
      </c>
    </row>
    <row r="5828" spans="1:5" ht="22.5" x14ac:dyDescent="0.25">
      <c r="A5828" s="51">
        <v>89560</v>
      </c>
      <c r="B5828" s="30" t="s">
        <v>12643</v>
      </c>
      <c r="C5828" s="31" t="s">
        <v>28</v>
      </c>
      <c r="D5828" s="57">
        <v>32.590000000000003</v>
      </c>
      <c r="E5828" s="56">
        <v>32.81</v>
      </c>
    </row>
    <row r="5829" spans="1:5" ht="33.75" x14ac:dyDescent="0.25">
      <c r="A5829" s="51">
        <v>104159</v>
      </c>
      <c r="B5829" s="30" t="s">
        <v>4956</v>
      </c>
      <c r="C5829" s="31" t="s">
        <v>28</v>
      </c>
      <c r="D5829" s="57">
        <v>35.65</v>
      </c>
      <c r="E5829" s="56">
        <v>36.04</v>
      </c>
    </row>
    <row r="5830" spans="1:5" ht="22.5" x14ac:dyDescent="0.25">
      <c r="A5830" s="51">
        <v>89577</v>
      </c>
      <c r="B5830" s="30" t="s">
        <v>1722</v>
      </c>
      <c r="C5830" s="31" t="s">
        <v>28</v>
      </c>
      <c r="D5830" s="57">
        <v>34.51</v>
      </c>
      <c r="E5830" s="56">
        <v>34.770000000000003</v>
      </c>
    </row>
    <row r="5831" spans="1:5" ht="33.75" x14ac:dyDescent="0.25">
      <c r="A5831" s="51">
        <v>103996</v>
      </c>
      <c r="B5831" s="30" t="s">
        <v>2094</v>
      </c>
      <c r="C5831" s="31" t="s">
        <v>28</v>
      </c>
      <c r="D5831" s="57">
        <v>38.08</v>
      </c>
      <c r="E5831" s="56">
        <v>38.54</v>
      </c>
    </row>
    <row r="5832" spans="1:5" ht="22.5" x14ac:dyDescent="0.25">
      <c r="A5832" s="51">
        <v>89598</v>
      </c>
      <c r="B5832" s="30" t="s">
        <v>12644</v>
      </c>
      <c r="C5832" s="31" t="s">
        <v>28</v>
      </c>
      <c r="D5832" s="57">
        <v>46.48</v>
      </c>
      <c r="E5832" s="56">
        <v>46.79</v>
      </c>
    </row>
    <row r="5833" spans="1:5" ht="33.75" x14ac:dyDescent="0.25">
      <c r="A5833" s="51">
        <v>89419</v>
      </c>
      <c r="B5833" s="30" t="s">
        <v>1639</v>
      </c>
      <c r="C5833" s="31" t="s">
        <v>28</v>
      </c>
      <c r="D5833" s="57">
        <v>6.62</v>
      </c>
      <c r="E5833" s="56">
        <v>6.87</v>
      </c>
    </row>
    <row r="5834" spans="1:5" ht="33.75" x14ac:dyDescent="0.25">
      <c r="A5834" s="51">
        <v>89373</v>
      </c>
      <c r="B5834" s="30" t="s">
        <v>1610</v>
      </c>
      <c r="C5834" s="31" t="s">
        <v>28</v>
      </c>
      <c r="D5834" s="57">
        <v>7.14</v>
      </c>
      <c r="E5834" s="56">
        <v>7.43</v>
      </c>
    </row>
    <row r="5835" spans="1:5" ht="22.5" x14ac:dyDescent="0.25">
      <c r="A5835" s="51">
        <v>89532</v>
      </c>
      <c r="B5835" s="30" t="s">
        <v>1692</v>
      </c>
      <c r="C5835" s="31" t="s">
        <v>28</v>
      </c>
      <c r="D5835" s="57">
        <v>6.91</v>
      </c>
      <c r="E5835" s="56">
        <v>7.07</v>
      </c>
    </row>
    <row r="5836" spans="1:5" ht="33.75" x14ac:dyDescent="0.25">
      <c r="A5836" s="51">
        <v>89426</v>
      </c>
      <c r="B5836" s="30" t="s">
        <v>1643</v>
      </c>
      <c r="C5836" s="31" t="s">
        <v>28</v>
      </c>
      <c r="D5836" s="57">
        <v>9.36</v>
      </c>
      <c r="E5836" s="56">
        <v>9.65</v>
      </c>
    </row>
    <row r="5837" spans="1:5" ht="33.75" x14ac:dyDescent="0.25">
      <c r="A5837" s="51">
        <v>89380</v>
      </c>
      <c r="B5837" s="30" t="s">
        <v>1616</v>
      </c>
      <c r="C5837" s="31" t="s">
        <v>28</v>
      </c>
      <c r="D5837" s="57">
        <v>9.9600000000000009</v>
      </c>
      <c r="E5837" s="56">
        <v>10.3</v>
      </c>
    </row>
    <row r="5838" spans="1:5" ht="22.5" x14ac:dyDescent="0.25">
      <c r="A5838" s="51">
        <v>89562</v>
      </c>
      <c r="B5838" s="30" t="s">
        <v>1711</v>
      </c>
      <c r="C5838" s="31" t="s">
        <v>28</v>
      </c>
      <c r="D5838" s="57">
        <v>9.98</v>
      </c>
      <c r="E5838" s="56">
        <v>10.17</v>
      </c>
    </row>
    <row r="5839" spans="1:5" ht="33.75" x14ac:dyDescent="0.25">
      <c r="A5839" s="51">
        <v>89433</v>
      </c>
      <c r="B5839" s="30" t="s">
        <v>1646</v>
      </c>
      <c r="C5839" s="31" t="s">
        <v>28</v>
      </c>
      <c r="D5839" s="57">
        <v>12.82</v>
      </c>
      <c r="E5839" s="56">
        <v>13.18</v>
      </c>
    </row>
    <row r="5840" spans="1:5" ht="22.5" x14ac:dyDescent="0.25">
      <c r="A5840" s="51">
        <v>89579</v>
      </c>
      <c r="B5840" s="30" t="s">
        <v>12645</v>
      </c>
      <c r="C5840" s="31" t="s">
        <v>28</v>
      </c>
      <c r="D5840" s="57">
        <v>11.25</v>
      </c>
      <c r="E5840" s="56">
        <v>11.45</v>
      </c>
    </row>
    <row r="5841" spans="1:5" ht="33.75" x14ac:dyDescent="0.25">
      <c r="A5841" s="51">
        <v>103998</v>
      </c>
      <c r="B5841" s="30" t="s">
        <v>12646</v>
      </c>
      <c r="C5841" s="31" t="s">
        <v>28</v>
      </c>
      <c r="D5841" s="57">
        <v>14.16</v>
      </c>
      <c r="E5841" s="56">
        <v>14.53</v>
      </c>
    </row>
    <row r="5842" spans="1:5" ht="22.5" x14ac:dyDescent="0.25">
      <c r="A5842" s="51">
        <v>89605</v>
      </c>
      <c r="B5842" s="30" t="s">
        <v>1736</v>
      </c>
      <c r="C5842" s="31" t="s">
        <v>28</v>
      </c>
      <c r="D5842" s="57">
        <v>19.670000000000002</v>
      </c>
      <c r="E5842" s="56">
        <v>19.96</v>
      </c>
    </row>
    <row r="5843" spans="1:5" ht="33.75" x14ac:dyDescent="0.25">
      <c r="A5843" s="51">
        <v>89981</v>
      </c>
      <c r="B5843" s="30" t="s">
        <v>12647</v>
      </c>
      <c r="C5843" s="31" t="s">
        <v>28</v>
      </c>
      <c r="D5843" s="57">
        <v>20.62</v>
      </c>
      <c r="E5843" s="56">
        <v>20.78</v>
      </c>
    </row>
    <row r="5844" spans="1:5" ht="33.75" x14ac:dyDescent="0.25">
      <c r="A5844" s="51">
        <v>89385</v>
      </c>
      <c r="B5844" s="30" t="s">
        <v>12648</v>
      </c>
      <c r="C5844" s="31" t="s">
        <v>28</v>
      </c>
      <c r="D5844" s="57">
        <v>7.24</v>
      </c>
      <c r="E5844" s="56">
        <v>7.53</v>
      </c>
    </row>
    <row r="5845" spans="1:5" ht="33.75" x14ac:dyDescent="0.25">
      <c r="A5845" s="51">
        <v>89551</v>
      </c>
      <c r="B5845" s="30" t="s">
        <v>12649</v>
      </c>
      <c r="C5845" s="31" t="s">
        <v>28</v>
      </c>
      <c r="D5845" s="57">
        <v>8.26</v>
      </c>
      <c r="E5845" s="56">
        <v>8.42</v>
      </c>
    </row>
    <row r="5846" spans="1:5" ht="33.75" x14ac:dyDescent="0.25">
      <c r="A5846" s="51">
        <v>89434</v>
      </c>
      <c r="B5846" s="30" t="s">
        <v>12650</v>
      </c>
      <c r="C5846" s="31" t="s">
        <v>28</v>
      </c>
      <c r="D5846" s="57">
        <v>10.71</v>
      </c>
      <c r="E5846" s="56">
        <v>11</v>
      </c>
    </row>
    <row r="5847" spans="1:5" ht="33.75" x14ac:dyDescent="0.25">
      <c r="A5847" s="51">
        <v>89389</v>
      </c>
      <c r="B5847" s="30" t="s">
        <v>12651</v>
      </c>
      <c r="C5847" s="31" t="s">
        <v>28</v>
      </c>
      <c r="D5847" s="57">
        <v>11.31</v>
      </c>
      <c r="E5847" s="56">
        <v>11.65</v>
      </c>
    </row>
    <row r="5848" spans="1:5" ht="22.5" x14ac:dyDescent="0.25">
      <c r="A5848" s="51">
        <v>89417</v>
      </c>
      <c r="B5848" s="30" t="s">
        <v>1637</v>
      </c>
      <c r="C5848" s="31" t="s">
        <v>28</v>
      </c>
      <c r="D5848" s="57">
        <v>5.52</v>
      </c>
      <c r="E5848" s="56">
        <v>5.76</v>
      </c>
    </row>
    <row r="5849" spans="1:5" ht="22.5" x14ac:dyDescent="0.25">
      <c r="A5849" s="51">
        <v>89371</v>
      </c>
      <c r="B5849" s="30" t="s">
        <v>1608</v>
      </c>
      <c r="C5849" s="31" t="s">
        <v>28</v>
      </c>
      <c r="D5849" s="57">
        <v>6</v>
      </c>
      <c r="E5849" s="56">
        <v>6.27</v>
      </c>
    </row>
    <row r="5850" spans="1:5" ht="22.5" x14ac:dyDescent="0.25">
      <c r="A5850" s="51">
        <v>89528</v>
      </c>
      <c r="B5850" s="30" t="s">
        <v>1688</v>
      </c>
      <c r="C5850" s="31" t="s">
        <v>28</v>
      </c>
      <c r="D5850" s="57">
        <v>4.26</v>
      </c>
      <c r="E5850" s="56">
        <v>4.4000000000000004</v>
      </c>
    </row>
    <row r="5851" spans="1:5" ht="22.5" x14ac:dyDescent="0.25">
      <c r="A5851" s="51">
        <v>89424</v>
      </c>
      <c r="B5851" s="30" t="s">
        <v>1641</v>
      </c>
      <c r="C5851" s="31" t="s">
        <v>28</v>
      </c>
      <c r="D5851" s="57">
        <v>6.52</v>
      </c>
      <c r="E5851" s="56">
        <v>6.79</v>
      </c>
    </row>
    <row r="5852" spans="1:5" ht="22.5" x14ac:dyDescent="0.25">
      <c r="A5852" s="51">
        <v>89378</v>
      </c>
      <c r="B5852" s="30" t="s">
        <v>1614</v>
      </c>
      <c r="C5852" s="31" t="s">
        <v>28</v>
      </c>
      <c r="D5852" s="57">
        <v>7.08</v>
      </c>
      <c r="E5852" s="56">
        <v>7.39</v>
      </c>
    </row>
    <row r="5853" spans="1:5" ht="22.5" x14ac:dyDescent="0.25">
      <c r="A5853" s="51">
        <v>89541</v>
      </c>
      <c r="B5853" s="30" t="s">
        <v>1695</v>
      </c>
      <c r="C5853" s="31" t="s">
        <v>28</v>
      </c>
      <c r="D5853" s="57">
        <v>6.31</v>
      </c>
      <c r="E5853" s="56">
        <v>6.48</v>
      </c>
    </row>
    <row r="5854" spans="1:5" ht="22.5" x14ac:dyDescent="0.25">
      <c r="A5854" s="51">
        <v>89431</v>
      </c>
      <c r="B5854" s="30" t="s">
        <v>1645</v>
      </c>
      <c r="C5854" s="31" t="s">
        <v>28</v>
      </c>
      <c r="D5854" s="57">
        <v>8.94</v>
      </c>
      <c r="E5854" s="56">
        <v>9.27</v>
      </c>
    </row>
    <row r="5855" spans="1:5" ht="22.5" x14ac:dyDescent="0.25">
      <c r="A5855" s="51">
        <v>89386</v>
      </c>
      <c r="B5855" s="30" t="s">
        <v>1618</v>
      </c>
      <c r="C5855" s="31" t="s">
        <v>28</v>
      </c>
      <c r="D5855" s="57">
        <v>9.59</v>
      </c>
      <c r="E5855" s="56">
        <v>9.9499999999999993</v>
      </c>
    </row>
    <row r="5856" spans="1:5" ht="22.5" x14ac:dyDescent="0.25">
      <c r="A5856" s="51">
        <v>89558</v>
      </c>
      <c r="B5856" s="30" t="s">
        <v>1708</v>
      </c>
      <c r="C5856" s="31" t="s">
        <v>28</v>
      </c>
      <c r="D5856" s="57">
        <v>9.4700000000000006</v>
      </c>
      <c r="E5856" s="56">
        <v>9.69</v>
      </c>
    </row>
    <row r="5857" spans="1:5" ht="22.5" x14ac:dyDescent="0.25">
      <c r="A5857" s="51">
        <v>103988</v>
      </c>
      <c r="B5857" s="30" t="s">
        <v>2090</v>
      </c>
      <c r="C5857" s="31" t="s">
        <v>28</v>
      </c>
      <c r="D5857" s="57">
        <v>12.53</v>
      </c>
      <c r="E5857" s="56">
        <v>12.92</v>
      </c>
    </row>
    <row r="5858" spans="1:5" ht="22.5" x14ac:dyDescent="0.25">
      <c r="A5858" s="51">
        <v>89575</v>
      </c>
      <c r="B5858" s="30" t="s">
        <v>1721</v>
      </c>
      <c r="C5858" s="31" t="s">
        <v>28</v>
      </c>
      <c r="D5858" s="57">
        <v>11.26</v>
      </c>
      <c r="E5858" s="56">
        <v>11.52</v>
      </c>
    </row>
    <row r="5859" spans="1:5" ht="22.5" x14ac:dyDescent="0.25">
      <c r="A5859" s="51">
        <v>103995</v>
      </c>
      <c r="B5859" s="30" t="s">
        <v>2093</v>
      </c>
      <c r="C5859" s="31" t="s">
        <v>28</v>
      </c>
      <c r="D5859" s="57">
        <v>14.83</v>
      </c>
      <c r="E5859" s="56">
        <v>15.29</v>
      </c>
    </row>
    <row r="5860" spans="1:5" ht="22.5" x14ac:dyDescent="0.25">
      <c r="A5860" s="51">
        <v>89597</v>
      </c>
      <c r="B5860" s="30" t="s">
        <v>1733</v>
      </c>
      <c r="C5860" s="31" t="s">
        <v>28</v>
      </c>
      <c r="D5860" s="57">
        <v>21.6</v>
      </c>
      <c r="E5860" s="56">
        <v>21.91</v>
      </c>
    </row>
    <row r="5861" spans="1:5" ht="22.5" x14ac:dyDescent="0.25">
      <c r="A5861" s="51">
        <v>89611</v>
      </c>
      <c r="B5861" s="30" t="s">
        <v>1738</v>
      </c>
      <c r="C5861" s="31" t="s">
        <v>28</v>
      </c>
      <c r="D5861" s="57">
        <v>30.5</v>
      </c>
      <c r="E5861" s="56">
        <v>30.87</v>
      </c>
    </row>
    <row r="5862" spans="1:5" ht="22.5" x14ac:dyDescent="0.25">
      <c r="A5862" s="51">
        <v>89614</v>
      </c>
      <c r="B5862" s="30" t="s">
        <v>1740</v>
      </c>
      <c r="C5862" s="31" t="s">
        <v>28</v>
      </c>
      <c r="D5862" s="57">
        <v>56.03</v>
      </c>
      <c r="E5862" s="56">
        <v>56.44</v>
      </c>
    </row>
    <row r="5863" spans="1:5" ht="33.75" x14ac:dyDescent="0.25">
      <c r="A5863" s="51">
        <v>103975</v>
      </c>
      <c r="B5863" s="30" t="s">
        <v>2080</v>
      </c>
      <c r="C5863" s="31" t="s">
        <v>28</v>
      </c>
      <c r="D5863" s="57">
        <v>17.190000000000001</v>
      </c>
      <c r="E5863" s="56">
        <v>17.559999999999999</v>
      </c>
    </row>
    <row r="5864" spans="1:5" ht="33.75" x14ac:dyDescent="0.25">
      <c r="A5864" s="51">
        <v>104007</v>
      </c>
      <c r="B5864" s="30" t="s">
        <v>2100</v>
      </c>
      <c r="C5864" s="31" t="s">
        <v>28</v>
      </c>
      <c r="D5864" s="57">
        <v>21.51</v>
      </c>
      <c r="E5864" s="56">
        <v>22.13</v>
      </c>
    </row>
    <row r="5865" spans="1:5" ht="33.75" x14ac:dyDescent="0.25">
      <c r="A5865" s="51">
        <v>103976</v>
      </c>
      <c r="B5865" s="30" t="s">
        <v>2081</v>
      </c>
      <c r="C5865" s="31" t="s">
        <v>28</v>
      </c>
      <c r="D5865" s="57">
        <v>24.66</v>
      </c>
      <c r="E5865" s="56">
        <v>25.09</v>
      </c>
    </row>
    <row r="5866" spans="1:5" ht="33.75" x14ac:dyDescent="0.25">
      <c r="A5866" s="51">
        <v>104008</v>
      </c>
      <c r="B5866" s="30" t="s">
        <v>2101</v>
      </c>
      <c r="C5866" s="31" t="s">
        <v>28</v>
      </c>
      <c r="D5866" s="57">
        <v>30.81</v>
      </c>
      <c r="E5866" s="56">
        <v>31.61</v>
      </c>
    </row>
    <row r="5867" spans="1:5" ht="22.5" x14ac:dyDescent="0.25">
      <c r="A5867" s="51">
        <v>89630</v>
      </c>
      <c r="B5867" s="30" t="s">
        <v>1752</v>
      </c>
      <c r="C5867" s="31" t="s">
        <v>28</v>
      </c>
      <c r="D5867" s="57">
        <v>57.73</v>
      </c>
      <c r="E5867" s="56">
        <v>58.36</v>
      </c>
    </row>
    <row r="5868" spans="1:5" ht="22.5" x14ac:dyDescent="0.25">
      <c r="A5868" s="51">
        <v>89632</v>
      </c>
      <c r="B5868" s="30" t="s">
        <v>1754</v>
      </c>
      <c r="C5868" s="31" t="s">
        <v>28</v>
      </c>
      <c r="D5868" s="57">
        <v>114.64</v>
      </c>
      <c r="E5868" s="56">
        <v>115.37</v>
      </c>
    </row>
    <row r="5869" spans="1:5" ht="22.5" x14ac:dyDescent="0.25">
      <c r="A5869" s="51">
        <v>89438</v>
      </c>
      <c r="B5869" s="30" t="s">
        <v>1648</v>
      </c>
      <c r="C5869" s="31" t="s">
        <v>28</v>
      </c>
      <c r="D5869" s="57">
        <v>10.220000000000001</v>
      </c>
      <c r="E5869" s="56">
        <v>10.7</v>
      </c>
    </row>
    <row r="5870" spans="1:5" ht="22.5" x14ac:dyDescent="0.25">
      <c r="A5870" s="51">
        <v>89393</v>
      </c>
      <c r="B5870" s="30" t="s">
        <v>1620</v>
      </c>
      <c r="C5870" s="31" t="s">
        <v>28</v>
      </c>
      <c r="D5870" s="57">
        <v>11.18</v>
      </c>
      <c r="E5870" s="56">
        <v>11.71</v>
      </c>
    </row>
    <row r="5871" spans="1:5" ht="22.5" x14ac:dyDescent="0.25">
      <c r="A5871" s="51">
        <v>89617</v>
      </c>
      <c r="B5871" s="30" t="s">
        <v>1742</v>
      </c>
      <c r="C5871" s="31" t="s">
        <v>28</v>
      </c>
      <c r="D5871" s="57">
        <v>7.57</v>
      </c>
      <c r="E5871" s="56">
        <v>7.86</v>
      </c>
    </row>
    <row r="5872" spans="1:5" ht="22.5" x14ac:dyDescent="0.25">
      <c r="A5872" s="51">
        <v>89440</v>
      </c>
      <c r="B5872" s="30" t="s">
        <v>1649</v>
      </c>
      <c r="C5872" s="31" t="s">
        <v>28</v>
      </c>
      <c r="D5872" s="57">
        <v>12.09</v>
      </c>
      <c r="E5872" s="56">
        <v>12.63</v>
      </c>
    </row>
    <row r="5873" spans="1:5" ht="22.5" x14ac:dyDescent="0.25">
      <c r="A5873" s="51">
        <v>89395</v>
      </c>
      <c r="B5873" s="30" t="s">
        <v>1621</v>
      </c>
      <c r="C5873" s="31" t="s">
        <v>28</v>
      </c>
      <c r="D5873" s="57">
        <v>13.19</v>
      </c>
      <c r="E5873" s="56">
        <v>13.81</v>
      </c>
    </row>
    <row r="5874" spans="1:5" ht="22.5" x14ac:dyDescent="0.25">
      <c r="A5874" s="51">
        <v>89620</v>
      </c>
      <c r="B5874" s="30" t="s">
        <v>1743</v>
      </c>
      <c r="C5874" s="31" t="s">
        <v>28</v>
      </c>
      <c r="D5874" s="57">
        <v>11.69</v>
      </c>
      <c r="E5874" s="56">
        <v>12.04</v>
      </c>
    </row>
    <row r="5875" spans="1:5" ht="22.5" x14ac:dyDescent="0.25">
      <c r="A5875" s="51">
        <v>89443</v>
      </c>
      <c r="B5875" s="30" t="s">
        <v>1651</v>
      </c>
      <c r="C5875" s="31" t="s">
        <v>28</v>
      </c>
      <c r="D5875" s="57">
        <v>16.93</v>
      </c>
      <c r="E5875" s="56">
        <v>17.579999999999998</v>
      </c>
    </row>
    <row r="5876" spans="1:5" ht="22.5" x14ac:dyDescent="0.25">
      <c r="A5876" s="51">
        <v>89398</v>
      </c>
      <c r="B5876" s="30" t="s">
        <v>1623</v>
      </c>
      <c r="C5876" s="31" t="s">
        <v>28</v>
      </c>
      <c r="D5876" s="57">
        <v>18.239999999999998</v>
      </c>
      <c r="E5876" s="56">
        <v>18.97</v>
      </c>
    </row>
    <row r="5877" spans="1:5" ht="22.5" x14ac:dyDescent="0.25">
      <c r="A5877" s="51">
        <v>89623</v>
      </c>
      <c r="B5877" s="30" t="s">
        <v>1745</v>
      </c>
      <c r="C5877" s="31" t="s">
        <v>28</v>
      </c>
      <c r="D5877" s="57">
        <v>18.77</v>
      </c>
      <c r="E5877" s="56">
        <v>19.2</v>
      </c>
    </row>
    <row r="5878" spans="1:5" ht="22.5" x14ac:dyDescent="0.25">
      <c r="A5878" s="51">
        <v>104011</v>
      </c>
      <c r="B5878" s="30" t="s">
        <v>2103</v>
      </c>
      <c r="C5878" s="31" t="s">
        <v>28</v>
      </c>
      <c r="D5878" s="57">
        <v>24.8</v>
      </c>
      <c r="E5878" s="56">
        <v>25.58</v>
      </c>
    </row>
    <row r="5879" spans="1:5" ht="22.5" x14ac:dyDescent="0.25">
      <c r="A5879" s="51">
        <v>89625</v>
      </c>
      <c r="B5879" s="30" t="s">
        <v>1747</v>
      </c>
      <c r="C5879" s="31" t="s">
        <v>28</v>
      </c>
      <c r="D5879" s="57">
        <v>22.05</v>
      </c>
      <c r="E5879" s="56">
        <v>22.57</v>
      </c>
    </row>
    <row r="5880" spans="1:5" ht="22.5" x14ac:dyDescent="0.25">
      <c r="A5880" s="51">
        <v>104004</v>
      </c>
      <c r="B5880" s="30" t="s">
        <v>2097</v>
      </c>
      <c r="C5880" s="31" t="s">
        <v>28</v>
      </c>
      <c r="D5880" s="57">
        <v>29.15</v>
      </c>
      <c r="E5880" s="56">
        <v>30.08</v>
      </c>
    </row>
    <row r="5881" spans="1:5" ht="22.5" x14ac:dyDescent="0.25">
      <c r="A5881" s="51">
        <v>89628</v>
      </c>
      <c r="B5881" s="30" t="s">
        <v>1750</v>
      </c>
      <c r="C5881" s="31" t="s">
        <v>28</v>
      </c>
      <c r="D5881" s="57">
        <v>45.48</v>
      </c>
      <c r="E5881" s="56">
        <v>46.09</v>
      </c>
    </row>
    <row r="5882" spans="1:5" ht="22.5" x14ac:dyDescent="0.25">
      <c r="A5882" s="51">
        <v>89629</v>
      </c>
      <c r="B5882" s="30" t="s">
        <v>1751</v>
      </c>
      <c r="C5882" s="31" t="s">
        <v>28</v>
      </c>
      <c r="D5882" s="57">
        <v>75.97</v>
      </c>
      <c r="E5882" s="56">
        <v>76.72</v>
      </c>
    </row>
    <row r="5883" spans="1:5" ht="22.5" x14ac:dyDescent="0.25">
      <c r="A5883" s="51">
        <v>89631</v>
      </c>
      <c r="B5883" s="30" t="s">
        <v>1753</v>
      </c>
      <c r="C5883" s="31" t="s">
        <v>28</v>
      </c>
      <c r="D5883" s="57">
        <v>99.44</v>
      </c>
      <c r="E5883" s="56">
        <v>100.28</v>
      </c>
    </row>
    <row r="5884" spans="1:5" ht="22.5" x14ac:dyDescent="0.25">
      <c r="A5884" s="51">
        <v>89401</v>
      </c>
      <c r="B5884" s="30" t="s">
        <v>5517</v>
      </c>
      <c r="C5884" s="31" t="s">
        <v>25</v>
      </c>
      <c r="D5884" s="57">
        <v>10.75</v>
      </c>
      <c r="E5884" s="56">
        <v>11.17</v>
      </c>
    </row>
    <row r="5885" spans="1:5" ht="22.5" x14ac:dyDescent="0.25">
      <c r="A5885" s="51">
        <v>89355</v>
      </c>
      <c r="B5885" s="30" t="s">
        <v>5514</v>
      </c>
      <c r="C5885" s="31" t="s">
        <v>25</v>
      </c>
      <c r="D5885" s="57">
        <v>20.64</v>
      </c>
      <c r="E5885" s="56">
        <v>21.64</v>
      </c>
    </row>
    <row r="5886" spans="1:5" ht="22.5" x14ac:dyDescent="0.25">
      <c r="A5886" s="51">
        <v>89446</v>
      </c>
      <c r="B5886" s="30" t="s">
        <v>5520</v>
      </c>
      <c r="C5886" s="31" t="s">
        <v>25</v>
      </c>
      <c r="D5886" s="57">
        <v>5.17</v>
      </c>
      <c r="E5886" s="56">
        <v>5.23</v>
      </c>
    </row>
    <row r="5887" spans="1:5" ht="22.5" x14ac:dyDescent="0.25">
      <c r="A5887" s="51">
        <v>89402</v>
      </c>
      <c r="B5887" s="30" t="s">
        <v>5518</v>
      </c>
      <c r="C5887" s="31" t="s">
        <v>25</v>
      </c>
      <c r="D5887" s="57">
        <v>12.37</v>
      </c>
      <c r="E5887" s="56">
        <v>12.85</v>
      </c>
    </row>
    <row r="5888" spans="1:5" ht="22.5" x14ac:dyDescent="0.25">
      <c r="A5888" s="51">
        <v>89356</v>
      </c>
      <c r="B5888" s="30" t="s">
        <v>5515</v>
      </c>
      <c r="C5888" s="31" t="s">
        <v>25</v>
      </c>
      <c r="D5888" s="57">
        <v>23.82</v>
      </c>
      <c r="E5888" s="56">
        <v>24.97</v>
      </c>
    </row>
    <row r="5889" spans="1:5" ht="22.5" x14ac:dyDescent="0.25">
      <c r="A5889" s="51">
        <v>89447</v>
      </c>
      <c r="B5889" s="30" t="s">
        <v>5521</v>
      </c>
      <c r="C5889" s="31" t="s">
        <v>25</v>
      </c>
      <c r="D5889" s="57">
        <v>10.24</v>
      </c>
      <c r="E5889" s="56">
        <v>10.31</v>
      </c>
    </row>
    <row r="5890" spans="1:5" ht="22.5" x14ac:dyDescent="0.25">
      <c r="A5890" s="51">
        <v>89403</v>
      </c>
      <c r="B5890" s="30" t="s">
        <v>5519</v>
      </c>
      <c r="C5890" s="31" t="s">
        <v>25</v>
      </c>
      <c r="D5890" s="57">
        <v>18.8</v>
      </c>
      <c r="E5890" s="56">
        <v>19.37</v>
      </c>
    </row>
    <row r="5891" spans="1:5" ht="22.5" x14ac:dyDescent="0.25">
      <c r="A5891" s="51">
        <v>89357</v>
      </c>
      <c r="B5891" s="30" t="s">
        <v>5516</v>
      </c>
      <c r="C5891" s="31" t="s">
        <v>25</v>
      </c>
      <c r="D5891" s="57">
        <v>32.43</v>
      </c>
      <c r="E5891" s="56">
        <v>33.81</v>
      </c>
    </row>
    <row r="5892" spans="1:5" ht="22.5" x14ac:dyDescent="0.25">
      <c r="A5892" s="51">
        <v>89448</v>
      </c>
      <c r="B5892" s="30" t="s">
        <v>5522</v>
      </c>
      <c r="C5892" s="31" t="s">
        <v>25</v>
      </c>
      <c r="D5892" s="57">
        <v>15.63</v>
      </c>
      <c r="E5892" s="56">
        <v>15.72</v>
      </c>
    </row>
    <row r="5893" spans="1:5" ht="22.5" x14ac:dyDescent="0.25">
      <c r="A5893" s="51">
        <v>103978</v>
      </c>
      <c r="B5893" s="30" t="s">
        <v>5535</v>
      </c>
      <c r="C5893" s="31" t="s">
        <v>25</v>
      </c>
      <c r="D5893" s="57">
        <v>25.7</v>
      </c>
      <c r="E5893" s="56">
        <v>26.38</v>
      </c>
    </row>
    <row r="5894" spans="1:5" ht="22.5" x14ac:dyDescent="0.25">
      <c r="A5894" s="51">
        <v>89449</v>
      </c>
      <c r="B5894" s="30" t="s">
        <v>5523</v>
      </c>
      <c r="C5894" s="31" t="s">
        <v>25</v>
      </c>
      <c r="D5894" s="57">
        <v>17.309999999999999</v>
      </c>
      <c r="E5894" s="56">
        <v>17.41</v>
      </c>
    </row>
    <row r="5895" spans="1:5" ht="22.5" x14ac:dyDescent="0.25">
      <c r="A5895" s="51">
        <v>103979</v>
      </c>
      <c r="B5895" s="30" t="s">
        <v>5536</v>
      </c>
      <c r="C5895" s="31" t="s">
        <v>25</v>
      </c>
      <c r="D5895" s="57">
        <v>29.33</v>
      </c>
      <c r="E5895" s="56">
        <v>30.14</v>
      </c>
    </row>
    <row r="5896" spans="1:5" ht="22.5" x14ac:dyDescent="0.25">
      <c r="A5896" s="51">
        <v>89450</v>
      </c>
      <c r="B5896" s="30" t="s">
        <v>5524</v>
      </c>
      <c r="C5896" s="31" t="s">
        <v>25</v>
      </c>
      <c r="D5896" s="57">
        <v>27.65</v>
      </c>
      <c r="E5896" s="56">
        <v>27.77</v>
      </c>
    </row>
    <row r="5897" spans="1:5" ht="22.5" x14ac:dyDescent="0.25">
      <c r="A5897" s="51">
        <v>89451</v>
      </c>
      <c r="B5897" s="30" t="s">
        <v>5525</v>
      </c>
      <c r="C5897" s="31" t="s">
        <v>25</v>
      </c>
      <c r="D5897" s="57">
        <v>44.96</v>
      </c>
      <c r="E5897" s="56">
        <v>45.11</v>
      </c>
    </row>
    <row r="5898" spans="1:5" ht="22.5" x14ac:dyDescent="0.25">
      <c r="A5898" s="51">
        <v>89452</v>
      </c>
      <c r="B5898" s="30" t="s">
        <v>5526</v>
      </c>
      <c r="C5898" s="31" t="s">
        <v>25</v>
      </c>
      <c r="D5898" s="57">
        <v>61.86</v>
      </c>
      <c r="E5898" s="56">
        <v>62.03</v>
      </c>
    </row>
    <row r="5899" spans="1:5" ht="33.75" x14ac:dyDescent="0.25">
      <c r="A5899" s="51">
        <v>89394</v>
      </c>
      <c r="B5899" s="30" t="s">
        <v>12652</v>
      </c>
      <c r="C5899" s="31" t="s">
        <v>28</v>
      </c>
      <c r="D5899" s="57">
        <v>18.239999999999998</v>
      </c>
      <c r="E5899" s="56">
        <v>18.739999999999998</v>
      </c>
    </row>
    <row r="5900" spans="1:5" ht="33.75" x14ac:dyDescent="0.25">
      <c r="A5900" s="51">
        <v>89396</v>
      </c>
      <c r="B5900" s="30" t="s">
        <v>12653</v>
      </c>
      <c r="C5900" s="31" t="s">
        <v>28</v>
      </c>
      <c r="D5900" s="57">
        <v>20</v>
      </c>
      <c r="E5900" s="56">
        <v>20.53</v>
      </c>
    </row>
    <row r="5901" spans="1:5" ht="33.75" x14ac:dyDescent="0.25">
      <c r="A5901" s="51">
        <v>90374</v>
      </c>
      <c r="B5901" s="30" t="s">
        <v>12654</v>
      </c>
      <c r="C5901" s="31" t="s">
        <v>28</v>
      </c>
      <c r="D5901" s="57">
        <v>21.69</v>
      </c>
      <c r="E5901" s="56">
        <v>22.25</v>
      </c>
    </row>
    <row r="5902" spans="1:5" ht="33.75" x14ac:dyDescent="0.25">
      <c r="A5902" s="51">
        <v>89444</v>
      </c>
      <c r="B5902" s="30" t="s">
        <v>12655</v>
      </c>
      <c r="C5902" s="31" t="s">
        <v>28</v>
      </c>
      <c r="D5902" s="57">
        <v>23.58</v>
      </c>
      <c r="E5902" s="56">
        <v>24.14</v>
      </c>
    </row>
    <row r="5903" spans="1:5" ht="33.75" x14ac:dyDescent="0.25">
      <c r="A5903" s="51">
        <v>89399</v>
      </c>
      <c r="B5903" s="30" t="s">
        <v>12656</v>
      </c>
      <c r="C5903" s="31" t="s">
        <v>28</v>
      </c>
      <c r="D5903" s="57">
        <v>24.22</v>
      </c>
      <c r="E5903" s="56">
        <v>24.81</v>
      </c>
    </row>
    <row r="5904" spans="1:5" ht="33.75" x14ac:dyDescent="0.25">
      <c r="A5904" s="51">
        <v>89442</v>
      </c>
      <c r="B5904" s="30" t="s">
        <v>1650</v>
      </c>
      <c r="C5904" s="31" t="s">
        <v>28</v>
      </c>
      <c r="D5904" s="57">
        <v>13.75</v>
      </c>
      <c r="E5904" s="56">
        <v>14.27</v>
      </c>
    </row>
    <row r="5905" spans="1:5" ht="33.75" x14ac:dyDescent="0.25">
      <c r="A5905" s="51">
        <v>89397</v>
      </c>
      <c r="B5905" s="30" t="s">
        <v>1622</v>
      </c>
      <c r="C5905" s="31" t="s">
        <v>28</v>
      </c>
      <c r="D5905" s="57">
        <v>14.79</v>
      </c>
      <c r="E5905" s="56">
        <v>15.35</v>
      </c>
    </row>
    <row r="5906" spans="1:5" ht="22.5" x14ac:dyDescent="0.25">
      <c r="A5906" s="51">
        <v>89622</v>
      </c>
      <c r="B5906" s="30" t="s">
        <v>1744</v>
      </c>
      <c r="C5906" s="31" t="s">
        <v>28</v>
      </c>
      <c r="D5906" s="57">
        <v>13.67</v>
      </c>
      <c r="E5906" s="56">
        <v>13.99</v>
      </c>
    </row>
    <row r="5907" spans="1:5" ht="33.75" x14ac:dyDescent="0.25">
      <c r="A5907" s="51">
        <v>89445</v>
      </c>
      <c r="B5907" s="30" t="s">
        <v>1652</v>
      </c>
      <c r="C5907" s="31" t="s">
        <v>28</v>
      </c>
      <c r="D5907" s="57">
        <v>18.559999999999999</v>
      </c>
      <c r="E5907" s="56">
        <v>19.170000000000002</v>
      </c>
    </row>
    <row r="5908" spans="1:5" ht="33.75" x14ac:dyDescent="0.25">
      <c r="A5908" s="51">
        <v>89400</v>
      </c>
      <c r="B5908" s="30" t="s">
        <v>1624</v>
      </c>
      <c r="C5908" s="31" t="s">
        <v>28</v>
      </c>
      <c r="D5908" s="57">
        <v>19.77</v>
      </c>
      <c r="E5908" s="56">
        <v>20.45</v>
      </c>
    </row>
    <row r="5909" spans="1:5" ht="22.5" x14ac:dyDescent="0.25">
      <c r="A5909" s="51">
        <v>89624</v>
      </c>
      <c r="B5909" s="30" t="s">
        <v>1746</v>
      </c>
      <c r="C5909" s="31" t="s">
        <v>28</v>
      </c>
      <c r="D5909" s="57">
        <v>17.34</v>
      </c>
      <c r="E5909" s="56">
        <v>17.739999999999998</v>
      </c>
    </row>
    <row r="5910" spans="1:5" ht="33.75" x14ac:dyDescent="0.25">
      <c r="A5910" s="51">
        <v>104012</v>
      </c>
      <c r="B5910" s="30" t="s">
        <v>2104</v>
      </c>
      <c r="C5910" s="31" t="s">
        <v>28</v>
      </c>
      <c r="D5910" s="57">
        <v>22.97</v>
      </c>
      <c r="E5910" s="56">
        <v>23.69</v>
      </c>
    </row>
    <row r="5911" spans="1:5" ht="22.5" x14ac:dyDescent="0.25">
      <c r="A5911" s="51">
        <v>89627</v>
      </c>
      <c r="B5911" s="30" t="s">
        <v>1749</v>
      </c>
      <c r="C5911" s="31" t="s">
        <v>28</v>
      </c>
      <c r="D5911" s="57">
        <v>19.39</v>
      </c>
      <c r="E5911" s="56">
        <v>19.79</v>
      </c>
    </row>
    <row r="5912" spans="1:5" ht="33.75" x14ac:dyDescent="0.25">
      <c r="A5912" s="51">
        <v>104006</v>
      </c>
      <c r="B5912" s="30" t="s">
        <v>2099</v>
      </c>
      <c r="C5912" s="31" t="s">
        <v>28</v>
      </c>
      <c r="D5912" s="57">
        <v>24.56</v>
      </c>
      <c r="E5912" s="56">
        <v>25.26</v>
      </c>
    </row>
    <row r="5913" spans="1:5" ht="22.5" x14ac:dyDescent="0.25">
      <c r="A5913" s="51">
        <v>89626</v>
      </c>
      <c r="B5913" s="30" t="s">
        <v>1748</v>
      </c>
      <c r="C5913" s="31" t="s">
        <v>28</v>
      </c>
      <c r="D5913" s="57">
        <v>28.75</v>
      </c>
      <c r="E5913" s="56">
        <v>29.22</v>
      </c>
    </row>
    <row r="5914" spans="1:5" ht="33.75" x14ac:dyDescent="0.25">
      <c r="A5914" s="51">
        <v>104005</v>
      </c>
      <c r="B5914" s="30" t="s">
        <v>2098</v>
      </c>
      <c r="C5914" s="31" t="s">
        <v>28</v>
      </c>
      <c r="D5914" s="57">
        <v>35.31</v>
      </c>
      <c r="E5914" s="56">
        <v>36.159999999999997</v>
      </c>
    </row>
    <row r="5915" spans="1:5" ht="33.75" x14ac:dyDescent="0.25">
      <c r="A5915" s="51">
        <v>89439</v>
      </c>
      <c r="B5915" s="30" t="s">
        <v>12657</v>
      </c>
      <c r="C5915" s="31" t="s">
        <v>28</v>
      </c>
      <c r="D5915" s="57">
        <v>11.64</v>
      </c>
      <c r="E5915" s="56">
        <v>12.12</v>
      </c>
    </row>
    <row r="5916" spans="1:5" ht="22.5" x14ac:dyDescent="0.25">
      <c r="A5916" s="51">
        <v>89421</v>
      </c>
      <c r="B5916" s="30" t="s">
        <v>1640</v>
      </c>
      <c r="C5916" s="31" t="s">
        <v>28</v>
      </c>
      <c r="D5916" s="57">
        <v>11.15</v>
      </c>
      <c r="E5916" s="56">
        <v>11.39</v>
      </c>
    </row>
    <row r="5917" spans="1:5" ht="22.5" x14ac:dyDescent="0.25">
      <c r="A5917" s="51">
        <v>89375</v>
      </c>
      <c r="B5917" s="30" t="s">
        <v>1612</v>
      </c>
      <c r="C5917" s="31" t="s">
        <v>28</v>
      </c>
      <c r="D5917" s="57">
        <v>11.63</v>
      </c>
      <c r="E5917" s="56">
        <v>11.9</v>
      </c>
    </row>
    <row r="5918" spans="1:5" ht="22.5" x14ac:dyDescent="0.25">
      <c r="A5918" s="51">
        <v>89536</v>
      </c>
      <c r="B5918" s="30" t="s">
        <v>1694</v>
      </c>
      <c r="C5918" s="31" t="s">
        <v>28</v>
      </c>
      <c r="D5918" s="57">
        <v>11.14</v>
      </c>
      <c r="E5918" s="56">
        <v>11.28</v>
      </c>
    </row>
    <row r="5919" spans="1:5" ht="22.5" x14ac:dyDescent="0.25">
      <c r="A5919" s="51">
        <v>89428</v>
      </c>
      <c r="B5919" s="30" t="s">
        <v>1644</v>
      </c>
      <c r="C5919" s="31" t="s">
        <v>28</v>
      </c>
      <c r="D5919" s="57">
        <v>13.4</v>
      </c>
      <c r="E5919" s="56">
        <v>13.67</v>
      </c>
    </row>
    <row r="5920" spans="1:5" ht="22.5" x14ac:dyDescent="0.25">
      <c r="A5920" s="51">
        <v>89382</v>
      </c>
      <c r="B5920" s="30" t="s">
        <v>1617</v>
      </c>
      <c r="C5920" s="31" t="s">
        <v>28</v>
      </c>
      <c r="D5920" s="57">
        <v>13.96</v>
      </c>
      <c r="E5920" s="56">
        <v>14.27</v>
      </c>
    </row>
    <row r="5921" spans="1:5" ht="22.5" x14ac:dyDescent="0.25">
      <c r="A5921" s="51">
        <v>89552</v>
      </c>
      <c r="B5921" s="30" t="s">
        <v>1704</v>
      </c>
      <c r="C5921" s="31" t="s">
        <v>28</v>
      </c>
      <c r="D5921" s="57">
        <v>17.32</v>
      </c>
      <c r="E5921" s="56">
        <v>17.489999999999998</v>
      </c>
    </row>
    <row r="5922" spans="1:5" ht="22.5" x14ac:dyDescent="0.25">
      <c r="A5922" s="51">
        <v>89435</v>
      </c>
      <c r="B5922" s="30" t="s">
        <v>1647</v>
      </c>
      <c r="C5922" s="31" t="s">
        <v>28</v>
      </c>
      <c r="D5922" s="57">
        <v>19.95</v>
      </c>
      <c r="E5922" s="56">
        <v>20.28</v>
      </c>
    </row>
    <row r="5923" spans="1:5" ht="22.5" x14ac:dyDescent="0.25">
      <c r="A5923" s="51">
        <v>89390</v>
      </c>
      <c r="B5923" s="30" t="s">
        <v>1619</v>
      </c>
      <c r="C5923" s="31" t="s">
        <v>28</v>
      </c>
      <c r="D5923" s="57">
        <v>20.6</v>
      </c>
      <c r="E5923" s="56">
        <v>20.96</v>
      </c>
    </row>
    <row r="5924" spans="1:5" ht="22.5" x14ac:dyDescent="0.25">
      <c r="A5924" s="51">
        <v>89568</v>
      </c>
      <c r="B5924" s="30" t="s">
        <v>1716</v>
      </c>
      <c r="C5924" s="31" t="s">
        <v>28</v>
      </c>
      <c r="D5924" s="57">
        <v>30.24</v>
      </c>
      <c r="E5924" s="56">
        <v>30.46</v>
      </c>
    </row>
    <row r="5925" spans="1:5" ht="22.5" x14ac:dyDescent="0.25">
      <c r="A5925" s="51">
        <v>103990</v>
      </c>
      <c r="B5925" s="30" t="s">
        <v>2091</v>
      </c>
      <c r="C5925" s="31" t="s">
        <v>28</v>
      </c>
      <c r="D5925" s="57">
        <v>33.299999999999997</v>
      </c>
      <c r="E5925" s="56">
        <v>33.69</v>
      </c>
    </row>
    <row r="5926" spans="1:5" ht="22.5" x14ac:dyDescent="0.25">
      <c r="A5926" s="51">
        <v>89594</v>
      </c>
      <c r="B5926" s="30" t="s">
        <v>1732</v>
      </c>
      <c r="C5926" s="31" t="s">
        <v>28</v>
      </c>
      <c r="D5926" s="57">
        <v>33.619999999999997</v>
      </c>
      <c r="E5926" s="56">
        <v>33.880000000000003</v>
      </c>
    </row>
    <row r="5927" spans="1:5" ht="22.5" x14ac:dyDescent="0.25">
      <c r="A5927" s="51">
        <v>103997</v>
      </c>
      <c r="B5927" s="30" t="s">
        <v>2095</v>
      </c>
      <c r="C5927" s="31" t="s">
        <v>28</v>
      </c>
      <c r="D5927" s="57">
        <v>37.19</v>
      </c>
      <c r="E5927" s="56">
        <v>37.65</v>
      </c>
    </row>
    <row r="5928" spans="1:5" ht="22.5" x14ac:dyDescent="0.25">
      <c r="A5928" s="51">
        <v>89609</v>
      </c>
      <c r="B5928" s="30" t="s">
        <v>1737</v>
      </c>
      <c r="C5928" s="31" t="s">
        <v>28</v>
      </c>
      <c r="D5928" s="57">
        <v>77.84</v>
      </c>
      <c r="E5928" s="56">
        <v>78.150000000000006</v>
      </c>
    </row>
    <row r="5929" spans="1:5" ht="22.5" x14ac:dyDescent="0.25">
      <c r="A5929" s="51">
        <v>89612</v>
      </c>
      <c r="B5929" s="30" t="s">
        <v>1739</v>
      </c>
      <c r="C5929" s="31" t="s">
        <v>28</v>
      </c>
      <c r="D5929" s="57">
        <v>152.4</v>
      </c>
      <c r="E5929" s="56">
        <v>152.77000000000001</v>
      </c>
    </row>
    <row r="5930" spans="1:5" ht="22.5" x14ac:dyDescent="0.25">
      <c r="A5930" s="51">
        <v>89615</v>
      </c>
      <c r="B5930" s="30" t="s">
        <v>1741</v>
      </c>
      <c r="C5930" s="31" t="s">
        <v>28</v>
      </c>
      <c r="D5930" s="57">
        <v>179.99</v>
      </c>
      <c r="E5930" s="56">
        <v>180.4</v>
      </c>
    </row>
    <row r="5931" spans="1:5" ht="22.5" x14ac:dyDescent="0.25">
      <c r="A5931" s="51">
        <v>89747</v>
      </c>
      <c r="B5931" s="30" t="s">
        <v>12658</v>
      </c>
      <c r="C5931" s="31" t="s">
        <v>28</v>
      </c>
      <c r="D5931" s="57">
        <v>32.9</v>
      </c>
      <c r="E5931" s="56">
        <v>33.15</v>
      </c>
    </row>
    <row r="5932" spans="1:5" ht="22.5" x14ac:dyDescent="0.25">
      <c r="A5932" s="51">
        <v>89656</v>
      </c>
      <c r="B5932" s="30" t="s">
        <v>12659</v>
      </c>
      <c r="C5932" s="31" t="s">
        <v>28</v>
      </c>
      <c r="D5932" s="57">
        <v>24.95</v>
      </c>
      <c r="E5932" s="56">
        <v>25.17</v>
      </c>
    </row>
    <row r="5933" spans="1:5" ht="22.5" x14ac:dyDescent="0.25">
      <c r="A5933" s="51">
        <v>89663</v>
      </c>
      <c r="B5933" s="30" t="s">
        <v>12660</v>
      </c>
      <c r="C5933" s="31" t="s">
        <v>28</v>
      </c>
      <c r="D5933" s="57">
        <v>33.409999999999997</v>
      </c>
      <c r="E5933" s="56">
        <v>33.68</v>
      </c>
    </row>
    <row r="5934" spans="1:5" ht="33.75" x14ac:dyDescent="0.25">
      <c r="A5934" s="51">
        <v>89759</v>
      </c>
      <c r="B5934" s="30" t="s">
        <v>1805</v>
      </c>
      <c r="C5934" s="31" t="s">
        <v>28</v>
      </c>
      <c r="D5934" s="57">
        <v>12.41</v>
      </c>
      <c r="E5934" s="56">
        <v>12.68</v>
      </c>
    </row>
    <row r="5935" spans="1:5" ht="33.75" x14ac:dyDescent="0.25">
      <c r="A5935" s="51">
        <v>89832</v>
      </c>
      <c r="B5935" s="30" t="s">
        <v>1849</v>
      </c>
      <c r="C5935" s="31" t="s">
        <v>28</v>
      </c>
      <c r="D5935" s="57">
        <v>46.02</v>
      </c>
      <c r="E5935" s="56">
        <v>46.35</v>
      </c>
    </row>
    <row r="5936" spans="1:5" ht="33.75" x14ac:dyDescent="0.25">
      <c r="A5936" s="51">
        <v>89666</v>
      </c>
      <c r="B5936" s="30" t="s">
        <v>12661</v>
      </c>
      <c r="C5936" s="31" t="s">
        <v>28</v>
      </c>
      <c r="D5936" s="57">
        <v>7.83</v>
      </c>
      <c r="E5936" s="56">
        <v>8.08</v>
      </c>
    </row>
    <row r="5937" spans="1:5" ht="33.75" x14ac:dyDescent="0.25">
      <c r="A5937" s="51">
        <v>89678</v>
      </c>
      <c r="B5937" s="30" t="s">
        <v>12662</v>
      </c>
      <c r="C5937" s="31" t="s">
        <v>28</v>
      </c>
      <c r="D5937" s="57">
        <v>12.97</v>
      </c>
      <c r="E5937" s="56">
        <v>13.27</v>
      </c>
    </row>
    <row r="5938" spans="1:5" ht="33.75" x14ac:dyDescent="0.25">
      <c r="A5938" s="51">
        <v>89764</v>
      </c>
      <c r="B5938" s="30" t="s">
        <v>1809</v>
      </c>
      <c r="C5938" s="31" t="s">
        <v>28</v>
      </c>
      <c r="D5938" s="57">
        <v>41.19</v>
      </c>
      <c r="E5938" s="56">
        <v>41.52</v>
      </c>
    </row>
    <row r="5939" spans="1:5" ht="33.75" x14ac:dyDescent="0.25">
      <c r="A5939" s="51">
        <v>89689</v>
      </c>
      <c r="B5939" s="30" t="s">
        <v>12663</v>
      </c>
      <c r="C5939" s="31" t="s">
        <v>28</v>
      </c>
      <c r="D5939" s="57">
        <v>41.84</v>
      </c>
      <c r="E5939" s="56">
        <v>42.2</v>
      </c>
    </row>
    <row r="5940" spans="1:5" ht="33.75" x14ac:dyDescent="0.25">
      <c r="A5940" s="51">
        <v>89655</v>
      </c>
      <c r="B5940" s="30" t="s">
        <v>12664</v>
      </c>
      <c r="C5940" s="31" t="s">
        <v>28</v>
      </c>
      <c r="D5940" s="57">
        <v>26.81</v>
      </c>
      <c r="E5940" s="56">
        <v>27.03</v>
      </c>
    </row>
    <row r="5941" spans="1:5" ht="33.75" x14ac:dyDescent="0.25">
      <c r="A5941" s="51">
        <v>89662</v>
      </c>
      <c r="B5941" s="30" t="s">
        <v>12665</v>
      </c>
      <c r="C5941" s="31" t="s">
        <v>28</v>
      </c>
      <c r="D5941" s="57">
        <v>34.75</v>
      </c>
      <c r="E5941" s="56">
        <v>35</v>
      </c>
    </row>
    <row r="5942" spans="1:5" ht="33.75" x14ac:dyDescent="0.25">
      <c r="A5942" s="51">
        <v>89758</v>
      </c>
      <c r="B5942" s="30" t="s">
        <v>12666</v>
      </c>
      <c r="C5942" s="31" t="s">
        <v>28</v>
      </c>
      <c r="D5942" s="57">
        <v>41.01</v>
      </c>
      <c r="E5942" s="56">
        <v>41.3</v>
      </c>
    </row>
    <row r="5943" spans="1:5" ht="22.5" x14ac:dyDescent="0.25">
      <c r="A5943" s="51">
        <v>89676</v>
      </c>
      <c r="B5943" s="30" t="s">
        <v>12667</v>
      </c>
      <c r="C5943" s="31" t="s">
        <v>28</v>
      </c>
      <c r="D5943" s="57">
        <v>41.12</v>
      </c>
      <c r="E5943" s="56">
        <v>41.44</v>
      </c>
    </row>
    <row r="5944" spans="1:5" ht="22.5" x14ac:dyDescent="0.25">
      <c r="A5944" s="51">
        <v>89818</v>
      </c>
      <c r="B5944" s="30" t="s">
        <v>12668</v>
      </c>
      <c r="C5944" s="31" t="s">
        <v>28</v>
      </c>
      <c r="D5944" s="57">
        <v>59.7</v>
      </c>
      <c r="E5944" s="56">
        <v>59.88</v>
      </c>
    </row>
    <row r="5945" spans="1:5" ht="33.75" x14ac:dyDescent="0.25">
      <c r="A5945" s="51">
        <v>89763</v>
      </c>
      <c r="B5945" s="30" t="s">
        <v>12669</v>
      </c>
      <c r="C5945" s="31" t="s">
        <v>28</v>
      </c>
      <c r="D5945" s="57">
        <v>62.36</v>
      </c>
      <c r="E5945" s="56">
        <v>62.7</v>
      </c>
    </row>
    <row r="5946" spans="1:5" ht="33.75" x14ac:dyDescent="0.25">
      <c r="A5946" s="51">
        <v>89686</v>
      </c>
      <c r="B5946" s="30" t="s">
        <v>12670</v>
      </c>
      <c r="C5946" s="31" t="s">
        <v>28</v>
      </c>
      <c r="D5946" s="57">
        <v>63.04</v>
      </c>
      <c r="E5946" s="56">
        <v>63.42</v>
      </c>
    </row>
    <row r="5947" spans="1:5" ht="33.75" x14ac:dyDescent="0.25">
      <c r="A5947" s="51">
        <v>104029</v>
      </c>
      <c r="B5947" s="30" t="s">
        <v>4955</v>
      </c>
      <c r="C5947" s="31" t="s">
        <v>28</v>
      </c>
      <c r="D5947" s="57">
        <v>75.150000000000006</v>
      </c>
      <c r="E5947" s="56">
        <v>75.53</v>
      </c>
    </row>
    <row r="5948" spans="1:5" ht="22.5" x14ac:dyDescent="0.25">
      <c r="A5948" s="51">
        <v>89831</v>
      </c>
      <c r="B5948" s="30" t="s">
        <v>12671</v>
      </c>
      <c r="C5948" s="31" t="s">
        <v>28</v>
      </c>
      <c r="D5948" s="57">
        <v>72.25</v>
      </c>
      <c r="E5948" s="56">
        <v>72.459999999999994</v>
      </c>
    </row>
    <row r="5949" spans="1:5" ht="33.75" x14ac:dyDescent="0.25">
      <c r="A5949" s="51">
        <v>89668</v>
      </c>
      <c r="B5949" s="30" t="s">
        <v>4787</v>
      </c>
      <c r="C5949" s="31" t="s">
        <v>28</v>
      </c>
      <c r="D5949" s="57">
        <v>32.6</v>
      </c>
      <c r="E5949" s="56">
        <v>32.869999999999997</v>
      </c>
    </row>
    <row r="5950" spans="1:5" ht="33.75" x14ac:dyDescent="0.25">
      <c r="A5950" s="51">
        <v>89639</v>
      </c>
      <c r="B5950" s="30" t="s">
        <v>1757</v>
      </c>
      <c r="C5950" s="31" t="s">
        <v>28</v>
      </c>
      <c r="D5950" s="57">
        <v>13.21</v>
      </c>
      <c r="E5950" s="56">
        <v>13.54</v>
      </c>
    </row>
    <row r="5951" spans="1:5" ht="33.75" x14ac:dyDescent="0.25">
      <c r="A5951" s="51">
        <v>89721</v>
      </c>
      <c r="B5951" s="30" t="s">
        <v>1785</v>
      </c>
      <c r="C5951" s="31" t="s">
        <v>28</v>
      </c>
      <c r="D5951" s="57">
        <v>17.260000000000002</v>
      </c>
      <c r="E5951" s="56">
        <v>17.64</v>
      </c>
    </row>
    <row r="5952" spans="1:5" ht="33.75" x14ac:dyDescent="0.25">
      <c r="A5952" s="51">
        <v>89643</v>
      </c>
      <c r="B5952" s="30" t="s">
        <v>1760</v>
      </c>
      <c r="C5952" s="31" t="s">
        <v>28</v>
      </c>
      <c r="D5952" s="57">
        <v>18.02</v>
      </c>
      <c r="E5952" s="56">
        <v>18.440000000000001</v>
      </c>
    </row>
    <row r="5953" spans="1:5" ht="33.75" x14ac:dyDescent="0.25">
      <c r="A5953" s="51">
        <v>89727</v>
      </c>
      <c r="B5953" s="30" t="s">
        <v>12672</v>
      </c>
      <c r="C5953" s="31" t="s">
        <v>28</v>
      </c>
      <c r="D5953" s="57">
        <v>26.52</v>
      </c>
      <c r="E5953" s="56">
        <v>26.97</v>
      </c>
    </row>
    <row r="5954" spans="1:5" ht="33.75" x14ac:dyDescent="0.25">
      <c r="A5954" s="51">
        <v>89648</v>
      </c>
      <c r="B5954" s="30" t="s">
        <v>12673</v>
      </c>
      <c r="C5954" s="31" t="s">
        <v>28</v>
      </c>
      <c r="D5954" s="57">
        <v>27.41</v>
      </c>
      <c r="E5954" s="56">
        <v>27.91</v>
      </c>
    </row>
    <row r="5955" spans="1:5" ht="33.75" x14ac:dyDescent="0.25">
      <c r="A5955" s="51">
        <v>89749</v>
      </c>
      <c r="B5955" s="30" t="s">
        <v>12674</v>
      </c>
      <c r="C5955" s="31" t="s">
        <v>28</v>
      </c>
      <c r="D5955" s="57">
        <v>18.309999999999999</v>
      </c>
      <c r="E5955" s="56">
        <v>18.559999999999999</v>
      </c>
    </row>
    <row r="5956" spans="1:5" ht="33.75" x14ac:dyDescent="0.25">
      <c r="A5956" s="51">
        <v>89657</v>
      </c>
      <c r="B5956" s="30" t="s">
        <v>12675</v>
      </c>
      <c r="C5956" s="31" t="s">
        <v>28</v>
      </c>
      <c r="D5956" s="57">
        <v>15.29</v>
      </c>
      <c r="E5956" s="56">
        <v>15.51</v>
      </c>
    </row>
    <row r="5957" spans="1:5" ht="33.75" x14ac:dyDescent="0.25">
      <c r="A5957" s="51">
        <v>89664</v>
      </c>
      <c r="B5957" s="30" t="s">
        <v>12676</v>
      </c>
      <c r="C5957" s="31" t="s">
        <v>28</v>
      </c>
      <c r="D5957" s="57">
        <v>18.82</v>
      </c>
      <c r="E5957" s="56">
        <v>19.09</v>
      </c>
    </row>
    <row r="5958" spans="1:5" ht="33.75" x14ac:dyDescent="0.25">
      <c r="A5958" s="51">
        <v>89638</v>
      </c>
      <c r="B5958" s="30" t="s">
        <v>1756</v>
      </c>
      <c r="C5958" s="31" t="s">
        <v>28</v>
      </c>
      <c r="D5958" s="57">
        <v>12.47</v>
      </c>
      <c r="E5958" s="56">
        <v>12.8</v>
      </c>
    </row>
    <row r="5959" spans="1:5" ht="33.75" x14ac:dyDescent="0.25">
      <c r="A5959" s="51">
        <v>89720</v>
      </c>
      <c r="B5959" s="30" t="s">
        <v>12677</v>
      </c>
      <c r="C5959" s="31" t="s">
        <v>28</v>
      </c>
      <c r="D5959" s="57">
        <v>15.82</v>
      </c>
      <c r="E5959" s="56">
        <v>16.2</v>
      </c>
    </row>
    <row r="5960" spans="1:5" ht="33.75" x14ac:dyDescent="0.25">
      <c r="A5960" s="51">
        <v>89642</v>
      </c>
      <c r="B5960" s="30" t="s">
        <v>1759</v>
      </c>
      <c r="C5960" s="31" t="s">
        <v>28</v>
      </c>
      <c r="D5960" s="57">
        <v>16.579999999999998</v>
      </c>
      <c r="E5960" s="56">
        <v>17</v>
      </c>
    </row>
    <row r="5961" spans="1:5" ht="33.75" x14ac:dyDescent="0.25">
      <c r="A5961" s="51">
        <v>89725</v>
      </c>
      <c r="B5961" s="30" t="s">
        <v>12678</v>
      </c>
      <c r="C5961" s="31" t="s">
        <v>28</v>
      </c>
      <c r="D5961" s="57">
        <v>20.85</v>
      </c>
      <c r="E5961" s="56">
        <v>21.3</v>
      </c>
    </row>
    <row r="5962" spans="1:5" ht="33.75" x14ac:dyDescent="0.25">
      <c r="A5962" s="51">
        <v>89647</v>
      </c>
      <c r="B5962" s="30" t="s">
        <v>12679</v>
      </c>
      <c r="C5962" s="31" t="s">
        <v>28</v>
      </c>
      <c r="D5962" s="57">
        <v>21.74</v>
      </c>
      <c r="E5962" s="56">
        <v>22.24</v>
      </c>
    </row>
    <row r="5963" spans="1:5" ht="22.5" x14ac:dyDescent="0.25">
      <c r="A5963" s="51">
        <v>89780</v>
      </c>
      <c r="B5963" s="30" t="s">
        <v>1818</v>
      </c>
      <c r="C5963" s="31" t="s">
        <v>28</v>
      </c>
      <c r="D5963" s="57">
        <v>26.32</v>
      </c>
      <c r="E5963" s="56">
        <v>26.6</v>
      </c>
    </row>
    <row r="5964" spans="1:5" ht="33.75" x14ac:dyDescent="0.25">
      <c r="A5964" s="51">
        <v>89734</v>
      </c>
      <c r="B5964" s="30" t="s">
        <v>12680</v>
      </c>
      <c r="C5964" s="31" t="s">
        <v>28</v>
      </c>
      <c r="D5964" s="57">
        <v>30.44</v>
      </c>
      <c r="E5964" s="56">
        <v>30.97</v>
      </c>
    </row>
    <row r="5965" spans="1:5" ht="33.75" x14ac:dyDescent="0.25">
      <c r="A5965" s="51">
        <v>89650</v>
      </c>
      <c r="B5965" s="30" t="s">
        <v>12681</v>
      </c>
      <c r="C5965" s="31" t="s">
        <v>28</v>
      </c>
      <c r="D5965" s="57">
        <v>31.48</v>
      </c>
      <c r="E5965" s="56">
        <v>32.07</v>
      </c>
    </row>
    <row r="5966" spans="1:5" ht="22.5" x14ac:dyDescent="0.25">
      <c r="A5966" s="51">
        <v>89787</v>
      </c>
      <c r="B5966" s="30" t="s">
        <v>12682</v>
      </c>
      <c r="C5966" s="31" t="s">
        <v>28</v>
      </c>
      <c r="D5966" s="57">
        <v>39.68</v>
      </c>
      <c r="E5966" s="56">
        <v>40.020000000000003</v>
      </c>
    </row>
    <row r="5967" spans="1:5" ht="33.75" x14ac:dyDescent="0.25">
      <c r="A5967" s="51">
        <v>104024</v>
      </c>
      <c r="B5967" s="30" t="s">
        <v>4951</v>
      </c>
      <c r="C5967" s="31" t="s">
        <v>28</v>
      </c>
      <c r="D5967" s="57">
        <v>44.31</v>
      </c>
      <c r="E5967" s="56">
        <v>44.91</v>
      </c>
    </row>
    <row r="5968" spans="1:5" ht="22.5" x14ac:dyDescent="0.25">
      <c r="A5968" s="51">
        <v>89789</v>
      </c>
      <c r="B5968" s="30" t="s">
        <v>12683</v>
      </c>
      <c r="C5968" s="31" t="s">
        <v>28</v>
      </c>
      <c r="D5968" s="57">
        <v>74.680000000000007</v>
      </c>
      <c r="E5968" s="56">
        <v>75.09</v>
      </c>
    </row>
    <row r="5969" spans="1:5" ht="22.5" x14ac:dyDescent="0.25">
      <c r="A5969" s="51">
        <v>89791</v>
      </c>
      <c r="B5969" s="30" t="s">
        <v>12684</v>
      </c>
      <c r="C5969" s="31" t="s">
        <v>28</v>
      </c>
      <c r="D5969" s="57">
        <v>171.31</v>
      </c>
      <c r="E5969" s="56">
        <v>171.86</v>
      </c>
    </row>
    <row r="5970" spans="1:5" ht="22.5" x14ac:dyDescent="0.25">
      <c r="A5970" s="51">
        <v>89793</v>
      </c>
      <c r="B5970" s="30" t="s">
        <v>12685</v>
      </c>
      <c r="C5970" s="31" t="s">
        <v>28</v>
      </c>
      <c r="D5970" s="57">
        <v>247.4</v>
      </c>
      <c r="E5970" s="56">
        <v>248.05</v>
      </c>
    </row>
    <row r="5971" spans="1:5" ht="33.75" x14ac:dyDescent="0.25">
      <c r="A5971" s="51">
        <v>89637</v>
      </c>
      <c r="B5971" s="30" t="s">
        <v>1755</v>
      </c>
      <c r="C5971" s="31" t="s">
        <v>28</v>
      </c>
      <c r="D5971" s="57">
        <v>11.44</v>
      </c>
      <c r="E5971" s="56">
        <v>11.77</v>
      </c>
    </row>
    <row r="5972" spans="1:5" ht="33.75" x14ac:dyDescent="0.25">
      <c r="A5972" s="51">
        <v>89719</v>
      </c>
      <c r="B5972" s="30" t="s">
        <v>12686</v>
      </c>
      <c r="C5972" s="31" t="s">
        <v>28</v>
      </c>
      <c r="D5972" s="57">
        <v>14</v>
      </c>
      <c r="E5972" s="56">
        <v>14.38</v>
      </c>
    </row>
    <row r="5973" spans="1:5" ht="33.75" x14ac:dyDescent="0.25">
      <c r="A5973" s="51">
        <v>89641</v>
      </c>
      <c r="B5973" s="30" t="s">
        <v>1758</v>
      </c>
      <c r="C5973" s="31" t="s">
        <v>28</v>
      </c>
      <c r="D5973" s="57">
        <v>14.76</v>
      </c>
      <c r="E5973" s="56">
        <v>15.18</v>
      </c>
    </row>
    <row r="5974" spans="1:5" ht="33.75" x14ac:dyDescent="0.25">
      <c r="A5974" s="51">
        <v>89723</v>
      </c>
      <c r="B5974" s="30" t="s">
        <v>12687</v>
      </c>
      <c r="C5974" s="31" t="s">
        <v>28</v>
      </c>
      <c r="D5974" s="57">
        <v>21.6</v>
      </c>
      <c r="E5974" s="56">
        <v>22.05</v>
      </c>
    </row>
    <row r="5975" spans="1:5" ht="33.75" x14ac:dyDescent="0.25">
      <c r="A5975" s="51">
        <v>89646</v>
      </c>
      <c r="B5975" s="30" t="s">
        <v>1761</v>
      </c>
      <c r="C5975" s="31" t="s">
        <v>28</v>
      </c>
      <c r="D5975" s="57">
        <v>22.49</v>
      </c>
      <c r="E5975" s="56">
        <v>22.99</v>
      </c>
    </row>
    <row r="5976" spans="1:5" ht="22.5" x14ac:dyDescent="0.25">
      <c r="A5976" s="51">
        <v>89777</v>
      </c>
      <c r="B5976" s="30" t="s">
        <v>12688</v>
      </c>
      <c r="C5976" s="31" t="s">
        <v>28</v>
      </c>
      <c r="D5976" s="57">
        <v>28.18</v>
      </c>
      <c r="E5976" s="56">
        <v>28.46</v>
      </c>
    </row>
    <row r="5977" spans="1:5" ht="33.75" x14ac:dyDescent="0.25">
      <c r="A5977" s="51">
        <v>89729</v>
      </c>
      <c r="B5977" s="30" t="s">
        <v>12689</v>
      </c>
      <c r="C5977" s="31" t="s">
        <v>28</v>
      </c>
      <c r="D5977" s="57">
        <v>32.299999999999997</v>
      </c>
      <c r="E5977" s="56">
        <v>32.83</v>
      </c>
    </row>
    <row r="5978" spans="1:5" ht="33.75" x14ac:dyDescent="0.25">
      <c r="A5978" s="51">
        <v>89649</v>
      </c>
      <c r="B5978" s="30" t="s">
        <v>12690</v>
      </c>
      <c r="C5978" s="31" t="s">
        <v>28</v>
      </c>
      <c r="D5978" s="57">
        <v>33.340000000000003</v>
      </c>
      <c r="E5978" s="56">
        <v>33.93</v>
      </c>
    </row>
    <row r="5979" spans="1:5" ht="22.5" x14ac:dyDescent="0.25">
      <c r="A5979" s="51">
        <v>89781</v>
      </c>
      <c r="B5979" s="30" t="s">
        <v>12691</v>
      </c>
      <c r="C5979" s="31" t="s">
        <v>28</v>
      </c>
      <c r="D5979" s="57">
        <v>40.14</v>
      </c>
      <c r="E5979" s="56">
        <v>40.479999999999997</v>
      </c>
    </row>
    <row r="5980" spans="1:5" ht="33.75" x14ac:dyDescent="0.25">
      <c r="A5980" s="51">
        <v>104023</v>
      </c>
      <c r="B5980" s="30" t="s">
        <v>4950</v>
      </c>
      <c r="C5980" s="31" t="s">
        <v>28</v>
      </c>
      <c r="D5980" s="57">
        <v>44.77</v>
      </c>
      <c r="E5980" s="56">
        <v>45.37</v>
      </c>
    </row>
    <row r="5981" spans="1:5" ht="22.5" x14ac:dyDescent="0.25">
      <c r="A5981" s="51">
        <v>89788</v>
      </c>
      <c r="B5981" s="30" t="s">
        <v>12692</v>
      </c>
      <c r="C5981" s="31" t="s">
        <v>28</v>
      </c>
      <c r="D5981" s="57">
        <v>88.25</v>
      </c>
      <c r="E5981" s="56">
        <v>88.66</v>
      </c>
    </row>
    <row r="5982" spans="1:5" ht="22.5" x14ac:dyDescent="0.25">
      <c r="A5982" s="51">
        <v>89790</v>
      </c>
      <c r="B5982" s="30" t="s">
        <v>12693</v>
      </c>
      <c r="C5982" s="31" t="s">
        <v>28</v>
      </c>
      <c r="D5982" s="57">
        <v>177.45</v>
      </c>
      <c r="E5982" s="56">
        <v>178</v>
      </c>
    </row>
    <row r="5983" spans="1:5" ht="22.5" x14ac:dyDescent="0.25">
      <c r="A5983" s="51">
        <v>89792</v>
      </c>
      <c r="B5983" s="30" t="s">
        <v>12694</v>
      </c>
      <c r="C5983" s="31" t="s">
        <v>28</v>
      </c>
      <c r="D5983" s="57">
        <v>209.21</v>
      </c>
      <c r="E5983" s="56">
        <v>209.86</v>
      </c>
    </row>
    <row r="5984" spans="1:5" ht="33.75" x14ac:dyDescent="0.25">
      <c r="A5984" s="51">
        <v>89640</v>
      </c>
      <c r="B5984" s="30" t="s">
        <v>4783</v>
      </c>
      <c r="C5984" s="31" t="s">
        <v>28</v>
      </c>
      <c r="D5984" s="57">
        <v>21.07</v>
      </c>
      <c r="E5984" s="56">
        <v>21.4</v>
      </c>
    </row>
    <row r="5985" spans="1:5" ht="33.75" x14ac:dyDescent="0.25">
      <c r="A5985" s="51">
        <v>89644</v>
      </c>
      <c r="B5985" s="30" t="s">
        <v>4784</v>
      </c>
      <c r="C5985" s="31" t="s">
        <v>28</v>
      </c>
      <c r="D5985" s="57">
        <v>25.73</v>
      </c>
      <c r="E5985" s="56">
        <v>26.11</v>
      </c>
    </row>
    <row r="5986" spans="1:5" ht="33.75" x14ac:dyDescent="0.25">
      <c r="A5986" s="51">
        <v>89645</v>
      </c>
      <c r="B5986" s="30" t="s">
        <v>4785</v>
      </c>
      <c r="C5986" s="31" t="s">
        <v>28</v>
      </c>
      <c r="D5986" s="57">
        <v>36.130000000000003</v>
      </c>
      <c r="E5986" s="56">
        <v>36.54</v>
      </c>
    </row>
    <row r="5987" spans="1:5" ht="33.75" x14ac:dyDescent="0.25">
      <c r="A5987" s="51">
        <v>89652</v>
      </c>
      <c r="B5987" s="30" t="s">
        <v>12695</v>
      </c>
      <c r="C5987" s="31" t="s">
        <v>28</v>
      </c>
      <c r="D5987" s="57">
        <v>13.44</v>
      </c>
      <c r="E5987" s="56">
        <v>13.66</v>
      </c>
    </row>
    <row r="5988" spans="1:5" ht="33.75" x14ac:dyDescent="0.25">
      <c r="A5988" s="51">
        <v>89738</v>
      </c>
      <c r="B5988" s="30" t="s">
        <v>12696</v>
      </c>
      <c r="C5988" s="31" t="s">
        <v>28</v>
      </c>
      <c r="D5988" s="57">
        <v>18.39</v>
      </c>
      <c r="E5988" s="56">
        <v>18.64</v>
      </c>
    </row>
    <row r="5989" spans="1:5" ht="33.75" x14ac:dyDescent="0.25">
      <c r="A5989" s="51">
        <v>89659</v>
      </c>
      <c r="B5989" s="30" t="s">
        <v>12697</v>
      </c>
      <c r="C5989" s="31" t="s">
        <v>28</v>
      </c>
      <c r="D5989" s="57">
        <v>18.899999999999999</v>
      </c>
      <c r="E5989" s="56">
        <v>19.170000000000002</v>
      </c>
    </row>
    <row r="5990" spans="1:5" ht="33.75" x14ac:dyDescent="0.25">
      <c r="A5990" s="51">
        <v>89756</v>
      </c>
      <c r="B5990" s="30" t="s">
        <v>12698</v>
      </c>
      <c r="C5990" s="31" t="s">
        <v>28</v>
      </c>
      <c r="D5990" s="57">
        <v>25.53</v>
      </c>
      <c r="E5990" s="56">
        <v>25.83</v>
      </c>
    </row>
    <row r="5991" spans="1:5" ht="33.75" x14ac:dyDescent="0.25">
      <c r="A5991" s="51">
        <v>89672</v>
      </c>
      <c r="B5991" s="30" t="s">
        <v>12699</v>
      </c>
      <c r="C5991" s="31" t="s">
        <v>28</v>
      </c>
      <c r="D5991" s="57">
        <v>26.12</v>
      </c>
      <c r="E5991" s="56">
        <v>26.46</v>
      </c>
    </row>
    <row r="5992" spans="1:5" ht="22.5" x14ac:dyDescent="0.25">
      <c r="A5992" s="51">
        <v>89815</v>
      </c>
      <c r="B5992" s="30" t="s">
        <v>12700</v>
      </c>
      <c r="C5992" s="31" t="s">
        <v>28</v>
      </c>
      <c r="D5992" s="57">
        <v>31.45</v>
      </c>
      <c r="E5992" s="56">
        <v>31.63</v>
      </c>
    </row>
    <row r="5993" spans="1:5" ht="33.75" x14ac:dyDescent="0.25">
      <c r="A5993" s="51">
        <v>89761</v>
      </c>
      <c r="B5993" s="30" t="s">
        <v>1807</v>
      </c>
      <c r="C5993" s="31" t="s">
        <v>28</v>
      </c>
      <c r="D5993" s="57">
        <v>34.17</v>
      </c>
      <c r="E5993" s="56">
        <v>34.520000000000003</v>
      </c>
    </row>
    <row r="5994" spans="1:5" ht="33.75" x14ac:dyDescent="0.25">
      <c r="A5994" s="51">
        <v>89682</v>
      </c>
      <c r="B5994" s="30" t="s">
        <v>12701</v>
      </c>
      <c r="C5994" s="31" t="s">
        <v>28</v>
      </c>
      <c r="D5994" s="57">
        <v>34.869999999999997</v>
      </c>
      <c r="E5994" s="56">
        <v>35.26</v>
      </c>
    </row>
    <row r="5995" spans="1:5" ht="22.5" x14ac:dyDescent="0.25">
      <c r="A5995" s="51">
        <v>89824</v>
      </c>
      <c r="B5995" s="30" t="s">
        <v>12702</v>
      </c>
      <c r="C5995" s="31" t="s">
        <v>28</v>
      </c>
      <c r="D5995" s="57">
        <v>42.9</v>
      </c>
      <c r="E5995" s="56">
        <v>43.12</v>
      </c>
    </row>
    <row r="5996" spans="1:5" ht="33.75" x14ac:dyDescent="0.25">
      <c r="A5996" s="51">
        <v>104026</v>
      </c>
      <c r="B5996" s="30" t="s">
        <v>4953</v>
      </c>
      <c r="C5996" s="31" t="s">
        <v>28</v>
      </c>
      <c r="D5996" s="57">
        <v>45.98</v>
      </c>
      <c r="E5996" s="56">
        <v>46.38</v>
      </c>
    </row>
    <row r="5997" spans="1:5" ht="33.75" x14ac:dyDescent="0.25">
      <c r="A5997" s="51">
        <v>89740</v>
      </c>
      <c r="B5997" s="30" t="s">
        <v>12703</v>
      </c>
      <c r="C5997" s="31" t="s">
        <v>28</v>
      </c>
      <c r="D5997" s="57">
        <v>9.83</v>
      </c>
      <c r="E5997" s="56">
        <v>10.09</v>
      </c>
    </row>
    <row r="5998" spans="1:5" ht="22.5" x14ac:dyDescent="0.25">
      <c r="A5998" s="51">
        <v>89836</v>
      </c>
      <c r="B5998" s="30" t="s">
        <v>12704</v>
      </c>
      <c r="C5998" s="31" t="s">
        <v>28</v>
      </c>
      <c r="D5998" s="57">
        <v>224.74</v>
      </c>
      <c r="E5998" s="56">
        <v>225.01</v>
      </c>
    </row>
    <row r="5999" spans="1:5" ht="33.75" x14ac:dyDescent="0.25">
      <c r="A5999" s="51">
        <v>89653</v>
      </c>
      <c r="B5999" s="30" t="s">
        <v>4786</v>
      </c>
      <c r="C5999" s="31" t="s">
        <v>28</v>
      </c>
      <c r="D5999" s="57">
        <v>19.29</v>
      </c>
      <c r="E5999" s="56">
        <v>19.510000000000002</v>
      </c>
    </row>
    <row r="6000" spans="1:5" ht="33.75" x14ac:dyDescent="0.25">
      <c r="A6000" s="51">
        <v>89660</v>
      </c>
      <c r="B6000" s="30" t="s">
        <v>1763</v>
      </c>
      <c r="C6000" s="31" t="s">
        <v>28</v>
      </c>
      <c r="D6000" s="57">
        <v>10.35</v>
      </c>
      <c r="E6000" s="56">
        <v>10.65</v>
      </c>
    </row>
    <row r="6001" spans="1:5" ht="33.75" x14ac:dyDescent="0.25">
      <c r="A6001" s="51">
        <v>104028</v>
      </c>
      <c r="B6001" s="30" t="s">
        <v>4954</v>
      </c>
      <c r="C6001" s="31" t="s">
        <v>28</v>
      </c>
      <c r="D6001" s="57">
        <v>145.66999999999999</v>
      </c>
      <c r="E6001" s="56">
        <v>146.05000000000001</v>
      </c>
    </row>
    <row r="6002" spans="1:5" ht="22.5" x14ac:dyDescent="0.25">
      <c r="A6002" s="51">
        <v>89826</v>
      </c>
      <c r="B6002" s="30" t="s">
        <v>12705</v>
      </c>
      <c r="C6002" s="31" t="s">
        <v>28</v>
      </c>
      <c r="D6002" s="57">
        <v>142.77000000000001</v>
      </c>
      <c r="E6002" s="56">
        <v>142.97999999999999</v>
      </c>
    </row>
    <row r="6003" spans="1:5" ht="22.5" x14ac:dyDescent="0.25">
      <c r="A6003" s="51">
        <v>89651</v>
      </c>
      <c r="B6003" s="30" t="s">
        <v>1762</v>
      </c>
      <c r="C6003" s="31" t="s">
        <v>28</v>
      </c>
      <c r="D6003" s="57">
        <v>7.66</v>
      </c>
      <c r="E6003" s="56">
        <v>7.88</v>
      </c>
    </row>
    <row r="6004" spans="1:5" ht="22.5" x14ac:dyDescent="0.25">
      <c r="A6004" s="51">
        <v>89736</v>
      </c>
      <c r="B6004" s="30" t="s">
        <v>12706</v>
      </c>
      <c r="C6004" s="31" t="s">
        <v>28</v>
      </c>
      <c r="D6004" s="57">
        <v>9.67</v>
      </c>
      <c r="E6004" s="56">
        <v>9.92</v>
      </c>
    </row>
    <row r="6005" spans="1:5" ht="22.5" x14ac:dyDescent="0.25">
      <c r="A6005" s="51">
        <v>89658</v>
      </c>
      <c r="B6005" s="30" t="s">
        <v>12707</v>
      </c>
      <c r="C6005" s="31" t="s">
        <v>28</v>
      </c>
      <c r="D6005" s="57">
        <v>10.18</v>
      </c>
      <c r="E6005" s="56">
        <v>10.45</v>
      </c>
    </row>
    <row r="6006" spans="1:5" ht="22.5" x14ac:dyDescent="0.25">
      <c r="A6006" s="51">
        <v>89755</v>
      </c>
      <c r="B6006" s="30" t="s">
        <v>12708</v>
      </c>
      <c r="C6006" s="31" t="s">
        <v>28</v>
      </c>
      <c r="D6006" s="57">
        <v>14.69</v>
      </c>
      <c r="E6006" s="56">
        <v>14.99</v>
      </c>
    </row>
    <row r="6007" spans="1:5" ht="22.5" x14ac:dyDescent="0.25">
      <c r="A6007" s="51">
        <v>89670</v>
      </c>
      <c r="B6007" s="30" t="s">
        <v>12709</v>
      </c>
      <c r="C6007" s="31" t="s">
        <v>28</v>
      </c>
      <c r="D6007" s="57">
        <v>15.28</v>
      </c>
      <c r="E6007" s="56">
        <v>15.62</v>
      </c>
    </row>
    <row r="6008" spans="1:5" ht="22.5" x14ac:dyDescent="0.25">
      <c r="A6008" s="51">
        <v>89794</v>
      </c>
      <c r="B6008" s="30" t="s">
        <v>12710</v>
      </c>
      <c r="C6008" s="31" t="s">
        <v>28</v>
      </c>
      <c r="D6008" s="57">
        <v>21.22</v>
      </c>
      <c r="E6008" s="56">
        <v>21.4</v>
      </c>
    </row>
    <row r="6009" spans="1:5" ht="22.5" x14ac:dyDescent="0.25">
      <c r="A6009" s="51">
        <v>89760</v>
      </c>
      <c r="B6009" s="30" t="s">
        <v>1806</v>
      </c>
      <c r="C6009" s="31" t="s">
        <v>28</v>
      </c>
      <c r="D6009" s="57">
        <v>23.94</v>
      </c>
      <c r="E6009" s="56">
        <v>24.29</v>
      </c>
    </row>
    <row r="6010" spans="1:5" ht="22.5" x14ac:dyDescent="0.25">
      <c r="A6010" s="51">
        <v>89680</v>
      </c>
      <c r="B6010" s="30" t="s">
        <v>12711</v>
      </c>
      <c r="C6010" s="31" t="s">
        <v>28</v>
      </c>
      <c r="D6010" s="57">
        <v>24.64</v>
      </c>
      <c r="E6010" s="56">
        <v>25.03</v>
      </c>
    </row>
    <row r="6011" spans="1:5" ht="22.5" x14ac:dyDescent="0.25">
      <c r="A6011" s="51">
        <v>89822</v>
      </c>
      <c r="B6011" s="30" t="s">
        <v>12712</v>
      </c>
      <c r="C6011" s="31" t="s">
        <v>28</v>
      </c>
      <c r="D6011" s="57">
        <v>27.86</v>
      </c>
      <c r="E6011" s="56">
        <v>28.08</v>
      </c>
    </row>
    <row r="6012" spans="1:5" ht="22.5" x14ac:dyDescent="0.25">
      <c r="A6012" s="51">
        <v>104025</v>
      </c>
      <c r="B6012" s="30" t="s">
        <v>4952</v>
      </c>
      <c r="C6012" s="31" t="s">
        <v>28</v>
      </c>
      <c r="D6012" s="57">
        <v>30.94</v>
      </c>
      <c r="E6012" s="56">
        <v>31.34</v>
      </c>
    </row>
    <row r="6013" spans="1:5" ht="22.5" x14ac:dyDescent="0.25">
      <c r="A6013" s="51">
        <v>89835</v>
      </c>
      <c r="B6013" s="30" t="s">
        <v>12713</v>
      </c>
      <c r="C6013" s="31" t="s">
        <v>28</v>
      </c>
      <c r="D6013" s="57">
        <v>48.53</v>
      </c>
      <c r="E6013" s="56">
        <v>48.8</v>
      </c>
    </row>
    <row r="6014" spans="1:5" ht="22.5" x14ac:dyDescent="0.25">
      <c r="A6014" s="51">
        <v>89838</v>
      </c>
      <c r="B6014" s="30" t="s">
        <v>12714</v>
      </c>
      <c r="C6014" s="31" t="s">
        <v>28</v>
      </c>
      <c r="D6014" s="57">
        <v>171.92</v>
      </c>
      <c r="E6014" s="56">
        <v>172.28</v>
      </c>
    </row>
    <row r="6015" spans="1:5" ht="22.5" x14ac:dyDescent="0.25">
      <c r="A6015" s="51">
        <v>89840</v>
      </c>
      <c r="B6015" s="30" t="s">
        <v>12715</v>
      </c>
      <c r="C6015" s="31" t="s">
        <v>28</v>
      </c>
      <c r="D6015" s="57">
        <v>202.03</v>
      </c>
      <c r="E6015" s="56">
        <v>202.48</v>
      </c>
    </row>
    <row r="6016" spans="1:5" ht="33.75" x14ac:dyDescent="0.25">
      <c r="A6016" s="51">
        <v>104015</v>
      </c>
      <c r="B6016" s="30" t="s">
        <v>2106</v>
      </c>
      <c r="C6016" s="31" t="s">
        <v>28</v>
      </c>
      <c r="D6016" s="57">
        <v>17.7</v>
      </c>
      <c r="E6016" s="56">
        <v>18.21</v>
      </c>
    </row>
    <row r="6017" spans="1:5" ht="33.75" x14ac:dyDescent="0.25">
      <c r="A6017" s="51">
        <v>104018</v>
      </c>
      <c r="B6017" s="30" t="s">
        <v>4433</v>
      </c>
      <c r="C6017" s="31" t="s">
        <v>28</v>
      </c>
      <c r="D6017" s="57">
        <v>22.75</v>
      </c>
      <c r="E6017" s="56">
        <v>23.29</v>
      </c>
    </row>
    <row r="6018" spans="1:5" ht="33.75" x14ac:dyDescent="0.25">
      <c r="A6018" s="51">
        <v>104016</v>
      </c>
      <c r="B6018" s="30" t="s">
        <v>2107</v>
      </c>
      <c r="C6018" s="31" t="s">
        <v>28</v>
      </c>
      <c r="D6018" s="57">
        <v>23.84</v>
      </c>
      <c r="E6018" s="56">
        <v>24.47</v>
      </c>
    </row>
    <row r="6019" spans="1:5" ht="33.75" x14ac:dyDescent="0.25">
      <c r="A6019" s="51">
        <v>104019</v>
      </c>
      <c r="B6019" s="30" t="s">
        <v>2109</v>
      </c>
      <c r="C6019" s="31" t="s">
        <v>28</v>
      </c>
      <c r="D6019" s="57">
        <v>48.42</v>
      </c>
      <c r="E6019" s="56">
        <v>49.07</v>
      </c>
    </row>
    <row r="6020" spans="1:5" ht="33.75" x14ac:dyDescent="0.25">
      <c r="A6020" s="51">
        <v>104017</v>
      </c>
      <c r="B6020" s="30" t="s">
        <v>2108</v>
      </c>
      <c r="C6020" s="31" t="s">
        <v>28</v>
      </c>
      <c r="D6020" s="57">
        <v>49.71</v>
      </c>
      <c r="E6020" s="56">
        <v>50.43</v>
      </c>
    </row>
    <row r="6021" spans="1:5" ht="22.5" x14ac:dyDescent="0.25">
      <c r="A6021" s="51">
        <v>104020</v>
      </c>
      <c r="B6021" s="30" t="s">
        <v>2110</v>
      </c>
      <c r="C6021" s="31" t="s">
        <v>28</v>
      </c>
      <c r="D6021" s="57">
        <v>61.73</v>
      </c>
      <c r="E6021" s="56">
        <v>62.14</v>
      </c>
    </row>
    <row r="6022" spans="1:5" ht="33.75" x14ac:dyDescent="0.25">
      <c r="A6022" s="51">
        <v>104030</v>
      </c>
      <c r="B6022" s="30" t="s">
        <v>2111</v>
      </c>
      <c r="C6022" s="31" t="s">
        <v>28</v>
      </c>
      <c r="D6022" s="57">
        <v>67.540000000000006</v>
      </c>
      <c r="E6022" s="56">
        <v>68.3</v>
      </c>
    </row>
    <row r="6023" spans="1:5" ht="33.75" x14ac:dyDescent="0.25">
      <c r="A6023" s="51">
        <v>89694</v>
      </c>
      <c r="B6023" s="30" t="s">
        <v>12716</v>
      </c>
      <c r="C6023" s="31" t="s">
        <v>28</v>
      </c>
      <c r="D6023" s="57">
        <v>22.09</v>
      </c>
      <c r="E6023" s="56">
        <v>22.54</v>
      </c>
    </row>
    <row r="6024" spans="1:5" ht="33.75" x14ac:dyDescent="0.25">
      <c r="A6024" s="51">
        <v>89700</v>
      </c>
      <c r="B6024" s="30" t="s">
        <v>12717</v>
      </c>
      <c r="C6024" s="31" t="s">
        <v>28</v>
      </c>
      <c r="D6024" s="57">
        <v>25.24</v>
      </c>
      <c r="E6024" s="56">
        <v>25.75</v>
      </c>
    </row>
    <row r="6025" spans="1:5" ht="33.75" x14ac:dyDescent="0.25">
      <c r="A6025" s="51">
        <v>89703</v>
      </c>
      <c r="B6025" s="30" t="s">
        <v>4788</v>
      </c>
      <c r="C6025" s="31" t="s">
        <v>28</v>
      </c>
      <c r="D6025" s="57">
        <v>53.23</v>
      </c>
      <c r="E6025" s="56">
        <v>53.78</v>
      </c>
    </row>
    <row r="6026" spans="1:5" ht="22.5" x14ac:dyDescent="0.25">
      <c r="A6026" s="51">
        <v>89691</v>
      </c>
      <c r="B6026" s="30" t="s">
        <v>1776</v>
      </c>
      <c r="C6026" s="31" t="s">
        <v>28</v>
      </c>
      <c r="D6026" s="57">
        <v>14.68</v>
      </c>
      <c r="E6026" s="56">
        <v>15.13</v>
      </c>
    </row>
    <row r="6027" spans="1:5" ht="22.5" x14ac:dyDescent="0.25">
      <c r="A6027" s="51">
        <v>89765</v>
      </c>
      <c r="B6027" s="30" t="s">
        <v>1810</v>
      </c>
      <c r="C6027" s="31" t="s">
        <v>28</v>
      </c>
      <c r="D6027" s="57">
        <v>18.11</v>
      </c>
      <c r="E6027" s="56">
        <v>18.61</v>
      </c>
    </row>
    <row r="6028" spans="1:5" ht="22.5" x14ac:dyDescent="0.25">
      <c r="A6028" s="51">
        <v>89697</v>
      </c>
      <c r="B6028" s="30" t="s">
        <v>1780</v>
      </c>
      <c r="C6028" s="31" t="s">
        <v>28</v>
      </c>
      <c r="D6028" s="57">
        <v>19.12</v>
      </c>
      <c r="E6028" s="56">
        <v>19.68</v>
      </c>
    </row>
    <row r="6029" spans="1:5" ht="22.5" x14ac:dyDescent="0.25">
      <c r="A6029" s="51">
        <v>89844</v>
      </c>
      <c r="B6029" s="30" t="s">
        <v>12718</v>
      </c>
      <c r="C6029" s="31" t="s">
        <v>28</v>
      </c>
      <c r="D6029" s="57">
        <v>70.12</v>
      </c>
      <c r="E6029" s="56">
        <v>70.56</v>
      </c>
    </row>
    <row r="6030" spans="1:5" ht="22.5" x14ac:dyDescent="0.25">
      <c r="A6030" s="51">
        <v>104022</v>
      </c>
      <c r="B6030" s="30" t="s">
        <v>12719</v>
      </c>
      <c r="C6030" s="31" t="s">
        <v>28</v>
      </c>
      <c r="D6030" s="57">
        <v>76.27</v>
      </c>
      <c r="E6030" s="56">
        <v>77.08</v>
      </c>
    </row>
    <row r="6031" spans="1:5" ht="22.5" x14ac:dyDescent="0.25">
      <c r="A6031" s="51">
        <v>89633</v>
      </c>
      <c r="B6031" s="30" t="s">
        <v>1519</v>
      </c>
      <c r="C6031" s="31" t="s">
        <v>25</v>
      </c>
      <c r="D6031" s="57">
        <v>28.25</v>
      </c>
      <c r="E6031" s="56">
        <v>29.09</v>
      </c>
    </row>
    <row r="6032" spans="1:5" ht="22.5" x14ac:dyDescent="0.25">
      <c r="A6032" s="51">
        <v>89716</v>
      </c>
      <c r="B6032" s="30" t="s">
        <v>1526</v>
      </c>
      <c r="C6032" s="31" t="s">
        <v>25</v>
      </c>
      <c r="D6032" s="57">
        <v>30.03</v>
      </c>
      <c r="E6032" s="56">
        <v>30.47</v>
      </c>
    </row>
    <row r="6033" spans="1:5" ht="22.5" x14ac:dyDescent="0.25">
      <c r="A6033" s="51">
        <v>89634</v>
      </c>
      <c r="B6033" s="30" t="s">
        <v>1520</v>
      </c>
      <c r="C6033" s="31" t="s">
        <v>25</v>
      </c>
      <c r="D6033" s="57">
        <v>40.44</v>
      </c>
      <c r="E6033" s="56">
        <v>41.5</v>
      </c>
    </row>
    <row r="6034" spans="1:5" ht="22.5" x14ac:dyDescent="0.25">
      <c r="A6034" s="51">
        <v>89717</v>
      </c>
      <c r="B6034" s="30" t="s">
        <v>1527</v>
      </c>
      <c r="C6034" s="31" t="s">
        <v>25</v>
      </c>
      <c r="D6034" s="57">
        <v>47.66</v>
      </c>
      <c r="E6034" s="56">
        <v>48.19</v>
      </c>
    </row>
    <row r="6035" spans="1:5" ht="22.5" x14ac:dyDescent="0.25">
      <c r="A6035" s="51">
        <v>89635</v>
      </c>
      <c r="B6035" s="30" t="s">
        <v>1521</v>
      </c>
      <c r="C6035" s="31" t="s">
        <v>25</v>
      </c>
      <c r="D6035" s="57">
        <v>59.95</v>
      </c>
      <c r="E6035" s="56">
        <v>61.2</v>
      </c>
    </row>
    <row r="6036" spans="1:5" ht="22.5" x14ac:dyDescent="0.25">
      <c r="A6036" s="51">
        <v>89770</v>
      </c>
      <c r="B6036" s="30" t="s">
        <v>12720</v>
      </c>
      <c r="C6036" s="31" t="s">
        <v>25</v>
      </c>
      <c r="D6036" s="57">
        <v>52.03</v>
      </c>
      <c r="E6036" s="56">
        <v>52.11</v>
      </c>
    </row>
    <row r="6037" spans="1:5" ht="22.5" x14ac:dyDescent="0.25">
      <c r="A6037" s="51">
        <v>89718</v>
      </c>
      <c r="B6037" s="30" t="s">
        <v>12721</v>
      </c>
      <c r="C6037" s="31" t="s">
        <v>25</v>
      </c>
      <c r="D6037" s="57">
        <v>61.13</v>
      </c>
      <c r="E6037" s="56">
        <v>61.75</v>
      </c>
    </row>
    <row r="6038" spans="1:5" ht="22.5" x14ac:dyDescent="0.25">
      <c r="A6038" s="51">
        <v>89636</v>
      </c>
      <c r="B6038" s="30" t="s">
        <v>12722</v>
      </c>
      <c r="C6038" s="31" t="s">
        <v>25</v>
      </c>
      <c r="D6038" s="57">
        <v>75.59</v>
      </c>
      <c r="E6038" s="56">
        <v>77.06</v>
      </c>
    </row>
    <row r="6039" spans="1:5" ht="22.5" x14ac:dyDescent="0.25">
      <c r="A6039" s="51">
        <v>89771</v>
      </c>
      <c r="B6039" s="30" t="s">
        <v>12723</v>
      </c>
      <c r="C6039" s="31" t="s">
        <v>25</v>
      </c>
      <c r="D6039" s="57">
        <v>69.489999999999995</v>
      </c>
      <c r="E6039" s="56">
        <v>69.58</v>
      </c>
    </row>
    <row r="6040" spans="1:5" ht="22.5" x14ac:dyDescent="0.25">
      <c r="A6040" s="51">
        <v>104021</v>
      </c>
      <c r="B6040" s="30" t="s">
        <v>1592</v>
      </c>
      <c r="C6040" s="31" t="s">
        <v>25</v>
      </c>
      <c r="D6040" s="57">
        <v>79.91</v>
      </c>
      <c r="E6040" s="56">
        <v>80.62</v>
      </c>
    </row>
    <row r="6041" spans="1:5" ht="22.5" x14ac:dyDescent="0.25">
      <c r="A6041" s="51">
        <v>89772</v>
      </c>
      <c r="B6041" s="30" t="s">
        <v>12724</v>
      </c>
      <c r="C6041" s="31" t="s">
        <v>25</v>
      </c>
      <c r="D6041" s="57">
        <v>101.37</v>
      </c>
      <c r="E6041" s="56">
        <v>101.48</v>
      </c>
    </row>
    <row r="6042" spans="1:5" ht="22.5" x14ac:dyDescent="0.25">
      <c r="A6042" s="51">
        <v>89773</v>
      </c>
      <c r="B6042" s="30" t="s">
        <v>12725</v>
      </c>
      <c r="C6042" s="31" t="s">
        <v>25</v>
      </c>
      <c r="D6042" s="57">
        <v>163.38</v>
      </c>
      <c r="E6042" s="56">
        <v>163.52000000000001</v>
      </c>
    </row>
    <row r="6043" spans="1:5" ht="22.5" x14ac:dyDescent="0.25">
      <c r="A6043" s="51">
        <v>89775</v>
      </c>
      <c r="B6043" s="30" t="s">
        <v>12726</v>
      </c>
      <c r="C6043" s="31" t="s">
        <v>25</v>
      </c>
      <c r="D6043" s="57">
        <v>255.53</v>
      </c>
      <c r="E6043" s="56">
        <v>255.7</v>
      </c>
    </row>
    <row r="6044" spans="1:5" ht="33.75" x14ac:dyDescent="0.25">
      <c r="A6044" s="51">
        <v>89767</v>
      </c>
      <c r="B6044" s="30" t="s">
        <v>1811</v>
      </c>
      <c r="C6044" s="31" t="s">
        <v>28</v>
      </c>
      <c r="D6044" s="57">
        <v>22.96</v>
      </c>
      <c r="E6044" s="56">
        <v>23.46</v>
      </c>
    </row>
    <row r="6045" spans="1:5" ht="22.5" x14ac:dyDescent="0.25">
      <c r="A6045" s="51">
        <v>89695</v>
      </c>
      <c r="B6045" s="30" t="s">
        <v>12727</v>
      </c>
      <c r="C6045" s="31" t="s">
        <v>28</v>
      </c>
      <c r="D6045" s="57">
        <v>18.670000000000002</v>
      </c>
      <c r="E6045" s="56">
        <v>19.12</v>
      </c>
    </row>
    <row r="6046" spans="1:5" ht="22.5" x14ac:dyDescent="0.25">
      <c r="A6046" s="51">
        <v>89702</v>
      </c>
      <c r="B6046" s="30" t="s">
        <v>12728</v>
      </c>
      <c r="C6046" s="31" t="s">
        <v>28</v>
      </c>
      <c r="D6046" s="57">
        <v>23.97</v>
      </c>
      <c r="E6046" s="56">
        <v>24.53</v>
      </c>
    </row>
    <row r="6047" spans="1:5" ht="22.5" x14ac:dyDescent="0.25">
      <c r="A6047" s="51">
        <v>89768</v>
      </c>
      <c r="B6047" s="30" t="s">
        <v>1812</v>
      </c>
      <c r="C6047" s="31" t="s">
        <v>28</v>
      </c>
      <c r="D6047" s="57">
        <v>26.57</v>
      </c>
      <c r="E6047" s="56">
        <v>27.18</v>
      </c>
    </row>
    <row r="6048" spans="1:5" ht="22.5" x14ac:dyDescent="0.25">
      <c r="A6048" s="51">
        <v>89842</v>
      </c>
      <c r="B6048" s="30" t="s">
        <v>12729</v>
      </c>
      <c r="C6048" s="31" t="s">
        <v>28</v>
      </c>
      <c r="D6048" s="57">
        <v>55.59</v>
      </c>
      <c r="E6048" s="56">
        <v>55.97</v>
      </c>
    </row>
    <row r="6049" spans="1:5" ht="22.5" x14ac:dyDescent="0.25">
      <c r="A6049" s="51">
        <v>89845</v>
      </c>
      <c r="B6049" s="30" t="s">
        <v>12730</v>
      </c>
      <c r="C6049" s="31" t="s">
        <v>28</v>
      </c>
      <c r="D6049" s="57">
        <v>110.57</v>
      </c>
      <c r="E6049" s="56">
        <v>111.12</v>
      </c>
    </row>
    <row r="6050" spans="1:5" ht="22.5" x14ac:dyDescent="0.25">
      <c r="A6050" s="51">
        <v>89846</v>
      </c>
      <c r="B6050" s="30" t="s">
        <v>12731</v>
      </c>
      <c r="C6050" s="31" t="s">
        <v>28</v>
      </c>
      <c r="D6050" s="57">
        <v>238.65</v>
      </c>
      <c r="E6050" s="56">
        <v>239.38</v>
      </c>
    </row>
    <row r="6051" spans="1:5" ht="22.5" x14ac:dyDescent="0.25">
      <c r="A6051" s="51">
        <v>89847</v>
      </c>
      <c r="B6051" s="30" t="s">
        <v>12732</v>
      </c>
      <c r="C6051" s="31" t="s">
        <v>28</v>
      </c>
      <c r="D6051" s="57">
        <v>284.10000000000002</v>
      </c>
      <c r="E6051" s="56">
        <v>284.98</v>
      </c>
    </row>
    <row r="6052" spans="1:5" ht="22.5" x14ac:dyDescent="0.25">
      <c r="A6052" s="51">
        <v>89705</v>
      </c>
      <c r="B6052" s="30" t="s">
        <v>12733</v>
      </c>
      <c r="C6052" s="31" t="s">
        <v>28</v>
      </c>
      <c r="D6052" s="57">
        <v>27.75</v>
      </c>
      <c r="E6052" s="56">
        <v>28.43</v>
      </c>
    </row>
    <row r="6053" spans="1:5" ht="22.5" x14ac:dyDescent="0.25">
      <c r="A6053" s="51">
        <v>89769</v>
      </c>
      <c r="B6053" s="30" t="s">
        <v>1813</v>
      </c>
      <c r="C6053" s="31" t="s">
        <v>28</v>
      </c>
      <c r="D6053" s="57">
        <v>61.04</v>
      </c>
      <c r="E6053" s="56">
        <v>61.74</v>
      </c>
    </row>
    <row r="6054" spans="1:5" ht="22.5" x14ac:dyDescent="0.25">
      <c r="A6054" s="51">
        <v>89706</v>
      </c>
      <c r="B6054" s="30" t="s">
        <v>12734</v>
      </c>
      <c r="C6054" s="31" t="s">
        <v>28</v>
      </c>
      <c r="D6054" s="57">
        <v>62.44</v>
      </c>
      <c r="E6054" s="56">
        <v>63.22</v>
      </c>
    </row>
    <row r="6055" spans="1:5" ht="22.5" x14ac:dyDescent="0.25">
      <c r="A6055" s="51">
        <v>89741</v>
      </c>
      <c r="B6055" s="30" t="s">
        <v>12735</v>
      </c>
      <c r="C6055" s="31" t="s">
        <v>28</v>
      </c>
      <c r="D6055" s="57">
        <v>25.55</v>
      </c>
      <c r="E6055" s="56">
        <v>25.8</v>
      </c>
    </row>
    <row r="6056" spans="1:5" ht="22.5" x14ac:dyDescent="0.25">
      <c r="A6056" s="51">
        <v>89757</v>
      </c>
      <c r="B6056" s="30" t="s">
        <v>12736</v>
      </c>
      <c r="C6056" s="31" t="s">
        <v>28</v>
      </c>
      <c r="D6056" s="57">
        <v>33.369999999999997</v>
      </c>
      <c r="E6056" s="56">
        <v>33.67</v>
      </c>
    </row>
    <row r="6057" spans="1:5" ht="22.5" x14ac:dyDescent="0.25">
      <c r="A6057" s="51">
        <v>104027</v>
      </c>
      <c r="B6057" s="30" t="s">
        <v>12737</v>
      </c>
      <c r="C6057" s="31" t="s">
        <v>28</v>
      </c>
      <c r="D6057" s="57">
        <v>70.510000000000005</v>
      </c>
      <c r="E6057" s="56">
        <v>70.91</v>
      </c>
    </row>
    <row r="6058" spans="1:5" ht="22.5" x14ac:dyDescent="0.25">
      <c r="A6058" s="51">
        <v>89837</v>
      </c>
      <c r="B6058" s="30" t="s">
        <v>12738</v>
      </c>
      <c r="C6058" s="31" t="s">
        <v>28</v>
      </c>
      <c r="D6058" s="57">
        <v>150.19999999999999</v>
      </c>
      <c r="E6058" s="56">
        <v>150.47</v>
      </c>
    </row>
    <row r="6059" spans="1:5" ht="22.5" x14ac:dyDescent="0.25">
      <c r="A6059" s="51">
        <v>89839</v>
      </c>
      <c r="B6059" s="30" t="s">
        <v>12739</v>
      </c>
      <c r="C6059" s="31" t="s">
        <v>28</v>
      </c>
      <c r="D6059" s="57">
        <v>195.19</v>
      </c>
      <c r="E6059" s="56">
        <v>195.55</v>
      </c>
    </row>
    <row r="6060" spans="1:5" ht="22.5" x14ac:dyDescent="0.25">
      <c r="A6060" s="51">
        <v>89841</v>
      </c>
      <c r="B6060" s="30" t="s">
        <v>12740</v>
      </c>
      <c r="C6060" s="31" t="s">
        <v>28</v>
      </c>
      <c r="D6060" s="57">
        <v>296.45</v>
      </c>
      <c r="E6060" s="56">
        <v>296.89999999999998</v>
      </c>
    </row>
    <row r="6061" spans="1:5" ht="22.5" x14ac:dyDescent="0.25">
      <c r="A6061" s="51">
        <v>89654</v>
      </c>
      <c r="B6061" s="30" t="s">
        <v>12741</v>
      </c>
      <c r="C6061" s="31" t="s">
        <v>28</v>
      </c>
      <c r="D6061" s="57">
        <v>22.42</v>
      </c>
      <c r="E6061" s="56">
        <v>22.64</v>
      </c>
    </row>
    <row r="6062" spans="1:5" ht="22.5" x14ac:dyDescent="0.25">
      <c r="A6062" s="51">
        <v>89661</v>
      </c>
      <c r="B6062" s="30" t="s">
        <v>12742</v>
      </c>
      <c r="C6062" s="31" t="s">
        <v>28</v>
      </c>
      <c r="D6062" s="57">
        <v>26.06</v>
      </c>
      <c r="E6062" s="56">
        <v>26.33</v>
      </c>
    </row>
    <row r="6063" spans="1:5" ht="22.5" x14ac:dyDescent="0.25">
      <c r="A6063" s="51">
        <v>89674</v>
      </c>
      <c r="B6063" s="30" t="s">
        <v>12743</v>
      </c>
      <c r="C6063" s="31" t="s">
        <v>28</v>
      </c>
      <c r="D6063" s="57">
        <v>33.96</v>
      </c>
      <c r="E6063" s="56">
        <v>34.299999999999997</v>
      </c>
    </row>
    <row r="6064" spans="1:5" ht="22.5" x14ac:dyDescent="0.25">
      <c r="A6064" s="51">
        <v>89816</v>
      </c>
      <c r="B6064" s="30" t="s">
        <v>12744</v>
      </c>
      <c r="C6064" s="31" t="s">
        <v>28</v>
      </c>
      <c r="D6064" s="57">
        <v>46.11</v>
      </c>
      <c r="E6064" s="56">
        <v>46.29</v>
      </c>
    </row>
    <row r="6065" spans="1:5" ht="22.5" x14ac:dyDescent="0.25">
      <c r="A6065" s="51">
        <v>89762</v>
      </c>
      <c r="B6065" s="30" t="s">
        <v>1808</v>
      </c>
      <c r="C6065" s="31" t="s">
        <v>28</v>
      </c>
      <c r="D6065" s="57">
        <v>48.83</v>
      </c>
      <c r="E6065" s="56">
        <v>49.18</v>
      </c>
    </row>
    <row r="6066" spans="1:5" ht="22.5" x14ac:dyDescent="0.25">
      <c r="A6066" s="51">
        <v>89684</v>
      </c>
      <c r="B6066" s="30" t="s">
        <v>12745</v>
      </c>
      <c r="C6066" s="31" t="s">
        <v>28</v>
      </c>
      <c r="D6066" s="57">
        <v>49.53</v>
      </c>
      <c r="E6066" s="56">
        <v>49.92</v>
      </c>
    </row>
    <row r="6067" spans="1:5" ht="22.5" x14ac:dyDescent="0.25">
      <c r="A6067" s="51">
        <v>89828</v>
      </c>
      <c r="B6067" s="30" t="s">
        <v>12746</v>
      </c>
      <c r="C6067" s="31" t="s">
        <v>28</v>
      </c>
      <c r="D6067" s="57">
        <v>67.430000000000007</v>
      </c>
      <c r="E6067" s="56">
        <v>67.650000000000006</v>
      </c>
    </row>
    <row r="6068" spans="1:5" ht="33.75" x14ac:dyDescent="0.25">
      <c r="A6068" s="51">
        <v>89546</v>
      </c>
      <c r="B6068" s="30" t="s">
        <v>1699</v>
      </c>
      <c r="C6068" s="31" t="s">
        <v>28</v>
      </c>
      <c r="D6068" s="57">
        <v>10.6</v>
      </c>
      <c r="E6068" s="56">
        <v>10.71</v>
      </c>
    </row>
    <row r="6069" spans="1:5" ht="33.75" x14ac:dyDescent="0.25">
      <c r="A6069" s="51">
        <v>89482</v>
      </c>
      <c r="B6069" s="30" t="s">
        <v>2217</v>
      </c>
      <c r="C6069" s="31" t="s">
        <v>28</v>
      </c>
      <c r="D6069" s="57">
        <v>40.32</v>
      </c>
      <c r="E6069" s="56">
        <v>40.99</v>
      </c>
    </row>
    <row r="6070" spans="1:5" ht="33.75" x14ac:dyDescent="0.25">
      <c r="A6070" s="51">
        <v>89491</v>
      </c>
      <c r="B6070" s="30" t="s">
        <v>2218</v>
      </c>
      <c r="C6070" s="31" t="s">
        <v>28</v>
      </c>
      <c r="D6070" s="57">
        <v>102.37</v>
      </c>
      <c r="E6070" s="56">
        <v>103.39</v>
      </c>
    </row>
    <row r="6071" spans="1:5" ht="33.75" x14ac:dyDescent="0.25">
      <c r="A6071" s="51">
        <v>104178</v>
      </c>
      <c r="B6071" s="30" t="s">
        <v>2123</v>
      </c>
      <c r="C6071" s="31" t="s">
        <v>28</v>
      </c>
      <c r="D6071" s="57">
        <v>19.98</v>
      </c>
      <c r="E6071" s="56">
        <v>20.18</v>
      </c>
    </row>
    <row r="6072" spans="1:5" ht="33.75" x14ac:dyDescent="0.25">
      <c r="A6072" s="51">
        <v>104179</v>
      </c>
      <c r="B6072" s="30" t="s">
        <v>2124</v>
      </c>
      <c r="C6072" s="31" t="s">
        <v>28</v>
      </c>
      <c r="D6072" s="57">
        <v>73.69</v>
      </c>
      <c r="E6072" s="56">
        <v>73.959999999999994</v>
      </c>
    </row>
    <row r="6073" spans="1:5" ht="33.75" x14ac:dyDescent="0.25">
      <c r="A6073" s="51">
        <v>89587</v>
      </c>
      <c r="B6073" s="30" t="s">
        <v>1728</v>
      </c>
      <c r="C6073" s="31" t="s">
        <v>28</v>
      </c>
      <c r="D6073" s="57">
        <v>46.58</v>
      </c>
      <c r="E6073" s="56">
        <v>47.41</v>
      </c>
    </row>
    <row r="6074" spans="1:5" ht="33.75" x14ac:dyDescent="0.25">
      <c r="A6074" s="51">
        <v>89535</v>
      </c>
      <c r="B6074" s="30" t="s">
        <v>1693</v>
      </c>
      <c r="C6074" s="31" t="s">
        <v>28</v>
      </c>
      <c r="D6074" s="57">
        <v>39.200000000000003</v>
      </c>
      <c r="E6074" s="56">
        <v>39.590000000000003</v>
      </c>
    </row>
    <row r="6075" spans="1:5" ht="33.75" x14ac:dyDescent="0.25">
      <c r="A6075" s="51">
        <v>89592</v>
      </c>
      <c r="B6075" s="30" t="s">
        <v>1731</v>
      </c>
      <c r="C6075" s="31" t="s">
        <v>28</v>
      </c>
      <c r="D6075" s="57">
        <v>143.91</v>
      </c>
      <c r="E6075" s="56">
        <v>145.35</v>
      </c>
    </row>
    <row r="6076" spans="1:5" ht="33.75" x14ac:dyDescent="0.25">
      <c r="A6076" s="51">
        <v>104169</v>
      </c>
      <c r="B6076" s="30" t="s">
        <v>2114</v>
      </c>
      <c r="C6076" s="31" t="s">
        <v>28</v>
      </c>
      <c r="D6076" s="57">
        <v>133.09</v>
      </c>
      <c r="E6076" s="56">
        <v>133.88</v>
      </c>
    </row>
    <row r="6077" spans="1:5" ht="33.75" x14ac:dyDescent="0.25">
      <c r="A6077" s="51">
        <v>89583</v>
      </c>
      <c r="B6077" s="30" t="s">
        <v>1725</v>
      </c>
      <c r="C6077" s="31" t="s">
        <v>28</v>
      </c>
      <c r="D6077" s="57">
        <v>39.1</v>
      </c>
      <c r="E6077" s="56">
        <v>39.630000000000003</v>
      </c>
    </row>
    <row r="6078" spans="1:5" ht="33.75" x14ac:dyDescent="0.25">
      <c r="A6078" s="51">
        <v>89526</v>
      </c>
      <c r="B6078" s="30" t="s">
        <v>1686</v>
      </c>
      <c r="C6078" s="31" t="s">
        <v>28</v>
      </c>
      <c r="D6078" s="57">
        <v>35.020000000000003</v>
      </c>
      <c r="E6078" s="56">
        <v>35.31</v>
      </c>
    </row>
    <row r="6079" spans="1:5" ht="33.75" x14ac:dyDescent="0.25">
      <c r="A6079" s="51">
        <v>95695</v>
      </c>
      <c r="B6079" s="30" t="s">
        <v>1974</v>
      </c>
      <c r="C6079" s="31" t="s">
        <v>28</v>
      </c>
      <c r="D6079" s="57">
        <v>55.44</v>
      </c>
      <c r="E6079" s="56">
        <v>56.27</v>
      </c>
    </row>
    <row r="6080" spans="1:5" ht="33.75" x14ac:dyDescent="0.25">
      <c r="A6080" s="51">
        <v>95694</v>
      </c>
      <c r="B6080" s="30" t="s">
        <v>1973</v>
      </c>
      <c r="C6080" s="31" t="s">
        <v>28</v>
      </c>
      <c r="D6080" s="57">
        <v>48.06</v>
      </c>
      <c r="E6080" s="56">
        <v>48.45</v>
      </c>
    </row>
    <row r="6081" spans="1:5" ht="33.75" x14ac:dyDescent="0.25">
      <c r="A6081" s="51">
        <v>89585</v>
      </c>
      <c r="B6081" s="30" t="s">
        <v>1727</v>
      </c>
      <c r="C6081" s="31" t="s">
        <v>28</v>
      </c>
      <c r="D6081" s="57">
        <v>42.92</v>
      </c>
      <c r="E6081" s="56">
        <v>43.75</v>
      </c>
    </row>
    <row r="6082" spans="1:5" ht="33.75" x14ac:dyDescent="0.25">
      <c r="A6082" s="51">
        <v>89531</v>
      </c>
      <c r="B6082" s="30" t="s">
        <v>1691</v>
      </c>
      <c r="C6082" s="31" t="s">
        <v>28</v>
      </c>
      <c r="D6082" s="57">
        <v>35.54</v>
      </c>
      <c r="E6082" s="56">
        <v>35.93</v>
      </c>
    </row>
    <row r="6083" spans="1:5" ht="33.75" x14ac:dyDescent="0.25">
      <c r="A6083" s="51">
        <v>89591</v>
      </c>
      <c r="B6083" s="30" t="s">
        <v>1730</v>
      </c>
      <c r="C6083" s="31" t="s">
        <v>28</v>
      </c>
      <c r="D6083" s="57">
        <v>120.94</v>
      </c>
      <c r="E6083" s="56">
        <v>122.38</v>
      </c>
    </row>
    <row r="6084" spans="1:5" ht="33.75" x14ac:dyDescent="0.25">
      <c r="A6084" s="51">
        <v>104168</v>
      </c>
      <c r="B6084" s="30" t="s">
        <v>2113</v>
      </c>
      <c r="C6084" s="31" t="s">
        <v>28</v>
      </c>
      <c r="D6084" s="57">
        <v>110.12</v>
      </c>
      <c r="E6084" s="56">
        <v>110.91</v>
      </c>
    </row>
    <row r="6085" spans="1:5" ht="33.75" x14ac:dyDescent="0.25">
      <c r="A6085" s="51">
        <v>89516</v>
      </c>
      <c r="B6085" s="30" t="s">
        <v>1676</v>
      </c>
      <c r="C6085" s="31" t="s">
        <v>28</v>
      </c>
      <c r="D6085" s="57">
        <v>7.58</v>
      </c>
      <c r="E6085" s="56">
        <v>7.72</v>
      </c>
    </row>
    <row r="6086" spans="1:5" ht="33.75" x14ac:dyDescent="0.25">
      <c r="A6086" s="51">
        <v>89520</v>
      </c>
      <c r="B6086" s="30" t="s">
        <v>1680</v>
      </c>
      <c r="C6086" s="31" t="s">
        <v>28</v>
      </c>
      <c r="D6086" s="57">
        <v>15.6</v>
      </c>
      <c r="E6086" s="56">
        <v>15.78</v>
      </c>
    </row>
    <row r="6087" spans="1:5" ht="33.75" x14ac:dyDescent="0.25">
      <c r="A6087" s="51">
        <v>89582</v>
      </c>
      <c r="B6087" s="30" t="s">
        <v>1724</v>
      </c>
      <c r="C6087" s="31" t="s">
        <v>28</v>
      </c>
      <c r="D6087" s="57">
        <v>32.090000000000003</v>
      </c>
      <c r="E6087" s="56">
        <v>32.619999999999997</v>
      </c>
    </row>
    <row r="6088" spans="1:5" ht="33.75" x14ac:dyDescent="0.25">
      <c r="A6088" s="51">
        <v>89524</v>
      </c>
      <c r="B6088" s="30" t="s">
        <v>1684</v>
      </c>
      <c r="C6088" s="31" t="s">
        <v>28</v>
      </c>
      <c r="D6088" s="57">
        <v>28.01</v>
      </c>
      <c r="E6088" s="56">
        <v>28.3</v>
      </c>
    </row>
    <row r="6089" spans="1:5" ht="33.75" x14ac:dyDescent="0.25">
      <c r="A6089" s="51">
        <v>89584</v>
      </c>
      <c r="B6089" s="30" t="s">
        <v>1726</v>
      </c>
      <c r="C6089" s="31" t="s">
        <v>28</v>
      </c>
      <c r="D6089" s="57">
        <v>42.06</v>
      </c>
      <c r="E6089" s="56">
        <v>42.89</v>
      </c>
    </row>
    <row r="6090" spans="1:5" ht="33.75" x14ac:dyDescent="0.25">
      <c r="A6090" s="51">
        <v>89529</v>
      </c>
      <c r="B6090" s="30" t="s">
        <v>1689</v>
      </c>
      <c r="C6090" s="31" t="s">
        <v>28</v>
      </c>
      <c r="D6090" s="57">
        <v>34.68</v>
      </c>
      <c r="E6090" s="56">
        <v>35.07</v>
      </c>
    </row>
    <row r="6091" spans="1:5" ht="33.75" x14ac:dyDescent="0.25">
      <c r="A6091" s="51">
        <v>89590</v>
      </c>
      <c r="B6091" s="30" t="s">
        <v>1729</v>
      </c>
      <c r="C6091" s="31" t="s">
        <v>28</v>
      </c>
      <c r="D6091" s="57">
        <v>123.56</v>
      </c>
      <c r="E6091" s="56">
        <v>125</v>
      </c>
    </row>
    <row r="6092" spans="1:5" ht="33.75" x14ac:dyDescent="0.25">
      <c r="A6092" s="51">
        <v>104167</v>
      </c>
      <c r="B6092" s="30" t="s">
        <v>2112</v>
      </c>
      <c r="C6092" s="31" t="s">
        <v>28</v>
      </c>
      <c r="D6092" s="57">
        <v>112.74</v>
      </c>
      <c r="E6092" s="56">
        <v>113.53</v>
      </c>
    </row>
    <row r="6093" spans="1:5" ht="33.75" x14ac:dyDescent="0.25">
      <c r="A6093" s="51">
        <v>89514</v>
      </c>
      <c r="B6093" s="30" t="s">
        <v>1674</v>
      </c>
      <c r="C6093" s="31" t="s">
        <v>28</v>
      </c>
      <c r="D6093" s="57">
        <v>7.51</v>
      </c>
      <c r="E6093" s="56">
        <v>7.65</v>
      </c>
    </row>
    <row r="6094" spans="1:5" ht="33.75" x14ac:dyDescent="0.25">
      <c r="A6094" s="51">
        <v>89518</v>
      </c>
      <c r="B6094" s="30" t="s">
        <v>1678</v>
      </c>
      <c r="C6094" s="31" t="s">
        <v>28</v>
      </c>
      <c r="D6094" s="57">
        <v>15</v>
      </c>
      <c r="E6094" s="56">
        <v>15.18</v>
      </c>
    </row>
    <row r="6095" spans="1:5" ht="33.75" x14ac:dyDescent="0.25">
      <c r="A6095" s="51">
        <v>89581</v>
      </c>
      <c r="B6095" s="30" t="s">
        <v>1723</v>
      </c>
      <c r="C6095" s="31" t="s">
        <v>28</v>
      </c>
      <c r="D6095" s="57">
        <v>31.71</v>
      </c>
      <c r="E6095" s="56">
        <v>32.24</v>
      </c>
    </row>
    <row r="6096" spans="1:5" ht="33.75" x14ac:dyDescent="0.25">
      <c r="A6096" s="51">
        <v>89522</v>
      </c>
      <c r="B6096" s="30" t="s">
        <v>1682</v>
      </c>
      <c r="C6096" s="31" t="s">
        <v>28</v>
      </c>
      <c r="D6096" s="57">
        <v>27.63</v>
      </c>
      <c r="E6096" s="56">
        <v>27.92</v>
      </c>
    </row>
    <row r="6097" spans="1:5" ht="33.75" x14ac:dyDescent="0.25">
      <c r="A6097" s="51">
        <v>89574</v>
      </c>
      <c r="B6097" s="30" t="s">
        <v>1720</v>
      </c>
      <c r="C6097" s="31" t="s">
        <v>28</v>
      </c>
      <c r="D6097" s="57">
        <v>134.74</v>
      </c>
      <c r="E6097" s="56">
        <v>135.52000000000001</v>
      </c>
    </row>
    <row r="6098" spans="1:5" ht="33.75" x14ac:dyDescent="0.25">
      <c r="A6098" s="51">
        <v>89690</v>
      </c>
      <c r="B6098" s="30" t="s">
        <v>1775</v>
      </c>
      <c r="C6098" s="31" t="s">
        <v>28</v>
      </c>
      <c r="D6098" s="57">
        <v>81.67</v>
      </c>
      <c r="E6098" s="56">
        <v>82.77</v>
      </c>
    </row>
    <row r="6099" spans="1:5" ht="33.75" x14ac:dyDescent="0.25">
      <c r="A6099" s="51">
        <v>89567</v>
      </c>
      <c r="B6099" s="30" t="s">
        <v>1715</v>
      </c>
      <c r="C6099" s="31" t="s">
        <v>28</v>
      </c>
      <c r="D6099" s="57">
        <v>71.819999999999993</v>
      </c>
      <c r="E6099" s="56">
        <v>72.34</v>
      </c>
    </row>
    <row r="6100" spans="1:5" ht="33.75" x14ac:dyDescent="0.25">
      <c r="A6100" s="51">
        <v>89692</v>
      </c>
      <c r="B6100" s="30" t="s">
        <v>1777</v>
      </c>
      <c r="C6100" s="31" t="s">
        <v>28</v>
      </c>
      <c r="D6100" s="57">
        <v>90.45</v>
      </c>
      <c r="E6100" s="56">
        <v>91.42</v>
      </c>
    </row>
    <row r="6101" spans="1:5" ht="33.75" x14ac:dyDescent="0.25">
      <c r="A6101" s="51">
        <v>89569</v>
      </c>
      <c r="B6101" s="30" t="s">
        <v>1717</v>
      </c>
      <c r="C6101" s="31" t="s">
        <v>28</v>
      </c>
      <c r="D6101" s="57">
        <v>82.08</v>
      </c>
      <c r="E6101" s="56">
        <v>82.56</v>
      </c>
    </row>
    <row r="6102" spans="1:5" ht="33.75" x14ac:dyDescent="0.25">
      <c r="A6102" s="51">
        <v>89699</v>
      </c>
      <c r="B6102" s="30" t="s">
        <v>1782</v>
      </c>
      <c r="C6102" s="31" t="s">
        <v>28</v>
      </c>
      <c r="D6102" s="57">
        <v>180.25</v>
      </c>
      <c r="E6102" s="56">
        <v>181.89</v>
      </c>
    </row>
    <row r="6103" spans="1:5" ht="33.75" x14ac:dyDescent="0.25">
      <c r="A6103" s="51">
        <v>104174</v>
      </c>
      <c r="B6103" s="30" t="s">
        <v>2119</v>
      </c>
      <c r="C6103" s="31" t="s">
        <v>28</v>
      </c>
      <c r="D6103" s="57">
        <v>168.85</v>
      </c>
      <c r="E6103" s="56">
        <v>169.82</v>
      </c>
    </row>
    <row r="6104" spans="1:5" ht="33.75" x14ac:dyDescent="0.25">
      <c r="A6104" s="51">
        <v>89698</v>
      </c>
      <c r="B6104" s="30" t="s">
        <v>1781</v>
      </c>
      <c r="C6104" s="31" t="s">
        <v>28</v>
      </c>
      <c r="D6104" s="57">
        <v>237.29</v>
      </c>
      <c r="E6104" s="56">
        <v>239.2</v>
      </c>
    </row>
    <row r="6105" spans="1:5" ht="33.75" x14ac:dyDescent="0.25">
      <c r="A6105" s="51">
        <v>104176</v>
      </c>
      <c r="B6105" s="30" t="s">
        <v>2121</v>
      </c>
      <c r="C6105" s="31" t="s">
        <v>28</v>
      </c>
      <c r="D6105" s="57">
        <v>222.86</v>
      </c>
      <c r="E6105" s="56">
        <v>223.91</v>
      </c>
    </row>
    <row r="6106" spans="1:5" ht="33.75" x14ac:dyDescent="0.25">
      <c r="A6106" s="51">
        <v>89561</v>
      </c>
      <c r="B6106" s="30" t="s">
        <v>1710</v>
      </c>
      <c r="C6106" s="31" t="s">
        <v>28</v>
      </c>
      <c r="D6106" s="57">
        <v>13.08</v>
      </c>
      <c r="E6106" s="56">
        <v>13.28</v>
      </c>
    </row>
    <row r="6107" spans="1:5" ht="33.75" x14ac:dyDescent="0.25">
      <c r="A6107" s="51">
        <v>89563</v>
      </c>
      <c r="B6107" s="30" t="s">
        <v>1712</v>
      </c>
      <c r="C6107" s="31" t="s">
        <v>28</v>
      </c>
      <c r="D6107" s="57">
        <v>32</v>
      </c>
      <c r="E6107" s="56">
        <v>32.25</v>
      </c>
    </row>
    <row r="6108" spans="1:5" ht="33.75" x14ac:dyDescent="0.25">
      <c r="A6108" s="51">
        <v>89685</v>
      </c>
      <c r="B6108" s="30" t="s">
        <v>1773</v>
      </c>
      <c r="C6108" s="31" t="s">
        <v>28</v>
      </c>
      <c r="D6108" s="57">
        <v>55.83</v>
      </c>
      <c r="E6108" s="56">
        <v>56.54</v>
      </c>
    </row>
    <row r="6109" spans="1:5" ht="33.75" x14ac:dyDescent="0.25">
      <c r="A6109" s="51">
        <v>89565</v>
      </c>
      <c r="B6109" s="30" t="s">
        <v>1713</v>
      </c>
      <c r="C6109" s="31" t="s">
        <v>28</v>
      </c>
      <c r="D6109" s="57">
        <v>50.39</v>
      </c>
      <c r="E6109" s="56">
        <v>50.77</v>
      </c>
    </row>
    <row r="6110" spans="1:5" ht="33.75" x14ac:dyDescent="0.25">
      <c r="A6110" s="51">
        <v>89671</v>
      </c>
      <c r="B6110" s="30" t="s">
        <v>1766</v>
      </c>
      <c r="C6110" s="31" t="s">
        <v>28</v>
      </c>
      <c r="D6110" s="57">
        <v>41.66</v>
      </c>
      <c r="E6110" s="56">
        <v>42.2</v>
      </c>
    </row>
    <row r="6111" spans="1:5" ht="33.75" x14ac:dyDescent="0.25">
      <c r="A6111" s="51">
        <v>89556</v>
      </c>
      <c r="B6111" s="30" t="s">
        <v>1706</v>
      </c>
      <c r="C6111" s="31" t="s">
        <v>28</v>
      </c>
      <c r="D6111" s="57">
        <v>36.729999999999997</v>
      </c>
      <c r="E6111" s="56">
        <v>36.99</v>
      </c>
    </row>
    <row r="6112" spans="1:5" ht="33.75" x14ac:dyDescent="0.25">
      <c r="A6112" s="51">
        <v>89679</v>
      </c>
      <c r="B6112" s="30" t="s">
        <v>1770</v>
      </c>
      <c r="C6112" s="31" t="s">
        <v>28</v>
      </c>
      <c r="D6112" s="57">
        <v>113.65</v>
      </c>
      <c r="E6112" s="56">
        <v>114.61</v>
      </c>
    </row>
    <row r="6113" spans="1:5" ht="33.75" x14ac:dyDescent="0.25">
      <c r="A6113" s="51">
        <v>104171</v>
      </c>
      <c r="B6113" s="30" t="s">
        <v>2116</v>
      </c>
      <c r="C6113" s="31" t="s">
        <v>28</v>
      </c>
      <c r="D6113" s="57">
        <v>83.17</v>
      </c>
      <c r="E6113" s="56">
        <v>83.69</v>
      </c>
    </row>
    <row r="6114" spans="1:5" ht="33.75" x14ac:dyDescent="0.25">
      <c r="A6114" s="51">
        <v>89600</v>
      </c>
      <c r="B6114" s="30" t="s">
        <v>1735</v>
      </c>
      <c r="C6114" s="31" t="s">
        <v>28</v>
      </c>
      <c r="D6114" s="57">
        <v>24.52</v>
      </c>
      <c r="E6114" s="56">
        <v>24.88</v>
      </c>
    </row>
    <row r="6115" spans="1:5" ht="33.75" x14ac:dyDescent="0.25">
      <c r="A6115" s="51">
        <v>89548</v>
      </c>
      <c r="B6115" s="30" t="s">
        <v>1701</v>
      </c>
      <c r="C6115" s="31" t="s">
        <v>28</v>
      </c>
      <c r="D6115" s="57">
        <v>21.81</v>
      </c>
      <c r="E6115" s="56">
        <v>21.99</v>
      </c>
    </row>
    <row r="6116" spans="1:5" ht="33.75" x14ac:dyDescent="0.25">
      <c r="A6116" s="51">
        <v>89669</v>
      </c>
      <c r="B6116" s="30" t="s">
        <v>1765</v>
      </c>
      <c r="C6116" s="31" t="s">
        <v>28</v>
      </c>
      <c r="D6116" s="57">
        <v>31.28</v>
      </c>
      <c r="E6116" s="56">
        <v>31.82</v>
      </c>
    </row>
    <row r="6117" spans="1:5" ht="33.75" x14ac:dyDescent="0.25">
      <c r="A6117" s="51">
        <v>89554</v>
      </c>
      <c r="B6117" s="30" t="s">
        <v>1705</v>
      </c>
      <c r="C6117" s="31" t="s">
        <v>28</v>
      </c>
      <c r="D6117" s="57">
        <v>26.32</v>
      </c>
      <c r="E6117" s="56">
        <v>26.58</v>
      </c>
    </row>
    <row r="6118" spans="1:5" ht="33.75" x14ac:dyDescent="0.25">
      <c r="A6118" s="51">
        <v>89677</v>
      </c>
      <c r="B6118" s="30" t="s">
        <v>1769</v>
      </c>
      <c r="C6118" s="31" t="s">
        <v>28</v>
      </c>
      <c r="D6118" s="57">
        <v>72.2</v>
      </c>
      <c r="E6118" s="56">
        <v>73.16</v>
      </c>
    </row>
    <row r="6119" spans="1:5" ht="33.75" x14ac:dyDescent="0.25">
      <c r="A6119" s="51">
        <v>104170</v>
      </c>
      <c r="B6119" s="30" t="s">
        <v>2115</v>
      </c>
      <c r="C6119" s="31" t="s">
        <v>28</v>
      </c>
      <c r="D6119" s="57">
        <v>64.819999999999993</v>
      </c>
      <c r="E6119" s="56">
        <v>65.34</v>
      </c>
    </row>
    <row r="6120" spans="1:5" ht="33.75" x14ac:dyDescent="0.25">
      <c r="A6120" s="51">
        <v>89544</v>
      </c>
      <c r="B6120" s="30" t="s">
        <v>1697</v>
      </c>
      <c r="C6120" s="31" t="s">
        <v>28</v>
      </c>
      <c r="D6120" s="57">
        <v>7.52</v>
      </c>
      <c r="E6120" s="56">
        <v>7.62</v>
      </c>
    </row>
    <row r="6121" spans="1:5" ht="33.75" x14ac:dyDescent="0.25">
      <c r="A6121" s="51">
        <v>89545</v>
      </c>
      <c r="B6121" s="30" t="s">
        <v>1698</v>
      </c>
      <c r="C6121" s="31" t="s">
        <v>28</v>
      </c>
      <c r="D6121" s="57">
        <v>15.28</v>
      </c>
      <c r="E6121" s="56">
        <v>15.4</v>
      </c>
    </row>
    <row r="6122" spans="1:5" ht="33.75" x14ac:dyDescent="0.25">
      <c r="A6122" s="51">
        <v>89599</v>
      </c>
      <c r="B6122" s="30" t="s">
        <v>1734</v>
      </c>
      <c r="C6122" s="31" t="s">
        <v>28</v>
      </c>
      <c r="D6122" s="57">
        <v>23.24</v>
      </c>
      <c r="E6122" s="56">
        <v>23.6</v>
      </c>
    </row>
    <row r="6123" spans="1:5" ht="33.75" x14ac:dyDescent="0.25">
      <c r="A6123" s="51">
        <v>89547</v>
      </c>
      <c r="B6123" s="30" t="s">
        <v>1700</v>
      </c>
      <c r="C6123" s="31" t="s">
        <v>28</v>
      </c>
      <c r="D6123" s="57">
        <v>20.52</v>
      </c>
      <c r="E6123" s="56">
        <v>20.7</v>
      </c>
    </row>
    <row r="6124" spans="1:5" ht="33.75" x14ac:dyDescent="0.25">
      <c r="A6124" s="51">
        <v>89495</v>
      </c>
      <c r="B6124" s="30" t="s">
        <v>2219</v>
      </c>
      <c r="C6124" s="31" t="s">
        <v>28</v>
      </c>
      <c r="D6124" s="57">
        <v>18.64</v>
      </c>
      <c r="E6124" s="56">
        <v>18.98</v>
      </c>
    </row>
    <row r="6125" spans="1:5" ht="33.75" x14ac:dyDescent="0.25">
      <c r="A6125" s="51">
        <v>89673</v>
      </c>
      <c r="B6125" s="30" t="s">
        <v>1767</v>
      </c>
      <c r="C6125" s="31" t="s">
        <v>28</v>
      </c>
      <c r="D6125" s="57">
        <v>33.32</v>
      </c>
      <c r="E6125" s="56">
        <v>33.770000000000003</v>
      </c>
    </row>
    <row r="6126" spans="1:5" ht="33.75" x14ac:dyDescent="0.25">
      <c r="A6126" s="51">
        <v>89557</v>
      </c>
      <c r="B6126" s="30" t="s">
        <v>1707</v>
      </c>
      <c r="C6126" s="31" t="s">
        <v>28</v>
      </c>
      <c r="D6126" s="57">
        <v>29.5</v>
      </c>
      <c r="E6126" s="56">
        <v>29.72</v>
      </c>
    </row>
    <row r="6127" spans="1:5" ht="33.75" x14ac:dyDescent="0.25">
      <c r="A6127" s="51">
        <v>89681</v>
      </c>
      <c r="B6127" s="30" t="s">
        <v>1771</v>
      </c>
      <c r="C6127" s="31" t="s">
        <v>28</v>
      </c>
      <c r="D6127" s="57">
        <v>82.29</v>
      </c>
      <c r="E6127" s="56">
        <v>83.05</v>
      </c>
    </row>
    <row r="6128" spans="1:5" ht="33.75" x14ac:dyDescent="0.25">
      <c r="A6128" s="51">
        <v>104173</v>
      </c>
      <c r="B6128" s="30" t="s">
        <v>2118</v>
      </c>
      <c r="C6128" s="31" t="s">
        <v>28</v>
      </c>
      <c r="D6128" s="57">
        <v>77.36</v>
      </c>
      <c r="E6128" s="56">
        <v>77.819999999999993</v>
      </c>
    </row>
    <row r="6129" spans="1:5" ht="33.75" x14ac:dyDescent="0.25">
      <c r="A6129" s="51">
        <v>89549</v>
      </c>
      <c r="B6129" s="30" t="s">
        <v>1702</v>
      </c>
      <c r="C6129" s="31" t="s">
        <v>28</v>
      </c>
      <c r="D6129" s="57">
        <v>18.260000000000002</v>
      </c>
      <c r="E6129" s="56">
        <v>18.420000000000002</v>
      </c>
    </row>
    <row r="6130" spans="1:5" ht="33.75" x14ac:dyDescent="0.25">
      <c r="A6130" s="51">
        <v>89578</v>
      </c>
      <c r="B6130" s="30" t="s">
        <v>1517</v>
      </c>
      <c r="C6130" s="31" t="s">
        <v>25</v>
      </c>
      <c r="D6130" s="57">
        <v>28.16</v>
      </c>
      <c r="E6130" s="56">
        <v>28.4</v>
      </c>
    </row>
    <row r="6131" spans="1:5" ht="22.5" x14ac:dyDescent="0.25">
      <c r="A6131" s="51">
        <v>89512</v>
      </c>
      <c r="B6131" s="30" t="s">
        <v>1515</v>
      </c>
      <c r="C6131" s="31" t="s">
        <v>25</v>
      </c>
      <c r="D6131" s="57">
        <v>44.86</v>
      </c>
      <c r="E6131" s="56">
        <v>46.09</v>
      </c>
    </row>
    <row r="6132" spans="1:5" ht="33.75" x14ac:dyDescent="0.25">
      <c r="A6132" s="51">
        <v>89580</v>
      </c>
      <c r="B6132" s="30" t="s">
        <v>1518</v>
      </c>
      <c r="C6132" s="31" t="s">
        <v>25</v>
      </c>
      <c r="D6132" s="57">
        <v>57.98</v>
      </c>
      <c r="E6132" s="56">
        <v>58.38</v>
      </c>
    </row>
    <row r="6133" spans="1:5" ht="22.5" x14ac:dyDescent="0.25">
      <c r="A6133" s="51">
        <v>104166</v>
      </c>
      <c r="B6133" s="30" t="s">
        <v>1593</v>
      </c>
      <c r="C6133" s="31" t="s">
        <v>25</v>
      </c>
      <c r="D6133" s="57">
        <v>64.13</v>
      </c>
      <c r="E6133" s="56">
        <v>64.900000000000006</v>
      </c>
    </row>
    <row r="6134" spans="1:5" ht="22.5" x14ac:dyDescent="0.25">
      <c r="A6134" s="51">
        <v>89508</v>
      </c>
      <c r="B6134" s="30" t="s">
        <v>1512</v>
      </c>
      <c r="C6134" s="31" t="s">
        <v>25</v>
      </c>
      <c r="D6134" s="57">
        <v>15.44</v>
      </c>
      <c r="E6134" s="56">
        <v>15.89</v>
      </c>
    </row>
    <row r="6135" spans="1:5" ht="22.5" x14ac:dyDescent="0.25">
      <c r="A6135" s="51">
        <v>89509</v>
      </c>
      <c r="B6135" s="30" t="s">
        <v>1513</v>
      </c>
      <c r="C6135" s="31" t="s">
        <v>25</v>
      </c>
      <c r="D6135" s="57">
        <v>20.78</v>
      </c>
      <c r="E6135" s="56">
        <v>21.36</v>
      </c>
    </row>
    <row r="6136" spans="1:5" ht="33.75" x14ac:dyDescent="0.25">
      <c r="A6136" s="51">
        <v>89576</v>
      </c>
      <c r="B6136" s="30" t="s">
        <v>1516</v>
      </c>
      <c r="C6136" s="31" t="s">
        <v>25</v>
      </c>
      <c r="D6136" s="57">
        <v>22.56</v>
      </c>
      <c r="E6136" s="56">
        <v>22.7</v>
      </c>
    </row>
    <row r="6137" spans="1:5" ht="22.5" x14ac:dyDescent="0.25">
      <c r="A6137" s="51">
        <v>89511</v>
      </c>
      <c r="B6137" s="30" t="s">
        <v>1514</v>
      </c>
      <c r="C6137" s="31" t="s">
        <v>25</v>
      </c>
      <c r="D6137" s="57">
        <v>35.14</v>
      </c>
      <c r="E6137" s="56">
        <v>36.020000000000003</v>
      </c>
    </row>
    <row r="6138" spans="1:5" ht="33.75" x14ac:dyDescent="0.25">
      <c r="A6138" s="51">
        <v>89675</v>
      </c>
      <c r="B6138" s="30" t="s">
        <v>1768</v>
      </c>
      <c r="C6138" s="31" t="s">
        <v>28</v>
      </c>
      <c r="D6138" s="57">
        <v>63.37</v>
      </c>
      <c r="E6138" s="56">
        <v>63.91</v>
      </c>
    </row>
    <row r="6139" spans="1:5" ht="33.75" x14ac:dyDescent="0.25">
      <c r="A6139" s="51">
        <v>89559</v>
      </c>
      <c r="B6139" s="30" t="s">
        <v>1709</v>
      </c>
      <c r="C6139" s="31" t="s">
        <v>28</v>
      </c>
      <c r="D6139" s="57">
        <v>58.44</v>
      </c>
      <c r="E6139" s="56">
        <v>58.7</v>
      </c>
    </row>
    <row r="6140" spans="1:5" ht="33.75" x14ac:dyDescent="0.25">
      <c r="A6140" s="51">
        <v>104172</v>
      </c>
      <c r="B6140" s="30" t="s">
        <v>2117</v>
      </c>
      <c r="C6140" s="31" t="s">
        <v>28</v>
      </c>
      <c r="D6140" s="57">
        <v>235.27</v>
      </c>
      <c r="E6140" s="56">
        <v>235.79</v>
      </c>
    </row>
    <row r="6141" spans="1:5" ht="33.75" x14ac:dyDescent="0.25">
      <c r="A6141" s="51">
        <v>89683</v>
      </c>
      <c r="B6141" s="30" t="s">
        <v>1772</v>
      </c>
      <c r="C6141" s="31" t="s">
        <v>28</v>
      </c>
      <c r="D6141" s="57">
        <v>242.48</v>
      </c>
      <c r="E6141" s="56">
        <v>243.44</v>
      </c>
    </row>
    <row r="6142" spans="1:5" ht="33.75" x14ac:dyDescent="0.25">
      <c r="A6142" s="51">
        <v>89667</v>
      </c>
      <c r="B6142" s="30" t="s">
        <v>1764</v>
      </c>
      <c r="C6142" s="31" t="s">
        <v>28</v>
      </c>
      <c r="D6142" s="57">
        <v>39.21</v>
      </c>
      <c r="E6142" s="56">
        <v>39.57</v>
      </c>
    </row>
    <row r="6143" spans="1:5" ht="33.75" x14ac:dyDescent="0.25">
      <c r="A6143" s="51">
        <v>89550</v>
      </c>
      <c r="B6143" s="30" t="s">
        <v>1703</v>
      </c>
      <c r="C6143" s="31" t="s">
        <v>28</v>
      </c>
      <c r="D6143" s="57">
        <v>36.5</v>
      </c>
      <c r="E6143" s="56">
        <v>36.68</v>
      </c>
    </row>
    <row r="6144" spans="1:5" ht="33.75" x14ac:dyDescent="0.25">
      <c r="A6144" s="51">
        <v>89693</v>
      </c>
      <c r="B6144" s="30" t="s">
        <v>1778</v>
      </c>
      <c r="C6144" s="31" t="s">
        <v>28</v>
      </c>
      <c r="D6144" s="57">
        <v>73</v>
      </c>
      <c r="E6144" s="56">
        <v>74.099999999999994</v>
      </c>
    </row>
    <row r="6145" spans="1:5" ht="33.75" x14ac:dyDescent="0.25">
      <c r="A6145" s="51">
        <v>89571</v>
      </c>
      <c r="B6145" s="30" t="s">
        <v>1718</v>
      </c>
      <c r="C6145" s="31" t="s">
        <v>28</v>
      </c>
      <c r="D6145" s="57">
        <v>63.15</v>
      </c>
      <c r="E6145" s="56">
        <v>63.67</v>
      </c>
    </row>
    <row r="6146" spans="1:5" ht="33.75" x14ac:dyDescent="0.25">
      <c r="A6146" s="51">
        <v>89696</v>
      </c>
      <c r="B6146" s="30" t="s">
        <v>1779</v>
      </c>
      <c r="C6146" s="31" t="s">
        <v>28</v>
      </c>
      <c r="D6146" s="57">
        <v>76.41</v>
      </c>
      <c r="E6146" s="56">
        <v>77.38</v>
      </c>
    </row>
    <row r="6147" spans="1:5" ht="33.75" x14ac:dyDescent="0.25">
      <c r="A6147" s="51">
        <v>89573</v>
      </c>
      <c r="B6147" s="30" t="s">
        <v>1719</v>
      </c>
      <c r="C6147" s="31" t="s">
        <v>28</v>
      </c>
      <c r="D6147" s="57">
        <v>68.040000000000006</v>
      </c>
      <c r="E6147" s="56">
        <v>68.52</v>
      </c>
    </row>
    <row r="6148" spans="1:5" ht="33.75" x14ac:dyDescent="0.25">
      <c r="A6148" s="51">
        <v>89704</v>
      </c>
      <c r="B6148" s="30" t="s">
        <v>1784</v>
      </c>
      <c r="C6148" s="31" t="s">
        <v>28</v>
      </c>
      <c r="D6148" s="57">
        <v>140.99</v>
      </c>
      <c r="E6148" s="56">
        <v>142.63</v>
      </c>
    </row>
    <row r="6149" spans="1:5" ht="33.75" x14ac:dyDescent="0.25">
      <c r="A6149" s="51">
        <v>104175</v>
      </c>
      <c r="B6149" s="30" t="s">
        <v>2120</v>
      </c>
      <c r="C6149" s="31" t="s">
        <v>28</v>
      </c>
      <c r="D6149" s="57">
        <v>129.59</v>
      </c>
      <c r="E6149" s="56">
        <v>130.56</v>
      </c>
    </row>
    <row r="6150" spans="1:5" ht="33.75" x14ac:dyDescent="0.25">
      <c r="A6150" s="51">
        <v>89701</v>
      </c>
      <c r="B6150" s="30" t="s">
        <v>1783</v>
      </c>
      <c r="C6150" s="31" t="s">
        <v>28</v>
      </c>
      <c r="D6150" s="57">
        <v>181.6</v>
      </c>
      <c r="E6150" s="56">
        <v>183.51</v>
      </c>
    </row>
    <row r="6151" spans="1:5" ht="33.75" x14ac:dyDescent="0.25">
      <c r="A6151" s="51">
        <v>104177</v>
      </c>
      <c r="B6151" s="30" t="s">
        <v>2122</v>
      </c>
      <c r="C6151" s="31" t="s">
        <v>28</v>
      </c>
      <c r="D6151" s="57">
        <v>167.17</v>
      </c>
      <c r="E6151" s="56">
        <v>168.22</v>
      </c>
    </row>
    <row r="6152" spans="1:5" ht="33.75" x14ac:dyDescent="0.25">
      <c r="A6152" s="51">
        <v>89566</v>
      </c>
      <c r="B6152" s="30" t="s">
        <v>1714</v>
      </c>
      <c r="C6152" s="31" t="s">
        <v>28</v>
      </c>
      <c r="D6152" s="57">
        <v>43.51</v>
      </c>
      <c r="E6152" s="56">
        <v>43.89</v>
      </c>
    </row>
    <row r="6153" spans="1:5" ht="33.75" x14ac:dyDescent="0.25">
      <c r="A6153" s="51">
        <v>89687</v>
      </c>
      <c r="B6153" s="30" t="s">
        <v>1774</v>
      </c>
      <c r="C6153" s="31" t="s">
        <v>28</v>
      </c>
      <c r="D6153" s="57">
        <v>48.95</v>
      </c>
      <c r="E6153" s="56">
        <v>49.66</v>
      </c>
    </row>
    <row r="6154" spans="1:5" ht="22.5" x14ac:dyDescent="0.25">
      <c r="A6154" s="51">
        <v>102450</v>
      </c>
      <c r="B6154" s="30" t="s">
        <v>14435</v>
      </c>
      <c r="C6154" s="31" t="s">
        <v>19</v>
      </c>
      <c r="D6154" s="57">
        <v>0</v>
      </c>
      <c r="E6154" s="56">
        <v>0</v>
      </c>
    </row>
    <row r="6155" spans="1:5" ht="22.5" x14ac:dyDescent="0.25">
      <c r="A6155" s="51">
        <v>102250</v>
      </c>
      <c r="B6155" s="30" t="s">
        <v>14436</v>
      </c>
      <c r="C6155" s="31" t="s">
        <v>19</v>
      </c>
      <c r="D6155" s="57">
        <v>0</v>
      </c>
      <c r="E6155" s="56">
        <v>0</v>
      </c>
    </row>
    <row r="6156" spans="1:5" ht="22.5" x14ac:dyDescent="0.25">
      <c r="A6156" s="51">
        <v>102240</v>
      </c>
      <c r="B6156" s="30" t="s">
        <v>14437</v>
      </c>
      <c r="C6156" s="31" t="s">
        <v>19</v>
      </c>
      <c r="D6156" s="57">
        <v>0</v>
      </c>
      <c r="E6156" s="56">
        <v>0</v>
      </c>
    </row>
    <row r="6157" spans="1:5" ht="22.5" x14ac:dyDescent="0.25">
      <c r="A6157" s="51">
        <v>102449</v>
      </c>
      <c r="B6157" s="30" t="s">
        <v>14438</v>
      </c>
      <c r="C6157" s="31" t="s">
        <v>19</v>
      </c>
      <c r="D6157" s="57">
        <v>0</v>
      </c>
      <c r="E6157" s="56">
        <v>0</v>
      </c>
    </row>
    <row r="6158" spans="1:5" ht="22.5" x14ac:dyDescent="0.25">
      <c r="A6158" s="51">
        <v>102249</v>
      </c>
      <c r="B6158" s="30" t="s">
        <v>14439</v>
      </c>
      <c r="C6158" s="31" t="s">
        <v>19</v>
      </c>
      <c r="D6158" s="57">
        <v>0</v>
      </c>
      <c r="E6158" s="56">
        <v>0</v>
      </c>
    </row>
    <row r="6159" spans="1:5" ht="22.5" x14ac:dyDescent="0.25">
      <c r="A6159" s="51">
        <v>102238</v>
      </c>
      <c r="B6159" s="30" t="s">
        <v>14440</v>
      </c>
      <c r="C6159" s="31" t="s">
        <v>19</v>
      </c>
      <c r="D6159" s="57">
        <v>0</v>
      </c>
      <c r="E6159" s="56">
        <v>0</v>
      </c>
    </row>
    <row r="6160" spans="1:5" ht="22.5" x14ac:dyDescent="0.25">
      <c r="A6160" s="51">
        <v>102448</v>
      </c>
      <c r="B6160" s="30" t="s">
        <v>14441</v>
      </c>
      <c r="C6160" s="31" t="s">
        <v>19</v>
      </c>
      <c r="D6160" s="57">
        <v>0</v>
      </c>
      <c r="E6160" s="56">
        <v>0</v>
      </c>
    </row>
    <row r="6161" spans="1:5" ht="22.5" x14ac:dyDescent="0.25">
      <c r="A6161" s="51">
        <v>102248</v>
      </c>
      <c r="B6161" s="30" t="s">
        <v>14442</v>
      </c>
      <c r="C6161" s="31" t="s">
        <v>19</v>
      </c>
      <c r="D6161" s="57">
        <v>0</v>
      </c>
      <c r="E6161" s="56">
        <v>0</v>
      </c>
    </row>
    <row r="6162" spans="1:5" ht="22.5" x14ac:dyDescent="0.25">
      <c r="A6162" s="51">
        <v>102253</v>
      </c>
      <c r="B6162" s="30" t="s">
        <v>14443</v>
      </c>
      <c r="C6162" s="31" t="s">
        <v>19</v>
      </c>
      <c r="D6162" s="57">
        <v>1069.76</v>
      </c>
      <c r="E6162" s="56">
        <v>1076.7</v>
      </c>
    </row>
    <row r="6163" spans="1:5" ht="22.5" x14ac:dyDescent="0.25">
      <c r="A6163" s="51">
        <v>102254</v>
      </c>
      <c r="B6163" s="30" t="s">
        <v>14444</v>
      </c>
      <c r="C6163" s="31" t="s">
        <v>19</v>
      </c>
      <c r="D6163" s="57">
        <v>1043.83</v>
      </c>
      <c r="E6163" s="56">
        <v>1050.77</v>
      </c>
    </row>
    <row r="6164" spans="1:5" ht="22.5" x14ac:dyDescent="0.25">
      <c r="A6164" s="51">
        <v>102257</v>
      </c>
      <c r="B6164" s="30" t="s">
        <v>14445</v>
      </c>
      <c r="C6164" s="31" t="s">
        <v>19</v>
      </c>
      <c r="D6164" s="57">
        <v>374.59</v>
      </c>
      <c r="E6164" s="56">
        <v>380.87</v>
      </c>
    </row>
    <row r="6165" spans="1:5" ht="22.5" x14ac:dyDescent="0.25">
      <c r="A6165" s="51">
        <v>102239</v>
      </c>
      <c r="B6165" s="30" t="s">
        <v>14446</v>
      </c>
      <c r="C6165" s="31" t="s">
        <v>19</v>
      </c>
      <c r="D6165" s="57">
        <v>0</v>
      </c>
      <c r="E6165" s="56">
        <v>0</v>
      </c>
    </row>
    <row r="6166" spans="1:5" ht="22.5" x14ac:dyDescent="0.25">
      <c r="A6166" s="51">
        <v>102236</v>
      </c>
      <c r="B6166" s="30" t="s">
        <v>14447</v>
      </c>
      <c r="C6166" s="31" t="s">
        <v>19</v>
      </c>
      <c r="D6166" s="57">
        <v>0</v>
      </c>
      <c r="E6166" s="56">
        <v>0</v>
      </c>
    </row>
    <row r="6167" spans="1:5" ht="22.5" x14ac:dyDescent="0.25">
      <c r="A6167" s="51">
        <v>102235</v>
      </c>
      <c r="B6167" s="30" t="s">
        <v>14448</v>
      </c>
      <c r="C6167" s="31" t="s">
        <v>19</v>
      </c>
      <c r="D6167" s="57">
        <v>433.33</v>
      </c>
      <c r="E6167" s="56">
        <v>435.7</v>
      </c>
    </row>
    <row r="6168" spans="1:5" ht="33.75" x14ac:dyDescent="0.25">
      <c r="A6168" s="51">
        <v>106164</v>
      </c>
      <c r="B6168" s="30" t="s">
        <v>14449</v>
      </c>
      <c r="C6168" s="31" t="s">
        <v>19</v>
      </c>
      <c r="D6168" s="57">
        <v>0</v>
      </c>
      <c r="E6168" s="56">
        <v>0</v>
      </c>
    </row>
    <row r="6169" spans="1:5" ht="22.5" x14ac:dyDescent="0.25">
      <c r="A6169" s="51">
        <v>102260</v>
      </c>
      <c r="B6169" s="30" t="s">
        <v>14450</v>
      </c>
      <c r="C6169" s="31" t="s">
        <v>19</v>
      </c>
      <c r="D6169" s="57">
        <v>0</v>
      </c>
      <c r="E6169" s="56">
        <v>0</v>
      </c>
    </row>
    <row r="6170" spans="1:5" ht="22.5" x14ac:dyDescent="0.25">
      <c r="A6170" s="51">
        <v>102259</v>
      </c>
      <c r="B6170" s="30" t="s">
        <v>14451</v>
      </c>
      <c r="C6170" s="31" t="s">
        <v>19</v>
      </c>
      <c r="D6170" s="57">
        <v>0</v>
      </c>
      <c r="E6170" s="56">
        <v>0</v>
      </c>
    </row>
    <row r="6171" spans="1:5" ht="22.5" x14ac:dyDescent="0.25">
      <c r="A6171" s="51">
        <v>102262</v>
      </c>
      <c r="B6171" s="30" t="s">
        <v>14452</v>
      </c>
      <c r="C6171" s="31" t="s">
        <v>28</v>
      </c>
      <c r="D6171" s="57">
        <v>0</v>
      </c>
      <c r="E6171" s="56">
        <v>0</v>
      </c>
    </row>
    <row r="6172" spans="1:5" ht="33.75" x14ac:dyDescent="0.25">
      <c r="A6172" s="51">
        <v>102242</v>
      </c>
      <c r="B6172" s="30" t="s">
        <v>14453</v>
      </c>
      <c r="C6172" s="31" t="s">
        <v>19</v>
      </c>
      <c r="D6172" s="57">
        <v>0</v>
      </c>
      <c r="E6172" s="56">
        <v>0</v>
      </c>
    </row>
    <row r="6173" spans="1:5" x14ac:dyDescent="0.25">
      <c r="A6173" s="51">
        <v>106165</v>
      </c>
      <c r="B6173" s="30" t="s">
        <v>14454</v>
      </c>
      <c r="C6173" s="31" t="s">
        <v>28</v>
      </c>
      <c r="D6173" s="57">
        <v>0</v>
      </c>
      <c r="E6173" s="56">
        <v>0</v>
      </c>
    </row>
    <row r="6174" spans="1:5" ht="33.75" x14ac:dyDescent="0.25">
      <c r="A6174" s="51">
        <v>102246</v>
      </c>
      <c r="B6174" s="30" t="s">
        <v>14455</v>
      </c>
      <c r="C6174" s="31" t="s">
        <v>19</v>
      </c>
      <c r="D6174" s="57">
        <v>0</v>
      </c>
      <c r="E6174" s="56">
        <v>0</v>
      </c>
    </row>
    <row r="6175" spans="1:5" ht="33.75" x14ac:dyDescent="0.25">
      <c r="A6175" s="51">
        <v>102252</v>
      </c>
      <c r="B6175" s="30" t="s">
        <v>14456</v>
      </c>
      <c r="C6175" s="31" t="s">
        <v>19</v>
      </c>
      <c r="D6175" s="57">
        <v>0</v>
      </c>
      <c r="E6175" s="56">
        <v>0</v>
      </c>
    </row>
    <row r="6176" spans="1:5" ht="45" x14ac:dyDescent="0.25">
      <c r="A6176" s="51">
        <v>101912</v>
      </c>
      <c r="B6176" s="30" t="s">
        <v>14457</v>
      </c>
      <c r="C6176" s="31" t="s">
        <v>28</v>
      </c>
      <c r="D6176" s="57">
        <v>1727.37</v>
      </c>
      <c r="E6176" s="56">
        <v>1734.39</v>
      </c>
    </row>
    <row r="6177" spans="1:5" ht="45" x14ac:dyDescent="0.25">
      <c r="A6177" s="51">
        <v>96765</v>
      </c>
      <c r="B6177" s="30" t="s">
        <v>14458</v>
      </c>
      <c r="C6177" s="31" t="s">
        <v>28</v>
      </c>
      <c r="D6177" s="57">
        <v>1874.31</v>
      </c>
      <c r="E6177" s="56">
        <v>1882.29</v>
      </c>
    </row>
    <row r="6178" spans="1:5" ht="33.75" x14ac:dyDescent="0.25">
      <c r="A6178" s="51">
        <v>97430</v>
      </c>
      <c r="B6178" s="30" t="s">
        <v>14459</v>
      </c>
      <c r="C6178" s="31" t="s">
        <v>28</v>
      </c>
      <c r="D6178" s="57">
        <v>41.79</v>
      </c>
      <c r="E6178" s="56">
        <v>42.96</v>
      </c>
    </row>
    <row r="6179" spans="1:5" ht="33.75" x14ac:dyDescent="0.25">
      <c r="A6179" s="51">
        <v>97431</v>
      </c>
      <c r="B6179" s="30" t="s">
        <v>14460</v>
      </c>
      <c r="C6179" s="31" t="s">
        <v>28</v>
      </c>
      <c r="D6179" s="57">
        <v>44.35</v>
      </c>
      <c r="E6179" s="56">
        <v>45.55</v>
      </c>
    </row>
    <row r="6180" spans="1:5" ht="33.75" x14ac:dyDescent="0.25">
      <c r="A6180" s="51">
        <v>97432</v>
      </c>
      <c r="B6180" s="30" t="s">
        <v>14461</v>
      </c>
      <c r="C6180" s="31" t="s">
        <v>28</v>
      </c>
      <c r="D6180" s="57">
        <v>47.96</v>
      </c>
      <c r="E6180" s="56">
        <v>49.21</v>
      </c>
    </row>
    <row r="6181" spans="1:5" ht="22.5" x14ac:dyDescent="0.25">
      <c r="A6181" s="51">
        <v>101913</v>
      </c>
      <c r="B6181" s="30" t="s">
        <v>14462</v>
      </c>
      <c r="C6181" s="31" t="s">
        <v>28</v>
      </c>
      <c r="D6181" s="57">
        <v>527.64</v>
      </c>
      <c r="E6181" s="56">
        <v>531.91999999999996</v>
      </c>
    </row>
    <row r="6182" spans="1:5" ht="22.5" x14ac:dyDescent="0.25">
      <c r="A6182" s="51">
        <v>101914</v>
      </c>
      <c r="B6182" s="30" t="s">
        <v>14463</v>
      </c>
      <c r="C6182" s="31" t="s">
        <v>28</v>
      </c>
      <c r="D6182" s="57">
        <v>647.80999999999995</v>
      </c>
      <c r="E6182" s="56">
        <v>652.09</v>
      </c>
    </row>
    <row r="6183" spans="1:5" ht="45" x14ac:dyDescent="0.25">
      <c r="A6183" s="51">
        <v>101915</v>
      </c>
      <c r="B6183" s="30" t="s">
        <v>14464</v>
      </c>
      <c r="C6183" s="31" t="s">
        <v>28</v>
      </c>
      <c r="D6183" s="57">
        <v>486.78</v>
      </c>
      <c r="E6183" s="56">
        <v>487.18</v>
      </c>
    </row>
    <row r="6184" spans="1:5" ht="33.75" x14ac:dyDescent="0.25">
      <c r="A6184" s="51">
        <v>97433</v>
      </c>
      <c r="B6184" s="30" t="s">
        <v>14465</v>
      </c>
      <c r="C6184" s="31" t="s">
        <v>28</v>
      </c>
      <c r="D6184" s="57">
        <v>92.95</v>
      </c>
      <c r="E6184" s="56">
        <v>94.71</v>
      </c>
    </row>
    <row r="6185" spans="1:5" ht="33.75" x14ac:dyDescent="0.25">
      <c r="A6185" s="51">
        <v>97435</v>
      </c>
      <c r="B6185" s="30" t="s">
        <v>14466</v>
      </c>
      <c r="C6185" s="31" t="s">
        <v>28</v>
      </c>
      <c r="D6185" s="57">
        <v>105.09</v>
      </c>
      <c r="E6185" s="56">
        <v>106.91</v>
      </c>
    </row>
    <row r="6186" spans="1:5" ht="33.75" x14ac:dyDescent="0.25">
      <c r="A6186" s="51">
        <v>97437</v>
      </c>
      <c r="B6186" s="30" t="s">
        <v>14467</v>
      </c>
      <c r="C6186" s="31" t="s">
        <v>28</v>
      </c>
      <c r="D6186" s="57">
        <v>117.12</v>
      </c>
      <c r="E6186" s="56">
        <v>118.99</v>
      </c>
    </row>
    <row r="6187" spans="1:5" ht="33.75" x14ac:dyDescent="0.25">
      <c r="A6187" s="51">
        <v>97546</v>
      </c>
      <c r="B6187" s="30" t="s">
        <v>14468</v>
      </c>
      <c r="C6187" s="31" t="s">
        <v>28</v>
      </c>
      <c r="D6187" s="57">
        <v>34.520000000000003</v>
      </c>
      <c r="E6187" s="56">
        <v>35.28</v>
      </c>
    </row>
    <row r="6188" spans="1:5" ht="33.75" x14ac:dyDescent="0.25">
      <c r="A6188" s="51">
        <v>97548</v>
      </c>
      <c r="B6188" s="30" t="s">
        <v>14469</v>
      </c>
      <c r="C6188" s="31" t="s">
        <v>28</v>
      </c>
      <c r="D6188" s="57">
        <v>51.01</v>
      </c>
      <c r="E6188" s="56">
        <v>52.31</v>
      </c>
    </row>
    <row r="6189" spans="1:5" ht="33.75" x14ac:dyDescent="0.25">
      <c r="A6189" s="51">
        <v>97550</v>
      </c>
      <c r="B6189" s="30" t="s">
        <v>14470</v>
      </c>
      <c r="C6189" s="31" t="s">
        <v>28</v>
      </c>
      <c r="D6189" s="57">
        <v>84.17</v>
      </c>
      <c r="E6189" s="56">
        <v>86.71</v>
      </c>
    </row>
    <row r="6190" spans="1:5" ht="33.75" x14ac:dyDescent="0.25">
      <c r="A6190" s="51">
        <v>97479</v>
      </c>
      <c r="B6190" s="30" t="s">
        <v>14471</v>
      </c>
      <c r="C6190" s="31" t="s">
        <v>28</v>
      </c>
      <c r="D6190" s="57">
        <v>57.18</v>
      </c>
      <c r="E6190" s="56">
        <v>58.16</v>
      </c>
    </row>
    <row r="6191" spans="1:5" ht="33.75" x14ac:dyDescent="0.25">
      <c r="A6191" s="51">
        <v>97517</v>
      </c>
      <c r="B6191" s="30" t="s">
        <v>14472</v>
      </c>
      <c r="C6191" s="31" t="s">
        <v>28</v>
      </c>
      <c r="D6191" s="57">
        <v>53.87</v>
      </c>
      <c r="E6191" s="56">
        <v>54.65</v>
      </c>
    </row>
    <row r="6192" spans="1:5" ht="33.75" x14ac:dyDescent="0.25">
      <c r="A6192" s="51">
        <v>97481</v>
      </c>
      <c r="B6192" s="30" t="s">
        <v>14473</v>
      </c>
      <c r="C6192" s="31" t="s">
        <v>28</v>
      </c>
      <c r="D6192" s="57">
        <v>82.98</v>
      </c>
      <c r="E6192" s="56">
        <v>84.21</v>
      </c>
    </row>
    <row r="6193" spans="1:5" ht="33.75" x14ac:dyDescent="0.25">
      <c r="A6193" s="51">
        <v>97519</v>
      </c>
      <c r="B6193" s="30" t="s">
        <v>14474</v>
      </c>
      <c r="C6193" s="31" t="s">
        <v>28</v>
      </c>
      <c r="D6193" s="57">
        <v>77.14</v>
      </c>
      <c r="E6193" s="56">
        <v>78.010000000000005</v>
      </c>
    </row>
    <row r="6194" spans="1:5" ht="33.75" x14ac:dyDescent="0.25">
      <c r="A6194" s="51">
        <v>97483</v>
      </c>
      <c r="B6194" s="30" t="s">
        <v>14475</v>
      </c>
      <c r="C6194" s="31" t="s">
        <v>28</v>
      </c>
      <c r="D6194" s="57">
        <v>116.44</v>
      </c>
      <c r="E6194" s="56">
        <v>117.96</v>
      </c>
    </row>
    <row r="6195" spans="1:5" ht="33.75" x14ac:dyDescent="0.25">
      <c r="A6195" s="51">
        <v>97521</v>
      </c>
      <c r="B6195" s="30" t="s">
        <v>14476</v>
      </c>
      <c r="C6195" s="31" t="s">
        <v>28</v>
      </c>
      <c r="D6195" s="57">
        <v>107.69</v>
      </c>
      <c r="E6195" s="56">
        <v>108.7</v>
      </c>
    </row>
    <row r="6196" spans="1:5" ht="33.75" x14ac:dyDescent="0.25">
      <c r="A6196" s="51">
        <v>97452</v>
      </c>
      <c r="B6196" s="30" t="s">
        <v>14477</v>
      </c>
      <c r="C6196" s="31" t="s">
        <v>28</v>
      </c>
      <c r="D6196" s="57">
        <v>187.47</v>
      </c>
      <c r="E6196" s="56">
        <v>190.89</v>
      </c>
    </row>
    <row r="6197" spans="1:5" ht="33.75" x14ac:dyDescent="0.25">
      <c r="A6197" s="51">
        <v>97485</v>
      </c>
      <c r="B6197" s="30" t="s">
        <v>14478</v>
      </c>
      <c r="C6197" s="31" t="s">
        <v>28</v>
      </c>
      <c r="D6197" s="57">
        <v>160.84</v>
      </c>
      <c r="E6197" s="56">
        <v>162.71</v>
      </c>
    </row>
    <row r="6198" spans="1:5" ht="33.75" x14ac:dyDescent="0.25">
      <c r="A6198" s="51">
        <v>97523</v>
      </c>
      <c r="B6198" s="30" t="s">
        <v>14479</v>
      </c>
      <c r="C6198" s="31" t="s">
        <v>28</v>
      </c>
      <c r="D6198" s="57">
        <v>148.46</v>
      </c>
      <c r="E6198" s="56">
        <v>149.62</v>
      </c>
    </row>
    <row r="6199" spans="1:5" ht="33.75" x14ac:dyDescent="0.25">
      <c r="A6199" s="51">
        <v>97454</v>
      </c>
      <c r="B6199" s="30" t="s">
        <v>14480</v>
      </c>
      <c r="C6199" s="31" t="s">
        <v>28</v>
      </c>
      <c r="D6199" s="57">
        <v>317.13</v>
      </c>
      <c r="E6199" s="56">
        <v>320.66000000000003</v>
      </c>
    </row>
    <row r="6200" spans="1:5" ht="33.75" x14ac:dyDescent="0.25">
      <c r="A6200" s="51">
        <v>97487</v>
      </c>
      <c r="B6200" s="30" t="s">
        <v>14481</v>
      </c>
      <c r="C6200" s="31" t="s">
        <v>28</v>
      </c>
      <c r="D6200" s="57">
        <v>298.32</v>
      </c>
      <c r="E6200" s="56">
        <v>300.75</v>
      </c>
    </row>
    <row r="6201" spans="1:5" ht="33.75" x14ac:dyDescent="0.25">
      <c r="A6201" s="51">
        <v>97525</v>
      </c>
      <c r="B6201" s="30" t="s">
        <v>14482</v>
      </c>
      <c r="C6201" s="31" t="s">
        <v>28</v>
      </c>
      <c r="D6201" s="57">
        <v>280.51</v>
      </c>
      <c r="E6201" s="56">
        <v>281.89999999999998</v>
      </c>
    </row>
    <row r="6202" spans="1:5" ht="33.75" x14ac:dyDescent="0.25">
      <c r="A6202" s="51">
        <v>97456</v>
      </c>
      <c r="B6202" s="30" t="s">
        <v>14483</v>
      </c>
      <c r="C6202" s="31" t="s">
        <v>28</v>
      </c>
      <c r="D6202" s="57">
        <v>725.98</v>
      </c>
      <c r="E6202" s="56">
        <v>729.6</v>
      </c>
    </row>
    <row r="6203" spans="1:5" ht="33.75" x14ac:dyDescent="0.25">
      <c r="A6203" s="51">
        <v>97489</v>
      </c>
      <c r="B6203" s="30" t="s">
        <v>14484</v>
      </c>
      <c r="C6203" s="31" t="s">
        <v>28</v>
      </c>
      <c r="D6203" s="57">
        <v>714.98</v>
      </c>
      <c r="E6203" s="56">
        <v>717.95</v>
      </c>
    </row>
    <row r="6204" spans="1:5" ht="33.75" x14ac:dyDescent="0.25">
      <c r="A6204" s="51">
        <v>97527</v>
      </c>
      <c r="B6204" s="30" t="s">
        <v>14485</v>
      </c>
      <c r="C6204" s="31" t="s">
        <v>28</v>
      </c>
      <c r="D6204" s="57">
        <v>691.74</v>
      </c>
      <c r="E6204" s="56">
        <v>693.36</v>
      </c>
    </row>
    <row r="6205" spans="1:5" ht="33.75" x14ac:dyDescent="0.25">
      <c r="A6205" s="51">
        <v>97434</v>
      </c>
      <c r="B6205" s="30" t="s">
        <v>14486</v>
      </c>
      <c r="C6205" s="31" t="s">
        <v>28</v>
      </c>
      <c r="D6205" s="57">
        <v>94.61</v>
      </c>
      <c r="E6205" s="56">
        <v>96.37</v>
      </c>
    </row>
    <row r="6206" spans="1:5" ht="33.75" x14ac:dyDescent="0.25">
      <c r="A6206" s="51">
        <v>97436</v>
      </c>
      <c r="B6206" s="30" t="s">
        <v>14487</v>
      </c>
      <c r="C6206" s="31" t="s">
        <v>28</v>
      </c>
      <c r="D6206" s="57">
        <v>108.28</v>
      </c>
      <c r="E6206" s="56">
        <v>110.1</v>
      </c>
    </row>
    <row r="6207" spans="1:5" ht="33.75" x14ac:dyDescent="0.25">
      <c r="A6207" s="51">
        <v>97438</v>
      </c>
      <c r="B6207" s="30" t="s">
        <v>14488</v>
      </c>
      <c r="C6207" s="31" t="s">
        <v>28</v>
      </c>
      <c r="D6207" s="57">
        <v>120.53</v>
      </c>
      <c r="E6207" s="56">
        <v>122.4</v>
      </c>
    </row>
    <row r="6208" spans="1:5" ht="33.75" x14ac:dyDescent="0.25">
      <c r="A6208" s="51">
        <v>97547</v>
      </c>
      <c r="B6208" s="30" t="s">
        <v>14489</v>
      </c>
      <c r="C6208" s="31" t="s">
        <v>28</v>
      </c>
      <c r="D6208" s="57">
        <v>34.520000000000003</v>
      </c>
      <c r="E6208" s="56">
        <v>35.28</v>
      </c>
    </row>
    <row r="6209" spans="1:5" ht="33.75" x14ac:dyDescent="0.25">
      <c r="A6209" s="51">
        <v>97549</v>
      </c>
      <c r="B6209" s="30" t="s">
        <v>14490</v>
      </c>
      <c r="C6209" s="31" t="s">
        <v>28</v>
      </c>
      <c r="D6209" s="57">
        <v>51.01</v>
      </c>
      <c r="E6209" s="56">
        <v>52.31</v>
      </c>
    </row>
    <row r="6210" spans="1:5" ht="33.75" x14ac:dyDescent="0.25">
      <c r="A6210" s="51">
        <v>97551</v>
      </c>
      <c r="B6210" s="30" t="s">
        <v>14491</v>
      </c>
      <c r="C6210" s="31" t="s">
        <v>28</v>
      </c>
      <c r="D6210" s="57">
        <v>84.17</v>
      </c>
      <c r="E6210" s="56">
        <v>86.71</v>
      </c>
    </row>
    <row r="6211" spans="1:5" ht="33.75" x14ac:dyDescent="0.25">
      <c r="A6211" s="51">
        <v>97480</v>
      </c>
      <c r="B6211" s="30" t="s">
        <v>14492</v>
      </c>
      <c r="C6211" s="31" t="s">
        <v>28</v>
      </c>
      <c r="D6211" s="57">
        <v>57.18</v>
      </c>
      <c r="E6211" s="56">
        <v>58.16</v>
      </c>
    </row>
    <row r="6212" spans="1:5" ht="33.75" x14ac:dyDescent="0.25">
      <c r="A6212" s="51">
        <v>97518</v>
      </c>
      <c r="B6212" s="30" t="s">
        <v>14493</v>
      </c>
      <c r="C6212" s="31" t="s">
        <v>28</v>
      </c>
      <c r="D6212" s="57">
        <v>53.87</v>
      </c>
      <c r="E6212" s="56">
        <v>54.65</v>
      </c>
    </row>
    <row r="6213" spans="1:5" ht="33.75" x14ac:dyDescent="0.25">
      <c r="A6213" s="51">
        <v>97482</v>
      </c>
      <c r="B6213" s="30" t="s">
        <v>14494</v>
      </c>
      <c r="C6213" s="31" t="s">
        <v>28</v>
      </c>
      <c r="D6213" s="57">
        <v>82.98</v>
      </c>
      <c r="E6213" s="56">
        <v>84.21</v>
      </c>
    </row>
    <row r="6214" spans="1:5" ht="33.75" x14ac:dyDescent="0.25">
      <c r="A6214" s="51">
        <v>97520</v>
      </c>
      <c r="B6214" s="30" t="s">
        <v>14495</v>
      </c>
      <c r="C6214" s="31" t="s">
        <v>28</v>
      </c>
      <c r="D6214" s="57">
        <v>77.14</v>
      </c>
      <c r="E6214" s="56">
        <v>78.010000000000005</v>
      </c>
    </row>
    <row r="6215" spans="1:5" ht="33.75" x14ac:dyDescent="0.25">
      <c r="A6215" s="51">
        <v>97484</v>
      </c>
      <c r="B6215" s="30" t="s">
        <v>14496</v>
      </c>
      <c r="C6215" s="31" t="s">
        <v>28</v>
      </c>
      <c r="D6215" s="57">
        <v>116.44</v>
      </c>
      <c r="E6215" s="56">
        <v>117.96</v>
      </c>
    </row>
    <row r="6216" spans="1:5" ht="33.75" x14ac:dyDescent="0.25">
      <c r="A6216" s="51">
        <v>97522</v>
      </c>
      <c r="B6216" s="30" t="s">
        <v>14497</v>
      </c>
      <c r="C6216" s="31" t="s">
        <v>28</v>
      </c>
      <c r="D6216" s="57">
        <v>107.69</v>
      </c>
      <c r="E6216" s="56">
        <v>108.7</v>
      </c>
    </row>
    <row r="6217" spans="1:5" ht="33.75" x14ac:dyDescent="0.25">
      <c r="A6217" s="51">
        <v>97453</v>
      </c>
      <c r="B6217" s="30" t="s">
        <v>14498</v>
      </c>
      <c r="C6217" s="31" t="s">
        <v>28</v>
      </c>
      <c r="D6217" s="57">
        <v>199.3</v>
      </c>
      <c r="E6217" s="56">
        <v>202.72</v>
      </c>
    </row>
    <row r="6218" spans="1:5" ht="33.75" x14ac:dyDescent="0.25">
      <c r="A6218" s="51">
        <v>97486</v>
      </c>
      <c r="B6218" s="30" t="s">
        <v>14499</v>
      </c>
      <c r="C6218" s="31" t="s">
        <v>28</v>
      </c>
      <c r="D6218" s="57">
        <v>172.67</v>
      </c>
      <c r="E6218" s="56">
        <v>174.54</v>
      </c>
    </row>
    <row r="6219" spans="1:5" ht="33.75" x14ac:dyDescent="0.25">
      <c r="A6219" s="51">
        <v>97524</v>
      </c>
      <c r="B6219" s="30" t="s">
        <v>14500</v>
      </c>
      <c r="C6219" s="31" t="s">
        <v>28</v>
      </c>
      <c r="D6219" s="57">
        <v>160.29</v>
      </c>
      <c r="E6219" s="56">
        <v>161.44999999999999</v>
      </c>
    </row>
    <row r="6220" spans="1:5" ht="33.75" x14ac:dyDescent="0.25">
      <c r="A6220" s="51">
        <v>97455</v>
      </c>
      <c r="B6220" s="30" t="s">
        <v>14501</v>
      </c>
      <c r="C6220" s="31" t="s">
        <v>28</v>
      </c>
      <c r="D6220" s="57">
        <v>336.05</v>
      </c>
      <c r="E6220" s="56">
        <v>339.58</v>
      </c>
    </row>
    <row r="6221" spans="1:5" ht="33.75" x14ac:dyDescent="0.25">
      <c r="A6221" s="51">
        <v>97488</v>
      </c>
      <c r="B6221" s="30" t="s">
        <v>14502</v>
      </c>
      <c r="C6221" s="31" t="s">
        <v>28</v>
      </c>
      <c r="D6221" s="57">
        <v>317.24</v>
      </c>
      <c r="E6221" s="56">
        <v>319.67</v>
      </c>
    </row>
    <row r="6222" spans="1:5" ht="33.75" x14ac:dyDescent="0.25">
      <c r="A6222" s="51">
        <v>97526</v>
      </c>
      <c r="B6222" s="30" t="s">
        <v>14503</v>
      </c>
      <c r="C6222" s="31" t="s">
        <v>28</v>
      </c>
      <c r="D6222" s="57">
        <v>299.43</v>
      </c>
      <c r="E6222" s="56">
        <v>300.82</v>
      </c>
    </row>
    <row r="6223" spans="1:5" ht="33.75" x14ac:dyDescent="0.25">
      <c r="A6223" s="51">
        <v>97457</v>
      </c>
      <c r="B6223" s="30" t="s">
        <v>14504</v>
      </c>
      <c r="C6223" s="31" t="s">
        <v>28</v>
      </c>
      <c r="D6223" s="57">
        <v>641.09</v>
      </c>
      <c r="E6223" s="56">
        <v>644.71</v>
      </c>
    </row>
    <row r="6224" spans="1:5" ht="33.75" x14ac:dyDescent="0.25">
      <c r="A6224" s="51">
        <v>97490</v>
      </c>
      <c r="B6224" s="30" t="s">
        <v>14505</v>
      </c>
      <c r="C6224" s="31" t="s">
        <v>28</v>
      </c>
      <c r="D6224" s="57">
        <v>630.09</v>
      </c>
      <c r="E6224" s="56">
        <v>633.05999999999995</v>
      </c>
    </row>
    <row r="6225" spans="1:5" ht="33.75" x14ac:dyDescent="0.25">
      <c r="A6225" s="51">
        <v>97528</v>
      </c>
      <c r="B6225" s="30" t="s">
        <v>14506</v>
      </c>
      <c r="C6225" s="31" t="s">
        <v>28</v>
      </c>
      <c r="D6225" s="57">
        <v>606.85</v>
      </c>
      <c r="E6225" s="56">
        <v>608.47</v>
      </c>
    </row>
    <row r="6226" spans="1:5" ht="22.5" x14ac:dyDescent="0.25">
      <c r="A6226" s="51">
        <v>101906</v>
      </c>
      <c r="B6226" s="30" t="s">
        <v>14507</v>
      </c>
      <c r="C6226" s="31" t="s">
        <v>28</v>
      </c>
      <c r="D6226" s="57">
        <v>813.3</v>
      </c>
      <c r="E6226" s="56">
        <v>814.6</v>
      </c>
    </row>
    <row r="6227" spans="1:5" ht="22.5" x14ac:dyDescent="0.25">
      <c r="A6227" s="51">
        <v>101907</v>
      </c>
      <c r="B6227" s="30" t="s">
        <v>14508</v>
      </c>
      <c r="C6227" s="31" t="s">
        <v>28</v>
      </c>
      <c r="D6227" s="57">
        <v>879.07</v>
      </c>
      <c r="E6227" s="56">
        <v>880.37</v>
      </c>
    </row>
    <row r="6228" spans="1:5" ht="22.5" x14ac:dyDescent="0.25">
      <c r="A6228" s="51">
        <v>101911</v>
      </c>
      <c r="B6228" s="30" t="s">
        <v>14509</v>
      </c>
      <c r="C6228" s="31" t="s">
        <v>28</v>
      </c>
      <c r="D6228" s="57">
        <v>418.68</v>
      </c>
      <c r="E6228" s="56">
        <v>419.98</v>
      </c>
    </row>
    <row r="6229" spans="1:5" ht="22.5" x14ac:dyDescent="0.25">
      <c r="A6229" s="51">
        <v>101908</v>
      </c>
      <c r="B6229" s="30" t="s">
        <v>14510</v>
      </c>
      <c r="C6229" s="31" t="s">
        <v>28</v>
      </c>
      <c r="D6229" s="57">
        <v>265.22000000000003</v>
      </c>
      <c r="E6229" s="56">
        <v>266.52</v>
      </c>
    </row>
    <row r="6230" spans="1:5" ht="22.5" x14ac:dyDescent="0.25">
      <c r="A6230" s="51">
        <v>101909</v>
      </c>
      <c r="B6230" s="30" t="s">
        <v>14511</v>
      </c>
      <c r="C6230" s="31" t="s">
        <v>28</v>
      </c>
      <c r="D6230" s="57">
        <v>309.07</v>
      </c>
      <c r="E6230" s="56">
        <v>310.37</v>
      </c>
    </row>
    <row r="6231" spans="1:5" ht="22.5" x14ac:dyDescent="0.25">
      <c r="A6231" s="51">
        <v>101910</v>
      </c>
      <c r="B6231" s="30" t="s">
        <v>14512</v>
      </c>
      <c r="C6231" s="31" t="s">
        <v>28</v>
      </c>
      <c r="D6231" s="57">
        <v>363.87</v>
      </c>
      <c r="E6231" s="56">
        <v>365.17</v>
      </c>
    </row>
    <row r="6232" spans="1:5" ht="33.75" x14ac:dyDescent="0.25">
      <c r="A6232" s="51">
        <v>101905</v>
      </c>
      <c r="B6232" s="30" t="s">
        <v>14513</v>
      </c>
      <c r="C6232" s="31" t="s">
        <v>28</v>
      </c>
      <c r="D6232" s="57">
        <v>273.44</v>
      </c>
      <c r="E6232" s="56">
        <v>274.74</v>
      </c>
    </row>
    <row r="6233" spans="1:5" ht="33.75" x14ac:dyDescent="0.25">
      <c r="A6233" s="51">
        <v>92698</v>
      </c>
      <c r="B6233" s="30" t="s">
        <v>14514</v>
      </c>
      <c r="C6233" s="31" t="s">
        <v>28</v>
      </c>
      <c r="D6233" s="57">
        <v>21.37</v>
      </c>
      <c r="E6233" s="56">
        <v>22.11</v>
      </c>
    </row>
    <row r="6234" spans="1:5" ht="33.75" x14ac:dyDescent="0.25">
      <c r="A6234" s="51">
        <v>92700</v>
      </c>
      <c r="B6234" s="30" t="s">
        <v>14515</v>
      </c>
      <c r="C6234" s="31" t="s">
        <v>28</v>
      </c>
      <c r="D6234" s="57">
        <v>34.65</v>
      </c>
      <c r="E6234" s="56">
        <v>35.93</v>
      </c>
    </row>
    <row r="6235" spans="1:5" ht="33.75" x14ac:dyDescent="0.25">
      <c r="A6235" s="51">
        <v>92702</v>
      </c>
      <c r="B6235" s="30" t="s">
        <v>14516</v>
      </c>
      <c r="C6235" s="31" t="s">
        <v>28</v>
      </c>
      <c r="D6235" s="57">
        <v>54.1</v>
      </c>
      <c r="E6235" s="56">
        <v>56.18</v>
      </c>
    </row>
    <row r="6236" spans="1:5" ht="33.75" x14ac:dyDescent="0.25">
      <c r="A6236" s="51">
        <v>92669</v>
      </c>
      <c r="B6236" s="30" t="s">
        <v>14517</v>
      </c>
      <c r="C6236" s="31" t="s">
        <v>28</v>
      </c>
      <c r="D6236" s="57">
        <v>40.79</v>
      </c>
      <c r="E6236" s="56">
        <v>42.07</v>
      </c>
    </row>
    <row r="6237" spans="1:5" ht="33.75" x14ac:dyDescent="0.25">
      <c r="A6237" s="51">
        <v>92671</v>
      </c>
      <c r="B6237" s="30" t="s">
        <v>14518</v>
      </c>
      <c r="C6237" s="31" t="s">
        <v>28</v>
      </c>
      <c r="D6237" s="57">
        <v>54.8</v>
      </c>
      <c r="E6237" s="56">
        <v>56.21</v>
      </c>
    </row>
    <row r="6238" spans="1:5" ht="33.75" x14ac:dyDescent="0.25">
      <c r="A6238" s="51">
        <v>92673</v>
      </c>
      <c r="B6238" s="30" t="s">
        <v>14519</v>
      </c>
      <c r="C6238" s="31" t="s">
        <v>28</v>
      </c>
      <c r="D6238" s="57">
        <v>64.209999999999994</v>
      </c>
      <c r="E6238" s="56">
        <v>65.77</v>
      </c>
    </row>
    <row r="6239" spans="1:5" ht="33.75" x14ac:dyDescent="0.25">
      <c r="A6239" s="51">
        <v>92675</v>
      </c>
      <c r="B6239" s="30" t="s">
        <v>14520</v>
      </c>
      <c r="C6239" s="31" t="s">
        <v>28</v>
      </c>
      <c r="D6239" s="57">
        <v>84.43</v>
      </c>
      <c r="E6239" s="56">
        <v>86.17</v>
      </c>
    </row>
    <row r="6240" spans="1:5" ht="33.75" x14ac:dyDescent="0.25">
      <c r="A6240" s="51">
        <v>92677</v>
      </c>
      <c r="B6240" s="30" t="s">
        <v>14521</v>
      </c>
      <c r="C6240" s="31" t="s">
        <v>28</v>
      </c>
      <c r="D6240" s="57">
        <v>140</v>
      </c>
      <c r="E6240" s="56">
        <v>142.03</v>
      </c>
    </row>
    <row r="6241" spans="1:5" ht="33.75" x14ac:dyDescent="0.25">
      <c r="A6241" s="51">
        <v>92635</v>
      </c>
      <c r="B6241" s="30" t="s">
        <v>14522</v>
      </c>
      <c r="C6241" s="31" t="s">
        <v>28</v>
      </c>
      <c r="D6241" s="57">
        <v>217.81</v>
      </c>
      <c r="E6241" s="56">
        <v>221.55</v>
      </c>
    </row>
    <row r="6242" spans="1:5" ht="33.75" x14ac:dyDescent="0.25">
      <c r="A6242" s="51">
        <v>92679</v>
      </c>
      <c r="B6242" s="30" t="s">
        <v>14523</v>
      </c>
      <c r="C6242" s="31" t="s">
        <v>28</v>
      </c>
      <c r="D6242" s="57">
        <v>193.38</v>
      </c>
      <c r="E6242" s="56">
        <v>195.66</v>
      </c>
    </row>
    <row r="6243" spans="1:5" ht="33.75" x14ac:dyDescent="0.25">
      <c r="A6243" s="51">
        <v>92381</v>
      </c>
      <c r="B6243" s="30" t="s">
        <v>14524</v>
      </c>
      <c r="C6243" s="31" t="s">
        <v>28</v>
      </c>
      <c r="D6243" s="57">
        <v>52.56</v>
      </c>
      <c r="E6243" s="56">
        <v>54.54</v>
      </c>
    </row>
    <row r="6244" spans="1:5" ht="33.75" x14ac:dyDescent="0.25">
      <c r="A6244" s="51">
        <v>92383</v>
      </c>
      <c r="B6244" s="30" t="s">
        <v>14525</v>
      </c>
      <c r="C6244" s="31" t="s">
        <v>28</v>
      </c>
      <c r="D6244" s="57">
        <v>68.19</v>
      </c>
      <c r="E6244" s="56">
        <v>70.400000000000006</v>
      </c>
    </row>
    <row r="6245" spans="1:5" ht="33.75" x14ac:dyDescent="0.25">
      <c r="A6245" s="51">
        <v>92385</v>
      </c>
      <c r="B6245" s="30" t="s">
        <v>14526</v>
      </c>
      <c r="C6245" s="31" t="s">
        <v>28</v>
      </c>
      <c r="D6245" s="57">
        <v>79.44</v>
      </c>
      <c r="E6245" s="56">
        <v>81.900000000000006</v>
      </c>
    </row>
    <row r="6246" spans="1:5" ht="33.75" x14ac:dyDescent="0.25">
      <c r="A6246" s="51">
        <v>92350</v>
      </c>
      <c r="B6246" s="30" t="s">
        <v>14527</v>
      </c>
      <c r="C6246" s="31" t="s">
        <v>28</v>
      </c>
      <c r="D6246" s="57">
        <v>106.78</v>
      </c>
      <c r="E6246" s="56">
        <v>109.85</v>
      </c>
    </row>
    <row r="6247" spans="1:5" ht="33.75" x14ac:dyDescent="0.25">
      <c r="A6247" s="51">
        <v>92387</v>
      </c>
      <c r="B6247" s="30" t="s">
        <v>14528</v>
      </c>
      <c r="C6247" s="31" t="s">
        <v>28</v>
      </c>
      <c r="D6247" s="57">
        <v>101.96</v>
      </c>
      <c r="E6247" s="56">
        <v>104.75</v>
      </c>
    </row>
    <row r="6248" spans="1:5" ht="33.75" x14ac:dyDescent="0.25">
      <c r="A6248" s="51">
        <v>92352</v>
      </c>
      <c r="B6248" s="30" t="s">
        <v>14529</v>
      </c>
      <c r="C6248" s="31" t="s">
        <v>28</v>
      </c>
      <c r="D6248" s="57">
        <v>161.08000000000001</v>
      </c>
      <c r="E6248" s="56">
        <v>164.35</v>
      </c>
    </row>
    <row r="6249" spans="1:5" ht="33.75" x14ac:dyDescent="0.25">
      <c r="A6249" s="51">
        <v>92389</v>
      </c>
      <c r="B6249" s="30" t="s">
        <v>14530</v>
      </c>
      <c r="C6249" s="31" t="s">
        <v>28</v>
      </c>
      <c r="D6249" s="57">
        <v>160.99</v>
      </c>
      <c r="E6249" s="56">
        <v>164.26</v>
      </c>
    </row>
    <row r="6250" spans="1:5" ht="33.75" x14ac:dyDescent="0.25">
      <c r="A6250" s="51">
        <v>92354</v>
      </c>
      <c r="B6250" s="30" t="s">
        <v>14531</v>
      </c>
      <c r="C6250" s="31" t="s">
        <v>28</v>
      </c>
      <c r="D6250" s="57">
        <v>213.18</v>
      </c>
      <c r="E6250" s="56">
        <v>216.65</v>
      </c>
    </row>
    <row r="6251" spans="1:5" ht="33.75" x14ac:dyDescent="0.25">
      <c r="A6251" s="51">
        <v>92699</v>
      </c>
      <c r="B6251" s="30" t="s">
        <v>14532</v>
      </c>
      <c r="C6251" s="31" t="s">
        <v>28</v>
      </c>
      <c r="D6251" s="57">
        <v>19.98</v>
      </c>
      <c r="E6251" s="56">
        <v>20.72</v>
      </c>
    </row>
    <row r="6252" spans="1:5" ht="33.75" x14ac:dyDescent="0.25">
      <c r="A6252" s="51">
        <v>92701</v>
      </c>
      <c r="B6252" s="30" t="s">
        <v>14533</v>
      </c>
      <c r="C6252" s="31" t="s">
        <v>28</v>
      </c>
      <c r="D6252" s="57">
        <v>32.57</v>
      </c>
      <c r="E6252" s="56">
        <v>33.85</v>
      </c>
    </row>
    <row r="6253" spans="1:5" ht="33.75" x14ac:dyDescent="0.25">
      <c r="A6253" s="51">
        <v>92703</v>
      </c>
      <c r="B6253" s="30" t="s">
        <v>14534</v>
      </c>
      <c r="C6253" s="31" t="s">
        <v>28</v>
      </c>
      <c r="D6253" s="57">
        <v>51.55</v>
      </c>
      <c r="E6253" s="56">
        <v>53.63</v>
      </c>
    </row>
    <row r="6254" spans="1:5" ht="33.75" x14ac:dyDescent="0.25">
      <c r="A6254" s="51">
        <v>92670</v>
      </c>
      <c r="B6254" s="30" t="s">
        <v>14535</v>
      </c>
      <c r="C6254" s="31" t="s">
        <v>28</v>
      </c>
      <c r="D6254" s="57">
        <v>38.24</v>
      </c>
      <c r="E6254" s="56">
        <v>39.520000000000003</v>
      </c>
    </row>
    <row r="6255" spans="1:5" ht="33.75" x14ac:dyDescent="0.25">
      <c r="A6255" s="51">
        <v>92672</v>
      </c>
      <c r="B6255" s="30" t="s">
        <v>14536</v>
      </c>
      <c r="C6255" s="31" t="s">
        <v>28</v>
      </c>
      <c r="D6255" s="57">
        <v>49.71</v>
      </c>
      <c r="E6255" s="56">
        <v>51.12</v>
      </c>
    </row>
    <row r="6256" spans="1:5" ht="33.75" x14ac:dyDescent="0.25">
      <c r="A6256" s="51">
        <v>92674</v>
      </c>
      <c r="B6256" s="30" t="s">
        <v>14537</v>
      </c>
      <c r="C6256" s="31" t="s">
        <v>28</v>
      </c>
      <c r="D6256" s="57">
        <v>60.71</v>
      </c>
      <c r="E6256" s="56">
        <v>62.27</v>
      </c>
    </row>
    <row r="6257" spans="1:5" ht="33.75" x14ac:dyDescent="0.25">
      <c r="A6257" s="51">
        <v>92676</v>
      </c>
      <c r="B6257" s="30" t="s">
        <v>14538</v>
      </c>
      <c r="C6257" s="31" t="s">
        <v>28</v>
      </c>
      <c r="D6257" s="57">
        <v>82.05</v>
      </c>
      <c r="E6257" s="56">
        <v>83.79</v>
      </c>
    </row>
    <row r="6258" spans="1:5" ht="33.75" x14ac:dyDescent="0.25">
      <c r="A6258" s="51">
        <v>92678</v>
      </c>
      <c r="B6258" s="30" t="s">
        <v>14539</v>
      </c>
      <c r="C6258" s="31" t="s">
        <v>28</v>
      </c>
      <c r="D6258" s="57">
        <v>129.51</v>
      </c>
      <c r="E6258" s="56">
        <v>131.54</v>
      </c>
    </row>
    <row r="6259" spans="1:5" ht="33.75" x14ac:dyDescent="0.25">
      <c r="A6259" s="51">
        <v>92636</v>
      </c>
      <c r="B6259" s="30" t="s">
        <v>14540</v>
      </c>
      <c r="C6259" s="31" t="s">
        <v>28</v>
      </c>
      <c r="D6259" s="57">
        <v>197.61</v>
      </c>
      <c r="E6259" s="56">
        <v>201.35</v>
      </c>
    </row>
    <row r="6260" spans="1:5" ht="33.75" x14ac:dyDescent="0.25">
      <c r="A6260" s="51">
        <v>92680</v>
      </c>
      <c r="B6260" s="30" t="s">
        <v>14541</v>
      </c>
      <c r="C6260" s="31" t="s">
        <v>28</v>
      </c>
      <c r="D6260" s="57">
        <v>173.18</v>
      </c>
      <c r="E6260" s="56">
        <v>175.46</v>
      </c>
    </row>
    <row r="6261" spans="1:5" ht="33.75" x14ac:dyDescent="0.25">
      <c r="A6261" s="51">
        <v>92382</v>
      </c>
      <c r="B6261" s="30" t="s">
        <v>14542</v>
      </c>
      <c r="C6261" s="31" t="s">
        <v>28</v>
      </c>
      <c r="D6261" s="57">
        <v>50.01</v>
      </c>
      <c r="E6261" s="56">
        <v>51.99</v>
      </c>
    </row>
    <row r="6262" spans="1:5" ht="33.75" x14ac:dyDescent="0.25">
      <c r="A6262" s="51">
        <v>92384</v>
      </c>
      <c r="B6262" s="30" t="s">
        <v>14543</v>
      </c>
      <c r="C6262" s="31" t="s">
        <v>28</v>
      </c>
      <c r="D6262" s="57">
        <v>63.1</v>
      </c>
      <c r="E6262" s="56">
        <v>65.31</v>
      </c>
    </row>
    <row r="6263" spans="1:5" ht="33.75" x14ac:dyDescent="0.25">
      <c r="A6263" s="51">
        <v>92386</v>
      </c>
      <c r="B6263" s="30" t="s">
        <v>14544</v>
      </c>
      <c r="C6263" s="31" t="s">
        <v>28</v>
      </c>
      <c r="D6263" s="57">
        <v>75.94</v>
      </c>
      <c r="E6263" s="56">
        <v>78.400000000000006</v>
      </c>
    </row>
    <row r="6264" spans="1:5" ht="33.75" x14ac:dyDescent="0.25">
      <c r="A6264" s="51">
        <v>92351</v>
      </c>
      <c r="B6264" s="30" t="s">
        <v>14545</v>
      </c>
      <c r="C6264" s="31" t="s">
        <v>28</v>
      </c>
      <c r="D6264" s="57">
        <v>104.4</v>
      </c>
      <c r="E6264" s="56">
        <v>107.47</v>
      </c>
    </row>
    <row r="6265" spans="1:5" ht="33.75" x14ac:dyDescent="0.25">
      <c r="A6265" s="51">
        <v>92388</v>
      </c>
      <c r="B6265" s="30" t="s">
        <v>14546</v>
      </c>
      <c r="C6265" s="31" t="s">
        <v>28</v>
      </c>
      <c r="D6265" s="57">
        <v>99.58</v>
      </c>
      <c r="E6265" s="56">
        <v>102.37</v>
      </c>
    </row>
    <row r="6266" spans="1:5" ht="33.75" x14ac:dyDescent="0.25">
      <c r="A6266" s="51">
        <v>92353</v>
      </c>
      <c r="B6266" s="30" t="s">
        <v>14547</v>
      </c>
      <c r="C6266" s="31" t="s">
        <v>28</v>
      </c>
      <c r="D6266" s="57">
        <v>150.59</v>
      </c>
      <c r="E6266" s="56">
        <v>153.86000000000001</v>
      </c>
    </row>
    <row r="6267" spans="1:5" ht="33.75" x14ac:dyDescent="0.25">
      <c r="A6267" s="51">
        <v>92390</v>
      </c>
      <c r="B6267" s="30" t="s">
        <v>14548</v>
      </c>
      <c r="C6267" s="31" t="s">
        <v>28</v>
      </c>
      <c r="D6267" s="57">
        <v>150.5</v>
      </c>
      <c r="E6267" s="56">
        <v>153.77000000000001</v>
      </c>
    </row>
    <row r="6268" spans="1:5" ht="33.75" x14ac:dyDescent="0.25">
      <c r="A6268" s="51">
        <v>92355</v>
      </c>
      <c r="B6268" s="30" t="s">
        <v>14549</v>
      </c>
      <c r="C6268" s="31" t="s">
        <v>28</v>
      </c>
      <c r="D6268" s="57">
        <v>192.98</v>
      </c>
      <c r="E6268" s="56">
        <v>196.45</v>
      </c>
    </row>
    <row r="6269" spans="1:5" ht="33.75" x14ac:dyDescent="0.25">
      <c r="A6269" s="51">
        <v>101925</v>
      </c>
      <c r="B6269" s="30" t="s">
        <v>14550</v>
      </c>
      <c r="C6269" s="31" t="s">
        <v>28</v>
      </c>
      <c r="D6269" s="57">
        <v>318.12</v>
      </c>
      <c r="E6269" s="56">
        <v>321.86</v>
      </c>
    </row>
    <row r="6270" spans="1:5" ht="33.75" x14ac:dyDescent="0.25">
      <c r="A6270" s="51">
        <v>101934</v>
      </c>
      <c r="B6270" s="30" t="s">
        <v>14551</v>
      </c>
      <c r="C6270" s="31" t="s">
        <v>28</v>
      </c>
      <c r="D6270" s="57">
        <v>329.05</v>
      </c>
      <c r="E6270" s="56">
        <v>333.44</v>
      </c>
    </row>
    <row r="6271" spans="1:5" ht="33.75" x14ac:dyDescent="0.25">
      <c r="A6271" s="51">
        <v>97541</v>
      </c>
      <c r="B6271" s="30" t="s">
        <v>14552</v>
      </c>
      <c r="C6271" s="31" t="s">
        <v>28</v>
      </c>
      <c r="D6271" s="57">
        <v>24.8</v>
      </c>
      <c r="E6271" s="56">
        <v>25.49</v>
      </c>
    </row>
    <row r="6272" spans="1:5" ht="33.75" x14ac:dyDescent="0.25">
      <c r="A6272" s="51">
        <v>97462</v>
      </c>
      <c r="B6272" s="30" t="s">
        <v>14553</v>
      </c>
      <c r="C6272" s="31" t="s">
        <v>28</v>
      </c>
      <c r="D6272" s="57">
        <v>28.14</v>
      </c>
      <c r="E6272" s="56">
        <v>28.71</v>
      </c>
    </row>
    <row r="6273" spans="1:5" ht="33.75" x14ac:dyDescent="0.25">
      <c r="A6273" s="51">
        <v>97544</v>
      </c>
      <c r="B6273" s="30" t="s">
        <v>14554</v>
      </c>
      <c r="C6273" s="31" t="s">
        <v>28</v>
      </c>
      <c r="D6273" s="57">
        <v>40.119999999999997</v>
      </c>
      <c r="E6273" s="56">
        <v>41.39</v>
      </c>
    </row>
    <row r="6274" spans="1:5" ht="33.75" x14ac:dyDescent="0.25">
      <c r="A6274" s="51">
        <v>97500</v>
      </c>
      <c r="B6274" s="30" t="s">
        <v>14555</v>
      </c>
      <c r="C6274" s="31" t="s">
        <v>28</v>
      </c>
      <c r="D6274" s="57">
        <v>26.52</v>
      </c>
      <c r="E6274" s="56">
        <v>27.01</v>
      </c>
    </row>
    <row r="6275" spans="1:5" ht="33.75" x14ac:dyDescent="0.25">
      <c r="A6275" s="51">
        <v>97465</v>
      </c>
      <c r="B6275" s="30" t="s">
        <v>14556</v>
      </c>
      <c r="C6275" s="31" t="s">
        <v>28</v>
      </c>
      <c r="D6275" s="57">
        <v>59.65</v>
      </c>
      <c r="E6275" s="56">
        <v>60.38</v>
      </c>
    </row>
    <row r="6276" spans="1:5" ht="33.75" x14ac:dyDescent="0.25">
      <c r="A6276" s="51">
        <v>97503</v>
      </c>
      <c r="B6276" s="30" t="s">
        <v>14557</v>
      </c>
      <c r="C6276" s="31" t="s">
        <v>28</v>
      </c>
      <c r="D6276" s="57">
        <v>56.6</v>
      </c>
      <c r="E6276" s="56">
        <v>57.13</v>
      </c>
    </row>
    <row r="6277" spans="1:5" ht="33.75" x14ac:dyDescent="0.25">
      <c r="A6277" s="51">
        <v>97468</v>
      </c>
      <c r="B6277" s="30" t="s">
        <v>14558</v>
      </c>
      <c r="C6277" s="31" t="s">
        <v>28</v>
      </c>
      <c r="D6277" s="57">
        <v>75.930000000000007</v>
      </c>
      <c r="E6277" s="56">
        <v>76.849999999999994</v>
      </c>
    </row>
    <row r="6278" spans="1:5" ht="33.75" x14ac:dyDescent="0.25">
      <c r="A6278" s="51">
        <v>97506</v>
      </c>
      <c r="B6278" s="30" t="s">
        <v>14559</v>
      </c>
      <c r="C6278" s="31" t="s">
        <v>28</v>
      </c>
      <c r="D6278" s="57">
        <v>71.06</v>
      </c>
      <c r="E6278" s="56">
        <v>71.69</v>
      </c>
    </row>
    <row r="6279" spans="1:5" ht="33.75" x14ac:dyDescent="0.25">
      <c r="A6279" s="51">
        <v>97444</v>
      </c>
      <c r="B6279" s="30" t="s">
        <v>14560</v>
      </c>
      <c r="C6279" s="31" t="s">
        <v>28</v>
      </c>
      <c r="D6279" s="57">
        <v>133.77000000000001</v>
      </c>
      <c r="E6279" s="56">
        <v>136.05000000000001</v>
      </c>
    </row>
    <row r="6280" spans="1:5" ht="33.75" x14ac:dyDescent="0.25">
      <c r="A6280" s="51">
        <v>97471</v>
      </c>
      <c r="B6280" s="30" t="s">
        <v>14561</v>
      </c>
      <c r="C6280" s="31" t="s">
        <v>28</v>
      </c>
      <c r="D6280" s="57">
        <v>114.28</v>
      </c>
      <c r="E6280" s="56">
        <v>115.42</v>
      </c>
    </row>
    <row r="6281" spans="1:5" ht="33.75" x14ac:dyDescent="0.25">
      <c r="A6281" s="51">
        <v>97509</v>
      </c>
      <c r="B6281" s="30" t="s">
        <v>14562</v>
      </c>
      <c r="C6281" s="31" t="s">
        <v>28</v>
      </c>
      <c r="D6281" s="57">
        <v>107.25</v>
      </c>
      <c r="E6281" s="56">
        <v>107.97</v>
      </c>
    </row>
    <row r="6282" spans="1:5" ht="33.75" x14ac:dyDescent="0.25">
      <c r="A6282" s="51">
        <v>97447</v>
      </c>
      <c r="B6282" s="30" t="s">
        <v>14563</v>
      </c>
      <c r="C6282" s="31" t="s">
        <v>28</v>
      </c>
      <c r="D6282" s="57">
        <v>230.3</v>
      </c>
      <c r="E6282" s="56">
        <v>232.62</v>
      </c>
    </row>
    <row r="6283" spans="1:5" ht="33.75" x14ac:dyDescent="0.25">
      <c r="A6283" s="51">
        <v>97475</v>
      </c>
      <c r="B6283" s="30" t="s">
        <v>14564</v>
      </c>
      <c r="C6283" s="31" t="s">
        <v>28</v>
      </c>
      <c r="D6283" s="57">
        <v>215.15</v>
      </c>
      <c r="E6283" s="56">
        <v>216.6</v>
      </c>
    </row>
    <row r="6284" spans="1:5" ht="33.75" x14ac:dyDescent="0.25">
      <c r="A6284" s="51">
        <v>97512</v>
      </c>
      <c r="B6284" s="30" t="s">
        <v>14565</v>
      </c>
      <c r="C6284" s="31" t="s">
        <v>28</v>
      </c>
      <c r="D6284" s="57">
        <v>205.1</v>
      </c>
      <c r="E6284" s="56">
        <v>205.94</v>
      </c>
    </row>
    <row r="6285" spans="1:5" ht="33.75" x14ac:dyDescent="0.25">
      <c r="A6285" s="51">
        <v>97450</v>
      </c>
      <c r="B6285" s="30" t="s">
        <v>14566</v>
      </c>
      <c r="C6285" s="31" t="s">
        <v>28</v>
      </c>
      <c r="D6285" s="57">
        <v>298.66000000000003</v>
      </c>
      <c r="E6285" s="56">
        <v>301.06</v>
      </c>
    </row>
    <row r="6286" spans="1:5" ht="33.75" x14ac:dyDescent="0.25">
      <c r="A6286" s="51">
        <v>97478</v>
      </c>
      <c r="B6286" s="30" t="s">
        <v>14567</v>
      </c>
      <c r="C6286" s="31" t="s">
        <v>28</v>
      </c>
      <c r="D6286" s="57">
        <v>288.73</v>
      </c>
      <c r="E6286" s="56">
        <v>290.54000000000002</v>
      </c>
    </row>
    <row r="6287" spans="1:5" ht="33.75" x14ac:dyDescent="0.25">
      <c r="A6287" s="51">
        <v>97515</v>
      </c>
      <c r="B6287" s="30" t="s">
        <v>14568</v>
      </c>
      <c r="C6287" s="31" t="s">
        <v>28</v>
      </c>
      <c r="D6287" s="57">
        <v>275.05</v>
      </c>
      <c r="E6287" s="56">
        <v>276.05</v>
      </c>
    </row>
    <row r="6288" spans="1:5" ht="33.75" x14ac:dyDescent="0.25">
      <c r="A6288" s="51">
        <v>92928</v>
      </c>
      <c r="B6288" s="30" t="s">
        <v>14569</v>
      </c>
      <c r="C6288" s="31" t="s">
        <v>28</v>
      </c>
      <c r="D6288" s="57">
        <v>52.11</v>
      </c>
      <c r="E6288" s="56">
        <v>53.67</v>
      </c>
    </row>
    <row r="6289" spans="1:5" ht="33.75" x14ac:dyDescent="0.25">
      <c r="A6289" s="51">
        <v>92943</v>
      </c>
      <c r="B6289" s="30" t="s">
        <v>14570</v>
      </c>
      <c r="C6289" s="31" t="s">
        <v>28</v>
      </c>
      <c r="D6289" s="57">
        <v>42.57</v>
      </c>
      <c r="E6289" s="56">
        <v>43.56</v>
      </c>
    </row>
    <row r="6290" spans="1:5" ht="33.75" x14ac:dyDescent="0.25">
      <c r="A6290" s="51">
        <v>92929</v>
      </c>
      <c r="B6290" s="30" t="s">
        <v>14571</v>
      </c>
      <c r="C6290" s="31" t="s">
        <v>28</v>
      </c>
      <c r="D6290" s="57">
        <v>50.8</v>
      </c>
      <c r="E6290" s="56">
        <v>52.28</v>
      </c>
    </row>
    <row r="6291" spans="1:5" ht="33.75" x14ac:dyDescent="0.25">
      <c r="A6291" s="51">
        <v>92944</v>
      </c>
      <c r="B6291" s="30" t="s">
        <v>14572</v>
      </c>
      <c r="C6291" s="31" t="s">
        <v>28</v>
      </c>
      <c r="D6291" s="57">
        <v>41.8</v>
      </c>
      <c r="E6291" s="56">
        <v>42.75</v>
      </c>
    </row>
    <row r="6292" spans="1:5" ht="33.75" x14ac:dyDescent="0.25">
      <c r="A6292" s="51">
        <v>92930</v>
      </c>
      <c r="B6292" s="30" t="s">
        <v>14573</v>
      </c>
      <c r="C6292" s="31" t="s">
        <v>28</v>
      </c>
      <c r="D6292" s="57">
        <v>49.86</v>
      </c>
      <c r="E6292" s="56">
        <v>51.29</v>
      </c>
    </row>
    <row r="6293" spans="1:5" ht="33.75" x14ac:dyDescent="0.25">
      <c r="A6293" s="51">
        <v>92945</v>
      </c>
      <c r="B6293" s="30" t="s">
        <v>14574</v>
      </c>
      <c r="C6293" s="31" t="s">
        <v>28</v>
      </c>
      <c r="D6293" s="57">
        <v>41.24</v>
      </c>
      <c r="E6293" s="56">
        <v>42.16</v>
      </c>
    </row>
    <row r="6294" spans="1:5" ht="33.75" x14ac:dyDescent="0.25">
      <c r="A6294" s="51">
        <v>92925</v>
      </c>
      <c r="B6294" s="30" t="s">
        <v>14575</v>
      </c>
      <c r="C6294" s="31" t="s">
        <v>28</v>
      </c>
      <c r="D6294" s="57">
        <v>44.9</v>
      </c>
      <c r="E6294" s="56">
        <v>46.29</v>
      </c>
    </row>
    <row r="6295" spans="1:5" ht="33.75" x14ac:dyDescent="0.25">
      <c r="A6295" s="51">
        <v>92940</v>
      </c>
      <c r="B6295" s="30" t="s">
        <v>14576</v>
      </c>
      <c r="C6295" s="31" t="s">
        <v>28</v>
      </c>
      <c r="D6295" s="57">
        <v>36.51</v>
      </c>
      <c r="E6295" s="56">
        <v>37.409999999999997</v>
      </c>
    </row>
    <row r="6296" spans="1:5" ht="33.75" x14ac:dyDescent="0.25">
      <c r="A6296" s="51">
        <v>92926</v>
      </c>
      <c r="B6296" s="30" t="s">
        <v>14577</v>
      </c>
      <c r="C6296" s="31" t="s">
        <v>28</v>
      </c>
      <c r="D6296" s="57">
        <v>43.02</v>
      </c>
      <c r="E6296" s="56">
        <v>44.31</v>
      </c>
    </row>
    <row r="6297" spans="1:5" ht="33.75" x14ac:dyDescent="0.25">
      <c r="A6297" s="51">
        <v>92941</v>
      </c>
      <c r="B6297" s="30" t="s">
        <v>14578</v>
      </c>
      <c r="C6297" s="31" t="s">
        <v>28</v>
      </c>
      <c r="D6297" s="57">
        <v>35.4</v>
      </c>
      <c r="E6297" s="56">
        <v>36.24</v>
      </c>
    </row>
    <row r="6298" spans="1:5" ht="33.75" x14ac:dyDescent="0.25">
      <c r="A6298" s="51">
        <v>92927</v>
      </c>
      <c r="B6298" s="30" t="s">
        <v>14579</v>
      </c>
      <c r="C6298" s="31" t="s">
        <v>28</v>
      </c>
      <c r="D6298" s="57">
        <v>43.96</v>
      </c>
      <c r="E6298" s="56">
        <v>45.3</v>
      </c>
    </row>
    <row r="6299" spans="1:5" ht="33.75" x14ac:dyDescent="0.25">
      <c r="A6299" s="51">
        <v>92942</v>
      </c>
      <c r="B6299" s="30" t="s">
        <v>14580</v>
      </c>
      <c r="C6299" s="31" t="s">
        <v>28</v>
      </c>
      <c r="D6299" s="57">
        <v>35.950000000000003</v>
      </c>
      <c r="E6299" s="56">
        <v>36.82</v>
      </c>
    </row>
    <row r="6300" spans="1:5" ht="33.75" x14ac:dyDescent="0.25">
      <c r="A6300" s="51">
        <v>92918</v>
      </c>
      <c r="B6300" s="30" t="s">
        <v>14581</v>
      </c>
      <c r="C6300" s="31" t="s">
        <v>28</v>
      </c>
      <c r="D6300" s="57">
        <v>34.57</v>
      </c>
      <c r="E6300" s="56">
        <v>35.78</v>
      </c>
    </row>
    <row r="6301" spans="1:5" ht="33.75" x14ac:dyDescent="0.25">
      <c r="A6301" s="51">
        <v>92938</v>
      </c>
      <c r="B6301" s="30" t="s">
        <v>14582</v>
      </c>
      <c r="C6301" s="31" t="s">
        <v>28</v>
      </c>
      <c r="D6301" s="57">
        <v>27.49</v>
      </c>
      <c r="E6301" s="56">
        <v>28.28</v>
      </c>
    </row>
    <row r="6302" spans="1:5" ht="33.75" x14ac:dyDescent="0.25">
      <c r="A6302" s="51">
        <v>92920</v>
      </c>
      <c r="B6302" s="30" t="s">
        <v>14583</v>
      </c>
      <c r="C6302" s="31" t="s">
        <v>28</v>
      </c>
      <c r="D6302" s="57">
        <v>35.76</v>
      </c>
      <c r="E6302" s="56">
        <v>37.04</v>
      </c>
    </row>
    <row r="6303" spans="1:5" ht="33.75" x14ac:dyDescent="0.25">
      <c r="A6303" s="51">
        <v>92939</v>
      </c>
      <c r="B6303" s="30" t="s">
        <v>14584</v>
      </c>
      <c r="C6303" s="31" t="s">
        <v>28</v>
      </c>
      <c r="D6303" s="57">
        <v>28.3</v>
      </c>
      <c r="E6303" s="56">
        <v>29.13</v>
      </c>
    </row>
    <row r="6304" spans="1:5" ht="33.75" x14ac:dyDescent="0.25">
      <c r="A6304" s="51">
        <v>92910</v>
      </c>
      <c r="B6304" s="30" t="s">
        <v>14585</v>
      </c>
      <c r="C6304" s="31" t="s">
        <v>28</v>
      </c>
      <c r="D6304" s="57">
        <v>106.86</v>
      </c>
      <c r="E6304" s="56">
        <v>108.93</v>
      </c>
    </row>
    <row r="6305" spans="1:5" ht="33.75" x14ac:dyDescent="0.25">
      <c r="A6305" s="51">
        <v>92934</v>
      </c>
      <c r="B6305" s="30" t="s">
        <v>14586</v>
      </c>
      <c r="C6305" s="31" t="s">
        <v>28</v>
      </c>
      <c r="D6305" s="57">
        <v>104.17</v>
      </c>
      <c r="E6305" s="56">
        <v>106.07</v>
      </c>
    </row>
    <row r="6306" spans="1:5" ht="33.75" x14ac:dyDescent="0.25">
      <c r="A6306" s="51">
        <v>92949</v>
      </c>
      <c r="B6306" s="30" t="s">
        <v>14587</v>
      </c>
      <c r="C6306" s="31" t="s">
        <v>28</v>
      </c>
      <c r="D6306" s="57">
        <v>92.1</v>
      </c>
      <c r="E6306" s="56">
        <v>93.29</v>
      </c>
    </row>
    <row r="6307" spans="1:5" ht="33.75" x14ac:dyDescent="0.25">
      <c r="A6307" s="51">
        <v>92911</v>
      </c>
      <c r="B6307" s="30" t="s">
        <v>14588</v>
      </c>
      <c r="C6307" s="31" t="s">
        <v>28</v>
      </c>
      <c r="D6307" s="57">
        <v>107.66</v>
      </c>
      <c r="E6307" s="56">
        <v>109.78</v>
      </c>
    </row>
    <row r="6308" spans="1:5" ht="33.75" x14ac:dyDescent="0.25">
      <c r="A6308" s="51">
        <v>92935</v>
      </c>
      <c r="B6308" s="30" t="s">
        <v>14589</v>
      </c>
      <c r="C6308" s="31" t="s">
        <v>28</v>
      </c>
      <c r="D6308" s="57">
        <v>106.03</v>
      </c>
      <c r="E6308" s="56">
        <v>108.05</v>
      </c>
    </row>
    <row r="6309" spans="1:5" ht="33.75" x14ac:dyDescent="0.25">
      <c r="A6309" s="51">
        <v>92950</v>
      </c>
      <c r="B6309" s="30" t="s">
        <v>14590</v>
      </c>
      <c r="C6309" s="31" t="s">
        <v>28</v>
      </c>
      <c r="D6309" s="57">
        <v>93.19</v>
      </c>
      <c r="E6309" s="56">
        <v>94.45</v>
      </c>
    </row>
    <row r="6310" spans="1:5" ht="33.75" x14ac:dyDescent="0.25">
      <c r="A6310" s="51">
        <v>92907</v>
      </c>
      <c r="B6310" s="30" t="s">
        <v>14591</v>
      </c>
      <c r="C6310" s="31" t="s">
        <v>28</v>
      </c>
      <c r="D6310" s="57">
        <v>74.98</v>
      </c>
      <c r="E6310" s="56">
        <v>76.98</v>
      </c>
    </row>
    <row r="6311" spans="1:5" ht="33.75" x14ac:dyDescent="0.25">
      <c r="A6311" s="51">
        <v>92931</v>
      </c>
      <c r="B6311" s="30" t="s">
        <v>14592</v>
      </c>
      <c r="C6311" s="31" t="s">
        <v>28</v>
      </c>
      <c r="D6311" s="57">
        <v>70.72</v>
      </c>
      <c r="E6311" s="56">
        <v>72.459999999999994</v>
      </c>
    </row>
    <row r="6312" spans="1:5" ht="33.75" x14ac:dyDescent="0.25">
      <c r="A6312" s="51">
        <v>92946</v>
      </c>
      <c r="B6312" s="30" t="s">
        <v>14593</v>
      </c>
      <c r="C6312" s="31" t="s">
        <v>28</v>
      </c>
      <c r="D6312" s="57">
        <v>59.79</v>
      </c>
      <c r="E6312" s="56">
        <v>60.89</v>
      </c>
    </row>
    <row r="6313" spans="1:5" ht="33.75" x14ac:dyDescent="0.25">
      <c r="A6313" s="51">
        <v>92908</v>
      </c>
      <c r="B6313" s="30" t="s">
        <v>14594</v>
      </c>
      <c r="C6313" s="31" t="s">
        <v>28</v>
      </c>
      <c r="D6313" s="57">
        <v>74.349999999999994</v>
      </c>
      <c r="E6313" s="56">
        <v>76.319999999999993</v>
      </c>
    </row>
    <row r="6314" spans="1:5" ht="33.75" x14ac:dyDescent="0.25">
      <c r="A6314" s="51">
        <v>92932</v>
      </c>
      <c r="B6314" s="30" t="s">
        <v>14595</v>
      </c>
      <c r="C6314" s="31" t="s">
        <v>28</v>
      </c>
      <c r="D6314" s="57">
        <v>69.260000000000005</v>
      </c>
      <c r="E6314" s="56">
        <v>70.92</v>
      </c>
    </row>
    <row r="6315" spans="1:5" ht="33.75" x14ac:dyDescent="0.25">
      <c r="A6315" s="51">
        <v>92947</v>
      </c>
      <c r="B6315" s="30" t="s">
        <v>14596</v>
      </c>
      <c r="C6315" s="31" t="s">
        <v>28</v>
      </c>
      <c r="D6315" s="57">
        <v>58.95</v>
      </c>
      <c r="E6315" s="56">
        <v>60</v>
      </c>
    </row>
    <row r="6316" spans="1:5" ht="33.75" x14ac:dyDescent="0.25">
      <c r="A6316" s="51">
        <v>92909</v>
      </c>
      <c r="B6316" s="30" t="s">
        <v>14597</v>
      </c>
      <c r="C6316" s="31" t="s">
        <v>28</v>
      </c>
      <c r="D6316" s="57">
        <v>73.78</v>
      </c>
      <c r="E6316" s="56">
        <v>75.709999999999994</v>
      </c>
    </row>
    <row r="6317" spans="1:5" ht="33.75" x14ac:dyDescent="0.25">
      <c r="A6317" s="51">
        <v>92933</v>
      </c>
      <c r="B6317" s="30" t="s">
        <v>14598</v>
      </c>
      <c r="C6317" s="31" t="s">
        <v>28</v>
      </c>
      <c r="D6317" s="57">
        <v>67.94</v>
      </c>
      <c r="E6317" s="56">
        <v>69.540000000000006</v>
      </c>
    </row>
    <row r="6318" spans="1:5" ht="33.75" x14ac:dyDescent="0.25">
      <c r="A6318" s="51">
        <v>92948</v>
      </c>
      <c r="B6318" s="30" t="s">
        <v>14599</v>
      </c>
      <c r="C6318" s="31" t="s">
        <v>28</v>
      </c>
      <c r="D6318" s="57">
        <v>58.17</v>
      </c>
      <c r="E6318" s="56">
        <v>59.18</v>
      </c>
    </row>
    <row r="6319" spans="1:5" ht="33.75" x14ac:dyDescent="0.25">
      <c r="A6319" s="51">
        <v>92912</v>
      </c>
      <c r="B6319" s="30" t="s">
        <v>14600</v>
      </c>
      <c r="C6319" s="31" t="s">
        <v>28</v>
      </c>
      <c r="D6319" s="57">
        <v>145.38999999999999</v>
      </c>
      <c r="E6319" s="56">
        <v>147.52000000000001</v>
      </c>
    </row>
    <row r="6320" spans="1:5" ht="33.75" x14ac:dyDescent="0.25">
      <c r="A6320" s="51">
        <v>92913</v>
      </c>
      <c r="B6320" s="30" t="s">
        <v>14601</v>
      </c>
      <c r="C6320" s="31" t="s">
        <v>28</v>
      </c>
      <c r="D6320" s="57">
        <v>147.41999999999999</v>
      </c>
      <c r="E6320" s="56">
        <v>149.66</v>
      </c>
    </row>
    <row r="6321" spans="1:5" ht="33.75" x14ac:dyDescent="0.25">
      <c r="A6321" s="51">
        <v>92936</v>
      </c>
      <c r="B6321" s="30" t="s">
        <v>14602</v>
      </c>
      <c r="C6321" s="31" t="s">
        <v>28</v>
      </c>
      <c r="D6321" s="57">
        <v>148.94</v>
      </c>
      <c r="E6321" s="56">
        <v>151.28</v>
      </c>
    </row>
    <row r="6322" spans="1:5" ht="33.75" x14ac:dyDescent="0.25">
      <c r="A6322" s="51">
        <v>92951</v>
      </c>
      <c r="B6322" s="30" t="s">
        <v>14603</v>
      </c>
      <c r="C6322" s="31" t="s">
        <v>28</v>
      </c>
      <c r="D6322" s="57">
        <v>133.79</v>
      </c>
      <c r="E6322" s="56">
        <v>135.22999999999999</v>
      </c>
    </row>
    <row r="6323" spans="1:5" ht="33.75" x14ac:dyDescent="0.25">
      <c r="A6323" s="51">
        <v>92914</v>
      </c>
      <c r="B6323" s="30" t="s">
        <v>14604</v>
      </c>
      <c r="C6323" s="31" t="s">
        <v>28</v>
      </c>
      <c r="D6323" s="57">
        <v>146.19999999999999</v>
      </c>
      <c r="E6323" s="56">
        <v>148.38999999999999</v>
      </c>
    </row>
    <row r="6324" spans="1:5" ht="33.75" x14ac:dyDescent="0.25">
      <c r="A6324" s="51">
        <v>92937</v>
      </c>
      <c r="B6324" s="30" t="s">
        <v>14605</v>
      </c>
      <c r="C6324" s="31" t="s">
        <v>28</v>
      </c>
      <c r="D6324" s="57">
        <v>146.13999999999999</v>
      </c>
      <c r="E6324" s="56">
        <v>148.32</v>
      </c>
    </row>
    <row r="6325" spans="1:5" ht="33.75" x14ac:dyDescent="0.25">
      <c r="A6325" s="51">
        <v>92952</v>
      </c>
      <c r="B6325" s="30" t="s">
        <v>14606</v>
      </c>
      <c r="C6325" s="31" t="s">
        <v>28</v>
      </c>
      <c r="D6325" s="57">
        <v>132.15</v>
      </c>
      <c r="E6325" s="56">
        <v>133.5</v>
      </c>
    </row>
    <row r="6326" spans="1:5" ht="33.75" x14ac:dyDescent="0.25">
      <c r="A6326" s="51">
        <v>92953</v>
      </c>
      <c r="B6326" s="30" t="s">
        <v>14607</v>
      </c>
      <c r="C6326" s="31" t="s">
        <v>28</v>
      </c>
      <c r="D6326" s="57">
        <v>21.56</v>
      </c>
      <c r="E6326" s="56">
        <v>22.23</v>
      </c>
    </row>
    <row r="6327" spans="1:5" ht="33.75" x14ac:dyDescent="0.25">
      <c r="A6327" s="51">
        <v>101921</v>
      </c>
      <c r="B6327" s="30" t="s">
        <v>14608</v>
      </c>
      <c r="C6327" s="31" t="s">
        <v>28</v>
      </c>
      <c r="D6327" s="57">
        <v>228.02</v>
      </c>
      <c r="E6327" s="56">
        <v>230.36</v>
      </c>
    </row>
    <row r="6328" spans="1:5" ht="33.75" x14ac:dyDescent="0.25">
      <c r="A6328" s="51">
        <v>101930</v>
      </c>
      <c r="B6328" s="30" t="s">
        <v>14609</v>
      </c>
      <c r="C6328" s="31" t="s">
        <v>28</v>
      </c>
      <c r="D6328" s="57">
        <v>231.64</v>
      </c>
      <c r="E6328" s="56">
        <v>234.19</v>
      </c>
    </row>
    <row r="6329" spans="1:5" ht="33.75" x14ac:dyDescent="0.25">
      <c r="A6329" s="51">
        <v>101922</v>
      </c>
      <c r="B6329" s="30" t="s">
        <v>14610</v>
      </c>
      <c r="C6329" s="31" t="s">
        <v>28</v>
      </c>
      <c r="D6329" s="57">
        <v>226.82</v>
      </c>
      <c r="E6329" s="56">
        <v>229.08</v>
      </c>
    </row>
    <row r="6330" spans="1:5" ht="33.75" x14ac:dyDescent="0.25">
      <c r="A6330" s="51">
        <v>101931</v>
      </c>
      <c r="B6330" s="30" t="s">
        <v>14611</v>
      </c>
      <c r="C6330" s="31" t="s">
        <v>28</v>
      </c>
      <c r="D6330" s="57">
        <v>228.85</v>
      </c>
      <c r="E6330" s="56">
        <v>231.24</v>
      </c>
    </row>
    <row r="6331" spans="1:5" ht="33.75" x14ac:dyDescent="0.25">
      <c r="A6331" s="51">
        <v>101923</v>
      </c>
      <c r="B6331" s="30" t="s">
        <v>14612</v>
      </c>
      <c r="C6331" s="31" t="s">
        <v>28</v>
      </c>
      <c r="D6331" s="57">
        <v>229.22</v>
      </c>
      <c r="E6331" s="56">
        <v>231.63</v>
      </c>
    </row>
    <row r="6332" spans="1:5" ht="33.75" x14ac:dyDescent="0.25">
      <c r="A6332" s="51">
        <v>101932</v>
      </c>
      <c r="B6332" s="30" t="s">
        <v>14613</v>
      </c>
      <c r="C6332" s="31" t="s">
        <v>28</v>
      </c>
      <c r="D6332" s="57">
        <v>234.41</v>
      </c>
      <c r="E6332" s="56">
        <v>237.12</v>
      </c>
    </row>
    <row r="6333" spans="1:5" ht="33.75" x14ac:dyDescent="0.25">
      <c r="A6333" s="51">
        <v>97537</v>
      </c>
      <c r="B6333" s="30" t="s">
        <v>14614</v>
      </c>
      <c r="C6333" s="31" t="s">
        <v>28</v>
      </c>
      <c r="D6333" s="57">
        <v>24.76</v>
      </c>
      <c r="E6333" s="56">
        <v>25.26</v>
      </c>
    </row>
    <row r="6334" spans="1:5" ht="33.75" x14ac:dyDescent="0.25">
      <c r="A6334" s="51">
        <v>97540</v>
      </c>
      <c r="B6334" s="30" t="s">
        <v>14615</v>
      </c>
      <c r="C6334" s="31" t="s">
        <v>28</v>
      </c>
      <c r="D6334" s="57">
        <v>32.99</v>
      </c>
      <c r="E6334" s="56">
        <v>33.86</v>
      </c>
    </row>
    <row r="6335" spans="1:5" ht="33.75" x14ac:dyDescent="0.25">
      <c r="A6335" s="51">
        <v>97543</v>
      </c>
      <c r="B6335" s="30" t="s">
        <v>14616</v>
      </c>
      <c r="C6335" s="31" t="s">
        <v>28</v>
      </c>
      <c r="D6335" s="57">
        <v>53.32</v>
      </c>
      <c r="E6335" s="56">
        <v>55.01</v>
      </c>
    </row>
    <row r="6336" spans="1:5" ht="33.75" x14ac:dyDescent="0.25">
      <c r="A6336" s="51">
        <v>97461</v>
      </c>
      <c r="B6336" s="30" t="s">
        <v>14617</v>
      </c>
      <c r="C6336" s="31" t="s">
        <v>28</v>
      </c>
      <c r="D6336" s="57">
        <v>35.340000000000003</v>
      </c>
      <c r="E6336" s="56">
        <v>35.99</v>
      </c>
    </row>
    <row r="6337" spans="1:5" ht="33.75" x14ac:dyDescent="0.25">
      <c r="A6337" s="51">
        <v>97499</v>
      </c>
      <c r="B6337" s="30" t="s">
        <v>14618</v>
      </c>
      <c r="C6337" s="31" t="s">
        <v>28</v>
      </c>
      <c r="D6337" s="57">
        <v>33.119999999999997</v>
      </c>
      <c r="E6337" s="56">
        <v>33.630000000000003</v>
      </c>
    </row>
    <row r="6338" spans="1:5" ht="33.75" x14ac:dyDescent="0.25">
      <c r="A6338" s="51">
        <v>97464</v>
      </c>
      <c r="B6338" s="30" t="s">
        <v>14619</v>
      </c>
      <c r="C6338" s="31" t="s">
        <v>28</v>
      </c>
      <c r="D6338" s="57">
        <v>50.94</v>
      </c>
      <c r="E6338" s="56">
        <v>51.77</v>
      </c>
    </row>
    <row r="6339" spans="1:5" ht="33.75" x14ac:dyDescent="0.25">
      <c r="A6339" s="51">
        <v>97502</v>
      </c>
      <c r="B6339" s="30" t="s">
        <v>14620</v>
      </c>
      <c r="C6339" s="31" t="s">
        <v>28</v>
      </c>
      <c r="D6339" s="57">
        <v>47.05</v>
      </c>
      <c r="E6339" s="56">
        <v>47.63</v>
      </c>
    </row>
    <row r="6340" spans="1:5" ht="33.75" x14ac:dyDescent="0.25">
      <c r="A6340" s="51">
        <v>97467</v>
      </c>
      <c r="B6340" s="30" t="s">
        <v>14621</v>
      </c>
      <c r="C6340" s="31" t="s">
        <v>28</v>
      </c>
      <c r="D6340" s="57">
        <v>64.569999999999993</v>
      </c>
      <c r="E6340" s="56">
        <v>65.58</v>
      </c>
    </row>
    <row r="6341" spans="1:5" ht="33.75" x14ac:dyDescent="0.25">
      <c r="A6341" s="51">
        <v>97505</v>
      </c>
      <c r="B6341" s="30" t="s">
        <v>14622</v>
      </c>
      <c r="C6341" s="31" t="s">
        <v>28</v>
      </c>
      <c r="D6341" s="57">
        <v>58.74</v>
      </c>
      <c r="E6341" s="56">
        <v>59.4</v>
      </c>
    </row>
    <row r="6342" spans="1:5" ht="22.5" x14ac:dyDescent="0.25">
      <c r="A6342" s="51">
        <v>97443</v>
      </c>
      <c r="B6342" s="30" t="s">
        <v>14623</v>
      </c>
      <c r="C6342" s="31" t="s">
        <v>28</v>
      </c>
      <c r="D6342" s="57">
        <v>113.54</v>
      </c>
      <c r="E6342" s="56">
        <v>115.83</v>
      </c>
    </row>
    <row r="6343" spans="1:5" ht="33.75" x14ac:dyDescent="0.25">
      <c r="A6343" s="51">
        <v>97470</v>
      </c>
      <c r="B6343" s="30" t="s">
        <v>14624</v>
      </c>
      <c r="C6343" s="31" t="s">
        <v>28</v>
      </c>
      <c r="D6343" s="57">
        <v>95.78</v>
      </c>
      <c r="E6343" s="56">
        <v>97.04</v>
      </c>
    </row>
    <row r="6344" spans="1:5" ht="33.75" x14ac:dyDescent="0.25">
      <c r="A6344" s="51">
        <v>97508</v>
      </c>
      <c r="B6344" s="30" t="s">
        <v>14625</v>
      </c>
      <c r="C6344" s="31" t="s">
        <v>28</v>
      </c>
      <c r="D6344" s="57">
        <v>87.54</v>
      </c>
      <c r="E6344" s="56">
        <v>88.31</v>
      </c>
    </row>
    <row r="6345" spans="1:5" ht="22.5" x14ac:dyDescent="0.25">
      <c r="A6345" s="51">
        <v>97446</v>
      </c>
      <c r="B6345" s="30" t="s">
        <v>14626</v>
      </c>
      <c r="C6345" s="31" t="s">
        <v>28</v>
      </c>
      <c r="D6345" s="57">
        <v>189.32</v>
      </c>
      <c r="E6345" s="56">
        <v>191.66</v>
      </c>
    </row>
    <row r="6346" spans="1:5" ht="33.75" x14ac:dyDescent="0.25">
      <c r="A6346" s="51">
        <v>97474</v>
      </c>
      <c r="B6346" s="30" t="s">
        <v>14627</v>
      </c>
      <c r="C6346" s="31" t="s">
        <v>28</v>
      </c>
      <c r="D6346" s="57">
        <v>176.78</v>
      </c>
      <c r="E6346" s="56">
        <v>178.39</v>
      </c>
    </row>
    <row r="6347" spans="1:5" ht="33.75" x14ac:dyDescent="0.25">
      <c r="A6347" s="51">
        <v>97511</v>
      </c>
      <c r="B6347" s="30" t="s">
        <v>14628</v>
      </c>
      <c r="C6347" s="31" t="s">
        <v>28</v>
      </c>
      <c r="D6347" s="57">
        <v>164.9</v>
      </c>
      <c r="E6347" s="56">
        <v>165.84</v>
      </c>
    </row>
    <row r="6348" spans="1:5" ht="22.5" x14ac:dyDescent="0.25">
      <c r="A6348" s="51">
        <v>97449</v>
      </c>
      <c r="B6348" s="30" t="s">
        <v>14629</v>
      </c>
      <c r="C6348" s="31" t="s">
        <v>28</v>
      </c>
      <c r="D6348" s="57">
        <v>243.07</v>
      </c>
      <c r="E6348" s="56">
        <v>245.47</v>
      </c>
    </row>
    <row r="6349" spans="1:5" ht="33.75" x14ac:dyDescent="0.25">
      <c r="A6349" s="51">
        <v>97477</v>
      </c>
      <c r="B6349" s="30" t="s">
        <v>14630</v>
      </c>
      <c r="C6349" s="31" t="s">
        <v>28</v>
      </c>
      <c r="D6349" s="57">
        <v>235.72</v>
      </c>
      <c r="E6349" s="56">
        <v>237.71</v>
      </c>
    </row>
    <row r="6350" spans="1:5" ht="33.75" x14ac:dyDescent="0.25">
      <c r="A6350" s="51">
        <v>97514</v>
      </c>
      <c r="B6350" s="30" t="s">
        <v>14631</v>
      </c>
      <c r="C6350" s="31" t="s">
        <v>28</v>
      </c>
      <c r="D6350" s="57">
        <v>220.23</v>
      </c>
      <c r="E6350" s="56">
        <v>221.31</v>
      </c>
    </row>
    <row r="6351" spans="1:5" ht="33.75" x14ac:dyDescent="0.25">
      <c r="A6351" s="51">
        <v>101920</v>
      </c>
      <c r="B6351" s="30" t="s">
        <v>14632</v>
      </c>
      <c r="C6351" s="31" t="s">
        <v>28</v>
      </c>
      <c r="D6351" s="57">
        <v>202.11</v>
      </c>
      <c r="E6351" s="56">
        <v>204.6</v>
      </c>
    </row>
    <row r="6352" spans="1:5" ht="33.75" x14ac:dyDescent="0.25">
      <c r="A6352" s="51">
        <v>101929</v>
      </c>
      <c r="B6352" s="30" t="s">
        <v>14633</v>
      </c>
      <c r="C6352" s="31" t="s">
        <v>28</v>
      </c>
      <c r="D6352" s="57">
        <v>209.4</v>
      </c>
      <c r="E6352" s="56">
        <v>212.33</v>
      </c>
    </row>
    <row r="6353" spans="1:5" ht="33.75" x14ac:dyDescent="0.25">
      <c r="A6353" s="51">
        <v>92693</v>
      </c>
      <c r="B6353" s="30" t="s">
        <v>14634</v>
      </c>
      <c r="C6353" s="31" t="s">
        <v>28</v>
      </c>
      <c r="D6353" s="57">
        <v>14.87</v>
      </c>
      <c r="E6353" s="56">
        <v>15.37</v>
      </c>
    </row>
    <row r="6354" spans="1:5" ht="33.75" x14ac:dyDescent="0.25">
      <c r="A6354" s="51">
        <v>92695</v>
      </c>
      <c r="B6354" s="30" t="s">
        <v>14635</v>
      </c>
      <c r="C6354" s="31" t="s">
        <v>28</v>
      </c>
      <c r="D6354" s="57">
        <v>23.19</v>
      </c>
      <c r="E6354" s="56">
        <v>24.04</v>
      </c>
    </row>
    <row r="6355" spans="1:5" ht="33.75" x14ac:dyDescent="0.25">
      <c r="A6355" s="51">
        <v>92697</v>
      </c>
      <c r="B6355" s="30" t="s">
        <v>14636</v>
      </c>
      <c r="C6355" s="31" t="s">
        <v>28</v>
      </c>
      <c r="D6355" s="57">
        <v>37.630000000000003</v>
      </c>
      <c r="E6355" s="56">
        <v>39.01</v>
      </c>
    </row>
    <row r="6356" spans="1:5" ht="33.75" x14ac:dyDescent="0.25">
      <c r="A6356" s="51">
        <v>92658</v>
      </c>
      <c r="B6356" s="30" t="s">
        <v>14637</v>
      </c>
      <c r="C6356" s="31" t="s">
        <v>28</v>
      </c>
      <c r="D6356" s="57">
        <v>28.75</v>
      </c>
      <c r="E6356" s="56">
        <v>29.6</v>
      </c>
    </row>
    <row r="6357" spans="1:5" ht="33.75" x14ac:dyDescent="0.25">
      <c r="A6357" s="51">
        <v>92660</v>
      </c>
      <c r="B6357" s="30" t="s">
        <v>14638</v>
      </c>
      <c r="C6357" s="31" t="s">
        <v>28</v>
      </c>
      <c r="D6357" s="57">
        <v>35.840000000000003</v>
      </c>
      <c r="E6357" s="56">
        <v>36.79</v>
      </c>
    </row>
    <row r="6358" spans="1:5" ht="33.75" x14ac:dyDescent="0.25">
      <c r="A6358" s="51">
        <v>92662</v>
      </c>
      <c r="B6358" s="30" t="s">
        <v>14639</v>
      </c>
      <c r="C6358" s="31" t="s">
        <v>28</v>
      </c>
      <c r="D6358" s="57">
        <v>41.95</v>
      </c>
      <c r="E6358" s="56">
        <v>42.99</v>
      </c>
    </row>
    <row r="6359" spans="1:5" ht="33.75" x14ac:dyDescent="0.25">
      <c r="A6359" s="51">
        <v>92664</v>
      </c>
      <c r="B6359" s="30" t="s">
        <v>14640</v>
      </c>
      <c r="C6359" s="31" t="s">
        <v>28</v>
      </c>
      <c r="D6359" s="57">
        <v>56.85</v>
      </c>
      <c r="E6359" s="56">
        <v>58.01</v>
      </c>
    </row>
    <row r="6360" spans="1:5" ht="33.75" x14ac:dyDescent="0.25">
      <c r="A6360" s="51">
        <v>92666</v>
      </c>
      <c r="B6360" s="30" t="s">
        <v>14641</v>
      </c>
      <c r="C6360" s="31" t="s">
        <v>28</v>
      </c>
      <c r="D6360" s="57">
        <v>90.3</v>
      </c>
      <c r="E6360" s="56">
        <v>91.65</v>
      </c>
    </row>
    <row r="6361" spans="1:5" ht="33.75" x14ac:dyDescent="0.25">
      <c r="A6361" s="51">
        <v>92668</v>
      </c>
      <c r="B6361" s="30" t="s">
        <v>14642</v>
      </c>
      <c r="C6361" s="31" t="s">
        <v>28</v>
      </c>
      <c r="D6361" s="57">
        <v>127.51</v>
      </c>
      <c r="E6361" s="56">
        <v>129.04</v>
      </c>
    </row>
    <row r="6362" spans="1:5" ht="33.75" x14ac:dyDescent="0.25">
      <c r="A6362" s="51">
        <v>92370</v>
      </c>
      <c r="B6362" s="30" t="s">
        <v>14643</v>
      </c>
      <c r="C6362" s="31" t="s">
        <v>28</v>
      </c>
      <c r="D6362" s="57">
        <v>36.6</v>
      </c>
      <c r="E6362" s="56">
        <v>37.92</v>
      </c>
    </row>
    <row r="6363" spans="1:5" ht="33.75" x14ac:dyDescent="0.25">
      <c r="A6363" s="51">
        <v>92372</v>
      </c>
      <c r="B6363" s="30" t="s">
        <v>14644</v>
      </c>
      <c r="C6363" s="31" t="s">
        <v>28</v>
      </c>
      <c r="D6363" s="57">
        <v>44.77</v>
      </c>
      <c r="E6363" s="56">
        <v>46.25</v>
      </c>
    </row>
    <row r="6364" spans="1:5" ht="33.75" x14ac:dyDescent="0.25">
      <c r="A6364" s="51">
        <v>92374</v>
      </c>
      <c r="B6364" s="30" t="s">
        <v>14645</v>
      </c>
      <c r="C6364" s="31" t="s">
        <v>28</v>
      </c>
      <c r="D6364" s="57">
        <v>52.1</v>
      </c>
      <c r="E6364" s="56">
        <v>53.74</v>
      </c>
    </row>
    <row r="6365" spans="1:5" ht="33.75" x14ac:dyDescent="0.25">
      <c r="A6365" s="51">
        <v>92345</v>
      </c>
      <c r="B6365" s="30" t="s">
        <v>14646</v>
      </c>
      <c r="C6365" s="31" t="s">
        <v>28</v>
      </c>
      <c r="D6365" s="57">
        <v>71.739999999999995</v>
      </c>
      <c r="E6365" s="56">
        <v>73.790000000000006</v>
      </c>
    </row>
    <row r="6366" spans="1:5" ht="33.75" x14ac:dyDescent="0.25">
      <c r="A6366" s="51">
        <v>92376</v>
      </c>
      <c r="B6366" s="30" t="s">
        <v>14647</v>
      </c>
      <c r="C6366" s="31" t="s">
        <v>28</v>
      </c>
      <c r="D6366" s="57">
        <v>68.53</v>
      </c>
      <c r="E6366" s="56">
        <v>70.39</v>
      </c>
    </row>
    <row r="6367" spans="1:5" ht="33.75" x14ac:dyDescent="0.25">
      <c r="A6367" s="51">
        <v>92347</v>
      </c>
      <c r="B6367" s="30" t="s">
        <v>14648</v>
      </c>
      <c r="C6367" s="31" t="s">
        <v>28</v>
      </c>
      <c r="D6367" s="57">
        <v>104.35</v>
      </c>
      <c r="E6367" s="56">
        <v>106.54</v>
      </c>
    </row>
    <row r="6368" spans="1:5" ht="33.75" x14ac:dyDescent="0.25">
      <c r="A6368" s="51">
        <v>92378</v>
      </c>
      <c r="B6368" s="30" t="s">
        <v>14649</v>
      </c>
      <c r="C6368" s="31" t="s">
        <v>28</v>
      </c>
      <c r="D6368" s="57">
        <v>104.29</v>
      </c>
      <c r="E6368" s="56">
        <v>106.47</v>
      </c>
    </row>
    <row r="6369" spans="1:5" ht="33.75" x14ac:dyDescent="0.25">
      <c r="A6369" s="51">
        <v>92349</v>
      </c>
      <c r="B6369" s="30" t="s">
        <v>14650</v>
      </c>
      <c r="C6369" s="31" t="s">
        <v>28</v>
      </c>
      <c r="D6369" s="57">
        <v>140.72</v>
      </c>
      <c r="E6369" s="56">
        <v>143.03</v>
      </c>
    </row>
    <row r="6370" spans="1:5" ht="33.75" x14ac:dyDescent="0.25">
      <c r="A6370" s="51">
        <v>92380</v>
      </c>
      <c r="B6370" s="30" t="s">
        <v>14651</v>
      </c>
      <c r="C6370" s="31" t="s">
        <v>28</v>
      </c>
      <c r="D6370" s="57">
        <v>143.81</v>
      </c>
      <c r="E6370" s="56">
        <v>146.30000000000001</v>
      </c>
    </row>
    <row r="6371" spans="1:5" ht="22.5" x14ac:dyDescent="0.25">
      <c r="A6371" s="51">
        <v>101917</v>
      </c>
      <c r="B6371" s="30" t="s">
        <v>14652</v>
      </c>
      <c r="C6371" s="31" t="s">
        <v>28</v>
      </c>
      <c r="D6371" s="57">
        <v>172.14</v>
      </c>
      <c r="E6371" s="56">
        <v>174.55</v>
      </c>
    </row>
    <row r="6372" spans="1:5" ht="33.75" x14ac:dyDescent="0.25">
      <c r="A6372" s="51">
        <v>101924</v>
      </c>
      <c r="B6372" s="30" t="s">
        <v>14653</v>
      </c>
      <c r="C6372" s="31" t="s">
        <v>28</v>
      </c>
      <c r="D6372" s="57">
        <v>190.08</v>
      </c>
      <c r="E6372" s="56">
        <v>192.57</v>
      </c>
    </row>
    <row r="6373" spans="1:5" ht="33.75" x14ac:dyDescent="0.25">
      <c r="A6373" s="51">
        <v>101933</v>
      </c>
      <c r="B6373" s="30" t="s">
        <v>14654</v>
      </c>
      <c r="C6373" s="31" t="s">
        <v>28</v>
      </c>
      <c r="D6373" s="57">
        <v>197.37</v>
      </c>
      <c r="E6373" s="56">
        <v>200.3</v>
      </c>
    </row>
    <row r="6374" spans="1:5" ht="33.75" x14ac:dyDescent="0.25">
      <c r="A6374" s="51">
        <v>92692</v>
      </c>
      <c r="B6374" s="30" t="s">
        <v>14655</v>
      </c>
      <c r="C6374" s="31" t="s">
        <v>28</v>
      </c>
      <c r="D6374" s="57">
        <v>14.45</v>
      </c>
      <c r="E6374" s="56">
        <v>14.95</v>
      </c>
    </row>
    <row r="6375" spans="1:5" ht="33.75" x14ac:dyDescent="0.25">
      <c r="A6375" s="51">
        <v>92694</v>
      </c>
      <c r="B6375" s="30" t="s">
        <v>14656</v>
      </c>
      <c r="C6375" s="31" t="s">
        <v>28</v>
      </c>
      <c r="D6375" s="57">
        <v>22.76</v>
      </c>
      <c r="E6375" s="56">
        <v>23.61</v>
      </c>
    </row>
    <row r="6376" spans="1:5" ht="33.75" x14ac:dyDescent="0.25">
      <c r="A6376" s="51">
        <v>92696</v>
      </c>
      <c r="B6376" s="30" t="s">
        <v>14657</v>
      </c>
      <c r="C6376" s="31" t="s">
        <v>28</v>
      </c>
      <c r="D6376" s="57">
        <v>35.71</v>
      </c>
      <c r="E6376" s="56">
        <v>37.090000000000003</v>
      </c>
    </row>
    <row r="6377" spans="1:5" ht="33.75" x14ac:dyDescent="0.25">
      <c r="A6377" s="51">
        <v>92657</v>
      </c>
      <c r="B6377" s="30" t="s">
        <v>14658</v>
      </c>
      <c r="C6377" s="31" t="s">
        <v>28</v>
      </c>
      <c r="D6377" s="57">
        <v>26.83</v>
      </c>
      <c r="E6377" s="56">
        <v>27.68</v>
      </c>
    </row>
    <row r="6378" spans="1:5" ht="33.75" x14ac:dyDescent="0.25">
      <c r="A6378" s="51">
        <v>92659</v>
      </c>
      <c r="B6378" s="30" t="s">
        <v>14659</v>
      </c>
      <c r="C6378" s="31" t="s">
        <v>28</v>
      </c>
      <c r="D6378" s="57">
        <v>34.049999999999997</v>
      </c>
      <c r="E6378" s="56">
        <v>35</v>
      </c>
    </row>
    <row r="6379" spans="1:5" ht="33.75" x14ac:dyDescent="0.25">
      <c r="A6379" s="51">
        <v>92661</v>
      </c>
      <c r="B6379" s="30" t="s">
        <v>14660</v>
      </c>
      <c r="C6379" s="31" t="s">
        <v>28</v>
      </c>
      <c r="D6379" s="57">
        <v>41.6</v>
      </c>
      <c r="E6379" s="56">
        <v>42.64</v>
      </c>
    </row>
    <row r="6380" spans="1:5" ht="33.75" x14ac:dyDescent="0.25">
      <c r="A6380" s="51">
        <v>92663</v>
      </c>
      <c r="B6380" s="30" t="s">
        <v>14661</v>
      </c>
      <c r="C6380" s="31" t="s">
        <v>28</v>
      </c>
      <c r="D6380" s="57">
        <v>56.88</v>
      </c>
      <c r="E6380" s="56">
        <v>58.04</v>
      </c>
    </row>
    <row r="6381" spans="1:5" ht="33.75" x14ac:dyDescent="0.25">
      <c r="A6381" s="51">
        <v>92665</v>
      </c>
      <c r="B6381" s="30" t="s">
        <v>14662</v>
      </c>
      <c r="C6381" s="31" t="s">
        <v>28</v>
      </c>
      <c r="D6381" s="57">
        <v>79.59</v>
      </c>
      <c r="E6381" s="56">
        <v>80.94</v>
      </c>
    </row>
    <row r="6382" spans="1:5" ht="33.75" x14ac:dyDescent="0.25">
      <c r="A6382" s="51">
        <v>92667</v>
      </c>
      <c r="B6382" s="30" t="s">
        <v>14663</v>
      </c>
      <c r="C6382" s="31" t="s">
        <v>28</v>
      </c>
      <c r="D6382" s="57">
        <v>117.98</v>
      </c>
      <c r="E6382" s="56">
        <v>119.51</v>
      </c>
    </row>
    <row r="6383" spans="1:5" ht="33.75" x14ac:dyDescent="0.25">
      <c r="A6383" s="51">
        <v>92369</v>
      </c>
      <c r="B6383" s="30" t="s">
        <v>14664</v>
      </c>
      <c r="C6383" s="31" t="s">
        <v>28</v>
      </c>
      <c r="D6383" s="57">
        <v>34.68</v>
      </c>
      <c r="E6383" s="56">
        <v>36</v>
      </c>
    </row>
    <row r="6384" spans="1:5" ht="33.75" x14ac:dyDescent="0.25">
      <c r="A6384" s="51">
        <v>92371</v>
      </c>
      <c r="B6384" s="30" t="s">
        <v>14665</v>
      </c>
      <c r="C6384" s="31" t="s">
        <v>28</v>
      </c>
      <c r="D6384" s="57">
        <v>42.98</v>
      </c>
      <c r="E6384" s="56">
        <v>44.46</v>
      </c>
    </row>
    <row r="6385" spans="1:5" ht="33.75" x14ac:dyDescent="0.25">
      <c r="A6385" s="51">
        <v>92373</v>
      </c>
      <c r="B6385" s="30" t="s">
        <v>14666</v>
      </c>
      <c r="C6385" s="31" t="s">
        <v>28</v>
      </c>
      <c r="D6385" s="57">
        <v>51.75</v>
      </c>
      <c r="E6385" s="56">
        <v>53.39</v>
      </c>
    </row>
    <row r="6386" spans="1:5" ht="33.75" x14ac:dyDescent="0.25">
      <c r="A6386" s="51">
        <v>92344</v>
      </c>
      <c r="B6386" s="30" t="s">
        <v>14667</v>
      </c>
      <c r="C6386" s="31" t="s">
        <v>28</v>
      </c>
      <c r="D6386" s="57">
        <v>71.77</v>
      </c>
      <c r="E6386" s="56">
        <v>73.819999999999993</v>
      </c>
    </row>
    <row r="6387" spans="1:5" ht="33.75" x14ac:dyDescent="0.25">
      <c r="A6387" s="51">
        <v>92375</v>
      </c>
      <c r="B6387" s="30" t="s">
        <v>14668</v>
      </c>
      <c r="C6387" s="31" t="s">
        <v>28</v>
      </c>
      <c r="D6387" s="57">
        <v>68.56</v>
      </c>
      <c r="E6387" s="56">
        <v>70.42</v>
      </c>
    </row>
    <row r="6388" spans="1:5" ht="33.75" x14ac:dyDescent="0.25">
      <c r="A6388" s="51">
        <v>92346</v>
      </c>
      <c r="B6388" s="30" t="s">
        <v>14669</v>
      </c>
      <c r="C6388" s="31" t="s">
        <v>28</v>
      </c>
      <c r="D6388" s="57">
        <v>93.64</v>
      </c>
      <c r="E6388" s="56">
        <v>95.83</v>
      </c>
    </row>
    <row r="6389" spans="1:5" ht="33.75" x14ac:dyDescent="0.25">
      <c r="A6389" s="51">
        <v>92377</v>
      </c>
      <c r="B6389" s="30" t="s">
        <v>14670</v>
      </c>
      <c r="C6389" s="31" t="s">
        <v>28</v>
      </c>
      <c r="D6389" s="57">
        <v>93.58</v>
      </c>
      <c r="E6389" s="56">
        <v>95.76</v>
      </c>
    </row>
    <row r="6390" spans="1:5" ht="33.75" x14ac:dyDescent="0.25">
      <c r="A6390" s="51">
        <v>92348</v>
      </c>
      <c r="B6390" s="30" t="s">
        <v>14671</v>
      </c>
      <c r="C6390" s="31" t="s">
        <v>28</v>
      </c>
      <c r="D6390" s="57">
        <v>131.19</v>
      </c>
      <c r="E6390" s="56">
        <v>133.5</v>
      </c>
    </row>
    <row r="6391" spans="1:5" ht="33.75" x14ac:dyDescent="0.25">
      <c r="A6391" s="51">
        <v>92379</v>
      </c>
      <c r="B6391" s="30" t="s">
        <v>14672</v>
      </c>
      <c r="C6391" s="31" t="s">
        <v>28</v>
      </c>
      <c r="D6391" s="57">
        <v>134.28</v>
      </c>
      <c r="E6391" s="56">
        <v>136.77000000000001</v>
      </c>
    </row>
    <row r="6392" spans="1:5" ht="22.5" x14ac:dyDescent="0.25">
      <c r="A6392" s="51">
        <v>106677</v>
      </c>
      <c r="B6392" s="30" t="s">
        <v>14673</v>
      </c>
      <c r="C6392" s="31" t="s">
        <v>28</v>
      </c>
      <c r="D6392" s="57">
        <v>970.81</v>
      </c>
      <c r="E6392" s="56">
        <v>983.88</v>
      </c>
    </row>
    <row r="6393" spans="1:5" ht="22.5" x14ac:dyDescent="0.25">
      <c r="A6393" s="51">
        <v>95696</v>
      </c>
      <c r="B6393" s="30" t="s">
        <v>14674</v>
      </c>
      <c r="C6393" s="31" t="s">
        <v>28</v>
      </c>
      <c r="D6393" s="57">
        <v>46.15</v>
      </c>
      <c r="E6393" s="56">
        <v>46.36</v>
      </c>
    </row>
    <row r="6394" spans="1:5" ht="33.75" x14ac:dyDescent="0.25">
      <c r="A6394" s="51">
        <v>92335</v>
      </c>
      <c r="B6394" s="30" t="s">
        <v>14675</v>
      </c>
      <c r="C6394" s="31" t="s">
        <v>25</v>
      </c>
      <c r="D6394" s="57">
        <v>83.23</v>
      </c>
      <c r="E6394" s="56">
        <v>84.1</v>
      </c>
    </row>
    <row r="6395" spans="1:5" ht="33.75" x14ac:dyDescent="0.25">
      <c r="A6395" s="51">
        <v>92336</v>
      </c>
      <c r="B6395" s="30" t="s">
        <v>14676</v>
      </c>
      <c r="C6395" s="31" t="s">
        <v>25</v>
      </c>
      <c r="D6395" s="57">
        <v>100.28</v>
      </c>
      <c r="E6395" s="56">
        <v>101.18</v>
      </c>
    </row>
    <row r="6396" spans="1:5" ht="33.75" x14ac:dyDescent="0.25">
      <c r="A6396" s="51">
        <v>92337</v>
      </c>
      <c r="B6396" s="30" t="s">
        <v>14677</v>
      </c>
      <c r="C6396" s="31" t="s">
        <v>25</v>
      </c>
      <c r="D6396" s="57">
        <v>130.21</v>
      </c>
      <c r="E6396" s="56">
        <v>131.13</v>
      </c>
    </row>
    <row r="6397" spans="1:5" ht="33.75" x14ac:dyDescent="0.25">
      <c r="A6397" s="51">
        <v>92687</v>
      </c>
      <c r="B6397" s="30" t="s">
        <v>14678</v>
      </c>
      <c r="C6397" s="31" t="s">
        <v>25</v>
      </c>
      <c r="D6397" s="57">
        <v>25.63</v>
      </c>
      <c r="E6397" s="56">
        <v>26.13</v>
      </c>
    </row>
    <row r="6398" spans="1:5" ht="33.75" x14ac:dyDescent="0.25">
      <c r="A6398" s="51">
        <v>92688</v>
      </c>
      <c r="B6398" s="30" t="s">
        <v>14679</v>
      </c>
      <c r="C6398" s="31" t="s">
        <v>25</v>
      </c>
      <c r="D6398" s="57">
        <v>36.200000000000003</v>
      </c>
      <c r="E6398" s="56">
        <v>37.049999999999997</v>
      </c>
    </row>
    <row r="6399" spans="1:5" ht="33.75" x14ac:dyDescent="0.25">
      <c r="A6399" s="51">
        <v>97536</v>
      </c>
      <c r="B6399" s="30" t="s">
        <v>14680</v>
      </c>
      <c r="C6399" s="31" t="s">
        <v>25</v>
      </c>
      <c r="D6399" s="57">
        <v>55.78</v>
      </c>
      <c r="E6399" s="56">
        <v>57.16</v>
      </c>
    </row>
    <row r="6400" spans="1:5" ht="45" x14ac:dyDescent="0.25">
      <c r="A6400" s="51">
        <v>97535</v>
      </c>
      <c r="B6400" s="30" t="s">
        <v>14681</v>
      </c>
      <c r="C6400" s="31" t="s">
        <v>25</v>
      </c>
      <c r="D6400" s="57">
        <v>44.94</v>
      </c>
      <c r="E6400" s="56">
        <v>45.68</v>
      </c>
    </row>
    <row r="6401" spans="1:5" ht="45" x14ac:dyDescent="0.25">
      <c r="A6401" s="51">
        <v>92652</v>
      </c>
      <c r="B6401" s="30" t="s">
        <v>14682</v>
      </c>
      <c r="C6401" s="31" t="s">
        <v>25</v>
      </c>
      <c r="D6401" s="57">
        <v>54.68</v>
      </c>
      <c r="E6401" s="56">
        <v>55.49</v>
      </c>
    </row>
    <row r="6402" spans="1:5" ht="45" x14ac:dyDescent="0.25">
      <c r="A6402" s="51">
        <v>92653</v>
      </c>
      <c r="B6402" s="30" t="s">
        <v>14683</v>
      </c>
      <c r="C6402" s="31" t="s">
        <v>25</v>
      </c>
      <c r="D6402" s="57">
        <v>62.72</v>
      </c>
      <c r="E6402" s="56">
        <v>63.62</v>
      </c>
    </row>
    <row r="6403" spans="1:5" ht="45" x14ac:dyDescent="0.25">
      <c r="A6403" s="51">
        <v>92654</v>
      </c>
      <c r="B6403" s="30" t="s">
        <v>14684</v>
      </c>
      <c r="C6403" s="31" t="s">
        <v>25</v>
      </c>
      <c r="D6403" s="57">
        <v>85.53</v>
      </c>
      <c r="E6403" s="56">
        <v>86.54</v>
      </c>
    </row>
    <row r="6404" spans="1:5" ht="45" x14ac:dyDescent="0.25">
      <c r="A6404" s="51">
        <v>92655</v>
      </c>
      <c r="B6404" s="30" t="s">
        <v>14685</v>
      </c>
      <c r="C6404" s="31" t="s">
        <v>25</v>
      </c>
      <c r="D6404" s="57">
        <v>104.76</v>
      </c>
      <c r="E6404" s="56">
        <v>105.93</v>
      </c>
    </row>
    <row r="6405" spans="1:5" ht="45" x14ac:dyDescent="0.25">
      <c r="A6405" s="51">
        <v>92656</v>
      </c>
      <c r="B6405" s="30" t="s">
        <v>14686</v>
      </c>
      <c r="C6405" s="31" t="s">
        <v>25</v>
      </c>
      <c r="D6405" s="57">
        <v>136.87</v>
      </c>
      <c r="E6405" s="56">
        <v>138.19</v>
      </c>
    </row>
    <row r="6406" spans="1:5" ht="33.75" x14ac:dyDescent="0.25">
      <c r="A6406" s="51">
        <v>101918</v>
      </c>
      <c r="B6406" s="30" t="s">
        <v>14687</v>
      </c>
      <c r="C6406" s="31" t="s">
        <v>25</v>
      </c>
      <c r="D6406" s="57">
        <v>188.9</v>
      </c>
      <c r="E6406" s="56">
        <v>190.75</v>
      </c>
    </row>
    <row r="6407" spans="1:5" ht="33.75" x14ac:dyDescent="0.25">
      <c r="A6407" s="51">
        <v>101927</v>
      </c>
      <c r="B6407" s="30" t="s">
        <v>14688</v>
      </c>
      <c r="C6407" s="31" t="s">
        <v>25</v>
      </c>
      <c r="D6407" s="57">
        <v>175.77</v>
      </c>
      <c r="E6407" s="56">
        <v>176.83</v>
      </c>
    </row>
    <row r="6408" spans="1:5" ht="33.75" x14ac:dyDescent="0.25">
      <c r="A6408" s="51">
        <v>97498</v>
      </c>
      <c r="B6408" s="30" t="s">
        <v>14689</v>
      </c>
      <c r="C6408" s="31" t="s">
        <v>25</v>
      </c>
      <c r="D6408" s="57">
        <v>40.590000000000003</v>
      </c>
      <c r="E6408" s="56">
        <v>41.08</v>
      </c>
    </row>
    <row r="6409" spans="1:5" ht="33.75" x14ac:dyDescent="0.25">
      <c r="A6409" s="51">
        <v>92364</v>
      </c>
      <c r="B6409" s="30" t="s">
        <v>14690</v>
      </c>
      <c r="C6409" s="31" t="s">
        <v>25</v>
      </c>
      <c r="D6409" s="57">
        <v>49.99</v>
      </c>
      <c r="E6409" s="56">
        <v>50.53</v>
      </c>
    </row>
    <row r="6410" spans="1:5" ht="33.75" x14ac:dyDescent="0.25">
      <c r="A6410" s="51">
        <v>92365</v>
      </c>
      <c r="B6410" s="30" t="s">
        <v>14691</v>
      </c>
      <c r="C6410" s="31" t="s">
        <v>25</v>
      </c>
      <c r="D6410" s="57">
        <v>57.67</v>
      </c>
      <c r="E6410" s="56">
        <v>58.26</v>
      </c>
    </row>
    <row r="6411" spans="1:5" ht="33.75" x14ac:dyDescent="0.25">
      <c r="A6411" s="51">
        <v>92341</v>
      </c>
      <c r="B6411" s="30" t="s">
        <v>14692</v>
      </c>
      <c r="C6411" s="31" t="s">
        <v>25</v>
      </c>
      <c r="D6411" s="57">
        <v>94.15</v>
      </c>
      <c r="E6411" s="56">
        <v>95.66</v>
      </c>
    </row>
    <row r="6412" spans="1:5" ht="33.75" x14ac:dyDescent="0.25">
      <c r="A6412" s="51">
        <v>92366</v>
      </c>
      <c r="B6412" s="30" t="s">
        <v>14693</v>
      </c>
      <c r="C6412" s="31" t="s">
        <v>25</v>
      </c>
      <c r="D6412" s="57">
        <v>80</v>
      </c>
      <c r="E6412" s="56">
        <v>80.680000000000007</v>
      </c>
    </row>
    <row r="6413" spans="1:5" ht="33.75" x14ac:dyDescent="0.25">
      <c r="A6413" s="51">
        <v>92342</v>
      </c>
      <c r="B6413" s="30" t="s">
        <v>14694</v>
      </c>
      <c r="C6413" s="31" t="s">
        <v>25</v>
      </c>
      <c r="D6413" s="57">
        <v>112.36</v>
      </c>
      <c r="E6413" s="56">
        <v>113.98</v>
      </c>
    </row>
    <row r="6414" spans="1:5" ht="33.75" x14ac:dyDescent="0.25">
      <c r="A6414" s="51">
        <v>92367</v>
      </c>
      <c r="B6414" s="30" t="s">
        <v>14695</v>
      </c>
      <c r="C6414" s="31" t="s">
        <v>25</v>
      </c>
      <c r="D6414" s="57">
        <v>98.52</v>
      </c>
      <c r="E6414" s="56">
        <v>99.31</v>
      </c>
    </row>
    <row r="6415" spans="1:5" ht="33.75" x14ac:dyDescent="0.25">
      <c r="A6415" s="51">
        <v>92343</v>
      </c>
      <c r="B6415" s="30" t="s">
        <v>14696</v>
      </c>
      <c r="C6415" s="31" t="s">
        <v>25</v>
      </c>
      <c r="D6415" s="57">
        <v>143.44999999999999</v>
      </c>
      <c r="E6415" s="56">
        <v>145.16999999999999</v>
      </c>
    </row>
    <row r="6416" spans="1:5" ht="33.75" x14ac:dyDescent="0.25">
      <c r="A6416" s="51">
        <v>92368</v>
      </c>
      <c r="B6416" s="30" t="s">
        <v>14697</v>
      </c>
      <c r="C6416" s="31" t="s">
        <v>25</v>
      </c>
      <c r="D6416" s="57">
        <v>129.91999999999999</v>
      </c>
      <c r="E6416" s="56">
        <v>130.83000000000001</v>
      </c>
    </row>
    <row r="6417" spans="1:5" ht="33.75" x14ac:dyDescent="0.25">
      <c r="A6417" s="51">
        <v>92689</v>
      </c>
      <c r="B6417" s="30" t="s">
        <v>14698</v>
      </c>
      <c r="C6417" s="31" t="s">
        <v>25</v>
      </c>
      <c r="D6417" s="57">
        <v>58.9</v>
      </c>
      <c r="E6417" s="56">
        <v>59.4</v>
      </c>
    </row>
    <row r="6418" spans="1:5" ht="33.75" x14ac:dyDescent="0.25">
      <c r="A6418" s="51">
        <v>92690</v>
      </c>
      <c r="B6418" s="30" t="s">
        <v>14699</v>
      </c>
      <c r="C6418" s="31" t="s">
        <v>25</v>
      </c>
      <c r="D6418" s="57">
        <v>83.42</v>
      </c>
      <c r="E6418" s="56">
        <v>84.29</v>
      </c>
    </row>
    <row r="6419" spans="1:5" ht="33.75" x14ac:dyDescent="0.25">
      <c r="A6419" s="51">
        <v>92691</v>
      </c>
      <c r="B6419" s="30" t="s">
        <v>14700</v>
      </c>
      <c r="C6419" s="31" t="s">
        <v>25</v>
      </c>
      <c r="D6419" s="57">
        <v>106.09</v>
      </c>
      <c r="E6419" s="56">
        <v>107.78</v>
      </c>
    </row>
    <row r="6420" spans="1:5" ht="33.75" x14ac:dyDescent="0.25">
      <c r="A6420" s="51">
        <v>92359</v>
      </c>
      <c r="B6420" s="30" t="s">
        <v>14701</v>
      </c>
      <c r="C6420" s="31" t="s">
        <v>25</v>
      </c>
      <c r="D6420" s="57">
        <v>81.12</v>
      </c>
      <c r="E6420" s="56">
        <v>81.34</v>
      </c>
    </row>
    <row r="6421" spans="1:5" ht="33.75" x14ac:dyDescent="0.25">
      <c r="A6421" s="51">
        <v>92645</v>
      </c>
      <c r="B6421" s="30" t="s">
        <v>14702</v>
      </c>
      <c r="C6421" s="31" t="s">
        <v>25</v>
      </c>
      <c r="D6421" s="57">
        <v>84.7</v>
      </c>
      <c r="E6421" s="56">
        <v>85.14</v>
      </c>
    </row>
    <row r="6422" spans="1:5" ht="33.75" x14ac:dyDescent="0.25">
      <c r="A6422" s="51">
        <v>92360</v>
      </c>
      <c r="B6422" s="30" t="s">
        <v>14703</v>
      </c>
      <c r="C6422" s="31" t="s">
        <v>25</v>
      </c>
      <c r="D6422" s="57">
        <v>108.41</v>
      </c>
      <c r="E6422" s="56">
        <v>108.69</v>
      </c>
    </row>
    <row r="6423" spans="1:5" ht="33.75" x14ac:dyDescent="0.25">
      <c r="A6423" s="51">
        <v>92646</v>
      </c>
      <c r="B6423" s="30" t="s">
        <v>14704</v>
      </c>
      <c r="C6423" s="31" t="s">
        <v>25</v>
      </c>
      <c r="D6423" s="57">
        <v>111.99</v>
      </c>
      <c r="E6423" s="56">
        <v>112.5</v>
      </c>
    </row>
    <row r="6424" spans="1:5" ht="33.75" x14ac:dyDescent="0.25">
      <c r="A6424" s="51">
        <v>95697</v>
      </c>
      <c r="B6424" s="30" t="s">
        <v>14705</v>
      </c>
      <c r="C6424" s="31" t="s">
        <v>25</v>
      </c>
      <c r="D6424" s="57">
        <v>118.9</v>
      </c>
      <c r="E6424" s="56">
        <v>119.27</v>
      </c>
    </row>
    <row r="6425" spans="1:5" ht="33.75" x14ac:dyDescent="0.25">
      <c r="A6425" s="51">
        <v>92648</v>
      </c>
      <c r="B6425" s="30" t="s">
        <v>14706</v>
      </c>
      <c r="C6425" s="31" t="s">
        <v>25</v>
      </c>
      <c r="D6425" s="57">
        <v>122.49</v>
      </c>
      <c r="E6425" s="56">
        <v>123.07</v>
      </c>
    </row>
    <row r="6426" spans="1:5" ht="33.75" x14ac:dyDescent="0.25">
      <c r="A6426" s="51">
        <v>92338</v>
      </c>
      <c r="B6426" s="30" t="s">
        <v>14707</v>
      </c>
      <c r="C6426" s="31" t="s">
        <v>25</v>
      </c>
      <c r="D6426" s="57">
        <v>167.22</v>
      </c>
      <c r="E6426" s="56">
        <v>168.91</v>
      </c>
    </row>
    <row r="6427" spans="1:5" ht="33.75" x14ac:dyDescent="0.25">
      <c r="A6427" s="51">
        <v>92361</v>
      </c>
      <c r="B6427" s="30" t="s">
        <v>14708</v>
      </c>
      <c r="C6427" s="31" t="s">
        <v>25</v>
      </c>
      <c r="D6427" s="57">
        <v>146.01</v>
      </c>
      <c r="E6427" s="56">
        <v>146.47</v>
      </c>
    </row>
    <row r="6428" spans="1:5" ht="33.75" x14ac:dyDescent="0.25">
      <c r="A6428" s="51">
        <v>92649</v>
      </c>
      <c r="B6428" s="30" t="s">
        <v>14709</v>
      </c>
      <c r="C6428" s="31" t="s">
        <v>25</v>
      </c>
      <c r="D6428" s="57">
        <v>149.6</v>
      </c>
      <c r="E6428" s="56">
        <v>150.26</v>
      </c>
    </row>
    <row r="6429" spans="1:5" ht="33.75" x14ac:dyDescent="0.25">
      <c r="A6429" s="51">
        <v>92339</v>
      </c>
      <c r="B6429" s="30" t="s">
        <v>14710</v>
      </c>
      <c r="C6429" s="31" t="s">
        <v>25</v>
      </c>
      <c r="D6429" s="57">
        <v>253.72</v>
      </c>
      <c r="E6429" s="56">
        <v>255.45</v>
      </c>
    </row>
    <row r="6430" spans="1:5" ht="33.75" x14ac:dyDescent="0.25">
      <c r="A6430" s="51">
        <v>92362</v>
      </c>
      <c r="B6430" s="30" t="s">
        <v>14711</v>
      </c>
      <c r="C6430" s="31" t="s">
        <v>25</v>
      </c>
      <c r="D6430" s="57">
        <v>234</v>
      </c>
      <c r="E6430" s="56">
        <v>234.59</v>
      </c>
    </row>
    <row r="6431" spans="1:5" ht="33.75" x14ac:dyDescent="0.25">
      <c r="A6431" s="51">
        <v>92650</v>
      </c>
      <c r="B6431" s="30" t="s">
        <v>14712</v>
      </c>
      <c r="C6431" s="31" t="s">
        <v>25</v>
      </c>
      <c r="D6431" s="57">
        <v>237.59</v>
      </c>
      <c r="E6431" s="56">
        <v>238.39</v>
      </c>
    </row>
    <row r="6432" spans="1:5" ht="33.75" x14ac:dyDescent="0.25">
      <c r="A6432" s="51">
        <v>106674</v>
      </c>
      <c r="B6432" s="30" t="s">
        <v>14713</v>
      </c>
      <c r="C6432" s="31" t="s">
        <v>25</v>
      </c>
      <c r="D6432" s="57">
        <v>312.49</v>
      </c>
      <c r="E6432" s="56">
        <v>314.27999999999997</v>
      </c>
    </row>
    <row r="6433" spans="1:5" ht="33.75" x14ac:dyDescent="0.25">
      <c r="A6433" s="51">
        <v>106675</v>
      </c>
      <c r="B6433" s="30" t="s">
        <v>14714</v>
      </c>
      <c r="C6433" s="31" t="s">
        <v>25</v>
      </c>
      <c r="D6433" s="57">
        <v>294.29000000000002</v>
      </c>
      <c r="E6433" s="56">
        <v>295</v>
      </c>
    </row>
    <row r="6434" spans="1:5" ht="33.75" x14ac:dyDescent="0.25">
      <c r="A6434" s="51">
        <v>106676</v>
      </c>
      <c r="B6434" s="30" t="s">
        <v>14715</v>
      </c>
      <c r="C6434" s="31" t="s">
        <v>25</v>
      </c>
      <c r="D6434" s="57">
        <v>297.86</v>
      </c>
      <c r="E6434" s="56">
        <v>298.8</v>
      </c>
    </row>
    <row r="6435" spans="1:5" ht="22.5" x14ac:dyDescent="0.25">
      <c r="A6435" s="51">
        <v>97439</v>
      </c>
      <c r="B6435" s="30" t="s">
        <v>14716</v>
      </c>
      <c r="C6435" s="31" t="s">
        <v>28</v>
      </c>
      <c r="D6435" s="57">
        <v>139.86000000000001</v>
      </c>
      <c r="E6435" s="56">
        <v>142.19999999999999</v>
      </c>
    </row>
    <row r="6436" spans="1:5" ht="22.5" x14ac:dyDescent="0.25">
      <c r="A6436" s="51">
        <v>97440</v>
      </c>
      <c r="B6436" s="30" t="s">
        <v>14717</v>
      </c>
      <c r="C6436" s="31" t="s">
        <v>28</v>
      </c>
      <c r="D6436" s="57">
        <v>162.59</v>
      </c>
      <c r="E6436" s="56">
        <v>165.01</v>
      </c>
    </row>
    <row r="6437" spans="1:5" ht="22.5" x14ac:dyDescent="0.25">
      <c r="A6437" s="51">
        <v>97442</v>
      </c>
      <c r="B6437" s="30" t="s">
        <v>14718</v>
      </c>
      <c r="C6437" s="31" t="s">
        <v>28</v>
      </c>
      <c r="D6437" s="57">
        <v>175.99</v>
      </c>
      <c r="E6437" s="56">
        <v>178.5</v>
      </c>
    </row>
    <row r="6438" spans="1:5" ht="33.75" x14ac:dyDescent="0.25">
      <c r="A6438" s="51">
        <v>97552</v>
      </c>
      <c r="B6438" s="30" t="s">
        <v>14719</v>
      </c>
      <c r="C6438" s="31" t="s">
        <v>28</v>
      </c>
      <c r="D6438" s="57">
        <v>50.41</v>
      </c>
      <c r="E6438" s="56">
        <v>51.43</v>
      </c>
    </row>
    <row r="6439" spans="1:5" ht="33.75" x14ac:dyDescent="0.25">
      <c r="A6439" s="51">
        <v>97553</v>
      </c>
      <c r="B6439" s="30" t="s">
        <v>14720</v>
      </c>
      <c r="C6439" s="31" t="s">
        <v>28</v>
      </c>
      <c r="D6439" s="57">
        <v>72.37</v>
      </c>
      <c r="E6439" s="56">
        <v>74.12</v>
      </c>
    </row>
    <row r="6440" spans="1:5" ht="22.5" x14ac:dyDescent="0.25">
      <c r="A6440" s="51">
        <v>97554</v>
      </c>
      <c r="B6440" s="30" t="s">
        <v>14721</v>
      </c>
      <c r="C6440" s="31" t="s">
        <v>28</v>
      </c>
      <c r="D6440" s="57">
        <v>124.83</v>
      </c>
      <c r="E6440" s="56">
        <v>128.21</v>
      </c>
    </row>
    <row r="6441" spans="1:5" ht="33.75" x14ac:dyDescent="0.25">
      <c r="A6441" s="51">
        <v>97491</v>
      </c>
      <c r="B6441" s="30" t="s">
        <v>14722</v>
      </c>
      <c r="C6441" s="31" t="s">
        <v>28</v>
      </c>
      <c r="D6441" s="57">
        <v>88.86</v>
      </c>
      <c r="E6441" s="56">
        <v>90.15</v>
      </c>
    </row>
    <row r="6442" spans="1:5" ht="33.75" x14ac:dyDescent="0.25">
      <c r="A6442" s="51">
        <v>97529</v>
      </c>
      <c r="B6442" s="30" t="s">
        <v>14723</v>
      </c>
      <c r="C6442" s="31" t="s">
        <v>28</v>
      </c>
      <c r="D6442" s="57">
        <v>84.43</v>
      </c>
      <c r="E6442" s="56">
        <v>85.45</v>
      </c>
    </row>
    <row r="6443" spans="1:5" ht="33.75" x14ac:dyDescent="0.25">
      <c r="A6443" s="51">
        <v>97492</v>
      </c>
      <c r="B6443" s="30" t="s">
        <v>14724</v>
      </c>
      <c r="C6443" s="31" t="s">
        <v>28</v>
      </c>
      <c r="D6443" s="57">
        <v>130.38</v>
      </c>
      <c r="E6443" s="56">
        <v>132.02000000000001</v>
      </c>
    </row>
    <row r="6444" spans="1:5" ht="33.75" x14ac:dyDescent="0.25">
      <c r="A6444" s="51">
        <v>97530</v>
      </c>
      <c r="B6444" s="30" t="s">
        <v>14725</v>
      </c>
      <c r="C6444" s="31" t="s">
        <v>28</v>
      </c>
      <c r="D6444" s="57">
        <v>122.58</v>
      </c>
      <c r="E6444" s="56">
        <v>123.74</v>
      </c>
    </row>
    <row r="6445" spans="1:5" ht="33.75" x14ac:dyDescent="0.25">
      <c r="A6445" s="51">
        <v>97493</v>
      </c>
      <c r="B6445" s="30" t="s">
        <v>14726</v>
      </c>
      <c r="C6445" s="31" t="s">
        <v>28</v>
      </c>
      <c r="D6445" s="57">
        <v>168.04</v>
      </c>
      <c r="E6445" s="56">
        <v>170.05</v>
      </c>
    </row>
    <row r="6446" spans="1:5" ht="33.75" x14ac:dyDescent="0.25">
      <c r="A6446" s="51">
        <v>97531</v>
      </c>
      <c r="B6446" s="30" t="s">
        <v>14727</v>
      </c>
      <c r="C6446" s="31" t="s">
        <v>28</v>
      </c>
      <c r="D6446" s="57">
        <v>156.37</v>
      </c>
      <c r="E6446" s="56">
        <v>157.69999999999999</v>
      </c>
    </row>
    <row r="6447" spans="1:5" ht="22.5" x14ac:dyDescent="0.25">
      <c r="A6447" s="51">
        <v>97458</v>
      </c>
      <c r="B6447" s="30" t="s">
        <v>14728</v>
      </c>
      <c r="C6447" s="31" t="s">
        <v>28</v>
      </c>
      <c r="D6447" s="57">
        <v>297.36</v>
      </c>
      <c r="E6447" s="56">
        <v>301.94</v>
      </c>
    </row>
    <row r="6448" spans="1:5" ht="33.75" x14ac:dyDescent="0.25">
      <c r="A6448" s="51">
        <v>97494</v>
      </c>
      <c r="B6448" s="30" t="s">
        <v>14729</v>
      </c>
      <c r="C6448" s="31" t="s">
        <v>28</v>
      </c>
      <c r="D6448" s="57">
        <v>261.86</v>
      </c>
      <c r="E6448" s="56">
        <v>264.37</v>
      </c>
    </row>
    <row r="6449" spans="1:5" ht="33.75" x14ac:dyDescent="0.25">
      <c r="A6449" s="51">
        <v>97532</v>
      </c>
      <c r="B6449" s="30" t="s">
        <v>14730</v>
      </c>
      <c r="C6449" s="31" t="s">
        <v>28</v>
      </c>
      <c r="D6449" s="57">
        <v>245.37</v>
      </c>
      <c r="E6449" s="56">
        <v>246.91</v>
      </c>
    </row>
    <row r="6450" spans="1:5" ht="22.5" x14ac:dyDescent="0.25">
      <c r="A6450" s="51">
        <v>97459</v>
      </c>
      <c r="B6450" s="30" t="s">
        <v>14731</v>
      </c>
      <c r="C6450" s="31" t="s">
        <v>28</v>
      </c>
      <c r="D6450" s="57">
        <v>507.71</v>
      </c>
      <c r="E6450" s="56">
        <v>512.41</v>
      </c>
    </row>
    <row r="6451" spans="1:5" ht="33.75" x14ac:dyDescent="0.25">
      <c r="A6451" s="51">
        <v>97495</v>
      </c>
      <c r="B6451" s="30" t="s">
        <v>14732</v>
      </c>
      <c r="C6451" s="31" t="s">
        <v>28</v>
      </c>
      <c r="D6451" s="57">
        <v>482.63</v>
      </c>
      <c r="E6451" s="56">
        <v>485.87</v>
      </c>
    </row>
    <row r="6452" spans="1:5" ht="33.75" x14ac:dyDescent="0.25">
      <c r="A6452" s="51">
        <v>97533</v>
      </c>
      <c r="B6452" s="30" t="s">
        <v>14733</v>
      </c>
      <c r="C6452" s="31" t="s">
        <v>28</v>
      </c>
      <c r="D6452" s="57">
        <v>458.89</v>
      </c>
      <c r="E6452" s="56">
        <v>460.75</v>
      </c>
    </row>
    <row r="6453" spans="1:5" ht="22.5" x14ac:dyDescent="0.25">
      <c r="A6453" s="51">
        <v>97460</v>
      </c>
      <c r="B6453" s="30" t="s">
        <v>14734</v>
      </c>
      <c r="C6453" s="31" t="s">
        <v>28</v>
      </c>
      <c r="D6453" s="57">
        <v>780.65</v>
      </c>
      <c r="E6453" s="56">
        <v>785.48</v>
      </c>
    </row>
    <row r="6454" spans="1:5" ht="33.75" x14ac:dyDescent="0.25">
      <c r="A6454" s="51">
        <v>97496</v>
      </c>
      <c r="B6454" s="30" t="s">
        <v>14735</v>
      </c>
      <c r="C6454" s="31" t="s">
        <v>28</v>
      </c>
      <c r="D6454" s="57">
        <v>765.98</v>
      </c>
      <c r="E6454" s="56">
        <v>769.95</v>
      </c>
    </row>
    <row r="6455" spans="1:5" ht="33.75" x14ac:dyDescent="0.25">
      <c r="A6455" s="51">
        <v>97534</v>
      </c>
      <c r="B6455" s="30" t="s">
        <v>14736</v>
      </c>
      <c r="C6455" s="31" t="s">
        <v>28</v>
      </c>
      <c r="D6455" s="57">
        <v>734.99</v>
      </c>
      <c r="E6455" s="56">
        <v>737.15</v>
      </c>
    </row>
    <row r="6456" spans="1:5" ht="22.5" x14ac:dyDescent="0.25">
      <c r="A6456" s="51">
        <v>101926</v>
      </c>
      <c r="B6456" s="30" t="s">
        <v>14737</v>
      </c>
      <c r="C6456" s="31" t="s">
        <v>28</v>
      </c>
      <c r="D6456" s="57">
        <v>410.07</v>
      </c>
      <c r="E6456" s="56">
        <v>415.05</v>
      </c>
    </row>
    <row r="6457" spans="1:5" ht="33.75" x14ac:dyDescent="0.25">
      <c r="A6457" s="51">
        <v>101935</v>
      </c>
      <c r="B6457" s="30" t="s">
        <v>14738</v>
      </c>
      <c r="C6457" s="31" t="s">
        <v>28</v>
      </c>
      <c r="D6457" s="57">
        <v>424.65</v>
      </c>
      <c r="E6457" s="56">
        <v>430.51</v>
      </c>
    </row>
    <row r="6458" spans="1:5" ht="33.75" x14ac:dyDescent="0.25">
      <c r="A6458" s="51">
        <v>92704</v>
      </c>
      <c r="B6458" s="30" t="s">
        <v>14739</v>
      </c>
      <c r="C6458" s="31" t="s">
        <v>28</v>
      </c>
      <c r="D6458" s="57">
        <v>26.85</v>
      </c>
      <c r="E6458" s="56">
        <v>27.84</v>
      </c>
    </row>
    <row r="6459" spans="1:5" ht="33.75" x14ac:dyDescent="0.25">
      <c r="A6459" s="51">
        <v>92705</v>
      </c>
      <c r="B6459" s="30" t="s">
        <v>14740</v>
      </c>
      <c r="C6459" s="31" t="s">
        <v>28</v>
      </c>
      <c r="D6459" s="57">
        <v>43.05</v>
      </c>
      <c r="E6459" s="56">
        <v>44.76</v>
      </c>
    </row>
    <row r="6460" spans="1:5" ht="33.75" x14ac:dyDescent="0.25">
      <c r="A6460" s="51">
        <v>92706</v>
      </c>
      <c r="B6460" s="30" t="s">
        <v>14741</v>
      </c>
      <c r="C6460" s="31" t="s">
        <v>28</v>
      </c>
      <c r="D6460" s="57">
        <v>69.67</v>
      </c>
      <c r="E6460" s="56">
        <v>72.44</v>
      </c>
    </row>
    <row r="6461" spans="1:5" ht="33.75" x14ac:dyDescent="0.25">
      <c r="A6461" s="51">
        <v>92637</v>
      </c>
      <c r="B6461" s="30" t="s">
        <v>14742</v>
      </c>
      <c r="C6461" s="31" t="s">
        <v>28</v>
      </c>
      <c r="D6461" s="57">
        <v>111.19</v>
      </c>
      <c r="E6461" s="56">
        <v>113.83</v>
      </c>
    </row>
    <row r="6462" spans="1:5" ht="33.75" x14ac:dyDescent="0.25">
      <c r="A6462" s="51">
        <v>92681</v>
      </c>
      <c r="B6462" s="30" t="s">
        <v>14743</v>
      </c>
      <c r="C6462" s="31" t="s">
        <v>28</v>
      </c>
      <c r="D6462" s="57">
        <v>51.91</v>
      </c>
      <c r="E6462" s="56">
        <v>53.62</v>
      </c>
    </row>
    <row r="6463" spans="1:5" ht="33.75" x14ac:dyDescent="0.25">
      <c r="A6463" s="51">
        <v>92638</v>
      </c>
      <c r="B6463" s="30" t="s">
        <v>14744</v>
      </c>
      <c r="C6463" s="31" t="s">
        <v>28</v>
      </c>
      <c r="D6463" s="57">
        <v>151.81</v>
      </c>
      <c r="E6463" s="56">
        <v>154.76</v>
      </c>
    </row>
    <row r="6464" spans="1:5" ht="33.75" x14ac:dyDescent="0.25">
      <c r="A6464" s="51">
        <v>92682</v>
      </c>
      <c r="B6464" s="30" t="s">
        <v>14745</v>
      </c>
      <c r="C6464" s="31" t="s">
        <v>28</v>
      </c>
      <c r="D6464" s="57">
        <v>66.900000000000006</v>
      </c>
      <c r="E6464" s="56">
        <v>68.790000000000006</v>
      </c>
    </row>
    <row r="6465" spans="1:5" ht="33.75" x14ac:dyDescent="0.25">
      <c r="A6465" s="51">
        <v>92639</v>
      </c>
      <c r="B6465" s="30" t="s">
        <v>14746</v>
      </c>
      <c r="C6465" s="31" t="s">
        <v>28</v>
      </c>
      <c r="D6465" s="57">
        <v>188.43</v>
      </c>
      <c r="E6465" s="56">
        <v>191.71</v>
      </c>
    </row>
    <row r="6466" spans="1:5" ht="33.75" x14ac:dyDescent="0.25">
      <c r="A6466" s="51">
        <v>92683</v>
      </c>
      <c r="B6466" s="30" t="s">
        <v>14747</v>
      </c>
      <c r="C6466" s="31" t="s">
        <v>28</v>
      </c>
      <c r="D6466" s="57">
        <v>79.5</v>
      </c>
      <c r="E6466" s="56">
        <v>81.58</v>
      </c>
    </row>
    <row r="6467" spans="1:5" ht="45" x14ac:dyDescent="0.25">
      <c r="A6467" s="51">
        <v>92640</v>
      </c>
      <c r="B6467" s="30" t="s">
        <v>14748</v>
      </c>
      <c r="C6467" s="31" t="s">
        <v>28</v>
      </c>
      <c r="D6467" s="57">
        <v>132.69999999999999</v>
      </c>
      <c r="E6467" s="56">
        <v>136.41</v>
      </c>
    </row>
    <row r="6468" spans="1:5" ht="33.75" x14ac:dyDescent="0.25">
      <c r="A6468" s="51">
        <v>92684</v>
      </c>
      <c r="B6468" s="30" t="s">
        <v>14749</v>
      </c>
      <c r="C6468" s="31" t="s">
        <v>28</v>
      </c>
      <c r="D6468" s="57">
        <v>109.32</v>
      </c>
      <c r="E6468" s="56">
        <v>111.65</v>
      </c>
    </row>
    <row r="6469" spans="1:5" ht="33.75" x14ac:dyDescent="0.25">
      <c r="A6469" s="51">
        <v>92642</v>
      </c>
      <c r="B6469" s="30" t="s">
        <v>14750</v>
      </c>
      <c r="C6469" s="31" t="s">
        <v>28</v>
      </c>
      <c r="D6469" s="57">
        <v>205.91</v>
      </c>
      <c r="E6469" s="56">
        <v>210.27</v>
      </c>
    </row>
    <row r="6470" spans="1:5" ht="33.75" x14ac:dyDescent="0.25">
      <c r="A6470" s="51">
        <v>92685</v>
      </c>
      <c r="B6470" s="30" t="s">
        <v>14751</v>
      </c>
      <c r="C6470" s="31" t="s">
        <v>28</v>
      </c>
      <c r="D6470" s="57">
        <v>177.94</v>
      </c>
      <c r="E6470" s="56">
        <v>180.63</v>
      </c>
    </row>
    <row r="6471" spans="1:5" ht="33.75" x14ac:dyDescent="0.25">
      <c r="A6471" s="51">
        <v>92644</v>
      </c>
      <c r="B6471" s="30" t="s">
        <v>14752</v>
      </c>
      <c r="C6471" s="31" t="s">
        <v>28</v>
      </c>
      <c r="D6471" s="57">
        <v>261.49</v>
      </c>
      <c r="E6471" s="56">
        <v>266.48</v>
      </c>
    </row>
    <row r="6472" spans="1:5" ht="33.75" x14ac:dyDescent="0.25">
      <c r="A6472" s="51">
        <v>92686</v>
      </c>
      <c r="B6472" s="30" t="s">
        <v>14753</v>
      </c>
      <c r="C6472" s="31" t="s">
        <v>28</v>
      </c>
      <c r="D6472" s="57">
        <v>228.91</v>
      </c>
      <c r="E6472" s="56">
        <v>231.97</v>
      </c>
    </row>
    <row r="6473" spans="1:5" ht="33.75" x14ac:dyDescent="0.25">
      <c r="A6473" s="51">
        <v>92356</v>
      </c>
      <c r="B6473" s="30" t="s">
        <v>14754</v>
      </c>
      <c r="C6473" s="31" t="s">
        <v>28</v>
      </c>
      <c r="D6473" s="57">
        <v>139.12</v>
      </c>
      <c r="E6473" s="56">
        <v>143.22</v>
      </c>
    </row>
    <row r="6474" spans="1:5" ht="33.75" x14ac:dyDescent="0.25">
      <c r="A6474" s="51">
        <v>92357</v>
      </c>
      <c r="B6474" s="30" t="s">
        <v>14755</v>
      </c>
      <c r="C6474" s="31" t="s">
        <v>28</v>
      </c>
      <c r="D6474" s="57">
        <v>206.03</v>
      </c>
      <c r="E6474" s="56">
        <v>210.4</v>
      </c>
    </row>
    <row r="6475" spans="1:5" ht="33.75" x14ac:dyDescent="0.25">
      <c r="A6475" s="51">
        <v>92358</v>
      </c>
      <c r="B6475" s="30" t="s">
        <v>14756</v>
      </c>
      <c r="C6475" s="31" t="s">
        <v>28</v>
      </c>
      <c r="D6475" s="57">
        <v>255.31</v>
      </c>
      <c r="E6475" s="56">
        <v>259.94</v>
      </c>
    </row>
    <row r="6476" spans="1:5" ht="33.75" x14ac:dyDescent="0.25">
      <c r="A6476" s="51">
        <v>101919</v>
      </c>
      <c r="B6476" s="30" t="s">
        <v>14757</v>
      </c>
      <c r="C6476" s="31" t="s">
        <v>28</v>
      </c>
      <c r="D6476" s="57">
        <v>425.25</v>
      </c>
      <c r="E6476" s="56">
        <v>427.74</v>
      </c>
    </row>
    <row r="6477" spans="1:5" ht="33.75" x14ac:dyDescent="0.25">
      <c r="A6477" s="51">
        <v>101928</v>
      </c>
      <c r="B6477" s="30" t="s">
        <v>14758</v>
      </c>
      <c r="C6477" s="31" t="s">
        <v>28</v>
      </c>
      <c r="D6477" s="57">
        <v>432.54</v>
      </c>
      <c r="E6477" s="56">
        <v>435.47</v>
      </c>
    </row>
    <row r="6478" spans="1:5" ht="33.75" x14ac:dyDescent="0.25">
      <c r="A6478" s="51">
        <v>92904</v>
      </c>
      <c r="B6478" s="30" t="s">
        <v>14759</v>
      </c>
      <c r="C6478" s="31" t="s">
        <v>28</v>
      </c>
      <c r="D6478" s="57">
        <v>33.869999999999997</v>
      </c>
      <c r="E6478" s="56">
        <v>34.369999999999997</v>
      </c>
    </row>
    <row r="6479" spans="1:5" ht="33.75" x14ac:dyDescent="0.25">
      <c r="A6479" s="51">
        <v>92905</v>
      </c>
      <c r="B6479" s="30" t="s">
        <v>14760</v>
      </c>
      <c r="C6479" s="31" t="s">
        <v>28</v>
      </c>
      <c r="D6479" s="57">
        <v>48.12</v>
      </c>
      <c r="E6479" s="56">
        <v>48.97</v>
      </c>
    </row>
    <row r="6480" spans="1:5" ht="33.75" x14ac:dyDescent="0.25">
      <c r="A6480" s="51">
        <v>92906</v>
      </c>
      <c r="B6480" s="30" t="s">
        <v>14761</v>
      </c>
      <c r="C6480" s="31" t="s">
        <v>28</v>
      </c>
      <c r="D6480" s="57">
        <v>58.33</v>
      </c>
      <c r="E6480" s="56">
        <v>59.71</v>
      </c>
    </row>
    <row r="6481" spans="1:5" ht="33.75" x14ac:dyDescent="0.25">
      <c r="A6481" s="51">
        <v>92898</v>
      </c>
      <c r="B6481" s="30" t="s">
        <v>14762</v>
      </c>
      <c r="C6481" s="31" t="s">
        <v>28</v>
      </c>
      <c r="D6481" s="57">
        <v>49.45</v>
      </c>
      <c r="E6481" s="56">
        <v>50.3</v>
      </c>
    </row>
    <row r="6482" spans="1:5" ht="33.75" x14ac:dyDescent="0.25">
      <c r="A6482" s="51">
        <v>92899</v>
      </c>
      <c r="B6482" s="30" t="s">
        <v>14763</v>
      </c>
      <c r="C6482" s="31" t="s">
        <v>28</v>
      </c>
      <c r="D6482" s="57">
        <v>74.319999999999993</v>
      </c>
      <c r="E6482" s="56">
        <v>75.27</v>
      </c>
    </row>
    <row r="6483" spans="1:5" ht="33.75" x14ac:dyDescent="0.25">
      <c r="A6483" s="51">
        <v>92900</v>
      </c>
      <c r="B6483" s="30" t="s">
        <v>14764</v>
      </c>
      <c r="C6483" s="31" t="s">
        <v>28</v>
      </c>
      <c r="D6483" s="57">
        <v>90.24</v>
      </c>
      <c r="E6483" s="56">
        <v>91.28</v>
      </c>
    </row>
    <row r="6484" spans="1:5" ht="33.75" x14ac:dyDescent="0.25">
      <c r="A6484" s="51">
        <v>92901</v>
      </c>
      <c r="B6484" s="30" t="s">
        <v>14765</v>
      </c>
      <c r="C6484" s="31" t="s">
        <v>28</v>
      </c>
      <c r="D6484" s="57">
        <v>126.41</v>
      </c>
      <c r="E6484" s="56">
        <v>127.57</v>
      </c>
    </row>
    <row r="6485" spans="1:5" ht="33.75" x14ac:dyDescent="0.25">
      <c r="A6485" s="51">
        <v>92902</v>
      </c>
      <c r="B6485" s="30" t="s">
        <v>14766</v>
      </c>
      <c r="C6485" s="31" t="s">
        <v>28</v>
      </c>
      <c r="D6485" s="57">
        <v>199.17</v>
      </c>
      <c r="E6485" s="56">
        <v>200.52</v>
      </c>
    </row>
    <row r="6486" spans="1:5" ht="33.75" x14ac:dyDescent="0.25">
      <c r="A6486" s="51">
        <v>92903</v>
      </c>
      <c r="B6486" s="30" t="s">
        <v>14767</v>
      </c>
      <c r="C6486" s="31" t="s">
        <v>28</v>
      </c>
      <c r="D6486" s="57">
        <v>298.89</v>
      </c>
      <c r="E6486" s="56">
        <v>300.42</v>
      </c>
    </row>
    <row r="6487" spans="1:5" ht="33.75" x14ac:dyDescent="0.25">
      <c r="A6487" s="51">
        <v>92892</v>
      </c>
      <c r="B6487" s="30" t="s">
        <v>14768</v>
      </c>
      <c r="C6487" s="31" t="s">
        <v>28</v>
      </c>
      <c r="D6487" s="57">
        <v>57.3</v>
      </c>
      <c r="E6487" s="56">
        <v>58.62</v>
      </c>
    </row>
    <row r="6488" spans="1:5" ht="33.75" x14ac:dyDescent="0.25">
      <c r="A6488" s="51">
        <v>92893</v>
      </c>
      <c r="B6488" s="30" t="s">
        <v>14769</v>
      </c>
      <c r="C6488" s="31" t="s">
        <v>28</v>
      </c>
      <c r="D6488" s="57">
        <v>83.25</v>
      </c>
      <c r="E6488" s="56">
        <v>84.73</v>
      </c>
    </row>
    <row r="6489" spans="1:5" ht="33.75" x14ac:dyDescent="0.25">
      <c r="A6489" s="51">
        <v>92894</v>
      </c>
      <c r="B6489" s="30" t="s">
        <v>14770</v>
      </c>
      <c r="C6489" s="31" t="s">
        <v>28</v>
      </c>
      <c r="D6489" s="57">
        <v>100.39</v>
      </c>
      <c r="E6489" s="56">
        <v>102.03</v>
      </c>
    </row>
    <row r="6490" spans="1:5" ht="33.75" x14ac:dyDescent="0.25">
      <c r="A6490" s="51">
        <v>92889</v>
      </c>
      <c r="B6490" s="30" t="s">
        <v>14771</v>
      </c>
      <c r="C6490" s="31" t="s">
        <v>28</v>
      </c>
      <c r="D6490" s="57">
        <v>141.30000000000001</v>
      </c>
      <c r="E6490" s="56">
        <v>143.35</v>
      </c>
    </row>
    <row r="6491" spans="1:5" ht="33.75" x14ac:dyDescent="0.25">
      <c r="A6491" s="51">
        <v>92895</v>
      </c>
      <c r="B6491" s="30" t="s">
        <v>14772</v>
      </c>
      <c r="C6491" s="31" t="s">
        <v>28</v>
      </c>
      <c r="D6491" s="57">
        <v>138.09</v>
      </c>
      <c r="E6491" s="56">
        <v>139.94999999999999</v>
      </c>
    </row>
    <row r="6492" spans="1:5" ht="33.75" x14ac:dyDescent="0.25">
      <c r="A6492" s="51">
        <v>92890</v>
      </c>
      <c r="B6492" s="30" t="s">
        <v>14773</v>
      </c>
      <c r="C6492" s="31" t="s">
        <v>28</v>
      </c>
      <c r="D6492" s="57">
        <v>213.22</v>
      </c>
      <c r="E6492" s="56">
        <v>215.41</v>
      </c>
    </row>
    <row r="6493" spans="1:5" ht="33.75" x14ac:dyDescent="0.25">
      <c r="A6493" s="51">
        <v>92896</v>
      </c>
      <c r="B6493" s="30" t="s">
        <v>14774</v>
      </c>
      <c r="C6493" s="31" t="s">
        <v>28</v>
      </c>
      <c r="D6493" s="57">
        <v>213.16</v>
      </c>
      <c r="E6493" s="56">
        <v>215.34</v>
      </c>
    </row>
    <row r="6494" spans="1:5" ht="33.75" x14ac:dyDescent="0.25">
      <c r="A6494" s="51">
        <v>92891</v>
      </c>
      <c r="B6494" s="30" t="s">
        <v>14775</v>
      </c>
      <c r="C6494" s="31" t="s">
        <v>28</v>
      </c>
      <c r="D6494" s="57">
        <v>312.10000000000002</v>
      </c>
      <c r="E6494" s="56">
        <v>314.41000000000003</v>
      </c>
    </row>
    <row r="6495" spans="1:5" ht="33.75" x14ac:dyDescent="0.25">
      <c r="A6495" s="51">
        <v>92897</v>
      </c>
      <c r="B6495" s="30" t="s">
        <v>14776</v>
      </c>
      <c r="C6495" s="31" t="s">
        <v>28</v>
      </c>
      <c r="D6495" s="57">
        <v>315.19</v>
      </c>
      <c r="E6495" s="56">
        <v>317.68</v>
      </c>
    </row>
    <row r="6496" spans="1:5" ht="33.75" x14ac:dyDescent="0.25">
      <c r="A6496" s="51">
        <v>100822</v>
      </c>
      <c r="B6496" s="30" t="s">
        <v>12747</v>
      </c>
      <c r="C6496" s="31" t="s">
        <v>28</v>
      </c>
      <c r="D6496" s="57">
        <v>0</v>
      </c>
      <c r="E6496" s="56">
        <v>0</v>
      </c>
    </row>
    <row r="6497" spans="1:5" ht="33.75" x14ac:dyDescent="0.25">
      <c r="A6497" s="51">
        <v>100823</v>
      </c>
      <c r="B6497" s="30" t="s">
        <v>12748</v>
      </c>
      <c r="C6497" s="31" t="s">
        <v>28</v>
      </c>
      <c r="D6497" s="57">
        <v>0</v>
      </c>
      <c r="E6497" s="56">
        <v>0</v>
      </c>
    </row>
    <row r="6498" spans="1:5" ht="33.75" x14ac:dyDescent="0.25">
      <c r="A6498" s="51">
        <v>100824</v>
      </c>
      <c r="B6498" s="30" t="s">
        <v>12749</v>
      </c>
      <c r="C6498" s="31" t="s">
        <v>28</v>
      </c>
      <c r="D6498" s="57">
        <v>0</v>
      </c>
      <c r="E6498" s="56">
        <v>0</v>
      </c>
    </row>
    <row r="6499" spans="1:5" ht="33.75" x14ac:dyDescent="0.25">
      <c r="A6499" s="51">
        <v>100825</v>
      </c>
      <c r="B6499" s="30" t="s">
        <v>12750</v>
      </c>
      <c r="C6499" s="31" t="s">
        <v>28</v>
      </c>
      <c r="D6499" s="57">
        <v>0</v>
      </c>
      <c r="E6499" s="56">
        <v>0</v>
      </c>
    </row>
    <row r="6500" spans="1:5" ht="33.75" x14ac:dyDescent="0.25">
      <c r="A6500" s="51">
        <v>100818</v>
      </c>
      <c r="B6500" s="30" t="s">
        <v>6779</v>
      </c>
      <c r="C6500" s="31" t="s">
        <v>28</v>
      </c>
      <c r="D6500" s="57">
        <v>0</v>
      </c>
      <c r="E6500" s="56">
        <v>0</v>
      </c>
    </row>
    <row r="6501" spans="1:5" ht="33.75" x14ac:dyDescent="0.25">
      <c r="A6501" s="51">
        <v>100819</v>
      </c>
      <c r="B6501" s="30" t="s">
        <v>12751</v>
      </c>
      <c r="C6501" s="31" t="s">
        <v>28</v>
      </c>
      <c r="D6501" s="57">
        <v>0</v>
      </c>
      <c r="E6501" s="56">
        <v>0</v>
      </c>
    </row>
    <row r="6502" spans="1:5" ht="33.75" x14ac:dyDescent="0.25">
      <c r="A6502" s="51">
        <v>100820</v>
      </c>
      <c r="B6502" s="30" t="s">
        <v>12752</v>
      </c>
      <c r="C6502" s="31" t="s">
        <v>28</v>
      </c>
      <c r="D6502" s="57">
        <v>0</v>
      </c>
      <c r="E6502" s="56">
        <v>0</v>
      </c>
    </row>
    <row r="6503" spans="1:5" ht="33.75" x14ac:dyDescent="0.25">
      <c r="A6503" s="51">
        <v>100821</v>
      </c>
      <c r="B6503" s="30" t="s">
        <v>12753</v>
      </c>
      <c r="C6503" s="31" t="s">
        <v>28</v>
      </c>
      <c r="D6503" s="57">
        <v>0</v>
      </c>
      <c r="E6503" s="56">
        <v>0</v>
      </c>
    </row>
    <row r="6504" spans="1:5" ht="45" x14ac:dyDescent="0.25">
      <c r="A6504" s="51">
        <v>100846</v>
      </c>
      <c r="B6504" s="30" t="s">
        <v>6780</v>
      </c>
      <c r="C6504" s="31" t="s">
        <v>28</v>
      </c>
      <c r="D6504" s="57">
        <v>0</v>
      </c>
      <c r="E6504" s="56">
        <v>0</v>
      </c>
    </row>
    <row r="6505" spans="1:5" ht="33.75" x14ac:dyDescent="0.25">
      <c r="A6505" s="51">
        <v>100834</v>
      </c>
      <c r="B6505" s="30" t="s">
        <v>6781</v>
      </c>
      <c r="C6505" s="31" t="s">
        <v>28</v>
      </c>
      <c r="D6505" s="57">
        <v>0</v>
      </c>
      <c r="E6505" s="56">
        <v>0</v>
      </c>
    </row>
    <row r="6506" spans="1:5" ht="33.75" x14ac:dyDescent="0.25">
      <c r="A6506" s="51">
        <v>100835</v>
      </c>
      <c r="B6506" s="30" t="s">
        <v>6782</v>
      </c>
      <c r="C6506" s="31" t="s">
        <v>28</v>
      </c>
      <c r="D6506" s="57">
        <v>0</v>
      </c>
      <c r="E6506" s="56">
        <v>0</v>
      </c>
    </row>
    <row r="6507" spans="1:5" ht="33.75" x14ac:dyDescent="0.25">
      <c r="A6507" s="51">
        <v>100836</v>
      </c>
      <c r="B6507" s="30" t="s">
        <v>6783</v>
      </c>
      <c r="C6507" s="31" t="s">
        <v>28</v>
      </c>
      <c r="D6507" s="57">
        <v>0</v>
      </c>
      <c r="E6507" s="56">
        <v>0</v>
      </c>
    </row>
    <row r="6508" spans="1:5" ht="33.75" x14ac:dyDescent="0.25">
      <c r="A6508" s="51">
        <v>100837</v>
      </c>
      <c r="B6508" s="30" t="s">
        <v>6784</v>
      </c>
      <c r="C6508" s="31" t="s">
        <v>28</v>
      </c>
      <c r="D6508" s="57">
        <v>0</v>
      </c>
      <c r="E6508" s="56">
        <v>0</v>
      </c>
    </row>
    <row r="6509" spans="1:5" ht="33.75" x14ac:dyDescent="0.25">
      <c r="A6509" s="51">
        <v>100826</v>
      </c>
      <c r="B6509" s="30" t="s">
        <v>6785</v>
      </c>
      <c r="C6509" s="31" t="s">
        <v>28</v>
      </c>
      <c r="D6509" s="57">
        <v>0</v>
      </c>
      <c r="E6509" s="56">
        <v>0</v>
      </c>
    </row>
    <row r="6510" spans="1:5" ht="33.75" x14ac:dyDescent="0.25">
      <c r="A6510" s="51">
        <v>100827</v>
      </c>
      <c r="B6510" s="30" t="s">
        <v>6786</v>
      </c>
      <c r="C6510" s="31" t="s">
        <v>28</v>
      </c>
      <c r="D6510" s="57">
        <v>0</v>
      </c>
      <c r="E6510" s="56">
        <v>0</v>
      </c>
    </row>
    <row r="6511" spans="1:5" ht="33.75" x14ac:dyDescent="0.25">
      <c r="A6511" s="51">
        <v>100828</v>
      </c>
      <c r="B6511" s="30" t="s">
        <v>6787</v>
      </c>
      <c r="C6511" s="31" t="s">
        <v>28</v>
      </c>
      <c r="D6511" s="57">
        <v>0</v>
      </c>
      <c r="E6511" s="56">
        <v>0</v>
      </c>
    </row>
    <row r="6512" spans="1:5" ht="33.75" x14ac:dyDescent="0.25">
      <c r="A6512" s="51">
        <v>100829</v>
      </c>
      <c r="B6512" s="30" t="s">
        <v>6788</v>
      </c>
      <c r="C6512" s="31" t="s">
        <v>28</v>
      </c>
      <c r="D6512" s="57">
        <v>0</v>
      </c>
      <c r="E6512" s="56">
        <v>0</v>
      </c>
    </row>
    <row r="6513" spans="1:5" ht="33.75" x14ac:dyDescent="0.25">
      <c r="A6513" s="51">
        <v>100830</v>
      </c>
      <c r="B6513" s="30" t="s">
        <v>6789</v>
      </c>
      <c r="C6513" s="31" t="s">
        <v>28</v>
      </c>
      <c r="D6513" s="57">
        <v>0</v>
      </c>
      <c r="E6513" s="56">
        <v>0</v>
      </c>
    </row>
    <row r="6514" spans="1:5" ht="33.75" x14ac:dyDescent="0.25">
      <c r="A6514" s="51">
        <v>100831</v>
      </c>
      <c r="B6514" s="30" t="s">
        <v>6790</v>
      </c>
      <c r="C6514" s="31" t="s">
        <v>28</v>
      </c>
      <c r="D6514" s="57">
        <v>0</v>
      </c>
      <c r="E6514" s="56">
        <v>0</v>
      </c>
    </row>
    <row r="6515" spans="1:5" ht="33.75" x14ac:dyDescent="0.25">
      <c r="A6515" s="51">
        <v>100832</v>
      </c>
      <c r="B6515" s="30" t="s">
        <v>6791</v>
      </c>
      <c r="C6515" s="31" t="s">
        <v>28</v>
      </c>
      <c r="D6515" s="57">
        <v>0</v>
      </c>
      <c r="E6515" s="56">
        <v>0</v>
      </c>
    </row>
    <row r="6516" spans="1:5" ht="33.75" x14ac:dyDescent="0.25">
      <c r="A6516" s="51">
        <v>100833</v>
      </c>
      <c r="B6516" s="30" t="s">
        <v>6792</v>
      </c>
      <c r="C6516" s="31" t="s">
        <v>28</v>
      </c>
      <c r="D6516" s="57">
        <v>0</v>
      </c>
      <c r="E6516" s="56">
        <v>0</v>
      </c>
    </row>
    <row r="6517" spans="1:5" ht="33.75" x14ac:dyDescent="0.25">
      <c r="A6517" s="51">
        <v>100790</v>
      </c>
      <c r="B6517" s="30" t="s">
        <v>6793</v>
      </c>
      <c r="C6517" s="31" t="s">
        <v>28</v>
      </c>
      <c r="D6517" s="57">
        <v>0</v>
      </c>
      <c r="E6517" s="56">
        <v>0</v>
      </c>
    </row>
    <row r="6518" spans="1:5" ht="33.75" x14ac:dyDescent="0.25">
      <c r="A6518" s="51">
        <v>100789</v>
      </c>
      <c r="B6518" s="30" t="s">
        <v>6794</v>
      </c>
      <c r="C6518" s="31" t="s">
        <v>28</v>
      </c>
      <c r="D6518" s="57">
        <v>0</v>
      </c>
      <c r="E6518" s="56">
        <v>0</v>
      </c>
    </row>
    <row r="6519" spans="1:5" ht="33.75" x14ac:dyDescent="0.25">
      <c r="A6519" s="51">
        <v>100788</v>
      </c>
      <c r="B6519" s="30" t="s">
        <v>1563</v>
      </c>
      <c r="C6519" s="31" t="s">
        <v>28</v>
      </c>
      <c r="D6519" s="57">
        <v>766.9</v>
      </c>
      <c r="E6519" s="56">
        <v>778.3</v>
      </c>
    </row>
    <row r="6520" spans="1:5" ht="33.75" x14ac:dyDescent="0.25">
      <c r="A6520" s="51">
        <v>100811</v>
      </c>
      <c r="B6520" s="30" t="s">
        <v>6795</v>
      </c>
      <c r="C6520" s="31" t="s">
        <v>28</v>
      </c>
      <c r="D6520" s="57">
        <v>0</v>
      </c>
      <c r="E6520" s="56">
        <v>0</v>
      </c>
    </row>
    <row r="6521" spans="1:5" ht="33.75" x14ac:dyDescent="0.25">
      <c r="A6521" s="51">
        <v>100812</v>
      </c>
      <c r="B6521" s="30" t="s">
        <v>6796</v>
      </c>
      <c r="C6521" s="31" t="s">
        <v>28</v>
      </c>
      <c r="D6521" s="57">
        <v>0</v>
      </c>
      <c r="E6521" s="56">
        <v>0</v>
      </c>
    </row>
    <row r="6522" spans="1:5" ht="33.75" x14ac:dyDescent="0.25">
      <c r="A6522" s="51">
        <v>100813</v>
      </c>
      <c r="B6522" s="30" t="s">
        <v>6797</v>
      </c>
      <c r="C6522" s="31" t="s">
        <v>28</v>
      </c>
      <c r="D6522" s="57">
        <v>0</v>
      </c>
      <c r="E6522" s="56">
        <v>0</v>
      </c>
    </row>
    <row r="6523" spans="1:5" ht="33.75" x14ac:dyDescent="0.25">
      <c r="A6523" s="51">
        <v>100814</v>
      </c>
      <c r="B6523" s="30" t="s">
        <v>6798</v>
      </c>
      <c r="C6523" s="31" t="s">
        <v>28</v>
      </c>
      <c r="D6523" s="57">
        <v>0</v>
      </c>
      <c r="E6523" s="56">
        <v>0</v>
      </c>
    </row>
    <row r="6524" spans="1:5" ht="33.75" x14ac:dyDescent="0.25">
      <c r="A6524" s="51">
        <v>100815</v>
      </c>
      <c r="B6524" s="30" t="s">
        <v>6799</v>
      </c>
      <c r="C6524" s="31" t="s">
        <v>28</v>
      </c>
      <c r="D6524" s="57">
        <v>0</v>
      </c>
      <c r="E6524" s="56">
        <v>0</v>
      </c>
    </row>
    <row r="6525" spans="1:5" ht="33.75" x14ac:dyDescent="0.25">
      <c r="A6525" s="51">
        <v>100816</v>
      </c>
      <c r="B6525" s="30" t="s">
        <v>6800</v>
      </c>
      <c r="C6525" s="31" t="s">
        <v>28</v>
      </c>
      <c r="D6525" s="57">
        <v>0</v>
      </c>
      <c r="E6525" s="56">
        <v>0</v>
      </c>
    </row>
    <row r="6526" spans="1:5" ht="33.75" x14ac:dyDescent="0.25">
      <c r="A6526" s="51">
        <v>100817</v>
      </c>
      <c r="B6526" s="30" t="s">
        <v>6801</v>
      </c>
      <c r="C6526" s="31" t="s">
        <v>28</v>
      </c>
      <c r="D6526" s="57">
        <v>0</v>
      </c>
      <c r="E6526" s="56">
        <v>0</v>
      </c>
    </row>
    <row r="6527" spans="1:5" ht="33.75" x14ac:dyDescent="0.25">
      <c r="A6527" s="51">
        <v>100795</v>
      </c>
      <c r="B6527" s="30" t="s">
        <v>6802</v>
      </c>
      <c r="C6527" s="31" t="s">
        <v>25</v>
      </c>
      <c r="D6527" s="57">
        <v>0</v>
      </c>
      <c r="E6527" s="56">
        <v>0</v>
      </c>
    </row>
    <row r="6528" spans="1:5" ht="33.75" x14ac:dyDescent="0.25">
      <c r="A6528" s="51">
        <v>100842</v>
      </c>
      <c r="B6528" s="30" t="s">
        <v>6803</v>
      </c>
      <c r="C6528" s="31" t="s">
        <v>25</v>
      </c>
      <c r="D6528" s="57">
        <v>0</v>
      </c>
      <c r="E6528" s="56">
        <v>0</v>
      </c>
    </row>
    <row r="6529" spans="1:5" ht="33.75" x14ac:dyDescent="0.25">
      <c r="A6529" s="51">
        <v>100796</v>
      </c>
      <c r="B6529" s="30" t="s">
        <v>6804</v>
      </c>
      <c r="C6529" s="31" t="s">
        <v>25</v>
      </c>
      <c r="D6529" s="57">
        <v>0</v>
      </c>
      <c r="E6529" s="56">
        <v>0</v>
      </c>
    </row>
    <row r="6530" spans="1:5" ht="33.75" x14ac:dyDescent="0.25">
      <c r="A6530" s="51">
        <v>100843</v>
      </c>
      <c r="B6530" s="30" t="s">
        <v>6805</v>
      </c>
      <c r="C6530" s="31" t="s">
        <v>25</v>
      </c>
      <c r="D6530" s="57">
        <v>0</v>
      </c>
      <c r="E6530" s="56">
        <v>0</v>
      </c>
    </row>
    <row r="6531" spans="1:5" ht="33.75" x14ac:dyDescent="0.25">
      <c r="A6531" s="51">
        <v>100844</v>
      </c>
      <c r="B6531" s="30" t="s">
        <v>6806</v>
      </c>
      <c r="C6531" s="31" t="s">
        <v>25</v>
      </c>
      <c r="D6531" s="57">
        <v>0</v>
      </c>
      <c r="E6531" s="56">
        <v>0</v>
      </c>
    </row>
    <row r="6532" spans="1:5" ht="33.75" x14ac:dyDescent="0.25">
      <c r="A6532" s="51">
        <v>100797</v>
      </c>
      <c r="B6532" s="30" t="s">
        <v>6807</v>
      </c>
      <c r="C6532" s="31" t="s">
        <v>25</v>
      </c>
      <c r="D6532" s="57">
        <v>0</v>
      </c>
      <c r="E6532" s="56">
        <v>0</v>
      </c>
    </row>
    <row r="6533" spans="1:5" ht="33.75" x14ac:dyDescent="0.25">
      <c r="A6533" s="51">
        <v>100798</v>
      </c>
      <c r="B6533" s="30" t="s">
        <v>6808</v>
      </c>
      <c r="C6533" s="31" t="s">
        <v>25</v>
      </c>
      <c r="D6533" s="57">
        <v>0</v>
      </c>
      <c r="E6533" s="56">
        <v>0</v>
      </c>
    </row>
    <row r="6534" spans="1:5" ht="33.75" x14ac:dyDescent="0.25">
      <c r="A6534" s="51">
        <v>100845</v>
      </c>
      <c r="B6534" s="30" t="s">
        <v>6809</v>
      </c>
      <c r="C6534" s="31" t="s">
        <v>25</v>
      </c>
      <c r="D6534" s="57">
        <v>0</v>
      </c>
      <c r="E6534" s="56">
        <v>0</v>
      </c>
    </row>
    <row r="6535" spans="1:5" ht="33.75" x14ac:dyDescent="0.25">
      <c r="A6535" s="51">
        <v>100799</v>
      </c>
      <c r="B6535" s="30" t="s">
        <v>1568</v>
      </c>
      <c r="C6535" s="31" t="s">
        <v>25</v>
      </c>
      <c r="D6535" s="57">
        <v>18.309999999999999</v>
      </c>
      <c r="E6535" s="56">
        <v>18.809999999999999</v>
      </c>
    </row>
    <row r="6536" spans="1:5" ht="33.75" x14ac:dyDescent="0.25">
      <c r="A6536" s="51">
        <v>100807</v>
      </c>
      <c r="B6536" s="30" t="s">
        <v>1576</v>
      </c>
      <c r="C6536" s="31" t="s">
        <v>25</v>
      </c>
      <c r="D6536" s="57">
        <v>24.18</v>
      </c>
      <c r="E6536" s="56">
        <v>25.04</v>
      </c>
    </row>
    <row r="6537" spans="1:5" ht="33.75" x14ac:dyDescent="0.25">
      <c r="A6537" s="51">
        <v>100800</v>
      </c>
      <c r="B6537" s="30" t="s">
        <v>1569</v>
      </c>
      <c r="C6537" s="31" t="s">
        <v>25</v>
      </c>
      <c r="D6537" s="57">
        <v>26.08</v>
      </c>
      <c r="E6537" s="56">
        <v>26.68</v>
      </c>
    </row>
    <row r="6538" spans="1:5" ht="33.75" x14ac:dyDescent="0.25">
      <c r="A6538" s="51">
        <v>100808</v>
      </c>
      <c r="B6538" s="30" t="s">
        <v>1577</v>
      </c>
      <c r="C6538" s="31" t="s">
        <v>25</v>
      </c>
      <c r="D6538" s="57">
        <v>33.049999999999997</v>
      </c>
      <c r="E6538" s="56">
        <v>34.07</v>
      </c>
    </row>
    <row r="6539" spans="1:5" ht="33.75" x14ac:dyDescent="0.25">
      <c r="A6539" s="51">
        <v>100801</v>
      </c>
      <c r="B6539" s="30" t="s">
        <v>1570</v>
      </c>
      <c r="C6539" s="31" t="s">
        <v>25</v>
      </c>
      <c r="D6539" s="57">
        <v>34.159999999999997</v>
      </c>
      <c r="E6539" s="56">
        <v>34.869999999999997</v>
      </c>
    </row>
    <row r="6540" spans="1:5" ht="33.75" x14ac:dyDescent="0.25">
      <c r="A6540" s="51">
        <v>100809</v>
      </c>
      <c r="B6540" s="30" t="s">
        <v>1578</v>
      </c>
      <c r="C6540" s="31" t="s">
        <v>25</v>
      </c>
      <c r="D6540" s="57">
        <v>42.5</v>
      </c>
      <c r="E6540" s="56">
        <v>43.72</v>
      </c>
    </row>
    <row r="6541" spans="1:5" ht="33.75" x14ac:dyDescent="0.25">
      <c r="A6541" s="51">
        <v>100802</v>
      </c>
      <c r="B6541" s="30" t="s">
        <v>1571</v>
      </c>
      <c r="C6541" s="31" t="s">
        <v>25</v>
      </c>
      <c r="D6541" s="57">
        <v>45.58</v>
      </c>
      <c r="E6541" s="56">
        <v>46.45</v>
      </c>
    </row>
    <row r="6542" spans="1:5" ht="33.75" x14ac:dyDescent="0.25">
      <c r="A6542" s="51">
        <v>100810</v>
      </c>
      <c r="B6542" s="30" t="s">
        <v>1579</v>
      </c>
      <c r="C6542" s="31" t="s">
        <v>25</v>
      </c>
      <c r="D6542" s="57">
        <v>55.84</v>
      </c>
      <c r="E6542" s="56">
        <v>57.32</v>
      </c>
    </row>
    <row r="6543" spans="1:5" ht="22.5" x14ac:dyDescent="0.25">
      <c r="A6543" s="51">
        <v>100791</v>
      </c>
      <c r="B6543" s="30" t="s">
        <v>1564</v>
      </c>
      <c r="C6543" s="31" t="s">
        <v>25</v>
      </c>
      <c r="D6543" s="57">
        <v>17.809999999999999</v>
      </c>
      <c r="E6543" s="56">
        <v>18.28</v>
      </c>
    </row>
    <row r="6544" spans="1:5" ht="33.75" x14ac:dyDescent="0.25">
      <c r="A6544" s="51">
        <v>100803</v>
      </c>
      <c r="B6544" s="30" t="s">
        <v>1572</v>
      </c>
      <c r="C6544" s="31" t="s">
        <v>25</v>
      </c>
      <c r="D6544" s="57">
        <v>16.760000000000002</v>
      </c>
      <c r="E6544" s="56">
        <v>17.18</v>
      </c>
    </row>
    <row r="6545" spans="1:5" ht="22.5" x14ac:dyDescent="0.25">
      <c r="A6545" s="51">
        <v>100792</v>
      </c>
      <c r="B6545" s="30" t="s">
        <v>1565</v>
      </c>
      <c r="C6545" s="31" t="s">
        <v>25</v>
      </c>
      <c r="D6545" s="57">
        <v>25.58</v>
      </c>
      <c r="E6545" s="56">
        <v>26.15</v>
      </c>
    </row>
    <row r="6546" spans="1:5" ht="33.75" x14ac:dyDescent="0.25">
      <c r="A6546" s="51">
        <v>100804</v>
      </c>
      <c r="B6546" s="30" t="s">
        <v>1573</v>
      </c>
      <c r="C6546" s="31" t="s">
        <v>25</v>
      </c>
      <c r="D6546" s="57">
        <v>24.36</v>
      </c>
      <c r="E6546" s="56">
        <v>24.85</v>
      </c>
    </row>
    <row r="6547" spans="1:5" ht="22.5" x14ac:dyDescent="0.25">
      <c r="A6547" s="51">
        <v>100793</v>
      </c>
      <c r="B6547" s="30" t="s">
        <v>1566</v>
      </c>
      <c r="C6547" s="31" t="s">
        <v>25</v>
      </c>
      <c r="D6547" s="57">
        <v>33.65</v>
      </c>
      <c r="E6547" s="56">
        <v>34.340000000000003</v>
      </c>
    </row>
    <row r="6548" spans="1:5" ht="33.75" x14ac:dyDescent="0.25">
      <c r="A6548" s="51">
        <v>100805</v>
      </c>
      <c r="B6548" s="30" t="s">
        <v>1574</v>
      </c>
      <c r="C6548" s="31" t="s">
        <v>25</v>
      </c>
      <c r="D6548" s="57">
        <v>32.200000000000003</v>
      </c>
      <c r="E6548" s="56">
        <v>32.78</v>
      </c>
    </row>
    <row r="6549" spans="1:5" ht="22.5" x14ac:dyDescent="0.25">
      <c r="A6549" s="51">
        <v>100794</v>
      </c>
      <c r="B6549" s="30" t="s">
        <v>1567</v>
      </c>
      <c r="C6549" s="31" t="s">
        <v>25</v>
      </c>
      <c r="D6549" s="57">
        <v>45.08</v>
      </c>
      <c r="E6549" s="56">
        <v>45.91</v>
      </c>
    </row>
    <row r="6550" spans="1:5" ht="33.75" x14ac:dyDescent="0.25">
      <c r="A6550" s="51">
        <v>100806</v>
      </c>
      <c r="B6550" s="30" t="s">
        <v>1575</v>
      </c>
      <c r="C6550" s="31" t="s">
        <v>25</v>
      </c>
      <c r="D6550" s="57">
        <v>43.28</v>
      </c>
      <c r="E6550" s="56">
        <v>44</v>
      </c>
    </row>
    <row r="6551" spans="1:5" ht="22.5" x14ac:dyDescent="0.25">
      <c r="A6551" s="51">
        <v>100838</v>
      </c>
      <c r="B6551" s="30" t="s">
        <v>6810</v>
      </c>
      <c r="C6551" s="31" t="s">
        <v>28</v>
      </c>
      <c r="D6551" s="57">
        <v>0</v>
      </c>
      <c r="E6551" s="56">
        <v>0</v>
      </c>
    </row>
    <row r="6552" spans="1:5" ht="22.5" x14ac:dyDescent="0.25">
      <c r="A6552" s="51">
        <v>100839</v>
      </c>
      <c r="B6552" s="30" t="s">
        <v>6811</v>
      </c>
      <c r="C6552" s="31" t="s">
        <v>28</v>
      </c>
      <c r="D6552" s="57">
        <v>0</v>
      </c>
      <c r="E6552" s="56">
        <v>0</v>
      </c>
    </row>
    <row r="6553" spans="1:5" ht="22.5" x14ac:dyDescent="0.25">
      <c r="A6553" s="51">
        <v>100840</v>
      </c>
      <c r="B6553" s="30" t="s">
        <v>6812</v>
      </c>
      <c r="C6553" s="31" t="s">
        <v>28</v>
      </c>
      <c r="D6553" s="57">
        <v>0</v>
      </c>
      <c r="E6553" s="56">
        <v>0</v>
      </c>
    </row>
    <row r="6554" spans="1:5" ht="22.5" x14ac:dyDescent="0.25">
      <c r="A6554" s="51">
        <v>100841</v>
      </c>
      <c r="B6554" s="30" t="s">
        <v>6813</v>
      </c>
      <c r="C6554" s="31" t="s">
        <v>28</v>
      </c>
      <c r="D6554" s="57">
        <v>0</v>
      </c>
      <c r="E6554" s="56">
        <v>0</v>
      </c>
    </row>
    <row r="6555" spans="1:5" ht="22.5" x14ac:dyDescent="0.25">
      <c r="A6555" s="51">
        <v>103283</v>
      </c>
      <c r="B6555" s="30" t="s">
        <v>6814</v>
      </c>
      <c r="C6555" s="31" t="s">
        <v>28</v>
      </c>
      <c r="D6555" s="57">
        <v>0</v>
      </c>
      <c r="E6555" s="56">
        <v>0</v>
      </c>
    </row>
    <row r="6556" spans="1:5" ht="22.5" x14ac:dyDescent="0.25">
      <c r="A6556" s="51">
        <v>103284</v>
      </c>
      <c r="B6556" s="30" t="s">
        <v>6815</v>
      </c>
      <c r="C6556" s="31" t="s">
        <v>28</v>
      </c>
      <c r="D6556" s="57">
        <v>0</v>
      </c>
      <c r="E6556" s="56">
        <v>0</v>
      </c>
    </row>
    <row r="6557" spans="1:5" ht="22.5" x14ac:dyDescent="0.25">
      <c r="A6557" s="51">
        <v>103282</v>
      </c>
      <c r="B6557" s="30" t="s">
        <v>6816</v>
      </c>
      <c r="C6557" s="31" t="s">
        <v>28</v>
      </c>
      <c r="D6557" s="57">
        <v>0</v>
      </c>
      <c r="E6557" s="56">
        <v>0</v>
      </c>
    </row>
    <row r="6558" spans="1:5" ht="22.5" x14ac:dyDescent="0.25">
      <c r="A6558" s="51">
        <v>103279</v>
      </c>
      <c r="B6558" s="30" t="s">
        <v>6817</v>
      </c>
      <c r="C6558" s="31" t="s">
        <v>28</v>
      </c>
      <c r="D6558" s="57">
        <v>0</v>
      </c>
      <c r="E6558" s="56">
        <v>0</v>
      </c>
    </row>
    <row r="6559" spans="1:5" ht="22.5" x14ac:dyDescent="0.25">
      <c r="A6559" s="51">
        <v>103280</v>
      </c>
      <c r="B6559" s="30" t="s">
        <v>6818</v>
      </c>
      <c r="C6559" s="31" t="s">
        <v>28</v>
      </c>
      <c r="D6559" s="57">
        <v>0</v>
      </c>
      <c r="E6559" s="56">
        <v>0</v>
      </c>
    </row>
    <row r="6560" spans="1:5" ht="22.5" x14ac:dyDescent="0.25">
      <c r="A6560" s="51">
        <v>103281</v>
      </c>
      <c r="B6560" s="30" t="s">
        <v>6819</v>
      </c>
      <c r="C6560" s="31" t="s">
        <v>28</v>
      </c>
      <c r="D6560" s="57">
        <v>0</v>
      </c>
      <c r="E6560" s="56">
        <v>0</v>
      </c>
    </row>
    <row r="6561" spans="1:5" ht="22.5" x14ac:dyDescent="0.25">
      <c r="A6561" s="51">
        <v>103247</v>
      </c>
      <c r="B6561" s="30" t="s">
        <v>3760</v>
      </c>
      <c r="C6561" s="31" t="s">
        <v>28</v>
      </c>
      <c r="D6561" s="57">
        <v>2554.56</v>
      </c>
      <c r="E6561" s="56">
        <v>2561.7399999999998</v>
      </c>
    </row>
    <row r="6562" spans="1:5" ht="22.5" x14ac:dyDescent="0.25">
      <c r="A6562" s="51">
        <v>103250</v>
      </c>
      <c r="B6562" s="30" t="s">
        <v>3763</v>
      </c>
      <c r="C6562" s="31" t="s">
        <v>28</v>
      </c>
      <c r="D6562" s="57">
        <v>3706.61</v>
      </c>
      <c r="E6562" s="56">
        <v>3714.38</v>
      </c>
    </row>
    <row r="6563" spans="1:5" ht="22.5" x14ac:dyDescent="0.25">
      <c r="A6563" s="51">
        <v>103253</v>
      </c>
      <c r="B6563" s="30" t="s">
        <v>3766</v>
      </c>
      <c r="C6563" s="31" t="s">
        <v>28</v>
      </c>
      <c r="D6563" s="57">
        <v>5049.3900000000003</v>
      </c>
      <c r="E6563" s="56">
        <v>5057.51</v>
      </c>
    </row>
    <row r="6564" spans="1:5" ht="22.5" x14ac:dyDescent="0.25">
      <c r="A6564" s="51">
        <v>103244</v>
      </c>
      <c r="B6564" s="30" t="s">
        <v>3757</v>
      </c>
      <c r="C6564" s="31" t="s">
        <v>28</v>
      </c>
      <c r="D6564" s="57">
        <v>2302.5700000000002</v>
      </c>
      <c r="E6564" s="56">
        <v>2309.75</v>
      </c>
    </row>
    <row r="6565" spans="1:5" ht="22.5" x14ac:dyDescent="0.25">
      <c r="A6565" s="51">
        <v>103256</v>
      </c>
      <c r="B6565" s="30" t="s">
        <v>5497</v>
      </c>
      <c r="C6565" s="31" t="s">
        <v>28</v>
      </c>
      <c r="D6565" s="57">
        <v>9374.7999999999993</v>
      </c>
      <c r="E6565" s="56">
        <v>9386.7199999999993</v>
      </c>
    </row>
    <row r="6566" spans="1:5" ht="22.5" x14ac:dyDescent="0.25">
      <c r="A6566" s="51">
        <v>103258</v>
      </c>
      <c r="B6566" s="30" t="s">
        <v>5499</v>
      </c>
      <c r="C6566" s="31" t="s">
        <v>28</v>
      </c>
      <c r="D6566" s="57">
        <v>10478.969999999999</v>
      </c>
      <c r="E6566" s="56">
        <v>10491.21</v>
      </c>
    </row>
    <row r="6567" spans="1:5" ht="22.5" x14ac:dyDescent="0.25">
      <c r="A6567" s="51">
        <v>103260</v>
      </c>
      <c r="B6567" s="30" t="s">
        <v>5501</v>
      </c>
      <c r="C6567" s="31" t="s">
        <v>28</v>
      </c>
      <c r="D6567" s="57">
        <v>5808.08</v>
      </c>
      <c r="E6567" s="56">
        <v>5820.32</v>
      </c>
    </row>
    <row r="6568" spans="1:5" ht="22.5" x14ac:dyDescent="0.25">
      <c r="A6568" s="51">
        <v>103261</v>
      </c>
      <c r="B6568" s="30" t="s">
        <v>5502</v>
      </c>
      <c r="C6568" s="31" t="s">
        <v>28</v>
      </c>
      <c r="D6568" s="57">
        <v>11819.86</v>
      </c>
      <c r="E6568" s="56">
        <v>11833.29</v>
      </c>
    </row>
    <row r="6569" spans="1:5" ht="22.5" x14ac:dyDescent="0.25">
      <c r="A6569" s="51">
        <v>103263</v>
      </c>
      <c r="B6569" s="30" t="s">
        <v>3769</v>
      </c>
      <c r="C6569" s="31" t="s">
        <v>28</v>
      </c>
      <c r="D6569" s="57">
        <v>16427.93</v>
      </c>
      <c r="E6569" s="56">
        <v>16445.46</v>
      </c>
    </row>
    <row r="6570" spans="1:5" ht="33.75" x14ac:dyDescent="0.25">
      <c r="A6570" s="51">
        <v>103265</v>
      </c>
      <c r="B6570" s="30" t="s">
        <v>3771</v>
      </c>
      <c r="C6570" s="31" t="s">
        <v>28</v>
      </c>
      <c r="D6570" s="57">
        <v>19796.71</v>
      </c>
      <c r="E6570" s="56">
        <v>19814.240000000002</v>
      </c>
    </row>
    <row r="6571" spans="1:5" ht="22.5" x14ac:dyDescent="0.25">
      <c r="A6571" s="51">
        <v>103268</v>
      </c>
      <c r="B6571" s="30" t="s">
        <v>3774</v>
      </c>
      <c r="C6571" s="31" t="s">
        <v>28</v>
      </c>
      <c r="D6571" s="57">
        <v>6954.78</v>
      </c>
      <c r="E6571" s="56">
        <v>6967.01</v>
      </c>
    </row>
    <row r="6572" spans="1:5" ht="22.5" x14ac:dyDescent="0.25">
      <c r="A6572" s="51">
        <v>103270</v>
      </c>
      <c r="B6572" s="30" t="s">
        <v>3776</v>
      </c>
      <c r="C6572" s="31" t="s">
        <v>28</v>
      </c>
      <c r="D6572" s="57">
        <v>7474.15</v>
      </c>
      <c r="E6572" s="56">
        <v>7486.88</v>
      </c>
    </row>
    <row r="6573" spans="1:5" ht="22.5" x14ac:dyDescent="0.25">
      <c r="A6573" s="51">
        <v>103272</v>
      </c>
      <c r="B6573" s="30" t="s">
        <v>3778</v>
      </c>
      <c r="C6573" s="31" t="s">
        <v>28</v>
      </c>
      <c r="D6573" s="57">
        <v>10931.49</v>
      </c>
      <c r="E6573" s="56">
        <v>10946.13</v>
      </c>
    </row>
    <row r="6574" spans="1:5" ht="22.5" x14ac:dyDescent="0.25">
      <c r="A6574" s="51">
        <v>103274</v>
      </c>
      <c r="B6574" s="30" t="s">
        <v>3780</v>
      </c>
      <c r="C6574" s="31" t="s">
        <v>28</v>
      </c>
      <c r="D6574" s="57">
        <v>12900.2</v>
      </c>
      <c r="E6574" s="56">
        <v>12919.07</v>
      </c>
    </row>
    <row r="6575" spans="1:5" ht="22.5" x14ac:dyDescent="0.25">
      <c r="A6575" s="51">
        <v>103276</v>
      </c>
      <c r="B6575" s="30" t="s">
        <v>3782</v>
      </c>
      <c r="C6575" s="31" t="s">
        <v>28</v>
      </c>
      <c r="D6575" s="57">
        <v>13465.4</v>
      </c>
      <c r="E6575" s="56">
        <v>13484.27</v>
      </c>
    </row>
    <row r="6576" spans="1:5" ht="22.5" x14ac:dyDescent="0.25">
      <c r="A6576" s="51">
        <v>103267</v>
      </c>
      <c r="B6576" s="30" t="s">
        <v>3773</v>
      </c>
      <c r="C6576" s="31" t="s">
        <v>28</v>
      </c>
      <c r="D6576" s="57">
        <v>5861.28</v>
      </c>
      <c r="E6576" s="56">
        <v>5873.51</v>
      </c>
    </row>
    <row r="6577" spans="1:5" ht="22.5" x14ac:dyDescent="0.25">
      <c r="A6577" s="51">
        <v>103269</v>
      </c>
      <c r="B6577" s="30" t="s">
        <v>3775</v>
      </c>
      <c r="C6577" s="31" t="s">
        <v>28</v>
      </c>
      <c r="D6577" s="57">
        <v>7200.97</v>
      </c>
      <c r="E6577" s="56">
        <v>7213.7</v>
      </c>
    </row>
    <row r="6578" spans="1:5" ht="22.5" x14ac:dyDescent="0.25">
      <c r="A6578" s="51">
        <v>103271</v>
      </c>
      <c r="B6578" s="30" t="s">
        <v>3777</v>
      </c>
      <c r="C6578" s="31" t="s">
        <v>28</v>
      </c>
      <c r="D6578" s="57">
        <v>10584.1</v>
      </c>
      <c r="E6578" s="56">
        <v>10598.74</v>
      </c>
    </row>
    <row r="6579" spans="1:5" ht="22.5" x14ac:dyDescent="0.25">
      <c r="A6579" s="51">
        <v>103273</v>
      </c>
      <c r="B6579" s="30" t="s">
        <v>3779</v>
      </c>
      <c r="C6579" s="31" t="s">
        <v>28</v>
      </c>
      <c r="D6579" s="57">
        <v>11266.4</v>
      </c>
      <c r="E6579" s="56">
        <v>11285.27</v>
      </c>
    </row>
    <row r="6580" spans="1:5" ht="22.5" x14ac:dyDescent="0.25">
      <c r="A6580" s="51">
        <v>103275</v>
      </c>
      <c r="B6580" s="30" t="s">
        <v>3781</v>
      </c>
      <c r="C6580" s="31" t="s">
        <v>28</v>
      </c>
      <c r="D6580" s="57">
        <v>12833.5</v>
      </c>
      <c r="E6580" s="56">
        <v>12852.37</v>
      </c>
    </row>
    <row r="6581" spans="1:5" ht="22.5" x14ac:dyDescent="0.25">
      <c r="A6581" s="51">
        <v>103248</v>
      </c>
      <c r="B6581" s="30" t="s">
        <v>3761</v>
      </c>
      <c r="C6581" s="31" t="s">
        <v>28</v>
      </c>
      <c r="D6581" s="57">
        <v>2089.21</v>
      </c>
      <c r="E6581" s="56">
        <v>2096.39</v>
      </c>
    </row>
    <row r="6582" spans="1:5" ht="22.5" x14ac:dyDescent="0.25">
      <c r="A6582" s="51">
        <v>103249</v>
      </c>
      <c r="B6582" s="30" t="s">
        <v>3762</v>
      </c>
      <c r="C6582" s="31" t="s">
        <v>28</v>
      </c>
      <c r="D6582" s="57">
        <v>2243.84</v>
      </c>
      <c r="E6582" s="56">
        <v>2251.02</v>
      </c>
    </row>
    <row r="6583" spans="1:5" ht="22.5" x14ac:dyDescent="0.25">
      <c r="A6583" s="51">
        <v>103251</v>
      </c>
      <c r="B6583" s="30" t="s">
        <v>3764</v>
      </c>
      <c r="C6583" s="31" t="s">
        <v>28</v>
      </c>
      <c r="D6583" s="57">
        <v>2929.4</v>
      </c>
      <c r="E6583" s="56">
        <v>2937.17</v>
      </c>
    </row>
    <row r="6584" spans="1:5" ht="22.5" x14ac:dyDescent="0.25">
      <c r="A6584" s="51">
        <v>103252</v>
      </c>
      <c r="B6584" s="30" t="s">
        <v>3765</v>
      </c>
      <c r="C6584" s="31" t="s">
        <v>28</v>
      </c>
      <c r="D6584" s="57">
        <v>3242.83</v>
      </c>
      <c r="E6584" s="56">
        <v>3250.6</v>
      </c>
    </row>
    <row r="6585" spans="1:5" ht="22.5" x14ac:dyDescent="0.25">
      <c r="A6585" s="51">
        <v>103254</v>
      </c>
      <c r="B6585" s="30" t="s">
        <v>3767</v>
      </c>
      <c r="C6585" s="31" t="s">
        <v>28</v>
      </c>
      <c r="D6585" s="57">
        <v>3778.74</v>
      </c>
      <c r="E6585" s="56">
        <v>3786.86</v>
      </c>
    </row>
    <row r="6586" spans="1:5" ht="22.5" x14ac:dyDescent="0.25">
      <c r="A6586" s="51">
        <v>103255</v>
      </c>
      <c r="B6586" s="30" t="s">
        <v>3768</v>
      </c>
      <c r="C6586" s="31" t="s">
        <v>28</v>
      </c>
      <c r="D6586" s="57">
        <v>4227.0600000000004</v>
      </c>
      <c r="E6586" s="56">
        <v>4235.18</v>
      </c>
    </row>
    <row r="6587" spans="1:5" ht="22.5" x14ac:dyDescent="0.25">
      <c r="A6587" s="51">
        <v>103245</v>
      </c>
      <c r="B6587" s="30" t="s">
        <v>3758</v>
      </c>
      <c r="C6587" s="31" t="s">
        <v>28</v>
      </c>
      <c r="D6587" s="57">
        <v>1818.09</v>
      </c>
      <c r="E6587" s="56">
        <v>1825.27</v>
      </c>
    </row>
    <row r="6588" spans="1:5" ht="22.5" x14ac:dyDescent="0.25">
      <c r="A6588" s="51">
        <v>103246</v>
      </c>
      <c r="B6588" s="30" t="s">
        <v>3759</v>
      </c>
      <c r="C6588" s="31" t="s">
        <v>28</v>
      </c>
      <c r="D6588" s="57">
        <v>1981.93</v>
      </c>
      <c r="E6588" s="56">
        <v>1989.11</v>
      </c>
    </row>
    <row r="6589" spans="1:5" ht="22.5" x14ac:dyDescent="0.25">
      <c r="A6589" s="51">
        <v>103257</v>
      </c>
      <c r="B6589" s="30" t="s">
        <v>5498</v>
      </c>
      <c r="C6589" s="31" t="s">
        <v>28</v>
      </c>
      <c r="D6589" s="57">
        <v>5359.5</v>
      </c>
      <c r="E6589" s="56">
        <v>5371.42</v>
      </c>
    </row>
    <row r="6590" spans="1:5" ht="22.5" x14ac:dyDescent="0.25">
      <c r="A6590" s="51">
        <v>103259</v>
      </c>
      <c r="B6590" s="30" t="s">
        <v>5500</v>
      </c>
      <c r="C6590" s="31" t="s">
        <v>28</v>
      </c>
      <c r="D6590" s="57">
        <v>5654.55</v>
      </c>
      <c r="E6590" s="56">
        <v>5666.79</v>
      </c>
    </row>
    <row r="6591" spans="1:5" ht="22.5" x14ac:dyDescent="0.25">
      <c r="A6591" s="51">
        <v>103262</v>
      </c>
      <c r="B6591" s="30" t="s">
        <v>5503</v>
      </c>
      <c r="C6591" s="31" t="s">
        <v>28</v>
      </c>
      <c r="D6591" s="57">
        <v>7424.17</v>
      </c>
      <c r="E6591" s="56">
        <v>7437.6</v>
      </c>
    </row>
    <row r="6592" spans="1:5" ht="22.5" x14ac:dyDescent="0.25">
      <c r="A6592" s="51">
        <v>103264</v>
      </c>
      <c r="B6592" s="30" t="s">
        <v>3770</v>
      </c>
      <c r="C6592" s="31" t="s">
        <v>28</v>
      </c>
      <c r="D6592" s="57">
        <v>9230.92</v>
      </c>
      <c r="E6592" s="56">
        <v>9248.4500000000007</v>
      </c>
    </row>
    <row r="6593" spans="1:5" ht="22.5" x14ac:dyDescent="0.25">
      <c r="A6593" s="51">
        <v>103266</v>
      </c>
      <c r="B6593" s="30" t="s">
        <v>3772</v>
      </c>
      <c r="C6593" s="31" t="s">
        <v>28</v>
      </c>
      <c r="D6593" s="57">
        <v>10304.459999999999</v>
      </c>
      <c r="E6593" s="56">
        <v>10321.99</v>
      </c>
    </row>
    <row r="6594" spans="1:5" ht="22.5" x14ac:dyDescent="0.25">
      <c r="A6594" s="51">
        <v>103277</v>
      </c>
      <c r="B6594" s="30" t="s">
        <v>3783</v>
      </c>
      <c r="C6594" s="31" t="s">
        <v>28</v>
      </c>
      <c r="D6594" s="57">
        <v>24850.42</v>
      </c>
      <c r="E6594" s="56">
        <v>24873.82</v>
      </c>
    </row>
    <row r="6595" spans="1:5" ht="22.5" x14ac:dyDescent="0.25">
      <c r="A6595" s="51">
        <v>103278</v>
      </c>
      <c r="B6595" s="30" t="s">
        <v>3784</v>
      </c>
      <c r="C6595" s="31" t="s">
        <v>28</v>
      </c>
      <c r="D6595" s="57">
        <v>31793.040000000001</v>
      </c>
      <c r="E6595" s="56">
        <v>31817.07</v>
      </c>
    </row>
    <row r="6596" spans="1:5" ht="22.5" x14ac:dyDescent="0.25">
      <c r="A6596" s="51">
        <v>103285</v>
      </c>
      <c r="B6596" s="30" t="s">
        <v>6820</v>
      </c>
      <c r="C6596" s="31" t="s">
        <v>28</v>
      </c>
      <c r="D6596" s="57">
        <v>0</v>
      </c>
      <c r="E6596" s="56">
        <v>0</v>
      </c>
    </row>
    <row r="6597" spans="1:5" ht="22.5" x14ac:dyDescent="0.25">
      <c r="A6597" s="51">
        <v>103286</v>
      </c>
      <c r="B6597" s="30" t="s">
        <v>6821</v>
      </c>
      <c r="C6597" s="31" t="s">
        <v>28</v>
      </c>
      <c r="D6597" s="57">
        <v>0</v>
      </c>
      <c r="E6597" s="56">
        <v>0</v>
      </c>
    </row>
    <row r="6598" spans="1:5" ht="22.5" x14ac:dyDescent="0.25">
      <c r="A6598" s="51">
        <v>103287</v>
      </c>
      <c r="B6598" s="30" t="s">
        <v>6822</v>
      </c>
      <c r="C6598" s="31" t="s">
        <v>28</v>
      </c>
      <c r="D6598" s="57">
        <v>0</v>
      </c>
      <c r="E6598" s="56">
        <v>0</v>
      </c>
    </row>
    <row r="6599" spans="1:5" ht="22.5" x14ac:dyDescent="0.25">
      <c r="A6599" s="51">
        <v>103288</v>
      </c>
      <c r="B6599" s="30" t="s">
        <v>1511</v>
      </c>
      <c r="C6599" s="31" t="s">
        <v>28</v>
      </c>
      <c r="D6599" s="57">
        <v>15.56</v>
      </c>
      <c r="E6599" s="56">
        <v>16.39</v>
      </c>
    </row>
    <row r="6600" spans="1:5" ht="33.75" x14ac:dyDescent="0.25">
      <c r="A6600" s="51">
        <v>103291</v>
      </c>
      <c r="B6600" s="30" t="s">
        <v>12146</v>
      </c>
      <c r="C6600" s="31" t="s">
        <v>25</v>
      </c>
      <c r="D6600" s="57">
        <v>62.36</v>
      </c>
      <c r="E6600" s="56">
        <v>62.66</v>
      </c>
    </row>
    <row r="6601" spans="1:5" ht="33.75" x14ac:dyDescent="0.25">
      <c r="A6601" s="51">
        <v>103289</v>
      </c>
      <c r="B6601" s="30" t="s">
        <v>12147</v>
      </c>
      <c r="C6601" s="31" t="s">
        <v>25</v>
      </c>
      <c r="D6601" s="57">
        <v>31.91</v>
      </c>
      <c r="E6601" s="56">
        <v>32.159999999999997</v>
      </c>
    </row>
    <row r="6602" spans="1:5" ht="33.75" x14ac:dyDescent="0.25">
      <c r="A6602" s="51">
        <v>103290</v>
      </c>
      <c r="B6602" s="30" t="s">
        <v>12148</v>
      </c>
      <c r="C6602" s="31" t="s">
        <v>25</v>
      </c>
      <c r="D6602" s="57">
        <v>49.39</v>
      </c>
      <c r="E6602" s="56">
        <v>49.67</v>
      </c>
    </row>
    <row r="6603" spans="1:5" ht="33.75" x14ac:dyDescent="0.25">
      <c r="A6603" s="51">
        <v>103292</v>
      </c>
      <c r="B6603" s="30" t="s">
        <v>12149</v>
      </c>
      <c r="C6603" s="31" t="s">
        <v>25</v>
      </c>
      <c r="D6603" s="57">
        <v>75.58</v>
      </c>
      <c r="E6603" s="56">
        <v>75.92</v>
      </c>
    </row>
    <row r="6604" spans="1:5" ht="33.75" x14ac:dyDescent="0.25">
      <c r="A6604" s="51">
        <v>106044</v>
      </c>
      <c r="B6604" s="30" t="s">
        <v>13274</v>
      </c>
      <c r="C6604" s="31" t="s">
        <v>28</v>
      </c>
      <c r="D6604" s="57">
        <v>58.18</v>
      </c>
      <c r="E6604" s="56">
        <v>60.3</v>
      </c>
    </row>
    <row r="6605" spans="1:5" ht="33.75" x14ac:dyDescent="0.25">
      <c r="A6605" s="51">
        <v>106045</v>
      </c>
      <c r="B6605" s="30" t="s">
        <v>13275</v>
      </c>
      <c r="C6605" s="31" t="s">
        <v>28</v>
      </c>
      <c r="D6605" s="57">
        <v>133.11000000000001</v>
      </c>
      <c r="E6605" s="56">
        <v>135.76</v>
      </c>
    </row>
    <row r="6606" spans="1:5" ht="33.75" x14ac:dyDescent="0.25">
      <c r="A6606" s="51">
        <v>106042</v>
      </c>
      <c r="B6606" s="30" t="s">
        <v>13276</v>
      </c>
      <c r="C6606" s="31" t="s">
        <v>28</v>
      </c>
      <c r="D6606" s="57">
        <v>60.06</v>
      </c>
      <c r="E6606" s="56">
        <v>62.18</v>
      </c>
    </row>
    <row r="6607" spans="1:5" ht="33.75" x14ac:dyDescent="0.25">
      <c r="A6607" s="51">
        <v>106043</v>
      </c>
      <c r="B6607" s="30" t="s">
        <v>13277</v>
      </c>
      <c r="C6607" s="31" t="s">
        <v>28</v>
      </c>
      <c r="D6607" s="57">
        <v>115.76</v>
      </c>
      <c r="E6607" s="56">
        <v>118.41</v>
      </c>
    </row>
    <row r="6608" spans="1:5" ht="33.75" x14ac:dyDescent="0.25">
      <c r="A6608" s="51">
        <v>106046</v>
      </c>
      <c r="B6608" s="30" t="s">
        <v>13278</v>
      </c>
      <c r="C6608" s="31" t="s">
        <v>28</v>
      </c>
      <c r="D6608" s="57">
        <v>38.43</v>
      </c>
      <c r="E6608" s="56">
        <v>39.840000000000003</v>
      </c>
    </row>
    <row r="6609" spans="1:5" ht="33.75" x14ac:dyDescent="0.25">
      <c r="A6609" s="51">
        <v>106047</v>
      </c>
      <c r="B6609" s="30" t="s">
        <v>13279</v>
      </c>
      <c r="C6609" s="31" t="s">
        <v>28</v>
      </c>
      <c r="D6609" s="57">
        <v>69.349999999999994</v>
      </c>
      <c r="E6609" s="56">
        <v>71.12</v>
      </c>
    </row>
    <row r="6610" spans="1:5" ht="33.75" x14ac:dyDescent="0.25">
      <c r="A6610" s="51">
        <v>106038</v>
      </c>
      <c r="B6610" s="30" t="s">
        <v>13280</v>
      </c>
      <c r="C6610" s="31" t="s">
        <v>28</v>
      </c>
      <c r="D6610" s="57">
        <v>52.16</v>
      </c>
      <c r="E6610" s="56">
        <v>54.99</v>
      </c>
    </row>
    <row r="6611" spans="1:5" ht="33.75" x14ac:dyDescent="0.25">
      <c r="A6611" s="51">
        <v>106039</v>
      </c>
      <c r="B6611" s="30" t="s">
        <v>13281</v>
      </c>
      <c r="C6611" s="31" t="s">
        <v>28</v>
      </c>
      <c r="D6611" s="57">
        <v>69.67</v>
      </c>
      <c r="E6611" s="56">
        <v>73.209999999999994</v>
      </c>
    </row>
    <row r="6612" spans="1:5" ht="33.75" x14ac:dyDescent="0.25">
      <c r="A6612" s="51">
        <v>106040</v>
      </c>
      <c r="B6612" s="30" t="s">
        <v>13282</v>
      </c>
      <c r="C6612" s="31" t="s">
        <v>28</v>
      </c>
      <c r="D6612" s="57">
        <v>78.3</v>
      </c>
      <c r="E6612" s="56">
        <v>81.13</v>
      </c>
    </row>
    <row r="6613" spans="1:5" ht="33.75" x14ac:dyDescent="0.25">
      <c r="A6613" s="51">
        <v>106041</v>
      </c>
      <c r="B6613" s="30" t="s">
        <v>13283</v>
      </c>
      <c r="C6613" s="31" t="s">
        <v>28</v>
      </c>
      <c r="D6613" s="57">
        <v>146.66</v>
      </c>
      <c r="E6613" s="56">
        <v>150.19999999999999</v>
      </c>
    </row>
    <row r="6614" spans="1:5" ht="33.75" x14ac:dyDescent="0.25">
      <c r="A6614" s="51">
        <v>97329</v>
      </c>
      <c r="B6614" s="30" t="s">
        <v>13284</v>
      </c>
      <c r="C6614" s="31" t="s">
        <v>25</v>
      </c>
      <c r="D6614" s="57">
        <v>57.59</v>
      </c>
      <c r="E6614" s="56">
        <v>57.78</v>
      </c>
    </row>
    <row r="6615" spans="1:5" ht="33.75" x14ac:dyDescent="0.25">
      <c r="A6615" s="51">
        <v>97327</v>
      </c>
      <c r="B6615" s="30" t="s">
        <v>13285</v>
      </c>
      <c r="C6615" s="31" t="s">
        <v>25</v>
      </c>
      <c r="D6615" s="57">
        <v>27.14</v>
      </c>
      <c r="E6615" s="56">
        <v>27.28</v>
      </c>
    </row>
    <row r="6616" spans="1:5" ht="33.75" x14ac:dyDescent="0.25">
      <c r="A6616" s="51">
        <v>106034</v>
      </c>
      <c r="B6616" s="30" t="s">
        <v>13286</v>
      </c>
      <c r="C6616" s="31" t="s">
        <v>25</v>
      </c>
      <c r="D6616" s="57">
        <v>121.39</v>
      </c>
      <c r="E6616" s="56">
        <v>121.64</v>
      </c>
    </row>
    <row r="6617" spans="1:5" ht="33.75" x14ac:dyDescent="0.25">
      <c r="A6617" s="51">
        <v>97328</v>
      </c>
      <c r="B6617" s="30" t="s">
        <v>13287</v>
      </c>
      <c r="C6617" s="31" t="s">
        <v>25</v>
      </c>
      <c r="D6617" s="57">
        <v>44.62</v>
      </c>
      <c r="E6617" s="56">
        <v>44.79</v>
      </c>
    </row>
    <row r="6618" spans="1:5" ht="33.75" x14ac:dyDescent="0.25">
      <c r="A6618" s="51">
        <v>97330</v>
      </c>
      <c r="B6618" s="30" t="s">
        <v>13288</v>
      </c>
      <c r="C6618" s="31" t="s">
        <v>25</v>
      </c>
      <c r="D6618" s="57">
        <v>70.81</v>
      </c>
      <c r="E6618" s="56">
        <v>71.040000000000006</v>
      </c>
    </row>
    <row r="6619" spans="1:5" ht="33.75" x14ac:dyDescent="0.25">
      <c r="A6619" s="51">
        <v>106035</v>
      </c>
      <c r="B6619" s="30" t="s">
        <v>13289</v>
      </c>
      <c r="C6619" s="31" t="s">
        <v>25</v>
      </c>
      <c r="D6619" s="57">
        <v>0</v>
      </c>
      <c r="E6619" s="56">
        <v>0</v>
      </c>
    </row>
    <row r="6620" spans="1:5" ht="45" x14ac:dyDescent="0.25">
      <c r="A6620" s="51">
        <v>106036</v>
      </c>
      <c r="B6620" s="30" t="s">
        <v>13290</v>
      </c>
      <c r="C6620" s="31" t="s">
        <v>25</v>
      </c>
      <c r="D6620" s="57">
        <v>0</v>
      </c>
      <c r="E6620" s="56">
        <v>0</v>
      </c>
    </row>
    <row r="6621" spans="1:5" ht="45" x14ac:dyDescent="0.25">
      <c r="A6621" s="51">
        <v>106037</v>
      </c>
      <c r="B6621" s="30" t="s">
        <v>13291</v>
      </c>
      <c r="C6621" s="31" t="s">
        <v>25</v>
      </c>
      <c r="D6621" s="57">
        <v>0</v>
      </c>
      <c r="E6621" s="56">
        <v>0</v>
      </c>
    </row>
    <row r="6622" spans="1:5" ht="33.75" x14ac:dyDescent="0.25">
      <c r="A6622" s="51">
        <v>93085</v>
      </c>
      <c r="B6622" s="30" t="s">
        <v>1933</v>
      </c>
      <c r="C6622" s="31" t="s">
        <v>28</v>
      </c>
      <c r="D6622" s="57">
        <v>15.87</v>
      </c>
      <c r="E6622" s="56">
        <v>16.350000000000001</v>
      </c>
    </row>
    <row r="6623" spans="1:5" ht="33.75" x14ac:dyDescent="0.25">
      <c r="A6623" s="51">
        <v>103892</v>
      </c>
      <c r="B6623" s="30" t="s">
        <v>2047</v>
      </c>
      <c r="C6623" s="31" t="s">
        <v>28</v>
      </c>
      <c r="D6623" s="57">
        <v>16.920000000000002</v>
      </c>
      <c r="E6623" s="56">
        <v>17.46</v>
      </c>
    </row>
    <row r="6624" spans="1:5" ht="33.75" x14ac:dyDescent="0.25">
      <c r="A6624" s="51">
        <v>103823</v>
      </c>
      <c r="B6624" s="30" t="s">
        <v>1994</v>
      </c>
      <c r="C6624" s="31" t="s">
        <v>28</v>
      </c>
      <c r="D6624" s="57">
        <v>18.98</v>
      </c>
      <c r="E6624" s="56">
        <v>19.649999999999999</v>
      </c>
    </row>
    <row r="6625" spans="1:5" ht="33.75" x14ac:dyDescent="0.25">
      <c r="A6625" s="51">
        <v>103856</v>
      </c>
      <c r="B6625" s="30" t="s">
        <v>2017</v>
      </c>
      <c r="C6625" s="31" t="s">
        <v>28</v>
      </c>
      <c r="D6625" s="57">
        <v>16.88</v>
      </c>
      <c r="E6625" s="56">
        <v>17.420000000000002</v>
      </c>
    </row>
    <row r="6626" spans="1:5" ht="33.75" x14ac:dyDescent="0.25">
      <c r="A6626" s="51">
        <v>93108</v>
      </c>
      <c r="B6626" s="30" t="s">
        <v>1954</v>
      </c>
      <c r="C6626" s="31" t="s">
        <v>28</v>
      </c>
      <c r="D6626" s="57">
        <v>14.27</v>
      </c>
      <c r="E6626" s="56">
        <v>14.66</v>
      </c>
    </row>
    <row r="6627" spans="1:5" ht="33.75" x14ac:dyDescent="0.25">
      <c r="A6627" s="51">
        <v>93091</v>
      </c>
      <c r="B6627" s="30" t="s">
        <v>1939</v>
      </c>
      <c r="C6627" s="31" t="s">
        <v>28</v>
      </c>
      <c r="D6627" s="57">
        <v>17.579999999999998</v>
      </c>
      <c r="E6627" s="56">
        <v>17.940000000000001</v>
      </c>
    </row>
    <row r="6628" spans="1:5" ht="33.75" x14ac:dyDescent="0.25">
      <c r="A6628" s="51">
        <v>103900</v>
      </c>
      <c r="B6628" s="30" t="s">
        <v>2055</v>
      </c>
      <c r="C6628" s="31" t="s">
        <v>28</v>
      </c>
      <c r="D6628" s="57">
        <v>21.92</v>
      </c>
      <c r="E6628" s="56">
        <v>22.54</v>
      </c>
    </row>
    <row r="6629" spans="1:5" ht="33.75" x14ac:dyDescent="0.25">
      <c r="A6629" s="51">
        <v>103831</v>
      </c>
      <c r="B6629" s="30" t="s">
        <v>1999</v>
      </c>
      <c r="C6629" s="31" t="s">
        <v>28</v>
      </c>
      <c r="D6629" s="57">
        <v>28.32</v>
      </c>
      <c r="E6629" s="56">
        <v>29.32</v>
      </c>
    </row>
    <row r="6630" spans="1:5" ht="33.75" x14ac:dyDescent="0.25">
      <c r="A6630" s="51">
        <v>103864</v>
      </c>
      <c r="B6630" s="30" t="s">
        <v>2025</v>
      </c>
      <c r="C6630" s="31" t="s">
        <v>28</v>
      </c>
      <c r="D6630" s="57">
        <v>23.09</v>
      </c>
      <c r="E6630" s="56">
        <v>23.78</v>
      </c>
    </row>
    <row r="6631" spans="1:5" ht="33.75" x14ac:dyDescent="0.25">
      <c r="A6631" s="51">
        <v>93133</v>
      </c>
      <c r="B6631" s="30" t="s">
        <v>1971</v>
      </c>
      <c r="C6631" s="31" t="s">
        <v>28</v>
      </c>
      <c r="D6631" s="57">
        <v>20.56</v>
      </c>
      <c r="E6631" s="56">
        <v>21.11</v>
      </c>
    </row>
    <row r="6632" spans="1:5" ht="33.75" x14ac:dyDescent="0.25">
      <c r="A6632" s="51">
        <v>93057</v>
      </c>
      <c r="B6632" s="30" t="s">
        <v>1906</v>
      </c>
      <c r="C6632" s="31" t="s">
        <v>28</v>
      </c>
      <c r="D6632" s="57">
        <v>14.8</v>
      </c>
      <c r="E6632" s="56">
        <v>15.01</v>
      </c>
    </row>
    <row r="6633" spans="1:5" ht="33.75" x14ac:dyDescent="0.25">
      <c r="A6633" s="51">
        <v>93062</v>
      </c>
      <c r="B6633" s="30" t="s">
        <v>1911</v>
      </c>
      <c r="C6633" s="31" t="s">
        <v>28</v>
      </c>
      <c r="D6633" s="57">
        <v>28.55</v>
      </c>
      <c r="E6633" s="56">
        <v>28.8</v>
      </c>
    </row>
    <row r="6634" spans="1:5" ht="33.75" x14ac:dyDescent="0.25">
      <c r="A6634" s="51">
        <v>93065</v>
      </c>
      <c r="B6634" s="30" t="s">
        <v>1914</v>
      </c>
      <c r="C6634" s="31" t="s">
        <v>28</v>
      </c>
      <c r="D6634" s="57">
        <v>46.71</v>
      </c>
      <c r="E6634" s="56">
        <v>47.03</v>
      </c>
    </row>
    <row r="6635" spans="1:5" ht="33.75" x14ac:dyDescent="0.25">
      <c r="A6635" s="51">
        <v>93068</v>
      </c>
      <c r="B6635" s="30" t="s">
        <v>1917</v>
      </c>
      <c r="C6635" s="31" t="s">
        <v>28</v>
      </c>
      <c r="D6635" s="57">
        <v>65.78</v>
      </c>
      <c r="E6635" s="56">
        <v>66.19</v>
      </c>
    </row>
    <row r="6636" spans="1:5" ht="33.75" x14ac:dyDescent="0.25">
      <c r="A6636" s="51">
        <v>93071</v>
      </c>
      <c r="B6636" s="30" t="s">
        <v>1920</v>
      </c>
      <c r="C6636" s="31" t="s">
        <v>28</v>
      </c>
      <c r="D6636" s="57">
        <v>179.81</v>
      </c>
      <c r="E6636" s="56">
        <v>180.32</v>
      </c>
    </row>
    <row r="6637" spans="1:5" ht="33.75" x14ac:dyDescent="0.25">
      <c r="A6637" s="51">
        <v>93081</v>
      </c>
      <c r="B6637" s="30" t="s">
        <v>1929</v>
      </c>
      <c r="C6637" s="31" t="s">
        <v>28</v>
      </c>
      <c r="D6637" s="57">
        <v>19.670000000000002</v>
      </c>
      <c r="E6637" s="56">
        <v>19.93</v>
      </c>
    </row>
    <row r="6638" spans="1:5" ht="33.75" x14ac:dyDescent="0.25">
      <c r="A6638" s="51">
        <v>103887</v>
      </c>
      <c r="B6638" s="30" t="s">
        <v>2042</v>
      </c>
      <c r="C6638" s="31" t="s">
        <v>28</v>
      </c>
      <c r="D6638" s="57">
        <v>21.31</v>
      </c>
      <c r="E6638" s="56">
        <v>21.67</v>
      </c>
    </row>
    <row r="6639" spans="1:5" ht="33.75" x14ac:dyDescent="0.25">
      <c r="A6639" s="51">
        <v>103818</v>
      </c>
      <c r="B6639" s="30" t="s">
        <v>4936</v>
      </c>
      <c r="C6639" s="31" t="s">
        <v>28</v>
      </c>
      <c r="D6639" s="57">
        <v>21.29</v>
      </c>
      <c r="E6639" s="56">
        <v>21.65</v>
      </c>
    </row>
    <row r="6640" spans="1:5" ht="33.75" x14ac:dyDescent="0.25">
      <c r="A6640" s="51">
        <v>103851</v>
      </c>
      <c r="B6640" s="30" t="s">
        <v>4943</v>
      </c>
      <c r="C6640" s="31" t="s">
        <v>28</v>
      </c>
      <c r="D6640" s="57">
        <v>21.05</v>
      </c>
      <c r="E6640" s="56">
        <v>21.39</v>
      </c>
    </row>
    <row r="6641" spans="1:5" ht="33.75" x14ac:dyDescent="0.25">
      <c r="A6641" s="51">
        <v>93104</v>
      </c>
      <c r="B6641" s="30" t="s">
        <v>1950</v>
      </c>
      <c r="C6641" s="31" t="s">
        <v>28</v>
      </c>
      <c r="D6641" s="57">
        <v>19.760000000000002</v>
      </c>
      <c r="E6641" s="56">
        <v>20.03</v>
      </c>
    </row>
    <row r="6642" spans="1:5" ht="33.75" x14ac:dyDescent="0.25">
      <c r="A6642" s="51">
        <v>98602</v>
      </c>
      <c r="B6642" s="30" t="s">
        <v>1979</v>
      </c>
      <c r="C6642" s="31" t="s">
        <v>28</v>
      </c>
      <c r="D6642" s="57">
        <v>19.170000000000002</v>
      </c>
      <c r="E6642" s="56">
        <v>19.36</v>
      </c>
    </row>
    <row r="6643" spans="1:5" ht="33.75" x14ac:dyDescent="0.25">
      <c r="A6643" s="51">
        <v>93087</v>
      </c>
      <c r="B6643" s="30" t="s">
        <v>1935</v>
      </c>
      <c r="C6643" s="31" t="s">
        <v>28</v>
      </c>
      <c r="D6643" s="57">
        <v>20.61</v>
      </c>
      <c r="E6643" s="56">
        <v>20.89</v>
      </c>
    </row>
    <row r="6644" spans="1:5" ht="33.75" x14ac:dyDescent="0.25">
      <c r="A6644" s="51">
        <v>103893</v>
      </c>
      <c r="B6644" s="30" t="s">
        <v>2048</v>
      </c>
      <c r="C6644" s="31" t="s">
        <v>28</v>
      </c>
      <c r="D6644" s="57">
        <v>22.62</v>
      </c>
      <c r="E6644" s="56">
        <v>23.02</v>
      </c>
    </row>
    <row r="6645" spans="1:5" ht="33.75" x14ac:dyDescent="0.25">
      <c r="A6645" s="51">
        <v>103824</v>
      </c>
      <c r="B6645" s="30" t="s">
        <v>4937</v>
      </c>
      <c r="C6645" s="31" t="s">
        <v>28</v>
      </c>
      <c r="D6645" s="57">
        <v>24.86</v>
      </c>
      <c r="E6645" s="56">
        <v>25.38</v>
      </c>
    </row>
    <row r="6646" spans="1:5" ht="33.75" x14ac:dyDescent="0.25">
      <c r="A6646" s="51">
        <v>103857</v>
      </c>
      <c r="B6646" s="30" t="s">
        <v>2018</v>
      </c>
      <c r="C6646" s="31" t="s">
        <v>28</v>
      </c>
      <c r="D6646" s="57">
        <v>22.9</v>
      </c>
      <c r="E6646" s="56">
        <v>23.33</v>
      </c>
    </row>
    <row r="6647" spans="1:5" ht="33.75" x14ac:dyDescent="0.25">
      <c r="A6647" s="51">
        <v>93110</v>
      </c>
      <c r="B6647" s="30" t="s">
        <v>1956</v>
      </c>
      <c r="C6647" s="31" t="s">
        <v>28</v>
      </c>
      <c r="D6647" s="57">
        <v>21.68</v>
      </c>
      <c r="E6647" s="56">
        <v>22.02</v>
      </c>
    </row>
    <row r="6648" spans="1:5" ht="33.75" x14ac:dyDescent="0.25">
      <c r="A6648" s="51">
        <v>93054</v>
      </c>
      <c r="B6648" s="30" t="s">
        <v>1903</v>
      </c>
      <c r="C6648" s="31" t="s">
        <v>28</v>
      </c>
      <c r="D6648" s="57">
        <v>23.76</v>
      </c>
      <c r="E6648" s="56">
        <v>24.01</v>
      </c>
    </row>
    <row r="6649" spans="1:5" ht="33.75" x14ac:dyDescent="0.25">
      <c r="A6649" s="51">
        <v>93088</v>
      </c>
      <c r="B6649" s="30" t="s">
        <v>1936</v>
      </c>
      <c r="C6649" s="31" t="s">
        <v>28</v>
      </c>
      <c r="D6649" s="57">
        <v>25.53</v>
      </c>
      <c r="E6649" s="56">
        <v>25.87</v>
      </c>
    </row>
    <row r="6650" spans="1:5" ht="33.75" x14ac:dyDescent="0.25">
      <c r="A6650" s="51">
        <v>103894</v>
      </c>
      <c r="B6650" s="30" t="s">
        <v>2049</v>
      </c>
      <c r="C6650" s="31" t="s">
        <v>28</v>
      </c>
      <c r="D6650" s="57">
        <v>27.22</v>
      </c>
      <c r="E6650" s="56">
        <v>27.67</v>
      </c>
    </row>
    <row r="6651" spans="1:5" ht="33.75" x14ac:dyDescent="0.25">
      <c r="A6651" s="51">
        <v>103825</v>
      </c>
      <c r="B6651" s="30" t="s">
        <v>4938</v>
      </c>
      <c r="C6651" s="31" t="s">
        <v>28</v>
      </c>
      <c r="D6651" s="57">
        <v>29.45</v>
      </c>
      <c r="E6651" s="56">
        <v>30.04</v>
      </c>
    </row>
    <row r="6652" spans="1:5" ht="33.75" x14ac:dyDescent="0.25">
      <c r="A6652" s="51">
        <v>103858</v>
      </c>
      <c r="B6652" s="30" t="s">
        <v>2019</v>
      </c>
      <c r="C6652" s="31" t="s">
        <v>28</v>
      </c>
      <c r="D6652" s="57">
        <v>27.5</v>
      </c>
      <c r="E6652" s="56">
        <v>27.98</v>
      </c>
    </row>
    <row r="6653" spans="1:5" ht="33.75" x14ac:dyDescent="0.25">
      <c r="A6653" s="51">
        <v>93111</v>
      </c>
      <c r="B6653" s="30" t="s">
        <v>1957</v>
      </c>
      <c r="C6653" s="31" t="s">
        <v>28</v>
      </c>
      <c r="D6653" s="57">
        <v>26.27</v>
      </c>
      <c r="E6653" s="56">
        <v>26.68</v>
      </c>
    </row>
    <row r="6654" spans="1:5" ht="33.75" x14ac:dyDescent="0.25">
      <c r="A6654" s="51">
        <v>93059</v>
      </c>
      <c r="B6654" s="30" t="s">
        <v>1908</v>
      </c>
      <c r="C6654" s="31" t="s">
        <v>28</v>
      </c>
      <c r="D6654" s="57">
        <v>31.07</v>
      </c>
      <c r="E6654" s="56">
        <v>31.29</v>
      </c>
    </row>
    <row r="6655" spans="1:5" ht="33.75" x14ac:dyDescent="0.25">
      <c r="A6655" s="51">
        <v>93093</v>
      </c>
      <c r="B6655" s="30" t="s">
        <v>1941</v>
      </c>
      <c r="C6655" s="31" t="s">
        <v>28</v>
      </c>
      <c r="D6655" s="57">
        <v>32.39</v>
      </c>
      <c r="E6655" s="56">
        <v>32.700000000000003</v>
      </c>
    </row>
    <row r="6656" spans="1:5" ht="33.75" x14ac:dyDescent="0.25">
      <c r="A6656" s="51">
        <v>103899</v>
      </c>
      <c r="B6656" s="30" t="s">
        <v>2054</v>
      </c>
      <c r="C6656" s="31" t="s">
        <v>28</v>
      </c>
      <c r="D6656" s="57">
        <v>34.72</v>
      </c>
      <c r="E6656" s="56">
        <v>35.159999999999997</v>
      </c>
    </row>
    <row r="6657" spans="1:5" ht="33.75" x14ac:dyDescent="0.25">
      <c r="A6657" s="51">
        <v>103830</v>
      </c>
      <c r="B6657" s="30" t="s">
        <v>4939</v>
      </c>
      <c r="C6657" s="31" t="s">
        <v>28</v>
      </c>
      <c r="D6657" s="57">
        <v>38.630000000000003</v>
      </c>
      <c r="E6657" s="56">
        <v>39.31</v>
      </c>
    </row>
    <row r="6658" spans="1:5" ht="33.75" x14ac:dyDescent="0.25">
      <c r="A6658" s="51">
        <v>103863</v>
      </c>
      <c r="B6658" s="30" t="s">
        <v>2024</v>
      </c>
      <c r="C6658" s="31" t="s">
        <v>28</v>
      </c>
      <c r="D6658" s="57">
        <v>35.49</v>
      </c>
      <c r="E6658" s="56">
        <v>35.979999999999997</v>
      </c>
    </row>
    <row r="6659" spans="1:5" ht="33.75" x14ac:dyDescent="0.25">
      <c r="A6659" s="51">
        <v>93114</v>
      </c>
      <c r="B6659" s="30" t="s">
        <v>1959</v>
      </c>
      <c r="C6659" s="31" t="s">
        <v>28</v>
      </c>
      <c r="D6659" s="57">
        <v>34.299999999999997</v>
      </c>
      <c r="E6659" s="56">
        <v>34.72</v>
      </c>
    </row>
    <row r="6660" spans="1:5" ht="45" x14ac:dyDescent="0.25">
      <c r="A6660" s="51">
        <v>93075</v>
      </c>
      <c r="B6660" s="30" t="s">
        <v>1923</v>
      </c>
      <c r="C6660" s="31" t="s">
        <v>28</v>
      </c>
      <c r="D6660" s="57">
        <v>20.84</v>
      </c>
      <c r="E6660" s="56">
        <v>21.18</v>
      </c>
    </row>
    <row r="6661" spans="1:5" ht="45" x14ac:dyDescent="0.25">
      <c r="A6661" s="51">
        <v>103876</v>
      </c>
      <c r="B6661" s="30" t="s">
        <v>2031</v>
      </c>
      <c r="C6661" s="31" t="s">
        <v>28</v>
      </c>
      <c r="D6661" s="57">
        <v>23.31</v>
      </c>
      <c r="E6661" s="56">
        <v>23.79</v>
      </c>
    </row>
    <row r="6662" spans="1:5" ht="45" x14ac:dyDescent="0.25">
      <c r="A6662" s="51">
        <v>103807</v>
      </c>
      <c r="B6662" s="30" t="s">
        <v>4933</v>
      </c>
      <c r="C6662" s="31" t="s">
        <v>28</v>
      </c>
      <c r="D6662" s="57">
        <v>23.27</v>
      </c>
      <c r="E6662" s="56">
        <v>23.74</v>
      </c>
    </row>
    <row r="6663" spans="1:5" ht="45" x14ac:dyDescent="0.25">
      <c r="A6663" s="51">
        <v>103840</v>
      </c>
      <c r="B6663" s="30" t="s">
        <v>4940</v>
      </c>
      <c r="C6663" s="31" t="s">
        <v>28</v>
      </c>
      <c r="D6663" s="57">
        <v>22.9</v>
      </c>
      <c r="E6663" s="56">
        <v>23.36</v>
      </c>
    </row>
    <row r="6664" spans="1:5" ht="45" x14ac:dyDescent="0.25">
      <c r="A6664" s="51">
        <v>93098</v>
      </c>
      <c r="B6664" s="30" t="s">
        <v>1944</v>
      </c>
      <c r="C6664" s="31" t="s">
        <v>28</v>
      </c>
      <c r="D6664" s="57">
        <v>20.99</v>
      </c>
      <c r="E6664" s="56">
        <v>21.33</v>
      </c>
    </row>
    <row r="6665" spans="1:5" ht="33.75" x14ac:dyDescent="0.25">
      <c r="A6665" s="51">
        <v>93120</v>
      </c>
      <c r="B6665" s="30" t="s">
        <v>1965</v>
      </c>
      <c r="C6665" s="31" t="s">
        <v>28</v>
      </c>
      <c r="D6665" s="57">
        <v>27.37</v>
      </c>
      <c r="E6665" s="56">
        <v>27.61</v>
      </c>
    </row>
    <row r="6666" spans="1:5" ht="45" x14ac:dyDescent="0.25">
      <c r="A6666" s="51">
        <v>93077</v>
      </c>
      <c r="B6666" s="30" t="s">
        <v>1925</v>
      </c>
      <c r="C6666" s="31" t="s">
        <v>28</v>
      </c>
      <c r="D6666" s="57">
        <v>29.52</v>
      </c>
      <c r="E6666" s="56">
        <v>29.9</v>
      </c>
    </row>
    <row r="6667" spans="1:5" ht="45" x14ac:dyDescent="0.25">
      <c r="A6667" s="51">
        <v>103879</v>
      </c>
      <c r="B6667" s="30" t="s">
        <v>2034</v>
      </c>
      <c r="C6667" s="31" t="s">
        <v>28</v>
      </c>
      <c r="D6667" s="57">
        <v>32.54</v>
      </c>
      <c r="E6667" s="56">
        <v>33.08</v>
      </c>
    </row>
    <row r="6668" spans="1:5" ht="45" x14ac:dyDescent="0.25">
      <c r="A6668" s="51">
        <v>103810</v>
      </c>
      <c r="B6668" s="30" t="s">
        <v>4934</v>
      </c>
      <c r="C6668" s="31" t="s">
        <v>28</v>
      </c>
      <c r="D6668" s="57">
        <v>35.85</v>
      </c>
      <c r="E6668" s="56">
        <v>36.6</v>
      </c>
    </row>
    <row r="6669" spans="1:5" ht="45" x14ac:dyDescent="0.25">
      <c r="A6669" s="51">
        <v>103843</v>
      </c>
      <c r="B6669" s="30" t="s">
        <v>4941</v>
      </c>
      <c r="C6669" s="31" t="s">
        <v>28</v>
      </c>
      <c r="D6669" s="57">
        <v>32.950000000000003</v>
      </c>
      <c r="E6669" s="56">
        <v>33.520000000000003</v>
      </c>
    </row>
    <row r="6670" spans="1:5" ht="45" x14ac:dyDescent="0.25">
      <c r="A6670" s="51">
        <v>93100</v>
      </c>
      <c r="B6670" s="30" t="s">
        <v>1946</v>
      </c>
      <c r="C6670" s="31" t="s">
        <v>28</v>
      </c>
      <c r="D6670" s="57">
        <v>31.12</v>
      </c>
      <c r="E6670" s="56">
        <v>31.58</v>
      </c>
    </row>
    <row r="6671" spans="1:5" ht="33.75" x14ac:dyDescent="0.25">
      <c r="A6671" s="51">
        <v>93121</v>
      </c>
      <c r="B6671" s="30" t="s">
        <v>1966</v>
      </c>
      <c r="C6671" s="31" t="s">
        <v>28</v>
      </c>
      <c r="D6671" s="57">
        <v>31.05</v>
      </c>
      <c r="E6671" s="56">
        <v>31.36</v>
      </c>
    </row>
    <row r="6672" spans="1:5" ht="45" x14ac:dyDescent="0.25">
      <c r="A6672" s="51">
        <v>93078</v>
      </c>
      <c r="B6672" s="30" t="s">
        <v>1926</v>
      </c>
      <c r="C6672" s="31" t="s">
        <v>28</v>
      </c>
      <c r="D6672" s="57">
        <v>33.21</v>
      </c>
      <c r="E6672" s="56">
        <v>33.64</v>
      </c>
    </row>
    <row r="6673" spans="1:5" ht="45" x14ac:dyDescent="0.25">
      <c r="A6673" s="51">
        <v>103880</v>
      </c>
      <c r="B6673" s="30" t="s">
        <v>2035</v>
      </c>
      <c r="C6673" s="31" t="s">
        <v>28</v>
      </c>
      <c r="D6673" s="57">
        <v>36.229999999999997</v>
      </c>
      <c r="E6673" s="56">
        <v>36.83</v>
      </c>
    </row>
    <row r="6674" spans="1:5" ht="45" x14ac:dyDescent="0.25">
      <c r="A6674" s="51">
        <v>103811</v>
      </c>
      <c r="B6674" s="30" t="s">
        <v>4935</v>
      </c>
      <c r="C6674" s="31" t="s">
        <v>28</v>
      </c>
      <c r="D6674" s="57">
        <v>39.549999999999997</v>
      </c>
      <c r="E6674" s="56">
        <v>40.340000000000003</v>
      </c>
    </row>
    <row r="6675" spans="1:5" ht="45" x14ac:dyDescent="0.25">
      <c r="A6675" s="51">
        <v>103844</v>
      </c>
      <c r="B6675" s="30" t="s">
        <v>4942</v>
      </c>
      <c r="C6675" s="31" t="s">
        <v>28</v>
      </c>
      <c r="D6675" s="57">
        <v>36.630000000000003</v>
      </c>
      <c r="E6675" s="56">
        <v>37.270000000000003</v>
      </c>
    </row>
    <row r="6676" spans="1:5" ht="45" x14ac:dyDescent="0.25">
      <c r="A6676" s="51">
        <v>93101</v>
      </c>
      <c r="B6676" s="30" t="s">
        <v>1947</v>
      </c>
      <c r="C6676" s="31" t="s">
        <v>28</v>
      </c>
      <c r="D6676" s="57">
        <v>34.81</v>
      </c>
      <c r="E6676" s="56">
        <v>35.340000000000003</v>
      </c>
    </row>
    <row r="6677" spans="1:5" ht="33.75" x14ac:dyDescent="0.25">
      <c r="A6677" s="51">
        <v>92311</v>
      </c>
      <c r="B6677" s="30" t="s">
        <v>12754</v>
      </c>
      <c r="C6677" s="31" t="s">
        <v>28</v>
      </c>
      <c r="D6677" s="57">
        <v>13.65</v>
      </c>
      <c r="E6677" s="56">
        <v>14.07</v>
      </c>
    </row>
    <row r="6678" spans="1:5" ht="33.75" x14ac:dyDescent="0.25">
      <c r="A6678" s="51">
        <v>103874</v>
      </c>
      <c r="B6678" s="30" t="s">
        <v>2029</v>
      </c>
      <c r="C6678" s="31" t="s">
        <v>28</v>
      </c>
      <c r="D6678" s="57">
        <v>19.02</v>
      </c>
      <c r="E6678" s="56">
        <v>19.77</v>
      </c>
    </row>
    <row r="6679" spans="1:5" ht="33.75" x14ac:dyDescent="0.25">
      <c r="A6679" s="51">
        <v>103805</v>
      </c>
      <c r="B6679" s="30" t="s">
        <v>1980</v>
      </c>
      <c r="C6679" s="31" t="s">
        <v>28</v>
      </c>
      <c r="D6679" s="57">
        <v>18.96</v>
      </c>
      <c r="E6679" s="56">
        <v>19.690000000000001</v>
      </c>
    </row>
    <row r="6680" spans="1:5" ht="33.75" x14ac:dyDescent="0.25">
      <c r="A6680" s="51">
        <v>103838</v>
      </c>
      <c r="B6680" s="30" t="s">
        <v>2003</v>
      </c>
      <c r="C6680" s="31" t="s">
        <v>28</v>
      </c>
      <c r="D6680" s="57">
        <v>18.22</v>
      </c>
      <c r="E6680" s="56">
        <v>18.920000000000002</v>
      </c>
    </row>
    <row r="6681" spans="1:5" ht="33.75" x14ac:dyDescent="0.25">
      <c r="A6681" s="51">
        <v>92326</v>
      </c>
      <c r="B6681" s="30" t="s">
        <v>1892</v>
      </c>
      <c r="C6681" s="31" t="s">
        <v>28</v>
      </c>
      <c r="D6681" s="57">
        <v>14.37</v>
      </c>
      <c r="E6681" s="56">
        <v>14.84</v>
      </c>
    </row>
    <row r="6682" spans="1:5" ht="33.75" x14ac:dyDescent="0.25">
      <c r="A6682" s="51">
        <v>92287</v>
      </c>
      <c r="B6682" s="30" t="s">
        <v>1866</v>
      </c>
      <c r="C6682" s="31" t="s">
        <v>28</v>
      </c>
      <c r="D6682" s="57">
        <v>18.53</v>
      </c>
      <c r="E6682" s="56">
        <v>18.8</v>
      </c>
    </row>
    <row r="6683" spans="1:5" ht="33.75" x14ac:dyDescent="0.25">
      <c r="A6683" s="51">
        <v>92312</v>
      </c>
      <c r="B6683" s="30" t="s">
        <v>1884</v>
      </c>
      <c r="C6683" s="31" t="s">
        <v>28</v>
      </c>
      <c r="D6683" s="57">
        <v>22.84</v>
      </c>
      <c r="E6683" s="56">
        <v>23.37</v>
      </c>
    </row>
    <row r="6684" spans="1:5" ht="33.75" x14ac:dyDescent="0.25">
      <c r="A6684" s="51">
        <v>103877</v>
      </c>
      <c r="B6684" s="30" t="s">
        <v>2032</v>
      </c>
      <c r="C6684" s="31" t="s">
        <v>28</v>
      </c>
      <c r="D6684" s="57">
        <v>28.86</v>
      </c>
      <c r="E6684" s="56">
        <v>29.75</v>
      </c>
    </row>
    <row r="6685" spans="1:5" ht="33.75" x14ac:dyDescent="0.25">
      <c r="A6685" s="51">
        <v>103808</v>
      </c>
      <c r="B6685" s="30" t="s">
        <v>1982</v>
      </c>
      <c r="C6685" s="31" t="s">
        <v>28</v>
      </c>
      <c r="D6685" s="57">
        <v>35.51</v>
      </c>
      <c r="E6685" s="56">
        <v>36.770000000000003</v>
      </c>
    </row>
    <row r="6686" spans="1:5" ht="33.75" x14ac:dyDescent="0.25">
      <c r="A6686" s="51">
        <v>103841</v>
      </c>
      <c r="B6686" s="30" t="s">
        <v>2005</v>
      </c>
      <c r="C6686" s="31" t="s">
        <v>28</v>
      </c>
      <c r="D6686" s="57">
        <v>29.7</v>
      </c>
      <c r="E6686" s="56">
        <v>30.63</v>
      </c>
    </row>
    <row r="6687" spans="1:5" ht="33.75" x14ac:dyDescent="0.25">
      <c r="A6687" s="51">
        <v>92327</v>
      </c>
      <c r="B6687" s="30" t="s">
        <v>1893</v>
      </c>
      <c r="C6687" s="31" t="s">
        <v>28</v>
      </c>
      <c r="D6687" s="57">
        <v>26.04</v>
      </c>
      <c r="E6687" s="56">
        <v>26.75</v>
      </c>
    </row>
    <row r="6688" spans="1:5" ht="33.75" x14ac:dyDescent="0.25">
      <c r="A6688" s="51">
        <v>92288</v>
      </c>
      <c r="B6688" s="30" t="s">
        <v>1867</v>
      </c>
      <c r="C6688" s="31" t="s">
        <v>28</v>
      </c>
      <c r="D6688" s="57">
        <v>29.28</v>
      </c>
      <c r="E6688" s="56">
        <v>29.64</v>
      </c>
    </row>
    <row r="6689" spans="1:5" ht="33.75" x14ac:dyDescent="0.25">
      <c r="A6689" s="51">
        <v>92313</v>
      </c>
      <c r="B6689" s="30" t="s">
        <v>1885</v>
      </c>
      <c r="C6689" s="31" t="s">
        <v>28</v>
      </c>
      <c r="D6689" s="57">
        <v>33.270000000000003</v>
      </c>
      <c r="E6689" s="56">
        <v>33.840000000000003</v>
      </c>
    </row>
    <row r="6690" spans="1:5" ht="33.75" x14ac:dyDescent="0.25">
      <c r="A6690" s="51">
        <v>103881</v>
      </c>
      <c r="B6690" s="30" t="s">
        <v>2036</v>
      </c>
      <c r="C6690" s="31" t="s">
        <v>28</v>
      </c>
      <c r="D6690" s="57">
        <v>40.24</v>
      </c>
      <c r="E6690" s="56">
        <v>41.23</v>
      </c>
    </row>
    <row r="6691" spans="1:5" ht="33.75" x14ac:dyDescent="0.25">
      <c r="A6691" s="51">
        <v>103812</v>
      </c>
      <c r="B6691" s="30" t="s">
        <v>1984</v>
      </c>
      <c r="C6691" s="31" t="s">
        <v>28</v>
      </c>
      <c r="D6691" s="57">
        <v>52.62</v>
      </c>
      <c r="E6691" s="56">
        <v>54.34</v>
      </c>
    </row>
    <row r="6692" spans="1:5" ht="33.75" x14ac:dyDescent="0.25">
      <c r="A6692" s="51">
        <v>103845</v>
      </c>
      <c r="B6692" s="30" t="s">
        <v>2007</v>
      </c>
      <c r="C6692" s="31" t="s">
        <v>28</v>
      </c>
      <c r="D6692" s="57">
        <v>42.49</v>
      </c>
      <c r="E6692" s="56">
        <v>43.61</v>
      </c>
    </row>
    <row r="6693" spans="1:5" ht="33.75" x14ac:dyDescent="0.25">
      <c r="A6693" s="51">
        <v>92328</v>
      </c>
      <c r="B6693" s="30" t="s">
        <v>1894</v>
      </c>
      <c r="C6693" s="31" t="s">
        <v>28</v>
      </c>
      <c r="D6693" s="57">
        <v>38.96</v>
      </c>
      <c r="E6693" s="56">
        <v>39.880000000000003</v>
      </c>
    </row>
    <row r="6694" spans="1:5" ht="33.75" x14ac:dyDescent="0.25">
      <c r="A6694" s="51">
        <v>92289</v>
      </c>
      <c r="B6694" s="30" t="s">
        <v>1868</v>
      </c>
      <c r="C6694" s="31" t="s">
        <v>28</v>
      </c>
      <c r="D6694" s="57">
        <v>52.01</v>
      </c>
      <c r="E6694" s="56">
        <v>52.45</v>
      </c>
    </row>
    <row r="6695" spans="1:5" ht="33.75" x14ac:dyDescent="0.25">
      <c r="A6695" s="51">
        <v>92290</v>
      </c>
      <c r="B6695" s="30" t="s">
        <v>1869</v>
      </c>
      <c r="C6695" s="31" t="s">
        <v>28</v>
      </c>
      <c r="D6695" s="57">
        <v>78.89</v>
      </c>
      <c r="E6695" s="56">
        <v>79.430000000000007</v>
      </c>
    </row>
    <row r="6696" spans="1:5" ht="33.75" x14ac:dyDescent="0.25">
      <c r="A6696" s="51">
        <v>92291</v>
      </c>
      <c r="B6696" s="30" t="s">
        <v>1870</v>
      </c>
      <c r="C6696" s="31" t="s">
        <v>28</v>
      </c>
      <c r="D6696" s="57">
        <v>122.31</v>
      </c>
      <c r="E6696" s="56">
        <v>123.01</v>
      </c>
    </row>
    <row r="6697" spans="1:5" ht="33.75" x14ac:dyDescent="0.25">
      <c r="A6697" s="51">
        <v>92292</v>
      </c>
      <c r="B6697" s="30" t="s">
        <v>1871</v>
      </c>
      <c r="C6697" s="31" t="s">
        <v>28</v>
      </c>
      <c r="D6697" s="57">
        <v>379.83</v>
      </c>
      <c r="E6697" s="56">
        <v>380.68</v>
      </c>
    </row>
    <row r="6698" spans="1:5" ht="45" x14ac:dyDescent="0.25">
      <c r="A6698" s="51">
        <v>93082</v>
      </c>
      <c r="B6698" s="30" t="s">
        <v>1930</v>
      </c>
      <c r="C6698" s="31" t="s">
        <v>28</v>
      </c>
      <c r="D6698" s="57">
        <v>25.46</v>
      </c>
      <c r="E6698" s="56">
        <v>25.77</v>
      </c>
    </row>
    <row r="6699" spans="1:5" ht="33.75" x14ac:dyDescent="0.25">
      <c r="A6699" s="51">
        <v>103885</v>
      </c>
      <c r="B6699" s="30" t="s">
        <v>2040</v>
      </c>
      <c r="C6699" s="31" t="s">
        <v>28</v>
      </c>
      <c r="D6699" s="57">
        <v>28.75</v>
      </c>
      <c r="E6699" s="56">
        <v>29.24</v>
      </c>
    </row>
    <row r="6700" spans="1:5" ht="33.75" x14ac:dyDescent="0.25">
      <c r="A6700" s="51">
        <v>103816</v>
      </c>
      <c r="B6700" s="30" t="s">
        <v>1988</v>
      </c>
      <c r="C6700" s="31" t="s">
        <v>28</v>
      </c>
      <c r="D6700" s="57">
        <v>28.72</v>
      </c>
      <c r="E6700" s="56">
        <v>29.2</v>
      </c>
    </row>
    <row r="6701" spans="1:5" ht="33.75" x14ac:dyDescent="0.25">
      <c r="A6701" s="51">
        <v>103849</v>
      </c>
      <c r="B6701" s="30" t="s">
        <v>2011</v>
      </c>
      <c r="C6701" s="31" t="s">
        <v>28</v>
      </c>
      <c r="D6701" s="57">
        <v>28.23</v>
      </c>
      <c r="E6701" s="56">
        <v>28.69</v>
      </c>
    </row>
    <row r="6702" spans="1:5" ht="33.75" x14ac:dyDescent="0.25">
      <c r="A6702" s="51">
        <v>93105</v>
      </c>
      <c r="B6702" s="30" t="s">
        <v>1951</v>
      </c>
      <c r="C6702" s="31" t="s">
        <v>28</v>
      </c>
      <c r="D6702" s="57">
        <v>25.66</v>
      </c>
      <c r="E6702" s="56">
        <v>25.96</v>
      </c>
    </row>
    <row r="6703" spans="1:5" ht="33.75" x14ac:dyDescent="0.25">
      <c r="A6703" s="51">
        <v>93055</v>
      </c>
      <c r="B6703" s="30" t="s">
        <v>1904</v>
      </c>
      <c r="C6703" s="31" t="s">
        <v>28</v>
      </c>
      <c r="D6703" s="57">
        <v>47.74</v>
      </c>
      <c r="E6703" s="56">
        <v>47.92</v>
      </c>
    </row>
    <row r="6704" spans="1:5" ht="45" x14ac:dyDescent="0.25">
      <c r="A6704" s="51">
        <v>93089</v>
      </c>
      <c r="B6704" s="30" t="s">
        <v>1937</v>
      </c>
      <c r="C6704" s="31" t="s">
        <v>28</v>
      </c>
      <c r="D6704" s="57">
        <v>50.63</v>
      </c>
      <c r="E6704" s="56">
        <v>50.98</v>
      </c>
    </row>
    <row r="6705" spans="1:5" ht="33.75" x14ac:dyDescent="0.25">
      <c r="A6705" s="51">
        <v>103891</v>
      </c>
      <c r="B6705" s="30" t="s">
        <v>2046</v>
      </c>
      <c r="C6705" s="31" t="s">
        <v>28</v>
      </c>
      <c r="D6705" s="57">
        <v>54.65</v>
      </c>
      <c r="E6705" s="56">
        <v>55.23</v>
      </c>
    </row>
    <row r="6706" spans="1:5" ht="33.75" x14ac:dyDescent="0.25">
      <c r="A6706" s="51">
        <v>103822</v>
      </c>
      <c r="B6706" s="30" t="s">
        <v>1993</v>
      </c>
      <c r="C6706" s="31" t="s">
        <v>28</v>
      </c>
      <c r="D6706" s="57">
        <v>59.12</v>
      </c>
      <c r="E6706" s="56">
        <v>59.97</v>
      </c>
    </row>
    <row r="6707" spans="1:5" ht="33.75" x14ac:dyDescent="0.25">
      <c r="A6707" s="51">
        <v>103855</v>
      </c>
      <c r="B6707" s="30" t="s">
        <v>2016</v>
      </c>
      <c r="C6707" s="31" t="s">
        <v>28</v>
      </c>
      <c r="D6707" s="57">
        <v>55.23</v>
      </c>
      <c r="E6707" s="56">
        <v>55.85</v>
      </c>
    </row>
    <row r="6708" spans="1:5" ht="33.75" x14ac:dyDescent="0.25">
      <c r="A6708" s="51">
        <v>93112</v>
      </c>
      <c r="B6708" s="30" t="s">
        <v>1958</v>
      </c>
      <c r="C6708" s="31" t="s">
        <v>28</v>
      </c>
      <c r="D6708" s="57">
        <v>52.77</v>
      </c>
      <c r="E6708" s="56">
        <v>53.25</v>
      </c>
    </row>
    <row r="6709" spans="1:5" ht="33.75" x14ac:dyDescent="0.25">
      <c r="A6709" s="51">
        <v>93060</v>
      </c>
      <c r="B6709" s="30" t="s">
        <v>1909</v>
      </c>
      <c r="C6709" s="31" t="s">
        <v>28</v>
      </c>
      <c r="D6709" s="57">
        <v>83.71</v>
      </c>
      <c r="E6709" s="56">
        <v>83.94</v>
      </c>
    </row>
    <row r="6710" spans="1:5" ht="45" x14ac:dyDescent="0.25">
      <c r="A6710" s="51">
        <v>93094</v>
      </c>
      <c r="B6710" s="30" t="s">
        <v>1942</v>
      </c>
      <c r="C6710" s="31" t="s">
        <v>28</v>
      </c>
      <c r="D6710" s="57">
        <v>86.37</v>
      </c>
      <c r="E6710" s="56">
        <v>86.77</v>
      </c>
    </row>
    <row r="6711" spans="1:5" ht="33.75" x14ac:dyDescent="0.25">
      <c r="A6711" s="51">
        <v>103897</v>
      </c>
      <c r="B6711" s="30" t="s">
        <v>2052</v>
      </c>
      <c r="C6711" s="31" t="s">
        <v>28</v>
      </c>
      <c r="D6711" s="57">
        <v>91.02</v>
      </c>
      <c r="E6711" s="56">
        <v>91.69</v>
      </c>
    </row>
    <row r="6712" spans="1:5" ht="33.75" x14ac:dyDescent="0.25">
      <c r="A6712" s="51">
        <v>103828</v>
      </c>
      <c r="B6712" s="30" t="s">
        <v>1997</v>
      </c>
      <c r="C6712" s="31" t="s">
        <v>28</v>
      </c>
      <c r="D6712" s="57">
        <v>98.84</v>
      </c>
      <c r="E6712" s="56">
        <v>99.99</v>
      </c>
    </row>
    <row r="6713" spans="1:5" ht="33.75" x14ac:dyDescent="0.25">
      <c r="A6713" s="51">
        <v>103861</v>
      </c>
      <c r="B6713" s="30" t="s">
        <v>2022</v>
      </c>
      <c r="C6713" s="31" t="s">
        <v>28</v>
      </c>
      <c r="D6713" s="57">
        <v>92.56</v>
      </c>
      <c r="E6713" s="56">
        <v>93.32</v>
      </c>
    </row>
    <row r="6714" spans="1:5" ht="33.75" x14ac:dyDescent="0.25">
      <c r="A6714" s="51">
        <v>93115</v>
      </c>
      <c r="B6714" s="30" t="s">
        <v>1960</v>
      </c>
      <c r="C6714" s="31" t="s">
        <v>28</v>
      </c>
      <c r="D6714" s="57">
        <v>90.19</v>
      </c>
      <c r="E6714" s="56">
        <v>90.8</v>
      </c>
    </row>
    <row r="6715" spans="1:5" ht="33.75" x14ac:dyDescent="0.25">
      <c r="A6715" s="51">
        <v>93074</v>
      </c>
      <c r="B6715" s="30" t="s">
        <v>1922</v>
      </c>
      <c r="C6715" s="31" t="s">
        <v>28</v>
      </c>
      <c r="D6715" s="57">
        <v>14.09</v>
      </c>
      <c r="E6715" s="56">
        <v>14.54</v>
      </c>
    </row>
    <row r="6716" spans="1:5" ht="33.75" x14ac:dyDescent="0.25">
      <c r="A6716" s="51">
        <v>103875</v>
      </c>
      <c r="B6716" s="30" t="s">
        <v>2030</v>
      </c>
      <c r="C6716" s="31" t="s">
        <v>28</v>
      </c>
      <c r="D6716" s="57">
        <v>18.989999999999998</v>
      </c>
      <c r="E6716" s="56">
        <v>19.739999999999998</v>
      </c>
    </row>
    <row r="6717" spans="1:5" ht="33.75" x14ac:dyDescent="0.25">
      <c r="A6717" s="51">
        <v>103806</v>
      </c>
      <c r="B6717" s="30" t="s">
        <v>1981</v>
      </c>
      <c r="C6717" s="31" t="s">
        <v>28</v>
      </c>
      <c r="D6717" s="57">
        <v>18.93</v>
      </c>
      <c r="E6717" s="56">
        <v>19.66</v>
      </c>
    </row>
    <row r="6718" spans="1:5" ht="33.75" x14ac:dyDescent="0.25">
      <c r="A6718" s="51">
        <v>103839</v>
      </c>
      <c r="B6718" s="30" t="s">
        <v>2004</v>
      </c>
      <c r="C6718" s="31" t="s">
        <v>28</v>
      </c>
      <c r="D6718" s="57">
        <v>18.190000000000001</v>
      </c>
      <c r="E6718" s="56">
        <v>18.89</v>
      </c>
    </row>
    <row r="6719" spans="1:5" ht="33.75" x14ac:dyDescent="0.25">
      <c r="A6719" s="51">
        <v>93097</v>
      </c>
      <c r="B6719" s="30" t="s">
        <v>1943</v>
      </c>
      <c r="C6719" s="31" t="s">
        <v>28</v>
      </c>
      <c r="D6719" s="57">
        <v>14.36</v>
      </c>
      <c r="E6719" s="56">
        <v>14.83</v>
      </c>
    </row>
    <row r="6720" spans="1:5" ht="33.75" x14ac:dyDescent="0.25">
      <c r="A6720" s="51">
        <v>93119</v>
      </c>
      <c r="B6720" s="30" t="s">
        <v>1964</v>
      </c>
      <c r="C6720" s="31" t="s">
        <v>28</v>
      </c>
      <c r="D6720" s="57">
        <v>18.22</v>
      </c>
      <c r="E6720" s="56">
        <v>18.489999999999998</v>
      </c>
    </row>
    <row r="6721" spans="1:5" ht="33.75" x14ac:dyDescent="0.25">
      <c r="A6721" s="51">
        <v>93076</v>
      </c>
      <c r="B6721" s="30" t="s">
        <v>1924</v>
      </c>
      <c r="C6721" s="31" t="s">
        <v>28</v>
      </c>
      <c r="D6721" s="57">
        <v>22.53</v>
      </c>
      <c r="E6721" s="56">
        <v>23.06</v>
      </c>
    </row>
    <row r="6722" spans="1:5" ht="33.75" x14ac:dyDescent="0.25">
      <c r="A6722" s="51">
        <v>103878</v>
      </c>
      <c r="B6722" s="30" t="s">
        <v>2033</v>
      </c>
      <c r="C6722" s="31" t="s">
        <v>28</v>
      </c>
      <c r="D6722" s="57">
        <v>28.55</v>
      </c>
      <c r="E6722" s="56">
        <v>29.44</v>
      </c>
    </row>
    <row r="6723" spans="1:5" ht="33.75" x14ac:dyDescent="0.25">
      <c r="A6723" s="51">
        <v>103809</v>
      </c>
      <c r="B6723" s="30" t="s">
        <v>1983</v>
      </c>
      <c r="C6723" s="31" t="s">
        <v>28</v>
      </c>
      <c r="D6723" s="57">
        <v>35.200000000000003</v>
      </c>
      <c r="E6723" s="56">
        <v>36.46</v>
      </c>
    </row>
    <row r="6724" spans="1:5" ht="33.75" x14ac:dyDescent="0.25">
      <c r="A6724" s="51">
        <v>103842</v>
      </c>
      <c r="B6724" s="30" t="s">
        <v>2006</v>
      </c>
      <c r="C6724" s="31" t="s">
        <v>28</v>
      </c>
      <c r="D6724" s="57">
        <v>29.39</v>
      </c>
      <c r="E6724" s="56">
        <v>30.32</v>
      </c>
    </row>
    <row r="6725" spans="1:5" ht="33.75" x14ac:dyDescent="0.25">
      <c r="A6725" s="51">
        <v>93099</v>
      </c>
      <c r="B6725" s="30" t="s">
        <v>1945</v>
      </c>
      <c r="C6725" s="31" t="s">
        <v>28</v>
      </c>
      <c r="D6725" s="57">
        <v>25.73</v>
      </c>
      <c r="E6725" s="56">
        <v>26.44</v>
      </c>
    </row>
    <row r="6726" spans="1:5" ht="33.75" x14ac:dyDescent="0.25">
      <c r="A6726" s="51">
        <v>93122</v>
      </c>
      <c r="B6726" s="30" t="s">
        <v>1967</v>
      </c>
      <c r="C6726" s="31" t="s">
        <v>28</v>
      </c>
      <c r="D6726" s="57">
        <v>27.4</v>
      </c>
      <c r="E6726" s="56">
        <v>27.76</v>
      </c>
    </row>
    <row r="6727" spans="1:5" ht="33.75" x14ac:dyDescent="0.25">
      <c r="A6727" s="51">
        <v>93079</v>
      </c>
      <c r="B6727" s="30" t="s">
        <v>1927</v>
      </c>
      <c r="C6727" s="31" t="s">
        <v>28</v>
      </c>
      <c r="D6727" s="57">
        <v>31.39</v>
      </c>
      <c r="E6727" s="56">
        <v>31.96</v>
      </c>
    </row>
    <row r="6728" spans="1:5" ht="33.75" x14ac:dyDescent="0.25">
      <c r="A6728" s="51">
        <v>103882</v>
      </c>
      <c r="B6728" s="30" t="s">
        <v>2037</v>
      </c>
      <c r="C6728" s="31" t="s">
        <v>28</v>
      </c>
      <c r="D6728" s="57">
        <v>38.36</v>
      </c>
      <c r="E6728" s="56">
        <v>39.35</v>
      </c>
    </row>
    <row r="6729" spans="1:5" ht="33.75" x14ac:dyDescent="0.25">
      <c r="A6729" s="51">
        <v>103813</v>
      </c>
      <c r="B6729" s="30" t="s">
        <v>1985</v>
      </c>
      <c r="C6729" s="31" t="s">
        <v>28</v>
      </c>
      <c r="D6729" s="57">
        <v>50.74</v>
      </c>
      <c r="E6729" s="56">
        <v>52.46</v>
      </c>
    </row>
    <row r="6730" spans="1:5" ht="33.75" x14ac:dyDescent="0.25">
      <c r="A6730" s="51">
        <v>103846</v>
      </c>
      <c r="B6730" s="30" t="s">
        <v>2008</v>
      </c>
      <c r="C6730" s="31" t="s">
        <v>28</v>
      </c>
      <c r="D6730" s="57">
        <v>40.61</v>
      </c>
      <c r="E6730" s="56">
        <v>41.73</v>
      </c>
    </row>
    <row r="6731" spans="1:5" ht="33.75" x14ac:dyDescent="0.25">
      <c r="A6731" s="51">
        <v>93102</v>
      </c>
      <c r="B6731" s="30" t="s">
        <v>1948</v>
      </c>
      <c r="C6731" s="31" t="s">
        <v>28</v>
      </c>
      <c r="D6731" s="57">
        <v>37.08</v>
      </c>
      <c r="E6731" s="56">
        <v>38</v>
      </c>
    </row>
    <row r="6732" spans="1:5" ht="33.75" x14ac:dyDescent="0.25">
      <c r="A6732" s="51">
        <v>93123</v>
      </c>
      <c r="B6732" s="30" t="s">
        <v>12755</v>
      </c>
      <c r="C6732" s="31" t="s">
        <v>28</v>
      </c>
      <c r="D6732" s="57">
        <v>61.25</v>
      </c>
      <c r="E6732" s="56">
        <v>61.69</v>
      </c>
    </row>
    <row r="6733" spans="1:5" ht="33.75" x14ac:dyDescent="0.25">
      <c r="A6733" s="51">
        <v>93124</v>
      </c>
      <c r="B6733" s="30" t="s">
        <v>1968</v>
      </c>
      <c r="C6733" s="31" t="s">
        <v>28</v>
      </c>
      <c r="D6733" s="57">
        <v>96.24</v>
      </c>
      <c r="E6733" s="56">
        <v>96.78</v>
      </c>
    </row>
    <row r="6734" spans="1:5" ht="33.75" x14ac:dyDescent="0.25">
      <c r="A6734" s="51">
        <v>93125</v>
      </c>
      <c r="B6734" s="30" t="s">
        <v>1969</v>
      </c>
      <c r="C6734" s="31" t="s">
        <v>28</v>
      </c>
      <c r="D6734" s="57">
        <v>141.53</v>
      </c>
      <c r="E6734" s="56">
        <v>142.22999999999999</v>
      </c>
    </row>
    <row r="6735" spans="1:5" ht="33.75" x14ac:dyDescent="0.25">
      <c r="A6735" s="51">
        <v>93126</v>
      </c>
      <c r="B6735" s="30" t="s">
        <v>1970</v>
      </c>
      <c r="C6735" s="31" t="s">
        <v>28</v>
      </c>
      <c r="D6735" s="57">
        <v>313</v>
      </c>
      <c r="E6735" s="56">
        <v>313.85000000000002</v>
      </c>
    </row>
    <row r="6736" spans="1:5" ht="33.75" x14ac:dyDescent="0.25">
      <c r="A6736" s="51">
        <v>93063</v>
      </c>
      <c r="B6736" s="30" t="s">
        <v>1912</v>
      </c>
      <c r="C6736" s="31" t="s">
        <v>28</v>
      </c>
      <c r="D6736" s="57">
        <v>697.09</v>
      </c>
      <c r="E6736" s="56">
        <v>697.38</v>
      </c>
    </row>
    <row r="6737" spans="1:5" ht="33.75" x14ac:dyDescent="0.25">
      <c r="A6737" s="51">
        <v>93066</v>
      </c>
      <c r="B6737" s="30" t="s">
        <v>1915</v>
      </c>
      <c r="C6737" s="31" t="s">
        <v>28</v>
      </c>
      <c r="D6737" s="57">
        <v>874.82</v>
      </c>
      <c r="E6737" s="56">
        <v>875.18</v>
      </c>
    </row>
    <row r="6738" spans="1:5" ht="33.75" x14ac:dyDescent="0.25">
      <c r="A6738" s="51">
        <v>93069</v>
      </c>
      <c r="B6738" s="30" t="s">
        <v>1918</v>
      </c>
      <c r="C6738" s="31" t="s">
        <v>28</v>
      </c>
      <c r="D6738" s="57">
        <v>1212.6500000000001</v>
      </c>
      <c r="E6738" s="56">
        <v>1213.0999999999999</v>
      </c>
    </row>
    <row r="6739" spans="1:5" ht="33.75" x14ac:dyDescent="0.25">
      <c r="A6739" s="51">
        <v>93072</v>
      </c>
      <c r="B6739" s="30" t="s">
        <v>1921</v>
      </c>
      <c r="C6739" s="31" t="s">
        <v>28</v>
      </c>
      <c r="D6739" s="57">
        <v>1600.4</v>
      </c>
      <c r="E6739" s="56">
        <v>1600.97</v>
      </c>
    </row>
    <row r="6740" spans="1:5" ht="33.75" x14ac:dyDescent="0.25">
      <c r="A6740" s="51">
        <v>93083</v>
      </c>
      <c r="B6740" s="30" t="s">
        <v>1931</v>
      </c>
      <c r="C6740" s="31" t="s">
        <v>28</v>
      </c>
      <c r="D6740" s="57">
        <v>478.79</v>
      </c>
      <c r="E6740" s="56">
        <v>479.1</v>
      </c>
    </row>
    <row r="6741" spans="1:5" ht="33.75" x14ac:dyDescent="0.25">
      <c r="A6741" s="51">
        <v>103886</v>
      </c>
      <c r="B6741" s="30" t="s">
        <v>2041</v>
      </c>
      <c r="C6741" s="31" t="s">
        <v>28</v>
      </c>
      <c r="D6741" s="57">
        <v>482.08</v>
      </c>
      <c r="E6741" s="56">
        <v>482.57</v>
      </c>
    </row>
    <row r="6742" spans="1:5" ht="33.75" x14ac:dyDescent="0.25">
      <c r="A6742" s="51">
        <v>103817</v>
      </c>
      <c r="B6742" s="30" t="s">
        <v>1989</v>
      </c>
      <c r="C6742" s="31" t="s">
        <v>28</v>
      </c>
      <c r="D6742" s="57">
        <v>482.05</v>
      </c>
      <c r="E6742" s="56">
        <v>482.53</v>
      </c>
    </row>
    <row r="6743" spans="1:5" ht="33.75" x14ac:dyDescent="0.25">
      <c r="A6743" s="51">
        <v>103850</v>
      </c>
      <c r="B6743" s="30" t="s">
        <v>2012</v>
      </c>
      <c r="C6743" s="31" t="s">
        <v>28</v>
      </c>
      <c r="D6743" s="57">
        <v>481.56</v>
      </c>
      <c r="E6743" s="56">
        <v>482.02</v>
      </c>
    </row>
    <row r="6744" spans="1:5" ht="33.75" x14ac:dyDescent="0.25">
      <c r="A6744" s="51">
        <v>93106</v>
      </c>
      <c r="B6744" s="30" t="s">
        <v>1952</v>
      </c>
      <c r="C6744" s="31" t="s">
        <v>28</v>
      </c>
      <c r="D6744" s="57">
        <v>478.99</v>
      </c>
      <c r="E6744" s="56">
        <v>479.29</v>
      </c>
    </row>
    <row r="6745" spans="1:5" ht="33.75" x14ac:dyDescent="0.25">
      <c r="A6745" s="51">
        <v>93052</v>
      </c>
      <c r="B6745" s="30" t="s">
        <v>1902</v>
      </c>
      <c r="C6745" s="31" t="s">
        <v>28</v>
      </c>
      <c r="D6745" s="57">
        <v>552.97</v>
      </c>
      <c r="E6745" s="56">
        <v>553.15</v>
      </c>
    </row>
    <row r="6746" spans="1:5" ht="33.75" x14ac:dyDescent="0.25">
      <c r="A6746" s="51">
        <v>93086</v>
      </c>
      <c r="B6746" s="30" t="s">
        <v>1934</v>
      </c>
      <c r="C6746" s="31" t="s">
        <v>28</v>
      </c>
      <c r="D6746" s="57">
        <v>555.86</v>
      </c>
      <c r="E6746" s="56">
        <v>556.21</v>
      </c>
    </row>
    <row r="6747" spans="1:5" ht="33.75" x14ac:dyDescent="0.25">
      <c r="A6747" s="51">
        <v>103890</v>
      </c>
      <c r="B6747" s="30" t="s">
        <v>2045</v>
      </c>
      <c r="C6747" s="31" t="s">
        <v>28</v>
      </c>
      <c r="D6747" s="57">
        <v>559.88</v>
      </c>
      <c r="E6747" s="56">
        <v>560.46</v>
      </c>
    </row>
    <row r="6748" spans="1:5" ht="33.75" x14ac:dyDescent="0.25">
      <c r="A6748" s="51">
        <v>103821</v>
      </c>
      <c r="B6748" s="30" t="s">
        <v>1992</v>
      </c>
      <c r="C6748" s="31" t="s">
        <v>28</v>
      </c>
      <c r="D6748" s="57">
        <v>564.35</v>
      </c>
      <c r="E6748" s="56">
        <v>565.20000000000005</v>
      </c>
    </row>
    <row r="6749" spans="1:5" ht="33.75" x14ac:dyDescent="0.25">
      <c r="A6749" s="51">
        <v>103854</v>
      </c>
      <c r="B6749" s="30" t="s">
        <v>2015</v>
      </c>
      <c r="C6749" s="31" t="s">
        <v>28</v>
      </c>
      <c r="D6749" s="57">
        <v>560.46</v>
      </c>
      <c r="E6749" s="56">
        <v>561.08000000000004</v>
      </c>
    </row>
    <row r="6750" spans="1:5" ht="33.75" x14ac:dyDescent="0.25">
      <c r="A6750" s="51">
        <v>93109</v>
      </c>
      <c r="B6750" s="30" t="s">
        <v>1955</v>
      </c>
      <c r="C6750" s="31" t="s">
        <v>28</v>
      </c>
      <c r="D6750" s="57">
        <v>558</v>
      </c>
      <c r="E6750" s="56">
        <v>558.48</v>
      </c>
    </row>
    <row r="6751" spans="1:5" ht="33.75" x14ac:dyDescent="0.25">
      <c r="A6751" s="51">
        <v>93058</v>
      </c>
      <c r="B6751" s="30" t="s">
        <v>1907</v>
      </c>
      <c r="C6751" s="31" t="s">
        <v>28</v>
      </c>
      <c r="D6751" s="57">
        <v>608.34</v>
      </c>
      <c r="E6751" s="56">
        <v>608.57000000000005</v>
      </c>
    </row>
    <row r="6752" spans="1:5" ht="33.75" x14ac:dyDescent="0.25">
      <c r="A6752" s="51">
        <v>93092</v>
      </c>
      <c r="B6752" s="30" t="s">
        <v>1940</v>
      </c>
      <c r="C6752" s="31" t="s">
        <v>28</v>
      </c>
      <c r="D6752" s="57">
        <v>611</v>
      </c>
      <c r="E6752" s="56">
        <v>611.4</v>
      </c>
    </row>
    <row r="6753" spans="1:5" ht="33.75" x14ac:dyDescent="0.25">
      <c r="A6753" s="51">
        <v>103898</v>
      </c>
      <c r="B6753" s="30" t="s">
        <v>2053</v>
      </c>
      <c r="C6753" s="31" t="s">
        <v>28</v>
      </c>
      <c r="D6753" s="57">
        <v>615.65</v>
      </c>
      <c r="E6753" s="56">
        <v>616.32000000000005</v>
      </c>
    </row>
    <row r="6754" spans="1:5" ht="33.75" x14ac:dyDescent="0.25">
      <c r="A6754" s="51">
        <v>103829</v>
      </c>
      <c r="B6754" s="30" t="s">
        <v>1998</v>
      </c>
      <c r="C6754" s="31" t="s">
        <v>28</v>
      </c>
      <c r="D6754" s="57">
        <v>623.47</v>
      </c>
      <c r="E6754" s="56">
        <v>624.62</v>
      </c>
    </row>
    <row r="6755" spans="1:5" ht="33.75" x14ac:dyDescent="0.25">
      <c r="A6755" s="51">
        <v>103862</v>
      </c>
      <c r="B6755" s="30" t="s">
        <v>2023</v>
      </c>
      <c r="C6755" s="31" t="s">
        <v>28</v>
      </c>
      <c r="D6755" s="57">
        <v>617.19000000000005</v>
      </c>
      <c r="E6755" s="56">
        <v>617.95000000000005</v>
      </c>
    </row>
    <row r="6756" spans="1:5" ht="33.75" x14ac:dyDescent="0.25">
      <c r="A6756" s="51">
        <v>93116</v>
      </c>
      <c r="B6756" s="30" t="s">
        <v>1961</v>
      </c>
      <c r="C6756" s="31" t="s">
        <v>28</v>
      </c>
      <c r="D6756" s="57">
        <v>614.82000000000005</v>
      </c>
      <c r="E6756" s="56">
        <v>615.42999999999995</v>
      </c>
    </row>
    <row r="6757" spans="1:5" ht="33.75" x14ac:dyDescent="0.25">
      <c r="A6757" s="51">
        <v>92314</v>
      </c>
      <c r="B6757" s="30" t="s">
        <v>1886</v>
      </c>
      <c r="C6757" s="31" t="s">
        <v>28</v>
      </c>
      <c r="D6757" s="57">
        <v>9.1199999999999992</v>
      </c>
      <c r="E6757" s="56">
        <v>9.43</v>
      </c>
    </row>
    <row r="6758" spans="1:5" ht="33.75" x14ac:dyDescent="0.25">
      <c r="A6758" s="51">
        <v>103883</v>
      </c>
      <c r="B6758" s="30" t="s">
        <v>2038</v>
      </c>
      <c r="C6758" s="31" t="s">
        <v>28</v>
      </c>
      <c r="D6758" s="57">
        <v>12.41</v>
      </c>
      <c r="E6758" s="56">
        <v>12.9</v>
      </c>
    </row>
    <row r="6759" spans="1:5" ht="33.75" x14ac:dyDescent="0.25">
      <c r="A6759" s="51">
        <v>103814</v>
      </c>
      <c r="B6759" s="30" t="s">
        <v>1986</v>
      </c>
      <c r="C6759" s="31" t="s">
        <v>28</v>
      </c>
      <c r="D6759" s="57">
        <v>12.38</v>
      </c>
      <c r="E6759" s="56">
        <v>12.86</v>
      </c>
    </row>
    <row r="6760" spans="1:5" ht="33.75" x14ac:dyDescent="0.25">
      <c r="A6760" s="51">
        <v>103847</v>
      </c>
      <c r="B6760" s="30" t="s">
        <v>2009</v>
      </c>
      <c r="C6760" s="31" t="s">
        <v>28</v>
      </c>
      <c r="D6760" s="57">
        <v>11.89</v>
      </c>
      <c r="E6760" s="56">
        <v>12.35</v>
      </c>
    </row>
    <row r="6761" spans="1:5" ht="33.75" x14ac:dyDescent="0.25">
      <c r="A6761" s="51">
        <v>92329</v>
      </c>
      <c r="B6761" s="30" t="s">
        <v>1895</v>
      </c>
      <c r="C6761" s="31" t="s">
        <v>28</v>
      </c>
      <c r="D6761" s="57">
        <v>9.32</v>
      </c>
      <c r="E6761" s="56">
        <v>9.6199999999999992</v>
      </c>
    </row>
    <row r="6762" spans="1:5" ht="33.75" x14ac:dyDescent="0.25">
      <c r="A6762" s="51">
        <v>92293</v>
      </c>
      <c r="B6762" s="30" t="s">
        <v>1872</v>
      </c>
      <c r="C6762" s="31" t="s">
        <v>28</v>
      </c>
      <c r="D6762" s="57">
        <v>10.5</v>
      </c>
      <c r="E6762" s="56">
        <v>10.68</v>
      </c>
    </row>
    <row r="6763" spans="1:5" ht="33.75" x14ac:dyDescent="0.25">
      <c r="A6763" s="51">
        <v>92315</v>
      </c>
      <c r="B6763" s="30" t="s">
        <v>1887</v>
      </c>
      <c r="C6763" s="31" t="s">
        <v>28</v>
      </c>
      <c r="D6763" s="57">
        <v>13.39</v>
      </c>
      <c r="E6763" s="56">
        <v>13.74</v>
      </c>
    </row>
    <row r="6764" spans="1:5" ht="33.75" x14ac:dyDescent="0.25">
      <c r="A6764" s="51">
        <v>103888</v>
      </c>
      <c r="B6764" s="30" t="s">
        <v>2043</v>
      </c>
      <c r="C6764" s="31" t="s">
        <v>28</v>
      </c>
      <c r="D6764" s="57">
        <v>17.41</v>
      </c>
      <c r="E6764" s="56">
        <v>17.989999999999998</v>
      </c>
    </row>
    <row r="6765" spans="1:5" ht="33.75" x14ac:dyDescent="0.25">
      <c r="A6765" s="51">
        <v>103819</v>
      </c>
      <c r="B6765" s="30" t="s">
        <v>1990</v>
      </c>
      <c r="C6765" s="31" t="s">
        <v>28</v>
      </c>
      <c r="D6765" s="57">
        <v>21.88</v>
      </c>
      <c r="E6765" s="56">
        <v>22.73</v>
      </c>
    </row>
    <row r="6766" spans="1:5" ht="33.75" x14ac:dyDescent="0.25">
      <c r="A6766" s="51">
        <v>103852</v>
      </c>
      <c r="B6766" s="30" t="s">
        <v>2013</v>
      </c>
      <c r="C6766" s="31" t="s">
        <v>28</v>
      </c>
      <c r="D6766" s="57">
        <v>17.989999999999998</v>
      </c>
      <c r="E6766" s="56">
        <v>18.61</v>
      </c>
    </row>
    <row r="6767" spans="1:5" ht="33.75" x14ac:dyDescent="0.25">
      <c r="A6767" s="51">
        <v>92330</v>
      </c>
      <c r="B6767" s="30" t="s">
        <v>1896</v>
      </c>
      <c r="C6767" s="31" t="s">
        <v>28</v>
      </c>
      <c r="D6767" s="57">
        <v>15.53</v>
      </c>
      <c r="E6767" s="56">
        <v>16.010000000000002</v>
      </c>
    </row>
    <row r="6768" spans="1:5" ht="33.75" x14ac:dyDescent="0.25">
      <c r="A6768" s="51">
        <v>92294</v>
      </c>
      <c r="B6768" s="30" t="s">
        <v>1873</v>
      </c>
      <c r="C6768" s="31" t="s">
        <v>28</v>
      </c>
      <c r="D6768" s="57">
        <v>17.829999999999998</v>
      </c>
      <c r="E6768" s="56">
        <v>18.059999999999999</v>
      </c>
    </row>
    <row r="6769" spans="1:5" ht="33.75" x14ac:dyDescent="0.25">
      <c r="A6769" s="51">
        <v>92316</v>
      </c>
      <c r="B6769" s="30" t="s">
        <v>1888</v>
      </c>
      <c r="C6769" s="31" t="s">
        <v>28</v>
      </c>
      <c r="D6769" s="57">
        <v>20.49</v>
      </c>
      <c r="E6769" s="56">
        <v>20.89</v>
      </c>
    </row>
    <row r="6770" spans="1:5" ht="33.75" x14ac:dyDescent="0.25">
      <c r="A6770" s="51">
        <v>103895</v>
      </c>
      <c r="B6770" s="30" t="s">
        <v>2050</v>
      </c>
      <c r="C6770" s="31" t="s">
        <v>28</v>
      </c>
      <c r="D6770" s="57">
        <v>25.14</v>
      </c>
      <c r="E6770" s="56">
        <v>25.81</v>
      </c>
    </row>
    <row r="6771" spans="1:5" ht="33.75" x14ac:dyDescent="0.25">
      <c r="A6771" s="51">
        <v>103826</v>
      </c>
      <c r="B6771" s="30" t="s">
        <v>1995</v>
      </c>
      <c r="C6771" s="31" t="s">
        <v>28</v>
      </c>
      <c r="D6771" s="57">
        <v>32.96</v>
      </c>
      <c r="E6771" s="56">
        <v>34.11</v>
      </c>
    </row>
    <row r="6772" spans="1:5" ht="33.75" x14ac:dyDescent="0.25">
      <c r="A6772" s="51">
        <v>103859</v>
      </c>
      <c r="B6772" s="30" t="s">
        <v>2020</v>
      </c>
      <c r="C6772" s="31" t="s">
        <v>28</v>
      </c>
      <c r="D6772" s="57">
        <v>26.68</v>
      </c>
      <c r="E6772" s="56">
        <v>27.44</v>
      </c>
    </row>
    <row r="6773" spans="1:5" ht="33.75" x14ac:dyDescent="0.25">
      <c r="A6773" s="51">
        <v>92331</v>
      </c>
      <c r="B6773" s="30" t="s">
        <v>1897</v>
      </c>
      <c r="C6773" s="31" t="s">
        <v>28</v>
      </c>
      <c r="D6773" s="57">
        <v>24.31</v>
      </c>
      <c r="E6773" s="56">
        <v>24.92</v>
      </c>
    </row>
    <row r="6774" spans="1:5" ht="33.75" x14ac:dyDescent="0.25">
      <c r="A6774" s="51">
        <v>92295</v>
      </c>
      <c r="B6774" s="30" t="s">
        <v>1874</v>
      </c>
      <c r="C6774" s="31" t="s">
        <v>28</v>
      </c>
      <c r="D6774" s="57">
        <v>33.71</v>
      </c>
      <c r="E6774" s="56">
        <v>34</v>
      </c>
    </row>
    <row r="6775" spans="1:5" ht="33.75" x14ac:dyDescent="0.25">
      <c r="A6775" s="51">
        <v>92296</v>
      </c>
      <c r="B6775" s="30" t="s">
        <v>1875</v>
      </c>
      <c r="C6775" s="31" t="s">
        <v>28</v>
      </c>
      <c r="D6775" s="57">
        <v>44.69</v>
      </c>
      <c r="E6775" s="56">
        <v>45.05</v>
      </c>
    </row>
    <row r="6776" spans="1:5" ht="33.75" x14ac:dyDescent="0.25">
      <c r="A6776" s="51">
        <v>92297</v>
      </c>
      <c r="B6776" s="30" t="s">
        <v>1876</v>
      </c>
      <c r="C6776" s="31" t="s">
        <v>28</v>
      </c>
      <c r="D6776" s="57">
        <v>69.41</v>
      </c>
      <c r="E6776" s="56">
        <v>69.86</v>
      </c>
    </row>
    <row r="6777" spans="1:5" ht="33.75" x14ac:dyDescent="0.25">
      <c r="A6777" s="51">
        <v>92298</v>
      </c>
      <c r="B6777" s="30" t="s">
        <v>1877</v>
      </c>
      <c r="C6777" s="31" t="s">
        <v>28</v>
      </c>
      <c r="D6777" s="57">
        <v>195.57</v>
      </c>
      <c r="E6777" s="56">
        <v>196.14</v>
      </c>
    </row>
    <row r="6778" spans="1:5" ht="33.75" x14ac:dyDescent="0.25">
      <c r="A6778" s="51">
        <v>93080</v>
      </c>
      <c r="B6778" s="30" t="s">
        <v>1928</v>
      </c>
      <c r="C6778" s="31" t="s">
        <v>28</v>
      </c>
      <c r="D6778" s="57">
        <v>9.15</v>
      </c>
      <c r="E6778" s="56">
        <v>9.4600000000000009</v>
      </c>
    </row>
    <row r="6779" spans="1:5" ht="33.75" x14ac:dyDescent="0.25">
      <c r="A6779" s="51">
        <v>103884</v>
      </c>
      <c r="B6779" s="30" t="s">
        <v>2039</v>
      </c>
      <c r="C6779" s="31" t="s">
        <v>28</v>
      </c>
      <c r="D6779" s="57">
        <v>12.44</v>
      </c>
      <c r="E6779" s="56">
        <v>12.93</v>
      </c>
    </row>
    <row r="6780" spans="1:5" ht="33.75" x14ac:dyDescent="0.25">
      <c r="A6780" s="51">
        <v>103815</v>
      </c>
      <c r="B6780" s="30" t="s">
        <v>1987</v>
      </c>
      <c r="C6780" s="31" t="s">
        <v>28</v>
      </c>
      <c r="D6780" s="57">
        <v>12.41</v>
      </c>
      <c r="E6780" s="56">
        <v>12.89</v>
      </c>
    </row>
    <row r="6781" spans="1:5" ht="33.75" x14ac:dyDescent="0.25">
      <c r="A6781" s="51">
        <v>103848</v>
      </c>
      <c r="B6781" s="30" t="s">
        <v>2010</v>
      </c>
      <c r="C6781" s="31" t="s">
        <v>28</v>
      </c>
      <c r="D6781" s="57">
        <v>11.92</v>
      </c>
      <c r="E6781" s="56">
        <v>12.38</v>
      </c>
    </row>
    <row r="6782" spans="1:5" ht="33.75" x14ac:dyDescent="0.25">
      <c r="A6782" s="51">
        <v>93103</v>
      </c>
      <c r="B6782" s="30" t="s">
        <v>1949</v>
      </c>
      <c r="C6782" s="31" t="s">
        <v>28</v>
      </c>
      <c r="D6782" s="57">
        <v>9.35</v>
      </c>
      <c r="E6782" s="56">
        <v>9.65</v>
      </c>
    </row>
    <row r="6783" spans="1:5" ht="33.75" x14ac:dyDescent="0.25">
      <c r="A6783" s="51">
        <v>93050</v>
      </c>
      <c r="B6783" s="30" t="s">
        <v>1901</v>
      </c>
      <c r="C6783" s="31" t="s">
        <v>28</v>
      </c>
      <c r="D6783" s="57">
        <v>11.9</v>
      </c>
      <c r="E6783" s="56">
        <v>12.08</v>
      </c>
    </row>
    <row r="6784" spans="1:5" ht="33.75" x14ac:dyDescent="0.25">
      <c r="A6784" s="51">
        <v>93084</v>
      </c>
      <c r="B6784" s="30" t="s">
        <v>1932</v>
      </c>
      <c r="C6784" s="31" t="s">
        <v>28</v>
      </c>
      <c r="D6784" s="57">
        <v>14.79</v>
      </c>
      <c r="E6784" s="56">
        <v>15.14</v>
      </c>
    </row>
    <row r="6785" spans="1:5" ht="33.75" x14ac:dyDescent="0.25">
      <c r="A6785" s="51">
        <v>103889</v>
      </c>
      <c r="B6785" s="30" t="s">
        <v>2044</v>
      </c>
      <c r="C6785" s="31" t="s">
        <v>28</v>
      </c>
      <c r="D6785" s="57">
        <v>18.809999999999999</v>
      </c>
      <c r="E6785" s="56">
        <v>19.39</v>
      </c>
    </row>
    <row r="6786" spans="1:5" ht="33.75" x14ac:dyDescent="0.25">
      <c r="A6786" s="51">
        <v>103820</v>
      </c>
      <c r="B6786" s="30" t="s">
        <v>1991</v>
      </c>
      <c r="C6786" s="31" t="s">
        <v>28</v>
      </c>
      <c r="D6786" s="57">
        <v>23.28</v>
      </c>
      <c r="E6786" s="56">
        <v>24.13</v>
      </c>
    </row>
    <row r="6787" spans="1:5" ht="33.75" x14ac:dyDescent="0.25">
      <c r="A6787" s="51">
        <v>103853</v>
      </c>
      <c r="B6787" s="30" t="s">
        <v>2014</v>
      </c>
      <c r="C6787" s="31" t="s">
        <v>28</v>
      </c>
      <c r="D6787" s="57">
        <v>19.39</v>
      </c>
      <c r="E6787" s="56">
        <v>20.010000000000002</v>
      </c>
    </row>
    <row r="6788" spans="1:5" ht="33.75" x14ac:dyDescent="0.25">
      <c r="A6788" s="51">
        <v>93107</v>
      </c>
      <c r="B6788" s="30" t="s">
        <v>1953</v>
      </c>
      <c r="C6788" s="31" t="s">
        <v>28</v>
      </c>
      <c r="D6788" s="57">
        <v>16.93</v>
      </c>
      <c r="E6788" s="56">
        <v>17.41</v>
      </c>
    </row>
    <row r="6789" spans="1:5" ht="33.75" x14ac:dyDescent="0.25">
      <c r="A6789" s="51">
        <v>93056</v>
      </c>
      <c r="B6789" s="30" t="s">
        <v>1905</v>
      </c>
      <c r="C6789" s="31" t="s">
        <v>28</v>
      </c>
      <c r="D6789" s="57">
        <v>17.829999999999998</v>
      </c>
      <c r="E6789" s="56">
        <v>18.059999999999999</v>
      </c>
    </row>
    <row r="6790" spans="1:5" ht="33.75" x14ac:dyDescent="0.25">
      <c r="A6790" s="51">
        <v>93090</v>
      </c>
      <c r="B6790" s="30" t="s">
        <v>1938</v>
      </c>
      <c r="C6790" s="31" t="s">
        <v>28</v>
      </c>
      <c r="D6790" s="57">
        <v>20.49</v>
      </c>
      <c r="E6790" s="56">
        <v>20.89</v>
      </c>
    </row>
    <row r="6791" spans="1:5" ht="33.75" x14ac:dyDescent="0.25">
      <c r="A6791" s="51">
        <v>103896</v>
      </c>
      <c r="B6791" s="30" t="s">
        <v>2051</v>
      </c>
      <c r="C6791" s="31" t="s">
        <v>28</v>
      </c>
      <c r="D6791" s="57">
        <v>25.14</v>
      </c>
      <c r="E6791" s="56">
        <v>25.81</v>
      </c>
    </row>
    <row r="6792" spans="1:5" ht="33.75" x14ac:dyDescent="0.25">
      <c r="A6792" s="51">
        <v>103827</v>
      </c>
      <c r="B6792" s="30" t="s">
        <v>1996</v>
      </c>
      <c r="C6792" s="31" t="s">
        <v>28</v>
      </c>
      <c r="D6792" s="57">
        <v>32.96</v>
      </c>
      <c r="E6792" s="56">
        <v>34.11</v>
      </c>
    </row>
    <row r="6793" spans="1:5" ht="33.75" x14ac:dyDescent="0.25">
      <c r="A6793" s="51">
        <v>103860</v>
      </c>
      <c r="B6793" s="30" t="s">
        <v>2021</v>
      </c>
      <c r="C6793" s="31" t="s">
        <v>28</v>
      </c>
      <c r="D6793" s="57">
        <v>26.68</v>
      </c>
      <c r="E6793" s="56">
        <v>27.44</v>
      </c>
    </row>
    <row r="6794" spans="1:5" ht="33.75" x14ac:dyDescent="0.25">
      <c r="A6794" s="51">
        <v>93113</v>
      </c>
      <c r="B6794" s="30" t="s">
        <v>12756</v>
      </c>
      <c r="C6794" s="31" t="s">
        <v>28</v>
      </c>
      <c r="D6794" s="57">
        <v>24.31</v>
      </c>
      <c r="E6794" s="56">
        <v>24.92</v>
      </c>
    </row>
    <row r="6795" spans="1:5" ht="33.75" x14ac:dyDescent="0.25">
      <c r="A6795" s="51">
        <v>93061</v>
      </c>
      <c r="B6795" s="30" t="s">
        <v>1910</v>
      </c>
      <c r="C6795" s="31" t="s">
        <v>28</v>
      </c>
      <c r="D6795" s="57">
        <v>33.85</v>
      </c>
      <c r="E6795" s="56">
        <v>34.14</v>
      </c>
    </row>
    <row r="6796" spans="1:5" ht="33.75" x14ac:dyDescent="0.25">
      <c r="A6796" s="51">
        <v>93064</v>
      </c>
      <c r="B6796" s="30" t="s">
        <v>1913</v>
      </c>
      <c r="C6796" s="31" t="s">
        <v>28</v>
      </c>
      <c r="D6796" s="57">
        <v>52</v>
      </c>
      <c r="E6796" s="56">
        <v>52.36</v>
      </c>
    </row>
    <row r="6797" spans="1:5" ht="33.75" x14ac:dyDescent="0.25">
      <c r="A6797" s="51">
        <v>93067</v>
      </c>
      <c r="B6797" s="30" t="s">
        <v>1916</v>
      </c>
      <c r="C6797" s="31" t="s">
        <v>28</v>
      </c>
      <c r="D6797" s="57">
        <v>77.37</v>
      </c>
      <c r="E6797" s="56">
        <v>77.819999999999993</v>
      </c>
    </row>
    <row r="6798" spans="1:5" ht="33.75" x14ac:dyDescent="0.25">
      <c r="A6798" s="51">
        <v>93070</v>
      </c>
      <c r="B6798" s="30" t="s">
        <v>1919</v>
      </c>
      <c r="C6798" s="31" t="s">
        <v>28</v>
      </c>
      <c r="D6798" s="57">
        <v>195.57</v>
      </c>
      <c r="E6798" s="56">
        <v>196.14</v>
      </c>
    </row>
    <row r="6799" spans="1:5" ht="45" x14ac:dyDescent="0.25">
      <c r="A6799" s="51">
        <v>93117</v>
      </c>
      <c r="B6799" s="30" t="s">
        <v>1962</v>
      </c>
      <c r="C6799" s="31" t="s">
        <v>28</v>
      </c>
      <c r="D6799" s="57">
        <v>61.65</v>
      </c>
      <c r="E6799" s="56">
        <v>62.08</v>
      </c>
    </row>
    <row r="6800" spans="1:5" ht="45" x14ac:dyDescent="0.25">
      <c r="A6800" s="51">
        <v>93118</v>
      </c>
      <c r="B6800" s="30" t="s">
        <v>1963</v>
      </c>
      <c r="C6800" s="31" t="s">
        <v>28</v>
      </c>
      <c r="D6800" s="57">
        <v>90.84</v>
      </c>
      <c r="E6800" s="56">
        <v>91.49</v>
      </c>
    </row>
    <row r="6801" spans="1:5" ht="33.75" x14ac:dyDescent="0.25">
      <c r="A6801" s="51">
        <v>92317</v>
      </c>
      <c r="B6801" s="30" t="s">
        <v>1889</v>
      </c>
      <c r="C6801" s="31" t="s">
        <v>28</v>
      </c>
      <c r="D6801" s="57">
        <v>19.14</v>
      </c>
      <c r="E6801" s="56">
        <v>19.75</v>
      </c>
    </row>
    <row r="6802" spans="1:5" ht="33.75" x14ac:dyDescent="0.25">
      <c r="A6802" s="51">
        <v>92332</v>
      </c>
      <c r="B6802" s="30" t="s">
        <v>1898</v>
      </c>
      <c r="C6802" s="31" t="s">
        <v>28</v>
      </c>
      <c r="D6802" s="57">
        <v>19.510000000000002</v>
      </c>
      <c r="E6802" s="56">
        <v>20.13</v>
      </c>
    </row>
    <row r="6803" spans="1:5" ht="33.75" x14ac:dyDescent="0.25">
      <c r="A6803" s="51">
        <v>92299</v>
      </c>
      <c r="B6803" s="30" t="s">
        <v>1878</v>
      </c>
      <c r="C6803" s="31" t="s">
        <v>28</v>
      </c>
      <c r="D6803" s="57">
        <v>24.39</v>
      </c>
      <c r="E6803" s="56">
        <v>24.75</v>
      </c>
    </row>
    <row r="6804" spans="1:5" ht="33.75" x14ac:dyDescent="0.25">
      <c r="A6804" s="51">
        <v>92318</v>
      </c>
      <c r="B6804" s="30" t="s">
        <v>1890</v>
      </c>
      <c r="C6804" s="31" t="s">
        <v>28</v>
      </c>
      <c r="D6804" s="57">
        <v>30.15</v>
      </c>
      <c r="E6804" s="56">
        <v>30.85</v>
      </c>
    </row>
    <row r="6805" spans="1:5" ht="33.75" x14ac:dyDescent="0.25">
      <c r="A6805" s="51">
        <v>103833</v>
      </c>
      <c r="B6805" s="30" t="s">
        <v>2001</v>
      </c>
      <c r="C6805" s="31" t="s">
        <v>28</v>
      </c>
      <c r="D6805" s="57">
        <v>47.06</v>
      </c>
      <c r="E6805" s="56">
        <v>48.75</v>
      </c>
    </row>
    <row r="6806" spans="1:5" ht="33.75" x14ac:dyDescent="0.25">
      <c r="A6806" s="51">
        <v>92333</v>
      </c>
      <c r="B6806" s="30" t="s">
        <v>1899</v>
      </c>
      <c r="C6806" s="31" t="s">
        <v>28</v>
      </c>
      <c r="D6806" s="57">
        <v>34.409999999999997</v>
      </c>
      <c r="E6806" s="56">
        <v>35.36</v>
      </c>
    </row>
    <row r="6807" spans="1:5" ht="33.75" x14ac:dyDescent="0.25">
      <c r="A6807" s="51">
        <v>92300</v>
      </c>
      <c r="B6807" s="30" t="s">
        <v>1879</v>
      </c>
      <c r="C6807" s="31" t="s">
        <v>28</v>
      </c>
      <c r="D6807" s="57">
        <v>37.21</v>
      </c>
      <c r="E6807" s="56">
        <v>37.67</v>
      </c>
    </row>
    <row r="6808" spans="1:5" ht="33.75" x14ac:dyDescent="0.25">
      <c r="A6808" s="51">
        <v>92319</v>
      </c>
      <c r="B6808" s="30" t="s">
        <v>1891</v>
      </c>
      <c r="C6808" s="31" t="s">
        <v>28</v>
      </c>
      <c r="D6808" s="57">
        <v>42.53</v>
      </c>
      <c r="E6808" s="56">
        <v>43.3</v>
      </c>
    </row>
    <row r="6809" spans="1:5" ht="33.75" x14ac:dyDescent="0.25">
      <c r="A6809" s="51">
        <v>92334</v>
      </c>
      <c r="B6809" s="30" t="s">
        <v>1900</v>
      </c>
      <c r="C6809" s="31" t="s">
        <v>28</v>
      </c>
      <c r="D6809" s="57">
        <v>50.13</v>
      </c>
      <c r="E6809" s="56">
        <v>51.35</v>
      </c>
    </row>
    <row r="6810" spans="1:5" ht="33.75" x14ac:dyDescent="0.25">
      <c r="A6810" s="51">
        <v>92301</v>
      </c>
      <c r="B6810" s="30" t="s">
        <v>1880</v>
      </c>
      <c r="C6810" s="31" t="s">
        <v>28</v>
      </c>
      <c r="D6810" s="57">
        <v>73.89</v>
      </c>
      <c r="E6810" s="56">
        <v>74.47</v>
      </c>
    </row>
    <row r="6811" spans="1:5" ht="33.75" x14ac:dyDescent="0.25">
      <c r="A6811" s="51">
        <v>92302</v>
      </c>
      <c r="B6811" s="30" t="s">
        <v>1881</v>
      </c>
      <c r="C6811" s="31" t="s">
        <v>28</v>
      </c>
      <c r="D6811" s="57">
        <v>97.66</v>
      </c>
      <c r="E6811" s="56">
        <v>98.38</v>
      </c>
    </row>
    <row r="6812" spans="1:5" ht="33.75" x14ac:dyDescent="0.25">
      <c r="A6812" s="51">
        <v>92303</v>
      </c>
      <c r="B6812" s="30" t="s">
        <v>1882</v>
      </c>
      <c r="C6812" s="31" t="s">
        <v>28</v>
      </c>
      <c r="D6812" s="57">
        <v>179.53</v>
      </c>
      <c r="E6812" s="56">
        <v>180.44</v>
      </c>
    </row>
    <row r="6813" spans="1:5" ht="33.75" x14ac:dyDescent="0.25">
      <c r="A6813" s="51">
        <v>92304</v>
      </c>
      <c r="B6813" s="30" t="s">
        <v>1883</v>
      </c>
      <c r="C6813" s="31" t="s">
        <v>28</v>
      </c>
      <c r="D6813" s="57">
        <v>466.97</v>
      </c>
      <c r="E6813" s="56">
        <v>468.1</v>
      </c>
    </row>
    <row r="6814" spans="1:5" ht="33.75" x14ac:dyDescent="0.25">
      <c r="A6814" s="51">
        <v>103835</v>
      </c>
      <c r="B6814" s="30" t="s">
        <v>1583</v>
      </c>
      <c r="C6814" s="31" t="s">
        <v>25</v>
      </c>
      <c r="D6814" s="57">
        <v>66.56</v>
      </c>
      <c r="E6814" s="56">
        <v>67.44</v>
      </c>
    </row>
    <row r="6815" spans="1:5" ht="33.75" x14ac:dyDescent="0.25">
      <c r="A6815" s="51">
        <v>92308</v>
      </c>
      <c r="B6815" s="30" t="s">
        <v>1548</v>
      </c>
      <c r="C6815" s="31" t="s">
        <v>25</v>
      </c>
      <c r="D6815" s="57">
        <v>54.57</v>
      </c>
      <c r="E6815" s="56">
        <v>55.22</v>
      </c>
    </row>
    <row r="6816" spans="1:5" ht="33.75" x14ac:dyDescent="0.25">
      <c r="A6816" s="51">
        <v>103871</v>
      </c>
      <c r="B6816" s="30" t="s">
        <v>1589</v>
      </c>
      <c r="C6816" s="31" t="s">
        <v>25</v>
      </c>
      <c r="D6816" s="57">
        <v>64.13</v>
      </c>
      <c r="E6816" s="56">
        <v>65.349999999999994</v>
      </c>
    </row>
    <row r="6817" spans="1:5" ht="33.75" x14ac:dyDescent="0.25">
      <c r="A6817" s="51">
        <v>92323</v>
      </c>
      <c r="B6817" s="30" t="s">
        <v>1554</v>
      </c>
      <c r="C6817" s="31" t="s">
        <v>25</v>
      </c>
      <c r="D6817" s="57">
        <v>63.6</v>
      </c>
      <c r="E6817" s="56">
        <v>64.78</v>
      </c>
    </row>
    <row r="6818" spans="1:5" ht="33.75" x14ac:dyDescent="0.25">
      <c r="A6818" s="51">
        <v>92305</v>
      </c>
      <c r="B6818" s="30" t="s">
        <v>1545</v>
      </c>
      <c r="C6818" s="31" t="s">
        <v>25</v>
      </c>
      <c r="D6818" s="57">
        <v>40.33</v>
      </c>
      <c r="E6818" s="56">
        <v>40.74</v>
      </c>
    </row>
    <row r="6819" spans="1:5" ht="33.75" x14ac:dyDescent="0.25">
      <c r="A6819" s="51">
        <v>103868</v>
      </c>
      <c r="B6819" s="30" t="s">
        <v>1586</v>
      </c>
      <c r="C6819" s="31" t="s">
        <v>25</v>
      </c>
      <c r="D6819" s="57">
        <v>52.84</v>
      </c>
      <c r="E6819" s="56">
        <v>54.01</v>
      </c>
    </row>
    <row r="6820" spans="1:5" ht="33.75" x14ac:dyDescent="0.25">
      <c r="A6820" s="51">
        <v>103802</v>
      </c>
      <c r="B6820" s="30" t="s">
        <v>1580</v>
      </c>
      <c r="C6820" s="31" t="s">
        <v>25</v>
      </c>
      <c r="D6820" s="57">
        <v>42.6</v>
      </c>
      <c r="E6820" s="56">
        <v>43.15</v>
      </c>
    </row>
    <row r="6821" spans="1:5" ht="33.75" x14ac:dyDescent="0.25">
      <c r="A6821" s="51">
        <v>92320</v>
      </c>
      <c r="B6821" s="30" t="s">
        <v>1551</v>
      </c>
      <c r="C6821" s="31" t="s">
        <v>25</v>
      </c>
      <c r="D6821" s="57">
        <v>52.2</v>
      </c>
      <c r="E6821" s="56">
        <v>53.31</v>
      </c>
    </row>
    <row r="6822" spans="1:5" ht="33.75" x14ac:dyDescent="0.25">
      <c r="A6822" s="51">
        <v>97335</v>
      </c>
      <c r="B6822" s="30" t="s">
        <v>1557</v>
      </c>
      <c r="C6822" s="31" t="s">
        <v>25</v>
      </c>
      <c r="D6822" s="57">
        <v>85.84</v>
      </c>
      <c r="E6822" s="56">
        <v>85.98</v>
      </c>
    </row>
    <row r="6823" spans="1:5" ht="33.75" x14ac:dyDescent="0.25">
      <c r="A6823" s="51">
        <v>103836</v>
      </c>
      <c r="B6823" s="30" t="s">
        <v>1584</v>
      </c>
      <c r="C6823" s="31" t="s">
        <v>25</v>
      </c>
      <c r="D6823" s="57">
        <v>103.46</v>
      </c>
      <c r="E6823" s="56">
        <v>104.63</v>
      </c>
    </row>
    <row r="6824" spans="1:5" ht="33.75" x14ac:dyDescent="0.25">
      <c r="A6824" s="51">
        <v>92281</v>
      </c>
      <c r="B6824" s="30" t="s">
        <v>1539</v>
      </c>
      <c r="C6824" s="31" t="s">
        <v>25</v>
      </c>
      <c r="D6824" s="57">
        <v>111.67</v>
      </c>
      <c r="E6824" s="56">
        <v>111.87</v>
      </c>
    </row>
    <row r="6825" spans="1:5" ht="33.75" x14ac:dyDescent="0.25">
      <c r="A6825" s="51">
        <v>92309</v>
      </c>
      <c r="B6825" s="30" t="s">
        <v>1549</v>
      </c>
      <c r="C6825" s="31" t="s">
        <v>25</v>
      </c>
      <c r="D6825" s="57">
        <v>120.33</v>
      </c>
      <c r="E6825" s="56">
        <v>121.05</v>
      </c>
    </row>
    <row r="6826" spans="1:5" ht="33.75" x14ac:dyDescent="0.25">
      <c r="A6826" s="51">
        <v>103872</v>
      </c>
      <c r="B6826" s="30" t="s">
        <v>1590</v>
      </c>
      <c r="C6826" s="31" t="s">
        <v>25</v>
      </c>
      <c r="D6826" s="57">
        <v>132.34</v>
      </c>
      <c r="E6826" s="56">
        <v>133.77000000000001</v>
      </c>
    </row>
    <row r="6827" spans="1:5" ht="33.75" x14ac:dyDescent="0.25">
      <c r="A6827" s="51">
        <v>92324</v>
      </c>
      <c r="B6827" s="30" t="s">
        <v>1555</v>
      </c>
      <c r="C6827" s="31" t="s">
        <v>25</v>
      </c>
      <c r="D6827" s="57">
        <v>137.94</v>
      </c>
      <c r="E6827" s="56">
        <v>139.69999999999999</v>
      </c>
    </row>
    <row r="6828" spans="1:5" ht="33.75" x14ac:dyDescent="0.25">
      <c r="A6828" s="51">
        <v>92275</v>
      </c>
      <c r="B6828" s="30" t="s">
        <v>1533</v>
      </c>
      <c r="C6828" s="31" t="s">
        <v>25</v>
      </c>
      <c r="D6828" s="57">
        <v>59.65</v>
      </c>
      <c r="E6828" s="56">
        <v>59.79</v>
      </c>
    </row>
    <row r="6829" spans="1:5" ht="33.75" x14ac:dyDescent="0.25">
      <c r="A6829" s="51">
        <v>92306</v>
      </c>
      <c r="B6829" s="30" t="s">
        <v>1546</v>
      </c>
      <c r="C6829" s="31" t="s">
        <v>25</v>
      </c>
      <c r="D6829" s="57">
        <v>65.430000000000007</v>
      </c>
      <c r="E6829" s="56">
        <v>65.91</v>
      </c>
    </row>
    <row r="6830" spans="1:5" ht="33.75" x14ac:dyDescent="0.25">
      <c r="A6830" s="51">
        <v>103869</v>
      </c>
      <c r="B6830" s="30" t="s">
        <v>1587</v>
      </c>
      <c r="C6830" s="31" t="s">
        <v>25</v>
      </c>
      <c r="D6830" s="57">
        <v>80.41</v>
      </c>
      <c r="E6830" s="56">
        <v>81.77</v>
      </c>
    </row>
    <row r="6831" spans="1:5" ht="33.75" x14ac:dyDescent="0.25">
      <c r="A6831" s="51">
        <v>103803</v>
      </c>
      <c r="B6831" s="30" t="s">
        <v>1581</v>
      </c>
      <c r="C6831" s="31" t="s">
        <v>25</v>
      </c>
      <c r="D6831" s="57">
        <v>73.239999999999995</v>
      </c>
      <c r="E6831" s="56">
        <v>74.180000000000007</v>
      </c>
    </row>
    <row r="6832" spans="1:5" ht="33.75" x14ac:dyDescent="0.25">
      <c r="A6832" s="51">
        <v>92321</v>
      </c>
      <c r="B6832" s="30" t="s">
        <v>1552</v>
      </c>
      <c r="C6832" s="31" t="s">
        <v>25</v>
      </c>
      <c r="D6832" s="57">
        <v>85.89</v>
      </c>
      <c r="E6832" s="56">
        <v>87.58</v>
      </c>
    </row>
    <row r="6833" spans="1:5" ht="33.75" x14ac:dyDescent="0.25">
      <c r="A6833" s="51">
        <v>97336</v>
      </c>
      <c r="B6833" s="30" t="s">
        <v>1558</v>
      </c>
      <c r="C6833" s="31" t="s">
        <v>25</v>
      </c>
      <c r="D6833" s="57">
        <v>109.26</v>
      </c>
      <c r="E6833" s="56">
        <v>109.43</v>
      </c>
    </row>
    <row r="6834" spans="1:5" ht="33.75" x14ac:dyDescent="0.25">
      <c r="A6834" s="51">
        <v>103837</v>
      </c>
      <c r="B6834" s="30" t="s">
        <v>1585</v>
      </c>
      <c r="C6834" s="31" t="s">
        <v>25</v>
      </c>
      <c r="D6834" s="57">
        <v>130.46</v>
      </c>
      <c r="E6834" s="56">
        <v>131.9</v>
      </c>
    </row>
    <row r="6835" spans="1:5" ht="33.75" x14ac:dyDescent="0.25">
      <c r="A6835" s="51">
        <v>92282</v>
      </c>
      <c r="B6835" s="30" t="s">
        <v>1540</v>
      </c>
      <c r="C6835" s="31" t="s">
        <v>25</v>
      </c>
      <c r="D6835" s="57">
        <v>129.87</v>
      </c>
      <c r="E6835" s="56">
        <v>130.12</v>
      </c>
    </row>
    <row r="6836" spans="1:5" ht="33.75" x14ac:dyDescent="0.25">
      <c r="A6836" s="51">
        <v>92310</v>
      </c>
      <c r="B6836" s="30" t="s">
        <v>1550</v>
      </c>
      <c r="C6836" s="31" t="s">
        <v>25</v>
      </c>
      <c r="D6836" s="57">
        <v>138.80000000000001</v>
      </c>
      <c r="E6836" s="56">
        <v>139.57</v>
      </c>
    </row>
    <row r="6837" spans="1:5" ht="33.75" x14ac:dyDescent="0.25">
      <c r="A6837" s="51">
        <v>103873</v>
      </c>
      <c r="B6837" s="30" t="s">
        <v>1591</v>
      </c>
      <c r="C6837" s="31" t="s">
        <v>25</v>
      </c>
      <c r="D6837" s="57">
        <v>152.91999999999999</v>
      </c>
      <c r="E6837" s="56">
        <v>154.52000000000001</v>
      </c>
    </row>
    <row r="6838" spans="1:5" ht="33.75" x14ac:dyDescent="0.25">
      <c r="A6838" s="51">
        <v>92325</v>
      </c>
      <c r="B6838" s="30" t="s">
        <v>1556</v>
      </c>
      <c r="C6838" s="31" t="s">
        <v>25</v>
      </c>
      <c r="D6838" s="57">
        <v>163.77000000000001</v>
      </c>
      <c r="E6838" s="56">
        <v>166</v>
      </c>
    </row>
    <row r="6839" spans="1:5" ht="33.75" x14ac:dyDescent="0.25">
      <c r="A6839" s="51">
        <v>92276</v>
      </c>
      <c r="B6839" s="30" t="s">
        <v>1534</v>
      </c>
      <c r="C6839" s="31" t="s">
        <v>25</v>
      </c>
      <c r="D6839" s="57">
        <v>75.760000000000005</v>
      </c>
      <c r="E6839" s="56">
        <v>75.930000000000007</v>
      </c>
    </row>
    <row r="6840" spans="1:5" ht="33.75" x14ac:dyDescent="0.25">
      <c r="A6840" s="51">
        <v>92307</v>
      </c>
      <c r="B6840" s="30" t="s">
        <v>1547</v>
      </c>
      <c r="C6840" s="31" t="s">
        <v>25</v>
      </c>
      <c r="D6840" s="57">
        <v>81.790000000000006</v>
      </c>
      <c r="E6840" s="56">
        <v>82.33</v>
      </c>
    </row>
    <row r="6841" spans="1:5" ht="33.75" x14ac:dyDescent="0.25">
      <c r="A6841" s="51">
        <v>103870</v>
      </c>
      <c r="B6841" s="30" t="s">
        <v>1588</v>
      </c>
      <c r="C6841" s="31" t="s">
        <v>25</v>
      </c>
      <c r="D6841" s="57">
        <v>98.88</v>
      </c>
      <c r="E6841" s="56">
        <v>100.43</v>
      </c>
    </row>
    <row r="6842" spans="1:5" ht="33.75" x14ac:dyDescent="0.25">
      <c r="A6842" s="51">
        <v>103804</v>
      </c>
      <c r="B6842" s="30" t="s">
        <v>1582</v>
      </c>
      <c r="C6842" s="31" t="s">
        <v>25</v>
      </c>
      <c r="D6842" s="57">
        <v>88.69</v>
      </c>
      <c r="E6842" s="56">
        <v>89.63</v>
      </c>
    </row>
    <row r="6843" spans="1:5" ht="33.75" x14ac:dyDescent="0.25">
      <c r="A6843" s="51">
        <v>92322</v>
      </c>
      <c r="B6843" s="30" t="s">
        <v>1553</v>
      </c>
      <c r="C6843" s="31" t="s">
        <v>25</v>
      </c>
      <c r="D6843" s="57">
        <v>109.61</v>
      </c>
      <c r="E6843" s="56">
        <v>111.8</v>
      </c>
    </row>
    <row r="6844" spans="1:5" ht="33.75" x14ac:dyDescent="0.25">
      <c r="A6844" s="51">
        <v>97337</v>
      </c>
      <c r="B6844" s="30" t="s">
        <v>1559</v>
      </c>
      <c r="C6844" s="31" t="s">
        <v>25</v>
      </c>
      <c r="D6844" s="57">
        <v>164.29</v>
      </c>
      <c r="E6844" s="56">
        <v>164.51</v>
      </c>
    </row>
    <row r="6845" spans="1:5" ht="33.75" x14ac:dyDescent="0.25">
      <c r="A6845" s="51">
        <v>92283</v>
      </c>
      <c r="B6845" s="30" t="s">
        <v>1541</v>
      </c>
      <c r="C6845" s="31" t="s">
        <v>25</v>
      </c>
      <c r="D6845" s="57">
        <v>177.75</v>
      </c>
      <c r="E6845" s="56">
        <v>178.02</v>
      </c>
    </row>
    <row r="6846" spans="1:5" ht="33.75" x14ac:dyDescent="0.25">
      <c r="A6846" s="51">
        <v>92277</v>
      </c>
      <c r="B6846" s="30" t="s">
        <v>1535</v>
      </c>
      <c r="C6846" s="31" t="s">
        <v>25</v>
      </c>
      <c r="D6846" s="57">
        <v>109.45</v>
      </c>
      <c r="E6846" s="56">
        <v>109.67</v>
      </c>
    </row>
    <row r="6847" spans="1:5" ht="33.75" x14ac:dyDescent="0.25">
      <c r="A6847" s="51">
        <v>97338</v>
      </c>
      <c r="B6847" s="30" t="s">
        <v>1560</v>
      </c>
      <c r="C6847" s="31" t="s">
        <v>25</v>
      </c>
      <c r="D6847" s="57">
        <v>197.68</v>
      </c>
      <c r="E6847" s="56">
        <v>197.95</v>
      </c>
    </row>
    <row r="6848" spans="1:5" ht="33.75" x14ac:dyDescent="0.25">
      <c r="A6848" s="51">
        <v>92284</v>
      </c>
      <c r="B6848" s="30" t="s">
        <v>1542</v>
      </c>
      <c r="C6848" s="31" t="s">
        <v>25</v>
      </c>
      <c r="D6848" s="57">
        <v>225.09</v>
      </c>
      <c r="E6848" s="56">
        <v>225.41</v>
      </c>
    </row>
    <row r="6849" spans="1:5" ht="33.75" x14ac:dyDescent="0.25">
      <c r="A6849" s="51">
        <v>92278</v>
      </c>
      <c r="B6849" s="30" t="s">
        <v>1536</v>
      </c>
      <c r="C6849" s="31" t="s">
        <v>25</v>
      </c>
      <c r="D6849" s="57">
        <v>147.29</v>
      </c>
      <c r="E6849" s="56">
        <v>147.56</v>
      </c>
    </row>
    <row r="6850" spans="1:5" ht="33.75" x14ac:dyDescent="0.25">
      <c r="A6850" s="51">
        <v>97339</v>
      </c>
      <c r="B6850" s="30" t="s">
        <v>1561</v>
      </c>
      <c r="C6850" s="31" t="s">
        <v>25</v>
      </c>
      <c r="D6850" s="57">
        <v>212.93</v>
      </c>
      <c r="E6850" s="56">
        <v>213.27</v>
      </c>
    </row>
    <row r="6851" spans="1:5" ht="33.75" x14ac:dyDescent="0.25">
      <c r="A6851" s="51">
        <v>92285</v>
      </c>
      <c r="B6851" s="30" t="s">
        <v>1543</v>
      </c>
      <c r="C6851" s="31" t="s">
        <v>25</v>
      </c>
      <c r="D6851" s="57">
        <v>305.83999999999997</v>
      </c>
      <c r="E6851" s="56">
        <v>306.24</v>
      </c>
    </row>
    <row r="6852" spans="1:5" ht="33.75" x14ac:dyDescent="0.25">
      <c r="A6852" s="51">
        <v>92279</v>
      </c>
      <c r="B6852" s="30" t="s">
        <v>1537</v>
      </c>
      <c r="C6852" s="31" t="s">
        <v>25</v>
      </c>
      <c r="D6852" s="57">
        <v>212.93</v>
      </c>
      <c r="E6852" s="56">
        <v>213.27</v>
      </c>
    </row>
    <row r="6853" spans="1:5" ht="33.75" x14ac:dyDescent="0.25">
      <c r="A6853" s="51">
        <v>97340</v>
      </c>
      <c r="B6853" s="30" t="s">
        <v>1562</v>
      </c>
      <c r="C6853" s="31" t="s">
        <v>25</v>
      </c>
      <c r="D6853" s="57">
        <v>214.24</v>
      </c>
      <c r="E6853" s="56">
        <v>214.65</v>
      </c>
    </row>
    <row r="6854" spans="1:5" ht="33.75" x14ac:dyDescent="0.25">
      <c r="A6854" s="51">
        <v>92286</v>
      </c>
      <c r="B6854" s="30" t="s">
        <v>1544</v>
      </c>
      <c r="C6854" s="31" t="s">
        <v>25</v>
      </c>
      <c r="D6854" s="57">
        <v>393.13</v>
      </c>
      <c r="E6854" s="56">
        <v>393.62</v>
      </c>
    </row>
    <row r="6855" spans="1:5" ht="33.75" x14ac:dyDescent="0.25">
      <c r="A6855" s="51">
        <v>92280</v>
      </c>
      <c r="B6855" s="30" t="s">
        <v>1538</v>
      </c>
      <c r="C6855" s="31" t="s">
        <v>25</v>
      </c>
      <c r="D6855" s="57">
        <v>298.95</v>
      </c>
      <c r="E6855" s="56">
        <v>299.36</v>
      </c>
    </row>
    <row r="6856" spans="1:5" ht="33.75" x14ac:dyDescent="0.25">
      <c r="A6856" s="51">
        <v>103901</v>
      </c>
      <c r="B6856" s="30" t="s">
        <v>2056</v>
      </c>
      <c r="C6856" s="31" t="s">
        <v>28</v>
      </c>
      <c r="D6856" s="57">
        <v>25.7</v>
      </c>
      <c r="E6856" s="56">
        <v>26.7</v>
      </c>
    </row>
    <row r="6857" spans="1:5" ht="33.75" x14ac:dyDescent="0.25">
      <c r="A6857" s="51">
        <v>103832</v>
      </c>
      <c r="B6857" s="30" t="s">
        <v>2000</v>
      </c>
      <c r="C6857" s="31" t="s">
        <v>28</v>
      </c>
      <c r="D6857" s="57">
        <v>25.62</v>
      </c>
      <c r="E6857" s="56">
        <v>26.59</v>
      </c>
    </row>
    <row r="6858" spans="1:5" ht="33.75" x14ac:dyDescent="0.25">
      <c r="A6858" s="51">
        <v>103865</v>
      </c>
      <c r="B6858" s="30" t="s">
        <v>2026</v>
      </c>
      <c r="C6858" s="31" t="s">
        <v>28</v>
      </c>
      <c r="D6858" s="57">
        <v>24.63</v>
      </c>
      <c r="E6858" s="56">
        <v>25.55</v>
      </c>
    </row>
    <row r="6859" spans="1:5" ht="33.75" x14ac:dyDescent="0.25">
      <c r="A6859" s="51">
        <v>103902</v>
      </c>
      <c r="B6859" s="30" t="s">
        <v>2057</v>
      </c>
      <c r="C6859" s="31" t="s">
        <v>28</v>
      </c>
      <c r="D6859" s="57">
        <v>38.18</v>
      </c>
      <c r="E6859" s="56">
        <v>39.35</v>
      </c>
    </row>
    <row r="6860" spans="1:5" ht="33.75" x14ac:dyDescent="0.25">
      <c r="A6860" s="51">
        <v>103866</v>
      </c>
      <c r="B6860" s="30" t="s">
        <v>2027</v>
      </c>
      <c r="C6860" s="31" t="s">
        <v>28</v>
      </c>
      <c r="D6860" s="57">
        <v>39.31</v>
      </c>
      <c r="E6860" s="56">
        <v>40.549999999999997</v>
      </c>
    </row>
    <row r="6861" spans="1:5" ht="33.75" x14ac:dyDescent="0.25">
      <c r="A6861" s="51">
        <v>103903</v>
      </c>
      <c r="B6861" s="30" t="s">
        <v>2058</v>
      </c>
      <c r="C6861" s="31" t="s">
        <v>28</v>
      </c>
      <c r="D6861" s="57">
        <v>51.82</v>
      </c>
      <c r="E6861" s="56">
        <v>53.15</v>
      </c>
    </row>
    <row r="6862" spans="1:5" ht="33.75" x14ac:dyDescent="0.25">
      <c r="A6862" s="51">
        <v>103834</v>
      </c>
      <c r="B6862" s="30" t="s">
        <v>2002</v>
      </c>
      <c r="C6862" s="31" t="s">
        <v>28</v>
      </c>
      <c r="D6862" s="57">
        <v>68.37</v>
      </c>
      <c r="E6862" s="56">
        <v>70.66</v>
      </c>
    </row>
    <row r="6863" spans="1:5" ht="33.75" x14ac:dyDescent="0.25">
      <c r="A6863" s="51">
        <v>103867</v>
      </c>
      <c r="B6863" s="30" t="s">
        <v>2028</v>
      </c>
      <c r="C6863" s="31" t="s">
        <v>28</v>
      </c>
      <c r="D6863" s="57">
        <v>54.85</v>
      </c>
      <c r="E6863" s="56">
        <v>56.35</v>
      </c>
    </row>
    <row r="6864" spans="1:5" ht="22.5" x14ac:dyDescent="0.25">
      <c r="A6864" s="51">
        <v>105113</v>
      </c>
      <c r="B6864" s="30" t="s">
        <v>4637</v>
      </c>
      <c r="C6864" s="31" t="s">
        <v>28</v>
      </c>
      <c r="D6864" s="57">
        <v>8536.4599999999991</v>
      </c>
      <c r="E6864" s="56">
        <v>8661.5499999999993</v>
      </c>
    </row>
    <row r="6865" spans="1:5" ht="22.5" x14ac:dyDescent="0.25">
      <c r="A6865" s="51">
        <v>98461</v>
      </c>
      <c r="B6865" s="30" t="s">
        <v>5488</v>
      </c>
      <c r="C6865" s="31" t="s">
        <v>28</v>
      </c>
      <c r="D6865" s="57">
        <v>6495.41</v>
      </c>
      <c r="E6865" s="56">
        <v>6589.51</v>
      </c>
    </row>
    <row r="6866" spans="1:5" ht="22.5" x14ac:dyDescent="0.25">
      <c r="A6866" s="51">
        <v>98462</v>
      </c>
      <c r="B6866" s="30" t="s">
        <v>5489</v>
      </c>
      <c r="C6866" s="31" t="s">
        <v>28</v>
      </c>
      <c r="D6866" s="57">
        <v>10944.54</v>
      </c>
      <c r="E6866" s="56">
        <v>11108.02</v>
      </c>
    </row>
    <row r="6867" spans="1:5" ht="22.5" x14ac:dyDescent="0.25">
      <c r="A6867" s="51">
        <v>105130</v>
      </c>
      <c r="B6867" s="30" t="s">
        <v>4644</v>
      </c>
      <c r="C6867" s="31" t="s">
        <v>25</v>
      </c>
      <c r="D6867" s="57">
        <v>31.08</v>
      </c>
      <c r="E6867" s="56">
        <v>32.14</v>
      </c>
    </row>
    <row r="6868" spans="1:5" ht="22.5" x14ac:dyDescent="0.25">
      <c r="A6868" s="51">
        <v>105114</v>
      </c>
      <c r="B6868" s="30" t="s">
        <v>4638</v>
      </c>
      <c r="C6868" s="31" t="s">
        <v>29</v>
      </c>
      <c r="D6868" s="57">
        <v>1905.51</v>
      </c>
      <c r="E6868" s="56">
        <v>1965.95</v>
      </c>
    </row>
    <row r="6869" spans="1:5" x14ac:dyDescent="0.25">
      <c r="A6869" s="51">
        <v>105129</v>
      </c>
      <c r="B6869" s="30" t="s">
        <v>6823</v>
      </c>
      <c r="C6869" s="31" t="s">
        <v>28</v>
      </c>
      <c r="D6869" s="57">
        <v>0</v>
      </c>
      <c r="E6869" s="56">
        <v>0</v>
      </c>
    </row>
    <row r="6870" spans="1:5" ht="22.5" x14ac:dyDescent="0.25">
      <c r="A6870" s="51">
        <v>105127</v>
      </c>
      <c r="B6870" s="30" t="s">
        <v>4642</v>
      </c>
      <c r="C6870" s="31" t="s">
        <v>25</v>
      </c>
      <c r="D6870" s="57">
        <v>23.25</v>
      </c>
      <c r="E6870" s="56">
        <v>23.5</v>
      </c>
    </row>
    <row r="6871" spans="1:5" x14ac:dyDescent="0.25">
      <c r="A6871" s="51">
        <v>105128</v>
      </c>
      <c r="B6871" s="30" t="s">
        <v>4643</v>
      </c>
      <c r="C6871" s="31" t="s">
        <v>25</v>
      </c>
      <c r="D6871" s="57">
        <v>76.430000000000007</v>
      </c>
      <c r="E6871" s="56">
        <v>77.84</v>
      </c>
    </row>
    <row r="6872" spans="1:5" ht="22.5" x14ac:dyDescent="0.25">
      <c r="A6872" s="51">
        <v>105126</v>
      </c>
      <c r="B6872" s="30" t="s">
        <v>4641</v>
      </c>
      <c r="C6872" s="31" t="s">
        <v>25</v>
      </c>
      <c r="D6872" s="57">
        <v>25.07</v>
      </c>
      <c r="E6872" s="56">
        <v>25.38</v>
      </c>
    </row>
    <row r="6873" spans="1:5" ht="22.5" x14ac:dyDescent="0.25">
      <c r="A6873" s="51">
        <v>105116</v>
      </c>
      <c r="B6873" s="30" t="s">
        <v>4640</v>
      </c>
      <c r="C6873" s="31" t="s">
        <v>28</v>
      </c>
      <c r="D6873" s="57">
        <v>11.68</v>
      </c>
      <c r="E6873" s="56">
        <v>12.37</v>
      </c>
    </row>
    <row r="6874" spans="1:5" ht="22.5" x14ac:dyDescent="0.25">
      <c r="A6874" s="51">
        <v>105115</v>
      </c>
      <c r="B6874" s="30" t="s">
        <v>4639</v>
      </c>
      <c r="C6874" s="31" t="s">
        <v>28</v>
      </c>
      <c r="D6874" s="57">
        <v>126.49</v>
      </c>
      <c r="E6874" s="56">
        <v>130.47999999999999</v>
      </c>
    </row>
    <row r="6875" spans="1:5" ht="33.75" x14ac:dyDescent="0.25">
      <c r="A6875" s="51">
        <v>98453</v>
      </c>
      <c r="B6875" s="30" t="s">
        <v>4630</v>
      </c>
      <c r="C6875" s="31" t="s">
        <v>19</v>
      </c>
      <c r="D6875" s="57">
        <v>149.27000000000001</v>
      </c>
      <c r="E6875" s="56">
        <v>152.61000000000001</v>
      </c>
    </row>
    <row r="6876" spans="1:5" ht="33.75" x14ac:dyDescent="0.25">
      <c r="A6876" s="51">
        <v>98454</v>
      </c>
      <c r="B6876" s="30" t="s">
        <v>4631</v>
      </c>
      <c r="C6876" s="31" t="s">
        <v>19</v>
      </c>
      <c r="D6876" s="57">
        <v>189.07</v>
      </c>
      <c r="E6876" s="56">
        <v>194.09</v>
      </c>
    </row>
    <row r="6877" spans="1:5" ht="22.5" x14ac:dyDescent="0.25">
      <c r="A6877" s="51">
        <v>98449</v>
      </c>
      <c r="B6877" s="30" t="s">
        <v>4628</v>
      </c>
      <c r="C6877" s="31" t="s">
        <v>19</v>
      </c>
      <c r="D6877" s="57">
        <v>127.56</v>
      </c>
      <c r="E6877" s="56">
        <v>130.08000000000001</v>
      </c>
    </row>
    <row r="6878" spans="1:5" ht="33.75" x14ac:dyDescent="0.25">
      <c r="A6878" s="51">
        <v>98455</v>
      </c>
      <c r="B6878" s="30" t="s">
        <v>4632</v>
      </c>
      <c r="C6878" s="31" t="s">
        <v>19</v>
      </c>
      <c r="D6878" s="57">
        <v>121.42</v>
      </c>
      <c r="E6878" s="56">
        <v>123.3</v>
      </c>
    </row>
    <row r="6879" spans="1:5" ht="33.75" x14ac:dyDescent="0.25">
      <c r="A6879" s="51">
        <v>98456</v>
      </c>
      <c r="B6879" s="30" t="s">
        <v>4633</v>
      </c>
      <c r="C6879" s="31" t="s">
        <v>19</v>
      </c>
      <c r="D6879" s="57">
        <v>155.77000000000001</v>
      </c>
      <c r="E6879" s="56">
        <v>158.99</v>
      </c>
    </row>
    <row r="6880" spans="1:5" ht="22.5" x14ac:dyDescent="0.25">
      <c r="A6880" s="51">
        <v>98451</v>
      </c>
      <c r="B6880" s="30" t="s">
        <v>4629</v>
      </c>
      <c r="C6880" s="31" t="s">
        <v>19</v>
      </c>
      <c r="D6880" s="57">
        <v>103.85</v>
      </c>
      <c r="E6880" s="56">
        <v>105.16</v>
      </c>
    </row>
    <row r="6881" spans="1:5" ht="33.75" x14ac:dyDescent="0.25">
      <c r="A6881" s="51">
        <v>98445</v>
      </c>
      <c r="B6881" s="30" t="s">
        <v>4624</v>
      </c>
      <c r="C6881" s="31" t="s">
        <v>19</v>
      </c>
      <c r="D6881" s="57">
        <v>112.16</v>
      </c>
      <c r="E6881" s="56">
        <v>115</v>
      </c>
    </row>
    <row r="6882" spans="1:5" ht="33.75" x14ac:dyDescent="0.25">
      <c r="A6882" s="51">
        <v>98446</v>
      </c>
      <c r="B6882" s="30" t="s">
        <v>4625</v>
      </c>
      <c r="C6882" s="31" t="s">
        <v>19</v>
      </c>
      <c r="D6882" s="57">
        <v>144.35</v>
      </c>
      <c r="E6882" s="56">
        <v>148.44</v>
      </c>
    </row>
    <row r="6883" spans="1:5" ht="22.5" x14ac:dyDescent="0.25">
      <c r="A6883" s="51">
        <v>98441</v>
      </c>
      <c r="B6883" s="30" t="s">
        <v>4622</v>
      </c>
      <c r="C6883" s="31" t="s">
        <v>19</v>
      </c>
      <c r="D6883" s="57">
        <v>94.4</v>
      </c>
      <c r="E6883" s="56">
        <v>96.66</v>
      </c>
    </row>
    <row r="6884" spans="1:5" ht="33.75" x14ac:dyDescent="0.25">
      <c r="A6884" s="51">
        <v>98447</v>
      </c>
      <c r="B6884" s="30" t="s">
        <v>4626</v>
      </c>
      <c r="C6884" s="31" t="s">
        <v>19</v>
      </c>
      <c r="D6884" s="57">
        <v>87.86</v>
      </c>
      <c r="E6884" s="56">
        <v>89.47</v>
      </c>
    </row>
    <row r="6885" spans="1:5" ht="33.75" x14ac:dyDescent="0.25">
      <c r="A6885" s="51">
        <v>98448</v>
      </c>
      <c r="B6885" s="30" t="s">
        <v>4627</v>
      </c>
      <c r="C6885" s="31" t="s">
        <v>19</v>
      </c>
      <c r="D6885" s="57">
        <v>114.22</v>
      </c>
      <c r="E6885" s="56">
        <v>116.71</v>
      </c>
    </row>
    <row r="6886" spans="1:5" ht="22.5" x14ac:dyDescent="0.25">
      <c r="A6886" s="51">
        <v>98443</v>
      </c>
      <c r="B6886" s="30" t="s">
        <v>4623</v>
      </c>
      <c r="C6886" s="31" t="s">
        <v>19</v>
      </c>
      <c r="D6886" s="57">
        <v>73.45</v>
      </c>
      <c r="E6886" s="56">
        <v>74.66</v>
      </c>
    </row>
    <row r="6887" spans="1:5" ht="33.75" x14ac:dyDescent="0.25">
      <c r="A6887" s="51">
        <v>105122</v>
      </c>
      <c r="B6887" s="30" t="s">
        <v>6824</v>
      </c>
      <c r="C6887" s="31" t="s">
        <v>19</v>
      </c>
      <c r="D6887" s="57">
        <v>0</v>
      </c>
      <c r="E6887" s="56">
        <v>0</v>
      </c>
    </row>
    <row r="6888" spans="1:5" ht="33.75" x14ac:dyDescent="0.25">
      <c r="A6888" s="51">
        <v>105125</v>
      </c>
      <c r="B6888" s="30" t="s">
        <v>6825</v>
      </c>
      <c r="C6888" s="31" t="s">
        <v>19</v>
      </c>
      <c r="D6888" s="57">
        <v>0</v>
      </c>
      <c r="E6888" s="56">
        <v>0</v>
      </c>
    </row>
    <row r="6889" spans="1:5" ht="22.5" x14ac:dyDescent="0.25">
      <c r="A6889" s="51">
        <v>105133</v>
      </c>
      <c r="B6889" s="30" t="s">
        <v>6826</v>
      </c>
      <c r="C6889" s="31" t="s">
        <v>19</v>
      </c>
      <c r="D6889" s="57">
        <v>0</v>
      </c>
      <c r="E6889" s="56">
        <v>0</v>
      </c>
    </row>
    <row r="6890" spans="1:5" ht="33.75" x14ac:dyDescent="0.25">
      <c r="A6890" s="51">
        <v>105123</v>
      </c>
      <c r="B6890" s="30" t="s">
        <v>6827</v>
      </c>
      <c r="C6890" s="31" t="s">
        <v>19</v>
      </c>
      <c r="D6890" s="57">
        <v>0</v>
      </c>
      <c r="E6890" s="56">
        <v>0</v>
      </c>
    </row>
    <row r="6891" spans="1:5" ht="33.75" x14ac:dyDescent="0.25">
      <c r="A6891" s="51">
        <v>105124</v>
      </c>
      <c r="B6891" s="30" t="s">
        <v>6828</v>
      </c>
      <c r="C6891" s="31" t="s">
        <v>19</v>
      </c>
      <c r="D6891" s="57">
        <v>0</v>
      </c>
      <c r="E6891" s="56">
        <v>0</v>
      </c>
    </row>
    <row r="6892" spans="1:5" ht="22.5" x14ac:dyDescent="0.25">
      <c r="A6892" s="51">
        <v>105134</v>
      </c>
      <c r="B6892" s="30" t="s">
        <v>6829</v>
      </c>
      <c r="C6892" s="31" t="s">
        <v>19</v>
      </c>
      <c r="D6892" s="57">
        <v>0</v>
      </c>
      <c r="E6892" s="56">
        <v>0</v>
      </c>
    </row>
    <row r="6893" spans="1:5" ht="33.75" x14ac:dyDescent="0.25">
      <c r="A6893" s="51">
        <v>105117</v>
      </c>
      <c r="B6893" s="30" t="s">
        <v>6830</v>
      </c>
      <c r="C6893" s="31" t="s">
        <v>19</v>
      </c>
      <c r="D6893" s="57">
        <v>0</v>
      </c>
      <c r="E6893" s="56">
        <v>0</v>
      </c>
    </row>
    <row r="6894" spans="1:5" ht="33.75" x14ac:dyDescent="0.25">
      <c r="A6894" s="51">
        <v>105119</v>
      </c>
      <c r="B6894" s="30" t="s">
        <v>6831</v>
      </c>
      <c r="C6894" s="31" t="s">
        <v>19</v>
      </c>
      <c r="D6894" s="57">
        <v>0</v>
      </c>
      <c r="E6894" s="56">
        <v>0</v>
      </c>
    </row>
    <row r="6895" spans="1:5" ht="22.5" x14ac:dyDescent="0.25">
      <c r="A6895" s="51">
        <v>105131</v>
      </c>
      <c r="B6895" s="30" t="s">
        <v>6832</v>
      </c>
      <c r="C6895" s="31" t="s">
        <v>19</v>
      </c>
      <c r="D6895" s="57">
        <v>0</v>
      </c>
      <c r="E6895" s="56">
        <v>0</v>
      </c>
    </row>
    <row r="6896" spans="1:5" ht="33.75" x14ac:dyDescent="0.25">
      <c r="A6896" s="51">
        <v>105120</v>
      </c>
      <c r="B6896" s="30" t="s">
        <v>6833</v>
      </c>
      <c r="C6896" s="31" t="s">
        <v>19</v>
      </c>
      <c r="D6896" s="57">
        <v>0</v>
      </c>
      <c r="E6896" s="56">
        <v>0</v>
      </c>
    </row>
    <row r="6897" spans="1:5" ht="33.75" x14ac:dyDescent="0.25">
      <c r="A6897" s="51">
        <v>105121</v>
      </c>
      <c r="B6897" s="30" t="s">
        <v>6834</v>
      </c>
      <c r="C6897" s="31" t="s">
        <v>19</v>
      </c>
      <c r="D6897" s="57">
        <v>0</v>
      </c>
      <c r="E6897" s="56">
        <v>0</v>
      </c>
    </row>
    <row r="6898" spans="1:5" ht="22.5" x14ac:dyDescent="0.25">
      <c r="A6898" s="51">
        <v>105132</v>
      </c>
      <c r="B6898" s="30" t="s">
        <v>6835</v>
      </c>
      <c r="C6898" s="31" t="s">
        <v>19</v>
      </c>
      <c r="D6898" s="57">
        <v>0</v>
      </c>
      <c r="E6898" s="56">
        <v>0</v>
      </c>
    </row>
    <row r="6899" spans="1:5" ht="22.5" x14ac:dyDescent="0.25">
      <c r="A6899" s="51">
        <v>98460</v>
      </c>
      <c r="B6899" s="30" t="s">
        <v>4636</v>
      </c>
      <c r="C6899" s="31" t="s">
        <v>19</v>
      </c>
      <c r="D6899" s="57">
        <v>78.56</v>
      </c>
      <c r="E6899" s="56">
        <v>79.849999999999994</v>
      </c>
    </row>
    <row r="6900" spans="1:5" x14ac:dyDescent="0.25">
      <c r="A6900" s="51">
        <v>98457</v>
      </c>
      <c r="B6900" s="30" t="s">
        <v>6836</v>
      </c>
      <c r="C6900" s="31" t="s">
        <v>19</v>
      </c>
      <c r="D6900" s="57">
        <v>0</v>
      </c>
      <c r="E6900" s="56">
        <v>0</v>
      </c>
    </row>
    <row r="6901" spans="1:5" x14ac:dyDescent="0.25">
      <c r="A6901" s="51">
        <v>98458</v>
      </c>
      <c r="B6901" s="30" t="s">
        <v>4634</v>
      </c>
      <c r="C6901" s="31" t="s">
        <v>19</v>
      </c>
      <c r="D6901" s="57">
        <v>95.86</v>
      </c>
      <c r="E6901" s="56">
        <v>97.99</v>
      </c>
    </row>
    <row r="6902" spans="1:5" x14ac:dyDescent="0.25">
      <c r="A6902" s="51">
        <v>98459</v>
      </c>
      <c r="B6902" s="30" t="s">
        <v>4635</v>
      </c>
      <c r="C6902" s="31" t="s">
        <v>19</v>
      </c>
      <c r="D6902" s="57">
        <v>93.47</v>
      </c>
      <c r="E6902" s="56">
        <v>95.46</v>
      </c>
    </row>
    <row r="6903" spans="1:5" x14ac:dyDescent="0.25">
      <c r="A6903" s="51">
        <v>105118</v>
      </c>
      <c r="B6903" s="30" t="s">
        <v>6837</v>
      </c>
      <c r="C6903" s="31" t="s">
        <v>19</v>
      </c>
      <c r="D6903" s="57">
        <v>0</v>
      </c>
      <c r="E6903" s="56">
        <v>0</v>
      </c>
    </row>
    <row r="6904" spans="1:5" ht="45" x14ac:dyDescent="0.25">
      <c r="A6904" s="51">
        <v>106056</v>
      </c>
      <c r="B6904" s="30" t="s">
        <v>13361</v>
      </c>
      <c r="C6904" s="31" t="s">
        <v>19</v>
      </c>
      <c r="D6904" s="57">
        <v>179.04</v>
      </c>
      <c r="E6904" s="56">
        <v>180.5</v>
      </c>
    </row>
    <row r="6905" spans="1:5" ht="45" x14ac:dyDescent="0.25">
      <c r="A6905" s="51">
        <v>106057</v>
      </c>
      <c r="B6905" s="30" t="s">
        <v>13362</v>
      </c>
      <c r="C6905" s="31" t="s">
        <v>19</v>
      </c>
      <c r="D6905" s="57">
        <v>186.96</v>
      </c>
      <c r="E6905" s="56">
        <v>188.31</v>
      </c>
    </row>
    <row r="6906" spans="1:5" ht="45" x14ac:dyDescent="0.25">
      <c r="A6906" s="51">
        <v>104690</v>
      </c>
      <c r="B6906" s="30" t="s">
        <v>13363</v>
      </c>
      <c r="C6906" s="31" t="s">
        <v>19</v>
      </c>
      <c r="D6906" s="57">
        <v>190.92</v>
      </c>
      <c r="E6906" s="56">
        <v>192.17</v>
      </c>
    </row>
    <row r="6907" spans="1:5" ht="45" x14ac:dyDescent="0.25">
      <c r="A6907" s="51">
        <v>101958</v>
      </c>
      <c r="B6907" s="30" t="s">
        <v>13364</v>
      </c>
      <c r="C6907" s="31" t="s">
        <v>19</v>
      </c>
      <c r="D6907" s="57">
        <v>228.01</v>
      </c>
      <c r="E6907" s="56">
        <v>229.42</v>
      </c>
    </row>
    <row r="6908" spans="1:5" ht="45" x14ac:dyDescent="0.25">
      <c r="A6908" s="51">
        <v>106065</v>
      </c>
      <c r="B6908" s="30" t="s">
        <v>13365</v>
      </c>
      <c r="C6908" s="31" t="s">
        <v>19</v>
      </c>
      <c r="D6908" s="57">
        <v>245.27</v>
      </c>
      <c r="E6908" s="56">
        <v>246.73</v>
      </c>
    </row>
    <row r="6909" spans="1:5" ht="45" x14ac:dyDescent="0.25">
      <c r="A6909" s="51">
        <v>101959</v>
      </c>
      <c r="B6909" s="30" t="s">
        <v>13366</v>
      </c>
      <c r="C6909" s="31" t="s">
        <v>19</v>
      </c>
      <c r="D6909" s="57">
        <v>164.11</v>
      </c>
      <c r="E6909" s="56">
        <v>165.42</v>
      </c>
    </row>
    <row r="6910" spans="1:5" ht="45" x14ac:dyDescent="0.25">
      <c r="A6910" s="51">
        <v>101960</v>
      </c>
      <c r="B6910" s="30" t="s">
        <v>13367</v>
      </c>
      <c r="C6910" s="31" t="s">
        <v>19</v>
      </c>
      <c r="D6910" s="57">
        <v>178.31</v>
      </c>
      <c r="E6910" s="56">
        <v>179.51</v>
      </c>
    </row>
    <row r="6911" spans="1:5" ht="45" x14ac:dyDescent="0.25">
      <c r="A6911" s="51">
        <v>106058</v>
      </c>
      <c r="B6911" s="30" t="s">
        <v>13368</v>
      </c>
      <c r="C6911" s="31" t="s">
        <v>19</v>
      </c>
      <c r="D6911" s="57">
        <v>187.38</v>
      </c>
      <c r="E6911" s="56">
        <v>188.47</v>
      </c>
    </row>
    <row r="6912" spans="1:5" ht="45" x14ac:dyDescent="0.25">
      <c r="A6912" s="51">
        <v>101962</v>
      </c>
      <c r="B6912" s="30" t="s">
        <v>13369</v>
      </c>
      <c r="C6912" s="31" t="s">
        <v>19</v>
      </c>
      <c r="D6912" s="57">
        <v>214.71</v>
      </c>
      <c r="E6912" s="56">
        <v>215.97</v>
      </c>
    </row>
    <row r="6913" spans="1:5" ht="45" x14ac:dyDescent="0.25">
      <c r="A6913" s="51">
        <v>106066</v>
      </c>
      <c r="B6913" s="30" t="s">
        <v>13370</v>
      </c>
      <c r="C6913" s="31" t="s">
        <v>19</v>
      </c>
      <c r="D6913" s="57">
        <v>233.32</v>
      </c>
      <c r="E6913" s="56">
        <v>234.6</v>
      </c>
    </row>
    <row r="6914" spans="1:5" ht="45" x14ac:dyDescent="0.25">
      <c r="A6914" s="51">
        <v>106048</v>
      </c>
      <c r="B6914" s="30" t="s">
        <v>13371</v>
      </c>
      <c r="C6914" s="31" t="s">
        <v>19</v>
      </c>
      <c r="D6914" s="57">
        <v>147.43</v>
      </c>
      <c r="E6914" s="56">
        <v>148.81</v>
      </c>
    </row>
    <row r="6915" spans="1:5" ht="45" x14ac:dyDescent="0.25">
      <c r="A6915" s="51">
        <v>106049</v>
      </c>
      <c r="B6915" s="30" t="s">
        <v>13372</v>
      </c>
      <c r="C6915" s="31" t="s">
        <v>19</v>
      </c>
      <c r="D6915" s="57">
        <v>155.35</v>
      </c>
      <c r="E6915" s="56">
        <v>156.62</v>
      </c>
    </row>
    <row r="6916" spans="1:5" ht="45" x14ac:dyDescent="0.25">
      <c r="A6916" s="51">
        <v>106050</v>
      </c>
      <c r="B6916" s="30" t="s">
        <v>13373</v>
      </c>
      <c r="C6916" s="31" t="s">
        <v>19</v>
      </c>
      <c r="D6916" s="57">
        <v>166.57</v>
      </c>
      <c r="E6916" s="56">
        <v>167.88</v>
      </c>
    </row>
    <row r="6917" spans="1:5" ht="45" x14ac:dyDescent="0.25">
      <c r="A6917" s="51">
        <v>106051</v>
      </c>
      <c r="B6917" s="30" t="s">
        <v>13374</v>
      </c>
      <c r="C6917" s="31" t="s">
        <v>19</v>
      </c>
      <c r="D6917" s="57">
        <v>203.66</v>
      </c>
      <c r="E6917" s="56">
        <v>205.13</v>
      </c>
    </row>
    <row r="6918" spans="1:5" ht="45" x14ac:dyDescent="0.25">
      <c r="A6918" s="51">
        <v>106063</v>
      </c>
      <c r="B6918" s="30" t="s">
        <v>13375</v>
      </c>
      <c r="C6918" s="31" t="s">
        <v>19</v>
      </c>
      <c r="D6918" s="57">
        <v>220.92</v>
      </c>
      <c r="E6918" s="56">
        <v>222.44</v>
      </c>
    </row>
    <row r="6919" spans="1:5" ht="45" x14ac:dyDescent="0.25">
      <c r="A6919" s="51">
        <v>106052</v>
      </c>
      <c r="B6919" s="30" t="s">
        <v>13376</v>
      </c>
      <c r="C6919" s="31" t="s">
        <v>19</v>
      </c>
      <c r="D6919" s="57">
        <v>130.66999999999999</v>
      </c>
      <c r="E6919" s="56">
        <v>131.78</v>
      </c>
    </row>
    <row r="6920" spans="1:5" ht="45" x14ac:dyDescent="0.25">
      <c r="A6920" s="51">
        <v>106053</v>
      </c>
      <c r="B6920" s="30" t="s">
        <v>13377</v>
      </c>
      <c r="C6920" s="31" t="s">
        <v>19</v>
      </c>
      <c r="D6920" s="57">
        <v>144.87</v>
      </c>
      <c r="E6920" s="56">
        <v>145.87</v>
      </c>
    </row>
    <row r="6921" spans="1:5" ht="45" x14ac:dyDescent="0.25">
      <c r="A6921" s="51">
        <v>106054</v>
      </c>
      <c r="B6921" s="30" t="s">
        <v>13378</v>
      </c>
      <c r="C6921" s="31" t="s">
        <v>19</v>
      </c>
      <c r="D6921" s="57">
        <v>160.80000000000001</v>
      </c>
      <c r="E6921" s="56">
        <v>161.82</v>
      </c>
    </row>
    <row r="6922" spans="1:5" ht="45" x14ac:dyDescent="0.25">
      <c r="A6922" s="51">
        <v>106055</v>
      </c>
      <c r="B6922" s="30" t="s">
        <v>13379</v>
      </c>
      <c r="C6922" s="31" t="s">
        <v>19</v>
      </c>
      <c r="D6922" s="57">
        <v>188.13</v>
      </c>
      <c r="E6922" s="56">
        <v>189.32</v>
      </c>
    </row>
    <row r="6923" spans="1:5" ht="45" x14ac:dyDescent="0.25">
      <c r="A6923" s="51">
        <v>106064</v>
      </c>
      <c r="B6923" s="30" t="s">
        <v>13380</v>
      </c>
      <c r="C6923" s="31" t="s">
        <v>19</v>
      </c>
      <c r="D6923" s="57">
        <v>206.74</v>
      </c>
      <c r="E6923" s="56">
        <v>207.95</v>
      </c>
    </row>
    <row r="6924" spans="1:5" ht="33.75" x14ac:dyDescent="0.25">
      <c r="A6924" s="51">
        <v>106067</v>
      </c>
      <c r="B6924" s="30" t="s">
        <v>13381</v>
      </c>
      <c r="C6924" s="31" t="s">
        <v>19</v>
      </c>
      <c r="D6924" s="57">
        <v>275.33</v>
      </c>
      <c r="E6924" s="56">
        <v>278</v>
      </c>
    </row>
    <row r="6925" spans="1:5" ht="33.75" x14ac:dyDescent="0.25">
      <c r="A6925" s="51">
        <v>106070</v>
      </c>
      <c r="B6925" s="30" t="s">
        <v>13382</v>
      </c>
      <c r="C6925" s="31" t="s">
        <v>19</v>
      </c>
      <c r="D6925" s="57">
        <v>308.14</v>
      </c>
      <c r="E6925" s="56">
        <v>310.76</v>
      </c>
    </row>
    <row r="6926" spans="1:5" ht="33.75" x14ac:dyDescent="0.25">
      <c r="A6926" s="51">
        <v>106071</v>
      </c>
      <c r="B6926" s="30" t="s">
        <v>13383</v>
      </c>
      <c r="C6926" s="31" t="s">
        <v>19</v>
      </c>
      <c r="D6926" s="57">
        <v>358.19</v>
      </c>
      <c r="E6926" s="56">
        <v>360.96</v>
      </c>
    </row>
    <row r="6927" spans="1:5" ht="33.75" x14ac:dyDescent="0.25">
      <c r="A6927" s="51">
        <v>106072</v>
      </c>
      <c r="B6927" s="30" t="s">
        <v>13384</v>
      </c>
      <c r="C6927" s="31" t="s">
        <v>19</v>
      </c>
      <c r="D6927" s="57">
        <v>388.63</v>
      </c>
      <c r="E6927" s="56">
        <v>391.67</v>
      </c>
    </row>
    <row r="6928" spans="1:5" ht="33.75" x14ac:dyDescent="0.25">
      <c r="A6928" s="51">
        <v>106073</v>
      </c>
      <c r="B6928" s="30" t="s">
        <v>13385</v>
      </c>
      <c r="C6928" s="31" t="s">
        <v>19</v>
      </c>
      <c r="D6928" s="57">
        <v>471.14</v>
      </c>
      <c r="E6928" s="56">
        <v>474.37</v>
      </c>
    </row>
    <row r="6929" spans="1:5" ht="45" x14ac:dyDescent="0.25">
      <c r="A6929" s="51">
        <v>106068</v>
      </c>
      <c r="B6929" s="30" t="s">
        <v>13386</v>
      </c>
      <c r="C6929" s="31" t="s">
        <v>19</v>
      </c>
      <c r="D6929" s="57">
        <v>275.27</v>
      </c>
      <c r="E6929" s="56">
        <v>278.27</v>
      </c>
    </row>
    <row r="6930" spans="1:5" ht="45" x14ac:dyDescent="0.25">
      <c r="A6930" s="51">
        <v>106069</v>
      </c>
      <c r="B6930" s="30" t="s">
        <v>13387</v>
      </c>
      <c r="C6930" s="31" t="s">
        <v>19</v>
      </c>
      <c r="D6930" s="57">
        <v>303.56</v>
      </c>
      <c r="E6930" s="56">
        <v>306.48</v>
      </c>
    </row>
    <row r="6931" spans="1:5" ht="45" x14ac:dyDescent="0.25">
      <c r="A6931" s="51">
        <v>106074</v>
      </c>
      <c r="B6931" s="30" t="s">
        <v>13388</v>
      </c>
      <c r="C6931" s="31" t="s">
        <v>19</v>
      </c>
      <c r="D6931" s="57">
        <v>327.49</v>
      </c>
      <c r="E6931" s="56">
        <v>330.4</v>
      </c>
    </row>
    <row r="6932" spans="1:5" ht="45" x14ac:dyDescent="0.25">
      <c r="A6932" s="51">
        <v>106075</v>
      </c>
      <c r="B6932" s="30" t="s">
        <v>13389</v>
      </c>
      <c r="C6932" s="31" t="s">
        <v>19</v>
      </c>
      <c r="D6932" s="57">
        <v>360.97</v>
      </c>
      <c r="E6932" s="56">
        <v>364.03</v>
      </c>
    </row>
    <row r="6933" spans="1:5" ht="45" x14ac:dyDescent="0.25">
      <c r="A6933" s="51">
        <v>106076</v>
      </c>
      <c r="B6933" s="30" t="s">
        <v>13390</v>
      </c>
      <c r="C6933" s="31" t="s">
        <v>19</v>
      </c>
      <c r="D6933" s="57">
        <v>420.72</v>
      </c>
      <c r="E6933" s="56">
        <v>423.86</v>
      </c>
    </row>
    <row r="6934" spans="1:5" ht="33.75" x14ac:dyDescent="0.25">
      <c r="A6934" s="51">
        <v>101964</v>
      </c>
      <c r="B6934" s="30" t="s">
        <v>13391</v>
      </c>
      <c r="C6934" s="31" t="s">
        <v>19</v>
      </c>
      <c r="D6934" s="57">
        <v>178.76</v>
      </c>
      <c r="E6934" s="56">
        <v>180.95</v>
      </c>
    </row>
    <row r="6935" spans="1:5" ht="33.75" x14ac:dyDescent="0.25">
      <c r="A6935" s="51">
        <v>106059</v>
      </c>
      <c r="B6935" s="30" t="s">
        <v>13392</v>
      </c>
      <c r="C6935" s="31" t="s">
        <v>19</v>
      </c>
      <c r="D6935" s="57">
        <v>191.67</v>
      </c>
      <c r="E6935" s="56">
        <v>193.81</v>
      </c>
    </row>
    <row r="6936" spans="1:5" ht="33.75" x14ac:dyDescent="0.25">
      <c r="A6936" s="51">
        <v>106060</v>
      </c>
      <c r="B6936" s="30" t="s">
        <v>13393</v>
      </c>
      <c r="C6936" s="31" t="s">
        <v>19</v>
      </c>
      <c r="D6936" s="57">
        <v>184.86</v>
      </c>
      <c r="E6936" s="56">
        <v>186.71</v>
      </c>
    </row>
    <row r="6937" spans="1:5" ht="33.75" x14ac:dyDescent="0.25">
      <c r="A6937" s="51">
        <v>101963</v>
      </c>
      <c r="B6937" s="30" t="s">
        <v>13394</v>
      </c>
      <c r="C6937" s="31" t="s">
        <v>19</v>
      </c>
      <c r="D6937" s="57">
        <v>197.23</v>
      </c>
      <c r="E6937" s="56">
        <v>199.5</v>
      </c>
    </row>
    <row r="6938" spans="1:5" ht="33.75" x14ac:dyDescent="0.25">
      <c r="A6938" s="51">
        <v>101947</v>
      </c>
      <c r="B6938" s="30" t="s">
        <v>13395</v>
      </c>
      <c r="C6938" s="31" t="s">
        <v>19</v>
      </c>
      <c r="D6938" s="57">
        <v>201.99</v>
      </c>
      <c r="E6938" s="56">
        <v>204.21</v>
      </c>
    </row>
    <row r="6939" spans="1:5" ht="33.75" x14ac:dyDescent="0.25">
      <c r="A6939" s="51">
        <v>101948</v>
      </c>
      <c r="B6939" s="30" t="s">
        <v>13396</v>
      </c>
      <c r="C6939" s="31" t="s">
        <v>19</v>
      </c>
      <c r="D6939" s="57">
        <v>214.76</v>
      </c>
      <c r="E6939" s="56">
        <v>216.76</v>
      </c>
    </row>
    <row r="6940" spans="1:5" ht="33.75" x14ac:dyDescent="0.25">
      <c r="A6940" s="51">
        <v>101949</v>
      </c>
      <c r="B6940" s="30" t="s">
        <v>13397</v>
      </c>
      <c r="C6940" s="31" t="s">
        <v>19</v>
      </c>
      <c r="D6940" s="57">
        <v>224.5</v>
      </c>
      <c r="E6940" s="56">
        <v>226.44</v>
      </c>
    </row>
    <row r="6941" spans="1:5" ht="33.75" x14ac:dyDescent="0.25">
      <c r="A6941" s="51">
        <v>101950</v>
      </c>
      <c r="B6941" s="30" t="s">
        <v>13398</v>
      </c>
      <c r="C6941" s="31" t="s">
        <v>19</v>
      </c>
      <c r="D6941" s="57">
        <v>257.55</v>
      </c>
      <c r="E6941" s="56">
        <v>259.56</v>
      </c>
    </row>
    <row r="6942" spans="1:5" ht="33.75" x14ac:dyDescent="0.25">
      <c r="A6942" s="51">
        <v>106061</v>
      </c>
      <c r="B6942" s="30" t="s">
        <v>13399</v>
      </c>
      <c r="C6942" s="31" t="s">
        <v>19</v>
      </c>
      <c r="D6942" s="57">
        <v>291.17</v>
      </c>
      <c r="E6942" s="56">
        <v>293.13</v>
      </c>
    </row>
    <row r="6943" spans="1:5" ht="33.75" x14ac:dyDescent="0.25">
      <c r="A6943" s="51">
        <v>101951</v>
      </c>
      <c r="B6943" s="30" t="s">
        <v>13400</v>
      </c>
      <c r="C6943" s="31" t="s">
        <v>19</v>
      </c>
      <c r="D6943" s="57">
        <v>201.94</v>
      </c>
      <c r="E6943" s="56">
        <v>203.94</v>
      </c>
    </row>
    <row r="6944" spans="1:5" ht="33.75" x14ac:dyDescent="0.25">
      <c r="A6944" s="51">
        <v>101952</v>
      </c>
      <c r="B6944" s="30" t="s">
        <v>13401</v>
      </c>
      <c r="C6944" s="31" t="s">
        <v>19</v>
      </c>
      <c r="D6944" s="57">
        <v>218.8</v>
      </c>
      <c r="E6944" s="56">
        <v>220.53</v>
      </c>
    </row>
    <row r="6945" spans="1:5" ht="33.75" x14ac:dyDescent="0.25">
      <c r="A6945" s="51">
        <v>101953</v>
      </c>
      <c r="B6945" s="30" t="s">
        <v>13402</v>
      </c>
      <c r="C6945" s="31" t="s">
        <v>19</v>
      </c>
      <c r="D6945" s="57">
        <v>233.63</v>
      </c>
      <c r="E6945" s="56">
        <v>235.31</v>
      </c>
    </row>
    <row r="6946" spans="1:5" ht="33.75" x14ac:dyDescent="0.25">
      <c r="A6946" s="51">
        <v>101954</v>
      </c>
      <c r="B6946" s="30" t="s">
        <v>13403</v>
      </c>
      <c r="C6946" s="31" t="s">
        <v>19</v>
      </c>
      <c r="D6946" s="57">
        <v>265.42</v>
      </c>
      <c r="E6946" s="56">
        <v>267.18</v>
      </c>
    </row>
    <row r="6947" spans="1:5" ht="33.75" x14ac:dyDescent="0.25">
      <c r="A6947" s="51">
        <v>106062</v>
      </c>
      <c r="B6947" s="30" t="s">
        <v>13404</v>
      </c>
      <c r="C6947" s="31" t="s">
        <v>19</v>
      </c>
      <c r="D6947" s="57">
        <v>287.55</v>
      </c>
      <c r="E6947" s="56">
        <v>289.24</v>
      </c>
    </row>
    <row r="6948" spans="1:5" ht="22.5" x14ac:dyDescent="0.25">
      <c r="A6948" s="51">
        <v>100323</v>
      </c>
      <c r="B6948" s="30" t="s">
        <v>4493</v>
      </c>
      <c r="C6948" s="31" t="s">
        <v>29</v>
      </c>
      <c r="D6948" s="57">
        <v>225</v>
      </c>
      <c r="E6948" s="56">
        <v>228.48</v>
      </c>
    </row>
    <row r="6949" spans="1:5" ht="33.75" x14ac:dyDescent="0.25">
      <c r="A6949" s="51">
        <v>100324</v>
      </c>
      <c r="B6949" s="30" t="s">
        <v>4494</v>
      </c>
      <c r="C6949" s="31" t="s">
        <v>29</v>
      </c>
      <c r="D6949" s="57">
        <v>188.85</v>
      </c>
      <c r="E6949" s="56">
        <v>192.33</v>
      </c>
    </row>
    <row r="6950" spans="1:5" ht="33.75" x14ac:dyDescent="0.25">
      <c r="A6950" s="51">
        <v>96624</v>
      </c>
      <c r="B6950" s="30" t="s">
        <v>4491</v>
      </c>
      <c r="C6950" s="31" t="s">
        <v>29</v>
      </c>
      <c r="D6950" s="57">
        <v>189.2</v>
      </c>
      <c r="E6950" s="56">
        <v>192.68</v>
      </c>
    </row>
    <row r="6951" spans="1:5" ht="33.75" x14ac:dyDescent="0.25">
      <c r="A6951" s="51">
        <v>100322</v>
      </c>
      <c r="B6951" s="30" t="s">
        <v>4492</v>
      </c>
      <c r="C6951" s="31" t="s">
        <v>29</v>
      </c>
      <c r="D6951" s="57">
        <v>181.37</v>
      </c>
      <c r="E6951" s="56">
        <v>184.85</v>
      </c>
    </row>
    <row r="6952" spans="1:5" ht="22.5" x14ac:dyDescent="0.25">
      <c r="A6952" s="51">
        <v>96623</v>
      </c>
      <c r="B6952" s="30" t="s">
        <v>4490</v>
      </c>
      <c r="C6952" s="31" t="s">
        <v>29</v>
      </c>
      <c r="D6952" s="57">
        <v>204.23</v>
      </c>
      <c r="E6952" s="56">
        <v>208.55</v>
      </c>
    </row>
    <row r="6953" spans="1:5" ht="22.5" x14ac:dyDescent="0.25">
      <c r="A6953" s="51">
        <v>96622</v>
      </c>
      <c r="B6953" s="30" t="s">
        <v>4489</v>
      </c>
      <c r="C6953" s="31" t="s">
        <v>29</v>
      </c>
      <c r="D6953" s="57">
        <v>223.17</v>
      </c>
      <c r="E6953" s="56">
        <v>227.44</v>
      </c>
    </row>
    <row r="6954" spans="1:5" ht="22.5" x14ac:dyDescent="0.25">
      <c r="A6954" s="51">
        <v>96621</v>
      </c>
      <c r="B6954" s="30" t="s">
        <v>4488</v>
      </c>
      <c r="C6954" s="31" t="s">
        <v>29</v>
      </c>
      <c r="D6954" s="57">
        <v>238.2</v>
      </c>
      <c r="E6954" s="56">
        <v>243.29</v>
      </c>
    </row>
    <row r="6955" spans="1:5" ht="22.5" x14ac:dyDescent="0.25">
      <c r="A6955" s="51">
        <v>96617</v>
      </c>
      <c r="B6955" s="30" t="s">
        <v>4485</v>
      </c>
      <c r="C6955" s="31" t="s">
        <v>19</v>
      </c>
      <c r="D6955" s="57">
        <v>21.35</v>
      </c>
      <c r="E6955" s="56">
        <v>21.87</v>
      </c>
    </row>
    <row r="6956" spans="1:5" ht="22.5" x14ac:dyDescent="0.25">
      <c r="A6956" s="51">
        <v>96619</v>
      </c>
      <c r="B6956" s="30" t="s">
        <v>4486</v>
      </c>
      <c r="C6956" s="31" t="s">
        <v>19</v>
      </c>
      <c r="D6956" s="57">
        <v>42.77</v>
      </c>
      <c r="E6956" s="56">
        <v>43.8</v>
      </c>
    </row>
    <row r="6957" spans="1:5" ht="22.5" x14ac:dyDescent="0.25">
      <c r="A6957" s="51">
        <v>96616</v>
      </c>
      <c r="B6957" s="30" t="s">
        <v>4484</v>
      </c>
      <c r="C6957" s="31" t="s">
        <v>29</v>
      </c>
      <c r="D6957" s="57">
        <v>855.62</v>
      </c>
      <c r="E6957" s="56">
        <v>876.18</v>
      </c>
    </row>
    <row r="6958" spans="1:5" ht="22.5" x14ac:dyDescent="0.25">
      <c r="A6958" s="51">
        <v>95240</v>
      </c>
      <c r="B6958" s="30" t="s">
        <v>4482</v>
      </c>
      <c r="C6958" s="31" t="s">
        <v>19</v>
      </c>
      <c r="D6958" s="57">
        <v>20.55</v>
      </c>
      <c r="E6958" s="56">
        <v>21.01</v>
      </c>
    </row>
    <row r="6959" spans="1:5" ht="22.5" x14ac:dyDescent="0.25">
      <c r="A6959" s="51">
        <v>95241</v>
      </c>
      <c r="B6959" s="30" t="s">
        <v>4483</v>
      </c>
      <c r="C6959" s="31" t="s">
        <v>19</v>
      </c>
      <c r="D6959" s="57">
        <v>39.659999999999997</v>
      </c>
      <c r="E6959" s="56">
        <v>40.5</v>
      </c>
    </row>
    <row r="6960" spans="1:5" ht="22.5" x14ac:dyDescent="0.25">
      <c r="A6960" s="51">
        <v>96620</v>
      </c>
      <c r="B6960" s="30" t="s">
        <v>4487</v>
      </c>
      <c r="C6960" s="31" t="s">
        <v>29</v>
      </c>
      <c r="D6960" s="57">
        <v>793.45</v>
      </c>
      <c r="E6960" s="56">
        <v>810.36</v>
      </c>
    </row>
    <row r="6961" spans="1:5" ht="22.5" x14ac:dyDescent="0.25">
      <c r="A6961" s="51">
        <v>104043</v>
      </c>
      <c r="B6961" s="30" t="s">
        <v>2409</v>
      </c>
      <c r="C6961" s="31" t="s">
        <v>28</v>
      </c>
      <c r="D6961" s="57">
        <v>8.16</v>
      </c>
      <c r="E6961" s="56">
        <v>8.33</v>
      </c>
    </row>
    <row r="6962" spans="1:5" ht="22.5" x14ac:dyDescent="0.25">
      <c r="A6962" s="51">
        <v>104044</v>
      </c>
      <c r="B6962" s="30" t="s">
        <v>2410</v>
      </c>
      <c r="C6962" s="31" t="s">
        <v>28</v>
      </c>
      <c r="D6962" s="57">
        <v>8.52</v>
      </c>
      <c r="E6962" s="56">
        <v>8.73</v>
      </c>
    </row>
    <row r="6963" spans="1:5" ht="22.5" x14ac:dyDescent="0.25">
      <c r="A6963" s="51">
        <v>104045</v>
      </c>
      <c r="B6963" s="30" t="s">
        <v>2411</v>
      </c>
      <c r="C6963" s="31" t="s">
        <v>28</v>
      </c>
      <c r="D6963" s="57">
        <v>13.97</v>
      </c>
      <c r="E6963" s="56">
        <v>14.21</v>
      </c>
    </row>
    <row r="6964" spans="1:5" ht="22.5" x14ac:dyDescent="0.25">
      <c r="A6964" s="51">
        <v>104049</v>
      </c>
      <c r="B6964" s="30" t="s">
        <v>2415</v>
      </c>
      <c r="C6964" s="31" t="s">
        <v>28</v>
      </c>
      <c r="D6964" s="57">
        <v>4.8600000000000003</v>
      </c>
      <c r="E6964" s="56">
        <v>5.07</v>
      </c>
    </row>
    <row r="6965" spans="1:5" ht="22.5" x14ac:dyDescent="0.25">
      <c r="A6965" s="51">
        <v>104050</v>
      </c>
      <c r="B6965" s="30" t="s">
        <v>2416</v>
      </c>
      <c r="C6965" s="31" t="s">
        <v>28</v>
      </c>
      <c r="D6965" s="57">
        <v>7.37</v>
      </c>
      <c r="E6965" s="56">
        <v>7.65</v>
      </c>
    </row>
    <row r="6966" spans="1:5" ht="22.5" x14ac:dyDescent="0.25">
      <c r="A6966" s="51">
        <v>104084</v>
      </c>
      <c r="B6966" s="30" t="s">
        <v>2435</v>
      </c>
      <c r="C6966" s="31" t="s">
        <v>28</v>
      </c>
      <c r="D6966" s="57">
        <v>71.95</v>
      </c>
      <c r="E6966" s="56">
        <v>72.14</v>
      </c>
    </row>
    <row r="6967" spans="1:5" ht="22.5" x14ac:dyDescent="0.25">
      <c r="A6967" s="51">
        <v>104037</v>
      </c>
      <c r="B6967" s="30" t="s">
        <v>6838</v>
      </c>
      <c r="C6967" s="31" t="s">
        <v>28</v>
      </c>
      <c r="D6967" s="57">
        <v>0</v>
      </c>
      <c r="E6967" s="56">
        <v>0</v>
      </c>
    </row>
    <row r="6968" spans="1:5" ht="22.5" x14ac:dyDescent="0.25">
      <c r="A6968" s="51">
        <v>104035</v>
      </c>
      <c r="B6968" s="30" t="s">
        <v>2406</v>
      </c>
      <c r="C6968" s="31" t="s">
        <v>28</v>
      </c>
      <c r="D6968" s="57">
        <v>35.99</v>
      </c>
      <c r="E6968" s="56">
        <v>36.9</v>
      </c>
    </row>
    <row r="6969" spans="1:5" ht="22.5" x14ac:dyDescent="0.25">
      <c r="A6969" s="51">
        <v>104036</v>
      </c>
      <c r="B6969" s="30" t="s">
        <v>2407</v>
      </c>
      <c r="C6969" s="31" t="s">
        <v>28</v>
      </c>
      <c r="D6969" s="57">
        <v>37.1</v>
      </c>
      <c r="E6969" s="56">
        <v>38.06</v>
      </c>
    </row>
    <row r="6970" spans="1:5" ht="22.5" x14ac:dyDescent="0.25">
      <c r="A6970" s="51">
        <v>104034</v>
      </c>
      <c r="B6970" s="30" t="s">
        <v>2405</v>
      </c>
      <c r="C6970" s="31" t="s">
        <v>28</v>
      </c>
      <c r="D6970" s="57">
        <v>31.69</v>
      </c>
      <c r="E6970" s="56">
        <v>32.14</v>
      </c>
    </row>
    <row r="6971" spans="1:5" ht="22.5" x14ac:dyDescent="0.25">
      <c r="A6971" s="51">
        <v>104031</v>
      </c>
      <c r="B6971" s="30" t="s">
        <v>2402</v>
      </c>
      <c r="C6971" s="31" t="s">
        <v>28</v>
      </c>
      <c r="D6971" s="57">
        <v>20.059999999999999</v>
      </c>
      <c r="E6971" s="56">
        <v>20.47</v>
      </c>
    </row>
    <row r="6972" spans="1:5" ht="22.5" x14ac:dyDescent="0.25">
      <c r="A6972" s="51">
        <v>104032</v>
      </c>
      <c r="B6972" s="30" t="s">
        <v>2403</v>
      </c>
      <c r="C6972" s="31" t="s">
        <v>28</v>
      </c>
      <c r="D6972" s="57">
        <v>26.14</v>
      </c>
      <c r="E6972" s="56">
        <v>26.57</v>
      </c>
    </row>
    <row r="6973" spans="1:5" ht="22.5" x14ac:dyDescent="0.25">
      <c r="A6973" s="51">
        <v>104033</v>
      </c>
      <c r="B6973" s="30" t="s">
        <v>2404</v>
      </c>
      <c r="C6973" s="31" t="s">
        <v>28</v>
      </c>
      <c r="D6973" s="57">
        <v>23.45</v>
      </c>
      <c r="E6973" s="56">
        <v>23.87</v>
      </c>
    </row>
    <row r="6974" spans="1:5" ht="33.75" x14ac:dyDescent="0.25">
      <c r="A6974" s="51">
        <v>104038</v>
      </c>
      <c r="B6974" s="30" t="s">
        <v>6839</v>
      </c>
      <c r="C6974" s="31" t="s">
        <v>28</v>
      </c>
      <c r="D6974" s="57">
        <v>0</v>
      </c>
      <c r="E6974" s="56">
        <v>0</v>
      </c>
    </row>
    <row r="6975" spans="1:5" ht="22.5" x14ac:dyDescent="0.25">
      <c r="A6975" s="51">
        <v>104051</v>
      </c>
      <c r="B6975" s="30" t="s">
        <v>2417</v>
      </c>
      <c r="C6975" s="31" t="s">
        <v>28</v>
      </c>
      <c r="D6975" s="57">
        <v>7.21</v>
      </c>
      <c r="E6975" s="56">
        <v>7.39</v>
      </c>
    </row>
    <row r="6976" spans="1:5" ht="22.5" x14ac:dyDescent="0.25">
      <c r="A6976" s="51">
        <v>104052</v>
      </c>
      <c r="B6976" s="30" t="s">
        <v>2418</v>
      </c>
      <c r="C6976" s="31" t="s">
        <v>28</v>
      </c>
      <c r="D6976" s="57">
        <v>10.14</v>
      </c>
      <c r="E6976" s="56">
        <v>10.37</v>
      </c>
    </row>
    <row r="6977" spans="1:5" ht="33.75" x14ac:dyDescent="0.25">
      <c r="A6977" s="51">
        <v>104046</v>
      </c>
      <c r="B6977" s="30" t="s">
        <v>2412</v>
      </c>
      <c r="C6977" s="31" t="s">
        <v>28</v>
      </c>
      <c r="D6977" s="57">
        <v>7.74</v>
      </c>
      <c r="E6977" s="56">
        <v>7.91</v>
      </c>
    </row>
    <row r="6978" spans="1:5" ht="33.75" x14ac:dyDescent="0.25">
      <c r="A6978" s="51">
        <v>104047</v>
      </c>
      <c r="B6978" s="30" t="s">
        <v>2413</v>
      </c>
      <c r="C6978" s="31" t="s">
        <v>28</v>
      </c>
      <c r="D6978" s="57">
        <v>8.94</v>
      </c>
      <c r="E6978" s="56">
        <v>9.15</v>
      </c>
    </row>
    <row r="6979" spans="1:5" ht="22.5" x14ac:dyDescent="0.25">
      <c r="A6979" s="51">
        <v>104048</v>
      </c>
      <c r="B6979" s="30" t="s">
        <v>2414</v>
      </c>
      <c r="C6979" s="31" t="s">
        <v>28</v>
      </c>
      <c r="D6979" s="57">
        <v>13.59</v>
      </c>
      <c r="E6979" s="56">
        <v>13.83</v>
      </c>
    </row>
    <row r="6980" spans="1:5" ht="22.5" x14ac:dyDescent="0.25">
      <c r="A6980" s="51">
        <v>104063</v>
      </c>
      <c r="B6980" s="30" t="s">
        <v>2428</v>
      </c>
      <c r="C6980" s="31" t="s">
        <v>28</v>
      </c>
      <c r="D6980" s="57">
        <v>58</v>
      </c>
      <c r="E6980" s="56">
        <v>58.34</v>
      </c>
    </row>
    <row r="6981" spans="1:5" ht="22.5" x14ac:dyDescent="0.25">
      <c r="A6981" s="51">
        <v>104065</v>
      </c>
      <c r="B6981" s="30" t="s">
        <v>2430</v>
      </c>
      <c r="C6981" s="31" t="s">
        <v>28</v>
      </c>
      <c r="D6981" s="57">
        <v>126.95</v>
      </c>
      <c r="E6981" s="56">
        <v>127.31</v>
      </c>
    </row>
    <row r="6982" spans="1:5" ht="22.5" x14ac:dyDescent="0.25">
      <c r="A6982" s="51">
        <v>104062</v>
      </c>
      <c r="B6982" s="30" t="s">
        <v>2427</v>
      </c>
      <c r="C6982" s="31" t="s">
        <v>28</v>
      </c>
      <c r="D6982" s="57">
        <v>60.94</v>
      </c>
      <c r="E6982" s="56">
        <v>61.28</v>
      </c>
    </row>
    <row r="6983" spans="1:5" ht="22.5" x14ac:dyDescent="0.25">
      <c r="A6983" s="51">
        <v>104064</v>
      </c>
      <c r="B6983" s="30" t="s">
        <v>2429</v>
      </c>
      <c r="C6983" s="31" t="s">
        <v>28</v>
      </c>
      <c r="D6983" s="57">
        <v>149.05000000000001</v>
      </c>
      <c r="E6983" s="56">
        <v>149.41</v>
      </c>
    </row>
    <row r="6984" spans="1:5" ht="22.5" x14ac:dyDescent="0.25">
      <c r="A6984" s="51">
        <v>104059</v>
      </c>
      <c r="B6984" s="30" t="s">
        <v>2424</v>
      </c>
      <c r="C6984" s="31" t="s">
        <v>28</v>
      </c>
      <c r="D6984" s="57">
        <v>9.36</v>
      </c>
      <c r="E6984" s="56">
        <v>9.6199999999999992</v>
      </c>
    </row>
    <row r="6985" spans="1:5" ht="22.5" x14ac:dyDescent="0.25">
      <c r="A6985" s="51">
        <v>104058</v>
      </c>
      <c r="B6985" s="30" t="s">
        <v>2423</v>
      </c>
      <c r="C6985" s="31" t="s">
        <v>28</v>
      </c>
      <c r="D6985" s="57">
        <v>6.49</v>
      </c>
      <c r="E6985" s="56">
        <v>6.79</v>
      </c>
    </row>
    <row r="6986" spans="1:5" ht="22.5" x14ac:dyDescent="0.25">
      <c r="A6986" s="51">
        <v>104082</v>
      </c>
      <c r="B6986" s="30" t="s">
        <v>2433</v>
      </c>
      <c r="C6986" s="31" t="s">
        <v>28</v>
      </c>
      <c r="D6986" s="57">
        <v>25.92</v>
      </c>
      <c r="E6986" s="56">
        <v>26.09</v>
      </c>
    </row>
    <row r="6987" spans="1:5" ht="22.5" x14ac:dyDescent="0.25">
      <c r="A6987" s="51">
        <v>104083</v>
      </c>
      <c r="B6987" s="30" t="s">
        <v>2434</v>
      </c>
      <c r="C6987" s="31" t="s">
        <v>28</v>
      </c>
      <c r="D6987" s="57">
        <v>63.62</v>
      </c>
      <c r="E6987" s="56">
        <v>63.81</v>
      </c>
    </row>
    <row r="6988" spans="1:5" ht="22.5" x14ac:dyDescent="0.25">
      <c r="A6988" s="51">
        <v>104057</v>
      </c>
      <c r="B6988" s="30" t="s">
        <v>6840</v>
      </c>
      <c r="C6988" s="31" t="s">
        <v>28</v>
      </c>
      <c r="D6988" s="57">
        <v>0</v>
      </c>
      <c r="E6988" s="56">
        <v>0</v>
      </c>
    </row>
    <row r="6989" spans="1:5" ht="22.5" x14ac:dyDescent="0.25">
      <c r="A6989" s="51">
        <v>104056</v>
      </c>
      <c r="B6989" s="30" t="s">
        <v>2422</v>
      </c>
      <c r="C6989" s="31" t="s">
        <v>28</v>
      </c>
      <c r="D6989" s="57">
        <v>24.85</v>
      </c>
      <c r="E6989" s="56">
        <v>25.05</v>
      </c>
    </row>
    <row r="6990" spans="1:5" ht="22.5" x14ac:dyDescent="0.25">
      <c r="A6990" s="51">
        <v>104055</v>
      </c>
      <c r="B6990" s="30" t="s">
        <v>2421</v>
      </c>
      <c r="C6990" s="31" t="s">
        <v>28</v>
      </c>
      <c r="D6990" s="57">
        <v>16.27</v>
      </c>
      <c r="E6990" s="56">
        <v>16.45</v>
      </c>
    </row>
    <row r="6991" spans="1:5" ht="22.5" x14ac:dyDescent="0.25">
      <c r="A6991" s="51">
        <v>104076</v>
      </c>
      <c r="B6991" s="30" t="s">
        <v>2432</v>
      </c>
      <c r="C6991" s="31" t="s">
        <v>28</v>
      </c>
      <c r="D6991" s="57">
        <v>37.71</v>
      </c>
      <c r="E6991" s="56">
        <v>38.25</v>
      </c>
    </row>
    <row r="6992" spans="1:5" ht="22.5" x14ac:dyDescent="0.25">
      <c r="A6992" s="51">
        <v>104060</v>
      </c>
      <c r="B6992" s="30" t="s">
        <v>2425</v>
      </c>
      <c r="C6992" s="31" t="s">
        <v>25</v>
      </c>
      <c r="D6992" s="57">
        <v>8.48</v>
      </c>
      <c r="E6992" s="56">
        <v>8.64</v>
      </c>
    </row>
    <row r="6993" spans="1:5" ht="22.5" x14ac:dyDescent="0.25">
      <c r="A6993" s="51">
        <v>104061</v>
      </c>
      <c r="B6993" s="30" t="s">
        <v>2426</v>
      </c>
      <c r="C6993" s="31" t="s">
        <v>25</v>
      </c>
      <c r="D6993" s="57">
        <v>15.43</v>
      </c>
      <c r="E6993" s="56">
        <v>15.66</v>
      </c>
    </row>
    <row r="6994" spans="1:5" ht="22.5" x14ac:dyDescent="0.25">
      <c r="A6994" s="51">
        <v>104085</v>
      </c>
      <c r="B6994" s="30" t="s">
        <v>2436</v>
      </c>
      <c r="C6994" s="31" t="s">
        <v>25</v>
      </c>
      <c r="D6994" s="57">
        <v>44.53</v>
      </c>
      <c r="E6994" s="56">
        <v>45</v>
      </c>
    </row>
    <row r="6995" spans="1:5" ht="22.5" x14ac:dyDescent="0.25">
      <c r="A6995" s="51">
        <v>104086</v>
      </c>
      <c r="B6995" s="30" t="s">
        <v>2437</v>
      </c>
      <c r="C6995" s="31" t="s">
        <v>25</v>
      </c>
      <c r="D6995" s="57">
        <v>79.64</v>
      </c>
      <c r="E6995" s="56">
        <v>80.150000000000006</v>
      </c>
    </row>
    <row r="6996" spans="1:5" ht="22.5" x14ac:dyDescent="0.25">
      <c r="A6996" s="51">
        <v>104073</v>
      </c>
      <c r="B6996" s="30" t="s">
        <v>6841</v>
      </c>
      <c r="C6996" s="31" t="s">
        <v>28</v>
      </c>
      <c r="D6996" s="57">
        <v>0</v>
      </c>
      <c r="E6996" s="56">
        <v>0</v>
      </c>
    </row>
    <row r="6997" spans="1:5" ht="22.5" x14ac:dyDescent="0.25">
      <c r="A6997" s="51">
        <v>104074</v>
      </c>
      <c r="B6997" s="30" t="s">
        <v>6842</v>
      </c>
      <c r="C6997" s="31" t="s">
        <v>28</v>
      </c>
      <c r="D6997" s="57">
        <v>0</v>
      </c>
      <c r="E6997" s="56">
        <v>0</v>
      </c>
    </row>
    <row r="6998" spans="1:5" ht="22.5" x14ac:dyDescent="0.25">
      <c r="A6998" s="51">
        <v>104075</v>
      </c>
      <c r="B6998" s="30" t="s">
        <v>6843</v>
      </c>
      <c r="C6998" s="31" t="s">
        <v>28</v>
      </c>
      <c r="D6998" s="57">
        <v>0</v>
      </c>
      <c r="E6998" s="56">
        <v>0</v>
      </c>
    </row>
    <row r="6999" spans="1:5" ht="22.5" x14ac:dyDescent="0.25">
      <c r="A6999" s="51">
        <v>104039</v>
      </c>
      <c r="B6999" s="30" t="s">
        <v>2408</v>
      </c>
      <c r="C6999" s="31" t="s">
        <v>28</v>
      </c>
      <c r="D6999" s="57">
        <v>75.33</v>
      </c>
      <c r="E6999" s="56">
        <v>76.239999999999995</v>
      </c>
    </row>
    <row r="7000" spans="1:5" ht="22.5" x14ac:dyDescent="0.25">
      <c r="A7000" s="51">
        <v>104040</v>
      </c>
      <c r="B7000" s="30" t="s">
        <v>6844</v>
      </c>
      <c r="C7000" s="31" t="s">
        <v>28</v>
      </c>
      <c r="D7000" s="57">
        <v>0</v>
      </c>
      <c r="E7000" s="56">
        <v>0</v>
      </c>
    </row>
    <row r="7001" spans="1:5" ht="22.5" x14ac:dyDescent="0.25">
      <c r="A7001" s="51">
        <v>104041</v>
      </c>
      <c r="B7001" s="30" t="s">
        <v>6845</v>
      </c>
      <c r="C7001" s="31" t="s">
        <v>28</v>
      </c>
      <c r="D7001" s="57">
        <v>0</v>
      </c>
      <c r="E7001" s="56">
        <v>0</v>
      </c>
    </row>
    <row r="7002" spans="1:5" ht="22.5" x14ac:dyDescent="0.25">
      <c r="A7002" s="51">
        <v>104042</v>
      </c>
      <c r="B7002" s="30" t="s">
        <v>6846</v>
      </c>
      <c r="C7002" s="31" t="s">
        <v>28</v>
      </c>
      <c r="D7002" s="57">
        <v>0</v>
      </c>
      <c r="E7002" s="56">
        <v>0</v>
      </c>
    </row>
    <row r="7003" spans="1:5" ht="22.5" x14ac:dyDescent="0.25">
      <c r="A7003" s="51">
        <v>104072</v>
      </c>
      <c r="B7003" s="30" t="s">
        <v>2431</v>
      </c>
      <c r="C7003" s="31" t="s">
        <v>28</v>
      </c>
      <c r="D7003" s="57">
        <v>245.28</v>
      </c>
      <c r="E7003" s="56">
        <v>245.84</v>
      </c>
    </row>
    <row r="7004" spans="1:5" ht="22.5" x14ac:dyDescent="0.25">
      <c r="A7004" s="51">
        <v>104053</v>
      </c>
      <c r="B7004" s="30" t="s">
        <v>2419</v>
      </c>
      <c r="C7004" s="31" t="s">
        <v>28</v>
      </c>
      <c r="D7004" s="57">
        <v>8.58</v>
      </c>
      <c r="E7004" s="56">
        <v>8.76</v>
      </c>
    </row>
    <row r="7005" spans="1:5" ht="22.5" x14ac:dyDescent="0.25">
      <c r="A7005" s="51">
        <v>104054</v>
      </c>
      <c r="B7005" s="30" t="s">
        <v>2420</v>
      </c>
      <c r="C7005" s="31" t="s">
        <v>28</v>
      </c>
      <c r="D7005" s="57">
        <v>17.73</v>
      </c>
      <c r="E7005" s="56">
        <v>17.96</v>
      </c>
    </row>
    <row r="7006" spans="1:5" ht="22.5" x14ac:dyDescent="0.25">
      <c r="A7006" s="51">
        <v>99818</v>
      </c>
      <c r="B7006" s="30" t="s">
        <v>14777</v>
      </c>
      <c r="C7006" s="31" t="s">
        <v>28</v>
      </c>
      <c r="D7006" s="57">
        <v>6.46</v>
      </c>
      <c r="E7006" s="56">
        <v>6.66</v>
      </c>
    </row>
    <row r="7007" spans="1:5" ht="22.5" x14ac:dyDescent="0.25">
      <c r="A7007" s="51">
        <v>99819</v>
      </c>
      <c r="B7007" s="30" t="s">
        <v>14778</v>
      </c>
      <c r="C7007" s="31" t="s">
        <v>19</v>
      </c>
      <c r="D7007" s="57">
        <v>17.670000000000002</v>
      </c>
      <c r="E7007" s="56">
        <v>18.64</v>
      </c>
    </row>
    <row r="7008" spans="1:5" ht="22.5" x14ac:dyDescent="0.25">
      <c r="A7008" s="51">
        <v>99817</v>
      </c>
      <c r="B7008" s="30" t="s">
        <v>14779</v>
      </c>
      <c r="C7008" s="31" t="s">
        <v>28</v>
      </c>
      <c r="D7008" s="57">
        <v>7.26</v>
      </c>
      <c r="E7008" s="56">
        <v>7.5</v>
      </c>
    </row>
    <row r="7009" spans="1:5" ht="22.5" x14ac:dyDescent="0.25">
      <c r="A7009" s="51">
        <v>99815</v>
      </c>
      <c r="B7009" s="30" t="s">
        <v>14780</v>
      </c>
      <c r="C7009" s="31" t="s">
        <v>28</v>
      </c>
      <c r="D7009" s="57">
        <v>9.86</v>
      </c>
      <c r="E7009" s="56">
        <v>10.25</v>
      </c>
    </row>
    <row r="7010" spans="1:5" x14ac:dyDescent="0.25">
      <c r="A7010" s="51">
        <v>99811</v>
      </c>
      <c r="B7010" s="30" t="s">
        <v>14781</v>
      </c>
      <c r="C7010" s="31" t="s">
        <v>19</v>
      </c>
      <c r="D7010" s="57">
        <v>0.65</v>
      </c>
      <c r="E7010" s="56">
        <v>0.69</v>
      </c>
    </row>
    <row r="7011" spans="1:5" x14ac:dyDescent="0.25">
      <c r="A7011" s="51">
        <v>99826</v>
      </c>
      <c r="B7011" s="30" t="s">
        <v>14782</v>
      </c>
      <c r="C7011" s="31" t="s">
        <v>19</v>
      </c>
      <c r="D7011" s="57">
        <v>1.62</v>
      </c>
      <c r="E7011" s="56">
        <v>1.7</v>
      </c>
    </row>
    <row r="7012" spans="1:5" x14ac:dyDescent="0.25">
      <c r="A7012" s="51">
        <v>106170</v>
      </c>
      <c r="B7012" s="30" t="s">
        <v>14783</v>
      </c>
      <c r="C7012" s="31" t="s">
        <v>19</v>
      </c>
      <c r="D7012" s="57">
        <v>6.64</v>
      </c>
      <c r="E7012" s="56">
        <v>7</v>
      </c>
    </row>
    <row r="7013" spans="1:5" ht="22.5" x14ac:dyDescent="0.25">
      <c r="A7013" s="51">
        <v>99821</v>
      </c>
      <c r="B7013" s="30" t="s">
        <v>14784</v>
      </c>
      <c r="C7013" s="31" t="s">
        <v>19</v>
      </c>
      <c r="D7013" s="57">
        <v>5.08</v>
      </c>
      <c r="E7013" s="56">
        <v>5.31</v>
      </c>
    </row>
    <row r="7014" spans="1:5" x14ac:dyDescent="0.25">
      <c r="A7014" s="51">
        <v>99820</v>
      </c>
      <c r="B7014" s="30" t="s">
        <v>14785</v>
      </c>
      <c r="C7014" s="31" t="s">
        <v>19</v>
      </c>
      <c r="D7014" s="57">
        <v>2.91</v>
      </c>
      <c r="E7014" s="56">
        <v>3.02</v>
      </c>
    </row>
    <row r="7015" spans="1:5" ht="22.5" x14ac:dyDescent="0.25">
      <c r="A7015" s="51">
        <v>99805</v>
      </c>
      <c r="B7015" s="30" t="s">
        <v>14786</v>
      </c>
      <c r="C7015" s="31" t="s">
        <v>19</v>
      </c>
      <c r="D7015" s="57">
        <v>11.57</v>
      </c>
      <c r="E7015" s="56">
        <v>12.12</v>
      </c>
    </row>
    <row r="7016" spans="1:5" ht="22.5" x14ac:dyDescent="0.25">
      <c r="A7016" s="51">
        <v>99803</v>
      </c>
      <c r="B7016" s="30" t="s">
        <v>14787</v>
      </c>
      <c r="C7016" s="31" t="s">
        <v>19</v>
      </c>
      <c r="D7016" s="57">
        <v>4.24</v>
      </c>
      <c r="E7016" s="56">
        <v>4.43</v>
      </c>
    </row>
    <row r="7017" spans="1:5" ht="22.5" x14ac:dyDescent="0.25">
      <c r="A7017" s="51">
        <v>99802</v>
      </c>
      <c r="B7017" s="30" t="s">
        <v>14788</v>
      </c>
      <c r="C7017" s="31" t="s">
        <v>19</v>
      </c>
      <c r="D7017" s="57">
        <v>0.53</v>
      </c>
      <c r="E7017" s="56">
        <v>0.56000000000000005</v>
      </c>
    </row>
    <row r="7018" spans="1:5" ht="33.75" x14ac:dyDescent="0.25">
      <c r="A7018" s="51">
        <v>99810</v>
      </c>
      <c r="B7018" s="30" t="s">
        <v>14789</v>
      </c>
      <c r="C7018" s="31" t="s">
        <v>19</v>
      </c>
      <c r="D7018" s="57">
        <v>6.8</v>
      </c>
      <c r="E7018" s="56">
        <v>7.12</v>
      </c>
    </row>
    <row r="7019" spans="1:5" ht="22.5" x14ac:dyDescent="0.25">
      <c r="A7019" s="51">
        <v>99809</v>
      </c>
      <c r="B7019" s="30" t="s">
        <v>14790</v>
      </c>
      <c r="C7019" s="31" t="s">
        <v>19</v>
      </c>
      <c r="D7019" s="57">
        <v>7.1</v>
      </c>
      <c r="E7019" s="56">
        <v>7.44</v>
      </c>
    </row>
    <row r="7020" spans="1:5" ht="22.5" x14ac:dyDescent="0.25">
      <c r="A7020" s="51">
        <v>99801</v>
      </c>
      <c r="B7020" s="30" t="s">
        <v>14791</v>
      </c>
      <c r="C7020" s="31" t="s">
        <v>19</v>
      </c>
      <c r="D7020" s="57">
        <v>0</v>
      </c>
      <c r="E7020" s="56">
        <v>0</v>
      </c>
    </row>
    <row r="7021" spans="1:5" ht="22.5" x14ac:dyDescent="0.25">
      <c r="A7021" s="51">
        <v>106166</v>
      </c>
      <c r="B7021" s="30" t="s">
        <v>14792</v>
      </c>
      <c r="C7021" s="31" t="s">
        <v>19</v>
      </c>
      <c r="D7021" s="57">
        <v>1.34</v>
      </c>
      <c r="E7021" s="56">
        <v>1.41</v>
      </c>
    </row>
    <row r="7022" spans="1:5" x14ac:dyDescent="0.25">
      <c r="A7022" s="51">
        <v>99822</v>
      </c>
      <c r="B7022" s="30" t="s">
        <v>14793</v>
      </c>
      <c r="C7022" s="31" t="s">
        <v>19</v>
      </c>
      <c r="D7022" s="57">
        <v>1.05</v>
      </c>
      <c r="E7022" s="56">
        <v>1.1100000000000001</v>
      </c>
    </row>
    <row r="7023" spans="1:5" ht="22.5" x14ac:dyDescent="0.25">
      <c r="A7023" s="51">
        <v>99825</v>
      </c>
      <c r="B7023" s="30" t="s">
        <v>14794</v>
      </c>
      <c r="C7023" s="31" t="s">
        <v>19</v>
      </c>
      <c r="D7023" s="57">
        <v>4.8899999999999997</v>
      </c>
      <c r="E7023" s="56">
        <v>5.1100000000000003</v>
      </c>
    </row>
    <row r="7024" spans="1:5" x14ac:dyDescent="0.25">
      <c r="A7024" s="51">
        <v>99824</v>
      </c>
      <c r="B7024" s="30" t="s">
        <v>14795</v>
      </c>
      <c r="C7024" s="31" t="s">
        <v>19</v>
      </c>
      <c r="D7024" s="57">
        <v>3.03</v>
      </c>
      <c r="E7024" s="56">
        <v>3.15</v>
      </c>
    </row>
    <row r="7025" spans="1:5" x14ac:dyDescent="0.25">
      <c r="A7025" s="51">
        <v>99823</v>
      </c>
      <c r="B7025" s="30" t="s">
        <v>14796</v>
      </c>
      <c r="C7025" s="31" t="s">
        <v>19</v>
      </c>
      <c r="D7025" s="57">
        <v>2.71</v>
      </c>
      <c r="E7025" s="56">
        <v>2.81</v>
      </c>
    </row>
    <row r="7026" spans="1:5" ht="22.5" x14ac:dyDescent="0.25">
      <c r="A7026" s="51">
        <v>99806</v>
      </c>
      <c r="B7026" s="30" t="s">
        <v>14797</v>
      </c>
      <c r="C7026" s="31" t="s">
        <v>19</v>
      </c>
      <c r="D7026" s="57">
        <v>3.13</v>
      </c>
      <c r="E7026" s="56">
        <v>3.26</v>
      </c>
    </row>
    <row r="7027" spans="1:5" ht="33.75" x14ac:dyDescent="0.25">
      <c r="A7027" s="51">
        <v>99813</v>
      </c>
      <c r="B7027" s="30" t="s">
        <v>14798</v>
      </c>
      <c r="C7027" s="31" t="s">
        <v>19</v>
      </c>
      <c r="D7027" s="57">
        <v>3.34</v>
      </c>
      <c r="E7027" s="56">
        <v>3.47</v>
      </c>
    </row>
    <row r="7028" spans="1:5" ht="22.5" x14ac:dyDescent="0.25">
      <c r="A7028" s="51">
        <v>106169</v>
      </c>
      <c r="B7028" s="30" t="s">
        <v>14799</v>
      </c>
      <c r="C7028" s="31" t="s">
        <v>28</v>
      </c>
      <c r="D7028" s="57">
        <v>3.55</v>
      </c>
      <c r="E7028" s="56">
        <v>3.73</v>
      </c>
    </row>
    <row r="7029" spans="1:5" x14ac:dyDescent="0.25">
      <c r="A7029" s="51">
        <v>106167</v>
      </c>
      <c r="B7029" s="30" t="s">
        <v>14800</v>
      </c>
      <c r="C7029" s="31" t="s">
        <v>19</v>
      </c>
      <c r="D7029" s="57">
        <v>0.06</v>
      </c>
      <c r="E7029" s="56">
        <v>0.06</v>
      </c>
    </row>
    <row r="7030" spans="1:5" x14ac:dyDescent="0.25">
      <c r="A7030" s="51">
        <v>106168</v>
      </c>
      <c r="B7030" s="30" t="s">
        <v>14801</v>
      </c>
      <c r="C7030" s="31" t="s">
        <v>19</v>
      </c>
      <c r="D7030" s="57">
        <v>0.62</v>
      </c>
      <c r="E7030" s="56">
        <v>0.65</v>
      </c>
    </row>
    <row r="7031" spans="1:5" ht="22.5" x14ac:dyDescent="0.25">
      <c r="A7031" s="51">
        <v>99814</v>
      </c>
      <c r="B7031" s="30" t="s">
        <v>14802</v>
      </c>
      <c r="C7031" s="31" t="s">
        <v>19</v>
      </c>
      <c r="D7031" s="57">
        <v>1.62</v>
      </c>
      <c r="E7031" s="56">
        <v>1.7</v>
      </c>
    </row>
    <row r="7032" spans="1:5" ht="22.5" x14ac:dyDescent="0.25">
      <c r="A7032" s="51">
        <v>99816</v>
      </c>
      <c r="B7032" s="30" t="s">
        <v>14803</v>
      </c>
      <c r="C7032" s="31" t="s">
        <v>28</v>
      </c>
      <c r="D7032" s="57">
        <v>9.5299999999999994</v>
      </c>
      <c r="E7032" s="56">
        <v>9.9</v>
      </c>
    </row>
    <row r="7033" spans="1:5" x14ac:dyDescent="0.25">
      <c r="A7033" s="51">
        <v>106171</v>
      </c>
      <c r="B7033" s="30" t="s">
        <v>14804</v>
      </c>
      <c r="C7033" s="31" t="s">
        <v>19</v>
      </c>
      <c r="D7033" s="57">
        <v>1.63</v>
      </c>
      <c r="E7033" s="56">
        <v>1.72</v>
      </c>
    </row>
    <row r="7034" spans="1:5" x14ac:dyDescent="0.25">
      <c r="A7034" s="51">
        <v>88238</v>
      </c>
      <c r="B7034" s="30" t="s">
        <v>3238</v>
      </c>
      <c r="C7034" s="31" t="s">
        <v>13</v>
      </c>
      <c r="D7034" s="57">
        <v>23.83</v>
      </c>
      <c r="E7034" s="56">
        <v>25.16</v>
      </c>
    </row>
    <row r="7035" spans="1:5" x14ac:dyDescent="0.25">
      <c r="A7035" s="51">
        <v>101374</v>
      </c>
      <c r="B7035" s="30" t="s">
        <v>3238</v>
      </c>
      <c r="C7035" s="31" t="s">
        <v>12</v>
      </c>
      <c r="D7035" s="57">
        <v>4080.21</v>
      </c>
      <c r="E7035" s="56">
        <v>4312.0600000000004</v>
      </c>
    </row>
    <row r="7036" spans="1:5" x14ac:dyDescent="0.25">
      <c r="A7036" s="51">
        <v>88239</v>
      </c>
      <c r="B7036" s="30" t="s">
        <v>3239</v>
      </c>
      <c r="C7036" s="31" t="s">
        <v>13</v>
      </c>
      <c r="D7036" s="57">
        <v>23.5</v>
      </c>
      <c r="E7036" s="56">
        <v>24.84</v>
      </c>
    </row>
    <row r="7037" spans="1:5" x14ac:dyDescent="0.25">
      <c r="A7037" s="51">
        <v>101375</v>
      </c>
      <c r="B7037" s="30" t="s">
        <v>3502</v>
      </c>
      <c r="C7037" s="31" t="s">
        <v>12</v>
      </c>
      <c r="D7037" s="57">
        <v>4093.11</v>
      </c>
      <c r="E7037" s="56">
        <v>4324.96</v>
      </c>
    </row>
    <row r="7038" spans="1:5" ht="22.5" x14ac:dyDescent="0.25">
      <c r="A7038" s="51">
        <v>88240</v>
      </c>
      <c r="B7038" s="30" t="s">
        <v>3240</v>
      </c>
      <c r="C7038" s="31" t="s">
        <v>13</v>
      </c>
      <c r="D7038" s="57">
        <v>22.7</v>
      </c>
      <c r="E7038" s="56">
        <v>24.03</v>
      </c>
    </row>
    <row r="7039" spans="1:5" ht="22.5" x14ac:dyDescent="0.25">
      <c r="A7039" s="51">
        <v>101376</v>
      </c>
      <c r="B7039" s="30" t="s">
        <v>3503</v>
      </c>
      <c r="C7039" s="31" t="s">
        <v>12</v>
      </c>
      <c r="D7039" s="57">
        <v>3892.81</v>
      </c>
      <c r="E7039" s="56">
        <v>4124.66</v>
      </c>
    </row>
    <row r="7040" spans="1:5" ht="22.5" x14ac:dyDescent="0.25">
      <c r="A7040" s="51">
        <v>88241</v>
      </c>
      <c r="B7040" s="30" t="s">
        <v>3241</v>
      </c>
      <c r="C7040" s="31" t="s">
        <v>13</v>
      </c>
      <c r="D7040" s="57">
        <v>23.97</v>
      </c>
      <c r="E7040" s="56">
        <v>25.31</v>
      </c>
    </row>
    <row r="7041" spans="1:5" ht="22.5" x14ac:dyDescent="0.25">
      <c r="A7041" s="51">
        <v>101377</v>
      </c>
      <c r="B7041" s="30" t="s">
        <v>3241</v>
      </c>
      <c r="C7041" s="31" t="s">
        <v>12</v>
      </c>
      <c r="D7041" s="57">
        <v>4106.04</v>
      </c>
      <c r="E7041" s="56">
        <v>4339.95</v>
      </c>
    </row>
    <row r="7042" spans="1:5" x14ac:dyDescent="0.25">
      <c r="A7042" s="51">
        <v>88242</v>
      </c>
      <c r="B7042" s="30" t="s">
        <v>3242</v>
      </c>
      <c r="C7042" s="31" t="s">
        <v>13</v>
      </c>
      <c r="D7042" s="57">
        <v>23.88</v>
      </c>
      <c r="E7042" s="56">
        <v>25.22</v>
      </c>
    </row>
    <row r="7043" spans="1:5" x14ac:dyDescent="0.25">
      <c r="A7043" s="51">
        <v>100301</v>
      </c>
      <c r="B7043" s="30" t="s">
        <v>3419</v>
      </c>
      <c r="C7043" s="31" t="s">
        <v>13</v>
      </c>
      <c r="D7043" s="57">
        <v>25.54</v>
      </c>
      <c r="E7043" s="56">
        <v>26.88</v>
      </c>
    </row>
    <row r="7044" spans="1:5" x14ac:dyDescent="0.25">
      <c r="A7044" s="51">
        <v>101378</v>
      </c>
      <c r="B7044" s="30" t="s">
        <v>3419</v>
      </c>
      <c r="C7044" s="31" t="s">
        <v>12</v>
      </c>
      <c r="D7044" s="57">
        <v>4357.2299999999996</v>
      </c>
      <c r="E7044" s="56">
        <v>4589.08</v>
      </c>
    </row>
    <row r="7045" spans="1:5" x14ac:dyDescent="0.25">
      <c r="A7045" s="51">
        <v>101379</v>
      </c>
      <c r="B7045" s="30" t="s">
        <v>3504</v>
      </c>
      <c r="C7045" s="31" t="s">
        <v>12</v>
      </c>
      <c r="D7045" s="57">
        <v>4080.21</v>
      </c>
      <c r="E7045" s="56">
        <v>4312.0600000000004</v>
      </c>
    </row>
    <row r="7046" spans="1:5" x14ac:dyDescent="0.25">
      <c r="A7046" s="51">
        <v>88243</v>
      </c>
      <c r="B7046" s="30" t="s">
        <v>3243</v>
      </c>
      <c r="C7046" s="31" t="s">
        <v>13</v>
      </c>
      <c r="D7046" s="57">
        <v>23.94</v>
      </c>
      <c r="E7046" s="56">
        <v>25.28</v>
      </c>
    </row>
    <row r="7047" spans="1:5" x14ac:dyDescent="0.25">
      <c r="A7047" s="51">
        <v>101380</v>
      </c>
      <c r="B7047" s="30" t="s">
        <v>3243</v>
      </c>
      <c r="C7047" s="31" t="s">
        <v>12</v>
      </c>
      <c r="D7047" s="57">
        <v>4100.96</v>
      </c>
      <c r="E7047" s="56">
        <v>4334.87</v>
      </c>
    </row>
    <row r="7048" spans="1:5" x14ac:dyDescent="0.25">
      <c r="A7048" s="51">
        <v>90766</v>
      </c>
      <c r="B7048" s="30" t="s">
        <v>3300</v>
      </c>
      <c r="C7048" s="31" t="s">
        <v>13</v>
      </c>
      <c r="D7048" s="57">
        <v>26.67</v>
      </c>
      <c r="E7048" s="56">
        <v>28.34</v>
      </c>
    </row>
    <row r="7049" spans="1:5" x14ac:dyDescent="0.25">
      <c r="A7049" s="51">
        <v>93563</v>
      </c>
      <c r="B7049" s="30" t="s">
        <v>3300</v>
      </c>
      <c r="C7049" s="31" t="s">
        <v>12</v>
      </c>
      <c r="D7049" s="57">
        <v>4603.3100000000004</v>
      </c>
      <c r="E7049" s="56">
        <v>4893.67</v>
      </c>
    </row>
    <row r="7050" spans="1:5" x14ac:dyDescent="0.25">
      <c r="A7050" s="51">
        <v>90767</v>
      </c>
      <c r="B7050" s="30" t="s">
        <v>3301</v>
      </c>
      <c r="C7050" s="31" t="s">
        <v>13</v>
      </c>
      <c r="D7050" s="57">
        <v>27.01</v>
      </c>
      <c r="E7050" s="56">
        <v>28.7</v>
      </c>
    </row>
    <row r="7051" spans="1:5" x14ac:dyDescent="0.25">
      <c r="A7051" s="51">
        <v>93564</v>
      </c>
      <c r="B7051" s="30" t="s">
        <v>3301</v>
      </c>
      <c r="C7051" s="31" t="s">
        <v>12</v>
      </c>
      <c r="D7051" s="57">
        <v>4603.3100000000004</v>
      </c>
      <c r="E7051" s="56">
        <v>4893.67</v>
      </c>
    </row>
    <row r="7052" spans="1:5" x14ac:dyDescent="0.25">
      <c r="A7052" s="51">
        <v>88245</v>
      </c>
      <c r="B7052" s="30" t="s">
        <v>3244</v>
      </c>
      <c r="C7052" s="31" t="s">
        <v>13</v>
      </c>
      <c r="D7052" s="57">
        <v>28.09</v>
      </c>
      <c r="E7052" s="56">
        <v>29.76</v>
      </c>
    </row>
    <row r="7053" spans="1:5" x14ac:dyDescent="0.25">
      <c r="A7053" s="51">
        <v>101381</v>
      </c>
      <c r="B7053" s="30" t="s">
        <v>3244</v>
      </c>
      <c r="C7053" s="31" t="s">
        <v>12</v>
      </c>
      <c r="D7053" s="57">
        <v>4816.12</v>
      </c>
      <c r="E7053" s="56">
        <v>5106.4799999999996</v>
      </c>
    </row>
    <row r="7054" spans="1:5" x14ac:dyDescent="0.25">
      <c r="A7054" s="51">
        <v>90768</v>
      </c>
      <c r="B7054" s="30" t="s">
        <v>3302</v>
      </c>
      <c r="C7054" s="31" t="s">
        <v>13</v>
      </c>
      <c r="D7054" s="57">
        <v>128.57</v>
      </c>
      <c r="E7054" s="56">
        <v>138.36000000000001</v>
      </c>
    </row>
    <row r="7055" spans="1:5" x14ac:dyDescent="0.25">
      <c r="A7055" s="51">
        <v>90769</v>
      </c>
      <c r="B7055" s="30" t="s">
        <v>3303</v>
      </c>
      <c r="C7055" s="31" t="s">
        <v>13</v>
      </c>
      <c r="D7055" s="57">
        <v>135.88</v>
      </c>
      <c r="E7055" s="56">
        <v>146.26</v>
      </c>
    </row>
    <row r="7056" spans="1:5" x14ac:dyDescent="0.25">
      <c r="A7056" s="51">
        <v>90770</v>
      </c>
      <c r="B7056" s="30" t="s">
        <v>3304</v>
      </c>
      <c r="C7056" s="31" t="s">
        <v>13</v>
      </c>
      <c r="D7056" s="57">
        <v>142.16</v>
      </c>
      <c r="E7056" s="56">
        <v>153.03</v>
      </c>
    </row>
    <row r="7057" spans="1:5" x14ac:dyDescent="0.25">
      <c r="A7057" s="51">
        <v>93569</v>
      </c>
      <c r="B7057" s="30" t="s">
        <v>3313</v>
      </c>
      <c r="C7057" s="31" t="s">
        <v>12</v>
      </c>
      <c r="D7057" s="57">
        <v>22273.61</v>
      </c>
      <c r="E7057" s="56">
        <v>23973.57</v>
      </c>
    </row>
    <row r="7058" spans="1:5" x14ac:dyDescent="0.25">
      <c r="A7058" s="51">
        <v>93570</v>
      </c>
      <c r="B7058" s="30" t="s">
        <v>3314</v>
      </c>
      <c r="C7058" s="31" t="s">
        <v>12</v>
      </c>
      <c r="D7058" s="57">
        <v>23543.74</v>
      </c>
      <c r="E7058" s="56">
        <v>25344.68</v>
      </c>
    </row>
    <row r="7059" spans="1:5" x14ac:dyDescent="0.25">
      <c r="A7059" s="51">
        <v>93571</v>
      </c>
      <c r="B7059" s="30" t="s">
        <v>3315</v>
      </c>
      <c r="C7059" s="31" t="s">
        <v>12</v>
      </c>
      <c r="D7059" s="57">
        <v>24631.75</v>
      </c>
      <c r="E7059" s="56">
        <v>26519.200000000001</v>
      </c>
    </row>
    <row r="7060" spans="1:5" x14ac:dyDescent="0.25">
      <c r="A7060" s="51">
        <v>101382</v>
      </c>
      <c r="B7060" s="30" t="s">
        <v>3505</v>
      </c>
      <c r="C7060" s="31" t="s">
        <v>12</v>
      </c>
      <c r="D7060" s="57">
        <v>3061.64</v>
      </c>
      <c r="E7060" s="56">
        <v>3227.42</v>
      </c>
    </row>
    <row r="7061" spans="1:5" x14ac:dyDescent="0.25">
      <c r="A7061" s="51">
        <v>88246</v>
      </c>
      <c r="B7061" s="30" t="s">
        <v>56</v>
      </c>
      <c r="C7061" s="31" t="s">
        <v>13</v>
      </c>
      <c r="D7061" s="57">
        <v>17.920000000000002</v>
      </c>
      <c r="E7061" s="56">
        <v>18.88</v>
      </c>
    </row>
    <row r="7062" spans="1:5" x14ac:dyDescent="0.25">
      <c r="A7062" s="51">
        <v>100303</v>
      </c>
      <c r="B7062" s="30" t="s">
        <v>3420</v>
      </c>
      <c r="C7062" s="31" t="s">
        <v>13</v>
      </c>
      <c r="D7062" s="57">
        <v>22.89</v>
      </c>
      <c r="E7062" s="56">
        <v>24.15</v>
      </c>
    </row>
    <row r="7063" spans="1:5" x14ac:dyDescent="0.25">
      <c r="A7063" s="51">
        <v>101383</v>
      </c>
      <c r="B7063" s="30" t="s">
        <v>3420</v>
      </c>
      <c r="C7063" s="31" t="s">
        <v>12</v>
      </c>
      <c r="D7063" s="57">
        <v>3909.47</v>
      </c>
      <c r="E7063" s="56">
        <v>4127.76</v>
      </c>
    </row>
    <row r="7064" spans="1:5" x14ac:dyDescent="0.25">
      <c r="A7064" s="51">
        <v>88247</v>
      </c>
      <c r="B7064" s="30" t="s">
        <v>3245</v>
      </c>
      <c r="C7064" s="31" t="s">
        <v>13</v>
      </c>
      <c r="D7064" s="57">
        <v>24.33</v>
      </c>
      <c r="E7064" s="56">
        <v>25.7</v>
      </c>
    </row>
    <row r="7065" spans="1:5" ht="22.5" x14ac:dyDescent="0.25">
      <c r="A7065" s="51">
        <v>88248</v>
      </c>
      <c r="B7065" s="30" t="s">
        <v>3246</v>
      </c>
      <c r="C7065" s="31" t="s">
        <v>13</v>
      </c>
      <c r="D7065" s="57">
        <v>23.48</v>
      </c>
      <c r="E7065" s="56">
        <v>24.83</v>
      </c>
    </row>
    <row r="7066" spans="1:5" ht="22.5" x14ac:dyDescent="0.25">
      <c r="A7066" s="51">
        <v>101384</v>
      </c>
      <c r="B7066" s="30" t="s">
        <v>3246</v>
      </c>
      <c r="C7066" s="31" t="s">
        <v>12</v>
      </c>
      <c r="D7066" s="57">
        <v>4006.61</v>
      </c>
      <c r="E7066" s="56">
        <v>4238.46</v>
      </c>
    </row>
    <row r="7067" spans="1:5" x14ac:dyDescent="0.25">
      <c r="A7067" s="51">
        <v>90772</v>
      </c>
      <c r="B7067" s="30" t="s">
        <v>3305</v>
      </c>
      <c r="C7067" s="31" t="s">
        <v>13</v>
      </c>
      <c r="D7067" s="57">
        <v>22.38</v>
      </c>
      <c r="E7067" s="56">
        <v>23.71</v>
      </c>
    </row>
    <row r="7068" spans="1:5" x14ac:dyDescent="0.25">
      <c r="A7068" s="51">
        <v>93566</v>
      </c>
      <c r="B7068" s="30" t="s">
        <v>3305</v>
      </c>
      <c r="C7068" s="31" t="s">
        <v>12</v>
      </c>
      <c r="D7068" s="57">
        <v>3856.39</v>
      </c>
      <c r="E7068" s="56">
        <v>4087.38</v>
      </c>
    </row>
    <row r="7069" spans="1:5" ht="22.5" x14ac:dyDescent="0.25">
      <c r="A7069" s="51">
        <v>101385</v>
      </c>
      <c r="B7069" s="30" t="s">
        <v>3506</v>
      </c>
      <c r="C7069" s="31" t="s">
        <v>12</v>
      </c>
      <c r="D7069" s="57">
        <v>4248.01</v>
      </c>
      <c r="E7069" s="56">
        <v>4510.13</v>
      </c>
    </row>
    <row r="7070" spans="1:5" x14ac:dyDescent="0.25">
      <c r="A7070" s="51">
        <v>88249</v>
      </c>
      <c r="B7070" s="30" t="s">
        <v>3247</v>
      </c>
      <c r="C7070" s="31" t="s">
        <v>13</v>
      </c>
      <c r="D7070" s="57">
        <v>24.67</v>
      </c>
      <c r="E7070" s="56">
        <v>26.18</v>
      </c>
    </row>
    <row r="7071" spans="1:5" x14ac:dyDescent="0.25">
      <c r="A7071" s="51">
        <v>88250</v>
      </c>
      <c r="B7071" s="30" t="s">
        <v>3248</v>
      </c>
      <c r="C7071" s="31" t="s">
        <v>13</v>
      </c>
      <c r="D7071" s="57">
        <v>22.7</v>
      </c>
      <c r="E7071" s="56">
        <v>24.03</v>
      </c>
    </row>
    <row r="7072" spans="1:5" x14ac:dyDescent="0.25">
      <c r="A7072" s="51">
        <v>101386</v>
      </c>
      <c r="B7072" s="30" t="s">
        <v>3248</v>
      </c>
      <c r="C7072" s="31" t="s">
        <v>12</v>
      </c>
      <c r="D7072" s="57">
        <v>3892.81</v>
      </c>
      <c r="E7072" s="56">
        <v>4124.66</v>
      </c>
    </row>
    <row r="7073" spans="1:5" x14ac:dyDescent="0.25">
      <c r="A7073" s="51">
        <v>101387</v>
      </c>
      <c r="B7073" s="30" t="s">
        <v>3507</v>
      </c>
      <c r="C7073" s="31" t="s">
        <v>12</v>
      </c>
      <c r="D7073" s="57">
        <v>4080.21</v>
      </c>
      <c r="E7073" s="56">
        <v>4312.0600000000004</v>
      </c>
    </row>
    <row r="7074" spans="1:5" x14ac:dyDescent="0.25">
      <c r="A7074" s="51">
        <v>88251</v>
      </c>
      <c r="B7074" s="30" t="s">
        <v>3249</v>
      </c>
      <c r="C7074" s="31" t="s">
        <v>13</v>
      </c>
      <c r="D7074" s="57">
        <v>23.83</v>
      </c>
      <c r="E7074" s="56">
        <v>25.16</v>
      </c>
    </row>
    <row r="7075" spans="1:5" x14ac:dyDescent="0.25">
      <c r="A7075" s="51">
        <v>88252</v>
      </c>
      <c r="B7075" s="30" t="s">
        <v>3250</v>
      </c>
      <c r="C7075" s="31" t="s">
        <v>13</v>
      </c>
      <c r="D7075" s="57">
        <v>22.83</v>
      </c>
      <c r="E7075" s="56">
        <v>24.09</v>
      </c>
    </row>
    <row r="7076" spans="1:5" x14ac:dyDescent="0.25">
      <c r="A7076" s="51">
        <v>101388</v>
      </c>
      <c r="B7076" s="30" t="s">
        <v>3250</v>
      </c>
      <c r="C7076" s="31" t="s">
        <v>12</v>
      </c>
      <c r="D7076" s="57">
        <v>3906.7</v>
      </c>
      <c r="E7076" s="56">
        <v>4125.17</v>
      </c>
    </row>
    <row r="7077" spans="1:5" x14ac:dyDescent="0.25">
      <c r="A7077" s="51">
        <v>88253</v>
      </c>
      <c r="B7077" s="30" t="s">
        <v>3251</v>
      </c>
      <c r="C7077" s="31" t="s">
        <v>13</v>
      </c>
      <c r="D7077" s="57">
        <v>18.87</v>
      </c>
      <c r="E7077" s="56">
        <v>19.920000000000002</v>
      </c>
    </row>
    <row r="7078" spans="1:5" x14ac:dyDescent="0.25">
      <c r="A7078" s="51">
        <v>101389</v>
      </c>
      <c r="B7078" s="30" t="s">
        <v>3251</v>
      </c>
      <c r="C7078" s="31" t="s">
        <v>12</v>
      </c>
      <c r="D7078" s="57">
        <v>3242.74</v>
      </c>
      <c r="E7078" s="56">
        <v>3424.68</v>
      </c>
    </row>
    <row r="7079" spans="1:5" ht="22.5" x14ac:dyDescent="0.25">
      <c r="A7079" s="51">
        <v>101390</v>
      </c>
      <c r="B7079" s="30" t="s">
        <v>3508</v>
      </c>
      <c r="C7079" s="31" t="s">
        <v>12</v>
      </c>
      <c r="D7079" s="57">
        <v>5989.86</v>
      </c>
      <c r="E7079" s="56">
        <v>6388.56</v>
      </c>
    </row>
    <row r="7080" spans="1:5" ht="22.5" x14ac:dyDescent="0.25">
      <c r="A7080" s="51">
        <v>88255</v>
      </c>
      <c r="B7080" s="30" t="s">
        <v>3252</v>
      </c>
      <c r="C7080" s="31" t="s">
        <v>13</v>
      </c>
      <c r="D7080" s="57">
        <v>34.72</v>
      </c>
      <c r="E7080" s="56">
        <v>37.01</v>
      </c>
    </row>
    <row r="7081" spans="1:5" x14ac:dyDescent="0.25">
      <c r="A7081" s="51">
        <v>88256</v>
      </c>
      <c r="B7081" s="30" t="s">
        <v>3509</v>
      </c>
      <c r="C7081" s="31" t="s">
        <v>13</v>
      </c>
      <c r="D7081" s="57">
        <v>28.15</v>
      </c>
      <c r="E7081" s="56">
        <v>29.84</v>
      </c>
    </row>
    <row r="7082" spans="1:5" x14ac:dyDescent="0.25">
      <c r="A7082" s="51">
        <v>101391</v>
      </c>
      <c r="B7082" s="30" t="s">
        <v>3509</v>
      </c>
      <c r="C7082" s="31" t="s">
        <v>12</v>
      </c>
      <c r="D7082" s="57">
        <v>4816.12</v>
      </c>
      <c r="E7082" s="56">
        <v>5106.4799999999996</v>
      </c>
    </row>
    <row r="7083" spans="1:5" ht="22.5" x14ac:dyDescent="0.25">
      <c r="A7083" s="51">
        <v>88257</v>
      </c>
      <c r="B7083" s="30" t="s">
        <v>3253</v>
      </c>
      <c r="C7083" s="31" t="s">
        <v>13</v>
      </c>
      <c r="D7083" s="57">
        <v>22.09</v>
      </c>
      <c r="E7083" s="56">
        <v>23.38</v>
      </c>
    </row>
    <row r="7084" spans="1:5" ht="22.5" x14ac:dyDescent="0.25">
      <c r="A7084" s="51">
        <v>101392</v>
      </c>
      <c r="B7084" s="30" t="s">
        <v>3510</v>
      </c>
      <c r="C7084" s="31" t="s">
        <v>12</v>
      </c>
      <c r="D7084" s="57">
        <v>3772.15</v>
      </c>
      <c r="E7084" s="56">
        <v>3994.41</v>
      </c>
    </row>
    <row r="7085" spans="1:5" x14ac:dyDescent="0.25">
      <c r="A7085" s="51">
        <v>88260</v>
      </c>
      <c r="B7085" s="30" t="s">
        <v>3254</v>
      </c>
      <c r="C7085" s="31" t="s">
        <v>13</v>
      </c>
      <c r="D7085" s="57">
        <v>28.09</v>
      </c>
      <c r="E7085" s="56">
        <v>29.76</v>
      </c>
    </row>
    <row r="7086" spans="1:5" x14ac:dyDescent="0.25">
      <c r="A7086" s="51">
        <v>101394</v>
      </c>
      <c r="B7086" s="30" t="s">
        <v>3254</v>
      </c>
      <c r="C7086" s="31" t="s">
        <v>12</v>
      </c>
      <c r="D7086" s="57">
        <v>4818.49</v>
      </c>
      <c r="E7086" s="56">
        <v>5109.04</v>
      </c>
    </row>
    <row r="7087" spans="1:5" x14ac:dyDescent="0.25">
      <c r="A7087" s="51">
        <v>101395</v>
      </c>
      <c r="B7087" s="30" t="s">
        <v>3511</v>
      </c>
      <c r="C7087" s="31" t="s">
        <v>12</v>
      </c>
      <c r="D7087" s="57">
        <v>4018.76</v>
      </c>
      <c r="E7087" s="56">
        <v>4250.6099999999997</v>
      </c>
    </row>
    <row r="7088" spans="1:5" x14ac:dyDescent="0.25">
      <c r="A7088" s="51">
        <v>88261</v>
      </c>
      <c r="B7088" s="30" t="s">
        <v>3512</v>
      </c>
      <c r="C7088" s="31" t="s">
        <v>13</v>
      </c>
      <c r="D7088" s="57">
        <v>26.77</v>
      </c>
      <c r="E7088" s="56">
        <v>28.37</v>
      </c>
    </row>
    <row r="7089" spans="1:5" x14ac:dyDescent="0.25">
      <c r="A7089" s="51">
        <v>101396</v>
      </c>
      <c r="B7089" s="30" t="s">
        <v>3512</v>
      </c>
      <c r="C7089" s="31" t="s">
        <v>12</v>
      </c>
      <c r="D7089" s="57">
        <v>4582.07</v>
      </c>
      <c r="E7089" s="56">
        <v>4858.71</v>
      </c>
    </row>
    <row r="7090" spans="1:5" x14ac:dyDescent="0.25">
      <c r="A7090" s="51">
        <v>88262</v>
      </c>
      <c r="B7090" s="30" t="s">
        <v>57</v>
      </c>
      <c r="C7090" s="31" t="s">
        <v>13</v>
      </c>
      <c r="D7090" s="57">
        <v>27.71</v>
      </c>
      <c r="E7090" s="56">
        <v>29.38</v>
      </c>
    </row>
    <row r="7091" spans="1:5" x14ac:dyDescent="0.25">
      <c r="A7091" s="51">
        <v>101397</v>
      </c>
      <c r="B7091" s="30" t="s">
        <v>57</v>
      </c>
      <c r="C7091" s="31" t="s">
        <v>12</v>
      </c>
      <c r="D7091" s="57">
        <v>4754.67</v>
      </c>
      <c r="E7091" s="56">
        <v>5045.03</v>
      </c>
    </row>
    <row r="7092" spans="1:5" ht="22.5" x14ac:dyDescent="0.25">
      <c r="A7092" s="51">
        <v>101398</v>
      </c>
      <c r="B7092" s="30" t="s">
        <v>3513</v>
      </c>
      <c r="C7092" s="31" t="s">
        <v>12</v>
      </c>
      <c r="D7092" s="57">
        <v>4017.31</v>
      </c>
      <c r="E7092" s="56">
        <v>4259.07</v>
      </c>
    </row>
    <row r="7093" spans="1:5" ht="22.5" x14ac:dyDescent="0.25">
      <c r="A7093" s="51">
        <v>88263</v>
      </c>
      <c r="B7093" s="30" t="s">
        <v>3255</v>
      </c>
      <c r="C7093" s="31" t="s">
        <v>13</v>
      </c>
      <c r="D7093" s="57">
        <v>23.42</v>
      </c>
      <c r="E7093" s="56">
        <v>24.81</v>
      </c>
    </row>
    <row r="7094" spans="1:5" ht="22.5" x14ac:dyDescent="0.25">
      <c r="A7094" s="51">
        <v>95308</v>
      </c>
      <c r="B7094" s="30" t="s">
        <v>3316</v>
      </c>
      <c r="C7094" s="31" t="s">
        <v>13</v>
      </c>
      <c r="D7094" s="57">
        <v>0.19</v>
      </c>
      <c r="E7094" s="56">
        <v>0.2</v>
      </c>
    </row>
    <row r="7095" spans="1:5" ht="22.5" x14ac:dyDescent="0.25">
      <c r="A7095" s="51">
        <v>101286</v>
      </c>
      <c r="B7095" s="30" t="s">
        <v>3428</v>
      </c>
      <c r="C7095" s="31" t="s">
        <v>12</v>
      </c>
      <c r="D7095" s="57">
        <v>25.34</v>
      </c>
      <c r="E7095" s="56">
        <v>27.35</v>
      </c>
    </row>
    <row r="7096" spans="1:5" ht="22.5" x14ac:dyDescent="0.25">
      <c r="A7096" s="51">
        <v>95309</v>
      </c>
      <c r="B7096" s="30" t="s">
        <v>3317</v>
      </c>
      <c r="C7096" s="31" t="s">
        <v>13</v>
      </c>
      <c r="D7096" s="57">
        <v>0.24</v>
      </c>
      <c r="E7096" s="56">
        <v>0.26</v>
      </c>
    </row>
    <row r="7097" spans="1:5" ht="22.5" x14ac:dyDescent="0.25">
      <c r="A7097" s="51">
        <v>101287</v>
      </c>
      <c r="B7097" s="30" t="s">
        <v>3429</v>
      </c>
      <c r="C7097" s="31" t="s">
        <v>12</v>
      </c>
      <c r="D7097" s="57">
        <v>81.97</v>
      </c>
      <c r="E7097" s="56">
        <v>88.49</v>
      </c>
    </row>
    <row r="7098" spans="1:5" ht="22.5" x14ac:dyDescent="0.25">
      <c r="A7098" s="51">
        <v>95310</v>
      </c>
      <c r="B7098" s="30" t="s">
        <v>3318</v>
      </c>
      <c r="C7098" s="31" t="s">
        <v>13</v>
      </c>
      <c r="D7098" s="57">
        <v>0.19</v>
      </c>
      <c r="E7098" s="56">
        <v>0.2</v>
      </c>
    </row>
    <row r="7099" spans="1:5" ht="22.5" x14ac:dyDescent="0.25">
      <c r="A7099" s="51">
        <v>101288</v>
      </c>
      <c r="B7099" s="30" t="s">
        <v>3430</v>
      </c>
      <c r="C7099" s="31" t="s">
        <v>12</v>
      </c>
      <c r="D7099" s="57">
        <v>25.34</v>
      </c>
      <c r="E7099" s="56">
        <v>27.35</v>
      </c>
    </row>
    <row r="7100" spans="1:5" ht="22.5" x14ac:dyDescent="0.25">
      <c r="A7100" s="51">
        <v>95311</v>
      </c>
      <c r="B7100" s="30" t="s">
        <v>3319</v>
      </c>
      <c r="C7100" s="31" t="s">
        <v>13</v>
      </c>
      <c r="D7100" s="57">
        <v>0.19</v>
      </c>
      <c r="E7100" s="56">
        <v>0.2</v>
      </c>
    </row>
    <row r="7101" spans="1:5" ht="22.5" x14ac:dyDescent="0.25">
      <c r="A7101" s="51">
        <v>101289</v>
      </c>
      <c r="B7101" s="30" t="s">
        <v>3431</v>
      </c>
      <c r="C7101" s="31" t="s">
        <v>12</v>
      </c>
      <c r="D7101" s="57">
        <v>25.56</v>
      </c>
      <c r="E7101" s="56">
        <v>27.59</v>
      </c>
    </row>
    <row r="7102" spans="1:5" ht="22.5" x14ac:dyDescent="0.25">
      <c r="A7102" s="51">
        <v>95312</v>
      </c>
      <c r="B7102" s="30" t="s">
        <v>3320</v>
      </c>
      <c r="C7102" s="31" t="s">
        <v>13</v>
      </c>
      <c r="D7102" s="57">
        <v>0.24</v>
      </c>
      <c r="E7102" s="56">
        <v>0.26</v>
      </c>
    </row>
    <row r="7103" spans="1:5" ht="22.5" x14ac:dyDescent="0.25">
      <c r="A7103" s="51">
        <v>100291</v>
      </c>
      <c r="B7103" s="30" t="s">
        <v>3414</v>
      </c>
      <c r="C7103" s="31" t="s">
        <v>13</v>
      </c>
      <c r="D7103" s="57">
        <v>0.24</v>
      </c>
      <c r="E7103" s="56">
        <v>0.26</v>
      </c>
    </row>
    <row r="7104" spans="1:5" ht="22.5" x14ac:dyDescent="0.25">
      <c r="A7104" s="51">
        <v>101290</v>
      </c>
      <c r="B7104" s="30" t="s">
        <v>3432</v>
      </c>
      <c r="C7104" s="31" t="s">
        <v>12</v>
      </c>
      <c r="D7104" s="57">
        <v>32.42</v>
      </c>
      <c r="E7104" s="56">
        <v>35</v>
      </c>
    </row>
    <row r="7105" spans="1:5" ht="22.5" x14ac:dyDescent="0.25">
      <c r="A7105" s="51">
        <v>101291</v>
      </c>
      <c r="B7105" s="30" t="s">
        <v>3433</v>
      </c>
      <c r="C7105" s="31" t="s">
        <v>12</v>
      </c>
      <c r="D7105" s="57">
        <v>25.34</v>
      </c>
      <c r="E7105" s="56">
        <v>27.35</v>
      </c>
    </row>
    <row r="7106" spans="1:5" ht="22.5" x14ac:dyDescent="0.25">
      <c r="A7106" s="51">
        <v>95313</v>
      </c>
      <c r="B7106" s="30" t="s">
        <v>3321</v>
      </c>
      <c r="C7106" s="31" t="s">
        <v>13</v>
      </c>
      <c r="D7106" s="57">
        <v>0.19</v>
      </c>
      <c r="E7106" s="56">
        <v>0.2</v>
      </c>
    </row>
    <row r="7107" spans="1:5" ht="22.5" x14ac:dyDescent="0.25">
      <c r="A7107" s="51">
        <v>101292</v>
      </c>
      <c r="B7107" s="30" t="s">
        <v>3434</v>
      </c>
      <c r="C7107" s="31" t="s">
        <v>12</v>
      </c>
      <c r="D7107" s="57">
        <v>25.56</v>
      </c>
      <c r="E7107" s="56">
        <v>27.59</v>
      </c>
    </row>
    <row r="7108" spans="1:5" ht="22.5" x14ac:dyDescent="0.25">
      <c r="A7108" s="51">
        <v>95392</v>
      </c>
      <c r="B7108" s="30" t="s">
        <v>3387</v>
      </c>
      <c r="C7108" s="31" t="s">
        <v>13</v>
      </c>
      <c r="D7108" s="57">
        <v>0.1</v>
      </c>
      <c r="E7108" s="56">
        <v>0.11</v>
      </c>
    </row>
    <row r="7109" spans="1:5" ht="22.5" x14ac:dyDescent="0.25">
      <c r="A7109" s="51">
        <v>95413</v>
      </c>
      <c r="B7109" s="30" t="s">
        <v>3401</v>
      </c>
      <c r="C7109" s="31" t="s">
        <v>12</v>
      </c>
      <c r="D7109" s="57">
        <v>13.98</v>
      </c>
      <c r="E7109" s="56">
        <v>15.09</v>
      </c>
    </row>
    <row r="7110" spans="1:5" ht="22.5" x14ac:dyDescent="0.25">
      <c r="A7110" s="51">
        <v>95393</v>
      </c>
      <c r="B7110" s="30" t="s">
        <v>3388</v>
      </c>
      <c r="C7110" s="31" t="s">
        <v>13</v>
      </c>
      <c r="D7110" s="57">
        <v>0.44</v>
      </c>
      <c r="E7110" s="56">
        <v>0.47</v>
      </c>
    </row>
    <row r="7111" spans="1:5" ht="22.5" x14ac:dyDescent="0.25">
      <c r="A7111" s="51">
        <v>95414</v>
      </c>
      <c r="B7111" s="30" t="s">
        <v>3402</v>
      </c>
      <c r="C7111" s="31" t="s">
        <v>12</v>
      </c>
      <c r="D7111" s="57">
        <v>58.32</v>
      </c>
      <c r="E7111" s="56">
        <v>62.96</v>
      </c>
    </row>
    <row r="7112" spans="1:5" ht="22.5" x14ac:dyDescent="0.25">
      <c r="A7112" s="51">
        <v>95314</v>
      </c>
      <c r="B7112" s="30" t="s">
        <v>3322</v>
      </c>
      <c r="C7112" s="31" t="s">
        <v>13</v>
      </c>
      <c r="D7112" s="57">
        <v>0.24</v>
      </c>
      <c r="E7112" s="56">
        <v>0.25</v>
      </c>
    </row>
    <row r="7113" spans="1:5" ht="22.5" x14ac:dyDescent="0.25">
      <c r="A7113" s="51">
        <v>101293</v>
      </c>
      <c r="B7113" s="30" t="s">
        <v>3435</v>
      </c>
      <c r="C7113" s="31" t="s">
        <v>12</v>
      </c>
      <c r="D7113" s="57">
        <v>31.73</v>
      </c>
      <c r="E7113" s="56">
        <v>34.26</v>
      </c>
    </row>
    <row r="7114" spans="1:5" ht="22.5" x14ac:dyDescent="0.25">
      <c r="A7114" s="51">
        <v>95394</v>
      </c>
      <c r="B7114" s="30" t="s">
        <v>3389</v>
      </c>
      <c r="C7114" s="31" t="s">
        <v>13</v>
      </c>
      <c r="D7114" s="57">
        <v>1.01</v>
      </c>
      <c r="E7114" s="56">
        <v>1.0900000000000001</v>
      </c>
    </row>
    <row r="7115" spans="1:5" ht="22.5" x14ac:dyDescent="0.25">
      <c r="A7115" s="51">
        <v>95395</v>
      </c>
      <c r="B7115" s="30" t="s">
        <v>3390</v>
      </c>
      <c r="C7115" s="31" t="s">
        <v>13</v>
      </c>
      <c r="D7115" s="57">
        <v>1.07</v>
      </c>
      <c r="E7115" s="56">
        <v>1.1599999999999999</v>
      </c>
    </row>
    <row r="7116" spans="1:5" ht="22.5" x14ac:dyDescent="0.25">
      <c r="A7116" s="51">
        <v>95396</v>
      </c>
      <c r="B7116" s="30" t="s">
        <v>3391</v>
      </c>
      <c r="C7116" s="31" t="s">
        <v>13</v>
      </c>
      <c r="D7116" s="57">
        <v>1.1200000000000001</v>
      </c>
      <c r="E7116" s="56">
        <v>1.21</v>
      </c>
    </row>
    <row r="7117" spans="1:5" ht="22.5" x14ac:dyDescent="0.25">
      <c r="A7117" s="51">
        <v>95419</v>
      </c>
      <c r="B7117" s="30" t="s">
        <v>3407</v>
      </c>
      <c r="C7117" s="31" t="s">
        <v>12</v>
      </c>
      <c r="D7117" s="57">
        <v>133.84</v>
      </c>
      <c r="E7117" s="56">
        <v>144.47999999999999</v>
      </c>
    </row>
    <row r="7118" spans="1:5" ht="22.5" x14ac:dyDescent="0.25">
      <c r="A7118" s="51">
        <v>95420</v>
      </c>
      <c r="B7118" s="30" t="s">
        <v>3408</v>
      </c>
      <c r="C7118" s="31" t="s">
        <v>12</v>
      </c>
      <c r="D7118" s="57">
        <v>141.79</v>
      </c>
      <c r="E7118" s="56">
        <v>153.07</v>
      </c>
    </row>
    <row r="7119" spans="1:5" ht="22.5" x14ac:dyDescent="0.25">
      <c r="A7119" s="51">
        <v>95421</v>
      </c>
      <c r="B7119" s="30" t="s">
        <v>3409</v>
      </c>
      <c r="C7119" s="31" t="s">
        <v>12</v>
      </c>
      <c r="D7119" s="57">
        <v>148.6</v>
      </c>
      <c r="E7119" s="56">
        <v>160.41999999999999</v>
      </c>
    </row>
    <row r="7120" spans="1:5" ht="22.5" x14ac:dyDescent="0.25">
      <c r="A7120" s="51">
        <v>101294</v>
      </c>
      <c r="B7120" s="30" t="s">
        <v>3436</v>
      </c>
      <c r="C7120" s="31" t="s">
        <v>12</v>
      </c>
      <c r="D7120" s="57">
        <v>23.18</v>
      </c>
      <c r="E7120" s="56">
        <v>25.02</v>
      </c>
    </row>
    <row r="7121" spans="1:5" ht="22.5" x14ac:dyDescent="0.25">
      <c r="A7121" s="51">
        <v>95315</v>
      </c>
      <c r="B7121" s="30" t="s">
        <v>3323</v>
      </c>
      <c r="C7121" s="31" t="s">
        <v>13</v>
      </c>
      <c r="D7121" s="57">
        <v>0.17</v>
      </c>
      <c r="E7121" s="56">
        <v>0.18</v>
      </c>
    </row>
    <row r="7122" spans="1:5" ht="22.5" x14ac:dyDescent="0.25">
      <c r="A7122" s="51">
        <v>100293</v>
      </c>
      <c r="B7122" s="30" t="s">
        <v>3415</v>
      </c>
      <c r="C7122" s="31" t="s">
        <v>13</v>
      </c>
      <c r="D7122" s="57">
        <v>0.23</v>
      </c>
      <c r="E7122" s="56">
        <v>0.24</v>
      </c>
    </row>
    <row r="7123" spans="1:5" ht="22.5" x14ac:dyDescent="0.25">
      <c r="A7123" s="51">
        <v>101295</v>
      </c>
      <c r="B7123" s="30" t="s">
        <v>3437</v>
      </c>
      <c r="C7123" s="31" t="s">
        <v>12</v>
      </c>
      <c r="D7123" s="57">
        <v>30.52</v>
      </c>
      <c r="E7123" s="56">
        <v>32.950000000000003</v>
      </c>
    </row>
    <row r="7124" spans="1:5" ht="22.5" x14ac:dyDescent="0.25">
      <c r="A7124" s="51">
        <v>95316</v>
      </c>
      <c r="B7124" s="30" t="s">
        <v>3324</v>
      </c>
      <c r="C7124" s="31" t="s">
        <v>13</v>
      </c>
      <c r="D7124" s="57">
        <v>0.62</v>
      </c>
      <c r="E7124" s="56">
        <v>0.67</v>
      </c>
    </row>
    <row r="7125" spans="1:5" ht="22.5" x14ac:dyDescent="0.25">
      <c r="A7125" s="51">
        <v>95317</v>
      </c>
      <c r="B7125" s="30" t="s">
        <v>3325</v>
      </c>
      <c r="C7125" s="31" t="s">
        <v>13</v>
      </c>
      <c r="D7125" s="57">
        <v>0.28999999999999998</v>
      </c>
      <c r="E7125" s="56">
        <v>0.32</v>
      </c>
    </row>
    <row r="7126" spans="1:5" ht="33.75" x14ac:dyDescent="0.25">
      <c r="A7126" s="51">
        <v>101296</v>
      </c>
      <c r="B7126" s="30" t="s">
        <v>3438</v>
      </c>
      <c r="C7126" s="31" t="s">
        <v>12</v>
      </c>
      <c r="D7126" s="57">
        <v>39.479999999999997</v>
      </c>
      <c r="E7126" s="56">
        <v>42.62</v>
      </c>
    </row>
    <row r="7127" spans="1:5" ht="22.5" x14ac:dyDescent="0.25">
      <c r="A7127" s="51">
        <v>95398</v>
      </c>
      <c r="B7127" s="30" t="s">
        <v>3392</v>
      </c>
      <c r="C7127" s="31" t="s">
        <v>13</v>
      </c>
      <c r="D7127" s="57">
        <v>0.08</v>
      </c>
      <c r="E7127" s="56">
        <v>0.09</v>
      </c>
    </row>
    <row r="7128" spans="1:5" ht="22.5" x14ac:dyDescent="0.25">
      <c r="A7128" s="51">
        <v>95416</v>
      </c>
      <c r="B7128" s="30" t="s">
        <v>3404</v>
      </c>
      <c r="C7128" s="31" t="s">
        <v>12</v>
      </c>
      <c r="D7128" s="57">
        <v>11.12</v>
      </c>
      <c r="E7128" s="56">
        <v>12.01</v>
      </c>
    </row>
    <row r="7129" spans="1:5" ht="22.5" x14ac:dyDescent="0.25">
      <c r="A7129" s="51">
        <v>101297</v>
      </c>
      <c r="B7129" s="30" t="s">
        <v>13292</v>
      </c>
      <c r="C7129" s="31" t="s">
        <v>12</v>
      </c>
      <c r="D7129" s="57">
        <v>20.63</v>
      </c>
      <c r="E7129" s="56">
        <v>22.27</v>
      </c>
    </row>
    <row r="7130" spans="1:5" ht="22.5" x14ac:dyDescent="0.25">
      <c r="A7130" s="51">
        <v>95318</v>
      </c>
      <c r="B7130" s="30" t="s">
        <v>3326</v>
      </c>
      <c r="C7130" s="31" t="s">
        <v>13</v>
      </c>
      <c r="D7130" s="57">
        <v>0.15</v>
      </c>
      <c r="E7130" s="56">
        <v>0.16</v>
      </c>
    </row>
    <row r="7131" spans="1:5" ht="22.5" x14ac:dyDescent="0.25">
      <c r="A7131" s="51">
        <v>101298</v>
      </c>
      <c r="B7131" s="30" t="s">
        <v>3439</v>
      </c>
      <c r="C7131" s="31" t="s">
        <v>12</v>
      </c>
      <c r="D7131" s="57">
        <v>25.34</v>
      </c>
      <c r="E7131" s="56">
        <v>27.35</v>
      </c>
    </row>
    <row r="7132" spans="1:5" ht="22.5" x14ac:dyDescent="0.25">
      <c r="A7132" s="51">
        <v>95319</v>
      </c>
      <c r="B7132" s="30" t="s">
        <v>3327</v>
      </c>
      <c r="C7132" s="31" t="s">
        <v>13</v>
      </c>
      <c r="D7132" s="57">
        <v>0.19</v>
      </c>
      <c r="E7132" s="56">
        <v>0.2</v>
      </c>
    </row>
    <row r="7133" spans="1:5" ht="22.5" x14ac:dyDescent="0.25">
      <c r="A7133" s="51">
        <v>101299</v>
      </c>
      <c r="B7133" s="30" t="s">
        <v>3440</v>
      </c>
      <c r="C7133" s="31" t="s">
        <v>12</v>
      </c>
      <c r="D7133" s="57">
        <v>32.42</v>
      </c>
      <c r="E7133" s="56">
        <v>35</v>
      </c>
    </row>
    <row r="7134" spans="1:5" ht="22.5" x14ac:dyDescent="0.25">
      <c r="A7134" s="51">
        <v>95320</v>
      </c>
      <c r="B7134" s="30" t="s">
        <v>3328</v>
      </c>
      <c r="C7134" s="31" t="s">
        <v>13</v>
      </c>
      <c r="D7134" s="57">
        <v>0.19</v>
      </c>
      <c r="E7134" s="56">
        <v>0.2</v>
      </c>
    </row>
    <row r="7135" spans="1:5" ht="22.5" x14ac:dyDescent="0.25">
      <c r="A7135" s="51">
        <v>95321</v>
      </c>
      <c r="B7135" s="30" t="s">
        <v>3329</v>
      </c>
      <c r="C7135" s="31" t="s">
        <v>13</v>
      </c>
      <c r="D7135" s="57">
        <v>0.18</v>
      </c>
      <c r="E7135" s="56">
        <v>0.19</v>
      </c>
    </row>
    <row r="7136" spans="1:5" ht="22.5" x14ac:dyDescent="0.25">
      <c r="A7136" s="51">
        <v>101300</v>
      </c>
      <c r="B7136" s="30" t="s">
        <v>3441</v>
      </c>
      <c r="C7136" s="31" t="s">
        <v>12</v>
      </c>
      <c r="D7136" s="57">
        <v>23.87</v>
      </c>
      <c r="E7136" s="56">
        <v>25.77</v>
      </c>
    </row>
    <row r="7137" spans="1:5" ht="22.5" x14ac:dyDescent="0.25">
      <c r="A7137" s="51">
        <v>95322</v>
      </c>
      <c r="B7137" s="30" t="s">
        <v>3330</v>
      </c>
      <c r="C7137" s="31" t="s">
        <v>13</v>
      </c>
      <c r="D7137" s="57">
        <v>0.1</v>
      </c>
      <c r="E7137" s="56">
        <v>0.11</v>
      </c>
    </row>
    <row r="7138" spans="1:5" ht="22.5" x14ac:dyDescent="0.25">
      <c r="A7138" s="51">
        <v>101301</v>
      </c>
      <c r="B7138" s="30" t="s">
        <v>3442</v>
      </c>
      <c r="C7138" s="31" t="s">
        <v>12</v>
      </c>
      <c r="D7138" s="57">
        <v>14.32</v>
      </c>
      <c r="E7138" s="56">
        <v>15.46</v>
      </c>
    </row>
    <row r="7139" spans="1:5" ht="22.5" x14ac:dyDescent="0.25">
      <c r="A7139" s="51">
        <v>95323</v>
      </c>
      <c r="B7139" s="30" t="s">
        <v>3331</v>
      </c>
      <c r="C7139" s="31" t="s">
        <v>13</v>
      </c>
      <c r="D7139" s="57">
        <v>0.23</v>
      </c>
      <c r="E7139" s="56">
        <v>0.25</v>
      </c>
    </row>
    <row r="7140" spans="1:5" ht="22.5" x14ac:dyDescent="0.25">
      <c r="A7140" s="51">
        <v>101302</v>
      </c>
      <c r="B7140" s="30" t="s">
        <v>3443</v>
      </c>
      <c r="C7140" s="31" t="s">
        <v>12</v>
      </c>
      <c r="D7140" s="57">
        <v>31.39</v>
      </c>
      <c r="E7140" s="56">
        <v>33.880000000000003</v>
      </c>
    </row>
    <row r="7141" spans="1:5" ht="22.5" x14ac:dyDescent="0.25">
      <c r="A7141" s="51">
        <v>95324</v>
      </c>
      <c r="B7141" s="30" t="s">
        <v>13293</v>
      </c>
      <c r="C7141" s="31" t="s">
        <v>13</v>
      </c>
      <c r="D7141" s="57">
        <v>0.3</v>
      </c>
      <c r="E7141" s="56">
        <v>0.33</v>
      </c>
    </row>
    <row r="7142" spans="1:5" ht="22.5" x14ac:dyDescent="0.25">
      <c r="A7142" s="51">
        <v>101304</v>
      </c>
      <c r="B7142" s="30" t="s">
        <v>13294</v>
      </c>
      <c r="C7142" s="31" t="s">
        <v>12</v>
      </c>
      <c r="D7142" s="57">
        <v>40.61</v>
      </c>
      <c r="E7142" s="56">
        <v>43.84</v>
      </c>
    </row>
    <row r="7143" spans="1:5" ht="22.5" x14ac:dyDescent="0.25">
      <c r="A7143" s="51">
        <v>95325</v>
      </c>
      <c r="B7143" s="30" t="s">
        <v>3332</v>
      </c>
      <c r="C7143" s="31" t="s">
        <v>13</v>
      </c>
      <c r="D7143" s="57">
        <v>0.28000000000000003</v>
      </c>
      <c r="E7143" s="56">
        <v>0.3</v>
      </c>
    </row>
    <row r="7144" spans="1:5" ht="22.5" x14ac:dyDescent="0.25">
      <c r="A7144" s="51">
        <v>101305</v>
      </c>
      <c r="B7144" s="30" t="s">
        <v>3445</v>
      </c>
      <c r="C7144" s="31" t="s">
        <v>12</v>
      </c>
      <c r="D7144" s="57">
        <v>37.85</v>
      </c>
      <c r="E7144" s="56">
        <v>40.86</v>
      </c>
    </row>
    <row r="7145" spans="1:5" ht="22.5" x14ac:dyDescent="0.25">
      <c r="A7145" s="51">
        <v>95328</v>
      </c>
      <c r="B7145" s="30" t="s">
        <v>3333</v>
      </c>
      <c r="C7145" s="31" t="s">
        <v>13</v>
      </c>
      <c r="D7145" s="57">
        <v>0.24</v>
      </c>
      <c r="E7145" s="56">
        <v>0.25</v>
      </c>
    </row>
    <row r="7146" spans="1:5" ht="22.5" x14ac:dyDescent="0.25">
      <c r="A7146" s="51">
        <v>101307</v>
      </c>
      <c r="B7146" s="30" t="s">
        <v>3446</v>
      </c>
      <c r="C7146" s="31" t="s">
        <v>12</v>
      </c>
      <c r="D7146" s="57">
        <v>31.75</v>
      </c>
      <c r="E7146" s="56">
        <v>34.28</v>
      </c>
    </row>
    <row r="7147" spans="1:5" ht="22.5" x14ac:dyDescent="0.25">
      <c r="A7147" s="51">
        <v>101309</v>
      </c>
      <c r="B7147" s="30" t="s">
        <v>3448</v>
      </c>
      <c r="C7147" s="31" t="s">
        <v>12</v>
      </c>
      <c r="D7147" s="57">
        <v>32.42</v>
      </c>
      <c r="E7147" s="56">
        <v>35</v>
      </c>
    </row>
    <row r="7148" spans="1:5" ht="22.5" x14ac:dyDescent="0.25">
      <c r="A7148" s="51">
        <v>95329</v>
      </c>
      <c r="B7148" s="30" t="s">
        <v>3334</v>
      </c>
      <c r="C7148" s="31" t="s">
        <v>13</v>
      </c>
      <c r="D7148" s="57">
        <v>0.28999999999999998</v>
      </c>
      <c r="E7148" s="56">
        <v>0.31</v>
      </c>
    </row>
    <row r="7149" spans="1:5" ht="22.5" x14ac:dyDescent="0.25">
      <c r="A7149" s="51">
        <v>101310</v>
      </c>
      <c r="B7149" s="30" t="s">
        <v>3449</v>
      </c>
      <c r="C7149" s="31" t="s">
        <v>12</v>
      </c>
      <c r="D7149" s="57">
        <v>38.69</v>
      </c>
      <c r="E7149" s="56">
        <v>41.76</v>
      </c>
    </row>
    <row r="7150" spans="1:5" ht="22.5" x14ac:dyDescent="0.25">
      <c r="A7150" s="51">
        <v>101311</v>
      </c>
      <c r="B7150" s="30" t="s">
        <v>3450</v>
      </c>
      <c r="C7150" s="31" t="s">
        <v>12</v>
      </c>
      <c r="D7150" s="57">
        <v>31.73</v>
      </c>
      <c r="E7150" s="56">
        <v>34.26</v>
      </c>
    </row>
    <row r="7151" spans="1:5" ht="22.5" x14ac:dyDescent="0.25">
      <c r="A7151" s="51">
        <v>95330</v>
      </c>
      <c r="B7151" s="30" t="s">
        <v>3335</v>
      </c>
      <c r="C7151" s="31" t="s">
        <v>13</v>
      </c>
      <c r="D7151" s="57">
        <v>0.24</v>
      </c>
      <c r="E7151" s="56">
        <v>0.25</v>
      </c>
    </row>
    <row r="7152" spans="1:5" ht="22.5" x14ac:dyDescent="0.25">
      <c r="A7152" s="51">
        <v>101312</v>
      </c>
      <c r="B7152" s="30" t="s">
        <v>3451</v>
      </c>
      <c r="C7152" s="31" t="s">
        <v>12</v>
      </c>
      <c r="D7152" s="57">
        <v>26.42</v>
      </c>
      <c r="E7152" s="56">
        <v>28.52</v>
      </c>
    </row>
    <row r="7153" spans="1:5" ht="22.5" x14ac:dyDescent="0.25">
      <c r="A7153" s="51">
        <v>95331</v>
      </c>
      <c r="B7153" s="30" t="s">
        <v>3336</v>
      </c>
      <c r="C7153" s="31" t="s">
        <v>13</v>
      </c>
      <c r="D7153" s="57">
        <v>0.2</v>
      </c>
      <c r="E7153" s="56">
        <v>0.21</v>
      </c>
    </row>
    <row r="7154" spans="1:5" ht="22.5" x14ac:dyDescent="0.25">
      <c r="A7154" s="51">
        <v>95400</v>
      </c>
      <c r="B7154" s="30" t="s">
        <v>3393</v>
      </c>
      <c r="C7154" s="31" t="s">
        <v>13</v>
      </c>
      <c r="D7154" s="57">
        <v>0.11</v>
      </c>
      <c r="E7154" s="56">
        <v>0.11</v>
      </c>
    </row>
    <row r="7155" spans="1:5" ht="22.5" x14ac:dyDescent="0.25">
      <c r="A7155" s="51">
        <v>95411</v>
      </c>
      <c r="B7155" s="30" t="s">
        <v>3400</v>
      </c>
      <c r="C7155" s="31" t="s">
        <v>12</v>
      </c>
      <c r="D7155" s="57">
        <v>14.58</v>
      </c>
      <c r="E7155" s="56">
        <v>15.74</v>
      </c>
    </row>
    <row r="7156" spans="1:5" ht="22.5" x14ac:dyDescent="0.25">
      <c r="A7156" s="51">
        <v>95332</v>
      </c>
      <c r="B7156" s="30" t="s">
        <v>3337</v>
      </c>
      <c r="C7156" s="31" t="s">
        <v>13</v>
      </c>
      <c r="D7156" s="57">
        <v>0.77</v>
      </c>
      <c r="E7156" s="56">
        <v>0.84</v>
      </c>
    </row>
    <row r="7157" spans="1:5" ht="22.5" x14ac:dyDescent="0.25">
      <c r="A7157" s="51">
        <v>101313</v>
      </c>
      <c r="B7157" s="30" t="s">
        <v>3452</v>
      </c>
      <c r="C7157" s="31" t="s">
        <v>12</v>
      </c>
      <c r="D7157" s="57">
        <v>102.66</v>
      </c>
      <c r="E7157" s="56">
        <v>110.82</v>
      </c>
    </row>
    <row r="7158" spans="1:5" ht="22.5" x14ac:dyDescent="0.25">
      <c r="A7158" s="51">
        <v>95334</v>
      </c>
      <c r="B7158" s="30" t="s">
        <v>3338</v>
      </c>
      <c r="C7158" s="31" t="s">
        <v>13</v>
      </c>
      <c r="D7158" s="57">
        <v>0.68</v>
      </c>
      <c r="E7158" s="56">
        <v>0.73</v>
      </c>
    </row>
    <row r="7159" spans="1:5" ht="22.5" x14ac:dyDescent="0.25">
      <c r="A7159" s="51">
        <v>101315</v>
      </c>
      <c r="B7159" s="30" t="s">
        <v>3453</v>
      </c>
      <c r="C7159" s="31" t="s">
        <v>12</v>
      </c>
      <c r="D7159" s="57">
        <v>90.12</v>
      </c>
      <c r="E7159" s="56">
        <v>97.29</v>
      </c>
    </row>
    <row r="7160" spans="1:5" ht="22.5" x14ac:dyDescent="0.25">
      <c r="A7160" s="51">
        <v>95335</v>
      </c>
      <c r="B7160" s="30" t="s">
        <v>3339</v>
      </c>
      <c r="C7160" s="31" t="s">
        <v>13</v>
      </c>
      <c r="D7160" s="57">
        <v>0.37</v>
      </c>
      <c r="E7160" s="56">
        <v>0.4</v>
      </c>
    </row>
    <row r="7161" spans="1:5" ht="22.5" x14ac:dyDescent="0.25">
      <c r="A7161" s="51">
        <v>101316</v>
      </c>
      <c r="B7161" s="30" t="s">
        <v>3454</v>
      </c>
      <c r="C7161" s="31" t="s">
        <v>12</v>
      </c>
      <c r="D7161" s="57">
        <v>49.44</v>
      </c>
      <c r="E7161" s="56">
        <v>53.38</v>
      </c>
    </row>
    <row r="7162" spans="1:5" ht="22.5" x14ac:dyDescent="0.25">
      <c r="A7162" s="51">
        <v>95401</v>
      </c>
      <c r="B7162" s="30" t="s">
        <v>3394</v>
      </c>
      <c r="C7162" s="31" t="s">
        <v>13</v>
      </c>
      <c r="D7162" s="57">
        <v>0.8</v>
      </c>
      <c r="E7162" s="56">
        <v>0.87</v>
      </c>
    </row>
    <row r="7163" spans="1:5" ht="22.5" x14ac:dyDescent="0.25">
      <c r="A7163" s="51">
        <v>95422</v>
      </c>
      <c r="B7163" s="30" t="s">
        <v>3410</v>
      </c>
      <c r="C7163" s="31" t="s">
        <v>12</v>
      </c>
      <c r="D7163" s="57">
        <v>106.7</v>
      </c>
      <c r="E7163" s="56">
        <v>115.18</v>
      </c>
    </row>
    <row r="7164" spans="1:5" ht="22.5" x14ac:dyDescent="0.25">
      <c r="A7164" s="51">
        <v>95402</v>
      </c>
      <c r="B7164" s="30" t="s">
        <v>3395</v>
      </c>
      <c r="C7164" s="31" t="s">
        <v>13</v>
      </c>
      <c r="D7164" s="57">
        <v>1.83</v>
      </c>
      <c r="E7164" s="56">
        <v>1.98</v>
      </c>
    </row>
    <row r="7165" spans="1:5" ht="22.5" x14ac:dyDescent="0.25">
      <c r="A7165" s="51">
        <v>95415</v>
      </c>
      <c r="B7165" s="30" t="s">
        <v>3403</v>
      </c>
      <c r="C7165" s="31" t="s">
        <v>12</v>
      </c>
      <c r="D7165" s="57">
        <v>242.23</v>
      </c>
      <c r="E7165" s="56">
        <v>261.49</v>
      </c>
    </row>
    <row r="7166" spans="1:5" ht="22.5" x14ac:dyDescent="0.25">
      <c r="A7166" s="51">
        <v>95403</v>
      </c>
      <c r="B7166" s="30" t="s">
        <v>3396</v>
      </c>
      <c r="C7166" s="31" t="s">
        <v>13</v>
      </c>
      <c r="D7166" s="57">
        <v>1.92</v>
      </c>
      <c r="E7166" s="56">
        <v>2.08</v>
      </c>
    </row>
    <row r="7167" spans="1:5" ht="22.5" x14ac:dyDescent="0.25">
      <c r="A7167" s="51">
        <v>95417</v>
      </c>
      <c r="B7167" s="30" t="s">
        <v>3405</v>
      </c>
      <c r="C7167" s="31" t="s">
        <v>12</v>
      </c>
      <c r="D7167" s="57">
        <v>254.28</v>
      </c>
      <c r="E7167" s="56">
        <v>274.5</v>
      </c>
    </row>
    <row r="7168" spans="1:5" ht="22.5" x14ac:dyDescent="0.25">
      <c r="A7168" s="51">
        <v>95404</v>
      </c>
      <c r="B7168" s="30" t="s">
        <v>3397</v>
      </c>
      <c r="C7168" s="31" t="s">
        <v>13</v>
      </c>
      <c r="D7168" s="57">
        <v>2.2999999999999998</v>
      </c>
      <c r="E7168" s="56">
        <v>2.48</v>
      </c>
    </row>
    <row r="7169" spans="1:5" ht="22.5" x14ac:dyDescent="0.25">
      <c r="A7169" s="51">
        <v>95418</v>
      </c>
      <c r="B7169" s="30" t="s">
        <v>3406</v>
      </c>
      <c r="C7169" s="31" t="s">
        <v>12</v>
      </c>
      <c r="D7169" s="57">
        <v>303.58</v>
      </c>
      <c r="E7169" s="56">
        <v>327.71</v>
      </c>
    </row>
    <row r="7170" spans="1:5" ht="22.5" x14ac:dyDescent="0.25">
      <c r="A7170" s="51">
        <v>95337</v>
      </c>
      <c r="B7170" s="30" t="s">
        <v>3340</v>
      </c>
      <c r="C7170" s="31" t="s">
        <v>13</v>
      </c>
      <c r="D7170" s="57">
        <v>0.24</v>
      </c>
      <c r="E7170" s="56">
        <v>0.25</v>
      </c>
    </row>
    <row r="7171" spans="1:5" ht="22.5" x14ac:dyDescent="0.25">
      <c r="A7171" s="51">
        <v>101322</v>
      </c>
      <c r="B7171" s="30" t="s">
        <v>3456</v>
      </c>
      <c r="C7171" s="31" t="s">
        <v>12</v>
      </c>
      <c r="D7171" s="57">
        <v>31.73</v>
      </c>
      <c r="E7171" s="56">
        <v>34.26</v>
      </c>
    </row>
    <row r="7172" spans="1:5" ht="22.5" x14ac:dyDescent="0.25">
      <c r="A7172" s="51">
        <v>95338</v>
      </c>
      <c r="B7172" s="30" t="s">
        <v>3341</v>
      </c>
      <c r="C7172" s="31" t="s">
        <v>13</v>
      </c>
      <c r="D7172" s="57">
        <v>0.44</v>
      </c>
      <c r="E7172" s="56">
        <v>0.47</v>
      </c>
    </row>
    <row r="7173" spans="1:5" ht="22.5" x14ac:dyDescent="0.25">
      <c r="A7173" s="51">
        <v>101323</v>
      </c>
      <c r="B7173" s="30" t="s">
        <v>3457</v>
      </c>
      <c r="C7173" s="31" t="s">
        <v>12</v>
      </c>
      <c r="D7173" s="57">
        <v>58.32</v>
      </c>
      <c r="E7173" s="56">
        <v>62.96</v>
      </c>
    </row>
    <row r="7174" spans="1:5" ht="22.5" x14ac:dyDescent="0.25">
      <c r="A7174" s="51">
        <v>102918</v>
      </c>
      <c r="B7174" s="30" t="s">
        <v>6847</v>
      </c>
      <c r="C7174" s="31" t="s">
        <v>13</v>
      </c>
      <c r="D7174" s="57">
        <v>0</v>
      </c>
      <c r="E7174" s="56">
        <v>0</v>
      </c>
    </row>
    <row r="7175" spans="1:5" ht="22.5" x14ac:dyDescent="0.25">
      <c r="A7175" s="51">
        <v>101325</v>
      </c>
      <c r="B7175" s="30" t="s">
        <v>3459</v>
      </c>
      <c r="C7175" s="31" t="s">
        <v>12</v>
      </c>
      <c r="D7175" s="57">
        <v>34.86</v>
      </c>
      <c r="E7175" s="56">
        <v>37.630000000000003</v>
      </c>
    </row>
    <row r="7176" spans="1:5" ht="22.5" x14ac:dyDescent="0.25">
      <c r="A7176" s="51">
        <v>95390</v>
      </c>
      <c r="B7176" s="30" t="s">
        <v>3386</v>
      </c>
      <c r="C7176" s="31" t="s">
        <v>13</v>
      </c>
      <c r="D7176" s="57">
        <v>0.08</v>
      </c>
      <c r="E7176" s="56">
        <v>0.09</v>
      </c>
    </row>
    <row r="7177" spans="1:5" ht="22.5" x14ac:dyDescent="0.25">
      <c r="A7177" s="51">
        <v>101326</v>
      </c>
      <c r="B7177" s="30" t="s">
        <v>3460</v>
      </c>
      <c r="C7177" s="31" t="s">
        <v>12</v>
      </c>
      <c r="D7177" s="57">
        <v>11.28</v>
      </c>
      <c r="E7177" s="56">
        <v>12.17</v>
      </c>
    </row>
    <row r="7178" spans="1:5" ht="22.5" x14ac:dyDescent="0.25">
      <c r="A7178" s="51">
        <v>95340</v>
      </c>
      <c r="B7178" s="30" t="s">
        <v>3343</v>
      </c>
      <c r="C7178" s="31" t="s">
        <v>13</v>
      </c>
      <c r="D7178" s="57">
        <v>0.3</v>
      </c>
      <c r="E7178" s="56">
        <v>0.33</v>
      </c>
    </row>
    <row r="7179" spans="1:5" ht="22.5" x14ac:dyDescent="0.25">
      <c r="A7179" s="51">
        <v>101330</v>
      </c>
      <c r="B7179" s="30" t="s">
        <v>3463</v>
      </c>
      <c r="C7179" s="31" t="s">
        <v>12</v>
      </c>
      <c r="D7179" s="57">
        <v>40.61</v>
      </c>
      <c r="E7179" s="56">
        <v>43.84</v>
      </c>
    </row>
    <row r="7180" spans="1:5" ht="22.5" x14ac:dyDescent="0.25">
      <c r="A7180" s="51">
        <v>101331</v>
      </c>
      <c r="B7180" s="30" t="s">
        <v>3464</v>
      </c>
      <c r="C7180" s="31" t="s">
        <v>12</v>
      </c>
      <c r="D7180" s="57">
        <v>40.61</v>
      </c>
      <c r="E7180" s="56">
        <v>43.84</v>
      </c>
    </row>
    <row r="7181" spans="1:5" ht="22.5" x14ac:dyDescent="0.25">
      <c r="A7181" s="51">
        <v>95341</v>
      </c>
      <c r="B7181" s="30" t="s">
        <v>3344</v>
      </c>
      <c r="C7181" s="31" t="s">
        <v>13</v>
      </c>
      <c r="D7181" s="57">
        <v>0.3</v>
      </c>
      <c r="E7181" s="56">
        <v>0.33</v>
      </c>
    </row>
    <row r="7182" spans="1:5" ht="22.5" x14ac:dyDescent="0.25">
      <c r="A7182" s="51">
        <v>95339</v>
      </c>
      <c r="B7182" s="30" t="s">
        <v>3342</v>
      </c>
      <c r="C7182" s="31" t="s">
        <v>13</v>
      </c>
      <c r="D7182" s="57">
        <v>0.36</v>
      </c>
      <c r="E7182" s="56">
        <v>0.39</v>
      </c>
    </row>
    <row r="7183" spans="1:5" ht="22.5" x14ac:dyDescent="0.25">
      <c r="A7183" s="51">
        <v>101329</v>
      </c>
      <c r="B7183" s="30" t="s">
        <v>3462</v>
      </c>
      <c r="C7183" s="31" t="s">
        <v>12</v>
      </c>
      <c r="D7183" s="57">
        <v>48.2</v>
      </c>
      <c r="E7183" s="56">
        <v>52.03</v>
      </c>
    </row>
    <row r="7184" spans="1:5" ht="22.5" x14ac:dyDescent="0.25">
      <c r="A7184" s="51">
        <v>95342</v>
      </c>
      <c r="B7184" s="30" t="s">
        <v>3345</v>
      </c>
      <c r="C7184" s="31" t="s">
        <v>13</v>
      </c>
      <c r="D7184" s="57">
        <v>0.2</v>
      </c>
      <c r="E7184" s="56">
        <v>0.22</v>
      </c>
    </row>
    <row r="7185" spans="1:5" ht="22.5" x14ac:dyDescent="0.25">
      <c r="A7185" s="51">
        <v>101333</v>
      </c>
      <c r="B7185" s="30" t="s">
        <v>3466</v>
      </c>
      <c r="C7185" s="31" t="s">
        <v>12</v>
      </c>
      <c r="D7185" s="57">
        <v>27.36</v>
      </c>
      <c r="E7185" s="56">
        <v>29.54</v>
      </c>
    </row>
    <row r="7186" spans="1:5" ht="22.5" x14ac:dyDescent="0.25">
      <c r="A7186" s="51">
        <v>100298</v>
      </c>
      <c r="B7186" s="30" t="s">
        <v>3417</v>
      </c>
      <c r="C7186" s="31" t="s">
        <v>13</v>
      </c>
      <c r="D7186" s="57">
        <v>0.57999999999999996</v>
      </c>
      <c r="E7186" s="56">
        <v>0.63</v>
      </c>
    </row>
    <row r="7187" spans="1:5" ht="22.5" x14ac:dyDescent="0.25">
      <c r="A7187" s="51">
        <v>101334</v>
      </c>
      <c r="B7187" s="30" t="s">
        <v>3467</v>
      </c>
      <c r="C7187" s="31" t="s">
        <v>12</v>
      </c>
      <c r="D7187" s="57">
        <v>77.489999999999995</v>
      </c>
      <c r="E7187" s="56">
        <v>83.65</v>
      </c>
    </row>
    <row r="7188" spans="1:5" ht="22.5" x14ac:dyDescent="0.25">
      <c r="A7188" s="51">
        <v>95405</v>
      </c>
      <c r="B7188" s="30" t="s">
        <v>3398</v>
      </c>
      <c r="C7188" s="31" t="s">
        <v>13</v>
      </c>
      <c r="D7188" s="57">
        <v>1.26</v>
      </c>
      <c r="E7188" s="56">
        <v>1.36</v>
      </c>
    </row>
    <row r="7189" spans="1:5" ht="22.5" x14ac:dyDescent="0.25">
      <c r="A7189" s="51">
        <v>95423</v>
      </c>
      <c r="B7189" s="30" t="s">
        <v>3411</v>
      </c>
      <c r="C7189" s="31" t="s">
        <v>12</v>
      </c>
      <c r="D7189" s="57">
        <v>166.49</v>
      </c>
      <c r="E7189" s="56">
        <v>179.73</v>
      </c>
    </row>
    <row r="7190" spans="1:5" ht="22.5" x14ac:dyDescent="0.25">
      <c r="A7190" s="51">
        <v>100295</v>
      </c>
      <c r="B7190" s="30" t="s">
        <v>3416</v>
      </c>
      <c r="C7190" s="31" t="s">
        <v>13</v>
      </c>
      <c r="D7190" s="57">
        <v>0.55000000000000004</v>
      </c>
      <c r="E7190" s="56">
        <v>0.59</v>
      </c>
    </row>
    <row r="7191" spans="1:5" ht="22.5" x14ac:dyDescent="0.25">
      <c r="A7191" s="51">
        <v>101303</v>
      </c>
      <c r="B7191" s="30" t="s">
        <v>3444</v>
      </c>
      <c r="C7191" s="31" t="s">
        <v>12</v>
      </c>
      <c r="D7191" s="57">
        <v>73.09</v>
      </c>
      <c r="E7191" s="56">
        <v>78.900000000000006</v>
      </c>
    </row>
    <row r="7192" spans="1:5" ht="22.5" x14ac:dyDescent="0.25">
      <c r="A7192" s="51">
        <v>95344</v>
      </c>
      <c r="B7192" s="30" t="s">
        <v>3346</v>
      </c>
      <c r="C7192" s="31" t="s">
        <v>13</v>
      </c>
      <c r="D7192" s="57">
        <v>0.17</v>
      </c>
      <c r="E7192" s="56">
        <v>0.19</v>
      </c>
    </row>
    <row r="7193" spans="1:5" ht="22.5" x14ac:dyDescent="0.25">
      <c r="A7193" s="51">
        <v>101308</v>
      </c>
      <c r="B7193" s="30" t="s">
        <v>3447</v>
      </c>
      <c r="C7193" s="31" t="s">
        <v>12</v>
      </c>
      <c r="D7193" s="57">
        <v>23.32</v>
      </c>
      <c r="E7193" s="56">
        <v>25.17</v>
      </c>
    </row>
    <row r="7194" spans="1:5" ht="22.5" x14ac:dyDescent="0.25">
      <c r="A7194" s="51">
        <v>105536</v>
      </c>
      <c r="B7194" s="30" t="s">
        <v>6848</v>
      </c>
      <c r="C7194" s="31" t="s">
        <v>13</v>
      </c>
      <c r="D7194" s="57">
        <v>0</v>
      </c>
      <c r="E7194" s="56">
        <v>0</v>
      </c>
    </row>
    <row r="7195" spans="1:5" ht="22.5" x14ac:dyDescent="0.25">
      <c r="A7195" s="51">
        <v>101320</v>
      </c>
      <c r="B7195" s="30" t="s">
        <v>3455</v>
      </c>
      <c r="C7195" s="31" t="s">
        <v>12</v>
      </c>
      <c r="D7195" s="57">
        <v>17.27</v>
      </c>
      <c r="E7195" s="56">
        <v>18.64</v>
      </c>
    </row>
    <row r="7196" spans="1:5" ht="22.5" x14ac:dyDescent="0.25">
      <c r="A7196" s="51">
        <v>95343</v>
      </c>
      <c r="B7196" s="30" t="s">
        <v>12757</v>
      </c>
      <c r="C7196" s="31" t="s">
        <v>13</v>
      </c>
      <c r="D7196" s="57">
        <v>0.26</v>
      </c>
      <c r="E7196" s="56">
        <v>0.28000000000000003</v>
      </c>
    </row>
    <row r="7197" spans="1:5" ht="22.5" x14ac:dyDescent="0.25">
      <c r="A7197" s="51">
        <v>95345</v>
      </c>
      <c r="B7197" s="30" t="s">
        <v>3347</v>
      </c>
      <c r="C7197" s="31" t="s">
        <v>13</v>
      </c>
      <c r="D7197" s="57">
        <v>0.48</v>
      </c>
      <c r="E7197" s="56">
        <v>0.52</v>
      </c>
    </row>
    <row r="7198" spans="1:5" ht="22.5" x14ac:dyDescent="0.25">
      <c r="A7198" s="51">
        <v>95346</v>
      </c>
      <c r="B7198" s="30" t="s">
        <v>3348</v>
      </c>
      <c r="C7198" s="31" t="s">
        <v>13</v>
      </c>
      <c r="D7198" s="57">
        <v>0.11</v>
      </c>
      <c r="E7198" s="56">
        <v>0.11</v>
      </c>
    </row>
    <row r="7199" spans="1:5" ht="22.5" x14ac:dyDescent="0.25">
      <c r="A7199" s="51">
        <v>101324</v>
      </c>
      <c r="B7199" s="30" t="s">
        <v>3458</v>
      </c>
      <c r="C7199" s="31" t="s">
        <v>12</v>
      </c>
      <c r="D7199" s="57">
        <v>14.53</v>
      </c>
      <c r="E7199" s="56">
        <v>15.69</v>
      </c>
    </row>
    <row r="7200" spans="1:5" ht="22.5" x14ac:dyDescent="0.25">
      <c r="A7200" s="51">
        <v>101328</v>
      </c>
      <c r="B7200" s="30" t="s">
        <v>3461</v>
      </c>
      <c r="C7200" s="31" t="s">
        <v>12</v>
      </c>
      <c r="D7200" s="57">
        <v>17.39</v>
      </c>
      <c r="E7200" s="56">
        <v>18.78</v>
      </c>
    </row>
    <row r="7201" spans="1:5" ht="22.5" x14ac:dyDescent="0.25">
      <c r="A7201" s="51">
        <v>95347</v>
      </c>
      <c r="B7201" s="30" t="s">
        <v>3349</v>
      </c>
      <c r="C7201" s="31" t="s">
        <v>13</v>
      </c>
      <c r="D7201" s="57">
        <v>0.1</v>
      </c>
      <c r="E7201" s="56">
        <v>0.11</v>
      </c>
    </row>
    <row r="7202" spans="1:5" ht="22.5" x14ac:dyDescent="0.25">
      <c r="A7202" s="51">
        <v>95408</v>
      </c>
      <c r="B7202" s="30" t="s">
        <v>12758</v>
      </c>
      <c r="C7202" s="31" t="s">
        <v>12</v>
      </c>
      <c r="D7202" s="57">
        <v>13.98</v>
      </c>
      <c r="E7202" s="56">
        <v>15.09</v>
      </c>
    </row>
    <row r="7203" spans="1:5" ht="22.5" x14ac:dyDescent="0.25">
      <c r="A7203" s="51">
        <v>95348</v>
      </c>
      <c r="B7203" s="30" t="s">
        <v>3350</v>
      </c>
      <c r="C7203" s="31" t="s">
        <v>13</v>
      </c>
      <c r="D7203" s="57">
        <v>0.13</v>
      </c>
      <c r="E7203" s="56">
        <v>0.14000000000000001</v>
      </c>
    </row>
    <row r="7204" spans="1:5" ht="22.5" x14ac:dyDescent="0.25">
      <c r="A7204" s="51">
        <v>101332</v>
      </c>
      <c r="B7204" s="30" t="s">
        <v>3465</v>
      </c>
      <c r="C7204" s="31" t="s">
        <v>12</v>
      </c>
      <c r="D7204" s="57">
        <v>11.71</v>
      </c>
      <c r="E7204" s="56">
        <v>12.64</v>
      </c>
    </row>
    <row r="7205" spans="1:5" ht="22.5" x14ac:dyDescent="0.25">
      <c r="A7205" s="51">
        <v>95349</v>
      </c>
      <c r="B7205" s="30" t="s">
        <v>3351</v>
      </c>
      <c r="C7205" s="31" t="s">
        <v>13</v>
      </c>
      <c r="D7205" s="57">
        <v>0.08</v>
      </c>
      <c r="E7205" s="56">
        <v>0.09</v>
      </c>
    </row>
    <row r="7206" spans="1:5" ht="22.5" x14ac:dyDescent="0.25">
      <c r="A7206" s="51">
        <v>101336</v>
      </c>
      <c r="B7206" s="30" t="s">
        <v>3468</v>
      </c>
      <c r="C7206" s="31" t="s">
        <v>12</v>
      </c>
      <c r="D7206" s="57">
        <v>50.49</v>
      </c>
      <c r="E7206" s="56">
        <v>54.51</v>
      </c>
    </row>
    <row r="7207" spans="1:5" ht="22.5" x14ac:dyDescent="0.25">
      <c r="A7207" s="51">
        <v>95351</v>
      </c>
      <c r="B7207" s="30" t="s">
        <v>3352</v>
      </c>
      <c r="C7207" s="31" t="s">
        <v>13</v>
      </c>
      <c r="D7207" s="57">
        <v>0.38</v>
      </c>
      <c r="E7207" s="56">
        <v>0.41</v>
      </c>
    </row>
    <row r="7208" spans="1:5" ht="22.5" x14ac:dyDescent="0.25">
      <c r="A7208" s="51">
        <v>95352</v>
      </c>
      <c r="B7208" s="30" t="s">
        <v>3353</v>
      </c>
      <c r="C7208" s="31" t="s">
        <v>13</v>
      </c>
      <c r="D7208" s="57">
        <v>0.13</v>
      </c>
      <c r="E7208" s="56">
        <v>0.14000000000000001</v>
      </c>
    </row>
    <row r="7209" spans="1:5" ht="22.5" x14ac:dyDescent="0.25">
      <c r="A7209" s="51">
        <v>101337</v>
      </c>
      <c r="B7209" s="30" t="s">
        <v>3469</v>
      </c>
      <c r="C7209" s="31" t="s">
        <v>12</v>
      </c>
      <c r="D7209" s="57">
        <v>18.25</v>
      </c>
      <c r="E7209" s="56">
        <v>19.7</v>
      </c>
    </row>
    <row r="7210" spans="1:5" ht="22.5" x14ac:dyDescent="0.25">
      <c r="A7210" s="51">
        <v>101338</v>
      </c>
      <c r="B7210" s="30" t="s">
        <v>3470</v>
      </c>
      <c r="C7210" s="31" t="s">
        <v>12</v>
      </c>
      <c r="D7210" s="57">
        <v>17.079999999999998</v>
      </c>
      <c r="E7210" s="56">
        <v>18.43</v>
      </c>
    </row>
    <row r="7211" spans="1:5" ht="22.5" x14ac:dyDescent="0.25">
      <c r="A7211" s="51">
        <v>95354</v>
      </c>
      <c r="B7211" s="30" t="s">
        <v>3354</v>
      </c>
      <c r="C7211" s="31" t="s">
        <v>13</v>
      </c>
      <c r="D7211" s="57">
        <v>0.15</v>
      </c>
      <c r="E7211" s="56">
        <v>0.17</v>
      </c>
    </row>
    <row r="7212" spans="1:5" ht="22.5" x14ac:dyDescent="0.25">
      <c r="A7212" s="51">
        <v>101339</v>
      </c>
      <c r="B7212" s="30" t="s">
        <v>3471</v>
      </c>
      <c r="C7212" s="31" t="s">
        <v>12</v>
      </c>
      <c r="D7212" s="57">
        <v>21.07</v>
      </c>
      <c r="E7212" s="56">
        <v>22.75</v>
      </c>
    </row>
    <row r="7213" spans="1:5" ht="33.75" x14ac:dyDescent="0.25">
      <c r="A7213" s="51">
        <v>101340</v>
      </c>
      <c r="B7213" s="30" t="s">
        <v>3472</v>
      </c>
      <c r="C7213" s="31" t="s">
        <v>12</v>
      </c>
      <c r="D7213" s="57">
        <v>17.04</v>
      </c>
      <c r="E7213" s="56">
        <v>18.39</v>
      </c>
    </row>
    <row r="7214" spans="1:5" ht="33.75" x14ac:dyDescent="0.25">
      <c r="A7214" s="51">
        <v>95389</v>
      </c>
      <c r="B7214" s="30" t="s">
        <v>3385</v>
      </c>
      <c r="C7214" s="31" t="s">
        <v>13</v>
      </c>
      <c r="D7214" s="57">
        <v>0.12</v>
      </c>
      <c r="E7214" s="56">
        <v>0.13</v>
      </c>
    </row>
    <row r="7215" spans="1:5" ht="22.5" x14ac:dyDescent="0.25">
      <c r="A7215" s="51">
        <v>101341</v>
      </c>
      <c r="B7215" s="30" t="s">
        <v>3473</v>
      </c>
      <c r="C7215" s="31" t="s">
        <v>12</v>
      </c>
      <c r="D7215" s="57">
        <v>15.69</v>
      </c>
      <c r="E7215" s="56">
        <v>16.93</v>
      </c>
    </row>
    <row r="7216" spans="1:5" ht="22.5" x14ac:dyDescent="0.25">
      <c r="A7216" s="51">
        <v>95355</v>
      </c>
      <c r="B7216" s="30" t="s">
        <v>3355</v>
      </c>
      <c r="C7216" s="31" t="s">
        <v>13</v>
      </c>
      <c r="D7216" s="57">
        <v>0.11</v>
      </c>
      <c r="E7216" s="56">
        <v>0.12</v>
      </c>
    </row>
    <row r="7217" spans="1:5" ht="22.5" x14ac:dyDescent="0.25">
      <c r="A7217" s="51">
        <v>95356</v>
      </c>
      <c r="B7217" s="30" t="s">
        <v>3356</v>
      </c>
      <c r="C7217" s="31" t="s">
        <v>13</v>
      </c>
      <c r="D7217" s="57">
        <v>0.15</v>
      </c>
      <c r="E7217" s="56">
        <v>0.17</v>
      </c>
    </row>
    <row r="7218" spans="1:5" ht="22.5" x14ac:dyDescent="0.25">
      <c r="A7218" s="51">
        <v>101342</v>
      </c>
      <c r="B7218" s="30" t="s">
        <v>3474</v>
      </c>
      <c r="C7218" s="31" t="s">
        <v>12</v>
      </c>
      <c r="D7218" s="57">
        <v>21.07</v>
      </c>
      <c r="E7218" s="56">
        <v>22.75</v>
      </c>
    </row>
    <row r="7219" spans="1:5" ht="22.5" x14ac:dyDescent="0.25">
      <c r="A7219" s="51">
        <v>95357</v>
      </c>
      <c r="B7219" s="30" t="s">
        <v>3357</v>
      </c>
      <c r="C7219" s="31" t="s">
        <v>13</v>
      </c>
      <c r="D7219" s="57">
        <v>0.24</v>
      </c>
      <c r="E7219" s="56">
        <v>0.25</v>
      </c>
    </row>
    <row r="7220" spans="1:5" ht="22.5" x14ac:dyDescent="0.25">
      <c r="A7220" s="51">
        <v>101343</v>
      </c>
      <c r="B7220" s="30" t="s">
        <v>3475</v>
      </c>
      <c r="C7220" s="31" t="s">
        <v>12</v>
      </c>
      <c r="D7220" s="57">
        <v>31.73</v>
      </c>
      <c r="E7220" s="56">
        <v>34.26</v>
      </c>
    </row>
    <row r="7221" spans="1:5" ht="22.5" x14ac:dyDescent="0.25">
      <c r="A7221" s="51">
        <v>95358</v>
      </c>
      <c r="B7221" s="30" t="s">
        <v>3358</v>
      </c>
      <c r="C7221" s="31" t="s">
        <v>13</v>
      </c>
      <c r="D7221" s="57">
        <v>0.25</v>
      </c>
      <c r="E7221" s="56">
        <v>0.27</v>
      </c>
    </row>
    <row r="7222" spans="1:5" ht="22.5" x14ac:dyDescent="0.25">
      <c r="A7222" s="51">
        <v>101344</v>
      </c>
      <c r="B7222" s="30" t="s">
        <v>3476</v>
      </c>
      <c r="C7222" s="31" t="s">
        <v>12</v>
      </c>
      <c r="D7222" s="57">
        <v>33.57</v>
      </c>
      <c r="E7222" s="56">
        <v>36.229999999999997</v>
      </c>
    </row>
    <row r="7223" spans="1:5" ht="22.5" x14ac:dyDescent="0.25">
      <c r="A7223" s="51">
        <v>95359</v>
      </c>
      <c r="B7223" s="30" t="s">
        <v>3359</v>
      </c>
      <c r="C7223" s="31" t="s">
        <v>13</v>
      </c>
      <c r="D7223" s="57">
        <v>0.4</v>
      </c>
      <c r="E7223" s="56">
        <v>0.43</v>
      </c>
    </row>
    <row r="7224" spans="1:5" ht="22.5" x14ac:dyDescent="0.25">
      <c r="A7224" s="51">
        <v>101345</v>
      </c>
      <c r="B7224" s="30" t="s">
        <v>3477</v>
      </c>
      <c r="C7224" s="31" t="s">
        <v>12</v>
      </c>
      <c r="D7224" s="57">
        <v>53.55</v>
      </c>
      <c r="E7224" s="56">
        <v>57.8</v>
      </c>
    </row>
    <row r="7225" spans="1:5" ht="22.5" x14ac:dyDescent="0.25">
      <c r="A7225" s="51">
        <v>101346</v>
      </c>
      <c r="B7225" s="30" t="s">
        <v>3478</v>
      </c>
      <c r="C7225" s="31" t="s">
        <v>12</v>
      </c>
      <c r="D7225" s="57">
        <v>25.65</v>
      </c>
      <c r="E7225" s="56">
        <v>27.69</v>
      </c>
    </row>
    <row r="7226" spans="1:5" ht="22.5" x14ac:dyDescent="0.25">
      <c r="A7226" s="51">
        <v>101347</v>
      </c>
      <c r="B7226" s="30" t="s">
        <v>3479</v>
      </c>
      <c r="C7226" s="31" t="s">
        <v>12</v>
      </c>
      <c r="D7226" s="57">
        <v>27.83</v>
      </c>
      <c r="E7226" s="56">
        <v>30.05</v>
      </c>
    </row>
    <row r="7227" spans="1:5" ht="22.5" x14ac:dyDescent="0.25">
      <c r="A7227" s="51">
        <v>95361</v>
      </c>
      <c r="B7227" s="30" t="s">
        <v>3361</v>
      </c>
      <c r="C7227" s="31" t="s">
        <v>13</v>
      </c>
      <c r="D7227" s="57">
        <v>0.12</v>
      </c>
      <c r="E7227" s="56">
        <v>0.13</v>
      </c>
    </row>
    <row r="7228" spans="1:5" ht="22.5" x14ac:dyDescent="0.25">
      <c r="A7228" s="51">
        <v>101348</v>
      </c>
      <c r="B7228" s="30" t="s">
        <v>3480</v>
      </c>
      <c r="C7228" s="31" t="s">
        <v>12</v>
      </c>
      <c r="D7228" s="57">
        <v>17.04</v>
      </c>
      <c r="E7228" s="56">
        <v>18.39</v>
      </c>
    </row>
    <row r="7229" spans="1:5" ht="22.5" x14ac:dyDescent="0.25">
      <c r="A7229" s="51">
        <v>101349</v>
      </c>
      <c r="B7229" s="30" t="s">
        <v>3481</v>
      </c>
      <c r="C7229" s="31" t="s">
        <v>12</v>
      </c>
      <c r="D7229" s="57">
        <v>25.26</v>
      </c>
      <c r="E7229" s="56">
        <v>27.26</v>
      </c>
    </row>
    <row r="7230" spans="1:5" ht="22.5" x14ac:dyDescent="0.25">
      <c r="A7230" s="51">
        <v>95362</v>
      </c>
      <c r="B7230" s="30" t="s">
        <v>3362</v>
      </c>
      <c r="C7230" s="31" t="s">
        <v>13</v>
      </c>
      <c r="D7230" s="57">
        <v>0.19</v>
      </c>
      <c r="E7230" s="56">
        <v>0.2</v>
      </c>
    </row>
    <row r="7231" spans="1:5" ht="22.5" x14ac:dyDescent="0.25">
      <c r="A7231" s="51">
        <v>95363</v>
      </c>
      <c r="B7231" s="30" t="s">
        <v>3363</v>
      </c>
      <c r="C7231" s="31" t="s">
        <v>13</v>
      </c>
      <c r="D7231" s="57">
        <v>0.19</v>
      </c>
      <c r="E7231" s="56">
        <v>0.2</v>
      </c>
    </row>
    <row r="7232" spans="1:5" ht="22.5" x14ac:dyDescent="0.25">
      <c r="A7232" s="51">
        <v>101350</v>
      </c>
      <c r="B7232" s="30" t="s">
        <v>3482</v>
      </c>
      <c r="C7232" s="31" t="s">
        <v>12</v>
      </c>
      <c r="D7232" s="57">
        <v>25.26</v>
      </c>
      <c r="E7232" s="56">
        <v>27.26</v>
      </c>
    </row>
    <row r="7233" spans="1:5" ht="22.5" x14ac:dyDescent="0.25">
      <c r="A7233" s="51">
        <v>95360</v>
      </c>
      <c r="B7233" s="30" t="s">
        <v>3360</v>
      </c>
      <c r="C7233" s="31" t="s">
        <v>13</v>
      </c>
      <c r="D7233" s="57">
        <v>0.21</v>
      </c>
      <c r="E7233" s="56">
        <v>0.22</v>
      </c>
    </row>
    <row r="7234" spans="1:5" ht="22.5" x14ac:dyDescent="0.25">
      <c r="A7234" s="51">
        <v>101351</v>
      </c>
      <c r="B7234" s="30" t="s">
        <v>3483</v>
      </c>
      <c r="C7234" s="31" t="s">
        <v>12</v>
      </c>
      <c r="D7234" s="57">
        <v>21.07</v>
      </c>
      <c r="E7234" s="56">
        <v>22.75</v>
      </c>
    </row>
    <row r="7235" spans="1:5" ht="22.5" x14ac:dyDescent="0.25">
      <c r="A7235" s="51">
        <v>95365</v>
      </c>
      <c r="B7235" s="30" t="s">
        <v>3365</v>
      </c>
      <c r="C7235" s="31" t="s">
        <v>13</v>
      </c>
      <c r="D7235" s="57">
        <v>0.15</v>
      </c>
      <c r="E7235" s="56">
        <v>0.17</v>
      </c>
    </row>
    <row r="7236" spans="1:5" ht="33.75" x14ac:dyDescent="0.25">
      <c r="A7236" s="51">
        <v>101352</v>
      </c>
      <c r="B7236" s="30" t="s">
        <v>3484</v>
      </c>
      <c r="C7236" s="31" t="s">
        <v>12</v>
      </c>
      <c r="D7236" s="57">
        <v>21.07</v>
      </c>
      <c r="E7236" s="56">
        <v>22.75</v>
      </c>
    </row>
    <row r="7237" spans="1:5" ht="22.5" x14ac:dyDescent="0.25">
      <c r="A7237" s="51">
        <v>95364</v>
      </c>
      <c r="B7237" s="30" t="s">
        <v>3364</v>
      </c>
      <c r="C7237" s="31" t="s">
        <v>13</v>
      </c>
      <c r="D7237" s="57">
        <v>0.15</v>
      </c>
      <c r="E7237" s="56">
        <v>0.17</v>
      </c>
    </row>
    <row r="7238" spans="1:5" ht="22.5" x14ac:dyDescent="0.25">
      <c r="A7238" s="51">
        <v>95366</v>
      </c>
      <c r="B7238" s="30" t="s">
        <v>3366</v>
      </c>
      <c r="C7238" s="31" t="s">
        <v>13</v>
      </c>
      <c r="D7238" s="57">
        <v>0.15</v>
      </c>
      <c r="E7238" s="56">
        <v>0.16</v>
      </c>
    </row>
    <row r="7239" spans="1:5" ht="22.5" x14ac:dyDescent="0.25">
      <c r="A7239" s="51">
        <v>101353</v>
      </c>
      <c r="B7239" s="30" t="s">
        <v>3485</v>
      </c>
      <c r="C7239" s="31" t="s">
        <v>12</v>
      </c>
      <c r="D7239" s="57">
        <v>20.3</v>
      </c>
      <c r="E7239" s="56">
        <v>21.91</v>
      </c>
    </row>
    <row r="7240" spans="1:5" ht="22.5" x14ac:dyDescent="0.25">
      <c r="A7240" s="51">
        <v>95367</v>
      </c>
      <c r="B7240" s="30" t="s">
        <v>3367</v>
      </c>
      <c r="C7240" s="31" t="s">
        <v>13</v>
      </c>
      <c r="D7240" s="57">
        <v>0.19</v>
      </c>
      <c r="E7240" s="56">
        <v>0.2</v>
      </c>
    </row>
    <row r="7241" spans="1:5" ht="33.75" x14ac:dyDescent="0.25">
      <c r="A7241" s="51">
        <v>101355</v>
      </c>
      <c r="B7241" s="30" t="s">
        <v>3486</v>
      </c>
      <c r="C7241" s="31" t="s">
        <v>12</v>
      </c>
      <c r="D7241" s="57">
        <v>25.26</v>
      </c>
      <c r="E7241" s="56">
        <v>27.26</v>
      </c>
    </row>
    <row r="7242" spans="1:5" ht="22.5" x14ac:dyDescent="0.25">
      <c r="A7242" s="51">
        <v>95368</v>
      </c>
      <c r="B7242" s="30" t="s">
        <v>3368</v>
      </c>
      <c r="C7242" s="31" t="s">
        <v>13</v>
      </c>
      <c r="D7242" s="57">
        <v>0.19</v>
      </c>
      <c r="E7242" s="56">
        <v>0.21</v>
      </c>
    </row>
    <row r="7243" spans="1:5" ht="22.5" x14ac:dyDescent="0.25">
      <c r="A7243" s="51">
        <v>95369</v>
      </c>
      <c r="B7243" s="30" t="s">
        <v>3369</v>
      </c>
      <c r="C7243" s="31" t="s">
        <v>13</v>
      </c>
      <c r="D7243" s="57">
        <v>0.12</v>
      </c>
      <c r="E7243" s="56">
        <v>0.13</v>
      </c>
    </row>
    <row r="7244" spans="1:5" ht="22.5" x14ac:dyDescent="0.25">
      <c r="A7244" s="51">
        <v>95370</v>
      </c>
      <c r="B7244" s="30" t="s">
        <v>3370</v>
      </c>
      <c r="C7244" s="31" t="s">
        <v>13</v>
      </c>
      <c r="D7244" s="57">
        <v>0.3</v>
      </c>
      <c r="E7244" s="56">
        <v>0.33</v>
      </c>
    </row>
    <row r="7245" spans="1:5" ht="22.5" x14ac:dyDescent="0.25">
      <c r="A7245" s="51">
        <v>101356</v>
      </c>
      <c r="B7245" s="30" t="s">
        <v>3487</v>
      </c>
      <c r="C7245" s="31" t="s">
        <v>12</v>
      </c>
      <c r="D7245" s="57">
        <v>40.61</v>
      </c>
      <c r="E7245" s="56">
        <v>43.84</v>
      </c>
    </row>
    <row r="7246" spans="1:5" ht="22.5" x14ac:dyDescent="0.25">
      <c r="A7246" s="51">
        <v>95371</v>
      </c>
      <c r="B7246" s="30" t="s">
        <v>3371</v>
      </c>
      <c r="C7246" s="31" t="s">
        <v>13</v>
      </c>
      <c r="D7246" s="57">
        <v>0.44</v>
      </c>
      <c r="E7246" s="56">
        <v>0.47</v>
      </c>
    </row>
    <row r="7247" spans="1:5" ht="22.5" x14ac:dyDescent="0.25">
      <c r="A7247" s="51">
        <v>101357</v>
      </c>
      <c r="B7247" s="30" t="s">
        <v>3488</v>
      </c>
      <c r="C7247" s="31" t="s">
        <v>12</v>
      </c>
      <c r="D7247" s="57">
        <v>58.32</v>
      </c>
      <c r="E7247" s="56">
        <v>62.96</v>
      </c>
    </row>
    <row r="7248" spans="1:5" ht="22.5" x14ac:dyDescent="0.25">
      <c r="A7248" s="51">
        <v>95372</v>
      </c>
      <c r="B7248" s="30" t="s">
        <v>3372</v>
      </c>
      <c r="C7248" s="31" t="s">
        <v>13</v>
      </c>
      <c r="D7248" s="57">
        <v>0.3</v>
      </c>
      <c r="E7248" s="56">
        <v>0.33</v>
      </c>
    </row>
    <row r="7249" spans="1:5" ht="22.5" x14ac:dyDescent="0.25">
      <c r="A7249" s="51">
        <v>101358</v>
      </c>
      <c r="B7249" s="30" t="s">
        <v>3489</v>
      </c>
      <c r="C7249" s="31" t="s">
        <v>12</v>
      </c>
      <c r="D7249" s="57">
        <v>40.61</v>
      </c>
      <c r="E7249" s="56">
        <v>43.84</v>
      </c>
    </row>
    <row r="7250" spans="1:5" ht="22.5" x14ac:dyDescent="0.25">
      <c r="A7250" s="51">
        <v>95373</v>
      </c>
      <c r="B7250" s="30" t="s">
        <v>3373</v>
      </c>
      <c r="C7250" s="31" t="s">
        <v>13</v>
      </c>
      <c r="D7250" s="57">
        <v>0.28999999999999998</v>
      </c>
      <c r="E7250" s="56">
        <v>0.32</v>
      </c>
    </row>
    <row r="7251" spans="1:5" ht="22.5" x14ac:dyDescent="0.25">
      <c r="A7251" s="51">
        <v>101359</v>
      </c>
      <c r="B7251" s="30" t="s">
        <v>3490</v>
      </c>
      <c r="C7251" s="31" t="s">
        <v>12</v>
      </c>
      <c r="D7251" s="57">
        <v>39.43</v>
      </c>
      <c r="E7251" s="56">
        <v>42.57</v>
      </c>
    </row>
    <row r="7252" spans="1:5" ht="22.5" x14ac:dyDescent="0.25">
      <c r="A7252" s="51">
        <v>101360</v>
      </c>
      <c r="B7252" s="30" t="s">
        <v>3491</v>
      </c>
      <c r="C7252" s="31" t="s">
        <v>12</v>
      </c>
      <c r="D7252" s="57">
        <v>40.61</v>
      </c>
      <c r="E7252" s="56">
        <v>43.84</v>
      </c>
    </row>
    <row r="7253" spans="1:5" ht="22.5" x14ac:dyDescent="0.25">
      <c r="A7253" s="51">
        <v>95374</v>
      </c>
      <c r="B7253" s="30" t="s">
        <v>3374</v>
      </c>
      <c r="C7253" s="31" t="s">
        <v>13</v>
      </c>
      <c r="D7253" s="57">
        <v>0.3</v>
      </c>
      <c r="E7253" s="56">
        <v>0.33</v>
      </c>
    </row>
    <row r="7254" spans="1:5" ht="22.5" x14ac:dyDescent="0.25">
      <c r="A7254" s="51">
        <v>95375</v>
      </c>
      <c r="B7254" s="30" t="s">
        <v>3375</v>
      </c>
      <c r="C7254" s="31" t="s">
        <v>13</v>
      </c>
      <c r="D7254" s="57">
        <v>0.24</v>
      </c>
      <c r="E7254" s="56">
        <v>0.26</v>
      </c>
    </row>
    <row r="7255" spans="1:5" ht="22.5" x14ac:dyDescent="0.25">
      <c r="A7255" s="51">
        <v>101361</v>
      </c>
      <c r="B7255" s="30" t="s">
        <v>3492</v>
      </c>
      <c r="C7255" s="31" t="s">
        <v>12</v>
      </c>
      <c r="D7255" s="57">
        <v>32.880000000000003</v>
      </c>
      <c r="E7255" s="56">
        <v>35.49</v>
      </c>
    </row>
    <row r="7256" spans="1:5" ht="22.5" x14ac:dyDescent="0.25">
      <c r="A7256" s="51">
        <v>95376</v>
      </c>
      <c r="B7256" s="30" t="s">
        <v>3376</v>
      </c>
      <c r="C7256" s="31" t="s">
        <v>13</v>
      </c>
      <c r="D7256" s="57">
        <v>0.1</v>
      </c>
      <c r="E7256" s="56">
        <v>0.11</v>
      </c>
    </row>
    <row r="7257" spans="1:5" ht="22.5" x14ac:dyDescent="0.25">
      <c r="A7257" s="51">
        <v>95377</v>
      </c>
      <c r="B7257" s="30" t="s">
        <v>3377</v>
      </c>
      <c r="C7257" s="31" t="s">
        <v>13</v>
      </c>
      <c r="D7257" s="57">
        <v>0.24</v>
      </c>
      <c r="E7257" s="56">
        <v>0.25</v>
      </c>
    </row>
    <row r="7258" spans="1:5" ht="22.5" x14ac:dyDescent="0.25">
      <c r="A7258" s="51">
        <v>101363</v>
      </c>
      <c r="B7258" s="30" t="s">
        <v>3493</v>
      </c>
      <c r="C7258" s="31" t="s">
        <v>12</v>
      </c>
      <c r="D7258" s="57">
        <v>31.73</v>
      </c>
      <c r="E7258" s="56">
        <v>34.26</v>
      </c>
    </row>
    <row r="7259" spans="1:5" ht="22.5" x14ac:dyDescent="0.25">
      <c r="A7259" s="51">
        <v>95378</v>
      </c>
      <c r="B7259" s="30" t="s">
        <v>3378</v>
      </c>
      <c r="C7259" s="31" t="s">
        <v>13</v>
      </c>
      <c r="D7259" s="57">
        <v>0.33</v>
      </c>
      <c r="E7259" s="56">
        <v>0.35</v>
      </c>
    </row>
    <row r="7260" spans="1:5" ht="22.5" x14ac:dyDescent="0.25">
      <c r="A7260" s="51">
        <v>101364</v>
      </c>
      <c r="B7260" s="30" t="s">
        <v>3494</v>
      </c>
      <c r="C7260" s="31" t="s">
        <v>12</v>
      </c>
      <c r="D7260" s="57">
        <v>43.88</v>
      </c>
      <c r="E7260" s="56">
        <v>47.37</v>
      </c>
    </row>
    <row r="7261" spans="1:5" ht="22.5" x14ac:dyDescent="0.25">
      <c r="A7261" s="51">
        <v>95379</v>
      </c>
      <c r="B7261" s="30" t="s">
        <v>3379</v>
      </c>
      <c r="C7261" s="31" t="s">
        <v>13</v>
      </c>
      <c r="D7261" s="57">
        <v>0.24</v>
      </c>
      <c r="E7261" s="56">
        <v>0.25</v>
      </c>
    </row>
    <row r="7262" spans="1:5" ht="22.5" x14ac:dyDescent="0.25">
      <c r="A7262" s="51">
        <v>101365</v>
      </c>
      <c r="B7262" s="30" t="s">
        <v>3495</v>
      </c>
      <c r="C7262" s="31" t="s">
        <v>12</v>
      </c>
      <c r="D7262" s="57">
        <v>31.73</v>
      </c>
      <c r="E7262" s="56">
        <v>34.26</v>
      </c>
    </row>
    <row r="7263" spans="1:5" ht="22.5" x14ac:dyDescent="0.25">
      <c r="A7263" s="51">
        <v>95380</v>
      </c>
      <c r="B7263" s="30" t="s">
        <v>12759</v>
      </c>
      <c r="C7263" s="31" t="s">
        <v>13</v>
      </c>
      <c r="D7263" s="57">
        <v>0.28000000000000003</v>
      </c>
      <c r="E7263" s="56">
        <v>0.3</v>
      </c>
    </row>
    <row r="7264" spans="1:5" ht="22.5" x14ac:dyDescent="0.25">
      <c r="A7264" s="51">
        <v>101366</v>
      </c>
      <c r="B7264" s="30" t="s">
        <v>3496</v>
      </c>
      <c r="C7264" s="31" t="s">
        <v>12</v>
      </c>
      <c r="D7264" s="57">
        <v>37.29</v>
      </c>
      <c r="E7264" s="56">
        <v>40.25</v>
      </c>
    </row>
    <row r="7265" spans="1:5" ht="22.5" x14ac:dyDescent="0.25">
      <c r="A7265" s="51">
        <v>100535</v>
      </c>
      <c r="B7265" s="30" t="s">
        <v>3426</v>
      </c>
      <c r="C7265" s="31" t="s">
        <v>13</v>
      </c>
      <c r="D7265" s="57">
        <v>0.41</v>
      </c>
      <c r="E7265" s="56">
        <v>0.44</v>
      </c>
    </row>
    <row r="7266" spans="1:5" ht="22.5" x14ac:dyDescent="0.25">
      <c r="A7266" s="51">
        <v>100536</v>
      </c>
      <c r="B7266" s="30" t="s">
        <v>3427</v>
      </c>
      <c r="C7266" s="31" t="s">
        <v>12</v>
      </c>
      <c r="D7266" s="57">
        <v>54.4</v>
      </c>
      <c r="E7266" s="56">
        <v>58.72</v>
      </c>
    </row>
    <row r="7267" spans="1:5" ht="22.5" x14ac:dyDescent="0.25">
      <c r="A7267" s="51">
        <v>101368</v>
      </c>
      <c r="B7267" s="30" t="s">
        <v>3497</v>
      </c>
      <c r="C7267" s="31" t="s">
        <v>12</v>
      </c>
      <c r="D7267" s="57">
        <v>30.09</v>
      </c>
      <c r="E7267" s="56">
        <v>32.49</v>
      </c>
    </row>
    <row r="7268" spans="1:5" ht="22.5" x14ac:dyDescent="0.25">
      <c r="A7268" s="51">
        <v>101369</v>
      </c>
      <c r="B7268" s="30" t="s">
        <v>3498</v>
      </c>
      <c r="C7268" s="31" t="s">
        <v>12</v>
      </c>
      <c r="D7268" s="57">
        <v>47.82</v>
      </c>
      <c r="E7268" s="56">
        <v>51.63</v>
      </c>
    </row>
    <row r="7269" spans="1:5" ht="22.5" x14ac:dyDescent="0.25">
      <c r="A7269" s="51">
        <v>95385</v>
      </c>
      <c r="B7269" s="30" t="s">
        <v>3382</v>
      </c>
      <c r="C7269" s="31" t="s">
        <v>13</v>
      </c>
      <c r="D7269" s="57">
        <v>0.23</v>
      </c>
      <c r="E7269" s="56">
        <v>0.25</v>
      </c>
    </row>
    <row r="7270" spans="1:5" ht="22.5" x14ac:dyDescent="0.25">
      <c r="A7270" s="51">
        <v>101370</v>
      </c>
      <c r="B7270" s="30" t="s">
        <v>3499</v>
      </c>
      <c r="C7270" s="31" t="s">
        <v>12</v>
      </c>
      <c r="D7270" s="57">
        <v>31.35</v>
      </c>
      <c r="E7270" s="56">
        <v>33.85</v>
      </c>
    </row>
    <row r="7271" spans="1:5" ht="22.5" x14ac:dyDescent="0.25">
      <c r="A7271" s="51">
        <v>95406</v>
      </c>
      <c r="B7271" s="30" t="s">
        <v>3399</v>
      </c>
      <c r="C7271" s="31" t="s">
        <v>13</v>
      </c>
      <c r="D7271" s="57">
        <v>0.24</v>
      </c>
      <c r="E7271" s="56">
        <v>0.26</v>
      </c>
    </row>
    <row r="7272" spans="1:5" ht="22.5" x14ac:dyDescent="0.25">
      <c r="A7272" s="51">
        <v>95424</v>
      </c>
      <c r="B7272" s="30" t="s">
        <v>3412</v>
      </c>
      <c r="C7272" s="31" t="s">
        <v>12</v>
      </c>
      <c r="D7272" s="57">
        <v>31.83</v>
      </c>
      <c r="E7272" s="56">
        <v>34.36</v>
      </c>
    </row>
    <row r="7273" spans="1:5" ht="22.5" x14ac:dyDescent="0.25">
      <c r="A7273" s="51">
        <v>95386</v>
      </c>
      <c r="B7273" s="30" t="s">
        <v>3383</v>
      </c>
      <c r="C7273" s="31" t="s">
        <v>13</v>
      </c>
      <c r="D7273" s="57">
        <v>0.21</v>
      </c>
      <c r="E7273" s="56">
        <v>0.22</v>
      </c>
    </row>
    <row r="7274" spans="1:5" ht="22.5" x14ac:dyDescent="0.25">
      <c r="A7274" s="51">
        <v>95383</v>
      </c>
      <c r="B7274" s="30" t="s">
        <v>3380</v>
      </c>
      <c r="C7274" s="31" t="s">
        <v>13</v>
      </c>
      <c r="D7274" s="57">
        <v>0.22</v>
      </c>
      <c r="E7274" s="56">
        <v>0.24</v>
      </c>
    </row>
    <row r="7275" spans="1:5" ht="22.5" x14ac:dyDescent="0.25">
      <c r="A7275" s="51">
        <v>95384</v>
      </c>
      <c r="B7275" s="30" t="s">
        <v>3381</v>
      </c>
      <c r="C7275" s="31" t="s">
        <v>13</v>
      </c>
      <c r="D7275" s="57">
        <v>0.36</v>
      </c>
      <c r="E7275" s="56">
        <v>0.39</v>
      </c>
    </row>
    <row r="7276" spans="1:5" ht="22.5" x14ac:dyDescent="0.25">
      <c r="A7276" s="51">
        <v>100299</v>
      </c>
      <c r="B7276" s="30" t="s">
        <v>3418</v>
      </c>
      <c r="C7276" s="31" t="s">
        <v>13</v>
      </c>
      <c r="D7276" s="57">
        <v>0.47</v>
      </c>
      <c r="E7276" s="56">
        <v>0.5</v>
      </c>
    </row>
    <row r="7277" spans="1:5" ht="22.5" x14ac:dyDescent="0.25">
      <c r="A7277" s="51">
        <v>100315</v>
      </c>
      <c r="B7277" s="30" t="s">
        <v>3424</v>
      </c>
      <c r="C7277" s="31" t="s">
        <v>12</v>
      </c>
      <c r="D7277" s="57">
        <v>62.17</v>
      </c>
      <c r="E7277" s="56">
        <v>67.12</v>
      </c>
    </row>
    <row r="7278" spans="1:5" ht="22.5" x14ac:dyDescent="0.25">
      <c r="A7278" s="51">
        <v>95387</v>
      </c>
      <c r="B7278" s="30" t="s">
        <v>3384</v>
      </c>
      <c r="C7278" s="31" t="s">
        <v>13</v>
      </c>
      <c r="D7278" s="57">
        <v>0.23</v>
      </c>
      <c r="E7278" s="56">
        <v>0.25</v>
      </c>
    </row>
    <row r="7279" spans="1:5" ht="22.5" x14ac:dyDescent="0.25">
      <c r="A7279" s="51">
        <v>101371</v>
      </c>
      <c r="B7279" s="30" t="s">
        <v>3500</v>
      </c>
      <c r="C7279" s="31" t="s">
        <v>12</v>
      </c>
      <c r="D7279" s="57">
        <v>30.89</v>
      </c>
      <c r="E7279" s="56">
        <v>33.35</v>
      </c>
    </row>
    <row r="7280" spans="1:5" ht="22.5" x14ac:dyDescent="0.25">
      <c r="A7280" s="51">
        <v>100288</v>
      </c>
      <c r="B7280" s="30" t="s">
        <v>3413</v>
      </c>
      <c r="C7280" s="31" t="s">
        <v>13</v>
      </c>
      <c r="D7280" s="57">
        <v>0.08</v>
      </c>
      <c r="E7280" s="56">
        <v>0.08</v>
      </c>
    </row>
    <row r="7281" spans="1:5" ht="22.5" x14ac:dyDescent="0.25">
      <c r="A7281" s="51">
        <v>101372</v>
      </c>
      <c r="B7281" s="30" t="s">
        <v>3501</v>
      </c>
      <c r="C7281" s="31" t="s">
        <v>12</v>
      </c>
      <c r="D7281" s="57">
        <v>10.83</v>
      </c>
      <c r="E7281" s="56">
        <v>11.69</v>
      </c>
    </row>
    <row r="7282" spans="1:5" x14ac:dyDescent="0.25">
      <c r="A7282" s="51">
        <v>90775</v>
      </c>
      <c r="B7282" s="30" t="s">
        <v>3306</v>
      </c>
      <c r="C7282" s="31" t="s">
        <v>13</v>
      </c>
      <c r="D7282" s="57">
        <v>27.57</v>
      </c>
      <c r="E7282" s="56">
        <v>29.3</v>
      </c>
    </row>
    <row r="7283" spans="1:5" x14ac:dyDescent="0.25">
      <c r="A7283" s="51">
        <v>93561</v>
      </c>
      <c r="B7283" s="30" t="s">
        <v>3306</v>
      </c>
      <c r="C7283" s="31" t="s">
        <v>12</v>
      </c>
      <c r="D7283" s="57">
        <v>4761.49</v>
      </c>
      <c r="E7283" s="56">
        <v>5064.1899999999996</v>
      </c>
    </row>
    <row r="7284" spans="1:5" x14ac:dyDescent="0.25">
      <c r="A7284" s="51">
        <v>88264</v>
      </c>
      <c r="B7284" s="30" t="s">
        <v>3256</v>
      </c>
      <c r="C7284" s="31" t="s">
        <v>13</v>
      </c>
      <c r="D7284" s="57">
        <v>28.69</v>
      </c>
      <c r="E7284" s="56">
        <v>30.42</v>
      </c>
    </row>
    <row r="7285" spans="1:5" x14ac:dyDescent="0.25">
      <c r="A7285" s="51">
        <v>101399</v>
      </c>
      <c r="B7285" s="30" t="s">
        <v>3256</v>
      </c>
      <c r="C7285" s="31" t="s">
        <v>12</v>
      </c>
      <c r="D7285" s="57">
        <v>4829.0200000000004</v>
      </c>
      <c r="E7285" s="56">
        <v>5119.38</v>
      </c>
    </row>
    <row r="7286" spans="1:5" x14ac:dyDescent="0.25">
      <c r="A7286" s="51">
        <v>88266</v>
      </c>
      <c r="B7286" s="30" t="s">
        <v>3257</v>
      </c>
      <c r="C7286" s="31" t="s">
        <v>13</v>
      </c>
      <c r="D7286" s="57">
        <v>29.87</v>
      </c>
      <c r="E7286" s="56">
        <v>31.68</v>
      </c>
    </row>
    <row r="7287" spans="1:5" x14ac:dyDescent="0.25">
      <c r="A7287" s="51">
        <v>101401</v>
      </c>
      <c r="B7287" s="30" t="s">
        <v>3257</v>
      </c>
      <c r="C7287" s="31" t="s">
        <v>12</v>
      </c>
      <c r="D7287" s="57">
        <v>5053.45</v>
      </c>
      <c r="E7287" s="56">
        <v>5361.67</v>
      </c>
    </row>
    <row r="7288" spans="1:5" ht="22.5" x14ac:dyDescent="0.25">
      <c r="A7288" s="51">
        <v>88267</v>
      </c>
      <c r="B7288" s="30" t="s">
        <v>58</v>
      </c>
      <c r="C7288" s="31" t="s">
        <v>13</v>
      </c>
      <c r="D7288" s="57">
        <v>27.77</v>
      </c>
      <c r="E7288" s="56">
        <v>29.46</v>
      </c>
    </row>
    <row r="7289" spans="1:5" ht="22.5" x14ac:dyDescent="0.25">
      <c r="A7289" s="51">
        <v>101402</v>
      </c>
      <c r="B7289" s="30" t="s">
        <v>58</v>
      </c>
      <c r="C7289" s="31" t="s">
        <v>12</v>
      </c>
      <c r="D7289" s="57">
        <v>4742.5200000000004</v>
      </c>
      <c r="E7289" s="56">
        <v>5032.88</v>
      </c>
    </row>
    <row r="7290" spans="1:5" x14ac:dyDescent="0.25">
      <c r="A7290" s="51">
        <v>90776</v>
      </c>
      <c r="B7290" s="30" t="s">
        <v>3307</v>
      </c>
      <c r="C7290" s="31" t="s">
        <v>13</v>
      </c>
      <c r="D7290" s="57">
        <v>45.27</v>
      </c>
      <c r="E7290" s="56">
        <v>48.38</v>
      </c>
    </row>
    <row r="7291" spans="1:5" x14ac:dyDescent="0.25">
      <c r="A7291" s="51">
        <v>93572</v>
      </c>
      <c r="B7291" s="30" t="s">
        <v>14</v>
      </c>
      <c r="C7291" s="31" t="s">
        <v>12</v>
      </c>
      <c r="D7291" s="57">
        <v>7730.38</v>
      </c>
      <c r="E7291" s="56">
        <v>8261.61</v>
      </c>
    </row>
    <row r="7292" spans="1:5" ht="22.5" x14ac:dyDescent="0.25">
      <c r="A7292" s="51">
        <v>90777</v>
      </c>
      <c r="B7292" s="30" t="s">
        <v>3308</v>
      </c>
      <c r="C7292" s="31" t="s">
        <v>13</v>
      </c>
      <c r="D7292" s="57">
        <v>131.69</v>
      </c>
      <c r="E7292" s="56">
        <v>141.74</v>
      </c>
    </row>
    <row r="7293" spans="1:5" ht="22.5" x14ac:dyDescent="0.25">
      <c r="A7293" s="51">
        <v>93565</v>
      </c>
      <c r="B7293" s="30" t="s">
        <v>3308</v>
      </c>
      <c r="C7293" s="31" t="s">
        <v>12</v>
      </c>
      <c r="D7293" s="57">
        <v>22676.23</v>
      </c>
      <c r="E7293" s="56">
        <v>24408.2</v>
      </c>
    </row>
    <row r="7294" spans="1:5" ht="22.5" x14ac:dyDescent="0.25">
      <c r="A7294" s="51">
        <v>90778</v>
      </c>
      <c r="B7294" s="30" t="s">
        <v>15</v>
      </c>
      <c r="C7294" s="31" t="s">
        <v>13</v>
      </c>
      <c r="D7294" s="57">
        <v>137.97</v>
      </c>
      <c r="E7294" s="56">
        <v>148.51</v>
      </c>
    </row>
    <row r="7295" spans="1:5" ht="22.5" x14ac:dyDescent="0.25">
      <c r="A7295" s="51">
        <v>93567</v>
      </c>
      <c r="B7295" s="30" t="s">
        <v>15</v>
      </c>
      <c r="C7295" s="31" t="s">
        <v>12</v>
      </c>
      <c r="D7295" s="57">
        <v>23759.439999999999</v>
      </c>
      <c r="E7295" s="56">
        <v>25577.53</v>
      </c>
    </row>
    <row r="7296" spans="1:5" ht="22.5" x14ac:dyDescent="0.25">
      <c r="A7296" s="51">
        <v>90779</v>
      </c>
      <c r="B7296" s="30" t="s">
        <v>3309</v>
      </c>
      <c r="C7296" s="31" t="s">
        <v>13</v>
      </c>
      <c r="D7296" s="57">
        <v>163.69999999999999</v>
      </c>
      <c r="E7296" s="56">
        <v>176.28</v>
      </c>
    </row>
    <row r="7297" spans="1:5" ht="22.5" x14ac:dyDescent="0.25">
      <c r="A7297" s="51">
        <v>93568</v>
      </c>
      <c r="B7297" s="30" t="s">
        <v>3309</v>
      </c>
      <c r="C7297" s="31" t="s">
        <v>12</v>
      </c>
      <c r="D7297" s="57">
        <v>28192.91</v>
      </c>
      <c r="E7297" s="56">
        <v>30363.49</v>
      </c>
    </row>
    <row r="7298" spans="1:5" x14ac:dyDescent="0.25">
      <c r="A7298" s="51">
        <v>88269</v>
      </c>
      <c r="B7298" s="30" t="s">
        <v>3258</v>
      </c>
      <c r="C7298" s="31" t="s">
        <v>13</v>
      </c>
      <c r="D7298" s="57">
        <v>28.09</v>
      </c>
      <c r="E7298" s="56">
        <v>29.76</v>
      </c>
    </row>
    <row r="7299" spans="1:5" x14ac:dyDescent="0.25">
      <c r="A7299" s="51">
        <v>101407</v>
      </c>
      <c r="B7299" s="30" t="s">
        <v>3258</v>
      </c>
      <c r="C7299" s="31" t="s">
        <v>12</v>
      </c>
      <c r="D7299" s="57">
        <v>4816.12</v>
      </c>
      <c r="E7299" s="56">
        <v>5106.4799999999996</v>
      </c>
    </row>
    <row r="7300" spans="1:5" x14ac:dyDescent="0.25">
      <c r="A7300" s="51">
        <v>88270</v>
      </c>
      <c r="B7300" s="30" t="s">
        <v>3259</v>
      </c>
      <c r="C7300" s="31" t="s">
        <v>13</v>
      </c>
      <c r="D7300" s="57">
        <v>28.29</v>
      </c>
      <c r="E7300" s="56">
        <v>29.98</v>
      </c>
    </row>
    <row r="7301" spans="1:5" x14ac:dyDescent="0.25">
      <c r="A7301" s="51">
        <v>101408</v>
      </c>
      <c r="B7301" s="30" t="s">
        <v>3259</v>
      </c>
      <c r="C7301" s="31" t="s">
        <v>12</v>
      </c>
      <c r="D7301" s="57">
        <v>4816.12</v>
      </c>
      <c r="E7301" s="56">
        <v>5106.4799999999996</v>
      </c>
    </row>
    <row r="7302" spans="1:5" x14ac:dyDescent="0.25">
      <c r="A7302" s="51">
        <v>102919</v>
      </c>
      <c r="B7302" s="30" t="s">
        <v>6849</v>
      </c>
      <c r="C7302" s="31" t="s">
        <v>13</v>
      </c>
      <c r="D7302" s="57">
        <v>0</v>
      </c>
      <c r="E7302" s="56">
        <v>0</v>
      </c>
    </row>
    <row r="7303" spans="1:5" x14ac:dyDescent="0.25">
      <c r="A7303" s="51">
        <v>101409</v>
      </c>
      <c r="B7303" s="30" t="s">
        <v>3514</v>
      </c>
      <c r="C7303" s="31" t="s">
        <v>12</v>
      </c>
      <c r="D7303" s="57">
        <v>4112.0600000000004</v>
      </c>
      <c r="E7303" s="56">
        <v>4361.3500000000004</v>
      </c>
    </row>
    <row r="7304" spans="1:5" x14ac:dyDescent="0.25">
      <c r="A7304" s="51">
        <v>88441</v>
      </c>
      <c r="B7304" s="30" t="s">
        <v>3299</v>
      </c>
      <c r="C7304" s="31" t="s">
        <v>13</v>
      </c>
      <c r="D7304" s="57">
        <v>23.88</v>
      </c>
      <c r="E7304" s="56">
        <v>25.22</v>
      </c>
    </row>
    <row r="7305" spans="1:5" x14ac:dyDescent="0.25">
      <c r="A7305" s="51">
        <v>101410</v>
      </c>
      <c r="B7305" s="30" t="s">
        <v>3299</v>
      </c>
      <c r="C7305" s="31" t="s">
        <v>12</v>
      </c>
      <c r="D7305" s="57">
        <v>4109.7700000000004</v>
      </c>
      <c r="E7305" s="56">
        <v>4343.9799999999996</v>
      </c>
    </row>
    <row r="7306" spans="1:5" x14ac:dyDescent="0.25">
      <c r="A7306" s="51">
        <v>88272</v>
      </c>
      <c r="B7306" s="30" t="s">
        <v>3260</v>
      </c>
      <c r="C7306" s="31" t="s">
        <v>13</v>
      </c>
      <c r="D7306" s="57">
        <v>28.98</v>
      </c>
      <c r="E7306" s="56">
        <v>30.62</v>
      </c>
    </row>
    <row r="7307" spans="1:5" x14ac:dyDescent="0.25">
      <c r="A7307" s="51">
        <v>88273</v>
      </c>
      <c r="B7307" s="30" t="s">
        <v>3261</v>
      </c>
      <c r="C7307" s="31" t="s">
        <v>13</v>
      </c>
      <c r="D7307" s="57">
        <v>27.77</v>
      </c>
      <c r="E7307" s="56">
        <v>29.46</v>
      </c>
    </row>
    <row r="7308" spans="1:5" x14ac:dyDescent="0.25">
      <c r="A7308" s="51">
        <v>101413</v>
      </c>
      <c r="B7308" s="30" t="s">
        <v>3261</v>
      </c>
      <c r="C7308" s="31" t="s">
        <v>12</v>
      </c>
      <c r="D7308" s="57">
        <v>4754.67</v>
      </c>
      <c r="E7308" s="56">
        <v>5045.03</v>
      </c>
    </row>
    <row r="7309" spans="1:5" x14ac:dyDescent="0.25">
      <c r="A7309" s="51">
        <v>101414</v>
      </c>
      <c r="B7309" s="30" t="s">
        <v>3516</v>
      </c>
      <c r="C7309" s="31" t="s">
        <v>12</v>
      </c>
      <c r="D7309" s="57">
        <v>4816.12</v>
      </c>
      <c r="E7309" s="56">
        <v>5106.4799999999996</v>
      </c>
    </row>
    <row r="7310" spans="1:5" x14ac:dyDescent="0.25">
      <c r="A7310" s="51">
        <v>88274</v>
      </c>
      <c r="B7310" s="30" t="s">
        <v>3262</v>
      </c>
      <c r="C7310" s="31" t="s">
        <v>13</v>
      </c>
      <c r="D7310" s="57">
        <v>28.15</v>
      </c>
      <c r="E7310" s="56">
        <v>29.84</v>
      </c>
    </row>
    <row r="7311" spans="1:5" x14ac:dyDescent="0.25">
      <c r="A7311" s="51">
        <v>101412</v>
      </c>
      <c r="B7311" s="30" t="s">
        <v>3515</v>
      </c>
      <c r="C7311" s="31" t="s">
        <v>12</v>
      </c>
      <c r="D7311" s="57">
        <v>4941.6000000000004</v>
      </c>
      <c r="E7311" s="56">
        <v>5224.66</v>
      </c>
    </row>
    <row r="7312" spans="1:5" ht="22.5" x14ac:dyDescent="0.25">
      <c r="A7312" s="51">
        <v>101415</v>
      </c>
      <c r="B7312" s="30" t="s">
        <v>3517</v>
      </c>
      <c r="C7312" s="31" t="s">
        <v>12</v>
      </c>
      <c r="D7312" s="57">
        <v>5348.58</v>
      </c>
      <c r="E7312" s="56">
        <v>5696.18</v>
      </c>
    </row>
    <row r="7313" spans="1:5" x14ac:dyDescent="0.25">
      <c r="A7313" s="51">
        <v>100308</v>
      </c>
      <c r="B7313" s="30" t="s">
        <v>3422</v>
      </c>
      <c r="C7313" s="31" t="s">
        <v>13</v>
      </c>
      <c r="D7313" s="57">
        <v>28.9</v>
      </c>
      <c r="E7313" s="56">
        <v>30.64</v>
      </c>
    </row>
    <row r="7314" spans="1:5" x14ac:dyDescent="0.25">
      <c r="A7314" s="51">
        <v>101416</v>
      </c>
      <c r="B7314" s="30" t="s">
        <v>3422</v>
      </c>
      <c r="C7314" s="31" t="s">
        <v>12</v>
      </c>
      <c r="D7314" s="57">
        <v>4898.83</v>
      </c>
      <c r="E7314" s="56">
        <v>5194.75</v>
      </c>
    </row>
    <row r="7315" spans="1:5" ht="22.5" x14ac:dyDescent="0.25">
      <c r="A7315" s="51">
        <v>88275</v>
      </c>
      <c r="B7315" s="30" t="s">
        <v>3263</v>
      </c>
      <c r="C7315" s="31" t="s">
        <v>13</v>
      </c>
      <c r="D7315" s="57">
        <v>31.02</v>
      </c>
      <c r="E7315" s="56">
        <v>33.020000000000003</v>
      </c>
    </row>
    <row r="7316" spans="1:5" x14ac:dyDescent="0.25">
      <c r="A7316" s="51">
        <v>90780</v>
      </c>
      <c r="B7316" s="30" t="s">
        <v>3310</v>
      </c>
      <c r="C7316" s="31" t="s">
        <v>13</v>
      </c>
      <c r="D7316" s="57">
        <v>67.12</v>
      </c>
      <c r="E7316" s="56">
        <v>71.959999999999994</v>
      </c>
    </row>
    <row r="7317" spans="1:5" x14ac:dyDescent="0.25">
      <c r="A7317" s="51">
        <v>94295</v>
      </c>
      <c r="B7317" s="30" t="s">
        <v>3310</v>
      </c>
      <c r="C7317" s="31" t="s">
        <v>12</v>
      </c>
      <c r="D7317" s="57">
        <v>11474.12</v>
      </c>
      <c r="E7317" s="56">
        <v>12303.01</v>
      </c>
    </row>
    <row r="7318" spans="1:5" ht="22.5" x14ac:dyDescent="0.25">
      <c r="A7318" s="51">
        <v>88277</v>
      </c>
      <c r="B7318" s="30" t="s">
        <v>3264</v>
      </c>
      <c r="C7318" s="31" t="s">
        <v>13</v>
      </c>
      <c r="D7318" s="57">
        <v>24.02</v>
      </c>
      <c r="E7318" s="56">
        <v>25.46</v>
      </c>
    </row>
    <row r="7319" spans="1:5" ht="22.5" x14ac:dyDescent="0.25">
      <c r="A7319" s="51">
        <v>100307</v>
      </c>
      <c r="B7319" s="30" t="s">
        <v>3421</v>
      </c>
      <c r="C7319" s="31" t="s">
        <v>13</v>
      </c>
      <c r="D7319" s="57">
        <v>25.55</v>
      </c>
      <c r="E7319" s="56">
        <v>27.02</v>
      </c>
    </row>
    <row r="7320" spans="1:5" ht="22.5" x14ac:dyDescent="0.25">
      <c r="A7320" s="51">
        <v>101417</v>
      </c>
      <c r="B7320" s="30" t="s">
        <v>3421</v>
      </c>
      <c r="C7320" s="31" t="s">
        <v>12</v>
      </c>
      <c r="D7320" s="57">
        <v>4320.87</v>
      </c>
      <c r="E7320" s="56">
        <v>4570.83</v>
      </c>
    </row>
    <row r="7321" spans="1:5" ht="22.5" x14ac:dyDescent="0.25">
      <c r="A7321" s="51">
        <v>88278</v>
      </c>
      <c r="B7321" s="30" t="s">
        <v>3518</v>
      </c>
      <c r="C7321" s="31" t="s">
        <v>13</v>
      </c>
      <c r="D7321" s="57">
        <v>21.34</v>
      </c>
      <c r="E7321" s="56">
        <v>22.58</v>
      </c>
    </row>
    <row r="7322" spans="1:5" ht="22.5" x14ac:dyDescent="0.25">
      <c r="A7322" s="51">
        <v>101418</v>
      </c>
      <c r="B7322" s="30" t="s">
        <v>3518</v>
      </c>
      <c r="C7322" s="31" t="s">
        <v>12</v>
      </c>
      <c r="D7322" s="57">
        <v>3660.73</v>
      </c>
      <c r="E7322" s="56">
        <v>3874.14</v>
      </c>
    </row>
    <row r="7323" spans="1:5" ht="22.5" x14ac:dyDescent="0.25">
      <c r="A7323" s="51">
        <v>105535</v>
      </c>
      <c r="B7323" s="30" t="s">
        <v>6850</v>
      </c>
      <c r="C7323" s="31" t="s">
        <v>13</v>
      </c>
      <c r="D7323" s="57">
        <v>0</v>
      </c>
      <c r="E7323" s="56">
        <v>0</v>
      </c>
    </row>
    <row r="7324" spans="1:5" x14ac:dyDescent="0.25">
      <c r="A7324" s="51">
        <v>101419</v>
      </c>
      <c r="B7324" s="30" t="s">
        <v>3519</v>
      </c>
      <c r="C7324" s="31" t="s">
        <v>12</v>
      </c>
      <c r="D7324" s="57">
        <v>3935.88</v>
      </c>
      <c r="E7324" s="56">
        <v>4155.2299999999996</v>
      </c>
    </row>
    <row r="7325" spans="1:5" x14ac:dyDescent="0.25">
      <c r="A7325" s="51">
        <v>88279</v>
      </c>
      <c r="B7325" s="30" t="s">
        <v>13295</v>
      </c>
      <c r="C7325" s="31" t="s">
        <v>13</v>
      </c>
      <c r="D7325" s="57">
        <v>23.29</v>
      </c>
      <c r="E7325" s="56">
        <v>24.59</v>
      </c>
    </row>
    <row r="7326" spans="1:5" x14ac:dyDescent="0.25">
      <c r="A7326" s="51">
        <v>88281</v>
      </c>
      <c r="B7326" s="30" t="s">
        <v>3265</v>
      </c>
      <c r="C7326" s="31" t="s">
        <v>13</v>
      </c>
      <c r="D7326" s="57">
        <v>27.65</v>
      </c>
      <c r="E7326" s="56">
        <v>29.37</v>
      </c>
    </row>
    <row r="7327" spans="1:5" x14ac:dyDescent="0.25">
      <c r="A7327" s="51">
        <v>93558</v>
      </c>
      <c r="B7327" s="30" t="s">
        <v>3312</v>
      </c>
      <c r="C7327" s="31" t="s">
        <v>12</v>
      </c>
      <c r="D7327" s="57">
        <v>4628.72</v>
      </c>
      <c r="E7327" s="56">
        <v>4919.08</v>
      </c>
    </row>
    <row r="7328" spans="1:5" ht="22.5" x14ac:dyDescent="0.25">
      <c r="A7328" s="51">
        <v>101420</v>
      </c>
      <c r="B7328" s="30" t="s">
        <v>3520</v>
      </c>
      <c r="C7328" s="31" t="s">
        <v>12</v>
      </c>
      <c r="D7328" s="57">
        <v>4771.8900000000003</v>
      </c>
      <c r="E7328" s="56">
        <v>5073.6400000000003</v>
      </c>
    </row>
    <row r="7329" spans="1:5" ht="22.5" x14ac:dyDescent="0.25">
      <c r="A7329" s="51">
        <v>101421</v>
      </c>
      <c r="B7329" s="30" t="s">
        <v>3521</v>
      </c>
      <c r="C7329" s="31" t="s">
        <v>12</v>
      </c>
      <c r="D7329" s="57">
        <v>5519.18</v>
      </c>
      <c r="E7329" s="56">
        <v>5880.35</v>
      </c>
    </row>
    <row r="7330" spans="1:5" x14ac:dyDescent="0.25">
      <c r="A7330" s="51">
        <v>88282</v>
      </c>
      <c r="B7330" s="30" t="s">
        <v>3266</v>
      </c>
      <c r="C7330" s="31" t="s">
        <v>13</v>
      </c>
      <c r="D7330" s="57">
        <v>26.82</v>
      </c>
      <c r="E7330" s="56">
        <v>28.49</v>
      </c>
    </row>
    <row r="7331" spans="1:5" ht="22.5" x14ac:dyDescent="0.25">
      <c r="A7331" s="51">
        <v>88283</v>
      </c>
      <c r="B7331" s="30" t="s">
        <v>3267</v>
      </c>
      <c r="C7331" s="31" t="s">
        <v>13</v>
      </c>
      <c r="D7331" s="57">
        <v>31.94</v>
      </c>
      <c r="E7331" s="56">
        <v>34.020000000000003</v>
      </c>
    </row>
    <row r="7332" spans="1:5" ht="22.5" x14ac:dyDescent="0.25">
      <c r="A7332" s="51">
        <v>101422</v>
      </c>
      <c r="B7332" s="30" t="s">
        <v>3522</v>
      </c>
      <c r="C7332" s="31" t="s">
        <v>12</v>
      </c>
      <c r="D7332" s="57">
        <v>4036.11</v>
      </c>
      <c r="E7332" s="56">
        <v>4279.3599999999997</v>
      </c>
    </row>
    <row r="7333" spans="1:5" x14ac:dyDescent="0.25">
      <c r="A7333" s="51">
        <v>88284</v>
      </c>
      <c r="B7333" s="30" t="s">
        <v>4432</v>
      </c>
      <c r="C7333" s="31" t="s">
        <v>13</v>
      </c>
      <c r="D7333" s="57">
        <v>23.4</v>
      </c>
      <c r="E7333" s="56">
        <v>24.8</v>
      </c>
    </row>
    <row r="7334" spans="1:5" ht="22.5" x14ac:dyDescent="0.25">
      <c r="A7334" s="51">
        <v>101424</v>
      </c>
      <c r="B7334" s="30" t="s">
        <v>3523</v>
      </c>
      <c r="C7334" s="31" t="s">
        <v>12</v>
      </c>
      <c r="D7334" s="57">
        <v>5071.9799999999996</v>
      </c>
      <c r="E7334" s="56">
        <v>5397.59</v>
      </c>
    </row>
    <row r="7335" spans="1:5" ht="22.5" x14ac:dyDescent="0.25">
      <c r="A7335" s="51">
        <v>88286</v>
      </c>
      <c r="B7335" s="30" t="s">
        <v>3268</v>
      </c>
      <c r="C7335" s="31" t="s">
        <v>13</v>
      </c>
      <c r="D7335" s="57">
        <v>29.63</v>
      </c>
      <c r="E7335" s="56">
        <v>31.52</v>
      </c>
    </row>
    <row r="7336" spans="1:5" x14ac:dyDescent="0.25">
      <c r="A7336" s="51">
        <v>88288</v>
      </c>
      <c r="B7336" s="30" t="s">
        <v>3269</v>
      </c>
      <c r="C7336" s="31" t="s">
        <v>13</v>
      </c>
      <c r="D7336" s="57">
        <v>22.5</v>
      </c>
      <c r="E7336" s="56">
        <v>23.83</v>
      </c>
    </row>
    <row r="7337" spans="1:5" x14ac:dyDescent="0.25">
      <c r="A7337" s="51">
        <v>101425</v>
      </c>
      <c r="B7337" s="30" t="s">
        <v>3269</v>
      </c>
      <c r="C7337" s="31" t="s">
        <v>12</v>
      </c>
      <c r="D7337" s="57">
        <v>3870.49</v>
      </c>
      <c r="E7337" s="56">
        <v>4102.34</v>
      </c>
    </row>
    <row r="7338" spans="1:5" x14ac:dyDescent="0.25">
      <c r="A7338" s="51">
        <v>101426</v>
      </c>
      <c r="B7338" s="30" t="s">
        <v>3524</v>
      </c>
      <c r="C7338" s="31" t="s">
        <v>12</v>
      </c>
      <c r="D7338" s="57">
        <v>3705.25</v>
      </c>
      <c r="E7338" s="56">
        <v>3922.2</v>
      </c>
    </row>
    <row r="7339" spans="1:5" ht="22.5" x14ac:dyDescent="0.25">
      <c r="A7339" s="51">
        <v>88291</v>
      </c>
      <c r="B7339" s="30" t="s">
        <v>3270</v>
      </c>
      <c r="C7339" s="31" t="s">
        <v>13</v>
      </c>
      <c r="D7339" s="57">
        <v>25.24</v>
      </c>
      <c r="E7339" s="56">
        <v>26.79</v>
      </c>
    </row>
    <row r="7340" spans="1:5" ht="22.5" x14ac:dyDescent="0.25">
      <c r="A7340" s="51">
        <v>101427</v>
      </c>
      <c r="B7340" s="30" t="s">
        <v>3270</v>
      </c>
      <c r="C7340" s="31" t="s">
        <v>12</v>
      </c>
      <c r="D7340" s="57">
        <v>4343.71</v>
      </c>
      <c r="E7340" s="56">
        <v>4611.42</v>
      </c>
    </row>
    <row r="7341" spans="1:5" ht="22.5" x14ac:dyDescent="0.25">
      <c r="A7341" s="51">
        <v>101428</v>
      </c>
      <c r="B7341" s="30" t="s">
        <v>3525</v>
      </c>
      <c r="C7341" s="31" t="s">
        <v>12</v>
      </c>
      <c r="D7341" s="57">
        <v>3699.31</v>
      </c>
      <c r="E7341" s="56">
        <v>3915.78</v>
      </c>
    </row>
    <row r="7342" spans="1:5" ht="22.5" x14ac:dyDescent="0.25">
      <c r="A7342" s="51">
        <v>88377</v>
      </c>
      <c r="B7342" s="30" t="s">
        <v>3298</v>
      </c>
      <c r="C7342" s="31" t="s">
        <v>13</v>
      </c>
      <c r="D7342" s="57">
        <v>21.51</v>
      </c>
      <c r="E7342" s="56">
        <v>22.76</v>
      </c>
    </row>
    <row r="7343" spans="1:5" ht="22.5" x14ac:dyDescent="0.25">
      <c r="A7343" s="51">
        <v>101429</v>
      </c>
      <c r="B7343" s="30" t="s">
        <v>3526</v>
      </c>
      <c r="C7343" s="31" t="s">
        <v>12</v>
      </c>
      <c r="D7343" s="57">
        <v>3483.28</v>
      </c>
      <c r="E7343" s="56">
        <v>3682.58</v>
      </c>
    </row>
    <row r="7344" spans="1:5" ht="22.5" x14ac:dyDescent="0.25">
      <c r="A7344" s="51">
        <v>88292</v>
      </c>
      <c r="B7344" s="30" t="s">
        <v>3271</v>
      </c>
      <c r="C7344" s="31" t="s">
        <v>13</v>
      </c>
      <c r="D7344" s="57">
        <v>20.27</v>
      </c>
      <c r="E7344" s="56">
        <v>21.42</v>
      </c>
    </row>
    <row r="7345" spans="1:5" ht="22.5" x14ac:dyDescent="0.25">
      <c r="A7345" s="51">
        <v>88293</v>
      </c>
      <c r="B7345" s="30" t="s">
        <v>3272</v>
      </c>
      <c r="C7345" s="31" t="s">
        <v>13</v>
      </c>
      <c r="D7345" s="57">
        <v>25.24</v>
      </c>
      <c r="E7345" s="56">
        <v>26.79</v>
      </c>
    </row>
    <row r="7346" spans="1:5" ht="22.5" x14ac:dyDescent="0.25">
      <c r="A7346" s="51">
        <v>101430</v>
      </c>
      <c r="B7346" s="30" t="s">
        <v>3527</v>
      </c>
      <c r="C7346" s="31" t="s">
        <v>12</v>
      </c>
      <c r="D7346" s="57">
        <v>4343.71</v>
      </c>
      <c r="E7346" s="56">
        <v>4611.42</v>
      </c>
    </row>
    <row r="7347" spans="1:5" x14ac:dyDescent="0.25">
      <c r="A7347" s="51">
        <v>88294</v>
      </c>
      <c r="B7347" s="30" t="s">
        <v>3273</v>
      </c>
      <c r="C7347" s="31" t="s">
        <v>13</v>
      </c>
      <c r="D7347" s="57">
        <v>26.96</v>
      </c>
      <c r="E7347" s="56">
        <v>28.63</v>
      </c>
    </row>
    <row r="7348" spans="1:5" x14ac:dyDescent="0.25">
      <c r="A7348" s="51">
        <v>101431</v>
      </c>
      <c r="B7348" s="30" t="s">
        <v>3273</v>
      </c>
      <c r="C7348" s="31" t="s">
        <v>12</v>
      </c>
      <c r="D7348" s="57">
        <v>4628.72</v>
      </c>
      <c r="E7348" s="56">
        <v>4919.08</v>
      </c>
    </row>
    <row r="7349" spans="1:5" x14ac:dyDescent="0.25">
      <c r="A7349" s="51">
        <v>88295</v>
      </c>
      <c r="B7349" s="30" t="s">
        <v>3274</v>
      </c>
      <c r="C7349" s="31" t="s">
        <v>13</v>
      </c>
      <c r="D7349" s="57">
        <v>21.64</v>
      </c>
      <c r="E7349" s="56">
        <v>22.9</v>
      </c>
    </row>
    <row r="7350" spans="1:5" ht="22.5" x14ac:dyDescent="0.25">
      <c r="A7350" s="51">
        <v>101432</v>
      </c>
      <c r="B7350" s="30" t="s">
        <v>3528</v>
      </c>
      <c r="C7350" s="31" t="s">
        <v>12</v>
      </c>
      <c r="D7350" s="57">
        <v>3699.31</v>
      </c>
      <c r="E7350" s="56">
        <v>3915.78</v>
      </c>
    </row>
    <row r="7351" spans="1:5" x14ac:dyDescent="0.25">
      <c r="A7351" s="51">
        <v>88296</v>
      </c>
      <c r="B7351" s="30" t="s">
        <v>3275</v>
      </c>
      <c r="C7351" s="31" t="s">
        <v>13</v>
      </c>
      <c r="D7351" s="57">
        <v>31.06</v>
      </c>
      <c r="E7351" s="56">
        <v>33.06</v>
      </c>
    </row>
    <row r="7352" spans="1:5" x14ac:dyDescent="0.25">
      <c r="A7352" s="51">
        <v>101433</v>
      </c>
      <c r="B7352" s="30" t="s">
        <v>3275</v>
      </c>
      <c r="C7352" s="31" t="s">
        <v>12</v>
      </c>
      <c r="D7352" s="57">
        <v>5319.79</v>
      </c>
      <c r="E7352" s="56">
        <v>5665.1</v>
      </c>
    </row>
    <row r="7353" spans="1:5" ht="22.5" x14ac:dyDescent="0.25">
      <c r="A7353" s="51">
        <v>101434</v>
      </c>
      <c r="B7353" s="30" t="s">
        <v>3529</v>
      </c>
      <c r="C7353" s="31" t="s">
        <v>12</v>
      </c>
      <c r="D7353" s="57">
        <v>3929.34</v>
      </c>
      <c r="E7353" s="56">
        <v>4164.1099999999997</v>
      </c>
    </row>
    <row r="7354" spans="1:5" ht="22.5" x14ac:dyDescent="0.25">
      <c r="A7354" s="51">
        <v>88298</v>
      </c>
      <c r="B7354" s="30" t="s">
        <v>3277</v>
      </c>
      <c r="C7354" s="31" t="s">
        <v>13</v>
      </c>
      <c r="D7354" s="57">
        <v>21.51</v>
      </c>
      <c r="E7354" s="56">
        <v>22.76</v>
      </c>
    </row>
    <row r="7355" spans="1:5" ht="22.5" x14ac:dyDescent="0.25">
      <c r="A7355" s="51">
        <v>101436</v>
      </c>
      <c r="B7355" s="30" t="s">
        <v>3277</v>
      </c>
      <c r="C7355" s="31" t="s">
        <v>12</v>
      </c>
      <c r="D7355" s="57">
        <v>3699.31</v>
      </c>
      <c r="E7355" s="56">
        <v>3915.78</v>
      </c>
    </row>
    <row r="7356" spans="1:5" x14ac:dyDescent="0.25">
      <c r="A7356" s="51">
        <v>101437</v>
      </c>
      <c r="B7356" s="30" t="s">
        <v>3531</v>
      </c>
      <c r="C7356" s="31" t="s">
        <v>12</v>
      </c>
      <c r="D7356" s="57">
        <v>5012</v>
      </c>
      <c r="E7356" s="56">
        <v>5332.84</v>
      </c>
    </row>
    <row r="7357" spans="1:5" x14ac:dyDescent="0.25">
      <c r="A7357" s="51">
        <v>88299</v>
      </c>
      <c r="B7357" s="30" t="s">
        <v>3278</v>
      </c>
      <c r="C7357" s="31" t="s">
        <v>13</v>
      </c>
      <c r="D7357" s="57">
        <v>29.1</v>
      </c>
      <c r="E7357" s="56">
        <v>30.94</v>
      </c>
    </row>
    <row r="7358" spans="1:5" ht="22.5" x14ac:dyDescent="0.25">
      <c r="A7358" s="51">
        <v>88300</v>
      </c>
      <c r="B7358" s="30" t="s">
        <v>3279</v>
      </c>
      <c r="C7358" s="31" t="s">
        <v>13</v>
      </c>
      <c r="D7358" s="57">
        <v>29.1</v>
      </c>
      <c r="E7358" s="56">
        <v>30.94</v>
      </c>
    </row>
    <row r="7359" spans="1:5" ht="22.5" x14ac:dyDescent="0.25">
      <c r="A7359" s="51">
        <v>101438</v>
      </c>
      <c r="B7359" s="30" t="s">
        <v>3279</v>
      </c>
      <c r="C7359" s="31" t="s">
        <v>12</v>
      </c>
      <c r="D7359" s="57">
        <v>5012</v>
      </c>
      <c r="E7359" s="56">
        <v>5332.84</v>
      </c>
    </row>
    <row r="7360" spans="1:5" ht="22.5" x14ac:dyDescent="0.25">
      <c r="A7360" s="51">
        <v>88297</v>
      </c>
      <c r="B7360" s="30" t="s">
        <v>3276</v>
      </c>
      <c r="C7360" s="31" t="s">
        <v>13</v>
      </c>
      <c r="D7360" s="57">
        <v>24.37</v>
      </c>
      <c r="E7360" s="56">
        <v>25.83</v>
      </c>
    </row>
    <row r="7361" spans="1:5" ht="22.5" x14ac:dyDescent="0.25">
      <c r="A7361" s="51">
        <v>101435</v>
      </c>
      <c r="B7361" s="30" t="s">
        <v>3530</v>
      </c>
      <c r="C7361" s="31" t="s">
        <v>12</v>
      </c>
      <c r="D7361" s="57">
        <v>4180.2</v>
      </c>
      <c r="E7361" s="56">
        <v>4434.91</v>
      </c>
    </row>
    <row r="7362" spans="1:5" ht="22.5" x14ac:dyDescent="0.25">
      <c r="A7362" s="51">
        <v>101440</v>
      </c>
      <c r="B7362" s="30" t="s">
        <v>3532</v>
      </c>
      <c r="C7362" s="31" t="s">
        <v>12</v>
      </c>
      <c r="D7362" s="57">
        <v>4343.71</v>
      </c>
      <c r="E7362" s="56">
        <v>4611.42</v>
      </c>
    </row>
    <row r="7363" spans="1:5" x14ac:dyDescent="0.25">
      <c r="A7363" s="51">
        <v>88302</v>
      </c>
      <c r="B7363" s="30" t="s">
        <v>3281</v>
      </c>
      <c r="C7363" s="31" t="s">
        <v>13</v>
      </c>
      <c r="D7363" s="57">
        <v>25.24</v>
      </c>
      <c r="E7363" s="56">
        <v>26.79</v>
      </c>
    </row>
    <row r="7364" spans="1:5" ht="22.5" x14ac:dyDescent="0.25">
      <c r="A7364" s="51">
        <v>88301</v>
      </c>
      <c r="B7364" s="30" t="s">
        <v>3280</v>
      </c>
      <c r="C7364" s="31" t="s">
        <v>13</v>
      </c>
      <c r="D7364" s="57">
        <v>25.24</v>
      </c>
      <c r="E7364" s="56">
        <v>26.79</v>
      </c>
    </row>
    <row r="7365" spans="1:5" ht="22.5" x14ac:dyDescent="0.25">
      <c r="A7365" s="51">
        <v>101439</v>
      </c>
      <c r="B7365" s="30" t="s">
        <v>3280</v>
      </c>
      <c r="C7365" s="31" t="s">
        <v>12</v>
      </c>
      <c r="D7365" s="57">
        <v>4343.71</v>
      </c>
      <c r="E7365" s="56">
        <v>4611.42</v>
      </c>
    </row>
    <row r="7366" spans="1:5" ht="22.5" x14ac:dyDescent="0.25">
      <c r="A7366" s="51">
        <v>88303</v>
      </c>
      <c r="B7366" s="30" t="s">
        <v>3282</v>
      </c>
      <c r="C7366" s="31" t="s">
        <v>13</v>
      </c>
      <c r="D7366" s="57">
        <v>24.53</v>
      </c>
      <c r="E7366" s="56">
        <v>26.01</v>
      </c>
    </row>
    <row r="7367" spans="1:5" ht="22.5" x14ac:dyDescent="0.25">
      <c r="A7367" s="51">
        <v>101441</v>
      </c>
      <c r="B7367" s="30" t="s">
        <v>3282</v>
      </c>
      <c r="C7367" s="31" t="s">
        <v>12</v>
      </c>
      <c r="D7367" s="57">
        <v>4219.57</v>
      </c>
      <c r="E7367" s="56">
        <v>4477.41</v>
      </c>
    </row>
    <row r="7368" spans="1:5" ht="22.5" x14ac:dyDescent="0.25">
      <c r="A7368" s="51">
        <v>88304</v>
      </c>
      <c r="B7368" s="30" t="s">
        <v>3283</v>
      </c>
      <c r="C7368" s="31" t="s">
        <v>13</v>
      </c>
      <c r="D7368" s="57">
        <v>29.1</v>
      </c>
      <c r="E7368" s="56">
        <v>30.94</v>
      </c>
    </row>
    <row r="7369" spans="1:5" ht="22.5" x14ac:dyDescent="0.25">
      <c r="A7369" s="51">
        <v>101443</v>
      </c>
      <c r="B7369" s="30" t="s">
        <v>3283</v>
      </c>
      <c r="C7369" s="31" t="s">
        <v>12</v>
      </c>
      <c r="D7369" s="57">
        <v>5012</v>
      </c>
      <c r="E7369" s="56">
        <v>5332.84</v>
      </c>
    </row>
    <row r="7370" spans="1:5" ht="22.5" x14ac:dyDescent="0.25">
      <c r="A7370" s="51">
        <v>88306</v>
      </c>
      <c r="B7370" s="30" t="s">
        <v>3284</v>
      </c>
      <c r="C7370" s="31" t="s">
        <v>13</v>
      </c>
      <c r="D7370" s="57">
        <v>22.9</v>
      </c>
      <c r="E7370" s="56">
        <v>24.26</v>
      </c>
    </row>
    <row r="7371" spans="1:5" x14ac:dyDescent="0.25">
      <c r="A7371" s="51">
        <v>88307</v>
      </c>
      <c r="B7371" s="30" t="s">
        <v>3285</v>
      </c>
      <c r="C7371" s="31" t="s">
        <v>13</v>
      </c>
      <c r="D7371" s="57">
        <v>21.55</v>
      </c>
      <c r="E7371" s="56">
        <v>22.8</v>
      </c>
    </row>
    <row r="7372" spans="1:5" x14ac:dyDescent="0.25">
      <c r="A7372" s="51">
        <v>88308</v>
      </c>
      <c r="B7372" s="30" t="s">
        <v>3286</v>
      </c>
      <c r="C7372" s="31" t="s">
        <v>13</v>
      </c>
      <c r="D7372" s="57">
        <v>28.15</v>
      </c>
      <c r="E7372" s="56">
        <v>29.84</v>
      </c>
    </row>
    <row r="7373" spans="1:5" x14ac:dyDescent="0.25">
      <c r="A7373" s="51">
        <v>101444</v>
      </c>
      <c r="B7373" s="30" t="s">
        <v>3286</v>
      </c>
      <c r="C7373" s="31" t="s">
        <v>12</v>
      </c>
      <c r="D7373" s="57">
        <v>4816.12</v>
      </c>
      <c r="E7373" s="56">
        <v>5106.4799999999996</v>
      </c>
    </row>
    <row r="7374" spans="1:5" x14ac:dyDescent="0.25">
      <c r="A7374" s="51">
        <v>88309</v>
      </c>
      <c r="B7374" s="30" t="s">
        <v>59</v>
      </c>
      <c r="C7374" s="31" t="s">
        <v>13</v>
      </c>
      <c r="D7374" s="57">
        <v>28.29</v>
      </c>
      <c r="E7374" s="56">
        <v>29.98</v>
      </c>
    </row>
    <row r="7375" spans="1:5" x14ac:dyDescent="0.25">
      <c r="A7375" s="51">
        <v>101445</v>
      </c>
      <c r="B7375" s="30" t="s">
        <v>59</v>
      </c>
      <c r="C7375" s="31" t="s">
        <v>12</v>
      </c>
      <c r="D7375" s="57">
        <v>4816.12</v>
      </c>
      <c r="E7375" s="56">
        <v>5106.4799999999996</v>
      </c>
    </row>
    <row r="7376" spans="1:5" x14ac:dyDescent="0.25">
      <c r="A7376" s="51">
        <v>88310</v>
      </c>
      <c r="B7376" s="30" t="s">
        <v>3287</v>
      </c>
      <c r="C7376" s="31" t="s">
        <v>13</v>
      </c>
      <c r="D7376" s="57">
        <v>29.81</v>
      </c>
      <c r="E7376" s="56">
        <v>31.5</v>
      </c>
    </row>
    <row r="7377" spans="1:5" x14ac:dyDescent="0.25">
      <c r="A7377" s="51">
        <v>101446</v>
      </c>
      <c r="B7377" s="30" t="s">
        <v>3287</v>
      </c>
      <c r="C7377" s="31" t="s">
        <v>12</v>
      </c>
      <c r="D7377" s="57">
        <v>5093.1400000000003</v>
      </c>
      <c r="E7377" s="56">
        <v>5383.5</v>
      </c>
    </row>
    <row r="7378" spans="1:5" x14ac:dyDescent="0.25">
      <c r="A7378" s="51">
        <v>88311</v>
      </c>
      <c r="B7378" s="30" t="s">
        <v>3288</v>
      </c>
      <c r="C7378" s="31" t="s">
        <v>13</v>
      </c>
      <c r="D7378" s="57">
        <v>29.19</v>
      </c>
      <c r="E7378" s="56">
        <v>30.83</v>
      </c>
    </row>
    <row r="7379" spans="1:5" x14ac:dyDescent="0.25">
      <c r="A7379" s="51">
        <v>101447</v>
      </c>
      <c r="B7379" s="30" t="s">
        <v>3288</v>
      </c>
      <c r="C7379" s="31" t="s">
        <v>12</v>
      </c>
      <c r="D7379" s="57">
        <v>4987.46</v>
      </c>
      <c r="E7379" s="56">
        <v>5269.43</v>
      </c>
    </row>
    <row r="7380" spans="1:5" x14ac:dyDescent="0.25">
      <c r="A7380" s="51">
        <v>88312</v>
      </c>
      <c r="B7380" s="30" t="s">
        <v>3289</v>
      </c>
      <c r="C7380" s="31" t="s">
        <v>13</v>
      </c>
      <c r="D7380" s="57">
        <v>29.81</v>
      </c>
      <c r="E7380" s="56">
        <v>31.5</v>
      </c>
    </row>
    <row r="7381" spans="1:5" x14ac:dyDescent="0.25">
      <c r="A7381" s="51">
        <v>101448</v>
      </c>
      <c r="B7381" s="30" t="s">
        <v>3289</v>
      </c>
      <c r="C7381" s="31" t="s">
        <v>12</v>
      </c>
      <c r="D7381" s="57">
        <v>5093.1400000000003</v>
      </c>
      <c r="E7381" s="56">
        <v>5383.5</v>
      </c>
    </row>
    <row r="7382" spans="1:5" x14ac:dyDescent="0.25">
      <c r="A7382" s="51">
        <v>101449</v>
      </c>
      <c r="B7382" s="30" t="s">
        <v>3533</v>
      </c>
      <c r="C7382" s="31" t="s">
        <v>12</v>
      </c>
      <c r="D7382" s="57">
        <v>3035.67</v>
      </c>
      <c r="E7382" s="56">
        <v>3199.38</v>
      </c>
    </row>
    <row r="7383" spans="1:5" x14ac:dyDescent="0.25">
      <c r="A7383" s="51">
        <v>88313</v>
      </c>
      <c r="B7383" s="30" t="s">
        <v>3290</v>
      </c>
      <c r="C7383" s="31" t="s">
        <v>13</v>
      </c>
      <c r="D7383" s="57">
        <v>17.84</v>
      </c>
      <c r="E7383" s="56">
        <v>18.79</v>
      </c>
    </row>
    <row r="7384" spans="1:5" x14ac:dyDescent="0.25">
      <c r="A7384" s="51">
        <v>88314</v>
      </c>
      <c r="B7384" s="30" t="s">
        <v>60</v>
      </c>
      <c r="C7384" s="31" t="s">
        <v>13</v>
      </c>
      <c r="D7384" s="57">
        <v>26.82</v>
      </c>
      <c r="E7384" s="56">
        <v>28.49</v>
      </c>
    </row>
    <row r="7385" spans="1:5" x14ac:dyDescent="0.25">
      <c r="A7385" s="51">
        <v>88315</v>
      </c>
      <c r="B7385" s="30" t="s">
        <v>3291</v>
      </c>
      <c r="C7385" s="31" t="s">
        <v>13</v>
      </c>
      <c r="D7385" s="57">
        <v>28.09</v>
      </c>
      <c r="E7385" s="56">
        <v>29.76</v>
      </c>
    </row>
    <row r="7386" spans="1:5" x14ac:dyDescent="0.25">
      <c r="A7386" s="51">
        <v>101451</v>
      </c>
      <c r="B7386" s="30" t="s">
        <v>3291</v>
      </c>
      <c r="C7386" s="31" t="s">
        <v>12</v>
      </c>
      <c r="D7386" s="57">
        <v>4816.12</v>
      </c>
      <c r="E7386" s="56">
        <v>5106.4799999999996</v>
      </c>
    </row>
    <row r="7387" spans="1:5" x14ac:dyDescent="0.25">
      <c r="A7387" s="51">
        <v>88316</v>
      </c>
      <c r="B7387" s="30" t="s">
        <v>61</v>
      </c>
      <c r="C7387" s="31" t="s">
        <v>13</v>
      </c>
      <c r="D7387" s="57">
        <v>22.98</v>
      </c>
      <c r="E7387" s="56">
        <v>24.25</v>
      </c>
    </row>
    <row r="7388" spans="1:5" x14ac:dyDescent="0.25">
      <c r="A7388" s="51">
        <v>101452</v>
      </c>
      <c r="B7388" s="30" t="s">
        <v>3534</v>
      </c>
      <c r="C7388" s="31" t="s">
        <v>12</v>
      </c>
      <c r="D7388" s="57">
        <v>3906.7</v>
      </c>
      <c r="E7388" s="56">
        <v>4125.17</v>
      </c>
    </row>
    <row r="7389" spans="1:5" ht="22.5" x14ac:dyDescent="0.25">
      <c r="A7389" s="51">
        <v>88318</v>
      </c>
      <c r="B7389" s="30" t="s">
        <v>3293</v>
      </c>
      <c r="C7389" s="31" t="s">
        <v>13</v>
      </c>
      <c r="D7389" s="57">
        <v>33.07</v>
      </c>
      <c r="E7389" s="56">
        <v>35.04</v>
      </c>
    </row>
    <row r="7390" spans="1:5" x14ac:dyDescent="0.25">
      <c r="A7390" s="51">
        <v>88317</v>
      </c>
      <c r="B7390" s="30" t="s">
        <v>3292</v>
      </c>
      <c r="C7390" s="31" t="s">
        <v>13</v>
      </c>
      <c r="D7390" s="57">
        <v>29.39</v>
      </c>
      <c r="E7390" s="56">
        <v>31.06</v>
      </c>
    </row>
    <row r="7391" spans="1:5" x14ac:dyDescent="0.25">
      <c r="A7391" s="51">
        <v>101453</v>
      </c>
      <c r="B7391" s="30" t="s">
        <v>3292</v>
      </c>
      <c r="C7391" s="31" t="s">
        <v>12</v>
      </c>
      <c r="D7391" s="57">
        <v>5033.51</v>
      </c>
      <c r="E7391" s="56">
        <v>5323.87</v>
      </c>
    </row>
    <row r="7392" spans="1:5" x14ac:dyDescent="0.25">
      <c r="A7392" s="51">
        <v>101454</v>
      </c>
      <c r="B7392" s="30" t="s">
        <v>3535</v>
      </c>
      <c r="C7392" s="31" t="s">
        <v>12</v>
      </c>
      <c r="D7392" s="57">
        <v>5673.08</v>
      </c>
      <c r="E7392" s="56">
        <v>6014.3</v>
      </c>
    </row>
    <row r="7393" spans="1:5" x14ac:dyDescent="0.25">
      <c r="A7393" s="51">
        <v>100533</v>
      </c>
      <c r="B7393" s="30" t="s">
        <v>3425</v>
      </c>
      <c r="C7393" s="31" t="s">
        <v>13</v>
      </c>
      <c r="D7393" s="57">
        <v>29.08</v>
      </c>
      <c r="E7393" s="56">
        <v>30.93</v>
      </c>
    </row>
    <row r="7394" spans="1:5" x14ac:dyDescent="0.25">
      <c r="A7394" s="51">
        <v>100534</v>
      </c>
      <c r="B7394" s="30" t="s">
        <v>3425</v>
      </c>
      <c r="C7394" s="31" t="s">
        <v>12</v>
      </c>
      <c r="D7394" s="57">
        <v>4969.09</v>
      </c>
      <c r="E7394" s="56">
        <v>5288.53</v>
      </c>
    </row>
    <row r="7395" spans="1:5" x14ac:dyDescent="0.25">
      <c r="A7395" s="51">
        <v>88323</v>
      </c>
      <c r="B7395" s="30" t="s">
        <v>3295</v>
      </c>
      <c r="C7395" s="31" t="s">
        <v>13</v>
      </c>
      <c r="D7395" s="57">
        <v>27.44</v>
      </c>
      <c r="E7395" s="56">
        <v>29.1</v>
      </c>
    </row>
    <row r="7396" spans="1:5" x14ac:dyDescent="0.25">
      <c r="A7396" s="51">
        <v>101458</v>
      </c>
      <c r="B7396" s="30" t="s">
        <v>3538</v>
      </c>
      <c r="C7396" s="31" t="s">
        <v>12</v>
      </c>
      <c r="D7396" s="57">
        <v>4711.25</v>
      </c>
      <c r="E7396" s="56">
        <v>4998.17</v>
      </c>
    </row>
    <row r="7397" spans="1:5" x14ac:dyDescent="0.25">
      <c r="A7397" s="51">
        <v>90781</v>
      </c>
      <c r="B7397" s="30" t="s">
        <v>3311</v>
      </c>
      <c r="C7397" s="31" t="s">
        <v>13</v>
      </c>
      <c r="D7397" s="57">
        <v>35.01</v>
      </c>
      <c r="E7397" s="56">
        <v>37.340000000000003</v>
      </c>
    </row>
    <row r="7398" spans="1:5" x14ac:dyDescent="0.25">
      <c r="A7398" s="51">
        <v>94296</v>
      </c>
      <c r="B7398" s="30" t="s">
        <v>3311</v>
      </c>
      <c r="C7398" s="31" t="s">
        <v>12</v>
      </c>
      <c r="D7398" s="57">
        <v>6039.41</v>
      </c>
      <c r="E7398" s="56">
        <v>6443.71</v>
      </c>
    </row>
    <row r="7399" spans="1:5" x14ac:dyDescent="0.25">
      <c r="A7399" s="51">
        <v>88324</v>
      </c>
      <c r="B7399" s="30" t="s">
        <v>3296</v>
      </c>
      <c r="C7399" s="31" t="s">
        <v>13</v>
      </c>
      <c r="D7399" s="57">
        <v>24.37</v>
      </c>
      <c r="E7399" s="56">
        <v>25.83</v>
      </c>
    </row>
    <row r="7400" spans="1:5" x14ac:dyDescent="0.25">
      <c r="A7400" s="51">
        <v>88321</v>
      </c>
      <c r="B7400" s="30" t="s">
        <v>3294</v>
      </c>
      <c r="C7400" s="31" t="s">
        <v>13</v>
      </c>
      <c r="D7400" s="57">
        <v>33.39</v>
      </c>
      <c r="E7400" s="56">
        <v>35.6</v>
      </c>
    </row>
    <row r="7401" spans="1:5" ht="22.5" x14ac:dyDescent="0.25">
      <c r="A7401" s="51">
        <v>101456</v>
      </c>
      <c r="B7401" s="30" t="s">
        <v>3536</v>
      </c>
      <c r="C7401" s="31" t="s">
        <v>12</v>
      </c>
      <c r="D7401" s="57">
        <v>5759.05</v>
      </c>
      <c r="E7401" s="56">
        <v>6141.3</v>
      </c>
    </row>
    <row r="7402" spans="1:5" ht="22.5" x14ac:dyDescent="0.25">
      <c r="A7402" s="51">
        <v>100309</v>
      </c>
      <c r="B7402" s="30" t="s">
        <v>3423</v>
      </c>
      <c r="C7402" s="31" t="s">
        <v>13</v>
      </c>
      <c r="D7402" s="57">
        <v>32.409999999999997</v>
      </c>
      <c r="E7402" s="56">
        <v>34.53</v>
      </c>
    </row>
    <row r="7403" spans="1:5" ht="22.5" x14ac:dyDescent="0.25">
      <c r="A7403" s="51">
        <v>100321</v>
      </c>
      <c r="B7403" s="30" t="s">
        <v>3423</v>
      </c>
      <c r="C7403" s="31" t="s">
        <v>12</v>
      </c>
      <c r="D7403" s="57">
        <v>5543.3</v>
      </c>
      <c r="E7403" s="56">
        <v>5908.41</v>
      </c>
    </row>
    <row r="7404" spans="1:5" x14ac:dyDescent="0.25">
      <c r="A7404" s="51">
        <v>88322</v>
      </c>
      <c r="B7404" s="30" t="s">
        <v>3537</v>
      </c>
      <c r="C7404" s="31" t="s">
        <v>13</v>
      </c>
      <c r="D7404" s="57">
        <v>37.659999999999997</v>
      </c>
      <c r="E7404" s="56">
        <v>40.19</v>
      </c>
    </row>
    <row r="7405" spans="1:5" x14ac:dyDescent="0.25">
      <c r="A7405" s="51">
        <v>101457</v>
      </c>
      <c r="B7405" s="30" t="s">
        <v>3537</v>
      </c>
      <c r="C7405" s="31" t="s">
        <v>12</v>
      </c>
      <c r="D7405" s="57">
        <v>6480.52</v>
      </c>
      <c r="E7405" s="56">
        <v>6918.12</v>
      </c>
    </row>
    <row r="7406" spans="1:5" x14ac:dyDescent="0.25">
      <c r="A7406" s="51">
        <v>88325</v>
      </c>
      <c r="B7406" s="30" t="s">
        <v>3297</v>
      </c>
      <c r="C7406" s="31" t="s">
        <v>13</v>
      </c>
      <c r="D7406" s="57">
        <v>23.07</v>
      </c>
      <c r="E7406" s="56">
        <v>24.35</v>
      </c>
    </row>
    <row r="7407" spans="1:5" x14ac:dyDescent="0.25">
      <c r="A7407" s="51">
        <v>101459</v>
      </c>
      <c r="B7407" s="30" t="s">
        <v>3297</v>
      </c>
      <c r="C7407" s="31" t="s">
        <v>12</v>
      </c>
      <c r="D7407" s="57">
        <v>3942.77</v>
      </c>
      <c r="E7407" s="56">
        <v>4163.7</v>
      </c>
    </row>
    <row r="7408" spans="1:5" x14ac:dyDescent="0.25">
      <c r="A7408" s="51">
        <v>100289</v>
      </c>
      <c r="B7408" s="30" t="s">
        <v>38</v>
      </c>
      <c r="C7408" s="31" t="s">
        <v>13</v>
      </c>
      <c r="D7408" s="57">
        <v>23.19</v>
      </c>
      <c r="E7408" s="56">
        <v>24.47</v>
      </c>
    </row>
    <row r="7409" spans="1:5" x14ac:dyDescent="0.25">
      <c r="A7409" s="51">
        <v>101460</v>
      </c>
      <c r="B7409" s="30" t="s">
        <v>38</v>
      </c>
      <c r="C7409" s="31" t="s">
        <v>12</v>
      </c>
      <c r="D7409" s="57">
        <v>3987.79</v>
      </c>
      <c r="E7409" s="56">
        <v>4212.71</v>
      </c>
    </row>
    <row r="7410" spans="1:5" ht="22.5" x14ac:dyDescent="0.25">
      <c r="A7410" s="51">
        <v>105011</v>
      </c>
      <c r="B7410" s="30" t="s">
        <v>5245</v>
      </c>
      <c r="C7410" s="31" t="s">
        <v>25</v>
      </c>
      <c r="D7410" s="57">
        <v>0.54</v>
      </c>
      <c r="E7410" s="56">
        <v>0.56000000000000005</v>
      </c>
    </row>
    <row r="7411" spans="1:5" ht="22.5" x14ac:dyDescent="0.25">
      <c r="A7411" s="51">
        <v>99061</v>
      </c>
      <c r="B7411" s="30" t="s">
        <v>5241</v>
      </c>
      <c r="C7411" s="31" t="s">
        <v>28</v>
      </c>
      <c r="D7411" s="57">
        <v>121.92</v>
      </c>
      <c r="E7411" s="56">
        <v>126.52</v>
      </c>
    </row>
    <row r="7412" spans="1:5" ht="22.5" x14ac:dyDescent="0.25">
      <c r="A7412" s="51">
        <v>99060</v>
      </c>
      <c r="B7412" s="30" t="s">
        <v>5240</v>
      </c>
      <c r="C7412" s="31" t="s">
        <v>28</v>
      </c>
      <c r="D7412" s="57">
        <v>196.58</v>
      </c>
      <c r="E7412" s="56">
        <v>203.76</v>
      </c>
    </row>
    <row r="7413" spans="1:5" ht="22.5" x14ac:dyDescent="0.25">
      <c r="A7413" s="51">
        <v>105008</v>
      </c>
      <c r="B7413" s="30" t="s">
        <v>6851</v>
      </c>
      <c r="C7413" s="31" t="s">
        <v>28</v>
      </c>
      <c r="D7413" s="57">
        <v>0</v>
      </c>
      <c r="E7413" s="56">
        <v>0</v>
      </c>
    </row>
    <row r="7414" spans="1:5" ht="33.75" x14ac:dyDescent="0.25">
      <c r="A7414" s="51">
        <v>105009</v>
      </c>
      <c r="B7414" s="30" t="s">
        <v>12760</v>
      </c>
      <c r="C7414" s="31" t="s">
        <v>25</v>
      </c>
      <c r="D7414" s="57">
        <v>81.849999999999994</v>
      </c>
      <c r="E7414" s="56">
        <v>84.69</v>
      </c>
    </row>
    <row r="7415" spans="1:5" ht="33.75" x14ac:dyDescent="0.25">
      <c r="A7415" s="51">
        <v>99059</v>
      </c>
      <c r="B7415" s="30" t="s">
        <v>12761</v>
      </c>
      <c r="C7415" s="31" t="s">
        <v>25</v>
      </c>
      <c r="D7415" s="57">
        <v>67.069999999999993</v>
      </c>
      <c r="E7415" s="56">
        <v>69.33</v>
      </c>
    </row>
    <row r="7416" spans="1:5" x14ac:dyDescent="0.25">
      <c r="A7416" s="51">
        <v>105137</v>
      </c>
      <c r="B7416" s="30" t="s">
        <v>6852</v>
      </c>
      <c r="C7416" s="31" t="s">
        <v>25</v>
      </c>
      <c r="D7416" s="57">
        <v>0</v>
      </c>
      <c r="E7416" s="56">
        <v>0</v>
      </c>
    </row>
    <row r="7417" spans="1:5" x14ac:dyDescent="0.25">
      <c r="A7417" s="51">
        <v>105136</v>
      </c>
      <c r="B7417" s="30" t="s">
        <v>6853</v>
      </c>
      <c r="C7417" s="31" t="s">
        <v>28</v>
      </c>
      <c r="D7417" s="57">
        <v>0</v>
      </c>
      <c r="E7417" s="56">
        <v>0</v>
      </c>
    </row>
    <row r="7418" spans="1:5" x14ac:dyDescent="0.25">
      <c r="A7418" s="51">
        <v>105007</v>
      </c>
      <c r="B7418" s="30" t="s">
        <v>5244</v>
      </c>
      <c r="C7418" s="31" t="s">
        <v>28</v>
      </c>
      <c r="D7418" s="57">
        <v>37.92</v>
      </c>
      <c r="E7418" s="56">
        <v>40.07</v>
      </c>
    </row>
    <row r="7419" spans="1:5" x14ac:dyDescent="0.25">
      <c r="A7419" s="51">
        <v>99063</v>
      </c>
      <c r="B7419" s="30" t="s">
        <v>5243</v>
      </c>
      <c r="C7419" s="31" t="s">
        <v>25</v>
      </c>
      <c r="D7419" s="57">
        <v>9.36</v>
      </c>
      <c r="E7419" s="56">
        <v>9.7799999999999994</v>
      </c>
    </row>
    <row r="7420" spans="1:5" ht="22.5" x14ac:dyDescent="0.25">
      <c r="A7420" s="51">
        <v>105010</v>
      </c>
      <c r="B7420" s="30" t="s">
        <v>6854</v>
      </c>
      <c r="C7420" s="31" t="s">
        <v>28</v>
      </c>
      <c r="D7420" s="57">
        <v>0</v>
      </c>
      <c r="E7420" s="56">
        <v>0</v>
      </c>
    </row>
    <row r="7421" spans="1:5" x14ac:dyDescent="0.25">
      <c r="A7421" s="51">
        <v>99062</v>
      </c>
      <c r="B7421" s="30" t="s">
        <v>5242</v>
      </c>
      <c r="C7421" s="31" t="s">
        <v>28</v>
      </c>
      <c r="D7421" s="57">
        <v>2.0499999999999998</v>
      </c>
      <c r="E7421" s="56">
        <v>2.17</v>
      </c>
    </row>
    <row r="7422" spans="1:5" ht="22.5" x14ac:dyDescent="0.25">
      <c r="A7422" s="51">
        <v>100857</v>
      </c>
      <c r="B7422" s="30" t="s">
        <v>5053</v>
      </c>
      <c r="C7422" s="31" t="s">
        <v>28</v>
      </c>
      <c r="D7422" s="57">
        <v>594.16</v>
      </c>
      <c r="E7422" s="56">
        <v>594.89</v>
      </c>
    </row>
    <row r="7423" spans="1:5" ht="22.5" x14ac:dyDescent="0.25">
      <c r="A7423" s="51">
        <v>86905</v>
      </c>
      <c r="B7423" s="30" t="s">
        <v>2242</v>
      </c>
      <c r="C7423" s="31" t="s">
        <v>28</v>
      </c>
      <c r="D7423" s="57">
        <v>457.32</v>
      </c>
      <c r="E7423" s="56">
        <v>458.29</v>
      </c>
    </row>
    <row r="7424" spans="1:5" ht="22.5" x14ac:dyDescent="0.25">
      <c r="A7424" s="51">
        <v>86908</v>
      </c>
      <c r="B7424" s="30" t="s">
        <v>2243</v>
      </c>
      <c r="C7424" s="31" t="s">
        <v>28</v>
      </c>
      <c r="D7424" s="57">
        <v>548.19000000000005</v>
      </c>
      <c r="E7424" s="56">
        <v>548.66</v>
      </c>
    </row>
    <row r="7425" spans="1:5" ht="22.5" x14ac:dyDescent="0.25">
      <c r="A7425" s="51">
        <v>100849</v>
      </c>
      <c r="B7425" s="30" t="s">
        <v>2276</v>
      </c>
      <c r="C7425" s="31" t="s">
        <v>28</v>
      </c>
      <c r="D7425" s="57">
        <v>34.57</v>
      </c>
      <c r="E7425" s="56">
        <v>34.89</v>
      </c>
    </row>
    <row r="7426" spans="1:5" ht="22.5" x14ac:dyDescent="0.25">
      <c r="A7426" s="51">
        <v>100851</v>
      </c>
      <c r="B7426" s="30" t="s">
        <v>2277</v>
      </c>
      <c r="C7426" s="31" t="s">
        <v>28</v>
      </c>
      <c r="D7426" s="57">
        <v>67.510000000000005</v>
      </c>
      <c r="E7426" s="56">
        <v>67.83</v>
      </c>
    </row>
    <row r="7427" spans="1:5" ht="22.5" x14ac:dyDescent="0.25">
      <c r="A7427" s="51">
        <v>100850</v>
      </c>
      <c r="B7427" s="30" t="s">
        <v>6855</v>
      </c>
      <c r="C7427" s="31" t="s">
        <v>28</v>
      </c>
      <c r="D7427" s="57">
        <v>0</v>
      </c>
      <c r="E7427" s="56">
        <v>0</v>
      </c>
    </row>
    <row r="7428" spans="1:5" ht="22.5" x14ac:dyDescent="0.25">
      <c r="A7428" s="51">
        <v>86895</v>
      </c>
      <c r="B7428" s="30" t="s">
        <v>2235</v>
      </c>
      <c r="C7428" s="31" t="s">
        <v>28</v>
      </c>
      <c r="D7428" s="57">
        <v>431.17</v>
      </c>
      <c r="E7428" s="56">
        <v>435.66</v>
      </c>
    </row>
    <row r="7429" spans="1:5" ht="22.5" x14ac:dyDescent="0.25">
      <c r="A7429" s="51">
        <v>86889</v>
      </c>
      <c r="B7429" s="30" t="s">
        <v>2232</v>
      </c>
      <c r="C7429" s="31" t="s">
        <v>28</v>
      </c>
      <c r="D7429" s="57">
        <v>929.68</v>
      </c>
      <c r="E7429" s="56">
        <v>933.46</v>
      </c>
    </row>
    <row r="7430" spans="1:5" ht="22.5" x14ac:dyDescent="0.25">
      <c r="A7430" s="51">
        <v>86899</v>
      </c>
      <c r="B7430" s="30" t="s">
        <v>2236</v>
      </c>
      <c r="C7430" s="31" t="s">
        <v>28</v>
      </c>
      <c r="D7430" s="57">
        <v>386.36</v>
      </c>
      <c r="E7430" s="56">
        <v>390.85</v>
      </c>
    </row>
    <row r="7431" spans="1:5" ht="22.5" x14ac:dyDescent="0.25">
      <c r="A7431" s="51">
        <v>86893</v>
      </c>
      <c r="B7431" s="30" t="s">
        <v>2233</v>
      </c>
      <c r="C7431" s="31" t="s">
        <v>28</v>
      </c>
      <c r="D7431" s="57">
        <v>810.22</v>
      </c>
      <c r="E7431" s="56">
        <v>814</v>
      </c>
    </row>
    <row r="7432" spans="1:5" ht="56.25" x14ac:dyDescent="0.25">
      <c r="A7432" s="51">
        <v>86934</v>
      </c>
      <c r="B7432" s="30" t="s">
        <v>2257</v>
      </c>
      <c r="C7432" s="31" t="s">
        <v>28</v>
      </c>
      <c r="D7432" s="57">
        <v>468.28</v>
      </c>
      <c r="E7432" s="56">
        <v>471.13</v>
      </c>
    </row>
    <row r="7433" spans="1:5" ht="56.25" x14ac:dyDescent="0.25">
      <c r="A7433" s="51">
        <v>86933</v>
      </c>
      <c r="B7433" s="30" t="s">
        <v>2256</v>
      </c>
      <c r="C7433" s="31" t="s">
        <v>28</v>
      </c>
      <c r="D7433" s="57">
        <v>477.75</v>
      </c>
      <c r="E7433" s="56">
        <v>480.71</v>
      </c>
    </row>
    <row r="7434" spans="1:5" ht="22.5" x14ac:dyDescent="0.25">
      <c r="A7434" s="51">
        <v>86894</v>
      </c>
      <c r="B7434" s="30" t="s">
        <v>2234</v>
      </c>
      <c r="C7434" s="31" t="s">
        <v>28</v>
      </c>
      <c r="D7434" s="57">
        <v>333.46</v>
      </c>
      <c r="E7434" s="56">
        <v>335.66</v>
      </c>
    </row>
    <row r="7435" spans="1:5" ht="56.25" x14ac:dyDescent="0.25">
      <c r="A7435" s="51">
        <v>93441</v>
      </c>
      <c r="B7435" s="30" t="s">
        <v>12762</v>
      </c>
      <c r="C7435" s="31" t="s">
        <v>28</v>
      </c>
      <c r="D7435" s="57">
        <v>1371.92</v>
      </c>
      <c r="E7435" s="56">
        <v>1377.78</v>
      </c>
    </row>
    <row r="7436" spans="1:5" ht="56.25" x14ac:dyDescent="0.25">
      <c r="A7436" s="51">
        <v>93396</v>
      </c>
      <c r="B7436" s="30" t="s">
        <v>12763</v>
      </c>
      <c r="C7436" s="31" t="s">
        <v>28</v>
      </c>
      <c r="D7436" s="57">
        <v>771.09</v>
      </c>
      <c r="E7436" s="56">
        <v>778.4</v>
      </c>
    </row>
    <row r="7437" spans="1:5" ht="56.25" x14ac:dyDescent="0.25">
      <c r="A7437" s="51">
        <v>93442</v>
      </c>
      <c r="B7437" s="30" t="s">
        <v>12764</v>
      </c>
      <c r="C7437" s="31" t="s">
        <v>28</v>
      </c>
      <c r="D7437" s="57">
        <v>1546.17</v>
      </c>
      <c r="E7437" s="56">
        <v>1552.56</v>
      </c>
    </row>
    <row r="7438" spans="1:5" ht="56.25" x14ac:dyDescent="0.25">
      <c r="A7438" s="51">
        <v>86947</v>
      </c>
      <c r="B7438" s="30" t="s">
        <v>2267</v>
      </c>
      <c r="C7438" s="31" t="s">
        <v>28</v>
      </c>
      <c r="D7438" s="57">
        <v>1469.46</v>
      </c>
      <c r="E7438" s="56">
        <v>1478.26</v>
      </c>
    </row>
    <row r="7439" spans="1:5" ht="22.5" x14ac:dyDescent="0.25">
      <c r="A7439" s="51">
        <v>100875</v>
      </c>
      <c r="B7439" s="30" t="s">
        <v>2288</v>
      </c>
      <c r="C7439" s="31" t="s">
        <v>28</v>
      </c>
      <c r="D7439" s="57">
        <v>1063.25</v>
      </c>
      <c r="E7439" s="56">
        <v>1065.8900000000001</v>
      </c>
    </row>
    <row r="7440" spans="1:5" ht="22.5" x14ac:dyDescent="0.25">
      <c r="A7440" s="51">
        <v>100863</v>
      </c>
      <c r="B7440" s="30" t="s">
        <v>2283</v>
      </c>
      <c r="C7440" s="31" t="s">
        <v>28</v>
      </c>
      <c r="D7440" s="57">
        <v>643.23</v>
      </c>
      <c r="E7440" s="56">
        <v>646.20000000000005</v>
      </c>
    </row>
    <row r="7441" spans="1:5" ht="22.5" x14ac:dyDescent="0.25">
      <c r="A7441" s="51">
        <v>100864</v>
      </c>
      <c r="B7441" s="30" t="s">
        <v>2284</v>
      </c>
      <c r="C7441" s="31" t="s">
        <v>28</v>
      </c>
      <c r="D7441" s="57">
        <v>696.25</v>
      </c>
      <c r="E7441" s="56">
        <v>699.22</v>
      </c>
    </row>
    <row r="7442" spans="1:5" ht="33.75" x14ac:dyDescent="0.25">
      <c r="A7442" s="51">
        <v>100865</v>
      </c>
      <c r="B7442" s="30" t="s">
        <v>2285</v>
      </c>
      <c r="C7442" s="31" t="s">
        <v>28</v>
      </c>
      <c r="D7442" s="57">
        <v>572.14</v>
      </c>
      <c r="E7442" s="56">
        <v>573.47</v>
      </c>
    </row>
    <row r="7443" spans="1:5" ht="22.5" x14ac:dyDescent="0.25">
      <c r="A7443" s="51">
        <v>100866</v>
      </c>
      <c r="B7443" s="30" t="s">
        <v>2286</v>
      </c>
      <c r="C7443" s="31" t="s">
        <v>28</v>
      </c>
      <c r="D7443" s="57">
        <v>347.51</v>
      </c>
      <c r="E7443" s="56">
        <v>349.5</v>
      </c>
    </row>
    <row r="7444" spans="1:5" ht="22.5" x14ac:dyDescent="0.25">
      <c r="A7444" s="51">
        <v>100867</v>
      </c>
      <c r="B7444" s="30" t="s">
        <v>12765</v>
      </c>
      <c r="C7444" s="31" t="s">
        <v>28</v>
      </c>
      <c r="D7444" s="57">
        <v>365</v>
      </c>
      <c r="E7444" s="56">
        <v>366.99</v>
      </c>
    </row>
    <row r="7445" spans="1:5" ht="22.5" x14ac:dyDescent="0.25">
      <c r="A7445" s="51">
        <v>100868</v>
      </c>
      <c r="B7445" s="30" t="s">
        <v>12766</v>
      </c>
      <c r="C7445" s="31" t="s">
        <v>28</v>
      </c>
      <c r="D7445" s="57">
        <v>376.63</v>
      </c>
      <c r="E7445" s="56">
        <v>378.62</v>
      </c>
    </row>
    <row r="7446" spans="1:5" ht="22.5" x14ac:dyDescent="0.25">
      <c r="A7446" s="51">
        <v>100869</v>
      </c>
      <c r="B7446" s="30" t="s">
        <v>12767</v>
      </c>
      <c r="C7446" s="31" t="s">
        <v>28</v>
      </c>
      <c r="D7446" s="57">
        <v>385.55</v>
      </c>
      <c r="E7446" s="56">
        <v>387.54</v>
      </c>
    </row>
    <row r="7447" spans="1:5" ht="22.5" x14ac:dyDescent="0.25">
      <c r="A7447" s="51">
        <v>100870</v>
      </c>
      <c r="B7447" s="30" t="s">
        <v>12768</v>
      </c>
      <c r="C7447" s="31" t="s">
        <v>28</v>
      </c>
      <c r="D7447" s="57">
        <v>362.69</v>
      </c>
      <c r="E7447" s="56">
        <v>364.68</v>
      </c>
    </row>
    <row r="7448" spans="1:5" ht="22.5" x14ac:dyDescent="0.25">
      <c r="A7448" s="51">
        <v>100871</v>
      </c>
      <c r="B7448" s="30" t="s">
        <v>12769</v>
      </c>
      <c r="C7448" s="31" t="s">
        <v>28</v>
      </c>
      <c r="D7448" s="57">
        <v>388.11</v>
      </c>
      <c r="E7448" s="56">
        <v>390.1</v>
      </c>
    </row>
    <row r="7449" spans="1:5" ht="22.5" x14ac:dyDescent="0.25">
      <c r="A7449" s="51">
        <v>100872</v>
      </c>
      <c r="B7449" s="30" t="s">
        <v>12770</v>
      </c>
      <c r="C7449" s="31" t="s">
        <v>28</v>
      </c>
      <c r="D7449" s="57">
        <v>404.33</v>
      </c>
      <c r="E7449" s="56">
        <v>406.32</v>
      </c>
    </row>
    <row r="7450" spans="1:5" ht="22.5" x14ac:dyDescent="0.25">
      <c r="A7450" s="51">
        <v>100873</v>
      </c>
      <c r="B7450" s="30" t="s">
        <v>12771</v>
      </c>
      <c r="C7450" s="31" t="s">
        <v>28</v>
      </c>
      <c r="D7450" s="57">
        <v>414.46</v>
      </c>
      <c r="E7450" s="56">
        <v>416.45</v>
      </c>
    </row>
    <row r="7451" spans="1:5" ht="22.5" x14ac:dyDescent="0.25">
      <c r="A7451" s="51">
        <v>100860</v>
      </c>
      <c r="B7451" s="30" t="s">
        <v>5056</v>
      </c>
      <c r="C7451" s="31" t="s">
        <v>28</v>
      </c>
      <c r="D7451" s="57">
        <v>129.36000000000001</v>
      </c>
      <c r="E7451" s="56">
        <v>130.29</v>
      </c>
    </row>
    <row r="7452" spans="1:5" ht="33.75" x14ac:dyDescent="0.25">
      <c r="A7452" s="51">
        <v>86936</v>
      </c>
      <c r="B7452" s="30" t="s">
        <v>2259</v>
      </c>
      <c r="C7452" s="31" t="s">
        <v>28</v>
      </c>
      <c r="D7452" s="57">
        <v>578.64</v>
      </c>
      <c r="E7452" s="56">
        <v>580.57000000000005</v>
      </c>
    </row>
    <row r="7453" spans="1:5" ht="33.75" x14ac:dyDescent="0.25">
      <c r="A7453" s="51">
        <v>86935</v>
      </c>
      <c r="B7453" s="30" t="s">
        <v>2258</v>
      </c>
      <c r="C7453" s="31" t="s">
        <v>28</v>
      </c>
      <c r="D7453" s="57">
        <v>332.83</v>
      </c>
      <c r="E7453" s="56">
        <v>334.36</v>
      </c>
    </row>
    <row r="7454" spans="1:5" ht="22.5" x14ac:dyDescent="0.25">
      <c r="A7454" s="51">
        <v>86901</v>
      </c>
      <c r="B7454" s="30" t="s">
        <v>2238</v>
      </c>
      <c r="C7454" s="31" t="s">
        <v>28</v>
      </c>
      <c r="D7454" s="57">
        <v>149.4</v>
      </c>
      <c r="E7454" s="56">
        <v>151.16999999999999</v>
      </c>
    </row>
    <row r="7455" spans="1:5" ht="33.75" x14ac:dyDescent="0.25">
      <c r="A7455" s="51">
        <v>86938</v>
      </c>
      <c r="B7455" s="30" t="s">
        <v>2261</v>
      </c>
      <c r="C7455" s="31" t="s">
        <v>28</v>
      </c>
      <c r="D7455" s="57">
        <v>490.72</v>
      </c>
      <c r="E7455" s="56">
        <v>493.42</v>
      </c>
    </row>
    <row r="7456" spans="1:5" ht="33.75" x14ac:dyDescent="0.25">
      <c r="A7456" s="51">
        <v>86937</v>
      </c>
      <c r="B7456" s="30" t="s">
        <v>2260</v>
      </c>
      <c r="C7456" s="31" t="s">
        <v>28</v>
      </c>
      <c r="D7456" s="57">
        <v>244.91</v>
      </c>
      <c r="E7456" s="56">
        <v>247.21</v>
      </c>
    </row>
    <row r="7457" spans="1:5" ht="22.5" x14ac:dyDescent="0.25">
      <c r="A7457" s="51">
        <v>86900</v>
      </c>
      <c r="B7457" s="30" t="s">
        <v>2237</v>
      </c>
      <c r="C7457" s="31" t="s">
        <v>28</v>
      </c>
      <c r="D7457" s="57">
        <v>230.66</v>
      </c>
      <c r="E7457" s="56">
        <v>231.66</v>
      </c>
    </row>
    <row r="7458" spans="1:5" ht="22.5" x14ac:dyDescent="0.25">
      <c r="A7458" s="51">
        <v>100852</v>
      </c>
      <c r="B7458" s="30" t="s">
        <v>2278</v>
      </c>
      <c r="C7458" s="31" t="s">
        <v>28</v>
      </c>
      <c r="D7458" s="57">
        <v>252.64</v>
      </c>
      <c r="E7458" s="56">
        <v>253.64</v>
      </c>
    </row>
    <row r="7459" spans="1:5" ht="22.5" x14ac:dyDescent="0.25">
      <c r="A7459" s="51">
        <v>86886</v>
      </c>
      <c r="B7459" s="30" t="s">
        <v>12772</v>
      </c>
      <c r="C7459" s="31" t="s">
        <v>28</v>
      </c>
      <c r="D7459" s="57">
        <v>62.16</v>
      </c>
      <c r="E7459" s="56">
        <v>62.48</v>
      </c>
    </row>
    <row r="7460" spans="1:5" ht="22.5" x14ac:dyDescent="0.25">
      <c r="A7460" s="51">
        <v>86887</v>
      </c>
      <c r="B7460" s="30" t="s">
        <v>12773</v>
      </c>
      <c r="C7460" s="31" t="s">
        <v>28</v>
      </c>
      <c r="D7460" s="57">
        <v>67.53</v>
      </c>
      <c r="E7460" s="56">
        <v>67.849999999999994</v>
      </c>
    </row>
    <row r="7461" spans="1:5" ht="22.5" x14ac:dyDescent="0.25">
      <c r="A7461" s="51">
        <v>86884</v>
      </c>
      <c r="B7461" s="30" t="s">
        <v>5042</v>
      </c>
      <c r="C7461" s="31" t="s">
        <v>28</v>
      </c>
      <c r="D7461" s="57">
        <v>10.43</v>
      </c>
      <c r="E7461" s="56">
        <v>10.75</v>
      </c>
    </row>
    <row r="7462" spans="1:5" ht="22.5" x14ac:dyDescent="0.25">
      <c r="A7462" s="51">
        <v>86885</v>
      </c>
      <c r="B7462" s="30" t="s">
        <v>5043</v>
      </c>
      <c r="C7462" s="31" t="s">
        <v>28</v>
      </c>
      <c r="D7462" s="57">
        <v>11.74</v>
      </c>
      <c r="E7462" s="56">
        <v>12.06</v>
      </c>
    </row>
    <row r="7463" spans="1:5" ht="22.5" x14ac:dyDescent="0.25">
      <c r="A7463" s="51">
        <v>95546</v>
      </c>
      <c r="B7463" s="30" t="s">
        <v>2273</v>
      </c>
      <c r="C7463" s="31" t="s">
        <v>28</v>
      </c>
      <c r="D7463" s="57">
        <v>234.86</v>
      </c>
      <c r="E7463" s="56">
        <v>238.83</v>
      </c>
    </row>
    <row r="7464" spans="1:5" ht="22.5" x14ac:dyDescent="0.25">
      <c r="A7464" s="51">
        <v>86902</v>
      </c>
      <c r="B7464" s="30" t="s">
        <v>2239</v>
      </c>
      <c r="C7464" s="31" t="s">
        <v>28</v>
      </c>
      <c r="D7464" s="57">
        <v>368.63</v>
      </c>
      <c r="E7464" s="56">
        <v>370.67</v>
      </c>
    </row>
    <row r="7465" spans="1:5" ht="45" x14ac:dyDescent="0.25">
      <c r="A7465" s="51">
        <v>86939</v>
      </c>
      <c r="B7465" s="30" t="s">
        <v>2262</v>
      </c>
      <c r="C7465" s="31" t="s">
        <v>28</v>
      </c>
      <c r="D7465" s="57">
        <v>484.34</v>
      </c>
      <c r="E7465" s="56">
        <v>487.32</v>
      </c>
    </row>
    <row r="7466" spans="1:5" ht="33.75" x14ac:dyDescent="0.25">
      <c r="A7466" s="51">
        <v>86903</v>
      </c>
      <c r="B7466" s="30" t="s">
        <v>2240</v>
      </c>
      <c r="C7466" s="31" t="s">
        <v>28</v>
      </c>
      <c r="D7466" s="57">
        <v>411.12</v>
      </c>
      <c r="E7466" s="56">
        <v>414.42</v>
      </c>
    </row>
    <row r="7467" spans="1:5" ht="56.25" x14ac:dyDescent="0.25">
      <c r="A7467" s="51">
        <v>86940</v>
      </c>
      <c r="B7467" s="30" t="s">
        <v>2263</v>
      </c>
      <c r="C7467" s="31" t="s">
        <v>28</v>
      </c>
      <c r="D7467" s="57">
        <v>1344.82</v>
      </c>
      <c r="E7467" s="56">
        <v>1350.66</v>
      </c>
    </row>
    <row r="7468" spans="1:5" ht="56.25" x14ac:dyDescent="0.25">
      <c r="A7468" s="51">
        <v>86941</v>
      </c>
      <c r="B7468" s="30" t="s">
        <v>2264</v>
      </c>
      <c r="C7468" s="31" t="s">
        <v>28</v>
      </c>
      <c r="D7468" s="57">
        <v>982.02</v>
      </c>
      <c r="E7468" s="56">
        <v>986.77</v>
      </c>
    </row>
    <row r="7469" spans="1:5" ht="33.75" x14ac:dyDescent="0.25">
      <c r="A7469" s="51">
        <v>86904</v>
      </c>
      <c r="B7469" s="30" t="s">
        <v>2241</v>
      </c>
      <c r="C7469" s="31" t="s">
        <v>28</v>
      </c>
      <c r="D7469" s="57">
        <v>166.52</v>
      </c>
      <c r="E7469" s="56">
        <v>167.42</v>
      </c>
    </row>
    <row r="7470" spans="1:5" ht="56.25" x14ac:dyDescent="0.25">
      <c r="A7470" s="51">
        <v>86943</v>
      </c>
      <c r="B7470" s="30" t="s">
        <v>2266</v>
      </c>
      <c r="C7470" s="31" t="s">
        <v>28</v>
      </c>
      <c r="D7470" s="57">
        <v>282.23</v>
      </c>
      <c r="E7470" s="56">
        <v>284.07</v>
      </c>
    </row>
    <row r="7471" spans="1:5" ht="56.25" x14ac:dyDescent="0.25">
      <c r="A7471" s="51">
        <v>86942</v>
      </c>
      <c r="B7471" s="30" t="s">
        <v>2265</v>
      </c>
      <c r="C7471" s="31" t="s">
        <v>28</v>
      </c>
      <c r="D7471" s="57">
        <v>291.7</v>
      </c>
      <c r="E7471" s="56">
        <v>293.64999999999998</v>
      </c>
    </row>
    <row r="7472" spans="1:5" ht="22.5" x14ac:dyDescent="0.25">
      <c r="A7472" s="51">
        <v>100856</v>
      </c>
      <c r="B7472" s="30" t="s">
        <v>5052</v>
      </c>
      <c r="C7472" s="31" t="s">
        <v>28</v>
      </c>
      <c r="D7472" s="57">
        <v>42.83</v>
      </c>
      <c r="E7472" s="56">
        <v>43.03</v>
      </c>
    </row>
    <row r="7473" spans="1:5" ht="22.5" x14ac:dyDescent="0.25">
      <c r="A7473" s="51">
        <v>100858</v>
      </c>
      <c r="B7473" s="30" t="s">
        <v>5054</v>
      </c>
      <c r="C7473" s="31" t="s">
        <v>28</v>
      </c>
      <c r="D7473" s="57">
        <v>833.02</v>
      </c>
      <c r="E7473" s="56">
        <v>835.13</v>
      </c>
    </row>
    <row r="7474" spans="1:5" ht="33.75" x14ac:dyDescent="0.25">
      <c r="A7474" s="51">
        <v>100859</v>
      </c>
      <c r="B7474" s="30" t="s">
        <v>5055</v>
      </c>
      <c r="C7474" s="31" t="s">
        <v>28</v>
      </c>
      <c r="D7474" s="57">
        <v>1042.68</v>
      </c>
      <c r="E7474" s="56">
        <v>1047.0999999999999</v>
      </c>
    </row>
    <row r="7475" spans="1:5" ht="22.5" x14ac:dyDescent="0.25">
      <c r="A7475" s="51">
        <v>95544</v>
      </c>
      <c r="B7475" s="30" t="s">
        <v>2271</v>
      </c>
      <c r="C7475" s="31" t="s">
        <v>28</v>
      </c>
      <c r="D7475" s="57">
        <v>76.61</v>
      </c>
      <c r="E7475" s="56">
        <v>77.27</v>
      </c>
    </row>
    <row r="7476" spans="1:5" ht="22.5" x14ac:dyDescent="0.25">
      <c r="A7476" s="51">
        <v>95543</v>
      </c>
      <c r="B7476" s="30" t="s">
        <v>2270</v>
      </c>
      <c r="C7476" s="31" t="s">
        <v>28</v>
      </c>
      <c r="D7476" s="57">
        <v>100.1</v>
      </c>
      <c r="E7476" s="56">
        <v>101.43</v>
      </c>
    </row>
    <row r="7477" spans="1:5" ht="22.5" x14ac:dyDescent="0.25">
      <c r="A7477" s="51">
        <v>95542</v>
      </c>
      <c r="B7477" s="30" t="s">
        <v>2269</v>
      </c>
      <c r="C7477" s="31" t="s">
        <v>28</v>
      </c>
      <c r="D7477" s="57">
        <v>61.13</v>
      </c>
      <c r="E7477" s="56">
        <v>61.79</v>
      </c>
    </row>
    <row r="7478" spans="1:5" ht="22.5" x14ac:dyDescent="0.25">
      <c r="A7478" s="51">
        <v>100874</v>
      </c>
      <c r="B7478" s="30" t="s">
        <v>2287</v>
      </c>
      <c r="C7478" s="31" t="s">
        <v>28</v>
      </c>
      <c r="D7478" s="57">
        <v>347.51</v>
      </c>
      <c r="E7478" s="56">
        <v>349.5</v>
      </c>
    </row>
    <row r="7479" spans="1:5" ht="22.5" x14ac:dyDescent="0.25">
      <c r="A7479" s="51">
        <v>95545</v>
      </c>
      <c r="B7479" s="30" t="s">
        <v>2272</v>
      </c>
      <c r="C7479" s="31" t="s">
        <v>28</v>
      </c>
      <c r="D7479" s="57">
        <v>74.959999999999994</v>
      </c>
      <c r="E7479" s="56">
        <v>75.62</v>
      </c>
    </row>
    <row r="7480" spans="1:5" ht="22.5" x14ac:dyDescent="0.25">
      <c r="A7480" s="51">
        <v>95547</v>
      </c>
      <c r="B7480" s="30" t="s">
        <v>2274</v>
      </c>
      <c r="C7480" s="31" t="s">
        <v>28</v>
      </c>
      <c r="D7480" s="57">
        <v>47.96</v>
      </c>
      <c r="E7480" s="56">
        <v>48.62</v>
      </c>
    </row>
    <row r="7481" spans="1:5" ht="22.5" x14ac:dyDescent="0.25">
      <c r="A7481" s="51">
        <v>86883</v>
      </c>
      <c r="B7481" s="30" t="s">
        <v>12774</v>
      </c>
      <c r="C7481" s="31" t="s">
        <v>28</v>
      </c>
      <c r="D7481" s="57">
        <v>11.38</v>
      </c>
      <c r="E7481" s="56">
        <v>11.55</v>
      </c>
    </row>
    <row r="7482" spans="1:5" ht="22.5" x14ac:dyDescent="0.25">
      <c r="A7482" s="51">
        <v>86881</v>
      </c>
      <c r="B7482" s="30" t="s">
        <v>5041</v>
      </c>
      <c r="C7482" s="31" t="s">
        <v>28</v>
      </c>
      <c r="D7482" s="57">
        <v>257.19</v>
      </c>
      <c r="E7482" s="56">
        <v>257.76</v>
      </c>
    </row>
    <row r="7483" spans="1:5" ht="22.5" x14ac:dyDescent="0.25">
      <c r="A7483" s="51">
        <v>86882</v>
      </c>
      <c r="B7483" s="30" t="s">
        <v>12775</v>
      </c>
      <c r="C7483" s="31" t="s">
        <v>28</v>
      </c>
      <c r="D7483" s="57">
        <v>20.85</v>
      </c>
      <c r="E7483" s="56">
        <v>21.13</v>
      </c>
    </row>
    <row r="7484" spans="1:5" ht="33.75" x14ac:dyDescent="0.25">
      <c r="A7484" s="51">
        <v>100862</v>
      </c>
      <c r="B7484" s="30" t="s">
        <v>2282</v>
      </c>
      <c r="C7484" s="31" t="s">
        <v>28</v>
      </c>
      <c r="D7484" s="57">
        <v>39.630000000000003</v>
      </c>
      <c r="E7484" s="56">
        <v>40.619999999999997</v>
      </c>
    </row>
    <row r="7485" spans="1:5" ht="33.75" x14ac:dyDescent="0.25">
      <c r="A7485" s="51">
        <v>100861</v>
      </c>
      <c r="B7485" s="30" t="s">
        <v>2281</v>
      </c>
      <c r="C7485" s="31" t="s">
        <v>28</v>
      </c>
      <c r="D7485" s="57">
        <v>36.22</v>
      </c>
      <c r="E7485" s="56">
        <v>37.21</v>
      </c>
    </row>
    <row r="7486" spans="1:5" ht="22.5" x14ac:dyDescent="0.25">
      <c r="A7486" s="51">
        <v>86872</v>
      </c>
      <c r="B7486" s="30" t="s">
        <v>2228</v>
      </c>
      <c r="C7486" s="31" t="s">
        <v>28</v>
      </c>
      <c r="D7486" s="57">
        <v>781.32</v>
      </c>
      <c r="E7486" s="56">
        <v>785.21</v>
      </c>
    </row>
    <row r="7487" spans="1:5" ht="45" x14ac:dyDescent="0.25">
      <c r="A7487" s="51">
        <v>86919</v>
      </c>
      <c r="B7487" s="30" t="s">
        <v>2244</v>
      </c>
      <c r="C7487" s="31" t="s">
        <v>28</v>
      </c>
      <c r="D7487" s="57">
        <v>987.93</v>
      </c>
      <c r="E7487" s="56">
        <v>992.67</v>
      </c>
    </row>
    <row r="7488" spans="1:5" ht="45" x14ac:dyDescent="0.25">
      <c r="A7488" s="51">
        <v>86920</v>
      </c>
      <c r="B7488" s="30" t="s">
        <v>2245</v>
      </c>
      <c r="C7488" s="31" t="s">
        <v>28</v>
      </c>
      <c r="D7488" s="57">
        <v>863.87</v>
      </c>
      <c r="E7488" s="56">
        <v>868.5</v>
      </c>
    </row>
    <row r="7489" spans="1:5" ht="33.75" x14ac:dyDescent="0.25">
      <c r="A7489" s="51">
        <v>86921</v>
      </c>
      <c r="B7489" s="30" t="s">
        <v>2246</v>
      </c>
      <c r="C7489" s="31" t="s">
        <v>28</v>
      </c>
      <c r="D7489" s="57">
        <v>823.37</v>
      </c>
      <c r="E7489" s="56">
        <v>828</v>
      </c>
    </row>
    <row r="7490" spans="1:5" ht="22.5" x14ac:dyDescent="0.25">
      <c r="A7490" s="51">
        <v>86874</v>
      </c>
      <c r="B7490" s="30" t="s">
        <v>2229</v>
      </c>
      <c r="C7490" s="31" t="s">
        <v>28</v>
      </c>
      <c r="D7490" s="57">
        <v>544.24</v>
      </c>
      <c r="E7490" s="56">
        <v>546.07000000000005</v>
      </c>
    </row>
    <row r="7491" spans="1:5" ht="45" x14ac:dyDescent="0.25">
      <c r="A7491" s="51">
        <v>86922</v>
      </c>
      <c r="B7491" s="30" t="s">
        <v>2247</v>
      </c>
      <c r="C7491" s="31" t="s">
        <v>28</v>
      </c>
      <c r="D7491" s="57">
        <v>996.66</v>
      </c>
      <c r="E7491" s="56">
        <v>999.74</v>
      </c>
    </row>
    <row r="7492" spans="1:5" ht="45" x14ac:dyDescent="0.25">
      <c r="A7492" s="51">
        <v>86923</v>
      </c>
      <c r="B7492" s="30" t="s">
        <v>2248</v>
      </c>
      <c r="C7492" s="31" t="s">
        <v>28</v>
      </c>
      <c r="D7492" s="57">
        <v>636.26</v>
      </c>
      <c r="E7492" s="56">
        <v>638.94000000000005</v>
      </c>
    </row>
    <row r="7493" spans="1:5" ht="33.75" x14ac:dyDescent="0.25">
      <c r="A7493" s="51">
        <v>86924</v>
      </c>
      <c r="B7493" s="30" t="s">
        <v>2249</v>
      </c>
      <c r="C7493" s="31" t="s">
        <v>28</v>
      </c>
      <c r="D7493" s="57">
        <v>595.76</v>
      </c>
      <c r="E7493" s="56">
        <v>598.44000000000005</v>
      </c>
    </row>
    <row r="7494" spans="1:5" ht="22.5" x14ac:dyDescent="0.25">
      <c r="A7494" s="51">
        <v>86875</v>
      </c>
      <c r="B7494" s="30" t="s">
        <v>12776</v>
      </c>
      <c r="C7494" s="31" t="s">
        <v>28</v>
      </c>
      <c r="D7494" s="57">
        <v>640.97</v>
      </c>
      <c r="E7494" s="56">
        <v>643.20000000000005</v>
      </c>
    </row>
    <row r="7495" spans="1:5" ht="45" x14ac:dyDescent="0.25">
      <c r="A7495" s="51">
        <v>86925</v>
      </c>
      <c r="B7495" s="30" t="s">
        <v>2250</v>
      </c>
      <c r="C7495" s="31" t="s">
        <v>28</v>
      </c>
      <c r="D7495" s="57">
        <v>723.52</v>
      </c>
      <c r="E7495" s="56">
        <v>726.49</v>
      </c>
    </row>
    <row r="7496" spans="1:5" ht="33.75" x14ac:dyDescent="0.25">
      <c r="A7496" s="51">
        <v>86926</v>
      </c>
      <c r="B7496" s="30" t="s">
        <v>2251</v>
      </c>
      <c r="C7496" s="31" t="s">
        <v>28</v>
      </c>
      <c r="D7496" s="57">
        <v>683.02</v>
      </c>
      <c r="E7496" s="56">
        <v>685.99</v>
      </c>
    </row>
    <row r="7497" spans="1:5" ht="22.5" x14ac:dyDescent="0.25">
      <c r="A7497" s="51">
        <v>86876</v>
      </c>
      <c r="B7497" s="30" t="s">
        <v>2230</v>
      </c>
      <c r="C7497" s="31" t="s">
        <v>28</v>
      </c>
      <c r="D7497" s="57">
        <v>369.66</v>
      </c>
      <c r="E7497" s="56">
        <v>371.27</v>
      </c>
    </row>
    <row r="7498" spans="1:5" ht="45" x14ac:dyDescent="0.25">
      <c r="A7498" s="51">
        <v>86929</v>
      </c>
      <c r="B7498" s="30" t="s">
        <v>2254</v>
      </c>
      <c r="C7498" s="31" t="s">
        <v>28</v>
      </c>
      <c r="D7498" s="57">
        <v>452.21</v>
      </c>
      <c r="E7498" s="56">
        <v>454.56</v>
      </c>
    </row>
    <row r="7499" spans="1:5" ht="33.75" x14ac:dyDescent="0.25">
      <c r="A7499" s="51">
        <v>86930</v>
      </c>
      <c r="B7499" s="30" t="s">
        <v>2255</v>
      </c>
      <c r="C7499" s="31" t="s">
        <v>28</v>
      </c>
      <c r="D7499" s="57">
        <v>411.71</v>
      </c>
      <c r="E7499" s="56">
        <v>414.06</v>
      </c>
    </row>
    <row r="7500" spans="1:5" ht="45" x14ac:dyDescent="0.25">
      <c r="A7500" s="51">
        <v>86927</v>
      </c>
      <c r="B7500" s="30" t="s">
        <v>2252</v>
      </c>
      <c r="C7500" s="31" t="s">
        <v>28</v>
      </c>
      <c r="D7500" s="57">
        <v>461.68</v>
      </c>
      <c r="E7500" s="56">
        <v>464.14</v>
      </c>
    </row>
    <row r="7501" spans="1:5" ht="33.75" x14ac:dyDescent="0.25">
      <c r="A7501" s="51">
        <v>86928</v>
      </c>
      <c r="B7501" s="30" t="s">
        <v>2253</v>
      </c>
      <c r="C7501" s="31" t="s">
        <v>28</v>
      </c>
      <c r="D7501" s="57">
        <v>421.18</v>
      </c>
      <c r="E7501" s="56">
        <v>423.64</v>
      </c>
    </row>
    <row r="7502" spans="1:5" ht="22.5" x14ac:dyDescent="0.25">
      <c r="A7502" s="51">
        <v>86914</v>
      </c>
      <c r="B7502" s="30" t="s">
        <v>5049</v>
      </c>
      <c r="C7502" s="31" t="s">
        <v>28</v>
      </c>
      <c r="D7502" s="57">
        <v>111.1</v>
      </c>
      <c r="E7502" s="56">
        <v>111.42</v>
      </c>
    </row>
    <row r="7503" spans="1:5" ht="22.5" x14ac:dyDescent="0.25">
      <c r="A7503" s="51">
        <v>86913</v>
      </c>
      <c r="B7503" s="30" t="s">
        <v>5048</v>
      </c>
      <c r="C7503" s="31" t="s">
        <v>28</v>
      </c>
      <c r="D7503" s="57">
        <v>61.85</v>
      </c>
      <c r="E7503" s="56">
        <v>62.17</v>
      </c>
    </row>
    <row r="7504" spans="1:5" ht="22.5" x14ac:dyDescent="0.25">
      <c r="A7504" s="51">
        <v>100853</v>
      </c>
      <c r="B7504" s="30" t="s">
        <v>2279</v>
      </c>
      <c r="C7504" s="31" t="s">
        <v>28</v>
      </c>
      <c r="D7504" s="57">
        <v>388.54</v>
      </c>
      <c r="E7504" s="56">
        <v>389.5</v>
      </c>
    </row>
    <row r="7505" spans="1:5" ht="22.5" x14ac:dyDescent="0.25">
      <c r="A7505" s="51">
        <v>100854</v>
      </c>
      <c r="B7505" s="30" t="s">
        <v>2280</v>
      </c>
      <c r="C7505" s="31" t="s">
        <v>28</v>
      </c>
      <c r="D7505" s="57">
        <v>2028.27</v>
      </c>
      <c r="E7505" s="56">
        <v>2029.63</v>
      </c>
    </row>
    <row r="7506" spans="1:5" ht="22.5" x14ac:dyDescent="0.25">
      <c r="A7506" s="51">
        <v>86915</v>
      </c>
      <c r="B7506" s="30" t="s">
        <v>5050</v>
      </c>
      <c r="C7506" s="31" t="s">
        <v>28</v>
      </c>
      <c r="D7506" s="57">
        <v>162.05000000000001</v>
      </c>
      <c r="E7506" s="56">
        <v>162.25</v>
      </c>
    </row>
    <row r="7507" spans="1:5" ht="22.5" x14ac:dyDescent="0.25">
      <c r="A7507" s="51">
        <v>86906</v>
      </c>
      <c r="B7507" s="30" t="s">
        <v>5044</v>
      </c>
      <c r="C7507" s="31" t="s">
        <v>28</v>
      </c>
      <c r="D7507" s="57">
        <v>84.58</v>
      </c>
      <c r="E7507" s="56">
        <v>84.78</v>
      </c>
    </row>
    <row r="7508" spans="1:5" ht="33.75" x14ac:dyDescent="0.25">
      <c r="A7508" s="51">
        <v>86911</v>
      </c>
      <c r="B7508" s="30" t="s">
        <v>5047</v>
      </c>
      <c r="C7508" s="31" t="s">
        <v>28</v>
      </c>
      <c r="D7508" s="57">
        <v>98.98</v>
      </c>
      <c r="E7508" s="56">
        <v>99.21</v>
      </c>
    </row>
    <row r="7509" spans="1:5" ht="33.75" x14ac:dyDescent="0.25">
      <c r="A7509" s="51">
        <v>86909</v>
      </c>
      <c r="B7509" s="30" t="s">
        <v>5045</v>
      </c>
      <c r="C7509" s="31" t="s">
        <v>28</v>
      </c>
      <c r="D7509" s="57">
        <v>146.88</v>
      </c>
      <c r="E7509" s="56">
        <v>147.24</v>
      </c>
    </row>
    <row r="7510" spans="1:5" ht="33.75" x14ac:dyDescent="0.25">
      <c r="A7510" s="51">
        <v>86910</v>
      </c>
      <c r="B7510" s="30" t="s">
        <v>5046</v>
      </c>
      <c r="C7510" s="31" t="s">
        <v>28</v>
      </c>
      <c r="D7510" s="57">
        <v>144.69</v>
      </c>
      <c r="E7510" s="56">
        <v>144.91999999999999</v>
      </c>
    </row>
    <row r="7511" spans="1:5" ht="22.5" x14ac:dyDescent="0.25">
      <c r="A7511" s="51">
        <v>86916</v>
      </c>
      <c r="B7511" s="30" t="s">
        <v>5051</v>
      </c>
      <c r="C7511" s="31" t="s">
        <v>28</v>
      </c>
      <c r="D7511" s="57">
        <v>21.35</v>
      </c>
      <c r="E7511" s="56">
        <v>21.67</v>
      </c>
    </row>
    <row r="7512" spans="1:5" ht="22.5" x14ac:dyDescent="0.25">
      <c r="A7512" s="51">
        <v>95469</v>
      </c>
      <c r="B7512" s="30" t="s">
        <v>12777</v>
      </c>
      <c r="C7512" s="31" t="s">
        <v>28</v>
      </c>
      <c r="D7512" s="57">
        <v>325.7</v>
      </c>
      <c r="E7512" s="56">
        <v>326.98</v>
      </c>
    </row>
    <row r="7513" spans="1:5" ht="33.75" x14ac:dyDescent="0.25">
      <c r="A7513" s="51">
        <v>95470</v>
      </c>
      <c r="B7513" s="30" t="s">
        <v>5504</v>
      </c>
      <c r="C7513" s="31" t="s">
        <v>28</v>
      </c>
      <c r="D7513" s="57">
        <v>335.06</v>
      </c>
      <c r="E7513" s="56">
        <v>336.34</v>
      </c>
    </row>
    <row r="7514" spans="1:5" ht="33.75" x14ac:dyDescent="0.25">
      <c r="A7514" s="51">
        <v>95471</v>
      </c>
      <c r="B7514" s="30" t="s">
        <v>12778</v>
      </c>
      <c r="C7514" s="31" t="s">
        <v>28</v>
      </c>
      <c r="D7514" s="57">
        <v>801.94</v>
      </c>
      <c r="E7514" s="56">
        <v>804.6</v>
      </c>
    </row>
    <row r="7515" spans="1:5" ht="45" x14ac:dyDescent="0.25">
      <c r="A7515" s="51">
        <v>95472</v>
      </c>
      <c r="B7515" s="30" t="s">
        <v>2268</v>
      </c>
      <c r="C7515" s="31" t="s">
        <v>28</v>
      </c>
      <c r="D7515" s="57">
        <v>811.3</v>
      </c>
      <c r="E7515" s="56">
        <v>813.96</v>
      </c>
    </row>
    <row r="7516" spans="1:5" ht="22.5" x14ac:dyDescent="0.25">
      <c r="A7516" s="51">
        <v>100848</v>
      </c>
      <c r="B7516" s="30" t="s">
        <v>2275</v>
      </c>
      <c r="C7516" s="31" t="s">
        <v>28</v>
      </c>
      <c r="D7516" s="57">
        <v>582.47</v>
      </c>
      <c r="E7516" s="56">
        <v>583.75</v>
      </c>
    </row>
    <row r="7517" spans="1:5" ht="22.5" x14ac:dyDescent="0.25">
      <c r="A7517" s="51">
        <v>86888</v>
      </c>
      <c r="B7517" s="30" t="s">
        <v>2231</v>
      </c>
      <c r="C7517" s="31" t="s">
        <v>28</v>
      </c>
      <c r="D7517" s="57">
        <v>519.15</v>
      </c>
      <c r="E7517" s="56">
        <v>521.03</v>
      </c>
    </row>
    <row r="7518" spans="1:5" ht="33.75" x14ac:dyDescent="0.25">
      <c r="A7518" s="51">
        <v>86932</v>
      </c>
      <c r="B7518" s="30" t="s">
        <v>12779</v>
      </c>
      <c r="C7518" s="31" t="s">
        <v>28</v>
      </c>
      <c r="D7518" s="57">
        <v>586.67999999999995</v>
      </c>
      <c r="E7518" s="56">
        <v>588.88</v>
      </c>
    </row>
    <row r="7519" spans="1:5" ht="33.75" x14ac:dyDescent="0.25">
      <c r="A7519" s="51">
        <v>86931</v>
      </c>
      <c r="B7519" s="30" t="s">
        <v>12780</v>
      </c>
      <c r="C7519" s="31" t="s">
        <v>28</v>
      </c>
      <c r="D7519" s="57">
        <v>530.89</v>
      </c>
      <c r="E7519" s="56">
        <v>533.09</v>
      </c>
    </row>
    <row r="7520" spans="1:5" ht="22.5" x14ac:dyDescent="0.25">
      <c r="A7520" s="51">
        <v>100878</v>
      </c>
      <c r="B7520" s="30" t="s">
        <v>2289</v>
      </c>
      <c r="C7520" s="31" t="s">
        <v>28</v>
      </c>
      <c r="D7520" s="57">
        <v>689.5</v>
      </c>
      <c r="E7520" s="56">
        <v>692.49</v>
      </c>
    </row>
    <row r="7521" spans="1:5" ht="33.75" x14ac:dyDescent="0.25">
      <c r="A7521" s="51">
        <v>86877</v>
      </c>
      <c r="B7521" s="30" t="s">
        <v>5037</v>
      </c>
      <c r="C7521" s="31" t="s">
        <v>28</v>
      </c>
      <c r="D7521" s="57">
        <v>84.13</v>
      </c>
      <c r="E7521" s="56">
        <v>84.49</v>
      </c>
    </row>
    <row r="7522" spans="1:5" ht="22.5" x14ac:dyDescent="0.25">
      <c r="A7522" s="51">
        <v>86878</v>
      </c>
      <c r="B7522" s="30" t="s">
        <v>5038</v>
      </c>
      <c r="C7522" s="31" t="s">
        <v>28</v>
      </c>
      <c r="D7522" s="57">
        <v>90.79</v>
      </c>
      <c r="E7522" s="56">
        <v>91.15</v>
      </c>
    </row>
    <row r="7523" spans="1:5" ht="22.5" x14ac:dyDescent="0.25">
      <c r="A7523" s="51">
        <v>86879</v>
      </c>
      <c r="B7523" s="30" t="s">
        <v>5039</v>
      </c>
      <c r="C7523" s="31" t="s">
        <v>28</v>
      </c>
      <c r="D7523" s="57">
        <v>9.32</v>
      </c>
      <c r="E7523" s="56">
        <v>9.57</v>
      </c>
    </row>
    <row r="7524" spans="1:5" ht="33.75" x14ac:dyDescent="0.25">
      <c r="A7524" s="51">
        <v>86880</v>
      </c>
      <c r="B7524" s="30" t="s">
        <v>5040</v>
      </c>
      <c r="C7524" s="31" t="s">
        <v>28</v>
      </c>
      <c r="D7524" s="57">
        <v>24.46</v>
      </c>
      <c r="E7524" s="56">
        <v>24.71</v>
      </c>
    </row>
    <row r="7525" spans="1:5" ht="22.5" x14ac:dyDescent="0.25">
      <c r="A7525" s="51">
        <v>101663</v>
      </c>
      <c r="B7525" s="30" t="s">
        <v>12150</v>
      </c>
      <c r="C7525" s="31" t="s">
        <v>28</v>
      </c>
      <c r="D7525" s="57">
        <v>29.02</v>
      </c>
      <c r="E7525" s="56">
        <v>30.01</v>
      </c>
    </row>
    <row r="7526" spans="1:5" ht="22.5" x14ac:dyDescent="0.25">
      <c r="A7526" s="51">
        <v>101664</v>
      </c>
      <c r="B7526" s="30" t="s">
        <v>12151</v>
      </c>
      <c r="C7526" s="31" t="s">
        <v>28</v>
      </c>
      <c r="D7526" s="57">
        <v>30.79</v>
      </c>
      <c r="E7526" s="56">
        <v>31.78</v>
      </c>
    </row>
    <row r="7527" spans="1:5" ht="22.5" x14ac:dyDescent="0.25">
      <c r="A7527" s="51">
        <v>101665</v>
      </c>
      <c r="B7527" s="30" t="s">
        <v>12152</v>
      </c>
      <c r="C7527" s="31" t="s">
        <v>28</v>
      </c>
      <c r="D7527" s="57">
        <v>38.369999999999997</v>
      </c>
      <c r="E7527" s="56">
        <v>39.36</v>
      </c>
    </row>
    <row r="7528" spans="1:5" ht="33.75" x14ac:dyDescent="0.25">
      <c r="A7528" s="51">
        <v>101634</v>
      </c>
      <c r="B7528" s="30" t="s">
        <v>12153</v>
      </c>
      <c r="C7528" s="31" t="s">
        <v>28</v>
      </c>
      <c r="D7528" s="57">
        <v>0</v>
      </c>
      <c r="E7528" s="56">
        <v>0</v>
      </c>
    </row>
    <row r="7529" spans="1:5" ht="33.75" x14ac:dyDescent="0.25">
      <c r="A7529" s="51">
        <v>101635</v>
      </c>
      <c r="B7529" s="30" t="s">
        <v>12154</v>
      </c>
      <c r="C7529" s="31" t="s">
        <v>28</v>
      </c>
      <c r="D7529" s="57">
        <v>0</v>
      </c>
      <c r="E7529" s="56">
        <v>0</v>
      </c>
    </row>
    <row r="7530" spans="1:5" ht="33.75" x14ac:dyDescent="0.25">
      <c r="A7530" s="51">
        <v>101636</v>
      </c>
      <c r="B7530" s="30" t="s">
        <v>12155</v>
      </c>
      <c r="C7530" s="31" t="s">
        <v>28</v>
      </c>
      <c r="D7530" s="57">
        <v>139.9</v>
      </c>
      <c r="E7530" s="56">
        <v>142.16</v>
      </c>
    </row>
    <row r="7531" spans="1:5" ht="33.75" x14ac:dyDescent="0.25">
      <c r="A7531" s="51">
        <v>101637</v>
      </c>
      <c r="B7531" s="30" t="s">
        <v>12156</v>
      </c>
      <c r="C7531" s="31" t="s">
        <v>28</v>
      </c>
      <c r="D7531" s="57">
        <v>134.18</v>
      </c>
      <c r="E7531" s="56">
        <v>136.44</v>
      </c>
    </row>
    <row r="7532" spans="1:5" ht="33.75" x14ac:dyDescent="0.25">
      <c r="A7532" s="51">
        <v>101638</v>
      </c>
      <c r="B7532" s="30" t="s">
        <v>12157</v>
      </c>
      <c r="C7532" s="31" t="s">
        <v>28</v>
      </c>
      <c r="D7532" s="57">
        <v>0</v>
      </c>
      <c r="E7532" s="56">
        <v>0</v>
      </c>
    </row>
    <row r="7533" spans="1:5" ht="33.75" x14ac:dyDescent="0.25">
      <c r="A7533" s="51">
        <v>101639</v>
      </c>
      <c r="B7533" s="30" t="s">
        <v>12158</v>
      </c>
      <c r="C7533" s="31" t="s">
        <v>28</v>
      </c>
      <c r="D7533" s="57">
        <v>0</v>
      </c>
      <c r="E7533" s="56">
        <v>0</v>
      </c>
    </row>
    <row r="7534" spans="1:5" ht="22.5" x14ac:dyDescent="0.25">
      <c r="A7534" s="51">
        <v>105919</v>
      </c>
      <c r="B7534" s="30" t="s">
        <v>12159</v>
      </c>
      <c r="C7534" s="31" t="s">
        <v>28</v>
      </c>
      <c r="D7534" s="57">
        <v>0</v>
      </c>
      <c r="E7534" s="56">
        <v>0</v>
      </c>
    </row>
    <row r="7535" spans="1:5" ht="22.5" x14ac:dyDescent="0.25">
      <c r="A7535" s="51">
        <v>101658</v>
      </c>
      <c r="B7535" s="30" t="s">
        <v>12160</v>
      </c>
      <c r="C7535" s="31" t="s">
        <v>28</v>
      </c>
      <c r="D7535" s="57">
        <v>662.66</v>
      </c>
      <c r="E7535" s="56">
        <v>663.76</v>
      </c>
    </row>
    <row r="7536" spans="1:5" ht="22.5" x14ac:dyDescent="0.25">
      <c r="A7536" s="51">
        <v>101659</v>
      </c>
      <c r="B7536" s="30" t="s">
        <v>12161</v>
      </c>
      <c r="C7536" s="31" t="s">
        <v>28</v>
      </c>
      <c r="D7536" s="57">
        <v>758.26</v>
      </c>
      <c r="E7536" s="56">
        <v>759.36</v>
      </c>
    </row>
    <row r="7537" spans="1:5" ht="22.5" x14ac:dyDescent="0.25">
      <c r="A7537" s="51">
        <v>101660</v>
      </c>
      <c r="B7537" s="30" t="s">
        <v>12162</v>
      </c>
      <c r="C7537" s="31" t="s">
        <v>28</v>
      </c>
      <c r="D7537" s="57">
        <v>1209.55</v>
      </c>
      <c r="E7537" s="56">
        <v>1210.6500000000001</v>
      </c>
    </row>
    <row r="7538" spans="1:5" ht="22.5" x14ac:dyDescent="0.25">
      <c r="A7538" s="51">
        <v>101654</v>
      </c>
      <c r="B7538" s="30" t="s">
        <v>12163</v>
      </c>
      <c r="C7538" s="31" t="s">
        <v>28</v>
      </c>
      <c r="D7538" s="57">
        <v>248.81</v>
      </c>
      <c r="E7538" s="56">
        <v>249.91</v>
      </c>
    </row>
    <row r="7539" spans="1:5" ht="22.5" x14ac:dyDescent="0.25">
      <c r="A7539" s="51">
        <v>101655</v>
      </c>
      <c r="B7539" s="30" t="s">
        <v>12164</v>
      </c>
      <c r="C7539" s="31" t="s">
        <v>28</v>
      </c>
      <c r="D7539" s="57">
        <v>399.11</v>
      </c>
      <c r="E7539" s="56">
        <v>400.21</v>
      </c>
    </row>
    <row r="7540" spans="1:5" ht="22.5" x14ac:dyDescent="0.25">
      <c r="A7540" s="51">
        <v>101656</v>
      </c>
      <c r="B7540" s="30" t="s">
        <v>12165</v>
      </c>
      <c r="C7540" s="31" t="s">
        <v>28</v>
      </c>
      <c r="D7540" s="57">
        <v>434.2</v>
      </c>
      <c r="E7540" s="56">
        <v>435.3</v>
      </c>
    </row>
    <row r="7541" spans="1:5" ht="22.5" x14ac:dyDescent="0.25">
      <c r="A7541" s="51">
        <v>101657</v>
      </c>
      <c r="B7541" s="30" t="s">
        <v>12166</v>
      </c>
      <c r="C7541" s="31" t="s">
        <v>28</v>
      </c>
      <c r="D7541" s="57">
        <v>508.95</v>
      </c>
      <c r="E7541" s="56">
        <v>510.05</v>
      </c>
    </row>
    <row r="7542" spans="1:5" ht="22.5" x14ac:dyDescent="0.25">
      <c r="A7542" s="51">
        <v>105923</v>
      </c>
      <c r="B7542" s="30" t="s">
        <v>12167</v>
      </c>
      <c r="C7542" s="31" t="s">
        <v>28</v>
      </c>
      <c r="D7542" s="57">
        <v>0</v>
      </c>
      <c r="E7542" s="56">
        <v>0</v>
      </c>
    </row>
    <row r="7543" spans="1:5" ht="22.5" x14ac:dyDescent="0.25">
      <c r="A7543" s="51">
        <v>105921</v>
      </c>
      <c r="B7543" s="30" t="s">
        <v>12168</v>
      </c>
      <c r="C7543" s="31" t="s">
        <v>28</v>
      </c>
      <c r="D7543" s="57">
        <v>0</v>
      </c>
      <c r="E7543" s="56">
        <v>0</v>
      </c>
    </row>
    <row r="7544" spans="1:5" ht="22.5" x14ac:dyDescent="0.25">
      <c r="A7544" s="51">
        <v>105920</v>
      </c>
      <c r="B7544" s="30" t="s">
        <v>12169</v>
      </c>
      <c r="C7544" s="31" t="s">
        <v>28</v>
      </c>
      <c r="D7544" s="57">
        <v>0</v>
      </c>
      <c r="E7544" s="56">
        <v>0</v>
      </c>
    </row>
    <row r="7545" spans="1:5" ht="22.5" x14ac:dyDescent="0.25">
      <c r="A7545" s="51">
        <v>105922</v>
      </c>
      <c r="B7545" s="30" t="s">
        <v>12170</v>
      </c>
      <c r="C7545" s="31" t="s">
        <v>28</v>
      </c>
      <c r="D7545" s="57">
        <v>0</v>
      </c>
      <c r="E7545" s="56">
        <v>0</v>
      </c>
    </row>
    <row r="7546" spans="1:5" ht="22.5" x14ac:dyDescent="0.25">
      <c r="A7546" s="51">
        <v>101632</v>
      </c>
      <c r="B7546" s="30" t="s">
        <v>12171</v>
      </c>
      <c r="C7546" s="31" t="s">
        <v>28</v>
      </c>
      <c r="D7546" s="57">
        <v>32.94</v>
      </c>
      <c r="E7546" s="56">
        <v>32.99</v>
      </c>
    </row>
    <row r="7547" spans="1:5" ht="33.75" x14ac:dyDescent="0.25">
      <c r="A7547" s="51">
        <v>101661</v>
      </c>
      <c r="B7547" s="30" t="s">
        <v>12172</v>
      </c>
      <c r="C7547" s="31" t="s">
        <v>28</v>
      </c>
      <c r="D7547" s="57">
        <v>124.58</v>
      </c>
      <c r="E7547" s="56">
        <v>128.83000000000001</v>
      </c>
    </row>
    <row r="7548" spans="1:5" ht="22.5" x14ac:dyDescent="0.25">
      <c r="A7548" s="51">
        <v>105924</v>
      </c>
      <c r="B7548" s="30" t="s">
        <v>12173</v>
      </c>
      <c r="C7548" s="31" t="s">
        <v>28</v>
      </c>
      <c r="D7548" s="57">
        <v>12.45</v>
      </c>
      <c r="E7548" s="56">
        <v>13.17</v>
      </c>
    </row>
    <row r="7549" spans="1:5" ht="22.5" x14ac:dyDescent="0.25">
      <c r="A7549" s="51">
        <v>101651</v>
      </c>
      <c r="B7549" s="30" t="s">
        <v>12174</v>
      </c>
      <c r="C7549" s="31" t="s">
        <v>28</v>
      </c>
      <c r="D7549" s="57">
        <v>62.64</v>
      </c>
      <c r="E7549" s="56">
        <v>63.27</v>
      </c>
    </row>
    <row r="7550" spans="1:5" ht="22.5" x14ac:dyDescent="0.25">
      <c r="A7550" s="51">
        <v>101630</v>
      </c>
      <c r="B7550" s="30" t="s">
        <v>12175</v>
      </c>
      <c r="C7550" s="31" t="s">
        <v>28</v>
      </c>
      <c r="D7550" s="57">
        <v>72.739999999999995</v>
      </c>
      <c r="E7550" s="56">
        <v>73.95</v>
      </c>
    </row>
    <row r="7551" spans="1:5" ht="33.75" x14ac:dyDescent="0.25">
      <c r="A7551" s="51">
        <v>101633</v>
      </c>
      <c r="B7551" s="30" t="s">
        <v>12176</v>
      </c>
      <c r="C7551" s="31" t="s">
        <v>28</v>
      </c>
      <c r="D7551" s="57">
        <v>93.23</v>
      </c>
      <c r="E7551" s="56">
        <v>93.77</v>
      </c>
    </row>
    <row r="7552" spans="1:5" ht="56.25" x14ac:dyDescent="0.25">
      <c r="A7552" s="51">
        <v>104219</v>
      </c>
      <c r="B7552" s="30" t="s">
        <v>2823</v>
      </c>
      <c r="C7552" s="31" t="s">
        <v>19</v>
      </c>
      <c r="D7552" s="57">
        <v>97.66</v>
      </c>
      <c r="E7552" s="56">
        <v>99.44</v>
      </c>
    </row>
    <row r="7553" spans="1:251" ht="56.25" x14ac:dyDescent="0.25">
      <c r="A7553" s="51">
        <v>104223</v>
      </c>
      <c r="B7553" s="30" t="s">
        <v>2827</v>
      </c>
      <c r="C7553" s="31" t="s">
        <v>19</v>
      </c>
      <c r="D7553" s="57">
        <v>128.51</v>
      </c>
      <c r="E7553" s="56">
        <v>130.80000000000001</v>
      </c>
    </row>
    <row r="7554" spans="1:251" ht="56.25" x14ac:dyDescent="0.25">
      <c r="A7554" s="51">
        <v>104227</v>
      </c>
      <c r="B7554" s="30" t="s">
        <v>2831</v>
      </c>
      <c r="C7554" s="31" t="s">
        <v>19</v>
      </c>
      <c r="D7554" s="57">
        <v>151.52000000000001</v>
      </c>
      <c r="E7554" s="56">
        <v>153.87</v>
      </c>
    </row>
    <row r="7555" spans="1:251" s="1" customFormat="1" ht="12" customHeight="1" x14ac:dyDescent="0.25">
      <c r="A7555" s="51">
        <v>104231</v>
      </c>
      <c r="B7555" s="30" t="s">
        <v>2835</v>
      </c>
      <c r="C7555" s="31" t="s">
        <v>19</v>
      </c>
      <c r="D7555" s="57">
        <v>167.01</v>
      </c>
      <c r="E7555" s="56">
        <v>169.63</v>
      </c>
    </row>
    <row r="7556" spans="1:251" customFormat="1" ht="56.25" x14ac:dyDescent="0.25">
      <c r="A7556" s="51">
        <v>104235</v>
      </c>
      <c r="B7556" s="30" t="s">
        <v>2839</v>
      </c>
      <c r="C7556" s="31" t="s">
        <v>19</v>
      </c>
      <c r="D7556" s="57">
        <v>82.27</v>
      </c>
      <c r="E7556" s="56">
        <v>83.39</v>
      </c>
    </row>
    <row r="7557" spans="1:251" customFormat="1" ht="56.25" x14ac:dyDescent="0.25">
      <c r="A7557" s="51">
        <v>104239</v>
      </c>
      <c r="B7557" s="30" t="s">
        <v>2843</v>
      </c>
      <c r="C7557" s="31" t="s">
        <v>19</v>
      </c>
      <c r="D7557" s="57">
        <v>111.66</v>
      </c>
      <c r="E7557" s="56">
        <v>113.31</v>
      </c>
    </row>
    <row r="7558" spans="1:251" customFormat="1" ht="56.25" x14ac:dyDescent="0.25">
      <c r="A7558" s="51">
        <v>104243</v>
      </c>
      <c r="B7558" s="30" t="s">
        <v>2847</v>
      </c>
      <c r="C7558" s="31" t="s">
        <v>19</v>
      </c>
      <c r="D7558" s="57">
        <v>133.16</v>
      </c>
      <c r="E7558" s="56">
        <v>134.86000000000001</v>
      </c>
    </row>
    <row r="7559" spans="1:251" customFormat="1" ht="56.25" x14ac:dyDescent="0.25">
      <c r="A7559" s="51">
        <v>104247</v>
      </c>
      <c r="B7559" s="30" t="s">
        <v>2851</v>
      </c>
      <c r="C7559" s="31" t="s">
        <v>19</v>
      </c>
      <c r="D7559" s="57">
        <v>143.30000000000001</v>
      </c>
      <c r="E7559" s="56">
        <v>144.99</v>
      </c>
    </row>
    <row r="7560" spans="1:251" s="1" customFormat="1" ht="56.25" x14ac:dyDescent="0.2">
      <c r="A7560" s="51">
        <v>87795</v>
      </c>
      <c r="B7560" s="30" t="s">
        <v>2781</v>
      </c>
      <c r="C7560" s="31" t="s">
        <v>19</v>
      </c>
      <c r="D7560" s="57">
        <v>84.47</v>
      </c>
      <c r="E7560" s="56">
        <v>85.73</v>
      </c>
      <c r="F7560" s="19"/>
      <c r="G7560" s="19"/>
      <c r="H7560" s="19"/>
      <c r="I7560" s="20"/>
      <c r="J7560" s="20"/>
      <c r="K7560" s="20"/>
      <c r="L7560" s="20"/>
      <c r="M7560" s="20"/>
      <c r="N7560" s="20"/>
      <c r="O7560" s="20"/>
      <c r="P7560" s="20"/>
      <c r="Q7560" s="20"/>
      <c r="R7560" s="20"/>
      <c r="S7560" s="20"/>
      <c r="T7560" s="20"/>
      <c r="U7560" s="20"/>
      <c r="V7560" s="20"/>
      <c r="W7560" s="20"/>
      <c r="X7560" s="20"/>
      <c r="Y7560" s="20"/>
      <c r="Z7560" s="20"/>
      <c r="AA7560" s="20"/>
      <c r="AB7560" s="20"/>
      <c r="AC7560" s="20"/>
      <c r="AD7560" s="20"/>
      <c r="AE7560" s="20"/>
      <c r="AF7560" s="20"/>
      <c r="AG7560" s="20"/>
      <c r="AH7560" s="20"/>
      <c r="AI7560" s="20"/>
      <c r="AJ7560" s="20"/>
      <c r="AK7560" s="20"/>
      <c r="AL7560" s="20"/>
      <c r="AM7560" s="20"/>
      <c r="AN7560" s="20"/>
      <c r="AO7560" s="20"/>
      <c r="AP7560" s="20"/>
      <c r="AQ7560" s="20"/>
      <c r="AR7560" s="20"/>
      <c r="AS7560" s="20"/>
      <c r="AT7560" s="20"/>
      <c r="AU7560" s="20"/>
      <c r="AV7560" s="20"/>
      <c r="AW7560" s="20"/>
      <c r="AX7560" s="20"/>
      <c r="AY7560" s="20"/>
      <c r="AZ7560" s="20"/>
      <c r="BA7560" s="20"/>
      <c r="BB7560" s="20"/>
      <c r="BC7560" s="20"/>
      <c r="BD7560" s="20"/>
      <c r="BE7560" s="20"/>
      <c r="BF7560" s="20"/>
      <c r="BG7560" s="20"/>
      <c r="BH7560" s="20"/>
      <c r="BI7560" s="20"/>
      <c r="BJ7560" s="20"/>
      <c r="BK7560" s="20"/>
      <c r="BL7560" s="20"/>
      <c r="BM7560" s="20"/>
      <c r="BN7560" s="20"/>
      <c r="BO7560" s="20"/>
      <c r="BP7560" s="20"/>
      <c r="BQ7560" s="20"/>
      <c r="BR7560" s="20"/>
      <c r="BS7560" s="20"/>
      <c r="BT7560" s="20"/>
      <c r="BU7560" s="20"/>
      <c r="BV7560" s="20"/>
      <c r="BW7560" s="20"/>
      <c r="BX7560" s="20"/>
      <c r="BY7560" s="20"/>
      <c r="BZ7560" s="20"/>
      <c r="CA7560" s="20"/>
      <c r="CB7560" s="20"/>
      <c r="CC7560" s="20"/>
      <c r="CD7560" s="20"/>
      <c r="CE7560" s="20"/>
      <c r="CF7560" s="20"/>
      <c r="CG7560" s="20"/>
      <c r="CH7560" s="20"/>
      <c r="CI7560" s="20"/>
      <c r="CJ7560" s="20"/>
      <c r="CK7560" s="20"/>
      <c r="CL7560" s="20"/>
      <c r="CM7560" s="20"/>
      <c r="CN7560" s="20"/>
      <c r="CO7560" s="20"/>
      <c r="CP7560" s="20"/>
      <c r="CQ7560" s="20"/>
      <c r="CR7560" s="20"/>
      <c r="CS7560" s="20"/>
      <c r="CT7560" s="20"/>
      <c r="CU7560" s="20"/>
      <c r="CV7560" s="20"/>
      <c r="CW7560" s="20"/>
      <c r="CX7560" s="20"/>
      <c r="CY7560" s="20"/>
      <c r="CZ7560" s="20"/>
      <c r="DA7560" s="20"/>
      <c r="DB7560" s="20"/>
      <c r="DC7560" s="20"/>
      <c r="DD7560" s="20"/>
      <c r="DE7560" s="20"/>
      <c r="DF7560" s="20"/>
      <c r="DG7560" s="20"/>
      <c r="DH7560" s="20"/>
      <c r="DI7560" s="20"/>
      <c r="DJ7560" s="20"/>
      <c r="DK7560" s="20"/>
      <c r="DL7560" s="20"/>
      <c r="DM7560" s="20"/>
      <c r="DN7560" s="20"/>
      <c r="DO7560" s="20"/>
      <c r="DP7560" s="20"/>
      <c r="DQ7560" s="20"/>
      <c r="DR7560" s="20"/>
      <c r="DS7560" s="20"/>
      <c r="DT7560" s="20"/>
      <c r="DU7560" s="20"/>
      <c r="DV7560" s="20"/>
      <c r="DW7560" s="20"/>
      <c r="DX7560" s="20"/>
      <c r="DY7560" s="20"/>
      <c r="DZ7560" s="20"/>
      <c r="EA7560" s="20"/>
      <c r="EB7560" s="20"/>
      <c r="EC7560" s="20"/>
      <c r="ED7560" s="20"/>
      <c r="EE7560" s="20"/>
      <c r="EF7560" s="20"/>
      <c r="EG7560" s="20"/>
      <c r="EH7560" s="20"/>
      <c r="EI7560" s="20"/>
      <c r="EJ7560" s="20"/>
      <c r="EK7560" s="20"/>
      <c r="EL7560" s="20"/>
      <c r="EM7560" s="20"/>
      <c r="EN7560" s="20"/>
      <c r="EO7560" s="20"/>
      <c r="EP7560" s="20"/>
      <c r="EQ7560" s="20"/>
      <c r="ER7560" s="20"/>
      <c r="ES7560" s="20"/>
      <c r="ET7560" s="20"/>
      <c r="EU7560" s="20"/>
      <c r="EV7560" s="20"/>
      <c r="EW7560" s="20"/>
      <c r="EX7560" s="20"/>
      <c r="EY7560" s="20"/>
      <c r="EZ7560" s="20"/>
      <c r="FA7560" s="20"/>
      <c r="FB7560" s="20"/>
      <c r="FC7560" s="20"/>
      <c r="FD7560" s="20"/>
      <c r="FE7560" s="20"/>
      <c r="FF7560" s="20"/>
      <c r="FG7560" s="20"/>
      <c r="FH7560" s="20"/>
      <c r="FI7560" s="20"/>
      <c r="FJ7560" s="20"/>
      <c r="FK7560" s="20"/>
      <c r="FL7560" s="20"/>
      <c r="FM7560" s="20"/>
      <c r="FN7560" s="20"/>
      <c r="FO7560" s="20"/>
      <c r="FP7560" s="20"/>
      <c r="FQ7560" s="20"/>
      <c r="FR7560" s="20"/>
      <c r="FS7560" s="20"/>
      <c r="FT7560" s="20"/>
      <c r="FU7560" s="20"/>
      <c r="FV7560" s="20"/>
      <c r="FW7560" s="20"/>
      <c r="FX7560" s="20"/>
      <c r="FY7560" s="20"/>
      <c r="FZ7560" s="20"/>
      <c r="GA7560" s="20"/>
      <c r="GB7560" s="20"/>
      <c r="GC7560" s="20"/>
      <c r="GD7560" s="20"/>
      <c r="GE7560" s="20"/>
      <c r="GF7560" s="20"/>
      <c r="GG7560" s="20"/>
      <c r="GH7560" s="20"/>
      <c r="GI7560" s="20"/>
      <c r="GJ7560" s="20"/>
      <c r="GK7560" s="20"/>
      <c r="GL7560" s="20"/>
      <c r="GM7560" s="20"/>
      <c r="GN7560" s="20"/>
      <c r="GO7560" s="20"/>
      <c r="GP7560" s="20"/>
      <c r="GQ7560" s="20"/>
      <c r="GR7560" s="20"/>
      <c r="GS7560" s="20"/>
      <c r="GT7560" s="20"/>
      <c r="GU7560" s="20"/>
      <c r="GV7560" s="20"/>
      <c r="GW7560" s="20"/>
      <c r="GX7560" s="20"/>
      <c r="GY7560" s="20"/>
      <c r="GZ7560" s="20"/>
      <c r="HA7560" s="20"/>
      <c r="HB7560" s="20"/>
      <c r="HC7560" s="20"/>
      <c r="HD7560" s="20"/>
      <c r="HE7560" s="20"/>
      <c r="HF7560" s="20"/>
      <c r="HG7560" s="20"/>
      <c r="HH7560" s="20"/>
      <c r="HI7560" s="20"/>
      <c r="HJ7560" s="20"/>
      <c r="HK7560" s="20"/>
      <c r="HL7560" s="20"/>
      <c r="HM7560" s="20"/>
      <c r="HN7560" s="20"/>
      <c r="HO7560" s="20"/>
      <c r="HP7560" s="20"/>
      <c r="HQ7560" s="20"/>
      <c r="HR7560" s="20"/>
      <c r="HS7560" s="20"/>
      <c r="HT7560" s="20"/>
      <c r="HU7560" s="20"/>
      <c r="HV7560" s="20"/>
      <c r="HW7560" s="20"/>
      <c r="HX7560" s="20"/>
      <c r="HY7560" s="20"/>
      <c r="HZ7560" s="20"/>
      <c r="IA7560" s="20"/>
      <c r="IB7560" s="20"/>
      <c r="IC7560" s="20"/>
      <c r="ID7560" s="20"/>
      <c r="IE7560" s="20"/>
      <c r="IF7560" s="20"/>
      <c r="IG7560" s="20"/>
      <c r="IH7560" s="20"/>
      <c r="II7560" s="20"/>
      <c r="IJ7560" s="20"/>
      <c r="IK7560" s="20"/>
      <c r="IL7560" s="20"/>
      <c r="IM7560" s="20"/>
      <c r="IN7560" s="20"/>
      <c r="IO7560" s="20"/>
      <c r="IP7560" s="20"/>
      <c r="IQ7560" s="20"/>
    </row>
    <row r="7561" spans="1:251" ht="56.25" x14ac:dyDescent="0.25">
      <c r="A7561" s="51">
        <v>87800</v>
      </c>
      <c r="B7561" s="30" t="s">
        <v>2784</v>
      </c>
      <c r="C7561" s="31" t="s">
        <v>19</v>
      </c>
      <c r="D7561" s="57">
        <v>114.84</v>
      </c>
      <c r="E7561" s="56">
        <v>116.66</v>
      </c>
    </row>
    <row r="7562" spans="1:251" ht="56.25" x14ac:dyDescent="0.25">
      <c r="A7562" s="51">
        <v>87804</v>
      </c>
      <c r="B7562" s="30" t="s">
        <v>2787</v>
      </c>
      <c r="C7562" s="31" t="s">
        <v>19</v>
      </c>
      <c r="D7562" s="57">
        <v>136.34</v>
      </c>
      <c r="E7562" s="56">
        <v>138.21</v>
      </c>
    </row>
    <row r="7563" spans="1:251" ht="56.25" x14ac:dyDescent="0.25">
      <c r="A7563" s="51">
        <v>87808</v>
      </c>
      <c r="B7563" s="30" t="s">
        <v>2790</v>
      </c>
      <c r="C7563" s="31" t="s">
        <v>19</v>
      </c>
      <c r="D7563" s="57">
        <v>146.38</v>
      </c>
      <c r="E7563" s="56">
        <v>148.22999999999999</v>
      </c>
    </row>
    <row r="7564" spans="1:251" ht="45" x14ac:dyDescent="0.25">
      <c r="A7564" s="51">
        <v>87778</v>
      </c>
      <c r="B7564" s="30" t="s">
        <v>2771</v>
      </c>
      <c r="C7564" s="31" t="s">
        <v>19</v>
      </c>
      <c r="D7564" s="57">
        <v>101.24</v>
      </c>
      <c r="E7564" s="56">
        <v>103.24</v>
      </c>
    </row>
    <row r="7565" spans="1:251" ht="45" x14ac:dyDescent="0.25">
      <c r="A7565" s="51">
        <v>87783</v>
      </c>
      <c r="B7565" s="30" t="s">
        <v>2774</v>
      </c>
      <c r="C7565" s="31" t="s">
        <v>19</v>
      </c>
      <c r="D7565" s="57">
        <v>133.16999999999999</v>
      </c>
      <c r="E7565" s="56">
        <v>135.74</v>
      </c>
    </row>
    <row r="7566" spans="1:251" ht="45" x14ac:dyDescent="0.25">
      <c r="A7566" s="51">
        <v>87787</v>
      </c>
      <c r="B7566" s="30" t="s">
        <v>2777</v>
      </c>
      <c r="C7566" s="31" t="s">
        <v>19</v>
      </c>
      <c r="D7566" s="57">
        <v>156.18</v>
      </c>
      <c r="E7566" s="56">
        <v>158.81</v>
      </c>
    </row>
    <row r="7567" spans="1:251" ht="56.25" x14ac:dyDescent="0.25">
      <c r="A7567" s="51">
        <v>87791</v>
      </c>
      <c r="B7567" s="30" t="s">
        <v>2779</v>
      </c>
      <c r="C7567" s="31" t="s">
        <v>19</v>
      </c>
      <c r="D7567" s="57">
        <v>172.14</v>
      </c>
      <c r="E7567" s="56">
        <v>175.06</v>
      </c>
    </row>
    <row r="7568" spans="1:251" ht="56.25" x14ac:dyDescent="0.25">
      <c r="A7568" s="51">
        <v>87832</v>
      </c>
      <c r="B7568" s="30" t="s">
        <v>2807</v>
      </c>
      <c r="C7568" s="31" t="s">
        <v>19</v>
      </c>
      <c r="D7568" s="57">
        <v>159.4</v>
      </c>
      <c r="E7568" s="56">
        <v>162.88</v>
      </c>
    </row>
    <row r="7569" spans="1:5" ht="45" x14ac:dyDescent="0.25">
      <c r="A7569" s="51">
        <v>87812</v>
      </c>
      <c r="B7569" s="30" t="s">
        <v>2793</v>
      </c>
      <c r="C7569" s="31" t="s">
        <v>19</v>
      </c>
      <c r="D7569" s="57">
        <v>119.65</v>
      </c>
      <c r="E7569" s="56">
        <v>123.06</v>
      </c>
    </row>
    <row r="7570" spans="1:5" ht="45" x14ac:dyDescent="0.25">
      <c r="A7570" s="51">
        <v>87816</v>
      </c>
      <c r="B7570" s="30" t="s">
        <v>2796</v>
      </c>
      <c r="C7570" s="31" t="s">
        <v>19</v>
      </c>
      <c r="D7570" s="57">
        <v>150.07</v>
      </c>
      <c r="E7570" s="56">
        <v>154.06</v>
      </c>
    </row>
    <row r="7571" spans="1:5" ht="45" x14ac:dyDescent="0.25">
      <c r="A7571" s="51">
        <v>87820</v>
      </c>
      <c r="B7571" s="30" t="s">
        <v>2799</v>
      </c>
      <c r="C7571" s="31" t="s">
        <v>19</v>
      </c>
      <c r="D7571" s="57">
        <v>171.57</v>
      </c>
      <c r="E7571" s="56">
        <v>175.61</v>
      </c>
    </row>
    <row r="7572" spans="1:5" ht="56.25" x14ac:dyDescent="0.25">
      <c r="A7572" s="51">
        <v>87824</v>
      </c>
      <c r="B7572" s="30" t="s">
        <v>2801</v>
      </c>
      <c r="C7572" s="31" t="s">
        <v>19</v>
      </c>
      <c r="D7572" s="57">
        <v>197.59</v>
      </c>
      <c r="E7572" s="56">
        <v>202.55</v>
      </c>
    </row>
    <row r="7573" spans="1:5" ht="45" x14ac:dyDescent="0.25">
      <c r="A7573" s="51">
        <v>87828</v>
      </c>
      <c r="B7573" s="30" t="s">
        <v>2804</v>
      </c>
      <c r="C7573" s="31" t="s">
        <v>19</v>
      </c>
      <c r="D7573" s="57">
        <v>125.58</v>
      </c>
      <c r="E7573" s="56">
        <v>128.57</v>
      </c>
    </row>
    <row r="7574" spans="1:5" ht="56.25" x14ac:dyDescent="0.25">
      <c r="A7574" s="51">
        <v>104251</v>
      </c>
      <c r="B7574" s="30" t="s">
        <v>5173</v>
      </c>
      <c r="C7574" s="31" t="s">
        <v>19</v>
      </c>
      <c r="D7574" s="57">
        <v>113.18</v>
      </c>
      <c r="E7574" s="56">
        <v>116.24</v>
      </c>
    </row>
    <row r="7575" spans="1:5" ht="56.25" x14ac:dyDescent="0.25">
      <c r="A7575" s="51">
        <v>104255</v>
      </c>
      <c r="B7575" s="30" t="s">
        <v>5174</v>
      </c>
      <c r="C7575" s="31" t="s">
        <v>19</v>
      </c>
      <c r="D7575" s="57">
        <v>142.58000000000001</v>
      </c>
      <c r="E7575" s="56">
        <v>146.13999999999999</v>
      </c>
    </row>
    <row r="7576" spans="1:5" ht="56.25" x14ac:dyDescent="0.25">
      <c r="A7576" s="51">
        <v>104259</v>
      </c>
      <c r="B7576" s="30" t="s">
        <v>5175</v>
      </c>
      <c r="C7576" s="31" t="s">
        <v>19</v>
      </c>
      <c r="D7576" s="57">
        <v>164.08</v>
      </c>
      <c r="E7576" s="56">
        <v>167.69</v>
      </c>
    </row>
    <row r="7577" spans="1:5" ht="56.25" x14ac:dyDescent="0.25">
      <c r="A7577" s="51">
        <v>104263</v>
      </c>
      <c r="B7577" s="30" t="s">
        <v>5176</v>
      </c>
      <c r="C7577" s="31" t="s">
        <v>19</v>
      </c>
      <c r="D7577" s="57">
        <v>188.37</v>
      </c>
      <c r="E7577" s="56">
        <v>192.79</v>
      </c>
    </row>
    <row r="7578" spans="1:5" ht="33.75" x14ac:dyDescent="0.25">
      <c r="A7578" s="51">
        <v>87794</v>
      </c>
      <c r="B7578" s="30" t="s">
        <v>2780</v>
      </c>
      <c r="C7578" s="31" t="s">
        <v>19</v>
      </c>
      <c r="D7578" s="57">
        <v>48.64</v>
      </c>
      <c r="E7578" s="56">
        <v>50.27</v>
      </c>
    </row>
    <row r="7579" spans="1:5" ht="33.75" x14ac:dyDescent="0.25">
      <c r="A7579" s="51">
        <v>87799</v>
      </c>
      <c r="B7579" s="30" t="s">
        <v>2783</v>
      </c>
      <c r="C7579" s="31" t="s">
        <v>19</v>
      </c>
      <c r="D7579" s="57">
        <v>67.06</v>
      </c>
      <c r="E7579" s="56">
        <v>69.39</v>
      </c>
    </row>
    <row r="7580" spans="1:5" ht="33.75" x14ac:dyDescent="0.25">
      <c r="A7580" s="51">
        <v>87803</v>
      </c>
      <c r="B7580" s="30" t="s">
        <v>2786</v>
      </c>
      <c r="C7580" s="31" t="s">
        <v>19</v>
      </c>
      <c r="D7580" s="57">
        <v>75.69</v>
      </c>
      <c r="E7580" s="56">
        <v>78.16</v>
      </c>
    </row>
    <row r="7581" spans="1:5" ht="45" x14ac:dyDescent="0.25">
      <c r="A7581" s="51">
        <v>87807</v>
      </c>
      <c r="B7581" s="30" t="s">
        <v>2789</v>
      </c>
      <c r="C7581" s="31" t="s">
        <v>19</v>
      </c>
      <c r="D7581" s="57">
        <v>82.82</v>
      </c>
      <c r="E7581" s="56">
        <v>85.53</v>
      </c>
    </row>
    <row r="7582" spans="1:5" ht="45" x14ac:dyDescent="0.25">
      <c r="A7582" s="51">
        <v>104218</v>
      </c>
      <c r="B7582" s="30" t="s">
        <v>2822</v>
      </c>
      <c r="C7582" s="31" t="s">
        <v>19</v>
      </c>
      <c r="D7582" s="57">
        <v>60</v>
      </c>
      <c r="E7582" s="56">
        <v>62.22</v>
      </c>
    </row>
    <row r="7583" spans="1:5" ht="33.75" x14ac:dyDescent="0.25">
      <c r="A7583" s="51">
        <v>87777</v>
      </c>
      <c r="B7583" s="30" t="s">
        <v>2770</v>
      </c>
      <c r="C7583" s="31" t="s">
        <v>19</v>
      </c>
      <c r="D7583" s="57">
        <v>63.99</v>
      </c>
      <c r="E7583" s="56">
        <v>66.45</v>
      </c>
    </row>
    <row r="7584" spans="1:5" ht="45" x14ac:dyDescent="0.25">
      <c r="A7584" s="51">
        <v>104222</v>
      </c>
      <c r="B7584" s="30" t="s">
        <v>2826</v>
      </c>
      <c r="C7584" s="31" t="s">
        <v>19</v>
      </c>
      <c r="D7584" s="57">
        <v>77.849999999999994</v>
      </c>
      <c r="E7584" s="56">
        <v>80.709999999999994</v>
      </c>
    </row>
    <row r="7585" spans="1:5" ht="33.75" x14ac:dyDescent="0.25">
      <c r="A7585" s="51">
        <v>87781</v>
      </c>
      <c r="B7585" s="30" t="s">
        <v>2773</v>
      </c>
      <c r="C7585" s="31" t="s">
        <v>19</v>
      </c>
      <c r="D7585" s="57">
        <v>82.97</v>
      </c>
      <c r="E7585" s="56">
        <v>86.14</v>
      </c>
    </row>
    <row r="7586" spans="1:5" ht="45" x14ac:dyDescent="0.25">
      <c r="A7586" s="51">
        <v>104226</v>
      </c>
      <c r="B7586" s="30" t="s">
        <v>2830</v>
      </c>
      <c r="C7586" s="31" t="s">
        <v>19</v>
      </c>
      <c r="D7586" s="57">
        <v>87.08</v>
      </c>
      <c r="E7586" s="56">
        <v>90.09</v>
      </c>
    </row>
    <row r="7587" spans="1:5" ht="33.75" x14ac:dyDescent="0.25">
      <c r="A7587" s="51">
        <v>87786</v>
      </c>
      <c r="B7587" s="30" t="s">
        <v>2776</v>
      </c>
      <c r="C7587" s="31" t="s">
        <v>19</v>
      </c>
      <c r="D7587" s="57">
        <v>92.2</v>
      </c>
      <c r="E7587" s="56">
        <v>95.52</v>
      </c>
    </row>
    <row r="7588" spans="1:5" ht="45" x14ac:dyDescent="0.25">
      <c r="A7588" s="51">
        <v>104230</v>
      </c>
      <c r="B7588" s="30" t="s">
        <v>2834</v>
      </c>
      <c r="C7588" s="31" t="s">
        <v>19</v>
      </c>
      <c r="D7588" s="57">
        <v>101.49</v>
      </c>
      <c r="E7588" s="56">
        <v>105.16</v>
      </c>
    </row>
    <row r="7589" spans="1:5" ht="45" x14ac:dyDescent="0.25">
      <c r="A7589" s="51">
        <v>104234</v>
      </c>
      <c r="B7589" s="30" t="s">
        <v>2838</v>
      </c>
      <c r="C7589" s="31" t="s">
        <v>19</v>
      </c>
      <c r="D7589" s="57">
        <v>46.28</v>
      </c>
      <c r="E7589" s="56">
        <v>47.78</v>
      </c>
    </row>
    <row r="7590" spans="1:5" ht="45" x14ac:dyDescent="0.25">
      <c r="A7590" s="51">
        <v>104238</v>
      </c>
      <c r="B7590" s="30" t="s">
        <v>2842</v>
      </c>
      <c r="C7590" s="31" t="s">
        <v>19</v>
      </c>
      <c r="D7590" s="57">
        <v>63.58</v>
      </c>
      <c r="E7590" s="56">
        <v>65.7</v>
      </c>
    </row>
    <row r="7591" spans="1:5" ht="45" x14ac:dyDescent="0.25">
      <c r="A7591" s="51">
        <v>104242</v>
      </c>
      <c r="B7591" s="30" t="s">
        <v>2846</v>
      </c>
      <c r="C7591" s="31" t="s">
        <v>19</v>
      </c>
      <c r="D7591" s="57">
        <v>72.209999999999994</v>
      </c>
      <c r="E7591" s="56">
        <v>74.47</v>
      </c>
    </row>
    <row r="7592" spans="1:5" ht="45" x14ac:dyDescent="0.25">
      <c r="A7592" s="51">
        <v>104246</v>
      </c>
      <c r="B7592" s="30" t="s">
        <v>2850</v>
      </c>
      <c r="C7592" s="31" t="s">
        <v>19</v>
      </c>
      <c r="D7592" s="57">
        <v>78.97</v>
      </c>
      <c r="E7592" s="56">
        <v>81.459999999999994</v>
      </c>
    </row>
    <row r="7593" spans="1:5" ht="45" x14ac:dyDescent="0.25">
      <c r="A7593" s="51">
        <v>104250</v>
      </c>
      <c r="B7593" s="30" t="s">
        <v>2854</v>
      </c>
      <c r="C7593" s="31" t="s">
        <v>19</v>
      </c>
      <c r="D7593" s="57">
        <v>80.430000000000007</v>
      </c>
      <c r="E7593" s="56">
        <v>84.03</v>
      </c>
    </row>
    <row r="7594" spans="1:5" ht="45" x14ac:dyDescent="0.25">
      <c r="A7594" s="51">
        <v>87811</v>
      </c>
      <c r="B7594" s="30" t="s">
        <v>2792</v>
      </c>
      <c r="C7594" s="31" t="s">
        <v>19</v>
      </c>
      <c r="D7594" s="57">
        <v>87.61</v>
      </c>
      <c r="E7594" s="56">
        <v>91.62</v>
      </c>
    </row>
    <row r="7595" spans="1:5" ht="45" x14ac:dyDescent="0.25">
      <c r="A7595" s="51">
        <v>104254</v>
      </c>
      <c r="B7595" s="30" t="s">
        <v>2857</v>
      </c>
      <c r="C7595" s="31" t="s">
        <v>19</v>
      </c>
      <c r="D7595" s="57">
        <v>97.73</v>
      </c>
      <c r="E7595" s="56">
        <v>101.96</v>
      </c>
    </row>
    <row r="7596" spans="1:5" ht="45" x14ac:dyDescent="0.25">
      <c r="A7596" s="51">
        <v>87815</v>
      </c>
      <c r="B7596" s="30" t="s">
        <v>2795</v>
      </c>
      <c r="C7596" s="31" t="s">
        <v>19</v>
      </c>
      <c r="D7596" s="57">
        <v>106.03</v>
      </c>
      <c r="E7596" s="56">
        <v>110.74</v>
      </c>
    </row>
    <row r="7597" spans="1:5" ht="45" x14ac:dyDescent="0.25">
      <c r="A7597" s="51">
        <v>104258</v>
      </c>
      <c r="B7597" s="30" t="s">
        <v>2860</v>
      </c>
      <c r="C7597" s="31" t="s">
        <v>19</v>
      </c>
      <c r="D7597" s="57">
        <v>106.36</v>
      </c>
      <c r="E7597" s="56">
        <v>110.73</v>
      </c>
    </row>
    <row r="7598" spans="1:5" ht="45" x14ac:dyDescent="0.25">
      <c r="A7598" s="51">
        <v>87819</v>
      </c>
      <c r="B7598" s="30" t="s">
        <v>2798</v>
      </c>
      <c r="C7598" s="31" t="s">
        <v>19</v>
      </c>
      <c r="D7598" s="57">
        <v>114.66</v>
      </c>
      <c r="E7598" s="56">
        <v>119.51</v>
      </c>
    </row>
    <row r="7599" spans="1:5" ht="45" x14ac:dyDescent="0.25">
      <c r="A7599" s="51">
        <v>104262</v>
      </c>
      <c r="B7599" s="30" t="s">
        <v>2863</v>
      </c>
      <c r="C7599" s="31" t="s">
        <v>19</v>
      </c>
      <c r="D7599" s="57">
        <v>135.16999999999999</v>
      </c>
      <c r="E7599" s="56">
        <v>141.04</v>
      </c>
    </row>
    <row r="7600" spans="1:5" ht="45" x14ac:dyDescent="0.25">
      <c r="A7600" s="51">
        <v>87823</v>
      </c>
      <c r="B7600" s="30" t="s">
        <v>4213</v>
      </c>
      <c r="C7600" s="31" t="s">
        <v>19</v>
      </c>
      <c r="D7600" s="57">
        <v>146.5</v>
      </c>
      <c r="E7600" s="56">
        <v>153.03</v>
      </c>
    </row>
    <row r="7601" spans="1:5" ht="45" x14ac:dyDescent="0.25">
      <c r="A7601" s="51">
        <v>87827</v>
      </c>
      <c r="B7601" s="30" t="s">
        <v>2803</v>
      </c>
      <c r="C7601" s="31" t="s">
        <v>19</v>
      </c>
      <c r="D7601" s="57">
        <v>84.13</v>
      </c>
      <c r="E7601" s="56">
        <v>87.69</v>
      </c>
    </row>
    <row r="7602" spans="1:5" ht="45" x14ac:dyDescent="0.25">
      <c r="A7602" s="51">
        <v>87831</v>
      </c>
      <c r="B7602" s="30" t="s">
        <v>2806</v>
      </c>
      <c r="C7602" s="31" t="s">
        <v>19</v>
      </c>
      <c r="D7602" s="57">
        <v>103</v>
      </c>
      <c r="E7602" s="56">
        <v>107.24</v>
      </c>
    </row>
    <row r="7603" spans="1:5" ht="45" x14ac:dyDescent="0.25">
      <c r="A7603" s="51">
        <v>104220</v>
      </c>
      <c r="B7603" s="30" t="s">
        <v>2824</v>
      </c>
      <c r="C7603" s="31" t="s">
        <v>19</v>
      </c>
      <c r="D7603" s="57">
        <v>59.33</v>
      </c>
      <c r="E7603" s="56">
        <v>61.12</v>
      </c>
    </row>
    <row r="7604" spans="1:5" ht="45" x14ac:dyDescent="0.25">
      <c r="A7604" s="51">
        <v>104203</v>
      </c>
      <c r="B7604" s="30" t="s">
        <v>2808</v>
      </c>
      <c r="C7604" s="31" t="s">
        <v>19</v>
      </c>
      <c r="D7604" s="57">
        <v>63.54</v>
      </c>
      <c r="E7604" s="56">
        <v>65.55</v>
      </c>
    </row>
    <row r="7605" spans="1:5" ht="45" x14ac:dyDescent="0.25">
      <c r="A7605" s="51">
        <v>104224</v>
      </c>
      <c r="B7605" s="30" t="s">
        <v>2828</v>
      </c>
      <c r="C7605" s="31" t="s">
        <v>19</v>
      </c>
      <c r="D7605" s="57">
        <v>76.92</v>
      </c>
      <c r="E7605" s="56">
        <v>79.22</v>
      </c>
    </row>
    <row r="7606" spans="1:5" ht="45" x14ac:dyDescent="0.25">
      <c r="A7606" s="51">
        <v>104204</v>
      </c>
      <c r="B7606" s="30" t="s">
        <v>2809</v>
      </c>
      <c r="C7606" s="31" t="s">
        <v>19</v>
      </c>
      <c r="D7606" s="57">
        <v>82.39</v>
      </c>
      <c r="E7606" s="56">
        <v>84.97</v>
      </c>
    </row>
    <row r="7607" spans="1:5" ht="45" x14ac:dyDescent="0.25">
      <c r="A7607" s="51">
        <v>104228</v>
      </c>
      <c r="B7607" s="30" t="s">
        <v>2832</v>
      </c>
      <c r="C7607" s="31" t="s">
        <v>19</v>
      </c>
      <c r="D7607" s="57">
        <v>85.3</v>
      </c>
      <c r="E7607" s="56">
        <v>87.66</v>
      </c>
    </row>
    <row r="7608" spans="1:5" ht="45" x14ac:dyDescent="0.25">
      <c r="A7608" s="51">
        <v>104205</v>
      </c>
      <c r="B7608" s="30" t="s">
        <v>2810</v>
      </c>
      <c r="C7608" s="31" t="s">
        <v>19</v>
      </c>
      <c r="D7608" s="57">
        <v>90.78</v>
      </c>
      <c r="E7608" s="56">
        <v>93.42</v>
      </c>
    </row>
    <row r="7609" spans="1:5" ht="45" x14ac:dyDescent="0.25">
      <c r="A7609" s="51">
        <v>104232</v>
      </c>
      <c r="B7609" s="30" t="s">
        <v>2836</v>
      </c>
      <c r="C7609" s="31" t="s">
        <v>19</v>
      </c>
      <c r="D7609" s="57">
        <v>94.27</v>
      </c>
      <c r="E7609" s="56">
        <v>96.91</v>
      </c>
    </row>
    <row r="7610" spans="1:5" ht="45" x14ac:dyDescent="0.25">
      <c r="A7610" s="51">
        <v>104206</v>
      </c>
      <c r="B7610" s="30" t="s">
        <v>2811</v>
      </c>
      <c r="C7610" s="31" t="s">
        <v>19</v>
      </c>
      <c r="D7610" s="57">
        <v>100.29</v>
      </c>
      <c r="E7610" s="56">
        <v>103.23</v>
      </c>
    </row>
    <row r="7611" spans="1:5" ht="45" x14ac:dyDescent="0.25">
      <c r="A7611" s="51">
        <v>104236</v>
      </c>
      <c r="B7611" s="30" t="s">
        <v>2840</v>
      </c>
      <c r="C7611" s="31" t="s">
        <v>19</v>
      </c>
      <c r="D7611" s="57">
        <v>44.99</v>
      </c>
      <c r="E7611" s="56">
        <v>46.12</v>
      </c>
    </row>
    <row r="7612" spans="1:5" ht="45" x14ac:dyDescent="0.25">
      <c r="A7612" s="51">
        <v>104207</v>
      </c>
      <c r="B7612" s="30" t="s">
        <v>2812</v>
      </c>
      <c r="C7612" s="31" t="s">
        <v>19</v>
      </c>
      <c r="D7612" s="57">
        <v>47.58</v>
      </c>
      <c r="E7612" s="56">
        <v>48.85</v>
      </c>
    </row>
    <row r="7613" spans="1:5" ht="45" x14ac:dyDescent="0.25">
      <c r="A7613" s="51">
        <v>104240</v>
      </c>
      <c r="B7613" s="30" t="s">
        <v>2844</v>
      </c>
      <c r="C7613" s="31" t="s">
        <v>19</v>
      </c>
      <c r="D7613" s="57">
        <v>62.14</v>
      </c>
      <c r="E7613" s="56">
        <v>63.8</v>
      </c>
    </row>
    <row r="7614" spans="1:5" ht="45" x14ac:dyDescent="0.25">
      <c r="A7614" s="51">
        <v>104208</v>
      </c>
      <c r="B7614" s="30" t="s">
        <v>2813</v>
      </c>
      <c r="C7614" s="31" t="s">
        <v>19</v>
      </c>
      <c r="D7614" s="57">
        <v>65.88</v>
      </c>
      <c r="E7614" s="56">
        <v>67.709999999999994</v>
      </c>
    </row>
    <row r="7615" spans="1:5" ht="45" x14ac:dyDescent="0.25">
      <c r="A7615" s="51">
        <v>104244</v>
      </c>
      <c r="B7615" s="30" t="s">
        <v>2848</v>
      </c>
      <c r="C7615" s="31" t="s">
        <v>19</v>
      </c>
      <c r="D7615" s="57">
        <v>70.010000000000005</v>
      </c>
      <c r="E7615" s="56">
        <v>71.73</v>
      </c>
    </row>
    <row r="7616" spans="1:5" ht="45" x14ac:dyDescent="0.25">
      <c r="A7616" s="51">
        <v>104209</v>
      </c>
      <c r="B7616" s="30" t="s">
        <v>2814</v>
      </c>
      <c r="C7616" s="31" t="s">
        <v>19</v>
      </c>
      <c r="D7616" s="57">
        <v>73.75</v>
      </c>
      <c r="E7616" s="56">
        <v>75.64</v>
      </c>
    </row>
    <row r="7617" spans="1:5" ht="45" x14ac:dyDescent="0.25">
      <c r="A7617" s="51">
        <v>104248</v>
      </c>
      <c r="B7617" s="30" t="s">
        <v>2852</v>
      </c>
      <c r="C7617" s="31" t="s">
        <v>19</v>
      </c>
      <c r="D7617" s="57">
        <v>73.239999999999995</v>
      </c>
      <c r="E7617" s="56">
        <v>74.95</v>
      </c>
    </row>
    <row r="7618" spans="1:5" ht="45" x14ac:dyDescent="0.25">
      <c r="A7618" s="51">
        <v>104210</v>
      </c>
      <c r="B7618" s="30" t="s">
        <v>2815</v>
      </c>
      <c r="C7618" s="31" t="s">
        <v>19</v>
      </c>
      <c r="D7618" s="57">
        <v>76.849999999999994</v>
      </c>
      <c r="E7618" s="56">
        <v>78.72</v>
      </c>
    </row>
    <row r="7619" spans="1:5" ht="56.25" x14ac:dyDescent="0.25">
      <c r="A7619" s="51">
        <v>104252</v>
      </c>
      <c r="B7619" s="30" t="s">
        <v>2855</v>
      </c>
      <c r="C7619" s="31" t="s">
        <v>19</v>
      </c>
      <c r="D7619" s="57">
        <v>81.709999999999994</v>
      </c>
      <c r="E7619" s="56">
        <v>84.78</v>
      </c>
    </row>
    <row r="7620" spans="1:5" ht="56.25" x14ac:dyDescent="0.25">
      <c r="A7620" s="51">
        <v>104211</v>
      </c>
      <c r="B7620" s="30" t="s">
        <v>2816</v>
      </c>
      <c r="C7620" s="31" t="s">
        <v>19</v>
      </c>
      <c r="D7620" s="57">
        <v>89.31</v>
      </c>
      <c r="E7620" s="56">
        <v>92.73</v>
      </c>
    </row>
    <row r="7621" spans="1:5" ht="56.25" x14ac:dyDescent="0.25">
      <c r="A7621" s="51">
        <v>104212</v>
      </c>
      <c r="B7621" s="30" t="s">
        <v>2817</v>
      </c>
      <c r="C7621" s="31" t="s">
        <v>19</v>
      </c>
      <c r="D7621" s="57">
        <v>107.67</v>
      </c>
      <c r="E7621" s="56">
        <v>111.67</v>
      </c>
    </row>
    <row r="7622" spans="1:5" ht="56.25" x14ac:dyDescent="0.25">
      <c r="A7622" s="51">
        <v>104213</v>
      </c>
      <c r="B7622" s="30" t="s">
        <v>2818</v>
      </c>
      <c r="C7622" s="31" t="s">
        <v>19</v>
      </c>
      <c r="D7622" s="57">
        <v>115.54</v>
      </c>
      <c r="E7622" s="56">
        <v>119.6</v>
      </c>
    </row>
    <row r="7623" spans="1:5" ht="56.25" x14ac:dyDescent="0.25">
      <c r="A7623" s="51">
        <v>104214</v>
      </c>
      <c r="B7623" s="30" t="s">
        <v>2819</v>
      </c>
      <c r="C7623" s="31" t="s">
        <v>19</v>
      </c>
      <c r="D7623" s="57">
        <v>137.41999999999999</v>
      </c>
      <c r="E7623" s="56">
        <v>142.4</v>
      </c>
    </row>
    <row r="7624" spans="1:5" ht="45" x14ac:dyDescent="0.25">
      <c r="A7624" s="51">
        <v>104215</v>
      </c>
      <c r="B7624" s="30" t="s">
        <v>12781</v>
      </c>
      <c r="C7624" s="31" t="s">
        <v>19</v>
      </c>
      <c r="D7624" s="57">
        <v>84.35</v>
      </c>
      <c r="E7624" s="56">
        <v>87.35</v>
      </c>
    </row>
    <row r="7625" spans="1:5" ht="45" x14ac:dyDescent="0.25">
      <c r="A7625" s="51">
        <v>104216</v>
      </c>
      <c r="B7625" s="30" t="s">
        <v>2820</v>
      </c>
      <c r="C7625" s="31" t="s">
        <v>19</v>
      </c>
      <c r="D7625" s="57">
        <v>102.73</v>
      </c>
      <c r="E7625" s="56">
        <v>106.23</v>
      </c>
    </row>
    <row r="7626" spans="1:5" ht="45" x14ac:dyDescent="0.25">
      <c r="A7626" s="51">
        <v>104217</v>
      </c>
      <c r="B7626" s="30" t="s">
        <v>2821</v>
      </c>
      <c r="C7626" s="31" t="s">
        <v>19</v>
      </c>
      <c r="D7626" s="57">
        <v>55.48</v>
      </c>
      <c r="E7626" s="56">
        <v>57.43</v>
      </c>
    </row>
    <row r="7627" spans="1:5" ht="45" x14ac:dyDescent="0.25">
      <c r="A7627" s="51">
        <v>104221</v>
      </c>
      <c r="B7627" s="30" t="s">
        <v>2825</v>
      </c>
      <c r="C7627" s="31" t="s">
        <v>19</v>
      </c>
      <c r="D7627" s="57">
        <v>71.78</v>
      </c>
      <c r="E7627" s="56">
        <v>74.28</v>
      </c>
    </row>
    <row r="7628" spans="1:5" ht="45" x14ac:dyDescent="0.25">
      <c r="A7628" s="51">
        <v>104225</v>
      </c>
      <c r="B7628" s="30" t="s">
        <v>2829</v>
      </c>
      <c r="C7628" s="31" t="s">
        <v>19</v>
      </c>
      <c r="D7628" s="57">
        <v>79.47</v>
      </c>
      <c r="E7628" s="56">
        <v>82.03</v>
      </c>
    </row>
    <row r="7629" spans="1:5" ht="45" x14ac:dyDescent="0.25">
      <c r="A7629" s="51">
        <v>104229</v>
      </c>
      <c r="B7629" s="30" t="s">
        <v>2833</v>
      </c>
      <c r="C7629" s="31" t="s">
        <v>19</v>
      </c>
      <c r="D7629" s="57">
        <v>93.11</v>
      </c>
      <c r="E7629" s="56">
        <v>96.29</v>
      </c>
    </row>
    <row r="7630" spans="1:5" ht="45" x14ac:dyDescent="0.25">
      <c r="A7630" s="51">
        <v>104233</v>
      </c>
      <c r="B7630" s="30" t="s">
        <v>2837</v>
      </c>
      <c r="C7630" s="31" t="s">
        <v>19</v>
      </c>
      <c r="D7630" s="57">
        <v>42.06</v>
      </c>
      <c r="E7630" s="56">
        <v>43.3</v>
      </c>
    </row>
    <row r="7631" spans="1:5" ht="45" x14ac:dyDescent="0.25">
      <c r="A7631" s="51">
        <v>104237</v>
      </c>
      <c r="B7631" s="30" t="s">
        <v>2841</v>
      </c>
      <c r="C7631" s="31" t="s">
        <v>19</v>
      </c>
      <c r="D7631" s="57">
        <v>57.92</v>
      </c>
      <c r="E7631" s="56">
        <v>59.71</v>
      </c>
    </row>
    <row r="7632" spans="1:5" ht="45" x14ac:dyDescent="0.25">
      <c r="A7632" s="51">
        <v>104241</v>
      </c>
      <c r="B7632" s="30" t="s">
        <v>2845</v>
      </c>
      <c r="C7632" s="31" t="s">
        <v>19</v>
      </c>
      <c r="D7632" s="57">
        <v>65.099999999999994</v>
      </c>
      <c r="E7632" s="56">
        <v>66.95</v>
      </c>
    </row>
    <row r="7633" spans="1:5" ht="45" x14ac:dyDescent="0.25">
      <c r="A7633" s="51">
        <v>104245</v>
      </c>
      <c r="B7633" s="30" t="s">
        <v>2849</v>
      </c>
      <c r="C7633" s="31" t="s">
        <v>19</v>
      </c>
      <c r="D7633" s="57">
        <v>71.14</v>
      </c>
      <c r="E7633" s="56">
        <v>73.17</v>
      </c>
    </row>
    <row r="7634" spans="1:5" ht="45" x14ac:dyDescent="0.25">
      <c r="A7634" s="51">
        <v>104249</v>
      </c>
      <c r="B7634" s="30" t="s">
        <v>2853</v>
      </c>
      <c r="C7634" s="31" t="s">
        <v>19</v>
      </c>
      <c r="D7634" s="57">
        <v>76.209999999999994</v>
      </c>
      <c r="E7634" s="56">
        <v>79.55</v>
      </c>
    </row>
    <row r="7635" spans="1:5" ht="45" x14ac:dyDescent="0.25">
      <c r="A7635" s="51">
        <v>104253</v>
      </c>
      <c r="B7635" s="30" t="s">
        <v>2856</v>
      </c>
      <c r="C7635" s="31" t="s">
        <v>19</v>
      </c>
      <c r="D7635" s="57">
        <v>92.07</v>
      </c>
      <c r="E7635" s="56">
        <v>95.97</v>
      </c>
    </row>
    <row r="7636" spans="1:5" ht="56.25" x14ac:dyDescent="0.25">
      <c r="A7636" s="51">
        <v>104256</v>
      </c>
      <c r="B7636" s="30" t="s">
        <v>2858</v>
      </c>
      <c r="C7636" s="31" t="s">
        <v>19</v>
      </c>
      <c r="D7636" s="57">
        <v>98.87</v>
      </c>
      <c r="E7636" s="56">
        <v>102.44</v>
      </c>
    </row>
    <row r="7637" spans="1:5" ht="56.25" x14ac:dyDescent="0.25">
      <c r="A7637" s="51">
        <v>104260</v>
      </c>
      <c r="B7637" s="30" t="s">
        <v>2861</v>
      </c>
      <c r="C7637" s="31" t="s">
        <v>19</v>
      </c>
      <c r="D7637" s="57">
        <v>106.74</v>
      </c>
      <c r="E7637" s="56">
        <v>110.37</v>
      </c>
    </row>
    <row r="7638" spans="1:5" ht="56.25" x14ac:dyDescent="0.25">
      <c r="A7638" s="51">
        <v>104264</v>
      </c>
      <c r="B7638" s="30" t="s">
        <v>2864</v>
      </c>
      <c r="C7638" s="31" t="s">
        <v>19</v>
      </c>
      <c r="D7638" s="57">
        <v>126.59</v>
      </c>
      <c r="E7638" s="56">
        <v>131.03</v>
      </c>
    </row>
    <row r="7639" spans="1:5" ht="45" x14ac:dyDescent="0.25">
      <c r="A7639" s="51">
        <v>87792</v>
      </c>
      <c r="B7639" s="30" t="s">
        <v>55</v>
      </c>
      <c r="C7639" s="31" t="s">
        <v>19</v>
      </c>
      <c r="D7639" s="57">
        <v>44.42</v>
      </c>
      <c r="E7639" s="56">
        <v>45.79</v>
      </c>
    </row>
    <row r="7640" spans="1:5" ht="45" x14ac:dyDescent="0.25">
      <c r="A7640" s="51">
        <v>87797</v>
      </c>
      <c r="B7640" s="30" t="s">
        <v>2782</v>
      </c>
      <c r="C7640" s="31" t="s">
        <v>19</v>
      </c>
      <c r="D7640" s="57">
        <v>61.4</v>
      </c>
      <c r="E7640" s="56">
        <v>63.4</v>
      </c>
    </row>
    <row r="7641" spans="1:5" ht="45" x14ac:dyDescent="0.25">
      <c r="A7641" s="51">
        <v>87801</v>
      </c>
      <c r="B7641" s="30" t="s">
        <v>2785</v>
      </c>
      <c r="C7641" s="31" t="s">
        <v>19</v>
      </c>
      <c r="D7641" s="57">
        <v>68.58</v>
      </c>
      <c r="E7641" s="56">
        <v>70.64</v>
      </c>
    </row>
    <row r="7642" spans="1:5" ht="45" x14ac:dyDescent="0.25">
      <c r="A7642" s="51">
        <v>87805</v>
      </c>
      <c r="B7642" s="30" t="s">
        <v>2788</v>
      </c>
      <c r="C7642" s="31" t="s">
        <v>19</v>
      </c>
      <c r="D7642" s="57">
        <v>74.989999999999995</v>
      </c>
      <c r="E7642" s="56">
        <v>77.239999999999995</v>
      </c>
    </row>
    <row r="7643" spans="1:5" ht="45" x14ac:dyDescent="0.25">
      <c r="A7643" s="51">
        <v>87775</v>
      </c>
      <c r="B7643" s="30" t="s">
        <v>2769</v>
      </c>
      <c r="C7643" s="31" t="s">
        <v>19</v>
      </c>
      <c r="D7643" s="57">
        <v>59.47</v>
      </c>
      <c r="E7643" s="56">
        <v>61.66</v>
      </c>
    </row>
    <row r="7644" spans="1:5" ht="45" x14ac:dyDescent="0.25">
      <c r="A7644" s="51">
        <v>87779</v>
      </c>
      <c r="B7644" s="30" t="s">
        <v>2772</v>
      </c>
      <c r="C7644" s="31" t="s">
        <v>19</v>
      </c>
      <c r="D7644" s="57">
        <v>76.900000000000006</v>
      </c>
      <c r="E7644" s="56">
        <v>79.709999999999994</v>
      </c>
    </row>
    <row r="7645" spans="1:5" ht="45" x14ac:dyDescent="0.25">
      <c r="A7645" s="51">
        <v>87784</v>
      </c>
      <c r="B7645" s="30" t="s">
        <v>2775</v>
      </c>
      <c r="C7645" s="31" t="s">
        <v>19</v>
      </c>
      <c r="D7645" s="57">
        <v>84.59</v>
      </c>
      <c r="E7645" s="56">
        <v>87.46</v>
      </c>
    </row>
    <row r="7646" spans="1:5" ht="45" x14ac:dyDescent="0.25">
      <c r="A7646" s="51">
        <v>87788</v>
      </c>
      <c r="B7646" s="30" t="s">
        <v>2778</v>
      </c>
      <c r="C7646" s="31" t="s">
        <v>19</v>
      </c>
      <c r="D7646" s="57">
        <v>99.47</v>
      </c>
      <c r="E7646" s="56">
        <v>103.01</v>
      </c>
    </row>
    <row r="7647" spans="1:5" ht="45" x14ac:dyDescent="0.25">
      <c r="A7647" s="51">
        <v>87809</v>
      </c>
      <c r="B7647" s="30" t="s">
        <v>2791</v>
      </c>
      <c r="C7647" s="31" t="s">
        <v>19</v>
      </c>
      <c r="D7647" s="57">
        <v>83.39</v>
      </c>
      <c r="E7647" s="56">
        <v>87.14</v>
      </c>
    </row>
    <row r="7648" spans="1:5" ht="45" x14ac:dyDescent="0.25">
      <c r="A7648" s="51">
        <v>87813</v>
      </c>
      <c r="B7648" s="30" t="s">
        <v>2794</v>
      </c>
      <c r="C7648" s="31" t="s">
        <v>19</v>
      </c>
      <c r="D7648" s="57">
        <v>100.37</v>
      </c>
      <c r="E7648" s="56">
        <v>104.75</v>
      </c>
    </row>
    <row r="7649" spans="1:251" ht="45" x14ac:dyDescent="0.25">
      <c r="A7649" s="51">
        <v>104257</v>
      </c>
      <c r="B7649" s="30" t="s">
        <v>2859</v>
      </c>
      <c r="C7649" s="31" t="s">
        <v>19</v>
      </c>
      <c r="D7649" s="57">
        <v>99.25</v>
      </c>
      <c r="E7649" s="56">
        <v>103.21</v>
      </c>
    </row>
    <row r="7650" spans="1:251" ht="45" x14ac:dyDescent="0.25">
      <c r="A7650" s="51">
        <v>87817</v>
      </c>
      <c r="B7650" s="30" t="s">
        <v>2797</v>
      </c>
      <c r="C7650" s="31" t="s">
        <v>19</v>
      </c>
      <c r="D7650" s="57">
        <v>107.55</v>
      </c>
      <c r="E7650" s="56">
        <v>111.99</v>
      </c>
    </row>
    <row r="7651" spans="1:251" ht="45" x14ac:dyDescent="0.25">
      <c r="A7651" s="51">
        <v>104261</v>
      </c>
      <c r="B7651" s="30" t="s">
        <v>2862</v>
      </c>
      <c r="C7651" s="31" t="s">
        <v>19</v>
      </c>
      <c r="D7651" s="57">
        <v>127.34</v>
      </c>
      <c r="E7651" s="56">
        <v>132.75</v>
      </c>
    </row>
    <row r="7652" spans="1:251" ht="56.25" x14ac:dyDescent="0.25">
      <c r="A7652" s="51">
        <v>87821</v>
      </c>
      <c r="B7652" s="30" t="s">
        <v>2800</v>
      </c>
      <c r="C7652" s="31" t="s">
        <v>19</v>
      </c>
      <c r="D7652" s="57">
        <v>138.66999999999999</v>
      </c>
      <c r="E7652" s="56">
        <v>144.74</v>
      </c>
    </row>
    <row r="7653" spans="1:251" ht="45" x14ac:dyDescent="0.25">
      <c r="A7653" s="51">
        <v>87825</v>
      </c>
      <c r="B7653" s="30" t="s">
        <v>2802</v>
      </c>
      <c r="C7653" s="31" t="s">
        <v>19</v>
      </c>
      <c r="D7653" s="57">
        <v>78.95</v>
      </c>
      <c r="E7653" s="56">
        <v>82.21</v>
      </c>
    </row>
    <row r="7654" spans="1:251" ht="45" x14ac:dyDescent="0.25">
      <c r="A7654" s="51">
        <v>87829</v>
      </c>
      <c r="B7654" s="30" t="s">
        <v>2805</v>
      </c>
      <c r="C7654" s="31" t="s">
        <v>19</v>
      </c>
      <c r="D7654" s="57">
        <v>96.07</v>
      </c>
      <c r="E7654" s="56">
        <v>99.9</v>
      </c>
    </row>
    <row r="7655" spans="1:251" ht="45" x14ac:dyDescent="0.25">
      <c r="A7655" s="51">
        <v>87557</v>
      </c>
      <c r="B7655" s="30" t="s">
        <v>5161</v>
      </c>
      <c r="C7655" s="31" t="s">
        <v>19</v>
      </c>
      <c r="D7655" s="57">
        <v>50.97</v>
      </c>
      <c r="E7655" s="56">
        <v>51.61</v>
      </c>
    </row>
    <row r="7656" spans="1:251" ht="45" x14ac:dyDescent="0.25">
      <c r="A7656" s="51">
        <v>87539</v>
      </c>
      <c r="B7656" s="30" t="s">
        <v>5151</v>
      </c>
      <c r="C7656" s="31" t="s">
        <v>19</v>
      </c>
      <c r="D7656" s="57">
        <v>77.53</v>
      </c>
      <c r="E7656" s="56">
        <v>78.41</v>
      </c>
    </row>
    <row r="7657" spans="1:251" ht="45" x14ac:dyDescent="0.25">
      <c r="A7657" s="51">
        <v>104972</v>
      </c>
      <c r="B7657" s="30" t="s">
        <v>5198</v>
      </c>
      <c r="C7657" s="31" t="s">
        <v>19</v>
      </c>
      <c r="D7657" s="57">
        <v>38.1</v>
      </c>
      <c r="E7657" s="56">
        <v>39.619999999999997</v>
      </c>
    </row>
    <row r="7658" spans="1:251" s="1" customFormat="1" ht="45" x14ac:dyDescent="0.25">
      <c r="A7658" s="51">
        <v>104954</v>
      </c>
      <c r="B7658" s="30" t="s">
        <v>5180</v>
      </c>
      <c r="C7658" s="31" t="s">
        <v>19</v>
      </c>
      <c r="D7658" s="57">
        <v>53.34</v>
      </c>
      <c r="E7658" s="56">
        <v>55.35</v>
      </c>
    </row>
    <row r="7659" spans="1:251" s="1" customFormat="1" ht="45" x14ac:dyDescent="0.25">
      <c r="A7659" s="51">
        <v>104976</v>
      </c>
      <c r="B7659" s="30" t="s">
        <v>5202</v>
      </c>
      <c r="C7659" s="31" t="s">
        <v>19</v>
      </c>
      <c r="D7659" s="57">
        <v>34.01</v>
      </c>
      <c r="E7659" s="56">
        <v>35.299999999999997</v>
      </c>
    </row>
    <row r="7660" spans="1:251" s="1" customFormat="1" ht="45" x14ac:dyDescent="0.25">
      <c r="A7660" s="51">
        <v>104966</v>
      </c>
      <c r="B7660" s="30" t="s">
        <v>5192</v>
      </c>
      <c r="C7660" s="31" t="s">
        <v>19</v>
      </c>
      <c r="D7660" s="57">
        <v>49.26</v>
      </c>
      <c r="E7660" s="56">
        <v>51.04</v>
      </c>
    </row>
    <row r="7661" spans="1:251" s="1" customFormat="1" ht="45" x14ac:dyDescent="0.25">
      <c r="A7661" s="51">
        <v>104968</v>
      </c>
      <c r="B7661" s="30" t="s">
        <v>5194</v>
      </c>
      <c r="C7661" s="31" t="s">
        <v>19</v>
      </c>
      <c r="D7661" s="57">
        <v>44.95</v>
      </c>
      <c r="E7661" s="56">
        <v>46.88</v>
      </c>
    </row>
    <row r="7662" spans="1:251" s="1" customFormat="1" ht="45" x14ac:dyDescent="0.2">
      <c r="A7662" s="51">
        <v>104962</v>
      </c>
      <c r="B7662" s="30" t="s">
        <v>5188</v>
      </c>
      <c r="C7662" s="31" t="s">
        <v>19</v>
      </c>
      <c r="D7662" s="57">
        <v>60.2</v>
      </c>
      <c r="E7662" s="56">
        <v>62.61</v>
      </c>
      <c r="N7662" s="20"/>
      <c r="O7662" s="20"/>
      <c r="P7662" s="20"/>
      <c r="Q7662" s="20"/>
      <c r="R7662" s="20"/>
      <c r="S7662" s="20"/>
      <c r="T7662" s="20"/>
      <c r="U7662" s="20"/>
      <c r="V7662" s="20"/>
      <c r="W7662" s="20"/>
      <c r="X7662" s="20"/>
      <c r="Y7662" s="20"/>
      <c r="Z7662" s="20"/>
      <c r="AA7662" s="20"/>
      <c r="AB7662" s="20"/>
      <c r="AC7662" s="20"/>
      <c r="AD7662" s="20"/>
      <c r="AE7662" s="20"/>
      <c r="AF7662" s="20"/>
      <c r="AG7662" s="20"/>
      <c r="AH7662" s="20"/>
      <c r="AI7662" s="20"/>
      <c r="AJ7662" s="20"/>
      <c r="AK7662" s="20"/>
      <c r="AL7662" s="20"/>
      <c r="AM7662" s="20"/>
      <c r="AN7662" s="20"/>
      <c r="AO7662" s="20"/>
      <c r="AP7662" s="20"/>
      <c r="AQ7662" s="20"/>
      <c r="AR7662" s="20"/>
      <c r="AS7662" s="20"/>
      <c r="AT7662" s="20"/>
      <c r="AU7662" s="20"/>
      <c r="AV7662" s="20"/>
      <c r="AW7662" s="20"/>
      <c r="AX7662" s="20"/>
      <c r="AY7662" s="20"/>
      <c r="AZ7662" s="20"/>
      <c r="BA7662" s="20"/>
      <c r="BB7662" s="20"/>
      <c r="BC7662" s="20"/>
      <c r="BD7662" s="20"/>
      <c r="BE7662" s="20"/>
      <c r="BF7662" s="20"/>
      <c r="BG7662" s="20"/>
      <c r="BH7662" s="20"/>
      <c r="BI7662" s="20"/>
      <c r="BJ7662" s="20"/>
      <c r="BK7662" s="20"/>
      <c r="BL7662" s="20"/>
      <c r="BM7662" s="20"/>
      <c r="BN7662" s="20"/>
      <c r="BO7662" s="20"/>
      <c r="BP7662" s="20"/>
      <c r="BQ7662" s="20"/>
      <c r="BR7662" s="20"/>
      <c r="BS7662" s="20"/>
      <c r="BT7662" s="20"/>
      <c r="BU7662" s="20"/>
      <c r="BV7662" s="20"/>
      <c r="BW7662" s="20"/>
      <c r="BX7662" s="20"/>
      <c r="BY7662" s="20"/>
      <c r="BZ7662" s="20"/>
      <c r="CA7662" s="20"/>
      <c r="CB7662" s="20"/>
      <c r="CC7662" s="20"/>
      <c r="CD7662" s="20"/>
      <c r="CE7662" s="20"/>
      <c r="CF7662" s="20"/>
      <c r="CG7662" s="20"/>
      <c r="CH7662" s="20"/>
      <c r="CI7662" s="20"/>
      <c r="CJ7662" s="20"/>
      <c r="CK7662" s="20"/>
      <c r="CL7662" s="20"/>
      <c r="CM7662" s="20"/>
      <c r="CN7662" s="20"/>
      <c r="CO7662" s="20"/>
      <c r="CP7662" s="20"/>
      <c r="CQ7662" s="20"/>
      <c r="CR7662" s="20"/>
      <c r="CS7662" s="20"/>
      <c r="CT7662" s="20"/>
      <c r="CU7662" s="20"/>
      <c r="CV7662" s="20"/>
      <c r="CW7662" s="20"/>
      <c r="CX7662" s="20"/>
      <c r="CY7662" s="20"/>
      <c r="CZ7662" s="20"/>
      <c r="DA7662" s="20"/>
      <c r="DB7662" s="20"/>
      <c r="DC7662" s="20"/>
      <c r="DD7662" s="20"/>
      <c r="DE7662" s="20"/>
      <c r="DF7662" s="20"/>
      <c r="DG7662" s="20"/>
      <c r="DH7662" s="20"/>
      <c r="DI7662" s="20"/>
      <c r="DJ7662" s="20"/>
      <c r="DK7662" s="20"/>
      <c r="DL7662" s="20"/>
      <c r="DM7662" s="20"/>
      <c r="DN7662" s="20"/>
      <c r="DO7662" s="20"/>
      <c r="DP7662" s="20"/>
      <c r="DQ7662" s="20"/>
      <c r="DR7662" s="20"/>
      <c r="DS7662" s="20"/>
      <c r="DT7662" s="20"/>
      <c r="DU7662" s="20"/>
      <c r="DV7662" s="20"/>
      <c r="DW7662" s="20"/>
      <c r="DX7662" s="20"/>
      <c r="DY7662" s="20"/>
      <c r="DZ7662" s="20"/>
      <c r="EA7662" s="20"/>
      <c r="EB7662" s="20"/>
      <c r="EC7662" s="20"/>
      <c r="ED7662" s="20"/>
      <c r="EE7662" s="20"/>
      <c r="EF7662" s="20"/>
      <c r="EG7662" s="20"/>
      <c r="EH7662" s="20"/>
      <c r="EI7662" s="20"/>
      <c r="EJ7662" s="20"/>
      <c r="EK7662" s="20"/>
      <c r="EL7662" s="20"/>
      <c r="EM7662" s="20"/>
      <c r="EN7662" s="20"/>
      <c r="EO7662" s="20"/>
      <c r="EP7662" s="20"/>
      <c r="EQ7662" s="20"/>
      <c r="ER7662" s="20"/>
      <c r="ES7662" s="20"/>
      <c r="ET7662" s="20"/>
      <c r="EU7662" s="20"/>
      <c r="EV7662" s="20"/>
      <c r="EW7662" s="20"/>
      <c r="EX7662" s="20"/>
      <c r="EY7662" s="20"/>
      <c r="EZ7662" s="20"/>
      <c r="FA7662" s="20"/>
      <c r="FB7662" s="20"/>
      <c r="FC7662" s="20"/>
      <c r="FD7662" s="20"/>
      <c r="FE7662" s="20"/>
      <c r="FF7662" s="20"/>
      <c r="FG7662" s="20"/>
      <c r="FH7662" s="20"/>
      <c r="FI7662" s="20"/>
      <c r="FJ7662" s="20"/>
      <c r="FK7662" s="20"/>
      <c r="FL7662" s="20"/>
      <c r="FM7662" s="20"/>
      <c r="FN7662" s="20"/>
      <c r="FO7662" s="20"/>
      <c r="FP7662" s="20"/>
      <c r="FQ7662" s="20"/>
      <c r="FR7662" s="20"/>
      <c r="FS7662" s="20"/>
      <c r="FT7662" s="20"/>
      <c r="FU7662" s="20"/>
      <c r="FV7662" s="20"/>
      <c r="FW7662" s="20"/>
      <c r="FX7662" s="20"/>
      <c r="FY7662" s="20"/>
      <c r="FZ7662" s="20"/>
      <c r="GA7662" s="20"/>
      <c r="GB7662" s="20"/>
      <c r="GC7662" s="20"/>
      <c r="GD7662" s="20"/>
      <c r="GE7662" s="20"/>
      <c r="GF7662" s="20"/>
      <c r="GG7662" s="20"/>
      <c r="GH7662" s="20"/>
      <c r="GI7662" s="20"/>
      <c r="GJ7662" s="20"/>
      <c r="GK7662" s="20"/>
      <c r="GL7662" s="20"/>
      <c r="GM7662" s="20"/>
      <c r="GN7662" s="20"/>
      <c r="GO7662" s="20"/>
      <c r="GP7662" s="20"/>
      <c r="GQ7662" s="20"/>
      <c r="GR7662" s="20"/>
      <c r="GS7662" s="20"/>
      <c r="GT7662" s="20"/>
      <c r="GU7662" s="20"/>
      <c r="GV7662" s="20"/>
      <c r="GW7662" s="20"/>
      <c r="GX7662" s="20"/>
      <c r="GY7662" s="20"/>
      <c r="GZ7662" s="20"/>
      <c r="HA7662" s="20"/>
      <c r="HB7662" s="20"/>
      <c r="HC7662" s="20"/>
      <c r="HD7662" s="20"/>
      <c r="HE7662" s="20"/>
      <c r="HF7662" s="20"/>
      <c r="HG7662" s="20"/>
      <c r="HH7662" s="20"/>
      <c r="HI7662" s="20"/>
      <c r="HJ7662" s="20"/>
      <c r="HK7662" s="20"/>
      <c r="HL7662" s="20"/>
      <c r="HM7662" s="20"/>
      <c r="HN7662" s="20"/>
      <c r="HO7662" s="20"/>
      <c r="HP7662" s="20"/>
      <c r="HQ7662" s="20"/>
      <c r="HR7662" s="20"/>
      <c r="HS7662" s="20"/>
      <c r="HT7662" s="20"/>
      <c r="HU7662" s="20"/>
      <c r="HV7662" s="20"/>
      <c r="HW7662" s="20"/>
      <c r="HX7662" s="20"/>
      <c r="HY7662" s="20"/>
      <c r="HZ7662" s="20"/>
      <c r="IA7662" s="20"/>
      <c r="IB7662" s="20"/>
      <c r="IC7662" s="20"/>
      <c r="ID7662" s="20"/>
      <c r="IE7662" s="20"/>
      <c r="IF7662" s="20"/>
      <c r="IG7662" s="20"/>
      <c r="IH7662" s="20"/>
      <c r="II7662" s="20"/>
      <c r="IJ7662" s="20"/>
      <c r="IK7662" s="20"/>
      <c r="IL7662" s="20"/>
      <c r="IM7662" s="20"/>
      <c r="IN7662" s="20"/>
      <c r="IO7662" s="20"/>
      <c r="IP7662" s="20"/>
      <c r="IQ7662" s="20"/>
    </row>
    <row r="7663" spans="1:251" s="1" customFormat="1" ht="45" x14ac:dyDescent="0.2">
      <c r="A7663" s="51">
        <v>87550</v>
      </c>
      <c r="B7663" s="30" t="s">
        <v>5158</v>
      </c>
      <c r="C7663" s="31" t="s">
        <v>19</v>
      </c>
      <c r="D7663" s="57">
        <v>30.52</v>
      </c>
      <c r="E7663" s="56">
        <v>31.6</v>
      </c>
      <c r="F7663" s="19"/>
      <c r="G7663" s="19"/>
      <c r="H7663" s="19"/>
      <c r="I7663" s="20"/>
      <c r="J7663" s="20"/>
      <c r="K7663" s="20"/>
      <c r="L7663" s="20"/>
      <c r="M7663" s="20"/>
      <c r="N7663" s="18"/>
      <c r="O7663" s="18"/>
      <c r="P7663" s="18"/>
      <c r="Q7663" s="18"/>
      <c r="R7663" s="18"/>
      <c r="S7663" s="18"/>
      <c r="T7663" s="18"/>
      <c r="U7663" s="18"/>
      <c r="V7663" s="18"/>
      <c r="W7663" s="18"/>
      <c r="X7663" s="18"/>
      <c r="Y7663" s="18"/>
      <c r="Z7663" s="18"/>
      <c r="AA7663" s="18"/>
      <c r="AB7663" s="18"/>
      <c r="AC7663" s="18"/>
      <c r="AD7663" s="18"/>
      <c r="AE7663" s="18"/>
      <c r="AF7663" s="18"/>
      <c r="AG7663" s="18"/>
      <c r="AH7663" s="18"/>
      <c r="AI7663" s="18"/>
      <c r="AJ7663" s="18"/>
      <c r="AK7663" s="18"/>
      <c r="AL7663" s="18"/>
      <c r="AM7663" s="18"/>
      <c r="AN7663" s="18"/>
      <c r="AO7663" s="18"/>
      <c r="AP7663" s="18"/>
      <c r="AQ7663" s="18"/>
      <c r="AR7663" s="18"/>
      <c r="AS7663" s="18"/>
      <c r="AT7663" s="18"/>
      <c r="AU7663" s="18"/>
      <c r="AV7663" s="18"/>
      <c r="AW7663" s="18"/>
      <c r="AX7663" s="18"/>
      <c r="AY7663" s="18"/>
      <c r="AZ7663" s="18"/>
      <c r="BA7663" s="18"/>
      <c r="BB7663" s="18"/>
      <c r="BC7663" s="18"/>
      <c r="BD7663" s="18"/>
      <c r="BE7663" s="18"/>
      <c r="BF7663" s="18"/>
      <c r="BG7663" s="18"/>
      <c r="BH7663" s="18"/>
      <c r="BI7663" s="18"/>
      <c r="BJ7663" s="18"/>
      <c r="BK7663" s="18"/>
      <c r="BL7663" s="18"/>
      <c r="BM7663" s="18"/>
      <c r="BN7663" s="18"/>
      <c r="BO7663" s="18"/>
      <c r="BP7663" s="18"/>
      <c r="BQ7663" s="18"/>
      <c r="BR7663" s="18"/>
      <c r="BS7663" s="18"/>
      <c r="BT7663" s="18"/>
      <c r="BU7663" s="18"/>
      <c r="BV7663" s="18"/>
      <c r="BW7663" s="18"/>
      <c r="BX7663" s="18"/>
      <c r="BY7663" s="18"/>
      <c r="BZ7663" s="18"/>
      <c r="CA7663" s="18"/>
      <c r="CB7663" s="18"/>
      <c r="CC7663" s="18"/>
      <c r="CD7663" s="18"/>
      <c r="CE7663" s="18"/>
      <c r="CF7663" s="18"/>
      <c r="CG7663" s="18"/>
      <c r="CH7663" s="18"/>
      <c r="CI7663" s="18"/>
      <c r="CJ7663" s="18"/>
      <c r="CK7663" s="18"/>
      <c r="CL7663" s="18"/>
      <c r="CM7663" s="18"/>
      <c r="CN7663" s="18"/>
      <c r="CO7663" s="18"/>
      <c r="CP7663" s="18"/>
      <c r="CQ7663" s="18"/>
      <c r="CR7663" s="18"/>
      <c r="CS7663" s="18"/>
      <c r="CT7663" s="18"/>
      <c r="CU7663" s="18"/>
      <c r="CV7663" s="18"/>
      <c r="CW7663" s="18"/>
      <c r="CX7663" s="18"/>
      <c r="CY7663" s="18"/>
      <c r="CZ7663" s="18"/>
      <c r="DA7663" s="18"/>
      <c r="DB7663" s="18"/>
      <c r="DC7663" s="18"/>
      <c r="DD7663" s="18"/>
      <c r="DE7663" s="18"/>
      <c r="DF7663" s="18"/>
      <c r="DG7663" s="18"/>
      <c r="DH7663" s="18"/>
      <c r="DI7663" s="18"/>
      <c r="DJ7663" s="18"/>
      <c r="DK7663" s="18"/>
      <c r="DL7663" s="18"/>
      <c r="DM7663" s="18"/>
      <c r="DN7663" s="18"/>
      <c r="DO7663" s="18"/>
      <c r="DP7663" s="18"/>
      <c r="DQ7663" s="18"/>
      <c r="DR7663" s="18"/>
      <c r="DS7663" s="18"/>
      <c r="DT7663" s="18"/>
      <c r="DU7663" s="18"/>
      <c r="DV7663" s="18"/>
      <c r="DW7663" s="18"/>
      <c r="DX7663" s="18"/>
      <c r="DY7663" s="18"/>
      <c r="DZ7663" s="18"/>
      <c r="EA7663" s="18"/>
      <c r="EB7663" s="18"/>
      <c r="EC7663" s="18"/>
      <c r="ED7663" s="18"/>
      <c r="EE7663" s="18"/>
      <c r="EF7663" s="18"/>
      <c r="EG7663" s="18"/>
      <c r="EH7663" s="18"/>
      <c r="EI7663" s="18"/>
      <c r="EJ7663" s="18"/>
      <c r="EK7663" s="18"/>
      <c r="EL7663" s="18"/>
      <c r="EM7663" s="18"/>
      <c r="EN7663" s="18"/>
      <c r="EO7663" s="18"/>
      <c r="EP7663" s="18"/>
      <c r="EQ7663" s="18"/>
      <c r="ER7663" s="18"/>
      <c r="ES7663" s="18"/>
      <c r="ET7663" s="18"/>
      <c r="EU7663" s="18"/>
      <c r="EV7663" s="18"/>
      <c r="EW7663" s="18"/>
      <c r="EX7663" s="18"/>
      <c r="EY7663" s="18"/>
      <c r="EZ7663" s="18"/>
      <c r="FA7663" s="18"/>
      <c r="FB7663" s="18"/>
      <c r="FC7663" s="18"/>
      <c r="FD7663" s="18"/>
      <c r="FE7663" s="18"/>
      <c r="FF7663" s="18"/>
      <c r="FG7663" s="18"/>
      <c r="FH7663" s="18"/>
      <c r="FI7663" s="18"/>
      <c r="FJ7663" s="18"/>
      <c r="FK7663" s="18"/>
      <c r="FL7663" s="18"/>
      <c r="FM7663" s="18"/>
      <c r="FN7663" s="18"/>
      <c r="FO7663" s="18"/>
      <c r="FP7663" s="18"/>
      <c r="FQ7663" s="18"/>
      <c r="FR7663" s="18"/>
      <c r="FS7663" s="18"/>
      <c r="FT7663" s="18"/>
      <c r="FU7663" s="18"/>
      <c r="FV7663" s="18"/>
      <c r="FW7663" s="18"/>
      <c r="FX7663" s="18"/>
      <c r="FY7663" s="18"/>
      <c r="FZ7663" s="18"/>
      <c r="GA7663" s="18"/>
      <c r="GB7663" s="18"/>
      <c r="GC7663" s="18"/>
      <c r="GD7663" s="18"/>
      <c r="GE7663" s="18"/>
      <c r="GF7663" s="18"/>
      <c r="GG7663" s="18"/>
      <c r="GH7663" s="18"/>
      <c r="GI7663" s="18"/>
      <c r="GJ7663" s="18"/>
      <c r="GK7663" s="18"/>
      <c r="GL7663" s="18"/>
      <c r="GM7663" s="18"/>
      <c r="GN7663" s="18"/>
      <c r="GO7663" s="18"/>
      <c r="GP7663" s="18"/>
      <c r="GQ7663" s="18"/>
      <c r="GR7663" s="18"/>
      <c r="GS7663" s="18"/>
      <c r="GT7663" s="18"/>
      <c r="GU7663" s="18"/>
      <c r="GV7663" s="18"/>
      <c r="GW7663" s="18"/>
      <c r="GX7663" s="18"/>
      <c r="GY7663" s="18"/>
      <c r="GZ7663" s="18"/>
      <c r="HA7663" s="18"/>
      <c r="HB7663" s="18"/>
      <c r="HC7663" s="18"/>
      <c r="HD7663" s="18"/>
      <c r="HE7663" s="18"/>
      <c r="HF7663" s="18"/>
      <c r="HG7663" s="18"/>
      <c r="HH7663" s="18"/>
      <c r="HI7663" s="18"/>
      <c r="HJ7663" s="18"/>
      <c r="HK7663" s="18"/>
      <c r="HL7663" s="18"/>
      <c r="HM7663" s="18"/>
      <c r="HN7663" s="18"/>
      <c r="HO7663" s="18"/>
      <c r="HP7663" s="18"/>
      <c r="HQ7663" s="18"/>
      <c r="HR7663" s="18"/>
      <c r="HS7663" s="18"/>
      <c r="HT7663" s="18"/>
      <c r="HU7663" s="18"/>
      <c r="HV7663" s="18"/>
      <c r="HW7663" s="18"/>
      <c r="HX7663" s="18"/>
      <c r="HY7663" s="18"/>
      <c r="HZ7663" s="18"/>
      <c r="IA7663" s="18"/>
      <c r="IB7663" s="18"/>
      <c r="IC7663" s="18"/>
      <c r="ID7663" s="18"/>
      <c r="IE7663" s="18"/>
      <c r="IF7663" s="18"/>
      <c r="IG7663" s="18"/>
      <c r="IH7663" s="18"/>
      <c r="II7663" s="18"/>
      <c r="IJ7663" s="18"/>
      <c r="IK7663" s="18"/>
      <c r="IL7663" s="18"/>
      <c r="IM7663" s="18"/>
      <c r="IN7663" s="18"/>
      <c r="IO7663" s="18"/>
      <c r="IP7663" s="18"/>
      <c r="IQ7663" s="18"/>
    </row>
    <row r="7664" spans="1:251" ht="45" x14ac:dyDescent="0.25">
      <c r="A7664" s="51">
        <v>87532</v>
      </c>
      <c r="B7664" s="30" t="s">
        <v>5148</v>
      </c>
      <c r="C7664" s="31" t="s">
        <v>19</v>
      </c>
      <c r="D7664" s="57">
        <v>43.72</v>
      </c>
      <c r="E7664" s="56">
        <v>45.17</v>
      </c>
    </row>
    <row r="7665" spans="1:5" ht="33.75" x14ac:dyDescent="0.25">
      <c r="A7665" s="51">
        <v>87554</v>
      </c>
      <c r="B7665" s="30" t="s">
        <v>5160</v>
      </c>
      <c r="C7665" s="31" t="s">
        <v>19</v>
      </c>
      <c r="D7665" s="57">
        <v>27.88</v>
      </c>
      <c r="E7665" s="56">
        <v>28.8</v>
      </c>
    </row>
    <row r="7666" spans="1:5" ht="45" x14ac:dyDescent="0.25">
      <c r="A7666" s="51">
        <v>87536</v>
      </c>
      <c r="B7666" s="30" t="s">
        <v>5150</v>
      </c>
      <c r="C7666" s="31" t="s">
        <v>19</v>
      </c>
      <c r="D7666" s="57">
        <v>41.09</v>
      </c>
      <c r="E7666" s="56">
        <v>42.39</v>
      </c>
    </row>
    <row r="7667" spans="1:5" ht="45" x14ac:dyDescent="0.25">
      <c r="A7667" s="51">
        <v>87528</v>
      </c>
      <c r="B7667" s="30" t="s">
        <v>5144</v>
      </c>
      <c r="C7667" s="31" t="s">
        <v>19</v>
      </c>
      <c r="D7667" s="57">
        <v>48.14</v>
      </c>
      <c r="E7667" s="56">
        <v>49.86</v>
      </c>
    </row>
    <row r="7668" spans="1:5" ht="33.75" x14ac:dyDescent="0.25">
      <c r="A7668" s="51">
        <v>87546</v>
      </c>
      <c r="B7668" s="30" t="s">
        <v>5154</v>
      </c>
      <c r="C7668" s="31" t="s">
        <v>19</v>
      </c>
      <c r="D7668" s="57">
        <v>34.94</v>
      </c>
      <c r="E7668" s="56">
        <v>36.29</v>
      </c>
    </row>
    <row r="7669" spans="1:5" ht="45" x14ac:dyDescent="0.25">
      <c r="A7669" s="51">
        <v>104971</v>
      </c>
      <c r="B7669" s="30" t="s">
        <v>5197</v>
      </c>
      <c r="C7669" s="31" t="s">
        <v>19</v>
      </c>
      <c r="D7669" s="57">
        <v>35.31</v>
      </c>
      <c r="E7669" s="56">
        <v>36.65</v>
      </c>
    </row>
    <row r="7670" spans="1:5" ht="45" x14ac:dyDescent="0.25">
      <c r="A7670" s="51">
        <v>104965</v>
      </c>
      <c r="B7670" s="30" t="s">
        <v>5191</v>
      </c>
      <c r="C7670" s="31" t="s">
        <v>19</v>
      </c>
      <c r="D7670" s="57">
        <v>48.96</v>
      </c>
      <c r="E7670" s="56">
        <v>50.71</v>
      </c>
    </row>
    <row r="7671" spans="1:5" ht="45" x14ac:dyDescent="0.25">
      <c r="A7671" s="51">
        <v>104975</v>
      </c>
      <c r="B7671" s="30" t="s">
        <v>5201</v>
      </c>
      <c r="C7671" s="31" t="s">
        <v>19</v>
      </c>
      <c r="D7671" s="57">
        <v>31.22</v>
      </c>
      <c r="E7671" s="56">
        <v>32.33</v>
      </c>
    </row>
    <row r="7672" spans="1:5" ht="45" x14ac:dyDescent="0.25">
      <c r="A7672" s="51">
        <v>104957</v>
      </c>
      <c r="B7672" s="30" t="s">
        <v>5183</v>
      </c>
      <c r="C7672" s="31" t="s">
        <v>19</v>
      </c>
      <c r="D7672" s="57">
        <v>44.88</v>
      </c>
      <c r="E7672" s="56">
        <v>46.4</v>
      </c>
    </row>
    <row r="7673" spans="1:5" ht="45" x14ac:dyDescent="0.25">
      <c r="A7673" s="51">
        <v>104967</v>
      </c>
      <c r="B7673" s="30" t="s">
        <v>5193</v>
      </c>
      <c r="C7673" s="31" t="s">
        <v>19</v>
      </c>
      <c r="D7673" s="57">
        <v>42.16</v>
      </c>
      <c r="E7673" s="56">
        <v>43.91</v>
      </c>
    </row>
    <row r="7674" spans="1:5" ht="45" x14ac:dyDescent="0.25">
      <c r="A7674" s="51">
        <v>104961</v>
      </c>
      <c r="B7674" s="30" t="s">
        <v>5187</v>
      </c>
      <c r="C7674" s="31" t="s">
        <v>19</v>
      </c>
      <c r="D7674" s="57">
        <v>55.82</v>
      </c>
      <c r="E7674" s="56">
        <v>57.97</v>
      </c>
    </row>
    <row r="7675" spans="1:5" ht="45" x14ac:dyDescent="0.25">
      <c r="A7675" s="51">
        <v>87549</v>
      </c>
      <c r="B7675" s="30" t="s">
        <v>5157</v>
      </c>
      <c r="C7675" s="31" t="s">
        <v>19</v>
      </c>
      <c r="D7675" s="57">
        <v>27.73</v>
      </c>
      <c r="E7675" s="56">
        <v>28.63</v>
      </c>
    </row>
    <row r="7676" spans="1:5" ht="45" x14ac:dyDescent="0.25">
      <c r="A7676" s="51">
        <v>87531</v>
      </c>
      <c r="B7676" s="30" t="s">
        <v>5147</v>
      </c>
      <c r="C7676" s="31" t="s">
        <v>19</v>
      </c>
      <c r="D7676" s="57">
        <v>39.340000000000003</v>
      </c>
      <c r="E7676" s="56">
        <v>40.53</v>
      </c>
    </row>
    <row r="7677" spans="1:5" ht="33.75" x14ac:dyDescent="0.25">
      <c r="A7677" s="51">
        <v>87553</v>
      </c>
      <c r="B7677" s="30" t="s">
        <v>5159</v>
      </c>
      <c r="C7677" s="31" t="s">
        <v>19</v>
      </c>
      <c r="D7677" s="57">
        <v>25.09</v>
      </c>
      <c r="E7677" s="56">
        <v>25.83</v>
      </c>
    </row>
    <row r="7678" spans="1:5" ht="45" x14ac:dyDescent="0.25">
      <c r="A7678" s="51">
        <v>87535</v>
      </c>
      <c r="B7678" s="30" t="s">
        <v>5149</v>
      </c>
      <c r="C7678" s="31" t="s">
        <v>19</v>
      </c>
      <c r="D7678" s="57">
        <v>36.71</v>
      </c>
      <c r="E7678" s="56">
        <v>37.75</v>
      </c>
    </row>
    <row r="7679" spans="1:5" ht="45" x14ac:dyDescent="0.25">
      <c r="A7679" s="51">
        <v>87527</v>
      </c>
      <c r="B7679" s="30" t="s">
        <v>5143</v>
      </c>
      <c r="C7679" s="31" t="s">
        <v>19</v>
      </c>
      <c r="D7679" s="57">
        <v>43.76</v>
      </c>
      <c r="E7679" s="56">
        <v>45.22</v>
      </c>
    </row>
    <row r="7680" spans="1:5" ht="33.75" x14ac:dyDescent="0.25">
      <c r="A7680" s="51">
        <v>87545</v>
      </c>
      <c r="B7680" s="30" t="s">
        <v>5153</v>
      </c>
      <c r="C7680" s="31" t="s">
        <v>19</v>
      </c>
      <c r="D7680" s="57">
        <v>32.15</v>
      </c>
      <c r="E7680" s="56">
        <v>33.32</v>
      </c>
    </row>
    <row r="7681" spans="1:5" ht="45" x14ac:dyDescent="0.25">
      <c r="A7681" s="51">
        <v>104960</v>
      </c>
      <c r="B7681" s="30" t="s">
        <v>5186</v>
      </c>
      <c r="C7681" s="31" t="s">
        <v>19</v>
      </c>
      <c r="D7681" s="57">
        <v>49.43</v>
      </c>
      <c r="E7681" s="56">
        <v>49.97</v>
      </c>
    </row>
    <row r="7682" spans="1:5" ht="45" x14ac:dyDescent="0.25">
      <c r="A7682" s="51">
        <v>87561</v>
      </c>
      <c r="B7682" s="30" t="s">
        <v>5162</v>
      </c>
      <c r="C7682" s="31" t="s">
        <v>19</v>
      </c>
      <c r="D7682" s="57">
        <v>50.4</v>
      </c>
      <c r="E7682" s="56">
        <v>51.02</v>
      </c>
    </row>
    <row r="7683" spans="1:5" ht="45" x14ac:dyDescent="0.25">
      <c r="A7683" s="51">
        <v>104953</v>
      </c>
      <c r="B7683" s="30" t="s">
        <v>5179</v>
      </c>
      <c r="C7683" s="31" t="s">
        <v>19</v>
      </c>
      <c r="D7683" s="57">
        <v>75.98</v>
      </c>
      <c r="E7683" s="56">
        <v>76.77</v>
      </c>
    </row>
    <row r="7684" spans="1:5" ht="45" x14ac:dyDescent="0.25">
      <c r="A7684" s="51">
        <v>87543</v>
      </c>
      <c r="B7684" s="30" t="s">
        <v>5152</v>
      </c>
      <c r="C7684" s="31" t="s">
        <v>19</v>
      </c>
      <c r="D7684" s="57">
        <v>29.13</v>
      </c>
      <c r="E7684" s="56">
        <v>29.58</v>
      </c>
    </row>
    <row r="7685" spans="1:5" ht="33.75" x14ac:dyDescent="0.25">
      <c r="A7685" s="51">
        <v>104959</v>
      </c>
      <c r="B7685" s="30" t="s">
        <v>5185</v>
      </c>
      <c r="C7685" s="31" t="s">
        <v>19</v>
      </c>
      <c r="D7685" s="57">
        <v>28.54</v>
      </c>
      <c r="E7685" s="56">
        <v>29.51</v>
      </c>
    </row>
    <row r="7686" spans="1:5" ht="33.75" x14ac:dyDescent="0.25">
      <c r="A7686" s="51">
        <v>104958</v>
      </c>
      <c r="B7686" s="30" t="s">
        <v>5184</v>
      </c>
      <c r="C7686" s="31" t="s">
        <v>19</v>
      </c>
      <c r="D7686" s="57">
        <v>25.75</v>
      </c>
      <c r="E7686" s="56">
        <v>26.54</v>
      </c>
    </row>
    <row r="7687" spans="1:5" ht="45" x14ac:dyDescent="0.25">
      <c r="A7687" s="51">
        <v>104970</v>
      </c>
      <c r="B7687" s="30" t="s">
        <v>5196</v>
      </c>
      <c r="C7687" s="31" t="s">
        <v>19</v>
      </c>
      <c r="D7687" s="57">
        <v>40.07</v>
      </c>
      <c r="E7687" s="56">
        <v>41.72</v>
      </c>
    </row>
    <row r="7688" spans="1:5" ht="45" x14ac:dyDescent="0.25">
      <c r="A7688" s="51">
        <v>104964</v>
      </c>
      <c r="B7688" s="30" t="s">
        <v>5190</v>
      </c>
      <c r="C7688" s="31" t="s">
        <v>19</v>
      </c>
      <c r="D7688" s="57">
        <v>55.32</v>
      </c>
      <c r="E7688" s="56">
        <v>57.46</v>
      </c>
    </row>
    <row r="7689" spans="1:5" ht="45" x14ac:dyDescent="0.25">
      <c r="A7689" s="51">
        <v>104956</v>
      </c>
      <c r="B7689" s="30" t="s">
        <v>5182</v>
      </c>
      <c r="C7689" s="31" t="s">
        <v>19</v>
      </c>
      <c r="D7689" s="57">
        <v>50.28</v>
      </c>
      <c r="E7689" s="56">
        <v>52.12</v>
      </c>
    </row>
    <row r="7690" spans="1:5" ht="45" x14ac:dyDescent="0.25">
      <c r="A7690" s="51">
        <v>104974</v>
      </c>
      <c r="B7690" s="30" t="s">
        <v>5200</v>
      </c>
      <c r="C7690" s="31" t="s">
        <v>19</v>
      </c>
      <c r="D7690" s="57">
        <v>35.03</v>
      </c>
      <c r="E7690" s="56">
        <v>36.369999999999997</v>
      </c>
    </row>
    <row r="7691" spans="1:5" ht="45" x14ac:dyDescent="0.25">
      <c r="A7691" s="51">
        <v>87548</v>
      </c>
      <c r="B7691" s="30" t="s">
        <v>5156</v>
      </c>
      <c r="C7691" s="31" t="s">
        <v>19</v>
      </c>
      <c r="D7691" s="57">
        <v>31.79</v>
      </c>
      <c r="E7691" s="56">
        <v>32.950000000000003</v>
      </c>
    </row>
    <row r="7692" spans="1:5" ht="45" x14ac:dyDescent="0.25">
      <c r="A7692" s="51">
        <v>87530</v>
      </c>
      <c r="B7692" s="30" t="s">
        <v>5146</v>
      </c>
      <c r="C7692" s="31" t="s">
        <v>19</v>
      </c>
      <c r="D7692" s="57">
        <v>45</v>
      </c>
      <c r="E7692" s="56">
        <v>46.53</v>
      </c>
    </row>
    <row r="7693" spans="1:5" ht="45" x14ac:dyDescent="0.25">
      <c r="A7693" s="51">
        <v>104952</v>
      </c>
      <c r="B7693" s="30" t="s">
        <v>5178</v>
      </c>
      <c r="C7693" s="31" t="s">
        <v>19</v>
      </c>
      <c r="D7693" s="57">
        <v>41.75</v>
      </c>
      <c r="E7693" s="56">
        <v>43.09</v>
      </c>
    </row>
    <row r="7694" spans="1:5" ht="45" x14ac:dyDescent="0.25">
      <c r="A7694" s="51">
        <v>104969</v>
      </c>
      <c r="B7694" s="30" t="s">
        <v>5195</v>
      </c>
      <c r="C7694" s="31" t="s">
        <v>19</v>
      </c>
      <c r="D7694" s="57">
        <v>37.28</v>
      </c>
      <c r="E7694" s="56">
        <v>38.75</v>
      </c>
    </row>
    <row r="7695" spans="1:5" ht="45" x14ac:dyDescent="0.25">
      <c r="A7695" s="51">
        <v>104963</v>
      </c>
      <c r="B7695" s="30" t="s">
        <v>5189</v>
      </c>
      <c r="C7695" s="31" t="s">
        <v>19</v>
      </c>
      <c r="D7695" s="57">
        <v>50.94</v>
      </c>
      <c r="E7695" s="56">
        <v>52.82</v>
      </c>
    </row>
    <row r="7696" spans="1:5" ht="45" x14ac:dyDescent="0.25">
      <c r="A7696" s="51">
        <v>104955</v>
      </c>
      <c r="B7696" s="30" t="s">
        <v>5181</v>
      </c>
      <c r="C7696" s="31" t="s">
        <v>19</v>
      </c>
      <c r="D7696" s="57">
        <v>45.9</v>
      </c>
      <c r="E7696" s="56">
        <v>47.48</v>
      </c>
    </row>
    <row r="7697" spans="1:5" ht="45" x14ac:dyDescent="0.25">
      <c r="A7697" s="51">
        <v>104973</v>
      </c>
      <c r="B7697" s="30" t="s">
        <v>5199</v>
      </c>
      <c r="C7697" s="31" t="s">
        <v>19</v>
      </c>
      <c r="D7697" s="57">
        <v>32.24</v>
      </c>
      <c r="E7697" s="56">
        <v>33.4</v>
      </c>
    </row>
    <row r="7698" spans="1:5" ht="45" x14ac:dyDescent="0.25">
      <c r="A7698" s="51">
        <v>87547</v>
      </c>
      <c r="B7698" s="30" t="s">
        <v>5155</v>
      </c>
      <c r="C7698" s="31" t="s">
        <v>19</v>
      </c>
      <c r="D7698" s="57">
        <v>29</v>
      </c>
      <c r="E7698" s="56">
        <v>29.98</v>
      </c>
    </row>
    <row r="7699" spans="1:5" ht="45" x14ac:dyDescent="0.25">
      <c r="A7699" s="51">
        <v>87529</v>
      </c>
      <c r="B7699" s="30" t="s">
        <v>5145</v>
      </c>
      <c r="C7699" s="31" t="s">
        <v>19</v>
      </c>
      <c r="D7699" s="57">
        <v>40.619999999999997</v>
      </c>
      <c r="E7699" s="56">
        <v>41.89</v>
      </c>
    </row>
    <row r="7700" spans="1:5" ht="45" x14ac:dyDescent="0.25">
      <c r="A7700" s="51">
        <v>104951</v>
      </c>
      <c r="B7700" s="30" t="s">
        <v>5177</v>
      </c>
      <c r="C7700" s="31" t="s">
        <v>19</v>
      </c>
      <c r="D7700" s="57">
        <v>37.369999999999997</v>
      </c>
      <c r="E7700" s="56">
        <v>38.450000000000003</v>
      </c>
    </row>
    <row r="7701" spans="1:5" ht="33.75" x14ac:dyDescent="0.25">
      <c r="A7701" s="51">
        <v>104978</v>
      </c>
      <c r="B7701" s="30" t="s">
        <v>5204</v>
      </c>
      <c r="C7701" s="31" t="s">
        <v>19</v>
      </c>
      <c r="D7701" s="57">
        <v>39.78</v>
      </c>
      <c r="E7701" s="56">
        <v>41.39</v>
      </c>
    </row>
    <row r="7702" spans="1:5" ht="33.75" x14ac:dyDescent="0.25">
      <c r="A7702" s="51">
        <v>104977</v>
      </c>
      <c r="B7702" s="30" t="s">
        <v>5203</v>
      </c>
      <c r="C7702" s="31" t="s">
        <v>19</v>
      </c>
      <c r="D7702" s="57">
        <v>53.26</v>
      </c>
      <c r="E7702" s="56">
        <v>55.28</v>
      </c>
    </row>
    <row r="7703" spans="1:5" ht="33.75" x14ac:dyDescent="0.25">
      <c r="A7703" s="51">
        <v>90408</v>
      </c>
      <c r="B7703" s="30" t="s">
        <v>5172</v>
      </c>
      <c r="C7703" s="31" t="s">
        <v>19</v>
      </c>
      <c r="D7703" s="57">
        <v>35.11</v>
      </c>
      <c r="E7703" s="56">
        <v>36.450000000000003</v>
      </c>
    </row>
    <row r="7704" spans="1:5" ht="33.75" x14ac:dyDescent="0.25">
      <c r="A7704" s="51">
        <v>90406</v>
      </c>
      <c r="B7704" s="30" t="s">
        <v>5171</v>
      </c>
      <c r="C7704" s="31" t="s">
        <v>19</v>
      </c>
      <c r="D7704" s="57">
        <v>47.58</v>
      </c>
      <c r="E7704" s="56">
        <v>49.26</v>
      </c>
    </row>
    <row r="7705" spans="1:5" ht="33.75" x14ac:dyDescent="0.25">
      <c r="A7705" s="51">
        <v>106626</v>
      </c>
      <c r="B7705" s="30" t="s">
        <v>14805</v>
      </c>
      <c r="C7705" s="31" t="s">
        <v>28</v>
      </c>
      <c r="D7705" s="57">
        <v>0</v>
      </c>
      <c r="E7705" s="56">
        <v>0</v>
      </c>
    </row>
    <row r="7706" spans="1:5" ht="33.75" x14ac:dyDescent="0.25">
      <c r="A7706" s="51">
        <v>106627</v>
      </c>
      <c r="B7706" s="30" t="s">
        <v>14806</v>
      </c>
      <c r="C7706" s="31" t="s">
        <v>28</v>
      </c>
      <c r="D7706" s="57">
        <v>0</v>
      </c>
      <c r="E7706" s="56">
        <v>0</v>
      </c>
    </row>
    <row r="7707" spans="1:5" ht="33.75" x14ac:dyDescent="0.25">
      <c r="A7707" s="51">
        <v>106628</v>
      </c>
      <c r="B7707" s="30" t="s">
        <v>14807</v>
      </c>
      <c r="C7707" s="31" t="s">
        <v>28</v>
      </c>
      <c r="D7707" s="57">
        <v>0</v>
      </c>
      <c r="E7707" s="56">
        <v>0</v>
      </c>
    </row>
    <row r="7708" spans="1:5" ht="45" x14ac:dyDescent="0.25">
      <c r="A7708" s="51">
        <v>106629</v>
      </c>
      <c r="B7708" s="30" t="s">
        <v>14808</v>
      </c>
      <c r="C7708" s="31" t="s">
        <v>28</v>
      </c>
      <c r="D7708" s="57">
        <v>0</v>
      </c>
      <c r="E7708" s="56">
        <v>0</v>
      </c>
    </row>
    <row r="7709" spans="1:5" ht="33.75" x14ac:dyDescent="0.25">
      <c r="A7709" s="51">
        <v>106631</v>
      </c>
      <c r="B7709" s="30" t="s">
        <v>14809</v>
      </c>
      <c r="C7709" s="31" t="s">
        <v>28</v>
      </c>
      <c r="D7709" s="57">
        <v>0</v>
      </c>
      <c r="E7709" s="56">
        <v>0</v>
      </c>
    </row>
    <row r="7710" spans="1:5" ht="33.75" x14ac:dyDescent="0.25">
      <c r="A7710" s="51">
        <v>106630</v>
      </c>
      <c r="B7710" s="30" t="s">
        <v>14810</v>
      </c>
      <c r="C7710" s="31" t="s">
        <v>28</v>
      </c>
      <c r="D7710" s="57">
        <v>0</v>
      </c>
      <c r="E7710" s="56">
        <v>0</v>
      </c>
    </row>
    <row r="7711" spans="1:5" ht="33.75" x14ac:dyDescent="0.25">
      <c r="A7711" s="51">
        <v>106633</v>
      </c>
      <c r="B7711" s="30" t="s">
        <v>14811</v>
      </c>
      <c r="C7711" s="31" t="s">
        <v>28</v>
      </c>
      <c r="D7711" s="57">
        <v>0</v>
      </c>
      <c r="E7711" s="56">
        <v>0</v>
      </c>
    </row>
    <row r="7712" spans="1:5" ht="33.75" x14ac:dyDescent="0.25">
      <c r="A7712" s="51">
        <v>106632</v>
      </c>
      <c r="B7712" s="30" t="s">
        <v>14812</v>
      </c>
      <c r="C7712" s="31" t="s">
        <v>28</v>
      </c>
      <c r="D7712" s="57">
        <v>0</v>
      </c>
      <c r="E7712" s="56">
        <v>0</v>
      </c>
    </row>
    <row r="7713" spans="1:5" ht="33.75" x14ac:dyDescent="0.25">
      <c r="A7713" s="51">
        <v>106634</v>
      </c>
      <c r="B7713" s="30" t="s">
        <v>14813</v>
      </c>
      <c r="C7713" s="31" t="s">
        <v>28</v>
      </c>
      <c r="D7713" s="57">
        <v>0</v>
      </c>
      <c r="E7713" s="56">
        <v>0</v>
      </c>
    </row>
    <row r="7714" spans="1:5" ht="33.75" x14ac:dyDescent="0.25">
      <c r="A7714" s="51">
        <v>106636</v>
      </c>
      <c r="B7714" s="30" t="s">
        <v>14814</v>
      </c>
      <c r="C7714" s="31" t="s">
        <v>28</v>
      </c>
      <c r="D7714" s="57">
        <v>0</v>
      </c>
      <c r="E7714" s="56">
        <v>0</v>
      </c>
    </row>
    <row r="7715" spans="1:5" ht="33.75" x14ac:dyDescent="0.25">
      <c r="A7715" s="51">
        <v>106635</v>
      </c>
      <c r="B7715" s="30" t="s">
        <v>14815</v>
      </c>
      <c r="C7715" s="31" t="s">
        <v>28</v>
      </c>
      <c r="D7715" s="57">
        <v>0</v>
      </c>
      <c r="E7715" s="56">
        <v>0</v>
      </c>
    </row>
    <row r="7716" spans="1:5" ht="33.75" x14ac:dyDescent="0.25">
      <c r="A7716" s="51">
        <v>106637</v>
      </c>
      <c r="B7716" s="30" t="s">
        <v>14816</v>
      </c>
      <c r="C7716" s="31" t="s">
        <v>28</v>
      </c>
      <c r="D7716" s="57">
        <v>0</v>
      </c>
      <c r="E7716" s="56">
        <v>0</v>
      </c>
    </row>
    <row r="7717" spans="1:5" ht="45" x14ac:dyDescent="0.25">
      <c r="A7717" s="51">
        <v>106639</v>
      </c>
      <c r="B7717" s="30" t="s">
        <v>14817</v>
      </c>
      <c r="C7717" s="31" t="s">
        <v>28</v>
      </c>
      <c r="D7717" s="57">
        <v>0</v>
      </c>
      <c r="E7717" s="56">
        <v>0</v>
      </c>
    </row>
    <row r="7718" spans="1:5" ht="45" x14ac:dyDescent="0.25">
      <c r="A7718" s="51">
        <v>106638</v>
      </c>
      <c r="B7718" s="30" t="s">
        <v>14818</v>
      </c>
      <c r="C7718" s="31" t="s">
        <v>28</v>
      </c>
      <c r="D7718" s="57">
        <v>0</v>
      </c>
      <c r="E7718" s="56">
        <v>0</v>
      </c>
    </row>
    <row r="7719" spans="1:5" ht="33.75" x14ac:dyDescent="0.25">
      <c r="A7719" s="51">
        <v>106641</v>
      </c>
      <c r="B7719" s="30" t="s">
        <v>14819</v>
      </c>
      <c r="C7719" s="31" t="s">
        <v>28</v>
      </c>
      <c r="D7719" s="57">
        <v>0</v>
      </c>
      <c r="E7719" s="56">
        <v>0</v>
      </c>
    </row>
    <row r="7720" spans="1:5" ht="33.75" x14ac:dyDescent="0.25">
      <c r="A7720" s="51">
        <v>106640</v>
      </c>
      <c r="B7720" s="30" t="s">
        <v>14820</v>
      </c>
      <c r="C7720" s="31" t="s">
        <v>28</v>
      </c>
      <c r="D7720" s="57">
        <v>0</v>
      </c>
      <c r="E7720" s="56">
        <v>0</v>
      </c>
    </row>
    <row r="7721" spans="1:5" ht="33.75" x14ac:dyDescent="0.25">
      <c r="A7721" s="51">
        <v>106644</v>
      </c>
      <c r="B7721" s="30" t="s">
        <v>14821</v>
      </c>
      <c r="C7721" s="31" t="s">
        <v>28</v>
      </c>
      <c r="D7721" s="57">
        <v>0</v>
      </c>
      <c r="E7721" s="56">
        <v>0</v>
      </c>
    </row>
    <row r="7722" spans="1:5" ht="33.75" x14ac:dyDescent="0.25">
      <c r="A7722" s="51">
        <v>106646</v>
      </c>
      <c r="B7722" s="30" t="s">
        <v>14822</v>
      </c>
      <c r="C7722" s="31" t="s">
        <v>28</v>
      </c>
      <c r="D7722" s="57">
        <v>0</v>
      </c>
      <c r="E7722" s="56">
        <v>0</v>
      </c>
    </row>
    <row r="7723" spans="1:5" ht="33.75" x14ac:dyDescent="0.25">
      <c r="A7723" s="51">
        <v>106645</v>
      </c>
      <c r="B7723" s="30" t="s">
        <v>14823</v>
      </c>
      <c r="C7723" s="31" t="s">
        <v>28</v>
      </c>
      <c r="D7723" s="57">
        <v>0</v>
      </c>
      <c r="E7723" s="56">
        <v>0</v>
      </c>
    </row>
    <row r="7724" spans="1:5" ht="33.75" x14ac:dyDescent="0.25">
      <c r="A7724" s="51">
        <v>106643</v>
      </c>
      <c r="B7724" s="30" t="s">
        <v>14824</v>
      </c>
      <c r="C7724" s="31" t="s">
        <v>28</v>
      </c>
      <c r="D7724" s="57">
        <v>0</v>
      </c>
      <c r="E7724" s="56">
        <v>0</v>
      </c>
    </row>
    <row r="7725" spans="1:5" ht="33.75" x14ac:dyDescent="0.25">
      <c r="A7725" s="51">
        <v>106642</v>
      </c>
      <c r="B7725" s="30" t="s">
        <v>14825</v>
      </c>
      <c r="C7725" s="31" t="s">
        <v>28</v>
      </c>
      <c r="D7725" s="57">
        <v>0</v>
      </c>
      <c r="E7725" s="56">
        <v>0</v>
      </c>
    </row>
    <row r="7726" spans="1:5" ht="33.75" x14ac:dyDescent="0.25">
      <c r="A7726" s="51">
        <v>106649</v>
      </c>
      <c r="B7726" s="30" t="s">
        <v>14826</v>
      </c>
      <c r="C7726" s="31" t="s">
        <v>28</v>
      </c>
      <c r="D7726" s="57">
        <v>0</v>
      </c>
      <c r="E7726" s="56">
        <v>0</v>
      </c>
    </row>
    <row r="7727" spans="1:5" ht="33.75" x14ac:dyDescent="0.25">
      <c r="A7727" s="51">
        <v>106648</v>
      </c>
      <c r="B7727" s="30" t="s">
        <v>14827</v>
      </c>
      <c r="C7727" s="31" t="s">
        <v>28</v>
      </c>
      <c r="D7727" s="57">
        <v>0</v>
      </c>
      <c r="E7727" s="56">
        <v>0</v>
      </c>
    </row>
    <row r="7728" spans="1:5" ht="33.75" x14ac:dyDescent="0.25">
      <c r="A7728" s="51">
        <v>106647</v>
      </c>
      <c r="B7728" s="30" t="s">
        <v>14828</v>
      </c>
      <c r="C7728" s="31" t="s">
        <v>28</v>
      </c>
      <c r="D7728" s="57">
        <v>0</v>
      </c>
      <c r="E7728" s="56">
        <v>0</v>
      </c>
    </row>
    <row r="7729" spans="1:5" ht="33.75" x14ac:dyDescent="0.25">
      <c r="A7729" s="51">
        <v>106652</v>
      </c>
      <c r="B7729" s="30" t="s">
        <v>14829</v>
      </c>
      <c r="C7729" s="31" t="s">
        <v>28</v>
      </c>
      <c r="D7729" s="57">
        <v>0</v>
      </c>
      <c r="E7729" s="56">
        <v>0</v>
      </c>
    </row>
    <row r="7730" spans="1:5" ht="33.75" x14ac:dyDescent="0.25">
      <c r="A7730" s="51">
        <v>106653</v>
      </c>
      <c r="B7730" s="30" t="s">
        <v>14830</v>
      </c>
      <c r="C7730" s="31" t="s">
        <v>28</v>
      </c>
      <c r="D7730" s="57">
        <v>0</v>
      </c>
      <c r="E7730" s="56">
        <v>0</v>
      </c>
    </row>
    <row r="7731" spans="1:5" ht="33.75" x14ac:dyDescent="0.25">
      <c r="A7731" s="51">
        <v>106654</v>
      </c>
      <c r="B7731" s="30" t="s">
        <v>14831</v>
      </c>
      <c r="C7731" s="31" t="s">
        <v>28</v>
      </c>
      <c r="D7731" s="57">
        <v>0</v>
      </c>
      <c r="E7731" s="56">
        <v>0</v>
      </c>
    </row>
    <row r="7732" spans="1:5" ht="33.75" x14ac:dyDescent="0.25">
      <c r="A7732" s="51">
        <v>106651</v>
      </c>
      <c r="B7732" s="30" t="s">
        <v>14832</v>
      </c>
      <c r="C7732" s="31" t="s">
        <v>28</v>
      </c>
      <c r="D7732" s="57">
        <v>0</v>
      </c>
      <c r="E7732" s="56">
        <v>0</v>
      </c>
    </row>
    <row r="7733" spans="1:5" ht="33.75" x14ac:dyDescent="0.25">
      <c r="A7733" s="51">
        <v>106650</v>
      </c>
      <c r="B7733" s="30" t="s">
        <v>14833</v>
      </c>
      <c r="C7733" s="31" t="s">
        <v>28</v>
      </c>
      <c r="D7733" s="57">
        <v>0</v>
      </c>
      <c r="E7733" s="56">
        <v>0</v>
      </c>
    </row>
    <row r="7734" spans="1:5" ht="45" x14ac:dyDescent="0.25">
      <c r="A7734" s="51">
        <v>106655</v>
      </c>
      <c r="B7734" s="30" t="s">
        <v>14834</v>
      </c>
      <c r="C7734" s="31" t="s">
        <v>28</v>
      </c>
      <c r="D7734" s="57">
        <v>0</v>
      </c>
      <c r="E7734" s="56">
        <v>0</v>
      </c>
    </row>
    <row r="7735" spans="1:5" ht="45" x14ac:dyDescent="0.25">
      <c r="A7735" s="51">
        <v>106657</v>
      </c>
      <c r="B7735" s="30" t="s">
        <v>14835</v>
      </c>
      <c r="C7735" s="31" t="s">
        <v>28</v>
      </c>
      <c r="D7735" s="57">
        <v>0</v>
      </c>
      <c r="E7735" s="56">
        <v>0</v>
      </c>
    </row>
    <row r="7736" spans="1:5" ht="33.75" x14ac:dyDescent="0.25">
      <c r="A7736" s="51">
        <v>106656</v>
      </c>
      <c r="B7736" s="30" t="s">
        <v>14836</v>
      </c>
      <c r="C7736" s="31" t="s">
        <v>28</v>
      </c>
      <c r="D7736" s="57">
        <v>0</v>
      </c>
      <c r="E7736" s="56">
        <v>0</v>
      </c>
    </row>
    <row r="7737" spans="1:5" ht="33.75" x14ac:dyDescent="0.25">
      <c r="A7737" s="51">
        <v>106661</v>
      </c>
      <c r="B7737" s="30" t="s">
        <v>14837</v>
      </c>
      <c r="C7737" s="31" t="s">
        <v>28</v>
      </c>
      <c r="D7737" s="57">
        <v>0</v>
      </c>
      <c r="E7737" s="56">
        <v>0</v>
      </c>
    </row>
    <row r="7738" spans="1:5" ht="33.75" x14ac:dyDescent="0.25">
      <c r="A7738" s="51">
        <v>106660</v>
      </c>
      <c r="B7738" s="30" t="s">
        <v>14838</v>
      </c>
      <c r="C7738" s="31" t="s">
        <v>28</v>
      </c>
      <c r="D7738" s="57">
        <v>0</v>
      </c>
      <c r="E7738" s="56">
        <v>0</v>
      </c>
    </row>
    <row r="7739" spans="1:5" ht="45" x14ac:dyDescent="0.25">
      <c r="A7739" s="51">
        <v>106659</v>
      </c>
      <c r="B7739" s="30" t="s">
        <v>14839</v>
      </c>
      <c r="C7739" s="31" t="s">
        <v>28</v>
      </c>
      <c r="D7739" s="57">
        <v>0</v>
      </c>
      <c r="E7739" s="56">
        <v>0</v>
      </c>
    </row>
    <row r="7740" spans="1:5" ht="33.75" x14ac:dyDescent="0.25">
      <c r="A7740" s="51">
        <v>106658</v>
      </c>
      <c r="B7740" s="30" t="s">
        <v>14840</v>
      </c>
      <c r="C7740" s="31" t="s">
        <v>28</v>
      </c>
      <c r="D7740" s="57">
        <v>0</v>
      </c>
      <c r="E7740" s="56">
        <v>0</v>
      </c>
    </row>
    <row r="7741" spans="1:5" ht="45" x14ac:dyDescent="0.25">
      <c r="A7741" s="51">
        <v>106663</v>
      </c>
      <c r="B7741" s="30" t="s">
        <v>14841</v>
      </c>
      <c r="C7741" s="31" t="s">
        <v>28</v>
      </c>
      <c r="D7741" s="57">
        <v>0</v>
      </c>
      <c r="E7741" s="56">
        <v>0</v>
      </c>
    </row>
    <row r="7742" spans="1:5" ht="45" x14ac:dyDescent="0.25">
      <c r="A7742" s="51">
        <v>106662</v>
      </c>
      <c r="B7742" s="30" t="s">
        <v>14842</v>
      </c>
      <c r="C7742" s="31" t="s">
        <v>28</v>
      </c>
      <c r="D7742" s="57">
        <v>0</v>
      </c>
      <c r="E7742" s="56">
        <v>0</v>
      </c>
    </row>
    <row r="7743" spans="1:5" ht="45" x14ac:dyDescent="0.25">
      <c r="A7743" s="51">
        <v>106664</v>
      </c>
      <c r="B7743" s="30" t="s">
        <v>14843</v>
      </c>
      <c r="C7743" s="31" t="s">
        <v>28</v>
      </c>
      <c r="D7743" s="57">
        <v>0</v>
      </c>
      <c r="E7743" s="56">
        <v>0</v>
      </c>
    </row>
    <row r="7744" spans="1:5" ht="33.75" x14ac:dyDescent="0.25">
      <c r="A7744" s="51">
        <v>106602</v>
      </c>
      <c r="B7744" s="30" t="s">
        <v>14844</v>
      </c>
      <c r="C7744" s="31" t="s">
        <v>3016</v>
      </c>
      <c r="D7744" s="57">
        <v>0</v>
      </c>
      <c r="E7744" s="56">
        <v>0</v>
      </c>
    </row>
    <row r="7745" spans="1:5" ht="33.75" x14ac:dyDescent="0.25">
      <c r="A7745" s="51">
        <v>106603</v>
      </c>
      <c r="B7745" s="30" t="s">
        <v>14845</v>
      </c>
      <c r="C7745" s="31" t="s">
        <v>3016</v>
      </c>
      <c r="D7745" s="57">
        <v>0</v>
      </c>
      <c r="E7745" s="56">
        <v>0</v>
      </c>
    </row>
    <row r="7746" spans="1:5" ht="33.75" x14ac:dyDescent="0.25">
      <c r="A7746" s="51">
        <v>106604</v>
      </c>
      <c r="B7746" s="30" t="s">
        <v>14846</v>
      </c>
      <c r="C7746" s="31" t="s">
        <v>3016</v>
      </c>
      <c r="D7746" s="57">
        <v>0</v>
      </c>
      <c r="E7746" s="56">
        <v>0</v>
      </c>
    </row>
    <row r="7747" spans="1:5" ht="33.75" x14ac:dyDescent="0.25">
      <c r="A7747" s="51">
        <v>106598</v>
      </c>
      <c r="B7747" s="30" t="s">
        <v>14847</v>
      </c>
      <c r="C7747" s="31" t="s">
        <v>3016</v>
      </c>
      <c r="D7747" s="57">
        <v>0</v>
      </c>
      <c r="E7747" s="56">
        <v>0</v>
      </c>
    </row>
    <row r="7748" spans="1:5" ht="33.75" x14ac:dyDescent="0.25">
      <c r="A7748" s="51">
        <v>106599</v>
      </c>
      <c r="B7748" s="30" t="s">
        <v>14848</v>
      </c>
      <c r="C7748" s="31" t="s">
        <v>3016</v>
      </c>
      <c r="D7748" s="57">
        <v>0</v>
      </c>
      <c r="E7748" s="56">
        <v>0</v>
      </c>
    </row>
    <row r="7749" spans="1:5" x14ac:dyDescent="0.25">
      <c r="A7749" s="52">
        <v>106601</v>
      </c>
      <c r="B7749" s="49" t="s">
        <v>14849</v>
      </c>
      <c r="C7749" s="49" t="s">
        <v>3016</v>
      </c>
      <c r="D7749" s="59">
        <v>0</v>
      </c>
      <c r="E7749" s="58">
        <v>0</v>
      </c>
    </row>
    <row r="7750" spans="1:5" ht="33.75" x14ac:dyDescent="0.25">
      <c r="A7750" s="51">
        <v>106600</v>
      </c>
      <c r="B7750" s="30" t="s">
        <v>14850</v>
      </c>
      <c r="C7750" s="31" t="s">
        <v>3016</v>
      </c>
      <c r="D7750" s="57">
        <v>0</v>
      </c>
      <c r="E7750" s="56">
        <v>0</v>
      </c>
    </row>
    <row r="7751" spans="1:5" ht="33.75" x14ac:dyDescent="0.25">
      <c r="A7751" s="51">
        <v>106609</v>
      </c>
      <c r="B7751" s="30" t="s">
        <v>14851</v>
      </c>
      <c r="C7751" s="31" t="s">
        <v>3016</v>
      </c>
      <c r="D7751" s="57">
        <v>0</v>
      </c>
      <c r="E7751" s="56">
        <v>0</v>
      </c>
    </row>
    <row r="7752" spans="1:5" ht="33.75" x14ac:dyDescent="0.25">
      <c r="A7752" s="51">
        <v>106610</v>
      </c>
      <c r="B7752" s="30" t="s">
        <v>14852</v>
      </c>
      <c r="C7752" s="31" t="s">
        <v>3016</v>
      </c>
      <c r="D7752" s="57">
        <v>0</v>
      </c>
      <c r="E7752" s="56">
        <v>0</v>
      </c>
    </row>
    <row r="7753" spans="1:5" ht="33.75" x14ac:dyDescent="0.25">
      <c r="A7753" s="51">
        <v>106611</v>
      </c>
      <c r="B7753" s="30" t="s">
        <v>14853</v>
      </c>
      <c r="C7753" s="31" t="s">
        <v>3016</v>
      </c>
      <c r="D7753" s="57">
        <v>0</v>
      </c>
      <c r="E7753" s="56">
        <v>0</v>
      </c>
    </row>
    <row r="7754" spans="1:5" ht="33.75" x14ac:dyDescent="0.25">
      <c r="A7754" s="51">
        <v>106605</v>
      </c>
      <c r="B7754" s="30" t="s">
        <v>14854</v>
      </c>
      <c r="C7754" s="31" t="s">
        <v>3016</v>
      </c>
      <c r="D7754" s="57">
        <v>0</v>
      </c>
      <c r="E7754" s="56">
        <v>0</v>
      </c>
    </row>
    <row r="7755" spans="1:5" ht="33.75" x14ac:dyDescent="0.25">
      <c r="A7755" s="51">
        <v>106606</v>
      </c>
      <c r="B7755" s="30" t="s">
        <v>14855</v>
      </c>
      <c r="C7755" s="31" t="s">
        <v>3016</v>
      </c>
      <c r="D7755" s="57">
        <v>0</v>
      </c>
      <c r="E7755" s="56">
        <v>0</v>
      </c>
    </row>
    <row r="7756" spans="1:5" ht="33.75" x14ac:dyDescent="0.25">
      <c r="A7756" s="51">
        <v>106608</v>
      </c>
      <c r="B7756" s="30" t="s">
        <v>14856</v>
      </c>
      <c r="C7756" s="31" t="s">
        <v>3016</v>
      </c>
      <c r="D7756" s="57">
        <v>0</v>
      </c>
      <c r="E7756" s="56">
        <v>0</v>
      </c>
    </row>
    <row r="7757" spans="1:5" ht="33.75" x14ac:dyDescent="0.25">
      <c r="A7757" s="51">
        <v>106607</v>
      </c>
      <c r="B7757" s="30" t="s">
        <v>14857</v>
      </c>
      <c r="C7757" s="31" t="s">
        <v>3016</v>
      </c>
      <c r="D7757" s="57">
        <v>0</v>
      </c>
      <c r="E7757" s="56">
        <v>0</v>
      </c>
    </row>
    <row r="7758" spans="1:5" ht="33.75" x14ac:dyDescent="0.25">
      <c r="A7758" s="51">
        <v>106581</v>
      </c>
      <c r="B7758" s="30" t="s">
        <v>14858</v>
      </c>
      <c r="C7758" s="31" t="s">
        <v>3016</v>
      </c>
      <c r="D7758" s="57">
        <v>0</v>
      </c>
      <c r="E7758" s="56">
        <v>0</v>
      </c>
    </row>
    <row r="7759" spans="1:5" ht="33.75" x14ac:dyDescent="0.25">
      <c r="A7759" s="51">
        <v>106582</v>
      </c>
      <c r="B7759" s="30" t="s">
        <v>14859</v>
      </c>
      <c r="C7759" s="31" t="s">
        <v>3016</v>
      </c>
      <c r="D7759" s="57">
        <v>0</v>
      </c>
      <c r="E7759" s="56">
        <v>0</v>
      </c>
    </row>
    <row r="7760" spans="1:5" ht="33.75" x14ac:dyDescent="0.25">
      <c r="A7760" s="51">
        <v>106583</v>
      </c>
      <c r="B7760" s="30" t="s">
        <v>14860</v>
      </c>
      <c r="C7760" s="31" t="s">
        <v>3016</v>
      </c>
      <c r="D7760" s="57">
        <v>0</v>
      </c>
      <c r="E7760" s="56">
        <v>0</v>
      </c>
    </row>
    <row r="7761" spans="1:5" ht="33.75" x14ac:dyDescent="0.25">
      <c r="A7761" s="51">
        <v>106577</v>
      </c>
      <c r="B7761" s="30" t="s">
        <v>14861</v>
      </c>
      <c r="C7761" s="31" t="s">
        <v>3016</v>
      </c>
      <c r="D7761" s="57">
        <v>0</v>
      </c>
      <c r="E7761" s="56">
        <v>0</v>
      </c>
    </row>
    <row r="7762" spans="1:5" ht="33.75" x14ac:dyDescent="0.25">
      <c r="A7762" s="51">
        <v>106578</v>
      </c>
      <c r="B7762" s="30" t="s">
        <v>14862</v>
      </c>
      <c r="C7762" s="31" t="s">
        <v>3016</v>
      </c>
      <c r="D7762" s="57">
        <v>0</v>
      </c>
      <c r="E7762" s="56">
        <v>0</v>
      </c>
    </row>
    <row r="7763" spans="1:5" ht="33.75" x14ac:dyDescent="0.25">
      <c r="A7763" s="51">
        <v>106580</v>
      </c>
      <c r="B7763" s="30" t="s">
        <v>14863</v>
      </c>
      <c r="C7763" s="31" t="s">
        <v>3016</v>
      </c>
      <c r="D7763" s="57">
        <v>0</v>
      </c>
      <c r="E7763" s="56">
        <v>0</v>
      </c>
    </row>
    <row r="7764" spans="1:5" ht="33.75" x14ac:dyDescent="0.25">
      <c r="A7764" s="51">
        <v>106579</v>
      </c>
      <c r="B7764" s="30" t="s">
        <v>14864</v>
      </c>
      <c r="C7764" s="31" t="s">
        <v>3016</v>
      </c>
      <c r="D7764" s="57">
        <v>0</v>
      </c>
      <c r="E7764" s="56">
        <v>0</v>
      </c>
    </row>
    <row r="7765" spans="1:5" ht="33.75" x14ac:dyDescent="0.25">
      <c r="A7765" s="51">
        <v>106588</v>
      </c>
      <c r="B7765" s="30" t="s">
        <v>14865</v>
      </c>
      <c r="C7765" s="31" t="s">
        <v>3016</v>
      </c>
      <c r="D7765" s="57">
        <v>0</v>
      </c>
      <c r="E7765" s="56">
        <v>0</v>
      </c>
    </row>
    <row r="7766" spans="1:5" ht="33.75" x14ac:dyDescent="0.25">
      <c r="A7766" s="51">
        <v>106589</v>
      </c>
      <c r="B7766" s="30" t="s">
        <v>14866</v>
      </c>
      <c r="C7766" s="31" t="s">
        <v>3016</v>
      </c>
      <c r="D7766" s="57">
        <v>0</v>
      </c>
      <c r="E7766" s="56">
        <v>0</v>
      </c>
    </row>
    <row r="7767" spans="1:5" ht="33.75" x14ac:dyDescent="0.25">
      <c r="A7767" s="51">
        <v>106590</v>
      </c>
      <c r="B7767" s="30" t="s">
        <v>14867</v>
      </c>
      <c r="C7767" s="31" t="s">
        <v>3016</v>
      </c>
      <c r="D7767" s="57">
        <v>0</v>
      </c>
      <c r="E7767" s="56">
        <v>0</v>
      </c>
    </row>
    <row r="7768" spans="1:5" ht="33.75" x14ac:dyDescent="0.25">
      <c r="A7768" s="51">
        <v>106584</v>
      </c>
      <c r="B7768" s="30" t="s">
        <v>14868</v>
      </c>
      <c r="C7768" s="31" t="s">
        <v>3016</v>
      </c>
      <c r="D7768" s="57">
        <v>0</v>
      </c>
      <c r="E7768" s="56">
        <v>0</v>
      </c>
    </row>
    <row r="7769" spans="1:5" ht="33.75" x14ac:dyDescent="0.25">
      <c r="A7769" s="51">
        <v>106585</v>
      </c>
      <c r="B7769" s="30" t="s">
        <v>14869</v>
      </c>
      <c r="C7769" s="31" t="s">
        <v>3016</v>
      </c>
      <c r="D7769" s="57">
        <v>0</v>
      </c>
      <c r="E7769" s="56">
        <v>0</v>
      </c>
    </row>
    <row r="7770" spans="1:5" ht="33.75" x14ac:dyDescent="0.25">
      <c r="A7770" s="51">
        <v>106587</v>
      </c>
      <c r="B7770" s="30" t="s">
        <v>14870</v>
      </c>
      <c r="C7770" s="31" t="s">
        <v>3016</v>
      </c>
      <c r="D7770" s="57">
        <v>0</v>
      </c>
      <c r="E7770" s="56">
        <v>0</v>
      </c>
    </row>
    <row r="7771" spans="1:5" ht="33.75" x14ac:dyDescent="0.25">
      <c r="A7771" s="51">
        <v>106586</v>
      </c>
      <c r="B7771" s="30" t="s">
        <v>14871</v>
      </c>
      <c r="C7771" s="31" t="s">
        <v>3016</v>
      </c>
      <c r="D7771" s="57">
        <v>0</v>
      </c>
      <c r="E7771" s="56">
        <v>0</v>
      </c>
    </row>
    <row r="7772" spans="1:5" ht="33.75" x14ac:dyDescent="0.25">
      <c r="A7772" s="51">
        <v>106595</v>
      </c>
      <c r="B7772" s="30" t="s">
        <v>14872</v>
      </c>
      <c r="C7772" s="31" t="s">
        <v>3016</v>
      </c>
      <c r="D7772" s="57">
        <v>0</v>
      </c>
      <c r="E7772" s="56">
        <v>0</v>
      </c>
    </row>
    <row r="7773" spans="1:5" ht="33.75" x14ac:dyDescent="0.25">
      <c r="A7773" s="51">
        <v>106596</v>
      </c>
      <c r="B7773" s="30" t="s">
        <v>14873</v>
      </c>
      <c r="C7773" s="31" t="s">
        <v>3016</v>
      </c>
      <c r="D7773" s="57">
        <v>0</v>
      </c>
      <c r="E7773" s="56">
        <v>0</v>
      </c>
    </row>
    <row r="7774" spans="1:5" ht="33.75" x14ac:dyDescent="0.25">
      <c r="A7774" s="51">
        <v>106597</v>
      </c>
      <c r="B7774" s="30" t="s">
        <v>14874</v>
      </c>
      <c r="C7774" s="31" t="s">
        <v>3016</v>
      </c>
      <c r="D7774" s="57">
        <v>0</v>
      </c>
      <c r="E7774" s="56">
        <v>0</v>
      </c>
    </row>
    <row r="7775" spans="1:5" ht="33.75" x14ac:dyDescent="0.25">
      <c r="A7775" s="51">
        <v>106591</v>
      </c>
      <c r="B7775" s="30" t="s">
        <v>14875</v>
      </c>
      <c r="C7775" s="31" t="s">
        <v>3016</v>
      </c>
      <c r="D7775" s="57">
        <v>0</v>
      </c>
      <c r="E7775" s="56">
        <v>0</v>
      </c>
    </row>
    <row r="7776" spans="1:5" ht="33.75" x14ac:dyDescent="0.25">
      <c r="A7776" s="51">
        <v>106592</v>
      </c>
      <c r="B7776" s="30" t="s">
        <v>14876</v>
      </c>
      <c r="C7776" s="31" t="s">
        <v>3016</v>
      </c>
      <c r="D7776" s="57">
        <v>0</v>
      </c>
      <c r="E7776" s="56">
        <v>0</v>
      </c>
    </row>
    <row r="7777" spans="1:5" ht="33.75" x14ac:dyDescent="0.25">
      <c r="A7777" s="51">
        <v>106594</v>
      </c>
      <c r="B7777" s="30" t="s">
        <v>14877</v>
      </c>
      <c r="C7777" s="31" t="s">
        <v>3016</v>
      </c>
      <c r="D7777" s="57">
        <v>0</v>
      </c>
      <c r="E7777" s="56">
        <v>0</v>
      </c>
    </row>
    <row r="7778" spans="1:5" ht="33.75" x14ac:dyDescent="0.25">
      <c r="A7778" s="51">
        <v>106593</v>
      </c>
      <c r="B7778" s="30" t="s">
        <v>14878</v>
      </c>
      <c r="C7778" s="31" t="s">
        <v>3016</v>
      </c>
      <c r="D7778" s="57">
        <v>0</v>
      </c>
      <c r="E7778" s="56">
        <v>0</v>
      </c>
    </row>
    <row r="7779" spans="1:5" ht="33.75" x14ac:dyDescent="0.25">
      <c r="A7779" s="51">
        <v>106616</v>
      </c>
      <c r="B7779" s="30" t="s">
        <v>14879</v>
      </c>
      <c r="C7779" s="31" t="s">
        <v>3016</v>
      </c>
      <c r="D7779" s="57">
        <v>0</v>
      </c>
      <c r="E7779" s="56">
        <v>0</v>
      </c>
    </row>
    <row r="7780" spans="1:5" ht="33.75" x14ac:dyDescent="0.25">
      <c r="A7780" s="51">
        <v>106617</v>
      </c>
      <c r="B7780" s="30" t="s">
        <v>14880</v>
      </c>
      <c r="C7780" s="31" t="s">
        <v>3016</v>
      </c>
      <c r="D7780" s="57">
        <v>0</v>
      </c>
      <c r="E7780" s="56">
        <v>0</v>
      </c>
    </row>
    <row r="7781" spans="1:5" ht="33.75" x14ac:dyDescent="0.25">
      <c r="A7781" s="51">
        <v>106618</v>
      </c>
      <c r="B7781" s="30" t="s">
        <v>14881</v>
      </c>
      <c r="C7781" s="31" t="s">
        <v>3016</v>
      </c>
      <c r="D7781" s="57">
        <v>0</v>
      </c>
      <c r="E7781" s="56">
        <v>0</v>
      </c>
    </row>
    <row r="7782" spans="1:5" ht="33.75" x14ac:dyDescent="0.25">
      <c r="A7782" s="51">
        <v>106612</v>
      </c>
      <c r="B7782" s="30" t="s">
        <v>14882</v>
      </c>
      <c r="C7782" s="31" t="s">
        <v>3016</v>
      </c>
      <c r="D7782" s="57">
        <v>0</v>
      </c>
      <c r="E7782" s="56">
        <v>0</v>
      </c>
    </row>
    <row r="7783" spans="1:5" ht="33.75" x14ac:dyDescent="0.25">
      <c r="A7783" s="51">
        <v>106613</v>
      </c>
      <c r="B7783" s="30" t="s">
        <v>14883</v>
      </c>
      <c r="C7783" s="31" t="s">
        <v>3016</v>
      </c>
      <c r="D7783" s="57">
        <v>0</v>
      </c>
      <c r="E7783" s="56">
        <v>0</v>
      </c>
    </row>
    <row r="7784" spans="1:5" ht="33.75" x14ac:dyDescent="0.25">
      <c r="A7784" s="51">
        <v>106615</v>
      </c>
      <c r="B7784" s="30" t="s">
        <v>14884</v>
      </c>
      <c r="C7784" s="31" t="s">
        <v>3016</v>
      </c>
      <c r="D7784" s="57">
        <v>0</v>
      </c>
      <c r="E7784" s="56">
        <v>0</v>
      </c>
    </row>
    <row r="7785" spans="1:5" ht="33.75" x14ac:dyDescent="0.25">
      <c r="A7785" s="51">
        <v>106614</v>
      </c>
      <c r="B7785" s="30" t="s">
        <v>14885</v>
      </c>
      <c r="C7785" s="31" t="s">
        <v>3016</v>
      </c>
      <c r="D7785" s="57">
        <v>0</v>
      </c>
      <c r="E7785" s="56">
        <v>0</v>
      </c>
    </row>
    <row r="7786" spans="1:5" ht="33.75" x14ac:dyDescent="0.25">
      <c r="A7786" s="51">
        <v>106623</v>
      </c>
      <c r="B7786" s="30" t="s">
        <v>14886</v>
      </c>
      <c r="C7786" s="31" t="s">
        <v>3016</v>
      </c>
      <c r="D7786" s="57">
        <v>0</v>
      </c>
      <c r="E7786" s="56">
        <v>0</v>
      </c>
    </row>
    <row r="7787" spans="1:5" ht="33.75" x14ac:dyDescent="0.25">
      <c r="A7787" s="51">
        <v>106624</v>
      </c>
      <c r="B7787" s="30" t="s">
        <v>14887</v>
      </c>
      <c r="C7787" s="31" t="s">
        <v>3016</v>
      </c>
      <c r="D7787" s="57">
        <v>0</v>
      </c>
      <c r="E7787" s="56">
        <v>0</v>
      </c>
    </row>
    <row r="7788" spans="1:5" ht="33.75" x14ac:dyDescent="0.25">
      <c r="A7788" s="51">
        <v>106625</v>
      </c>
      <c r="B7788" s="30" t="s">
        <v>14888</v>
      </c>
      <c r="C7788" s="31" t="s">
        <v>3016</v>
      </c>
      <c r="D7788" s="57">
        <v>0</v>
      </c>
      <c r="E7788" s="56">
        <v>0</v>
      </c>
    </row>
    <row r="7789" spans="1:5" ht="33.75" x14ac:dyDescent="0.25">
      <c r="A7789" s="51">
        <v>106619</v>
      </c>
      <c r="B7789" s="30" t="s">
        <v>14889</v>
      </c>
      <c r="C7789" s="31" t="s">
        <v>3016</v>
      </c>
      <c r="D7789" s="57">
        <v>0</v>
      </c>
      <c r="E7789" s="56">
        <v>0</v>
      </c>
    </row>
    <row r="7790" spans="1:5" ht="33.75" x14ac:dyDescent="0.25">
      <c r="A7790" s="51">
        <v>106620</v>
      </c>
      <c r="B7790" s="30" t="s">
        <v>14890</v>
      </c>
      <c r="C7790" s="31" t="s">
        <v>3016</v>
      </c>
      <c r="D7790" s="57">
        <v>0</v>
      </c>
      <c r="E7790" s="56">
        <v>0</v>
      </c>
    </row>
    <row r="7791" spans="1:5" ht="33.75" x14ac:dyDescent="0.25">
      <c r="A7791" s="51">
        <v>106622</v>
      </c>
      <c r="B7791" s="30" t="s">
        <v>14891</v>
      </c>
      <c r="C7791" s="31" t="s">
        <v>3016</v>
      </c>
      <c r="D7791" s="57">
        <v>0</v>
      </c>
      <c r="E7791" s="56">
        <v>0</v>
      </c>
    </row>
    <row r="7792" spans="1:5" ht="33.75" x14ac:dyDescent="0.25">
      <c r="A7792" s="51">
        <v>106621</v>
      </c>
      <c r="B7792" s="30" t="s">
        <v>14892</v>
      </c>
      <c r="C7792" s="31" t="s">
        <v>3016</v>
      </c>
      <c r="D7792" s="57">
        <v>0</v>
      </c>
      <c r="E7792" s="56">
        <v>0</v>
      </c>
    </row>
    <row r="7793" spans="1:5" ht="45" x14ac:dyDescent="0.25">
      <c r="A7793" s="51">
        <v>103313</v>
      </c>
      <c r="B7793" s="30" t="s">
        <v>6856</v>
      </c>
      <c r="C7793" s="31" t="s">
        <v>28</v>
      </c>
      <c r="D7793" s="57">
        <v>0</v>
      </c>
      <c r="E7793" s="56">
        <v>0</v>
      </c>
    </row>
    <row r="7794" spans="1:5" ht="45" x14ac:dyDescent="0.25">
      <c r="A7794" s="51">
        <v>103309</v>
      </c>
      <c r="B7794" s="30" t="s">
        <v>6857</v>
      </c>
      <c r="C7794" s="31" t="s">
        <v>28</v>
      </c>
      <c r="D7794" s="57">
        <v>0</v>
      </c>
      <c r="E7794" s="56">
        <v>0</v>
      </c>
    </row>
    <row r="7795" spans="1:5" ht="33.75" x14ac:dyDescent="0.25">
      <c r="A7795" s="51">
        <v>103312</v>
      </c>
      <c r="B7795" s="30" t="s">
        <v>6858</v>
      </c>
      <c r="C7795" s="31" t="s">
        <v>28</v>
      </c>
      <c r="D7795" s="57">
        <v>0</v>
      </c>
      <c r="E7795" s="56">
        <v>0</v>
      </c>
    </row>
    <row r="7796" spans="1:5" ht="33.75" x14ac:dyDescent="0.25">
      <c r="A7796" s="51">
        <v>103296</v>
      </c>
      <c r="B7796" s="30" t="s">
        <v>6859</v>
      </c>
      <c r="C7796" s="31" t="s">
        <v>28</v>
      </c>
      <c r="D7796" s="57">
        <v>0</v>
      </c>
      <c r="E7796" s="56">
        <v>0</v>
      </c>
    </row>
    <row r="7797" spans="1:5" ht="22.5" x14ac:dyDescent="0.25">
      <c r="A7797" s="51">
        <v>103300</v>
      </c>
      <c r="B7797" s="30" t="s">
        <v>6860</v>
      </c>
      <c r="C7797" s="31" t="s">
        <v>28</v>
      </c>
      <c r="D7797" s="57">
        <v>0</v>
      </c>
      <c r="E7797" s="56">
        <v>0</v>
      </c>
    </row>
    <row r="7798" spans="1:5" ht="22.5" x14ac:dyDescent="0.25">
      <c r="A7798" s="51">
        <v>103301</v>
      </c>
      <c r="B7798" s="30" t="s">
        <v>6861</v>
      </c>
      <c r="C7798" s="31" t="s">
        <v>28</v>
      </c>
      <c r="D7798" s="57">
        <v>0</v>
      </c>
      <c r="E7798" s="56">
        <v>0</v>
      </c>
    </row>
    <row r="7799" spans="1:5" ht="33.75" x14ac:dyDescent="0.25">
      <c r="A7799" s="51">
        <v>103304</v>
      </c>
      <c r="B7799" s="30" t="s">
        <v>3232</v>
      </c>
      <c r="C7799" s="31" t="s">
        <v>28</v>
      </c>
      <c r="D7799" s="57">
        <v>1250.1199999999999</v>
      </c>
      <c r="E7799" s="56">
        <v>1252.58</v>
      </c>
    </row>
    <row r="7800" spans="1:5" ht="45" x14ac:dyDescent="0.25">
      <c r="A7800" s="51">
        <v>103305</v>
      </c>
      <c r="B7800" s="30" t="s">
        <v>6862</v>
      </c>
      <c r="C7800" s="31" t="s">
        <v>28</v>
      </c>
      <c r="D7800" s="57">
        <v>0</v>
      </c>
      <c r="E7800" s="56">
        <v>0</v>
      </c>
    </row>
    <row r="7801" spans="1:5" ht="33.75" x14ac:dyDescent="0.25">
      <c r="A7801" s="51">
        <v>103294</v>
      </c>
      <c r="B7801" s="30" t="s">
        <v>6863</v>
      </c>
      <c r="C7801" s="31" t="s">
        <v>28</v>
      </c>
      <c r="D7801" s="57">
        <v>0</v>
      </c>
      <c r="E7801" s="56">
        <v>0</v>
      </c>
    </row>
    <row r="7802" spans="1:5" ht="33.75" x14ac:dyDescent="0.25">
      <c r="A7802" s="51">
        <v>103298</v>
      </c>
      <c r="B7802" s="30" t="s">
        <v>6864</v>
      </c>
      <c r="C7802" s="31" t="s">
        <v>28</v>
      </c>
      <c r="D7802" s="57">
        <v>0</v>
      </c>
      <c r="E7802" s="56">
        <v>0</v>
      </c>
    </row>
    <row r="7803" spans="1:5" ht="33.75" x14ac:dyDescent="0.25">
      <c r="A7803" s="51">
        <v>103293</v>
      </c>
      <c r="B7803" s="30" t="s">
        <v>6865</v>
      </c>
      <c r="C7803" s="31" t="s">
        <v>28</v>
      </c>
      <c r="D7803" s="57">
        <v>0</v>
      </c>
      <c r="E7803" s="56">
        <v>0</v>
      </c>
    </row>
    <row r="7804" spans="1:5" ht="22.5" x14ac:dyDescent="0.25">
      <c r="A7804" s="51">
        <v>103297</v>
      </c>
      <c r="B7804" s="30" t="s">
        <v>6866</v>
      </c>
      <c r="C7804" s="31" t="s">
        <v>28</v>
      </c>
      <c r="D7804" s="57">
        <v>0</v>
      </c>
      <c r="E7804" s="56">
        <v>0</v>
      </c>
    </row>
    <row r="7805" spans="1:5" ht="33.75" x14ac:dyDescent="0.25">
      <c r="A7805" s="51">
        <v>103311</v>
      </c>
      <c r="B7805" s="30" t="s">
        <v>6867</v>
      </c>
      <c r="C7805" s="31" t="s">
        <v>28</v>
      </c>
      <c r="D7805" s="57">
        <v>0</v>
      </c>
      <c r="E7805" s="56">
        <v>0</v>
      </c>
    </row>
    <row r="7806" spans="1:5" ht="45" x14ac:dyDescent="0.25">
      <c r="A7806" s="51">
        <v>103306</v>
      </c>
      <c r="B7806" s="30" t="s">
        <v>6868</v>
      </c>
      <c r="C7806" s="31" t="s">
        <v>28</v>
      </c>
      <c r="D7806" s="57">
        <v>0</v>
      </c>
      <c r="E7806" s="56">
        <v>0</v>
      </c>
    </row>
    <row r="7807" spans="1:5" ht="45" x14ac:dyDescent="0.25">
      <c r="A7807" s="51">
        <v>103308</v>
      </c>
      <c r="B7807" s="30" t="s">
        <v>6869</v>
      </c>
      <c r="C7807" s="31" t="s">
        <v>28</v>
      </c>
      <c r="D7807" s="57">
        <v>0</v>
      </c>
      <c r="E7807" s="56">
        <v>0</v>
      </c>
    </row>
    <row r="7808" spans="1:5" ht="45" x14ac:dyDescent="0.25">
      <c r="A7808" s="51">
        <v>103295</v>
      </c>
      <c r="B7808" s="30" t="s">
        <v>6870</v>
      </c>
      <c r="C7808" s="31" t="s">
        <v>28</v>
      </c>
      <c r="D7808" s="57">
        <v>0</v>
      </c>
      <c r="E7808" s="56">
        <v>0</v>
      </c>
    </row>
    <row r="7809" spans="1:5" ht="33.75" x14ac:dyDescent="0.25">
      <c r="A7809" s="51">
        <v>103299</v>
      </c>
      <c r="B7809" s="30" t="s">
        <v>6871</v>
      </c>
      <c r="C7809" s="31" t="s">
        <v>28</v>
      </c>
      <c r="D7809" s="57">
        <v>0</v>
      </c>
      <c r="E7809" s="56">
        <v>0</v>
      </c>
    </row>
    <row r="7810" spans="1:5" ht="22.5" x14ac:dyDescent="0.25">
      <c r="A7810" s="51">
        <v>103302</v>
      </c>
      <c r="B7810" s="30" t="s">
        <v>6872</v>
      </c>
      <c r="C7810" s="31" t="s">
        <v>28</v>
      </c>
      <c r="D7810" s="57">
        <v>0</v>
      </c>
      <c r="E7810" s="56">
        <v>0</v>
      </c>
    </row>
    <row r="7811" spans="1:5" ht="33.75" x14ac:dyDescent="0.25">
      <c r="A7811" s="51">
        <v>103307</v>
      </c>
      <c r="B7811" s="30" t="s">
        <v>3233</v>
      </c>
      <c r="C7811" s="31" t="s">
        <v>28</v>
      </c>
      <c r="D7811" s="57">
        <v>1340.89</v>
      </c>
      <c r="E7811" s="56">
        <v>1346.16</v>
      </c>
    </row>
    <row r="7812" spans="1:5" ht="33.75" x14ac:dyDescent="0.25">
      <c r="A7812" s="51">
        <v>103310</v>
      </c>
      <c r="B7812" s="30" t="s">
        <v>3234</v>
      </c>
      <c r="C7812" s="31" t="s">
        <v>28</v>
      </c>
      <c r="D7812" s="57">
        <v>1289.6199999999999</v>
      </c>
      <c r="E7812" s="56">
        <v>1292</v>
      </c>
    </row>
    <row r="7813" spans="1:5" ht="22.5" x14ac:dyDescent="0.25">
      <c r="A7813" s="51">
        <v>103303</v>
      </c>
      <c r="B7813" s="30" t="s">
        <v>6873</v>
      </c>
      <c r="C7813" s="31" t="s">
        <v>28</v>
      </c>
      <c r="D7813" s="57">
        <v>0</v>
      </c>
      <c r="E7813" s="56">
        <v>0</v>
      </c>
    </row>
    <row r="7814" spans="1:5" ht="33.75" x14ac:dyDescent="0.25">
      <c r="A7814" s="51">
        <v>103314</v>
      </c>
      <c r="B7814" s="30" t="s">
        <v>3235</v>
      </c>
      <c r="C7814" s="31" t="s">
        <v>19</v>
      </c>
      <c r="D7814" s="57">
        <v>285.83999999999997</v>
      </c>
      <c r="E7814" s="56">
        <v>287.72000000000003</v>
      </c>
    </row>
    <row r="7815" spans="1:5" ht="33.75" x14ac:dyDescent="0.25">
      <c r="A7815" s="51">
        <v>103315</v>
      </c>
      <c r="B7815" s="30" t="s">
        <v>3236</v>
      </c>
      <c r="C7815" s="31" t="s">
        <v>19</v>
      </c>
      <c r="D7815" s="57">
        <v>277.44</v>
      </c>
      <c r="E7815" s="56">
        <v>278.87</v>
      </c>
    </row>
    <row r="7816" spans="1:5" ht="45" x14ac:dyDescent="0.25">
      <c r="A7816" s="51">
        <v>105188</v>
      </c>
      <c r="B7816" s="30" t="s">
        <v>5208</v>
      </c>
      <c r="C7816" s="31" t="s">
        <v>19</v>
      </c>
      <c r="D7816" s="57">
        <v>178.5</v>
      </c>
      <c r="E7816" s="56">
        <v>179.55</v>
      </c>
    </row>
    <row r="7817" spans="1:5" ht="33.75" x14ac:dyDescent="0.25">
      <c r="A7817" s="51">
        <v>87841</v>
      </c>
      <c r="B7817" s="30" t="s">
        <v>5166</v>
      </c>
      <c r="C7817" s="31" t="s">
        <v>19</v>
      </c>
      <c r="D7817" s="57">
        <v>162.11000000000001</v>
      </c>
      <c r="E7817" s="56">
        <v>163.1</v>
      </c>
    </row>
    <row r="7818" spans="1:5" ht="33.75" x14ac:dyDescent="0.25">
      <c r="A7818" s="51">
        <v>87853</v>
      </c>
      <c r="B7818" s="30" t="s">
        <v>5170</v>
      </c>
      <c r="C7818" s="31" t="s">
        <v>19</v>
      </c>
      <c r="D7818" s="57">
        <v>180.73</v>
      </c>
      <c r="E7818" s="56">
        <v>181.88</v>
      </c>
    </row>
    <row r="7819" spans="1:5" ht="45" x14ac:dyDescent="0.25">
      <c r="A7819" s="51">
        <v>105187</v>
      </c>
      <c r="B7819" s="30" t="s">
        <v>5207</v>
      </c>
      <c r="C7819" s="31" t="s">
        <v>19</v>
      </c>
      <c r="D7819" s="57">
        <v>244.72</v>
      </c>
      <c r="E7819" s="56">
        <v>245.95</v>
      </c>
    </row>
    <row r="7820" spans="1:5" ht="33.75" x14ac:dyDescent="0.25">
      <c r="A7820" s="51">
        <v>87840</v>
      </c>
      <c r="B7820" s="30" t="s">
        <v>5165</v>
      </c>
      <c r="C7820" s="31" t="s">
        <v>19</v>
      </c>
      <c r="D7820" s="57">
        <v>228.32</v>
      </c>
      <c r="E7820" s="56">
        <v>229.51</v>
      </c>
    </row>
    <row r="7821" spans="1:5" ht="45" x14ac:dyDescent="0.25">
      <c r="A7821" s="51">
        <v>87852</v>
      </c>
      <c r="B7821" s="30" t="s">
        <v>5169</v>
      </c>
      <c r="C7821" s="31" t="s">
        <v>19</v>
      </c>
      <c r="D7821" s="57">
        <v>246.95</v>
      </c>
      <c r="E7821" s="56">
        <v>248.29</v>
      </c>
    </row>
    <row r="7822" spans="1:5" ht="33.75" x14ac:dyDescent="0.25">
      <c r="A7822" s="51">
        <v>105186</v>
      </c>
      <c r="B7822" s="30" t="s">
        <v>5206</v>
      </c>
      <c r="C7822" s="31" t="s">
        <v>19</v>
      </c>
      <c r="D7822" s="57">
        <v>184.94</v>
      </c>
      <c r="E7822" s="56">
        <v>186.33</v>
      </c>
    </row>
    <row r="7823" spans="1:5" ht="33.75" x14ac:dyDescent="0.25">
      <c r="A7823" s="51">
        <v>87839</v>
      </c>
      <c r="B7823" s="30" t="s">
        <v>5164</v>
      </c>
      <c r="C7823" s="31" t="s">
        <v>19</v>
      </c>
      <c r="D7823" s="57">
        <v>168.79</v>
      </c>
      <c r="E7823" s="56">
        <v>170.12</v>
      </c>
    </row>
    <row r="7824" spans="1:5" ht="33.75" x14ac:dyDescent="0.25">
      <c r="A7824" s="51">
        <v>87851</v>
      </c>
      <c r="B7824" s="30" t="s">
        <v>5168</v>
      </c>
      <c r="C7824" s="31" t="s">
        <v>19</v>
      </c>
      <c r="D7824" s="57">
        <v>187.86</v>
      </c>
      <c r="E7824" s="56">
        <v>189.39</v>
      </c>
    </row>
    <row r="7825" spans="1:5" ht="45" x14ac:dyDescent="0.25">
      <c r="A7825" s="51">
        <v>105185</v>
      </c>
      <c r="B7825" s="30" t="s">
        <v>5205</v>
      </c>
      <c r="C7825" s="31" t="s">
        <v>19</v>
      </c>
      <c r="D7825" s="57">
        <v>251.73</v>
      </c>
      <c r="E7825" s="56">
        <v>253.34</v>
      </c>
    </row>
    <row r="7826" spans="1:5" ht="33.75" x14ac:dyDescent="0.25">
      <c r="A7826" s="51">
        <v>87838</v>
      </c>
      <c r="B7826" s="30" t="s">
        <v>5163</v>
      </c>
      <c r="C7826" s="31" t="s">
        <v>19</v>
      </c>
      <c r="D7826" s="57">
        <v>235.63</v>
      </c>
      <c r="E7826" s="56">
        <v>237.18</v>
      </c>
    </row>
    <row r="7827" spans="1:5" ht="33.75" x14ac:dyDescent="0.25">
      <c r="A7827" s="51">
        <v>87850</v>
      </c>
      <c r="B7827" s="30" t="s">
        <v>5167</v>
      </c>
      <c r="C7827" s="31" t="s">
        <v>19</v>
      </c>
      <c r="D7827" s="57">
        <v>254.7</v>
      </c>
      <c r="E7827" s="56">
        <v>256.45999999999998</v>
      </c>
    </row>
    <row r="7828" spans="1:5" x14ac:dyDescent="0.25">
      <c r="A7828" s="51">
        <v>105110</v>
      </c>
      <c r="B7828" s="30" t="s">
        <v>5237</v>
      </c>
      <c r="C7828" s="31" t="s">
        <v>25</v>
      </c>
      <c r="D7828" s="57">
        <v>169.38</v>
      </c>
      <c r="E7828" s="56">
        <v>178.78</v>
      </c>
    </row>
    <row r="7829" spans="1:5" x14ac:dyDescent="0.25">
      <c r="A7829" s="51">
        <v>105105</v>
      </c>
      <c r="B7829" s="30" t="s">
        <v>5234</v>
      </c>
      <c r="C7829" s="31" t="s">
        <v>25</v>
      </c>
      <c r="D7829" s="57">
        <v>53.9</v>
      </c>
      <c r="E7829" s="56">
        <v>56.89</v>
      </c>
    </row>
    <row r="7830" spans="1:5" x14ac:dyDescent="0.25">
      <c r="A7830" s="51">
        <v>105103</v>
      </c>
      <c r="B7830" s="30" t="s">
        <v>5232</v>
      </c>
      <c r="C7830" s="31" t="s">
        <v>25</v>
      </c>
      <c r="D7830" s="57">
        <v>76.75</v>
      </c>
      <c r="E7830" s="56">
        <v>81.02</v>
      </c>
    </row>
    <row r="7831" spans="1:5" x14ac:dyDescent="0.25">
      <c r="A7831" s="51">
        <v>105112</v>
      </c>
      <c r="B7831" s="30" t="s">
        <v>5239</v>
      </c>
      <c r="C7831" s="31" t="s">
        <v>25</v>
      </c>
      <c r="D7831" s="57">
        <v>141.41</v>
      </c>
      <c r="E7831" s="56">
        <v>149.27000000000001</v>
      </c>
    </row>
    <row r="7832" spans="1:5" ht="22.5" x14ac:dyDescent="0.25">
      <c r="A7832" s="51">
        <v>105109</v>
      </c>
      <c r="B7832" s="30" t="s">
        <v>6874</v>
      </c>
      <c r="C7832" s="31" t="s">
        <v>28</v>
      </c>
      <c r="D7832" s="57">
        <v>0</v>
      </c>
      <c r="E7832" s="56">
        <v>0</v>
      </c>
    </row>
    <row r="7833" spans="1:5" ht="22.5" x14ac:dyDescent="0.25">
      <c r="A7833" s="51">
        <v>105108</v>
      </c>
      <c r="B7833" s="30" t="s">
        <v>6875</v>
      </c>
      <c r="C7833" s="31" t="s">
        <v>28</v>
      </c>
      <c r="D7833" s="57">
        <v>0</v>
      </c>
      <c r="E7833" s="56">
        <v>0</v>
      </c>
    </row>
    <row r="7834" spans="1:5" x14ac:dyDescent="0.25">
      <c r="A7834" s="51">
        <v>105104</v>
      </c>
      <c r="B7834" s="30" t="s">
        <v>5233</v>
      </c>
      <c r="C7834" s="31" t="s">
        <v>28</v>
      </c>
      <c r="D7834" s="57">
        <v>4184.97</v>
      </c>
      <c r="E7834" s="56">
        <v>4310.82</v>
      </c>
    </row>
    <row r="7835" spans="1:5" ht="22.5" x14ac:dyDescent="0.25">
      <c r="A7835" s="51">
        <v>105107</v>
      </c>
      <c r="B7835" s="30" t="s">
        <v>5236</v>
      </c>
      <c r="C7835" s="31" t="s">
        <v>28</v>
      </c>
      <c r="D7835" s="57">
        <v>2579.96</v>
      </c>
      <c r="E7835" s="56">
        <v>2723.26</v>
      </c>
    </row>
    <row r="7836" spans="1:5" ht="22.5" x14ac:dyDescent="0.25">
      <c r="A7836" s="51">
        <v>105106</v>
      </c>
      <c r="B7836" s="30" t="s">
        <v>5235</v>
      </c>
      <c r="C7836" s="31" t="s">
        <v>28</v>
      </c>
      <c r="D7836" s="57">
        <v>1747.24</v>
      </c>
      <c r="E7836" s="56">
        <v>1844.28</v>
      </c>
    </row>
    <row r="7837" spans="1:5" ht="22.5" x14ac:dyDescent="0.25">
      <c r="A7837" s="22">
        <v>105111</v>
      </c>
      <c r="B7837" s="53" t="s">
        <v>5238</v>
      </c>
      <c r="C7837" s="24" t="s">
        <v>28</v>
      </c>
      <c r="D7837" s="61">
        <v>17009.86</v>
      </c>
      <c r="E7837" s="60">
        <v>17380.62</v>
      </c>
    </row>
    <row r="7838" spans="1:5" x14ac:dyDescent="0.25">
      <c r="A7838" s="22">
        <v>98520</v>
      </c>
      <c r="B7838" s="53" t="s">
        <v>5586</v>
      </c>
      <c r="C7838" s="24" t="s">
        <v>19</v>
      </c>
      <c r="D7838" s="61">
        <v>4.8899999999999997</v>
      </c>
      <c r="E7838" s="60">
        <v>4.9800000000000004</v>
      </c>
    </row>
    <row r="7839" spans="1:5" ht="22.5" x14ac:dyDescent="0.25">
      <c r="A7839" s="22">
        <v>98521</v>
      </c>
      <c r="B7839" s="53" t="s">
        <v>5587</v>
      </c>
      <c r="C7839" s="24" t="s">
        <v>19</v>
      </c>
      <c r="D7839" s="61">
        <v>0.35</v>
      </c>
      <c r="E7839" s="60">
        <v>0.37</v>
      </c>
    </row>
    <row r="7840" spans="1:5" x14ac:dyDescent="0.25">
      <c r="A7840" s="22">
        <v>105521</v>
      </c>
      <c r="B7840" s="53" t="s">
        <v>5588</v>
      </c>
      <c r="C7840" s="24" t="s">
        <v>19</v>
      </c>
      <c r="D7840" s="61">
        <v>3.33</v>
      </c>
      <c r="E7840" s="60">
        <v>3.41</v>
      </c>
    </row>
    <row r="7841" spans="1:251" ht="15" x14ac:dyDescent="0.25">
      <c r="A7841" s="22">
        <v>98509</v>
      </c>
      <c r="B7841" s="53" t="s">
        <v>12782</v>
      </c>
      <c r="C7841" s="24" t="s">
        <v>28</v>
      </c>
      <c r="D7841" s="61">
        <v>90.57</v>
      </c>
      <c r="E7841" s="60">
        <v>90.66</v>
      </c>
      <c r="F7841"/>
      <c r="G7841"/>
      <c r="H7841"/>
      <c r="I7841"/>
      <c r="J7841"/>
      <c r="K7841"/>
      <c r="L7841"/>
      <c r="M7841"/>
      <c r="N7841" s="20"/>
      <c r="O7841" s="20"/>
      <c r="P7841" s="20"/>
      <c r="Q7841" s="20"/>
      <c r="R7841" s="20"/>
      <c r="S7841" s="20"/>
      <c r="T7841" s="20"/>
      <c r="U7841" s="20"/>
      <c r="V7841" s="20"/>
      <c r="W7841" s="20"/>
      <c r="X7841" s="20"/>
      <c r="Y7841" s="20"/>
      <c r="Z7841" s="20"/>
      <c r="AA7841" s="20"/>
      <c r="AB7841" s="20"/>
      <c r="AC7841" s="20"/>
      <c r="AD7841" s="20"/>
      <c r="AE7841" s="20"/>
      <c r="AF7841" s="20"/>
      <c r="AG7841" s="20"/>
      <c r="AH7841" s="20"/>
      <c r="AI7841" s="20"/>
      <c r="AJ7841" s="20"/>
      <c r="AK7841" s="20"/>
      <c r="AL7841" s="20"/>
      <c r="AM7841" s="20"/>
      <c r="AN7841" s="20"/>
      <c r="AO7841" s="20"/>
      <c r="AP7841" s="20"/>
      <c r="AQ7841" s="20"/>
      <c r="AR7841" s="20"/>
      <c r="AS7841" s="20"/>
      <c r="AT7841" s="20"/>
      <c r="AU7841" s="20"/>
      <c r="AV7841" s="20"/>
      <c r="AW7841" s="20"/>
      <c r="AX7841" s="20"/>
      <c r="AY7841" s="20"/>
      <c r="AZ7841" s="20"/>
      <c r="BA7841" s="20"/>
      <c r="BB7841" s="20"/>
      <c r="BC7841" s="20"/>
      <c r="BD7841" s="20"/>
      <c r="BE7841" s="20"/>
      <c r="BF7841" s="20"/>
      <c r="BG7841" s="20"/>
      <c r="BH7841" s="20"/>
      <c r="BI7841" s="20"/>
      <c r="BJ7841" s="20"/>
      <c r="BK7841" s="20"/>
      <c r="BL7841" s="20"/>
      <c r="BM7841" s="20"/>
      <c r="BN7841" s="20"/>
      <c r="BO7841" s="20"/>
      <c r="BP7841" s="20"/>
      <c r="BQ7841" s="20"/>
      <c r="BR7841" s="20"/>
      <c r="BS7841" s="20"/>
      <c r="BT7841" s="20"/>
      <c r="BU7841" s="20"/>
      <c r="BV7841" s="20"/>
      <c r="BW7841" s="20"/>
      <c r="BX7841" s="20"/>
      <c r="BY7841" s="20"/>
      <c r="BZ7841" s="20"/>
      <c r="CA7841" s="20"/>
      <c r="CB7841" s="20"/>
      <c r="CC7841" s="20"/>
      <c r="CD7841" s="20"/>
      <c r="CE7841" s="20"/>
      <c r="CF7841" s="20"/>
      <c r="CG7841" s="20"/>
      <c r="CH7841" s="20"/>
      <c r="CI7841" s="20"/>
      <c r="CJ7841" s="20"/>
      <c r="CK7841" s="20"/>
      <c r="CL7841" s="20"/>
      <c r="CM7841" s="20"/>
      <c r="CN7841" s="20"/>
      <c r="CO7841" s="20"/>
      <c r="CP7841" s="20"/>
      <c r="CQ7841" s="20"/>
      <c r="CR7841" s="20"/>
      <c r="CS7841" s="20"/>
      <c r="CT7841" s="20"/>
      <c r="CU7841" s="20"/>
      <c r="CV7841" s="20"/>
      <c r="CW7841" s="20"/>
      <c r="CX7841" s="20"/>
      <c r="CY7841" s="20"/>
      <c r="CZ7841" s="20"/>
      <c r="DA7841" s="20"/>
      <c r="DB7841" s="20"/>
      <c r="DC7841" s="20"/>
      <c r="DD7841" s="20"/>
      <c r="DE7841" s="20"/>
      <c r="DF7841" s="20"/>
      <c r="DG7841" s="20"/>
      <c r="DH7841" s="20"/>
      <c r="DI7841" s="20"/>
      <c r="DJ7841" s="20"/>
      <c r="DK7841" s="20"/>
      <c r="DL7841" s="20"/>
      <c r="DM7841" s="20"/>
      <c r="DN7841" s="20"/>
      <c r="DO7841" s="20"/>
      <c r="DP7841" s="20"/>
      <c r="DQ7841" s="20"/>
      <c r="DR7841" s="20"/>
      <c r="DS7841" s="20"/>
      <c r="DT7841" s="20"/>
      <c r="DU7841" s="20"/>
      <c r="DV7841" s="20"/>
      <c r="DW7841" s="20"/>
      <c r="DX7841" s="20"/>
      <c r="DY7841" s="20"/>
      <c r="DZ7841" s="20"/>
      <c r="EA7841" s="20"/>
      <c r="EB7841" s="20"/>
      <c r="EC7841" s="20"/>
      <c r="ED7841" s="20"/>
      <c r="EE7841" s="20"/>
      <c r="EF7841" s="20"/>
      <c r="EG7841" s="20"/>
      <c r="EH7841" s="20"/>
      <c r="EI7841" s="20"/>
      <c r="EJ7841" s="20"/>
      <c r="EK7841" s="20"/>
      <c r="EL7841" s="20"/>
      <c r="EM7841" s="20"/>
      <c r="EN7841" s="20"/>
      <c r="EO7841" s="20"/>
      <c r="EP7841" s="20"/>
      <c r="EQ7841" s="20"/>
      <c r="ER7841" s="20"/>
      <c r="ES7841" s="20"/>
      <c r="ET7841" s="20"/>
      <c r="EU7841" s="20"/>
      <c r="EV7841" s="20"/>
      <c r="EW7841" s="20"/>
      <c r="EX7841" s="20"/>
      <c r="EY7841" s="20"/>
      <c r="EZ7841" s="20"/>
      <c r="FA7841" s="20"/>
      <c r="FB7841" s="20"/>
      <c r="FC7841" s="20"/>
      <c r="FD7841" s="20"/>
      <c r="FE7841" s="20"/>
      <c r="FF7841" s="20"/>
      <c r="FG7841" s="20"/>
      <c r="FH7841" s="20"/>
      <c r="FI7841" s="20"/>
      <c r="FJ7841" s="20"/>
      <c r="FK7841" s="20"/>
      <c r="FL7841" s="20"/>
      <c r="FM7841" s="20"/>
      <c r="FN7841" s="20"/>
      <c r="FO7841" s="20"/>
      <c r="FP7841" s="20"/>
      <c r="FQ7841" s="20"/>
      <c r="FR7841" s="20"/>
      <c r="FS7841" s="20"/>
      <c r="FT7841" s="20"/>
      <c r="FU7841" s="20"/>
      <c r="FV7841" s="20"/>
      <c r="FW7841" s="20"/>
      <c r="FX7841" s="20"/>
      <c r="FY7841" s="20"/>
      <c r="FZ7841" s="20"/>
      <c r="GA7841" s="20"/>
      <c r="GB7841" s="20"/>
      <c r="GC7841" s="20"/>
      <c r="GD7841" s="20"/>
      <c r="GE7841" s="20"/>
      <c r="GF7841" s="20"/>
      <c r="GG7841" s="20"/>
      <c r="GH7841" s="20"/>
      <c r="GI7841" s="20"/>
      <c r="GJ7841" s="20"/>
      <c r="GK7841" s="20"/>
      <c r="GL7841" s="20"/>
      <c r="GM7841" s="20"/>
      <c r="GN7841" s="20"/>
      <c r="GO7841" s="20"/>
      <c r="GP7841" s="20"/>
      <c r="GQ7841" s="20"/>
      <c r="GR7841" s="20"/>
      <c r="GS7841" s="20"/>
      <c r="GT7841" s="20"/>
      <c r="GU7841" s="20"/>
      <c r="GV7841" s="20"/>
      <c r="GW7841" s="20"/>
      <c r="GX7841" s="20"/>
      <c r="GY7841" s="20"/>
      <c r="GZ7841" s="20"/>
      <c r="HA7841" s="20"/>
      <c r="HB7841" s="20"/>
      <c r="HC7841" s="20"/>
      <c r="HD7841" s="20"/>
      <c r="HE7841" s="20"/>
      <c r="HF7841" s="20"/>
      <c r="HG7841" s="20"/>
      <c r="HH7841" s="20"/>
      <c r="HI7841" s="20"/>
      <c r="HJ7841" s="20"/>
      <c r="HK7841" s="20"/>
      <c r="HL7841" s="20"/>
      <c r="HM7841" s="20"/>
      <c r="HN7841" s="20"/>
      <c r="HO7841" s="20"/>
      <c r="HP7841" s="20"/>
      <c r="HQ7841" s="20"/>
      <c r="HR7841" s="20"/>
      <c r="HS7841" s="20"/>
      <c r="HT7841" s="20"/>
      <c r="HU7841" s="20"/>
      <c r="HV7841" s="20"/>
      <c r="HW7841" s="20"/>
      <c r="HX7841" s="20"/>
      <c r="HY7841" s="20"/>
      <c r="HZ7841" s="20"/>
      <c r="IA7841" s="20"/>
      <c r="IB7841" s="20"/>
      <c r="IC7841" s="20"/>
      <c r="ID7841" s="20"/>
      <c r="IE7841" s="20"/>
      <c r="IF7841" s="20"/>
      <c r="IG7841" s="20"/>
      <c r="IH7841" s="20"/>
      <c r="II7841" s="20"/>
      <c r="IJ7841" s="20"/>
      <c r="IK7841" s="20"/>
      <c r="IL7841" s="20"/>
      <c r="IM7841" s="20"/>
      <c r="IN7841" s="20"/>
      <c r="IO7841" s="20"/>
      <c r="IP7841" s="20"/>
      <c r="IQ7841" s="20"/>
    </row>
    <row r="7842" spans="1:251" ht="33.75" x14ac:dyDescent="0.2">
      <c r="A7842" s="22">
        <v>98507</v>
      </c>
      <c r="B7842" s="53" t="s">
        <v>6876</v>
      </c>
      <c r="C7842" s="24" t="s">
        <v>28</v>
      </c>
      <c r="D7842" s="61">
        <v>0</v>
      </c>
      <c r="E7842" s="60">
        <v>0</v>
      </c>
      <c r="F7842" s="19"/>
      <c r="G7842" s="19"/>
      <c r="H7842" s="19"/>
      <c r="I7842" s="20"/>
      <c r="J7842" s="20"/>
      <c r="K7842" s="20"/>
      <c r="L7842" s="20"/>
      <c r="M7842" s="20"/>
      <c r="N7842" s="18"/>
      <c r="O7842" s="18"/>
      <c r="P7842" s="18"/>
      <c r="Q7842" s="18"/>
      <c r="R7842" s="18"/>
      <c r="S7842" s="18"/>
      <c r="T7842" s="18"/>
      <c r="U7842" s="18"/>
      <c r="V7842" s="18"/>
      <c r="W7842" s="18"/>
      <c r="X7842" s="18"/>
      <c r="Y7842" s="18"/>
      <c r="Z7842" s="18"/>
      <c r="AA7842" s="18"/>
      <c r="AB7842" s="18"/>
      <c r="AC7842" s="18"/>
      <c r="AD7842" s="18"/>
      <c r="AE7842" s="18"/>
      <c r="AF7842" s="18"/>
      <c r="AG7842" s="18"/>
      <c r="AH7842" s="18"/>
      <c r="AI7842" s="18"/>
      <c r="AJ7842" s="18"/>
      <c r="AK7842" s="18"/>
      <c r="AL7842" s="18"/>
      <c r="AM7842" s="18"/>
      <c r="AN7842" s="18"/>
      <c r="AO7842" s="18"/>
      <c r="AP7842" s="18"/>
      <c r="AQ7842" s="18"/>
      <c r="AR7842" s="18"/>
      <c r="AS7842" s="18"/>
      <c r="AT7842" s="18"/>
      <c r="AU7842" s="18"/>
      <c r="AV7842" s="18"/>
      <c r="AW7842" s="18"/>
      <c r="AX7842" s="18"/>
      <c r="AY7842" s="18"/>
      <c r="AZ7842" s="18"/>
      <c r="BA7842" s="18"/>
      <c r="BB7842" s="18"/>
      <c r="BC7842" s="18"/>
      <c r="BD7842" s="18"/>
      <c r="BE7842" s="18"/>
      <c r="BF7842" s="18"/>
      <c r="BG7842" s="18"/>
      <c r="BH7842" s="18"/>
      <c r="BI7842" s="18"/>
      <c r="BJ7842" s="18"/>
      <c r="BK7842" s="18"/>
      <c r="BL7842" s="18"/>
      <c r="BM7842" s="18"/>
      <c r="BN7842" s="18"/>
      <c r="BO7842" s="18"/>
      <c r="BP7842" s="18"/>
      <c r="BQ7842" s="18"/>
      <c r="BR7842" s="18"/>
      <c r="BS7842" s="18"/>
      <c r="BT7842" s="18"/>
      <c r="BU7842" s="18"/>
      <c r="BV7842" s="18"/>
      <c r="BW7842" s="18"/>
      <c r="BX7842" s="18"/>
      <c r="BY7842" s="18"/>
      <c r="BZ7842" s="18"/>
      <c r="CA7842" s="18"/>
      <c r="CB7842" s="18"/>
      <c r="CC7842" s="18"/>
      <c r="CD7842" s="18"/>
      <c r="CE7842" s="18"/>
      <c r="CF7842" s="18"/>
      <c r="CG7842" s="18"/>
      <c r="CH7842" s="18"/>
      <c r="CI7842" s="18"/>
      <c r="CJ7842" s="18"/>
      <c r="CK7842" s="18"/>
      <c r="CL7842" s="18"/>
      <c r="CM7842" s="18"/>
      <c r="CN7842" s="18"/>
      <c r="CO7842" s="18"/>
      <c r="CP7842" s="18"/>
      <c r="CQ7842" s="18"/>
      <c r="CR7842" s="18"/>
      <c r="CS7842" s="18"/>
      <c r="CT7842" s="18"/>
      <c r="CU7842" s="18"/>
      <c r="CV7842" s="18"/>
      <c r="CW7842" s="18"/>
      <c r="CX7842" s="18"/>
      <c r="CY7842" s="18"/>
      <c r="CZ7842" s="18"/>
      <c r="DA7842" s="18"/>
      <c r="DB7842" s="18"/>
      <c r="DC7842" s="18"/>
      <c r="DD7842" s="18"/>
      <c r="DE7842" s="18"/>
      <c r="DF7842" s="18"/>
      <c r="DG7842" s="18"/>
      <c r="DH7842" s="18"/>
      <c r="DI7842" s="18"/>
      <c r="DJ7842" s="18"/>
      <c r="DK7842" s="18"/>
      <c r="DL7842" s="18"/>
      <c r="DM7842" s="18"/>
      <c r="DN7842" s="18"/>
      <c r="DO7842" s="18"/>
      <c r="DP7842" s="18"/>
      <c r="DQ7842" s="18"/>
      <c r="DR7842" s="18"/>
      <c r="DS7842" s="18"/>
      <c r="DT7842" s="18"/>
      <c r="DU7842" s="18"/>
      <c r="DV7842" s="18"/>
      <c r="DW7842" s="18"/>
      <c r="DX7842" s="18"/>
      <c r="DY7842" s="18"/>
      <c r="DZ7842" s="18"/>
      <c r="EA7842" s="18"/>
      <c r="EB7842" s="18"/>
      <c r="EC7842" s="18"/>
      <c r="ED7842" s="18"/>
      <c r="EE7842" s="18"/>
      <c r="EF7842" s="18"/>
      <c r="EG7842" s="18"/>
      <c r="EH7842" s="18"/>
      <c r="EI7842" s="18"/>
      <c r="EJ7842" s="18"/>
      <c r="EK7842" s="18"/>
      <c r="EL7842" s="18"/>
      <c r="EM7842" s="18"/>
      <c r="EN7842" s="18"/>
      <c r="EO7842" s="18"/>
      <c r="EP7842" s="18"/>
      <c r="EQ7842" s="18"/>
      <c r="ER7842" s="18"/>
      <c r="ES7842" s="18"/>
      <c r="ET7842" s="18"/>
      <c r="EU7842" s="18"/>
      <c r="EV7842" s="18"/>
      <c r="EW7842" s="18"/>
      <c r="EX7842" s="18"/>
      <c r="EY7842" s="18"/>
      <c r="EZ7842" s="18"/>
      <c r="FA7842" s="18"/>
      <c r="FB7842" s="18"/>
      <c r="FC7842" s="18"/>
      <c r="FD7842" s="18"/>
      <c r="FE7842" s="18"/>
      <c r="FF7842" s="18"/>
      <c r="FG7842" s="18"/>
      <c r="FH7842" s="18"/>
      <c r="FI7842" s="18"/>
      <c r="FJ7842" s="18"/>
      <c r="FK7842" s="18"/>
      <c r="FL7842" s="18"/>
      <c r="FM7842" s="18"/>
      <c r="FN7842" s="18"/>
      <c r="FO7842" s="18"/>
      <c r="FP7842" s="18"/>
      <c r="FQ7842" s="18"/>
      <c r="FR7842" s="18"/>
      <c r="FS7842" s="18"/>
      <c r="FT7842" s="18"/>
      <c r="FU7842" s="18"/>
      <c r="FV7842" s="18"/>
      <c r="FW7842" s="18"/>
      <c r="FX7842" s="18"/>
      <c r="FY7842" s="18"/>
      <c r="FZ7842" s="18"/>
      <c r="GA7842" s="18"/>
      <c r="GB7842" s="18"/>
      <c r="GC7842" s="18"/>
      <c r="GD7842" s="18"/>
      <c r="GE7842" s="18"/>
      <c r="GF7842" s="18"/>
      <c r="GG7842" s="18"/>
      <c r="GH7842" s="18"/>
      <c r="GI7842" s="18"/>
      <c r="GJ7842" s="18"/>
      <c r="GK7842" s="18"/>
      <c r="GL7842" s="18"/>
      <c r="GM7842" s="18"/>
      <c r="GN7842" s="18"/>
      <c r="GO7842" s="18"/>
      <c r="GP7842" s="18"/>
      <c r="GQ7842" s="18"/>
      <c r="GR7842" s="18"/>
      <c r="GS7842" s="18"/>
      <c r="GT7842" s="18"/>
      <c r="GU7842" s="18"/>
      <c r="GV7842" s="18"/>
      <c r="GW7842" s="18"/>
      <c r="GX7842" s="18"/>
      <c r="GY7842" s="18"/>
      <c r="GZ7842" s="18"/>
      <c r="HA7842" s="18"/>
      <c r="HB7842" s="18"/>
      <c r="HC7842" s="18"/>
      <c r="HD7842" s="18"/>
      <c r="HE7842" s="18"/>
      <c r="HF7842" s="18"/>
      <c r="HG7842" s="18"/>
      <c r="HH7842" s="18"/>
      <c r="HI7842" s="18"/>
      <c r="HJ7842" s="18"/>
      <c r="HK7842" s="18"/>
      <c r="HL7842" s="18"/>
      <c r="HM7842" s="18"/>
      <c r="HN7842" s="18"/>
      <c r="HO7842" s="18"/>
      <c r="HP7842" s="18"/>
      <c r="HQ7842" s="18"/>
      <c r="HR7842" s="18"/>
      <c r="HS7842" s="18"/>
      <c r="HT7842" s="18"/>
      <c r="HU7842" s="18"/>
      <c r="HV7842" s="18"/>
      <c r="HW7842" s="18"/>
      <c r="HX7842" s="18"/>
      <c r="HY7842" s="18"/>
      <c r="HZ7842" s="18"/>
      <c r="IA7842" s="18"/>
      <c r="IB7842" s="18"/>
      <c r="IC7842" s="18"/>
      <c r="ID7842" s="18"/>
      <c r="IE7842" s="18"/>
      <c r="IF7842" s="18"/>
      <c r="IG7842" s="18"/>
      <c r="IH7842" s="18"/>
      <c r="II7842" s="18"/>
      <c r="IJ7842" s="18"/>
      <c r="IK7842" s="18"/>
      <c r="IL7842" s="18"/>
      <c r="IM7842" s="18"/>
      <c r="IN7842" s="18"/>
      <c r="IO7842" s="18"/>
      <c r="IP7842" s="18"/>
      <c r="IQ7842" s="18"/>
    </row>
    <row r="7843" spans="1:251" ht="33.75" x14ac:dyDescent="0.25">
      <c r="A7843" s="22">
        <v>98508</v>
      </c>
      <c r="B7843" s="53" t="s">
        <v>6877</v>
      </c>
      <c r="C7843" s="24" t="s">
        <v>28</v>
      </c>
      <c r="D7843" s="61">
        <v>0</v>
      </c>
      <c r="E7843" s="60">
        <v>0</v>
      </c>
      <c r="F7843" s="18"/>
      <c r="G7843" s="18"/>
      <c r="H7843" s="18"/>
      <c r="I7843" s="18"/>
      <c r="J7843" s="18"/>
      <c r="K7843" s="18"/>
      <c r="L7843" s="18"/>
      <c r="M7843" s="18"/>
      <c r="N7843"/>
      <c r="O7843"/>
      <c r="P7843"/>
      <c r="Q7843"/>
      <c r="R7843"/>
      <c r="S7843"/>
      <c r="T7843"/>
      <c r="U7843"/>
      <c r="V7843"/>
      <c r="W7843"/>
      <c r="X7843"/>
      <c r="Y7843"/>
      <c r="Z7843"/>
      <c r="AA7843"/>
      <c r="AB7843"/>
      <c r="AC7843"/>
      <c r="AD7843"/>
      <c r="AE7843"/>
      <c r="AF7843"/>
      <c r="AG7843"/>
      <c r="AH7843"/>
      <c r="AI7843"/>
      <c r="AJ7843"/>
      <c r="AK7843"/>
      <c r="AL7843"/>
      <c r="AM7843"/>
      <c r="AN7843"/>
      <c r="AO7843"/>
      <c r="AP7843"/>
      <c r="AQ7843"/>
      <c r="AR7843"/>
      <c r="AS7843"/>
      <c r="AT7843"/>
      <c r="AU7843"/>
      <c r="AV7843"/>
      <c r="AW7843"/>
      <c r="AX7843"/>
      <c r="AY7843"/>
      <c r="AZ7843"/>
      <c r="BA7843"/>
      <c r="BB7843"/>
      <c r="BC7843"/>
      <c r="BD7843"/>
      <c r="BE7843"/>
      <c r="BF7843"/>
      <c r="BG7843"/>
      <c r="BH7843"/>
      <c r="BI7843"/>
      <c r="BJ7843"/>
      <c r="BK7843"/>
      <c r="BL7843"/>
      <c r="BM7843"/>
      <c r="BN7843"/>
      <c r="BO7843"/>
      <c r="BP7843"/>
      <c r="BQ7843"/>
      <c r="BR7843"/>
      <c r="BS7843"/>
      <c r="BT7843"/>
      <c r="BU7843"/>
      <c r="BV7843"/>
      <c r="BW7843"/>
      <c r="BX7843"/>
      <c r="BY7843"/>
      <c r="BZ7843"/>
      <c r="CA7843"/>
      <c r="CB7843"/>
      <c r="CC7843"/>
      <c r="CD7843"/>
      <c r="CE7843"/>
      <c r="CF7843"/>
      <c r="CG7843"/>
      <c r="CH7843"/>
      <c r="CI7843"/>
      <c r="CJ7843"/>
      <c r="CK7843"/>
      <c r="CL7843"/>
      <c r="CM7843"/>
      <c r="CN7843"/>
      <c r="CO7843"/>
      <c r="CP7843"/>
      <c r="CQ7843"/>
      <c r="CR7843"/>
      <c r="CS7843"/>
      <c r="CT7843"/>
      <c r="CU7843"/>
      <c r="CV7843"/>
      <c r="CW7843"/>
      <c r="CX7843"/>
      <c r="CY7843"/>
      <c r="CZ7843"/>
      <c r="DA7843"/>
      <c r="DB7843"/>
      <c r="DC7843"/>
      <c r="DD7843"/>
      <c r="DE7843"/>
      <c r="DF7843"/>
      <c r="DG7843"/>
      <c r="DH7843"/>
      <c r="DI7843"/>
      <c r="DJ7843"/>
      <c r="DK7843"/>
      <c r="DL7843"/>
      <c r="DM7843"/>
      <c r="DN7843"/>
      <c r="DO7843"/>
      <c r="DP7843"/>
      <c r="DQ7843"/>
      <c r="DR7843"/>
      <c r="DS7843"/>
      <c r="DT7843"/>
      <c r="DU7843"/>
      <c r="DV7843"/>
      <c r="DW7843"/>
      <c r="DX7843"/>
      <c r="DY7843"/>
      <c r="DZ7843"/>
      <c r="EA7843"/>
      <c r="EB7843"/>
      <c r="EC7843"/>
      <c r="ED7843"/>
      <c r="EE7843"/>
      <c r="EF7843"/>
      <c r="EG7843"/>
      <c r="EH7843"/>
      <c r="EI7843"/>
      <c r="EJ7843"/>
      <c r="EK7843"/>
      <c r="EL7843"/>
      <c r="EM7843"/>
      <c r="EN7843"/>
      <c r="EO7843"/>
      <c r="EP7843"/>
      <c r="EQ7843"/>
      <c r="ER7843"/>
      <c r="ES7843"/>
      <c r="ET7843"/>
      <c r="EU7843"/>
      <c r="EV7843"/>
      <c r="EW7843"/>
      <c r="EX7843"/>
      <c r="EY7843"/>
      <c r="EZ7843"/>
      <c r="FA7843"/>
      <c r="FB7843"/>
      <c r="FC7843"/>
      <c r="FD7843"/>
      <c r="FE7843"/>
      <c r="FF7843"/>
      <c r="FG7843"/>
      <c r="FH7843"/>
      <c r="FI7843"/>
      <c r="FJ7843"/>
      <c r="FK7843"/>
      <c r="FL7843"/>
      <c r="FM7843"/>
      <c r="FN7843"/>
      <c r="FO7843"/>
      <c r="FP7843"/>
      <c r="FQ7843"/>
      <c r="FR7843"/>
      <c r="FS7843"/>
      <c r="FT7843"/>
      <c r="FU7843"/>
      <c r="FV7843"/>
      <c r="FW7843"/>
      <c r="FX7843"/>
      <c r="FY7843"/>
      <c r="FZ7843"/>
      <c r="GA7843"/>
      <c r="GB7843"/>
      <c r="GC7843"/>
      <c r="GD7843"/>
      <c r="GE7843"/>
      <c r="GF7843"/>
      <c r="GG7843"/>
      <c r="GH7843"/>
      <c r="GI7843"/>
      <c r="GJ7843"/>
      <c r="GK7843"/>
      <c r="GL7843"/>
      <c r="GM7843"/>
      <c r="GN7843"/>
      <c r="GO7843"/>
      <c r="GP7843"/>
      <c r="GQ7843"/>
      <c r="GR7843"/>
      <c r="GS7843"/>
      <c r="GT7843"/>
      <c r="GU7843"/>
      <c r="GV7843"/>
      <c r="GW7843"/>
      <c r="GX7843"/>
      <c r="GY7843"/>
      <c r="GZ7843"/>
      <c r="HA7843"/>
      <c r="HB7843"/>
      <c r="HC7843"/>
      <c r="HD7843"/>
      <c r="HE7843"/>
      <c r="HF7843"/>
      <c r="HG7843"/>
      <c r="HH7843"/>
      <c r="HI7843"/>
      <c r="HJ7843"/>
      <c r="HK7843"/>
      <c r="HL7843"/>
      <c r="HM7843"/>
      <c r="HN7843"/>
      <c r="HO7843"/>
      <c r="HP7843"/>
      <c r="HQ7843"/>
      <c r="HR7843"/>
      <c r="HS7843"/>
      <c r="HT7843"/>
      <c r="HU7843"/>
      <c r="HV7843"/>
      <c r="HW7843"/>
      <c r="HX7843"/>
      <c r="HY7843"/>
      <c r="HZ7843"/>
      <c r="IA7843"/>
      <c r="IB7843"/>
      <c r="IC7843"/>
      <c r="ID7843"/>
      <c r="IE7843"/>
      <c r="IF7843"/>
      <c r="IG7843"/>
      <c r="IH7843"/>
      <c r="II7843"/>
      <c r="IJ7843"/>
      <c r="IK7843"/>
      <c r="IL7843"/>
      <c r="IM7843"/>
      <c r="IN7843"/>
      <c r="IO7843"/>
      <c r="IP7843"/>
      <c r="IQ7843"/>
    </row>
    <row r="7844" spans="1:251" ht="33.75" x14ac:dyDescent="0.25">
      <c r="A7844" s="22">
        <v>98506</v>
      </c>
      <c r="B7844" s="53" t="s">
        <v>6878</v>
      </c>
      <c r="C7844" s="24" t="s">
        <v>28</v>
      </c>
      <c r="D7844" s="61">
        <v>0</v>
      </c>
      <c r="E7844" s="60">
        <v>0</v>
      </c>
      <c r="F7844"/>
      <c r="G7844"/>
      <c r="H7844"/>
      <c r="I7844"/>
      <c r="J7844"/>
      <c r="K7844"/>
      <c r="L7844"/>
      <c r="M7844"/>
      <c r="N7844"/>
      <c r="O7844"/>
      <c r="P7844"/>
      <c r="Q7844"/>
      <c r="R7844"/>
      <c r="S7844"/>
      <c r="T7844"/>
      <c r="U7844"/>
      <c r="V7844"/>
      <c r="W7844"/>
      <c r="X7844"/>
      <c r="Y7844"/>
      <c r="Z7844"/>
      <c r="AA7844"/>
      <c r="AB7844"/>
      <c r="AC7844"/>
      <c r="AD7844"/>
      <c r="AE7844"/>
      <c r="AF7844"/>
      <c r="AG7844"/>
      <c r="AH7844"/>
      <c r="AI7844"/>
      <c r="AJ7844"/>
      <c r="AK7844"/>
      <c r="AL7844"/>
      <c r="AM7844"/>
      <c r="AN7844"/>
      <c r="AO7844"/>
      <c r="AP7844"/>
      <c r="AQ7844"/>
      <c r="AR7844"/>
      <c r="AS7844"/>
      <c r="AT7844"/>
      <c r="AU7844"/>
      <c r="AV7844"/>
      <c r="AW7844"/>
      <c r="AX7844"/>
      <c r="AY7844"/>
      <c r="AZ7844"/>
      <c r="BA7844"/>
      <c r="BB7844"/>
      <c r="BC7844"/>
      <c r="BD7844"/>
      <c r="BE7844"/>
      <c r="BF7844"/>
      <c r="BG7844"/>
      <c r="BH7844"/>
      <c r="BI7844"/>
      <c r="BJ7844"/>
      <c r="BK7844"/>
      <c r="BL7844"/>
      <c r="BM7844"/>
      <c r="BN7844"/>
      <c r="BO7844"/>
      <c r="BP7844"/>
      <c r="BQ7844"/>
      <c r="BR7844"/>
      <c r="BS7844"/>
      <c r="BT7844"/>
      <c r="BU7844"/>
      <c r="BV7844"/>
      <c r="BW7844"/>
      <c r="BX7844"/>
      <c r="BY7844"/>
      <c r="BZ7844"/>
      <c r="CA7844"/>
      <c r="CB7844"/>
      <c r="CC7844"/>
      <c r="CD7844"/>
      <c r="CE7844"/>
      <c r="CF7844"/>
      <c r="CG7844"/>
      <c r="CH7844"/>
      <c r="CI7844"/>
      <c r="CJ7844"/>
      <c r="CK7844"/>
      <c r="CL7844"/>
      <c r="CM7844"/>
      <c r="CN7844"/>
      <c r="CO7844"/>
      <c r="CP7844"/>
      <c r="CQ7844"/>
      <c r="CR7844"/>
      <c r="CS7844"/>
      <c r="CT7844"/>
      <c r="CU7844"/>
      <c r="CV7844"/>
      <c r="CW7844"/>
      <c r="CX7844"/>
      <c r="CY7844"/>
      <c r="CZ7844"/>
      <c r="DA7844"/>
      <c r="DB7844"/>
      <c r="DC7844"/>
      <c r="DD7844"/>
      <c r="DE7844"/>
      <c r="DF7844"/>
      <c r="DG7844"/>
      <c r="DH7844"/>
      <c r="DI7844"/>
      <c r="DJ7844"/>
      <c r="DK7844"/>
      <c r="DL7844"/>
      <c r="DM7844"/>
      <c r="DN7844"/>
      <c r="DO7844"/>
      <c r="DP7844"/>
      <c r="DQ7844"/>
      <c r="DR7844"/>
      <c r="DS7844"/>
      <c r="DT7844"/>
      <c r="DU7844"/>
      <c r="DV7844"/>
      <c r="DW7844"/>
      <c r="DX7844"/>
      <c r="DY7844"/>
      <c r="DZ7844"/>
      <c r="EA7844"/>
      <c r="EB7844"/>
      <c r="EC7844"/>
      <c r="ED7844"/>
      <c r="EE7844"/>
      <c r="EF7844"/>
      <c r="EG7844"/>
      <c r="EH7844"/>
      <c r="EI7844"/>
      <c r="EJ7844"/>
      <c r="EK7844"/>
      <c r="EL7844"/>
      <c r="EM7844"/>
      <c r="EN7844"/>
      <c r="EO7844"/>
      <c r="EP7844"/>
      <c r="EQ7844"/>
      <c r="ER7844"/>
      <c r="ES7844"/>
      <c r="ET7844"/>
      <c r="EU7844"/>
      <c r="EV7844"/>
      <c r="EW7844"/>
      <c r="EX7844"/>
      <c r="EY7844"/>
      <c r="EZ7844"/>
      <c r="FA7844"/>
      <c r="FB7844"/>
      <c r="FC7844"/>
      <c r="FD7844"/>
      <c r="FE7844"/>
      <c r="FF7844"/>
      <c r="FG7844"/>
      <c r="FH7844"/>
      <c r="FI7844"/>
      <c r="FJ7844"/>
      <c r="FK7844"/>
      <c r="FL7844"/>
      <c r="FM7844"/>
      <c r="FN7844"/>
      <c r="FO7844"/>
      <c r="FP7844"/>
      <c r="FQ7844"/>
      <c r="FR7844"/>
      <c r="FS7844"/>
      <c r="FT7844"/>
      <c r="FU7844"/>
      <c r="FV7844"/>
      <c r="FW7844"/>
      <c r="FX7844"/>
      <c r="FY7844"/>
      <c r="FZ7844"/>
      <c r="GA7844"/>
      <c r="GB7844"/>
      <c r="GC7844"/>
      <c r="GD7844"/>
      <c r="GE7844"/>
      <c r="GF7844"/>
      <c r="GG7844"/>
      <c r="GH7844"/>
      <c r="GI7844"/>
      <c r="GJ7844"/>
      <c r="GK7844"/>
      <c r="GL7844"/>
      <c r="GM7844"/>
      <c r="GN7844"/>
      <c r="GO7844"/>
      <c r="GP7844"/>
      <c r="GQ7844"/>
      <c r="GR7844"/>
      <c r="GS7844"/>
      <c r="GT7844"/>
      <c r="GU7844"/>
      <c r="GV7844"/>
      <c r="GW7844"/>
      <c r="GX7844"/>
      <c r="GY7844"/>
      <c r="GZ7844"/>
      <c r="HA7844"/>
      <c r="HB7844"/>
      <c r="HC7844"/>
      <c r="HD7844"/>
      <c r="HE7844"/>
      <c r="HF7844"/>
      <c r="HG7844"/>
      <c r="HH7844"/>
      <c r="HI7844"/>
      <c r="HJ7844"/>
      <c r="HK7844"/>
      <c r="HL7844"/>
      <c r="HM7844"/>
      <c r="HN7844"/>
      <c r="HO7844"/>
      <c r="HP7844"/>
      <c r="HQ7844"/>
      <c r="HR7844"/>
      <c r="HS7844"/>
      <c r="HT7844"/>
      <c r="HU7844"/>
      <c r="HV7844"/>
      <c r="HW7844"/>
      <c r="HX7844"/>
      <c r="HY7844"/>
      <c r="HZ7844"/>
      <c r="IA7844"/>
      <c r="IB7844"/>
      <c r="IC7844"/>
      <c r="ID7844"/>
      <c r="IE7844"/>
      <c r="IF7844"/>
      <c r="IG7844"/>
      <c r="IH7844"/>
      <c r="II7844"/>
      <c r="IJ7844"/>
      <c r="IK7844"/>
      <c r="IL7844"/>
      <c r="IM7844"/>
      <c r="IN7844"/>
      <c r="IO7844"/>
      <c r="IP7844"/>
      <c r="IQ7844"/>
    </row>
    <row r="7845" spans="1:251" ht="15" x14ac:dyDescent="0.25">
      <c r="A7845" s="22">
        <v>98505</v>
      </c>
      <c r="B7845" s="53" t="s">
        <v>5591</v>
      </c>
      <c r="C7845" s="24" t="s">
        <v>19</v>
      </c>
      <c r="D7845" s="61">
        <v>132.03</v>
      </c>
      <c r="E7845" s="60">
        <v>132.41</v>
      </c>
      <c r="F7845"/>
      <c r="G7845"/>
      <c r="H7845"/>
      <c r="I7845"/>
      <c r="J7845"/>
      <c r="K7845"/>
      <c r="L7845"/>
      <c r="M7845"/>
      <c r="N7845"/>
      <c r="O7845"/>
      <c r="P7845"/>
      <c r="Q7845"/>
      <c r="R7845"/>
      <c r="S7845"/>
      <c r="T7845"/>
      <c r="U7845"/>
      <c r="V7845"/>
      <c r="W7845"/>
      <c r="X7845"/>
      <c r="Y7845"/>
      <c r="Z7845"/>
      <c r="AA7845"/>
      <c r="AB7845"/>
      <c r="AC7845"/>
      <c r="AD7845"/>
      <c r="AE7845"/>
      <c r="AF7845"/>
      <c r="AG7845"/>
      <c r="AH7845"/>
      <c r="AI7845"/>
      <c r="AJ7845"/>
      <c r="AK7845"/>
      <c r="AL7845"/>
      <c r="AM7845"/>
      <c r="AN7845"/>
      <c r="AO7845"/>
      <c r="AP7845"/>
      <c r="AQ7845"/>
      <c r="AR7845"/>
      <c r="AS7845"/>
      <c r="AT7845"/>
      <c r="AU7845"/>
      <c r="AV7845"/>
      <c r="AW7845"/>
      <c r="AX7845"/>
      <c r="AY7845"/>
      <c r="AZ7845"/>
      <c r="BA7845"/>
      <c r="BB7845"/>
      <c r="BC7845"/>
      <c r="BD7845"/>
      <c r="BE7845"/>
      <c r="BF7845"/>
      <c r="BG7845"/>
      <c r="BH7845"/>
      <c r="BI7845"/>
      <c r="BJ7845"/>
      <c r="BK7845"/>
      <c r="BL7845"/>
      <c r="BM7845"/>
      <c r="BN7845"/>
      <c r="BO7845"/>
      <c r="BP7845"/>
      <c r="BQ7845"/>
      <c r="BR7845"/>
      <c r="BS7845"/>
      <c r="BT7845"/>
      <c r="BU7845"/>
      <c r="BV7845"/>
      <c r="BW7845"/>
      <c r="BX7845"/>
      <c r="BY7845"/>
      <c r="BZ7845"/>
      <c r="CA7845"/>
      <c r="CB7845"/>
      <c r="CC7845"/>
      <c r="CD7845"/>
      <c r="CE7845"/>
      <c r="CF7845"/>
      <c r="CG7845"/>
      <c r="CH7845"/>
      <c r="CI7845"/>
      <c r="CJ7845"/>
      <c r="CK7845"/>
      <c r="CL7845"/>
      <c r="CM7845"/>
      <c r="CN7845"/>
      <c r="CO7845"/>
      <c r="CP7845"/>
      <c r="CQ7845"/>
      <c r="CR7845"/>
      <c r="CS7845"/>
      <c r="CT7845"/>
      <c r="CU7845"/>
      <c r="CV7845"/>
      <c r="CW7845"/>
      <c r="CX7845"/>
      <c r="CY7845"/>
      <c r="CZ7845"/>
      <c r="DA7845"/>
      <c r="DB7845"/>
      <c r="DC7845"/>
      <c r="DD7845"/>
      <c r="DE7845"/>
      <c r="DF7845"/>
      <c r="DG7845"/>
      <c r="DH7845"/>
      <c r="DI7845"/>
      <c r="DJ7845"/>
      <c r="DK7845"/>
      <c r="DL7845"/>
      <c r="DM7845"/>
      <c r="DN7845"/>
      <c r="DO7845"/>
      <c r="DP7845"/>
      <c r="DQ7845"/>
      <c r="DR7845"/>
      <c r="DS7845"/>
      <c r="DT7845"/>
      <c r="DU7845"/>
      <c r="DV7845"/>
      <c r="DW7845"/>
      <c r="DX7845"/>
      <c r="DY7845"/>
      <c r="DZ7845"/>
      <c r="EA7845"/>
      <c r="EB7845"/>
      <c r="EC7845"/>
      <c r="ED7845"/>
      <c r="EE7845"/>
      <c r="EF7845"/>
      <c r="EG7845"/>
      <c r="EH7845"/>
      <c r="EI7845"/>
      <c r="EJ7845"/>
      <c r="EK7845"/>
      <c r="EL7845"/>
      <c r="EM7845"/>
      <c r="EN7845"/>
      <c r="EO7845"/>
      <c r="EP7845"/>
      <c r="EQ7845"/>
      <c r="ER7845"/>
      <c r="ES7845"/>
      <c r="ET7845"/>
      <c r="EU7845"/>
      <c r="EV7845"/>
      <c r="EW7845"/>
      <c r="EX7845"/>
      <c r="EY7845"/>
      <c r="EZ7845"/>
      <c r="FA7845"/>
      <c r="FB7845"/>
      <c r="FC7845"/>
      <c r="FD7845"/>
      <c r="FE7845"/>
      <c r="FF7845"/>
      <c r="FG7845"/>
      <c r="FH7845"/>
      <c r="FI7845"/>
      <c r="FJ7845"/>
      <c r="FK7845"/>
      <c r="FL7845"/>
      <c r="FM7845"/>
      <c r="FN7845"/>
      <c r="FO7845"/>
      <c r="FP7845"/>
      <c r="FQ7845"/>
      <c r="FR7845"/>
      <c r="FS7845"/>
      <c r="FT7845"/>
      <c r="FU7845"/>
      <c r="FV7845"/>
      <c r="FW7845"/>
      <c r="FX7845"/>
      <c r="FY7845"/>
      <c r="FZ7845"/>
      <c r="GA7845"/>
      <c r="GB7845"/>
      <c r="GC7845"/>
      <c r="GD7845"/>
      <c r="GE7845"/>
      <c r="GF7845"/>
      <c r="GG7845"/>
      <c r="GH7845"/>
      <c r="GI7845"/>
      <c r="GJ7845"/>
      <c r="GK7845"/>
      <c r="GL7845"/>
      <c r="GM7845"/>
      <c r="GN7845"/>
      <c r="GO7845"/>
      <c r="GP7845"/>
      <c r="GQ7845"/>
      <c r="GR7845"/>
      <c r="GS7845"/>
      <c r="GT7845"/>
      <c r="GU7845"/>
      <c r="GV7845"/>
      <c r="GW7845"/>
      <c r="GX7845"/>
      <c r="GY7845"/>
      <c r="GZ7845"/>
      <c r="HA7845"/>
      <c r="HB7845"/>
      <c r="HC7845"/>
      <c r="HD7845"/>
      <c r="HE7845"/>
      <c r="HF7845"/>
      <c r="HG7845"/>
      <c r="HH7845"/>
      <c r="HI7845"/>
      <c r="HJ7845"/>
      <c r="HK7845"/>
      <c r="HL7845"/>
      <c r="HM7845"/>
      <c r="HN7845"/>
      <c r="HO7845"/>
      <c r="HP7845"/>
      <c r="HQ7845"/>
      <c r="HR7845"/>
      <c r="HS7845"/>
      <c r="HT7845"/>
      <c r="HU7845"/>
      <c r="HV7845"/>
      <c r="HW7845"/>
      <c r="HX7845"/>
      <c r="HY7845"/>
      <c r="HZ7845"/>
      <c r="IA7845"/>
      <c r="IB7845"/>
      <c r="IC7845"/>
      <c r="ID7845"/>
      <c r="IE7845"/>
      <c r="IF7845"/>
      <c r="IG7845"/>
      <c r="IH7845"/>
      <c r="II7845"/>
      <c r="IJ7845"/>
      <c r="IK7845"/>
      <c r="IL7845"/>
      <c r="IM7845"/>
      <c r="IN7845"/>
      <c r="IO7845"/>
      <c r="IP7845"/>
      <c r="IQ7845"/>
    </row>
    <row r="7846" spans="1:251" ht="15" x14ac:dyDescent="0.25">
      <c r="A7846" s="22">
        <v>98504</v>
      </c>
      <c r="B7846" s="53" t="s">
        <v>5590</v>
      </c>
      <c r="C7846" s="24" t="s">
        <v>19</v>
      </c>
      <c r="D7846" s="61">
        <v>20.260000000000002</v>
      </c>
      <c r="E7846" s="60">
        <v>20.47</v>
      </c>
      <c r="F7846"/>
      <c r="G7846"/>
      <c r="H7846"/>
      <c r="I7846"/>
      <c r="J7846"/>
      <c r="K7846"/>
      <c r="L7846"/>
      <c r="M7846"/>
      <c r="N7846"/>
      <c r="O7846"/>
      <c r="P7846"/>
      <c r="Q7846"/>
      <c r="R7846"/>
      <c r="S7846"/>
      <c r="T7846"/>
      <c r="U7846"/>
      <c r="V7846"/>
      <c r="W7846"/>
      <c r="X7846"/>
      <c r="Y7846"/>
      <c r="Z7846"/>
      <c r="AA7846"/>
      <c r="AB7846"/>
      <c r="AC7846"/>
      <c r="AD7846"/>
      <c r="AE7846"/>
      <c r="AF7846"/>
      <c r="AG7846"/>
      <c r="AH7846"/>
      <c r="AI7846"/>
      <c r="AJ7846"/>
      <c r="AK7846"/>
      <c r="AL7846"/>
      <c r="AM7846"/>
      <c r="AN7846"/>
      <c r="AO7846"/>
      <c r="AP7846"/>
      <c r="AQ7846"/>
      <c r="AR7846"/>
      <c r="AS7846"/>
      <c r="AT7846"/>
      <c r="AU7846"/>
      <c r="AV7846"/>
      <c r="AW7846"/>
      <c r="AX7846"/>
      <c r="AY7846"/>
      <c r="AZ7846"/>
      <c r="BA7846"/>
      <c r="BB7846"/>
      <c r="BC7846"/>
      <c r="BD7846"/>
      <c r="BE7846"/>
      <c r="BF7846"/>
      <c r="BG7846"/>
      <c r="BH7846"/>
      <c r="BI7846"/>
      <c r="BJ7846"/>
      <c r="BK7846"/>
      <c r="BL7846"/>
      <c r="BM7846"/>
      <c r="BN7846"/>
      <c r="BO7846"/>
      <c r="BP7846"/>
      <c r="BQ7846"/>
      <c r="BR7846"/>
      <c r="BS7846"/>
      <c r="BT7846"/>
      <c r="BU7846"/>
      <c r="BV7846"/>
      <c r="BW7846"/>
      <c r="BX7846"/>
      <c r="BY7846"/>
      <c r="BZ7846"/>
      <c r="CA7846"/>
      <c r="CB7846"/>
      <c r="CC7846"/>
      <c r="CD7846"/>
      <c r="CE7846"/>
      <c r="CF7846"/>
      <c r="CG7846"/>
      <c r="CH7846"/>
      <c r="CI7846"/>
      <c r="CJ7846"/>
      <c r="CK7846"/>
      <c r="CL7846"/>
      <c r="CM7846"/>
      <c r="CN7846"/>
      <c r="CO7846"/>
      <c r="CP7846"/>
      <c r="CQ7846"/>
      <c r="CR7846"/>
      <c r="CS7846"/>
      <c r="CT7846"/>
      <c r="CU7846"/>
      <c r="CV7846"/>
      <c r="CW7846"/>
      <c r="CX7846"/>
      <c r="CY7846"/>
      <c r="CZ7846"/>
      <c r="DA7846"/>
      <c r="DB7846"/>
      <c r="DC7846"/>
      <c r="DD7846"/>
      <c r="DE7846"/>
      <c r="DF7846"/>
      <c r="DG7846"/>
      <c r="DH7846"/>
      <c r="DI7846"/>
      <c r="DJ7846"/>
      <c r="DK7846"/>
      <c r="DL7846"/>
      <c r="DM7846"/>
      <c r="DN7846"/>
      <c r="DO7846"/>
      <c r="DP7846"/>
      <c r="DQ7846"/>
      <c r="DR7846"/>
      <c r="DS7846"/>
      <c r="DT7846"/>
      <c r="DU7846"/>
      <c r="DV7846"/>
      <c r="DW7846"/>
      <c r="DX7846"/>
      <c r="DY7846"/>
      <c r="DZ7846"/>
      <c r="EA7846"/>
      <c r="EB7846"/>
      <c r="EC7846"/>
      <c r="ED7846"/>
      <c r="EE7846"/>
      <c r="EF7846"/>
      <c r="EG7846"/>
      <c r="EH7846"/>
      <c r="EI7846"/>
      <c r="EJ7846"/>
      <c r="EK7846"/>
      <c r="EL7846"/>
      <c r="EM7846"/>
      <c r="EN7846"/>
      <c r="EO7846"/>
      <c r="EP7846"/>
      <c r="EQ7846"/>
      <c r="ER7846"/>
      <c r="ES7846"/>
      <c r="ET7846"/>
      <c r="EU7846"/>
      <c r="EV7846"/>
      <c r="EW7846"/>
      <c r="EX7846"/>
      <c r="EY7846"/>
      <c r="EZ7846"/>
      <c r="FA7846"/>
      <c r="FB7846"/>
      <c r="FC7846"/>
      <c r="FD7846"/>
      <c r="FE7846"/>
      <c r="FF7846"/>
      <c r="FG7846"/>
      <c r="FH7846"/>
      <c r="FI7846"/>
      <c r="FJ7846"/>
      <c r="FK7846"/>
      <c r="FL7846"/>
      <c r="FM7846"/>
      <c r="FN7846"/>
      <c r="FO7846"/>
      <c r="FP7846"/>
      <c r="FQ7846"/>
      <c r="FR7846"/>
      <c r="FS7846"/>
      <c r="FT7846"/>
      <c r="FU7846"/>
      <c r="FV7846"/>
      <c r="FW7846"/>
      <c r="FX7846"/>
      <c r="FY7846"/>
      <c r="FZ7846"/>
      <c r="GA7846"/>
      <c r="GB7846"/>
      <c r="GC7846"/>
      <c r="GD7846"/>
      <c r="GE7846"/>
      <c r="GF7846"/>
      <c r="GG7846"/>
      <c r="GH7846"/>
      <c r="GI7846"/>
      <c r="GJ7846"/>
      <c r="GK7846"/>
      <c r="GL7846"/>
      <c r="GM7846"/>
      <c r="GN7846"/>
      <c r="GO7846"/>
      <c r="GP7846"/>
      <c r="GQ7846"/>
      <c r="GR7846"/>
      <c r="GS7846"/>
      <c r="GT7846"/>
      <c r="GU7846"/>
      <c r="GV7846"/>
      <c r="GW7846"/>
      <c r="GX7846"/>
      <c r="GY7846"/>
      <c r="GZ7846"/>
      <c r="HA7846"/>
      <c r="HB7846"/>
      <c r="HC7846"/>
      <c r="HD7846"/>
      <c r="HE7846"/>
      <c r="HF7846"/>
      <c r="HG7846"/>
      <c r="HH7846"/>
      <c r="HI7846"/>
      <c r="HJ7846"/>
      <c r="HK7846"/>
      <c r="HL7846"/>
      <c r="HM7846"/>
      <c r="HN7846"/>
      <c r="HO7846"/>
      <c r="HP7846"/>
      <c r="HQ7846"/>
      <c r="HR7846"/>
      <c r="HS7846"/>
      <c r="HT7846"/>
      <c r="HU7846"/>
      <c r="HV7846"/>
      <c r="HW7846"/>
      <c r="HX7846"/>
      <c r="HY7846"/>
      <c r="HZ7846"/>
      <c r="IA7846"/>
      <c r="IB7846"/>
      <c r="IC7846"/>
      <c r="ID7846"/>
      <c r="IE7846"/>
      <c r="IF7846"/>
      <c r="IG7846"/>
      <c r="IH7846"/>
      <c r="II7846"/>
      <c r="IJ7846"/>
      <c r="IK7846"/>
      <c r="IL7846"/>
      <c r="IM7846"/>
      <c r="IN7846"/>
      <c r="IO7846"/>
      <c r="IP7846"/>
      <c r="IQ7846"/>
    </row>
    <row r="7847" spans="1:251" ht="15" x14ac:dyDescent="0.25">
      <c r="A7847" s="22">
        <v>98503</v>
      </c>
      <c r="B7847" s="53" t="s">
        <v>5589</v>
      </c>
      <c r="C7847" s="24" t="s">
        <v>19</v>
      </c>
      <c r="D7847" s="61">
        <v>25.67</v>
      </c>
      <c r="E7847" s="60">
        <v>25.94</v>
      </c>
      <c r="F7847"/>
      <c r="G7847"/>
      <c r="H7847"/>
      <c r="I7847"/>
      <c r="J7847"/>
      <c r="K7847"/>
      <c r="L7847"/>
      <c r="M7847"/>
      <c r="N7847"/>
      <c r="O7847"/>
      <c r="P7847"/>
      <c r="Q7847"/>
      <c r="R7847"/>
      <c r="S7847"/>
      <c r="T7847"/>
      <c r="U7847"/>
      <c r="V7847"/>
      <c r="W7847"/>
      <c r="X7847"/>
      <c r="Y7847"/>
      <c r="Z7847"/>
      <c r="AA7847"/>
      <c r="AB7847"/>
      <c r="AC7847"/>
      <c r="AD7847"/>
      <c r="AE7847"/>
      <c r="AF7847"/>
      <c r="AG7847"/>
      <c r="AH7847"/>
      <c r="AI7847"/>
      <c r="AJ7847"/>
      <c r="AK7847"/>
      <c r="AL7847"/>
      <c r="AM7847"/>
      <c r="AN7847"/>
      <c r="AO7847"/>
      <c r="AP7847"/>
      <c r="AQ7847"/>
      <c r="AR7847"/>
      <c r="AS7847"/>
      <c r="AT7847"/>
      <c r="AU7847"/>
      <c r="AV7847"/>
      <c r="AW7847"/>
      <c r="AX7847"/>
      <c r="AY7847"/>
      <c r="AZ7847"/>
      <c r="BA7847"/>
      <c r="BB7847"/>
      <c r="BC7847"/>
      <c r="BD7847"/>
      <c r="BE7847"/>
      <c r="BF7847"/>
      <c r="BG7847"/>
      <c r="BH7847"/>
      <c r="BI7847"/>
      <c r="BJ7847"/>
      <c r="BK7847"/>
      <c r="BL7847"/>
      <c r="BM7847"/>
      <c r="BN7847"/>
      <c r="BO7847"/>
      <c r="BP7847"/>
      <c r="BQ7847"/>
      <c r="BR7847"/>
      <c r="BS7847"/>
      <c r="BT7847"/>
      <c r="BU7847"/>
      <c r="BV7847"/>
      <c r="BW7847"/>
      <c r="BX7847"/>
      <c r="BY7847"/>
      <c r="BZ7847"/>
      <c r="CA7847"/>
      <c r="CB7847"/>
      <c r="CC7847"/>
      <c r="CD7847"/>
      <c r="CE7847"/>
      <c r="CF7847"/>
      <c r="CG7847"/>
      <c r="CH7847"/>
      <c r="CI7847"/>
      <c r="CJ7847"/>
      <c r="CK7847"/>
      <c r="CL7847"/>
      <c r="CM7847"/>
      <c r="CN7847"/>
      <c r="CO7847"/>
      <c r="CP7847"/>
      <c r="CQ7847"/>
      <c r="CR7847"/>
      <c r="CS7847"/>
      <c r="CT7847"/>
      <c r="CU7847"/>
      <c r="CV7847"/>
      <c r="CW7847"/>
      <c r="CX7847"/>
      <c r="CY7847"/>
      <c r="CZ7847"/>
      <c r="DA7847"/>
      <c r="DB7847"/>
      <c r="DC7847"/>
      <c r="DD7847"/>
      <c r="DE7847"/>
      <c r="DF7847"/>
      <c r="DG7847"/>
      <c r="DH7847"/>
      <c r="DI7847"/>
      <c r="DJ7847"/>
      <c r="DK7847"/>
      <c r="DL7847"/>
      <c r="DM7847"/>
      <c r="DN7847"/>
      <c r="DO7847"/>
      <c r="DP7847"/>
      <c r="DQ7847"/>
      <c r="DR7847"/>
      <c r="DS7847"/>
      <c r="DT7847"/>
      <c r="DU7847"/>
      <c r="DV7847"/>
      <c r="DW7847"/>
      <c r="DX7847"/>
      <c r="DY7847"/>
      <c r="DZ7847"/>
      <c r="EA7847"/>
      <c r="EB7847"/>
      <c r="EC7847"/>
      <c r="ED7847"/>
      <c r="EE7847"/>
      <c r="EF7847"/>
      <c r="EG7847"/>
      <c r="EH7847"/>
      <c r="EI7847"/>
      <c r="EJ7847"/>
      <c r="EK7847"/>
      <c r="EL7847"/>
      <c r="EM7847"/>
      <c r="EN7847"/>
      <c r="EO7847"/>
      <c r="EP7847"/>
      <c r="EQ7847"/>
      <c r="ER7847"/>
      <c r="ES7847"/>
      <c r="ET7847"/>
      <c r="EU7847"/>
      <c r="EV7847"/>
      <c r="EW7847"/>
      <c r="EX7847"/>
      <c r="EY7847"/>
      <c r="EZ7847"/>
      <c r="FA7847"/>
      <c r="FB7847"/>
      <c r="FC7847"/>
      <c r="FD7847"/>
      <c r="FE7847"/>
      <c r="FF7847"/>
      <c r="FG7847"/>
      <c r="FH7847"/>
      <c r="FI7847"/>
      <c r="FJ7847"/>
      <c r="FK7847"/>
      <c r="FL7847"/>
      <c r="FM7847"/>
      <c r="FN7847"/>
      <c r="FO7847"/>
      <c r="FP7847"/>
      <c r="FQ7847"/>
      <c r="FR7847"/>
      <c r="FS7847"/>
      <c r="FT7847"/>
      <c r="FU7847"/>
      <c r="FV7847"/>
      <c r="FW7847"/>
      <c r="FX7847"/>
      <c r="FY7847"/>
      <c r="FZ7847"/>
      <c r="GA7847"/>
      <c r="GB7847"/>
      <c r="GC7847"/>
      <c r="GD7847"/>
      <c r="GE7847"/>
      <c r="GF7847"/>
      <c r="GG7847"/>
      <c r="GH7847"/>
      <c r="GI7847"/>
      <c r="GJ7847"/>
      <c r="GK7847"/>
      <c r="GL7847"/>
      <c r="GM7847"/>
      <c r="GN7847"/>
      <c r="GO7847"/>
      <c r="GP7847"/>
      <c r="GQ7847"/>
      <c r="GR7847"/>
      <c r="GS7847"/>
      <c r="GT7847"/>
      <c r="GU7847"/>
      <c r="GV7847"/>
      <c r="GW7847"/>
      <c r="GX7847"/>
      <c r="GY7847"/>
      <c r="GZ7847"/>
      <c r="HA7847"/>
      <c r="HB7847"/>
      <c r="HC7847"/>
      <c r="HD7847"/>
      <c r="HE7847"/>
      <c r="HF7847"/>
      <c r="HG7847"/>
      <c r="HH7847"/>
      <c r="HI7847"/>
      <c r="HJ7847"/>
      <c r="HK7847"/>
      <c r="HL7847"/>
      <c r="HM7847"/>
      <c r="HN7847"/>
      <c r="HO7847"/>
      <c r="HP7847"/>
      <c r="HQ7847"/>
      <c r="HR7847"/>
      <c r="HS7847"/>
      <c r="HT7847"/>
      <c r="HU7847"/>
      <c r="HV7847"/>
      <c r="HW7847"/>
      <c r="HX7847"/>
      <c r="HY7847"/>
      <c r="HZ7847"/>
      <c r="IA7847"/>
      <c r="IB7847"/>
      <c r="IC7847"/>
      <c r="ID7847"/>
      <c r="IE7847"/>
      <c r="IF7847"/>
      <c r="IG7847"/>
      <c r="IH7847"/>
      <c r="II7847"/>
      <c r="IJ7847"/>
      <c r="IK7847"/>
      <c r="IL7847"/>
      <c r="IM7847"/>
      <c r="IN7847"/>
      <c r="IO7847"/>
      <c r="IP7847"/>
      <c r="IQ7847"/>
    </row>
    <row r="7848" spans="1:251" ht="22.5" x14ac:dyDescent="0.25">
      <c r="A7848" s="22">
        <v>103946</v>
      </c>
      <c r="B7848" s="53" t="s">
        <v>5592</v>
      </c>
      <c r="C7848" s="24" t="s">
        <v>19</v>
      </c>
      <c r="D7848" s="61">
        <v>26.84</v>
      </c>
      <c r="E7848" s="60">
        <v>27.05</v>
      </c>
      <c r="F7848"/>
      <c r="G7848"/>
      <c r="H7848"/>
      <c r="I7848"/>
      <c r="J7848"/>
      <c r="K7848"/>
      <c r="L7848"/>
      <c r="M7848"/>
      <c r="N7848"/>
      <c r="O7848"/>
      <c r="P7848"/>
      <c r="Q7848"/>
      <c r="R7848"/>
      <c r="S7848"/>
      <c r="T7848"/>
      <c r="U7848"/>
      <c r="V7848"/>
      <c r="W7848"/>
      <c r="X7848"/>
      <c r="Y7848"/>
      <c r="Z7848"/>
      <c r="AA7848"/>
      <c r="AB7848"/>
      <c r="AC7848"/>
      <c r="AD7848"/>
      <c r="AE7848"/>
      <c r="AF7848"/>
      <c r="AG7848"/>
      <c r="AH7848"/>
      <c r="AI7848"/>
      <c r="AJ7848"/>
      <c r="AK7848"/>
      <c r="AL7848"/>
      <c r="AM7848"/>
      <c r="AN7848"/>
      <c r="AO7848"/>
      <c r="AP7848"/>
      <c r="AQ7848"/>
      <c r="AR7848"/>
      <c r="AS7848"/>
      <c r="AT7848"/>
      <c r="AU7848"/>
      <c r="AV7848"/>
      <c r="AW7848"/>
      <c r="AX7848"/>
      <c r="AY7848"/>
      <c r="AZ7848"/>
      <c r="BA7848"/>
      <c r="BB7848"/>
      <c r="BC7848"/>
      <c r="BD7848"/>
      <c r="BE7848"/>
      <c r="BF7848"/>
      <c r="BG7848"/>
      <c r="BH7848"/>
      <c r="BI7848"/>
      <c r="BJ7848"/>
      <c r="BK7848"/>
      <c r="BL7848"/>
      <c r="BM7848"/>
      <c r="BN7848"/>
      <c r="BO7848"/>
      <c r="BP7848"/>
      <c r="BQ7848"/>
      <c r="BR7848"/>
      <c r="BS7848"/>
      <c r="BT7848"/>
      <c r="BU7848"/>
      <c r="BV7848"/>
      <c r="BW7848"/>
      <c r="BX7848"/>
      <c r="BY7848"/>
      <c r="BZ7848"/>
      <c r="CA7848"/>
      <c r="CB7848"/>
      <c r="CC7848"/>
      <c r="CD7848"/>
      <c r="CE7848"/>
      <c r="CF7848"/>
      <c r="CG7848"/>
      <c r="CH7848"/>
      <c r="CI7848"/>
      <c r="CJ7848"/>
      <c r="CK7848"/>
      <c r="CL7848"/>
      <c r="CM7848"/>
      <c r="CN7848"/>
      <c r="CO7848"/>
      <c r="CP7848"/>
      <c r="CQ7848"/>
      <c r="CR7848"/>
      <c r="CS7848"/>
      <c r="CT7848"/>
      <c r="CU7848"/>
      <c r="CV7848"/>
      <c r="CW7848"/>
      <c r="CX7848"/>
      <c r="CY7848"/>
      <c r="CZ7848"/>
      <c r="DA7848"/>
      <c r="DB7848"/>
      <c r="DC7848"/>
      <c r="DD7848"/>
      <c r="DE7848"/>
      <c r="DF7848"/>
      <c r="DG7848"/>
      <c r="DH7848"/>
      <c r="DI7848"/>
      <c r="DJ7848"/>
      <c r="DK7848"/>
      <c r="DL7848"/>
      <c r="DM7848"/>
      <c r="DN7848"/>
      <c r="DO7848"/>
      <c r="DP7848"/>
      <c r="DQ7848"/>
      <c r="DR7848"/>
      <c r="DS7848"/>
      <c r="DT7848"/>
      <c r="DU7848"/>
      <c r="DV7848"/>
      <c r="DW7848"/>
      <c r="DX7848"/>
      <c r="DY7848"/>
      <c r="DZ7848"/>
      <c r="EA7848"/>
      <c r="EB7848"/>
      <c r="EC7848"/>
      <c r="ED7848"/>
      <c r="EE7848"/>
      <c r="EF7848"/>
      <c r="EG7848"/>
      <c r="EH7848"/>
      <c r="EI7848"/>
      <c r="EJ7848"/>
      <c r="EK7848"/>
      <c r="EL7848"/>
      <c r="EM7848"/>
      <c r="EN7848"/>
      <c r="EO7848"/>
      <c r="EP7848"/>
      <c r="EQ7848"/>
      <c r="ER7848"/>
      <c r="ES7848"/>
      <c r="ET7848"/>
      <c r="EU7848"/>
      <c r="EV7848"/>
      <c r="EW7848"/>
      <c r="EX7848"/>
      <c r="EY7848"/>
      <c r="EZ7848"/>
      <c r="FA7848"/>
      <c r="FB7848"/>
      <c r="FC7848"/>
      <c r="FD7848"/>
      <c r="FE7848"/>
      <c r="FF7848"/>
      <c r="FG7848"/>
      <c r="FH7848"/>
      <c r="FI7848"/>
      <c r="FJ7848"/>
      <c r="FK7848"/>
      <c r="FL7848"/>
      <c r="FM7848"/>
      <c r="FN7848"/>
      <c r="FO7848"/>
      <c r="FP7848"/>
      <c r="FQ7848"/>
      <c r="FR7848"/>
      <c r="FS7848"/>
      <c r="FT7848"/>
      <c r="FU7848"/>
      <c r="FV7848"/>
      <c r="FW7848"/>
      <c r="FX7848"/>
      <c r="FY7848"/>
      <c r="FZ7848"/>
      <c r="GA7848"/>
      <c r="GB7848"/>
      <c r="GC7848"/>
      <c r="GD7848"/>
      <c r="GE7848"/>
      <c r="GF7848"/>
      <c r="GG7848"/>
      <c r="GH7848"/>
      <c r="GI7848"/>
      <c r="GJ7848"/>
      <c r="GK7848"/>
      <c r="GL7848"/>
      <c r="GM7848"/>
      <c r="GN7848"/>
      <c r="GO7848"/>
      <c r="GP7848"/>
      <c r="GQ7848"/>
      <c r="GR7848"/>
      <c r="GS7848"/>
      <c r="GT7848"/>
      <c r="GU7848"/>
      <c r="GV7848"/>
      <c r="GW7848"/>
      <c r="GX7848"/>
      <c r="GY7848"/>
      <c r="GZ7848"/>
      <c r="HA7848"/>
      <c r="HB7848"/>
      <c r="HC7848"/>
      <c r="HD7848"/>
      <c r="HE7848"/>
      <c r="HF7848"/>
      <c r="HG7848"/>
      <c r="HH7848"/>
      <c r="HI7848"/>
      <c r="HJ7848"/>
      <c r="HK7848"/>
      <c r="HL7848"/>
      <c r="HM7848"/>
      <c r="HN7848"/>
      <c r="HO7848"/>
      <c r="HP7848"/>
      <c r="HQ7848"/>
      <c r="HR7848"/>
      <c r="HS7848"/>
      <c r="HT7848"/>
      <c r="HU7848"/>
      <c r="HV7848"/>
      <c r="HW7848"/>
      <c r="HX7848"/>
      <c r="HY7848"/>
      <c r="HZ7848"/>
      <c r="IA7848"/>
      <c r="IB7848"/>
      <c r="IC7848"/>
      <c r="ID7848"/>
      <c r="IE7848"/>
      <c r="IF7848"/>
      <c r="IG7848"/>
      <c r="IH7848"/>
      <c r="II7848"/>
      <c r="IJ7848"/>
      <c r="IK7848"/>
      <c r="IL7848"/>
      <c r="IM7848"/>
      <c r="IN7848"/>
      <c r="IO7848"/>
      <c r="IP7848"/>
      <c r="IQ7848"/>
    </row>
    <row r="7849" spans="1:251" ht="22.5" x14ac:dyDescent="0.25">
      <c r="A7849" s="22">
        <v>98517</v>
      </c>
      <c r="B7849" s="53" t="s">
        <v>6879</v>
      </c>
      <c r="C7849" s="24" t="s">
        <v>28</v>
      </c>
      <c r="D7849" s="61">
        <v>0</v>
      </c>
      <c r="E7849" s="60">
        <v>0</v>
      </c>
      <c r="F7849"/>
      <c r="G7849"/>
      <c r="H7849"/>
      <c r="I7849"/>
      <c r="J7849"/>
      <c r="K7849"/>
      <c r="L7849"/>
      <c r="M7849"/>
      <c r="N7849"/>
      <c r="O7849"/>
      <c r="P7849"/>
      <c r="Q7849"/>
      <c r="R7849"/>
      <c r="S7849"/>
      <c r="T7849"/>
      <c r="U7849"/>
      <c r="V7849"/>
      <c r="W7849"/>
      <c r="X7849"/>
      <c r="Y7849"/>
      <c r="Z7849"/>
      <c r="AA7849"/>
      <c r="AB7849"/>
      <c r="AC7849"/>
      <c r="AD7849"/>
      <c r="AE7849"/>
      <c r="AF7849"/>
      <c r="AG7849"/>
      <c r="AH7849"/>
      <c r="AI7849"/>
      <c r="AJ7849"/>
      <c r="AK7849"/>
      <c r="AL7849"/>
      <c r="AM7849"/>
      <c r="AN7849"/>
      <c r="AO7849"/>
      <c r="AP7849"/>
      <c r="AQ7849"/>
      <c r="AR7849"/>
      <c r="AS7849"/>
      <c r="AT7849"/>
      <c r="AU7849"/>
      <c r="AV7849"/>
      <c r="AW7849"/>
      <c r="AX7849"/>
      <c r="AY7849"/>
      <c r="AZ7849"/>
      <c r="BA7849"/>
      <c r="BB7849"/>
      <c r="BC7849"/>
      <c r="BD7849"/>
      <c r="BE7849"/>
      <c r="BF7849"/>
      <c r="BG7849"/>
      <c r="BH7849"/>
      <c r="BI7849"/>
      <c r="BJ7849"/>
      <c r="BK7849"/>
      <c r="BL7849"/>
      <c r="BM7849"/>
      <c r="BN7849"/>
      <c r="BO7849"/>
      <c r="BP7849"/>
      <c r="BQ7849"/>
      <c r="BR7849"/>
      <c r="BS7849"/>
      <c r="BT7849"/>
      <c r="BU7849"/>
      <c r="BV7849"/>
      <c r="BW7849"/>
      <c r="BX7849"/>
      <c r="BY7849"/>
      <c r="BZ7849"/>
      <c r="CA7849"/>
      <c r="CB7849"/>
      <c r="CC7849"/>
      <c r="CD7849"/>
      <c r="CE7849"/>
      <c r="CF7849"/>
      <c r="CG7849"/>
      <c r="CH7849"/>
      <c r="CI7849"/>
      <c r="CJ7849"/>
      <c r="CK7849"/>
      <c r="CL7849"/>
      <c r="CM7849"/>
      <c r="CN7849"/>
      <c r="CO7849"/>
      <c r="CP7849"/>
      <c r="CQ7849"/>
      <c r="CR7849"/>
      <c r="CS7849"/>
      <c r="CT7849"/>
      <c r="CU7849"/>
      <c r="CV7849"/>
      <c r="CW7849"/>
      <c r="CX7849"/>
      <c r="CY7849"/>
      <c r="CZ7849"/>
      <c r="DA7849"/>
      <c r="DB7849"/>
      <c r="DC7849"/>
      <c r="DD7849"/>
      <c r="DE7849"/>
      <c r="DF7849"/>
      <c r="DG7849"/>
      <c r="DH7849"/>
      <c r="DI7849"/>
      <c r="DJ7849"/>
      <c r="DK7849"/>
      <c r="DL7849"/>
      <c r="DM7849"/>
      <c r="DN7849"/>
      <c r="DO7849"/>
      <c r="DP7849"/>
      <c r="DQ7849"/>
      <c r="DR7849"/>
      <c r="DS7849"/>
      <c r="DT7849"/>
      <c r="DU7849"/>
      <c r="DV7849"/>
      <c r="DW7849"/>
      <c r="DX7849"/>
      <c r="DY7849"/>
      <c r="DZ7849"/>
      <c r="EA7849"/>
      <c r="EB7849"/>
      <c r="EC7849"/>
      <c r="ED7849"/>
      <c r="EE7849"/>
      <c r="EF7849"/>
      <c r="EG7849"/>
      <c r="EH7849"/>
      <c r="EI7849"/>
      <c r="EJ7849"/>
      <c r="EK7849"/>
      <c r="EL7849"/>
      <c r="EM7849"/>
      <c r="EN7849"/>
      <c r="EO7849"/>
      <c r="EP7849"/>
      <c r="EQ7849"/>
      <c r="ER7849"/>
      <c r="ES7849"/>
      <c r="ET7849"/>
      <c r="EU7849"/>
      <c r="EV7849"/>
      <c r="EW7849"/>
      <c r="EX7849"/>
      <c r="EY7849"/>
      <c r="EZ7849"/>
      <c r="FA7849"/>
      <c r="FB7849"/>
      <c r="FC7849"/>
      <c r="FD7849"/>
      <c r="FE7849"/>
      <c r="FF7849"/>
      <c r="FG7849"/>
      <c r="FH7849"/>
      <c r="FI7849"/>
      <c r="FJ7849"/>
      <c r="FK7849"/>
      <c r="FL7849"/>
      <c r="FM7849"/>
      <c r="FN7849"/>
      <c r="FO7849"/>
      <c r="FP7849"/>
      <c r="FQ7849"/>
      <c r="FR7849"/>
      <c r="FS7849"/>
      <c r="FT7849"/>
      <c r="FU7849"/>
      <c r="FV7849"/>
      <c r="FW7849"/>
      <c r="FX7849"/>
      <c r="FY7849"/>
      <c r="FZ7849"/>
      <c r="GA7849"/>
      <c r="GB7849"/>
      <c r="GC7849"/>
      <c r="GD7849"/>
      <c r="GE7849"/>
      <c r="GF7849"/>
      <c r="GG7849"/>
      <c r="GH7849"/>
      <c r="GI7849"/>
      <c r="GJ7849"/>
      <c r="GK7849"/>
      <c r="GL7849"/>
      <c r="GM7849"/>
      <c r="GN7849"/>
      <c r="GO7849"/>
      <c r="GP7849"/>
      <c r="GQ7849"/>
      <c r="GR7849"/>
      <c r="GS7849"/>
      <c r="GT7849"/>
      <c r="GU7849"/>
      <c r="GV7849"/>
      <c r="GW7849"/>
      <c r="GX7849"/>
      <c r="GY7849"/>
      <c r="GZ7849"/>
      <c r="HA7849"/>
      <c r="HB7849"/>
      <c r="HC7849"/>
      <c r="HD7849"/>
      <c r="HE7849"/>
      <c r="HF7849"/>
      <c r="HG7849"/>
      <c r="HH7849"/>
      <c r="HI7849"/>
      <c r="HJ7849"/>
      <c r="HK7849"/>
      <c r="HL7849"/>
      <c r="HM7849"/>
      <c r="HN7849"/>
      <c r="HO7849"/>
      <c r="HP7849"/>
      <c r="HQ7849"/>
      <c r="HR7849"/>
      <c r="HS7849"/>
      <c r="HT7849"/>
      <c r="HU7849"/>
      <c r="HV7849"/>
      <c r="HW7849"/>
      <c r="HX7849"/>
      <c r="HY7849"/>
      <c r="HZ7849"/>
      <c r="IA7849"/>
      <c r="IB7849"/>
      <c r="IC7849"/>
      <c r="ID7849"/>
      <c r="IE7849"/>
      <c r="IF7849"/>
      <c r="IG7849"/>
      <c r="IH7849"/>
      <c r="II7849"/>
      <c r="IJ7849"/>
      <c r="IK7849"/>
      <c r="IL7849"/>
      <c r="IM7849"/>
      <c r="IN7849"/>
      <c r="IO7849"/>
      <c r="IP7849"/>
      <c r="IQ7849"/>
    </row>
    <row r="7850" spans="1:251" ht="22.5" x14ac:dyDescent="0.25">
      <c r="A7850" s="22">
        <v>98518</v>
      </c>
      <c r="B7850" s="53" t="s">
        <v>6880</v>
      </c>
      <c r="C7850" s="24" t="s">
        <v>28</v>
      </c>
      <c r="D7850" s="61">
        <v>0</v>
      </c>
      <c r="E7850" s="60">
        <v>0</v>
      </c>
      <c r="F7850"/>
      <c r="G7850"/>
      <c r="H7850"/>
      <c r="I7850"/>
      <c r="J7850"/>
      <c r="K7850"/>
      <c r="L7850"/>
      <c r="M7850"/>
      <c r="N7850"/>
      <c r="O7850"/>
      <c r="P7850"/>
      <c r="Q7850"/>
      <c r="R7850"/>
      <c r="S7850"/>
      <c r="T7850"/>
      <c r="U7850"/>
      <c r="V7850"/>
      <c r="W7850"/>
      <c r="X7850"/>
      <c r="Y7850"/>
      <c r="Z7850"/>
      <c r="AA7850"/>
      <c r="AB7850"/>
      <c r="AC7850"/>
      <c r="AD7850"/>
      <c r="AE7850"/>
      <c r="AF7850"/>
      <c r="AG7850"/>
      <c r="AH7850"/>
      <c r="AI7850"/>
      <c r="AJ7850"/>
      <c r="AK7850"/>
      <c r="AL7850"/>
      <c r="AM7850"/>
      <c r="AN7850"/>
      <c r="AO7850"/>
      <c r="AP7850"/>
      <c r="AQ7850"/>
      <c r="AR7850"/>
      <c r="AS7850"/>
      <c r="AT7850"/>
      <c r="AU7850"/>
      <c r="AV7850"/>
      <c r="AW7850"/>
      <c r="AX7850"/>
      <c r="AY7850"/>
      <c r="AZ7850"/>
      <c r="BA7850"/>
      <c r="BB7850"/>
      <c r="BC7850"/>
      <c r="BD7850"/>
      <c r="BE7850"/>
      <c r="BF7850"/>
      <c r="BG7850"/>
      <c r="BH7850"/>
      <c r="BI7850"/>
      <c r="BJ7850"/>
      <c r="BK7850"/>
      <c r="BL7850"/>
      <c r="BM7850"/>
      <c r="BN7850"/>
      <c r="BO7850"/>
      <c r="BP7850"/>
      <c r="BQ7850"/>
      <c r="BR7850"/>
      <c r="BS7850"/>
      <c r="BT7850"/>
      <c r="BU7850"/>
      <c r="BV7850"/>
      <c r="BW7850"/>
      <c r="BX7850"/>
      <c r="BY7850"/>
      <c r="BZ7850"/>
      <c r="CA7850"/>
      <c r="CB7850"/>
      <c r="CC7850"/>
      <c r="CD7850"/>
      <c r="CE7850"/>
      <c r="CF7850"/>
      <c r="CG7850"/>
      <c r="CH7850"/>
      <c r="CI7850"/>
      <c r="CJ7850"/>
      <c r="CK7850"/>
      <c r="CL7850"/>
      <c r="CM7850"/>
      <c r="CN7850"/>
      <c r="CO7850"/>
      <c r="CP7850"/>
      <c r="CQ7850"/>
      <c r="CR7850"/>
      <c r="CS7850"/>
      <c r="CT7850"/>
      <c r="CU7850"/>
      <c r="CV7850"/>
      <c r="CW7850"/>
      <c r="CX7850"/>
      <c r="CY7850"/>
      <c r="CZ7850"/>
      <c r="DA7850"/>
      <c r="DB7850"/>
      <c r="DC7850"/>
      <c r="DD7850"/>
      <c r="DE7850"/>
      <c r="DF7850"/>
      <c r="DG7850"/>
      <c r="DH7850"/>
      <c r="DI7850"/>
      <c r="DJ7850"/>
      <c r="DK7850"/>
      <c r="DL7850"/>
      <c r="DM7850"/>
      <c r="DN7850"/>
      <c r="DO7850"/>
      <c r="DP7850"/>
      <c r="DQ7850"/>
      <c r="DR7850"/>
      <c r="DS7850"/>
      <c r="DT7850"/>
      <c r="DU7850"/>
      <c r="DV7850"/>
      <c r="DW7850"/>
      <c r="DX7850"/>
      <c r="DY7850"/>
      <c r="DZ7850"/>
      <c r="EA7850"/>
      <c r="EB7850"/>
      <c r="EC7850"/>
      <c r="ED7850"/>
      <c r="EE7850"/>
      <c r="EF7850"/>
      <c r="EG7850"/>
      <c r="EH7850"/>
      <c r="EI7850"/>
      <c r="EJ7850"/>
      <c r="EK7850"/>
      <c r="EL7850"/>
      <c r="EM7850"/>
      <c r="EN7850"/>
      <c r="EO7850"/>
      <c r="EP7850"/>
      <c r="EQ7850"/>
      <c r="ER7850"/>
      <c r="ES7850"/>
      <c r="ET7850"/>
      <c r="EU7850"/>
      <c r="EV7850"/>
      <c r="EW7850"/>
      <c r="EX7850"/>
      <c r="EY7850"/>
      <c r="EZ7850"/>
      <c r="FA7850"/>
      <c r="FB7850"/>
      <c r="FC7850"/>
      <c r="FD7850"/>
      <c r="FE7850"/>
      <c r="FF7850"/>
      <c r="FG7850"/>
      <c r="FH7850"/>
      <c r="FI7850"/>
      <c r="FJ7850"/>
      <c r="FK7850"/>
      <c r="FL7850"/>
      <c r="FM7850"/>
      <c r="FN7850"/>
      <c r="FO7850"/>
      <c r="FP7850"/>
      <c r="FQ7850"/>
      <c r="FR7850"/>
      <c r="FS7850"/>
      <c r="FT7850"/>
      <c r="FU7850"/>
      <c r="FV7850"/>
      <c r="FW7850"/>
      <c r="FX7850"/>
      <c r="FY7850"/>
      <c r="FZ7850"/>
      <c r="GA7850"/>
      <c r="GB7850"/>
      <c r="GC7850"/>
      <c r="GD7850"/>
      <c r="GE7850"/>
      <c r="GF7850"/>
      <c r="GG7850"/>
      <c r="GH7850"/>
      <c r="GI7850"/>
      <c r="GJ7850"/>
      <c r="GK7850"/>
      <c r="GL7850"/>
      <c r="GM7850"/>
      <c r="GN7850"/>
      <c r="GO7850"/>
      <c r="GP7850"/>
      <c r="GQ7850"/>
      <c r="GR7850"/>
      <c r="GS7850"/>
      <c r="GT7850"/>
      <c r="GU7850"/>
      <c r="GV7850"/>
      <c r="GW7850"/>
      <c r="GX7850"/>
      <c r="GY7850"/>
      <c r="GZ7850"/>
      <c r="HA7850"/>
      <c r="HB7850"/>
      <c r="HC7850"/>
      <c r="HD7850"/>
      <c r="HE7850"/>
      <c r="HF7850"/>
      <c r="HG7850"/>
      <c r="HH7850"/>
      <c r="HI7850"/>
      <c r="HJ7850"/>
      <c r="HK7850"/>
      <c r="HL7850"/>
      <c r="HM7850"/>
      <c r="HN7850"/>
      <c r="HO7850"/>
      <c r="HP7850"/>
      <c r="HQ7850"/>
      <c r="HR7850"/>
      <c r="HS7850"/>
      <c r="HT7850"/>
      <c r="HU7850"/>
      <c r="HV7850"/>
      <c r="HW7850"/>
      <c r="HX7850"/>
      <c r="HY7850"/>
      <c r="HZ7850"/>
      <c r="IA7850"/>
      <c r="IB7850"/>
      <c r="IC7850"/>
      <c r="ID7850"/>
      <c r="IE7850"/>
      <c r="IF7850"/>
      <c r="IG7850"/>
      <c r="IH7850"/>
      <c r="II7850"/>
      <c r="IJ7850"/>
      <c r="IK7850"/>
      <c r="IL7850"/>
      <c r="IM7850"/>
      <c r="IN7850"/>
      <c r="IO7850"/>
      <c r="IP7850"/>
      <c r="IQ7850"/>
    </row>
    <row r="7851" spans="1:251" ht="22.5" x14ac:dyDescent="0.25">
      <c r="A7851" s="22">
        <v>98516</v>
      </c>
      <c r="B7851" s="53" t="s">
        <v>5584</v>
      </c>
      <c r="C7851" s="24" t="s">
        <v>28</v>
      </c>
      <c r="D7851" s="61">
        <v>413.92</v>
      </c>
      <c r="E7851" s="60">
        <v>420.74</v>
      </c>
      <c r="F7851"/>
      <c r="G7851"/>
      <c r="H7851"/>
      <c r="I7851"/>
      <c r="J7851"/>
      <c r="K7851"/>
      <c r="L7851"/>
      <c r="M7851"/>
      <c r="N7851"/>
      <c r="O7851"/>
      <c r="P7851"/>
      <c r="Q7851"/>
      <c r="R7851"/>
      <c r="S7851"/>
      <c r="T7851"/>
      <c r="U7851"/>
      <c r="V7851"/>
      <c r="W7851"/>
      <c r="X7851"/>
      <c r="Y7851"/>
      <c r="Z7851"/>
      <c r="AA7851"/>
      <c r="AB7851"/>
      <c r="AC7851"/>
      <c r="AD7851"/>
      <c r="AE7851"/>
      <c r="AF7851"/>
      <c r="AG7851"/>
      <c r="AH7851"/>
      <c r="AI7851"/>
      <c r="AJ7851"/>
      <c r="AK7851"/>
      <c r="AL7851"/>
      <c r="AM7851"/>
      <c r="AN7851"/>
      <c r="AO7851"/>
      <c r="AP7851"/>
      <c r="AQ7851"/>
      <c r="AR7851"/>
      <c r="AS7851"/>
      <c r="AT7851"/>
      <c r="AU7851"/>
      <c r="AV7851"/>
      <c r="AW7851"/>
      <c r="AX7851"/>
      <c r="AY7851"/>
      <c r="AZ7851"/>
      <c r="BA7851"/>
      <c r="BB7851"/>
      <c r="BC7851"/>
      <c r="BD7851"/>
      <c r="BE7851"/>
      <c r="BF7851"/>
      <c r="BG7851"/>
      <c r="BH7851"/>
      <c r="BI7851"/>
      <c r="BJ7851"/>
      <c r="BK7851"/>
      <c r="BL7851"/>
      <c r="BM7851"/>
      <c r="BN7851"/>
      <c r="BO7851"/>
      <c r="BP7851"/>
      <c r="BQ7851"/>
      <c r="BR7851"/>
      <c r="BS7851"/>
      <c r="BT7851"/>
      <c r="BU7851"/>
      <c r="BV7851"/>
      <c r="BW7851"/>
      <c r="BX7851"/>
      <c r="BY7851"/>
      <c r="BZ7851"/>
      <c r="CA7851"/>
      <c r="CB7851"/>
      <c r="CC7851"/>
      <c r="CD7851"/>
      <c r="CE7851"/>
      <c r="CF7851"/>
      <c r="CG7851"/>
      <c r="CH7851"/>
      <c r="CI7851"/>
      <c r="CJ7851"/>
      <c r="CK7851"/>
      <c r="CL7851"/>
      <c r="CM7851"/>
      <c r="CN7851"/>
      <c r="CO7851"/>
      <c r="CP7851"/>
      <c r="CQ7851"/>
      <c r="CR7851"/>
      <c r="CS7851"/>
      <c r="CT7851"/>
      <c r="CU7851"/>
      <c r="CV7851"/>
      <c r="CW7851"/>
      <c r="CX7851"/>
      <c r="CY7851"/>
      <c r="CZ7851"/>
      <c r="DA7851"/>
      <c r="DB7851"/>
      <c r="DC7851"/>
      <c r="DD7851"/>
      <c r="DE7851"/>
      <c r="DF7851"/>
      <c r="DG7851"/>
      <c r="DH7851"/>
      <c r="DI7851"/>
      <c r="DJ7851"/>
      <c r="DK7851"/>
      <c r="DL7851"/>
      <c r="DM7851"/>
      <c r="DN7851"/>
      <c r="DO7851"/>
      <c r="DP7851"/>
      <c r="DQ7851"/>
      <c r="DR7851"/>
      <c r="DS7851"/>
      <c r="DT7851"/>
      <c r="DU7851"/>
      <c r="DV7851"/>
      <c r="DW7851"/>
      <c r="DX7851"/>
      <c r="DY7851"/>
      <c r="DZ7851"/>
      <c r="EA7851"/>
      <c r="EB7851"/>
      <c r="EC7851"/>
      <c r="ED7851"/>
      <c r="EE7851"/>
      <c r="EF7851"/>
      <c r="EG7851"/>
      <c r="EH7851"/>
      <c r="EI7851"/>
      <c r="EJ7851"/>
      <c r="EK7851"/>
      <c r="EL7851"/>
      <c r="EM7851"/>
      <c r="EN7851"/>
      <c r="EO7851"/>
      <c r="EP7851"/>
      <c r="EQ7851"/>
      <c r="ER7851"/>
      <c r="ES7851"/>
      <c r="ET7851"/>
      <c r="EU7851"/>
      <c r="EV7851"/>
      <c r="EW7851"/>
      <c r="EX7851"/>
      <c r="EY7851"/>
      <c r="EZ7851"/>
      <c r="FA7851"/>
      <c r="FB7851"/>
      <c r="FC7851"/>
      <c r="FD7851"/>
      <c r="FE7851"/>
      <c r="FF7851"/>
      <c r="FG7851"/>
      <c r="FH7851"/>
      <c r="FI7851"/>
      <c r="FJ7851"/>
      <c r="FK7851"/>
      <c r="FL7851"/>
      <c r="FM7851"/>
      <c r="FN7851"/>
      <c r="FO7851"/>
      <c r="FP7851"/>
      <c r="FQ7851"/>
      <c r="FR7851"/>
      <c r="FS7851"/>
      <c r="FT7851"/>
      <c r="FU7851"/>
      <c r="FV7851"/>
      <c r="FW7851"/>
      <c r="FX7851"/>
      <c r="FY7851"/>
      <c r="FZ7851"/>
      <c r="GA7851"/>
      <c r="GB7851"/>
      <c r="GC7851"/>
      <c r="GD7851"/>
      <c r="GE7851"/>
      <c r="GF7851"/>
      <c r="GG7851"/>
      <c r="GH7851"/>
      <c r="GI7851"/>
      <c r="GJ7851"/>
      <c r="GK7851"/>
      <c r="GL7851"/>
      <c r="GM7851"/>
      <c r="GN7851"/>
      <c r="GO7851"/>
      <c r="GP7851"/>
      <c r="GQ7851"/>
      <c r="GR7851"/>
      <c r="GS7851"/>
      <c r="GT7851"/>
      <c r="GU7851"/>
      <c r="GV7851"/>
      <c r="GW7851"/>
      <c r="GX7851"/>
      <c r="GY7851"/>
      <c r="GZ7851"/>
      <c r="HA7851"/>
      <c r="HB7851"/>
      <c r="HC7851"/>
      <c r="HD7851"/>
      <c r="HE7851"/>
      <c r="HF7851"/>
      <c r="HG7851"/>
      <c r="HH7851"/>
      <c r="HI7851"/>
      <c r="HJ7851"/>
      <c r="HK7851"/>
      <c r="HL7851"/>
      <c r="HM7851"/>
      <c r="HN7851"/>
      <c r="HO7851"/>
      <c r="HP7851"/>
      <c r="HQ7851"/>
      <c r="HR7851"/>
      <c r="HS7851"/>
      <c r="HT7851"/>
      <c r="HU7851"/>
      <c r="HV7851"/>
      <c r="HW7851"/>
      <c r="HX7851"/>
      <c r="HY7851"/>
      <c r="HZ7851"/>
      <c r="IA7851"/>
      <c r="IB7851"/>
      <c r="IC7851"/>
      <c r="ID7851"/>
      <c r="IE7851"/>
      <c r="IF7851"/>
      <c r="IG7851"/>
      <c r="IH7851"/>
      <c r="II7851"/>
      <c r="IJ7851"/>
      <c r="IK7851"/>
      <c r="IL7851"/>
      <c r="IM7851"/>
      <c r="IN7851"/>
      <c r="IO7851"/>
      <c r="IP7851"/>
      <c r="IQ7851"/>
    </row>
    <row r="7852" spans="1:251" ht="22.5" x14ac:dyDescent="0.25">
      <c r="A7852" s="22">
        <v>98514</v>
      </c>
      <c r="B7852" s="53" t="s">
        <v>6881</v>
      </c>
      <c r="C7852" s="24" t="s">
        <v>28</v>
      </c>
      <c r="D7852" s="61">
        <v>0</v>
      </c>
      <c r="E7852" s="60">
        <v>0</v>
      </c>
      <c r="F7852"/>
      <c r="G7852"/>
      <c r="H7852"/>
      <c r="I7852"/>
      <c r="J7852"/>
      <c r="K7852"/>
      <c r="L7852"/>
      <c r="M7852"/>
      <c r="N7852"/>
      <c r="O7852"/>
      <c r="P7852"/>
      <c r="Q7852"/>
      <c r="R7852"/>
      <c r="S7852"/>
      <c r="T7852"/>
      <c r="U7852"/>
      <c r="V7852"/>
      <c r="W7852"/>
      <c r="X7852"/>
      <c r="Y7852"/>
      <c r="Z7852"/>
      <c r="AA7852"/>
      <c r="AB7852"/>
      <c r="AC7852"/>
      <c r="AD7852"/>
      <c r="AE7852"/>
      <c r="AF7852"/>
      <c r="AG7852"/>
      <c r="AH7852"/>
      <c r="AI7852"/>
      <c r="AJ7852"/>
      <c r="AK7852"/>
      <c r="AL7852"/>
      <c r="AM7852"/>
      <c r="AN7852"/>
      <c r="AO7852"/>
      <c r="AP7852"/>
      <c r="AQ7852"/>
      <c r="AR7852"/>
      <c r="AS7852"/>
      <c r="AT7852"/>
      <c r="AU7852"/>
      <c r="AV7852"/>
      <c r="AW7852"/>
      <c r="AX7852"/>
      <c r="AY7852"/>
      <c r="AZ7852"/>
      <c r="BA7852"/>
      <c r="BB7852"/>
      <c r="BC7852"/>
      <c r="BD7852"/>
      <c r="BE7852"/>
      <c r="BF7852"/>
      <c r="BG7852"/>
      <c r="BH7852"/>
      <c r="BI7852"/>
      <c r="BJ7852"/>
      <c r="BK7852"/>
      <c r="BL7852"/>
      <c r="BM7852"/>
      <c r="BN7852"/>
      <c r="BO7852"/>
      <c r="BP7852"/>
      <c r="BQ7852"/>
      <c r="BR7852"/>
      <c r="BS7852"/>
      <c r="BT7852"/>
      <c r="BU7852"/>
      <c r="BV7852"/>
      <c r="BW7852"/>
      <c r="BX7852"/>
      <c r="BY7852"/>
      <c r="BZ7852"/>
      <c r="CA7852"/>
      <c r="CB7852"/>
      <c r="CC7852"/>
      <c r="CD7852"/>
      <c r="CE7852"/>
      <c r="CF7852"/>
      <c r="CG7852"/>
      <c r="CH7852"/>
      <c r="CI7852"/>
      <c r="CJ7852"/>
      <c r="CK7852"/>
      <c r="CL7852"/>
      <c r="CM7852"/>
      <c r="CN7852"/>
      <c r="CO7852"/>
      <c r="CP7852"/>
      <c r="CQ7852"/>
      <c r="CR7852"/>
      <c r="CS7852"/>
      <c r="CT7852"/>
      <c r="CU7852"/>
      <c r="CV7852"/>
      <c r="CW7852"/>
      <c r="CX7852"/>
      <c r="CY7852"/>
      <c r="CZ7852"/>
      <c r="DA7852"/>
      <c r="DB7852"/>
      <c r="DC7852"/>
      <c r="DD7852"/>
      <c r="DE7852"/>
      <c r="DF7852"/>
      <c r="DG7852"/>
      <c r="DH7852"/>
      <c r="DI7852"/>
      <c r="DJ7852"/>
      <c r="DK7852"/>
      <c r="DL7852"/>
      <c r="DM7852"/>
      <c r="DN7852"/>
      <c r="DO7852"/>
      <c r="DP7852"/>
      <c r="DQ7852"/>
      <c r="DR7852"/>
      <c r="DS7852"/>
      <c r="DT7852"/>
      <c r="DU7852"/>
      <c r="DV7852"/>
      <c r="DW7852"/>
      <c r="DX7852"/>
      <c r="DY7852"/>
      <c r="DZ7852"/>
      <c r="EA7852"/>
      <c r="EB7852"/>
      <c r="EC7852"/>
      <c r="ED7852"/>
      <c r="EE7852"/>
      <c r="EF7852"/>
      <c r="EG7852"/>
      <c r="EH7852"/>
      <c r="EI7852"/>
      <c r="EJ7852"/>
      <c r="EK7852"/>
      <c r="EL7852"/>
      <c r="EM7852"/>
      <c r="EN7852"/>
      <c r="EO7852"/>
      <c r="EP7852"/>
      <c r="EQ7852"/>
      <c r="ER7852"/>
      <c r="ES7852"/>
      <c r="ET7852"/>
      <c r="EU7852"/>
      <c r="EV7852"/>
      <c r="EW7852"/>
      <c r="EX7852"/>
      <c r="EY7852"/>
      <c r="EZ7852"/>
      <c r="FA7852"/>
      <c r="FB7852"/>
      <c r="FC7852"/>
      <c r="FD7852"/>
      <c r="FE7852"/>
      <c r="FF7852"/>
      <c r="FG7852"/>
      <c r="FH7852"/>
      <c r="FI7852"/>
      <c r="FJ7852"/>
      <c r="FK7852"/>
      <c r="FL7852"/>
      <c r="FM7852"/>
      <c r="FN7852"/>
      <c r="FO7852"/>
      <c r="FP7852"/>
      <c r="FQ7852"/>
      <c r="FR7852"/>
      <c r="FS7852"/>
      <c r="FT7852"/>
      <c r="FU7852"/>
      <c r="FV7852"/>
      <c r="FW7852"/>
      <c r="FX7852"/>
      <c r="FY7852"/>
      <c r="FZ7852"/>
      <c r="GA7852"/>
      <c r="GB7852"/>
      <c r="GC7852"/>
      <c r="GD7852"/>
      <c r="GE7852"/>
      <c r="GF7852"/>
      <c r="GG7852"/>
      <c r="GH7852"/>
      <c r="GI7852"/>
      <c r="GJ7852"/>
      <c r="GK7852"/>
      <c r="GL7852"/>
      <c r="GM7852"/>
      <c r="GN7852"/>
      <c r="GO7852"/>
      <c r="GP7852"/>
      <c r="GQ7852"/>
      <c r="GR7852"/>
      <c r="GS7852"/>
      <c r="GT7852"/>
      <c r="GU7852"/>
      <c r="GV7852"/>
      <c r="GW7852"/>
      <c r="GX7852"/>
      <c r="GY7852"/>
      <c r="GZ7852"/>
      <c r="HA7852"/>
      <c r="HB7852"/>
      <c r="HC7852"/>
      <c r="HD7852"/>
      <c r="HE7852"/>
      <c r="HF7852"/>
      <c r="HG7852"/>
      <c r="HH7852"/>
      <c r="HI7852"/>
      <c r="HJ7852"/>
      <c r="HK7852"/>
      <c r="HL7852"/>
      <c r="HM7852"/>
      <c r="HN7852"/>
      <c r="HO7852"/>
      <c r="HP7852"/>
      <c r="HQ7852"/>
      <c r="HR7852"/>
      <c r="HS7852"/>
      <c r="HT7852"/>
      <c r="HU7852"/>
      <c r="HV7852"/>
      <c r="HW7852"/>
      <c r="HX7852"/>
      <c r="HY7852"/>
      <c r="HZ7852"/>
      <c r="IA7852"/>
      <c r="IB7852"/>
      <c r="IC7852"/>
      <c r="ID7852"/>
      <c r="IE7852"/>
      <c r="IF7852"/>
      <c r="IG7852"/>
      <c r="IH7852"/>
      <c r="II7852"/>
      <c r="IJ7852"/>
      <c r="IK7852"/>
      <c r="IL7852"/>
      <c r="IM7852"/>
      <c r="IN7852"/>
      <c r="IO7852"/>
      <c r="IP7852"/>
      <c r="IQ7852"/>
    </row>
    <row r="7853" spans="1:251" ht="22.5" x14ac:dyDescent="0.25">
      <c r="A7853" s="22">
        <v>98515</v>
      </c>
      <c r="B7853" s="53" t="s">
        <v>6882</v>
      </c>
      <c r="C7853" s="24" t="s">
        <v>28</v>
      </c>
      <c r="D7853" s="61">
        <v>0</v>
      </c>
      <c r="E7853" s="60">
        <v>0</v>
      </c>
      <c r="F7853"/>
      <c r="G7853"/>
      <c r="H7853"/>
      <c r="I7853"/>
      <c r="J7853"/>
      <c r="K7853"/>
      <c r="L7853"/>
      <c r="M7853"/>
      <c r="N7853"/>
      <c r="O7853"/>
      <c r="P7853"/>
      <c r="Q7853"/>
      <c r="R7853"/>
      <c r="S7853"/>
      <c r="T7853"/>
      <c r="U7853"/>
      <c r="V7853"/>
      <c r="W7853"/>
      <c r="X7853"/>
      <c r="Y7853"/>
      <c r="Z7853"/>
      <c r="AA7853"/>
      <c r="AB7853"/>
      <c r="AC7853"/>
      <c r="AD7853"/>
      <c r="AE7853"/>
      <c r="AF7853"/>
      <c r="AG7853"/>
      <c r="AH7853"/>
      <c r="AI7853"/>
      <c r="AJ7853"/>
      <c r="AK7853"/>
      <c r="AL7853"/>
      <c r="AM7853"/>
      <c r="AN7853"/>
      <c r="AO7853"/>
      <c r="AP7853"/>
      <c r="AQ7853"/>
      <c r="AR7853"/>
      <c r="AS7853"/>
      <c r="AT7853"/>
      <c r="AU7853"/>
      <c r="AV7853"/>
      <c r="AW7853"/>
      <c r="AX7853"/>
      <c r="AY7853"/>
      <c r="AZ7853"/>
      <c r="BA7853"/>
      <c r="BB7853"/>
      <c r="BC7853"/>
      <c r="BD7853"/>
      <c r="BE7853"/>
      <c r="BF7853"/>
      <c r="BG7853"/>
      <c r="BH7853"/>
      <c r="BI7853"/>
      <c r="BJ7853"/>
      <c r="BK7853"/>
      <c r="BL7853"/>
      <c r="BM7853"/>
      <c r="BN7853"/>
      <c r="BO7853"/>
      <c r="BP7853"/>
      <c r="BQ7853"/>
      <c r="BR7853"/>
      <c r="BS7853"/>
      <c r="BT7853"/>
      <c r="BU7853"/>
      <c r="BV7853"/>
      <c r="BW7853"/>
      <c r="BX7853"/>
      <c r="BY7853"/>
      <c r="BZ7853"/>
      <c r="CA7853"/>
      <c r="CB7853"/>
      <c r="CC7853"/>
      <c r="CD7853"/>
      <c r="CE7853"/>
      <c r="CF7853"/>
      <c r="CG7853"/>
      <c r="CH7853"/>
      <c r="CI7853"/>
      <c r="CJ7853"/>
      <c r="CK7853"/>
      <c r="CL7853"/>
      <c r="CM7853"/>
      <c r="CN7853"/>
      <c r="CO7853"/>
      <c r="CP7853"/>
      <c r="CQ7853"/>
      <c r="CR7853"/>
      <c r="CS7853"/>
      <c r="CT7853"/>
      <c r="CU7853"/>
      <c r="CV7853"/>
      <c r="CW7853"/>
      <c r="CX7853"/>
      <c r="CY7853"/>
      <c r="CZ7853"/>
      <c r="DA7853"/>
      <c r="DB7853"/>
      <c r="DC7853"/>
      <c r="DD7853"/>
      <c r="DE7853"/>
      <c r="DF7853"/>
      <c r="DG7853"/>
      <c r="DH7853"/>
      <c r="DI7853"/>
      <c r="DJ7853"/>
      <c r="DK7853"/>
      <c r="DL7853"/>
      <c r="DM7853"/>
      <c r="DN7853"/>
      <c r="DO7853"/>
      <c r="DP7853"/>
      <c r="DQ7853"/>
      <c r="DR7853"/>
      <c r="DS7853"/>
      <c r="DT7853"/>
      <c r="DU7853"/>
      <c r="DV7853"/>
      <c r="DW7853"/>
      <c r="DX7853"/>
      <c r="DY7853"/>
      <c r="DZ7853"/>
      <c r="EA7853"/>
      <c r="EB7853"/>
      <c r="EC7853"/>
      <c r="ED7853"/>
      <c r="EE7853"/>
      <c r="EF7853"/>
      <c r="EG7853"/>
      <c r="EH7853"/>
      <c r="EI7853"/>
      <c r="EJ7853"/>
      <c r="EK7853"/>
      <c r="EL7853"/>
      <c r="EM7853"/>
      <c r="EN7853"/>
      <c r="EO7853"/>
      <c r="EP7853"/>
      <c r="EQ7853"/>
      <c r="ER7853"/>
      <c r="ES7853"/>
      <c r="ET7853"/>
      <c r="EU7853"/>
      <c r="EV7853"/>
      <c r="EW7853"/>
      <c r="EX7853"/>
      <c r="EY7853"/>
      <c r="EZ7853"/>
      <c r="FA7853"/>
      <c r="FB7853"/>
      <c r="FC7853"/>
      <c r="FD7853"/>
      <c r="FE7853"/>
      <c r="FF7853"/>
      <c r="FG7853"/>
      <c r="FH7853"/>
      <c r="FI7853"/>
      <c r="FJ7853"/>
      <c r="FK7853"/>
      <c r="FL7853"/>
      <c r="FM7853"/>
      <c r="FN7853"/>
      <c r="FO7853"/>
      <c r="FP7853"/>
      <c r="FQ7853"/>
      <c r="FR7853"/>
      <c r="FS7853"/>
      <c r="FT7853"/>
      <c r="FU7853"/>
      <c r="FV7853"/>
      <c r="FW7853"/>
      <c r="FX7853"/>
      <c r="FY7853"/>
      <c r="FZ7853"/>
      <c r="GA7853"/>
      <c r="GB7853"/>
      <c r="GC7853"/>
      <c r="GD7853"/>
      <c r="GE7853"/>
      <c r="GF7853"/>
      <c r="GG7853"/>
      <c r="GH7853"/>
      <c r="GI7853"/>
      <c r="GJ7853"/>
      <c r="GK7853"/>
      <c r="GL7853"/>
      <c r="GM7853"/>
      <c r="GN7853"/>
      <c r="GO7853"/>
      <c r="GP7853"/>
      <c r="GQ7853"/>
      <c r="GR7853"/>
      <c r="GS7853"/>
      <c r="GT7853"/>
      <c r="GU7853"/>
      <c r="GV7853"/>
      <c r="GW7853"/>
      <c r="GX7853"/>
      <c r="GY7853"/>
      <c r="GZ7853"/>
      <c r="HA7853"/>
      <c r="HB7853"/>
      <c r="HC7853"/>
      <c r="HD7853"/>
      <c r="HE7853"/>
      <c r="HF7853"/>
      <c r="HG7853"/>
      <c r="HH7853"/>
      <c r="HI7853"/>
      <c r="HJ7853"/>
      <c r="HK7853"/>
      <c r="HL7853"/>
      <c r="HM7853"/>
      <c r="HN7853"/>
      <c r="HO7853"/>
      <c r="HP7853"/>
      <c r="HQ7853"/>
      <c r="HR7853"/>
      <c r="HS7853"/>
      <c r="HT7853"/>
      <c r="HU7853"/>
      <c r="HV7853"/>
      <c r="HW7853"/>
      <c r="HX7853"/>
      <c r="HY7853"/>
      <c r="HZ7853"/>
      <c r="IA7853"/>
      <c r="IB7853"/>
      <c r="IC7853"/>
      <c r="ID7853"/>
      <c r="IE7853"/>
      <c r="IF7853"/>
      <c r="IG7853"/>
      <c r="IH7853"/>
      <c r="II7853"/>
      <c r="IJ7853"/>
      <c r="IK7853"/>
      <c r="IL7853"/>
      <c r="IM7853"/>
      <c r="IN7853"/>
      <c r="IO7853"/>
      <c r="IP7853"/>
      <c r="IQ7853"/>
    </row>
    <row r="7854" spans="1:251" ht="22.5" x14ac:dyDescent="0.25">
      <c r="A7854" s="22">
        <v>98513</v>
      </c>
      <c r="B7854" s="53" t="s">
        <v>6883</v>
      </c>
      <c r="C7854" s="24" t="s">
        <v>28</v>
      </c>
      <c r="D7854" s="61">
        <v>0</v>
      </c>
      <c r="E7854" s="60">
        <v>0</v>
      </c>
      <c r="F7854"/>
      <c r="G7854"/>
      <c r="H7854"/>
      <c r="I7854"/>
      <c r="J7854"/>
      <c r="K7854"/>
      <c r="L7854"/>
      <c r="M7854"/>
      <c r="N7854"/>
      <c r="O7854"/>
      <c r="P7854"/>
      <c r="Q7854"/>
      <c r="R7854"/>
      <c r="S7854"/>
      <c r="T7854"/>
      <c r="U7854"/>
      <c r="V7854"/>
      <c r="W7854"/>
      <c r="X7854"/>
      <c r="Y7854"/>
      <c r="Z7854"/>
      <c r="AA7854"/>
      <c r="AB7854"/>
      <c r="AC7854"/>
      <c r="AD7854"/>
      <c r="AE7854"/>
      <c r="AF7854"/>
      <c r="AG7854"/>
      <c r="AH7854"/>
      <c r="AI7854"/>
      <c r="AJ7854"/>
      <c r="AK7854"/>
      <c r="AL7854"/>
      <c r="AM7854"/>
      <c r="AN7854"/>
      <c r="AO7854"/>
      <c r="AP7854"/>
      <c r="AQ7854"/>
      <c r="AR7854"/>
      <c r="AS7854"/>
      <c r="AT7854"/>
      <c r="AU7854"/>
      <c r="AV7854"/>
      <c r="AW7854"/>
      <c r="AX7854"/>
      <c r="AY7854"/>
      <c r="AZ7854"/>
      <c r="BA7854"/>
      <c r="BB7854"/>
      <c r="BC7854"/>
      <c r="BD7854"/>
      <c r="BE7854"/>
      <c r="BF7854"/>
      <c r="BG7854"/>
      <c r="BH7854"/>
      <c r="BI7854"/>
      <c r="BJ7854"/>
      <c r="BK7854"/>
      <c r="BL7854"/>
      <c r="BM7854"/>
      <c r="BN7854"/>
      <c r="BO7854"/>
      <c r="BP7854"/>
      <c r="BQ7854"/>
      <c r="BR7854"/>
      <c r="BS7854"/>
      <c r="BT7854"/>
      <c r="BU7854"/>
      <c r="BV7854"/>
      <c r="BW7854"/>
      <c r="BX7854"/>
      <c r="BY7854"/>
      <c r="BZ7854"/>
      <c r="CA7854"/>
      <c r="CB7854"/>
      <c r="CC7854"/>
      <c r="CD7854"/>
      <c r="CE7854"/>
      <c r="CF7854"/>
      <c r="CG7854"/>
      <c r="CH7854"/>
      <c r="CI7854"/>
      <c r="CJ7854"/>
      <c r="CK7854"/>
      <c r="CL7854"/>
      <c r="CM7854"/>
      <c r="CN7854"/>
      <c r="CO7854"/>
      <c r="CP7854"/>
      <c r="CQ7854"/>
      <c r="CR7854"/>
      <c r="CS7854"/>
      <c r="CT7854"/>
      <c r="CU7854"/>
      <c r="CV7854"/>
      <c r="CW7854"/>
      <c r="CX7854"/>
      <c r="CY7854"/>
      <c r="CZ7854"/>
      <c r="DA7854"/>
      <c r="DB7854"/>
      <c r="DC7854"/>
      <c r="DD7854"/>
      <c r="DE7854"/>
      <c r="DF7854"/>
      <c r="DG7854"/>
      <c r="DH7854"/>
      <c r="DI7854"/>
      <c r="DJ7854"/>
      <c r="DK7854"/>
      <c r="DL7854"/>
      <c r="DM7854"/>
      <c r="DN7854"/>
      <c r="DO7854"/>
      <c r="DP7854"/>
      <c r="DQ7854"/>
      <c r="DR7854"/>
      <c r="DS7854"/>
      <c r="DT7854"/>
      <c r="DU7854"/>
      <c r="DV7854"/>
      <c r="DW7854"/>
      <c r="DX7854"/>
      <c r="DY7854"/>
      <c r="DZ7854"/>
      <c r="EA7854"/>
      <c r="EB7854"/>
      <c r="EC7854"/>
      <c r="ED7854"/>
      <c r="EE7854"/>
      <c r="EF7854"/>
      <c r="EG7854"/>
      <c r="EH7854"/>
      <c r="EI7854"/>
      <c r="EJ7854"/>
      <c r="EK7854"/>
      <c r="EL7854"/>
      <c r="EM7854"/>
      <c r="EN7854"/>
      <c r="EO7854"/>
      <c r="EP7854"/>
      <c r="EQ7854"/>
      <c r="ER7854"/>
      <c r="ES7854"/>
      <c r="ET7854"/>
      <c r="EU7854"/>
      <c r="EV7854"/>
      <c r="EW7854"/>
      <c r="EX7854"/>
      <c r="EY7854"/>
      <c r="EZ7854"/>
      <c r="FA7854"/>
      <c r="FB7854"/>
      <c r="FC7854"/>
      <c r="FD7854"/>
      <c r="FE7854"/>
      <c r="FF7854"/>
      <c r="FG7854"/>
      <c r="FH7854"/>
      <c r="FI7854"/>
      <c r="FJ7854"/>
      <c r="FK7854"/>
      <c r="FL7854"/>
      <c r="FM7854"/>
      <c r="FN7854"/>
      <c r="FO7854"/>
      <c r="FP7854"/>
      <c r="FQ7854"/>
      <c r="FR7854"/>
      <c r="FS7854"/>
      <c r="FT7854"/>
      <c r="FU7854"/>
      <c r="FV7854"/>
      <c r="FW7854"/>
      <c r="FX7854"/>
      <c r="FY7854"/>
      <c r="FZ7854"/>
      <c r="GA7854"/>
      <c r="GB7854"/>
      <c r="GC7854"/>
      <c r="GD7854"/>
      <c r="GE7854"/>
      <c r="GF7854"/>
      <c r="GG7854"/>
      <c r="GH7854"/>
      <c r="GI7854"/>
      <c r="GJ7854"/>
      <c r="GK7854"/>
      <c r="GL7854"/>
      <c r="GM7854"/>
      <c r="GN7854"/>
      <c r="GO7854"/>
      <c r="GP7854"/>
      <c r="GQ7854"/>
      <c r="GR7854"/>
      <c r="GS7854"/>
      <c r="GT7854"/>
      <c r="GU7854"/>
      <c r="GV7854"/>
      <c r="GW7854"/>
      <c r="GX7854"/>
      <c r="GY7854"/>
      <c r="GZ7854"/>
      <c r="HA7854"/>
      <c r="HB7854"/>
      <c r="HC7854"/>
      <c r="HD7854"/>
      <c r="HE7854"/>
      <c r="HF7854"/>
      <c r="HG7854"/>
      <c r="HH7854"/>
      <c r="HI7854"/>
      <c r="HJ7854"/>
      <c r="HK7854"/>
      <c r="HL7854"/>
      <c r="HM7854"/>
      <c r="HN7854"/>
      <c r="HO7854"/>
      <c r="HP7854"/>
      <c r="HQ7854"/>
      <c r="HR7854"/>
      <c r="HS7854"/>
      <c r="HT7854"/>
      <c r="HU7854"/>
      <c r="HV7854"/>
      <c r="HW7854"/>
      <c r="HX7854"/>
      <c r="HY7854"/>
      <c r="HZ7854"/>
      <c r="IA7854"/>
      <c r="IB7854"/>
      <c r="IC7854"/>
      <c r="ID7854"/>
      <c r="IE7854"/>
      <c r="IF7854"/>
      <c r="IG7854"/>
      <c r="IH7854"/>
      <c r="II7854"/>
      <c r="IJ7854"/>
      <c r="IK7854"/>
      <c r="IL7854"/>
      <c r="IM7854"/>
      <c r="IN7854"/>
      <c r="IO7854"/>
      <c r="IP7854"/>
      <c r="IQ7854"/>
    </row>
    <row r="7855" spans="1:251" ht="22.5" x14ac:dyDescent="0.25">
      <c r="A7855" s="22">
        <v>98511</v>
      </c>
      <c r="B7855" s="53" t="s">
        <v>5583</v>
      </c>
      <c r="C7855" s="24" t="s">
        <v>28</v>
      </c>
      <c r="D7855" s="61">
        <v>251.98</v>
      </c>
      <c r="E7855" s="60">
        <v>253.83</v>
      </c>
      <c r="F7855"/>
      <c r="G7855"/>
      <c r="H7855"/>
      <c r="I7855"/>
      <c r="J7855"/>
      <c r="K7855"/>
      <c r="L7855"/>
      <c r="M7855"/>
      <c r="N7855"/>
      <c r="O7855"/>
      <c r="P7855"/>
      <c r="Q7855"/>
      <c r="R7855"/>
      <c r="S7855"/>
      <c r="T7855"/>
      <c r="U7855"/>
      <c r="V7855"/>
      <c r="W7855"/>
      <c r="X7855"/>
      <c r="Y7855"/>
      <c r="Z7855"/>
      <c r="AA7855"/>
      <c r="AB7855"/>
      <c r="AC7855"/>
      <c r="AD7855"/>
      <c r="AE7855"/>
      <c r="AF7855"/>
      <c r="AG7855"/>
      <c r="AH7855"/>
      <c r="AI7855"/>
      <c r="AJ7855"/>
      <c r="AK7855"/>
      <c r="AL7855"/>
      <c r="AM7855"/>
      <c r="AN7855"/>
      <c r="AO7855"/>
      <c r="AP7855"/>
      <c r="AQ7855"/>
      <c r="AR7855"/>
      <c r="AS7855"/>
      <c r="AT7855"/>
      <c r="AU7855"/>
      <c r="AV7855"/>
      <c r="AW7855"/>
      <c r="AX7855"/>
      <c r="AY7855"/>
      <c r="AZ7855"/>
      <c r="BA7855"/>
      <c r="BB7855"/>
      <c r="BC7855"/>
      <c r="BD7855"/>
      <c r="BE7855"/>
      <c r="BF7855"/>
      <c r="BG7855"/>
      <c r="BH7855"/>
      <c r="BI7855"/>
      <c r="BJ7855"/>
      <c r="BK7855"/>
      <c r="BL7855"/>
      <c r="BM7855"/>
      <c r="BN7855"/>
      <c r="BO7855"/>
      <c r="BP7855"/>
      <c r="BQ7855"/>
      <c r="BR7855"/>
      <c r="BS7855"/>
      <c r="BT7855"/>
      <c r="BU7855"/>
      <c r="BV7855"/>
      <c r="BW7855"/>
      <c r="BX7855"/>
      <c r="BY7855"/>
      <c r="BZ7855"/>
      <c r="CA7855"/>
      <c r="CB7855"/>
      <c r="CC7855"/>
      <c r="CD7855"/>
      <c r="CE7855"/>
      <c r="CF7855"/>
      <c r="CG7855"/>
      <c r="CH7855"/>
      <c r="CI7855"/>
      <c r="CJ7855"/>
      <c r="CK7855"/>
      <c r="CL7855"/>
      <c r="CM7855"/>
      <c r="CN7855"/>
      <c r="CO7855"/>
      <c r="CP7855"/>
      <c r="CQ7855"/>
      <c r="CR7855"/>
      <c r="CS7855"/>
      <c r="CT7855"/>
      <c r="CU7855"/>
      <c r="CV7855"/>
      <c r="CW7855"/>
      <c r="CX7855"/>
      <c r="CY7855"/>
      <c r="CZ7855"/>
      <c r="DA7855"/>
      <c r="DB7855"/>
      <c r="DC7855"/>
      <c r="DD7855"/>
      <c r="DE7855"/>
      <c r="DF7855"/>
      <c r="DG7855"/>
      <c r="DH7855"/>
      <c r="DI7855"/>
      <c r="DJ7855"/>
      <c r="DK7855"/>
      <c r="DL7855"/>
      <c r="DM7855"/>
      <c r="DN7855"/>
      <c r="DO7855"/>
      <c r="DP7855"/>
      <c r="DQ7855"/>
      <c r="DR7855"/>
      <c r="DS7855"/>
      <c r="DT7855"/>
      <c r="DU7855"/>
      <c r="DV7855"/>
      <c r="DW7855"/>
      <c r="DX7855"/>
      <c r="DY7855"/>
      <c r="DZ7855"/>
      <c r="EA7855"/>
      <c r="EB7855"/>
      <c r="EC7855"/>
      <c r="ED7855"/>
      <c r="EE7855"/>
      <c r="EF7855"/>
      <c r="EG7855"/>
      <c r="EH7855"/>
      <c r="EI7855"/>
      <c r="EJ7855"/>
      <c r="EK7855"/>
      <c r="EL7855"/>
      <c r="EM7855"/>
      <c r="EN7855"/>
      <c r="EO7855"/>
      <c r="EP7855"/>
      <c r="EQ7855"/>
      <c r="ER7855"/>
      <c r="ES7855"/>
      <c r="ET7855"/>
      <c r="EU7855"/>
      <c r="EV7855"/>
      <c r="EW7855"/>
      <c r="EX7855"/>
      <c r="EY7855"/>
      <c r="EZ7855"/>
      <c r="FA7855"/>
      <c r="FB7855"/>
      <c r="FC7855"/>
      <c r="FD7855"/>
      <c r="FE7855"/>
      <c r="FF7855"/>
      <c r="FG7855"/>
      <c r="FH7855"/>
      <c r="FI7855"/>
      <c r="FJ7855"/>
      <c r="FK7855"/>
      <c r="FL7855"/>
      <c r="FM7855"/>
      <c r="FN7855"/>
      <c r="FO7855"/>
      <c r="FP7855"/>
      <c r="FQ7855"/>
      <c r="FR7855"/>
      <c r="FS7855"/>
      <c r="FT7855"/>
      <c r="FU7855"/>
      <c r="FV7855"/>
      <c r="FW7855"/>
      <c r="FX7855"/>
      <c r="FY7855"/>
      <c r="FZ7855"/>
      <c r="GA7855"/>
      <c r="GB7855"/>
      <c r="GC7855"/>
      <c r="GD7855"/>
      <c r="GE7855"/>
      <c r="GF7855"/>
      <c r="GG7855"/>
      <c r="GH7855"/>
      <c r="GI7855"/>
      <c r="GJ7855"/>
      <c r="GK7855"/>
      <c r="GL7855"/>
      <c r="GM7855"/>
      <c r="GN7855"/>
      <c r="GO7855"/>
      <c r="GP7855"/>
      <c r="GQ7855"/>
      <c r="GR7855"/>
      <c r="GS7855"/>
      <c r="GT7855"/>
      <c r="GU7855"/>
      <c r="GV7855"/>
      <c r="GW7855"/>
      <c r="GX7855"/>
      <c r="GY7855"/>
      <c r="GZ7855"/>
      <c r="HA7855"/>
      <c r="HB7855"/>
      <c r="HC7855"/>
      <c r="HD7855"/>
      <c r="HE7855"/>
      <c r="HF7855"/>
      <c r="HG7855"/>
      <c r="HH7855"/>
      <c r="HI7855"/>
      <c r="HJ7855"/>
      <c r="HK7855"/>
      <c r="HL7855"/>
      <c r="HM7855"/>
      <c r="HN7855"/>
      <c r="HO7855"/>
      <c r="HP7855"/>
      <c r="HQ7855"/>
      <c r="HR7855"/>
      <c r="HS7855"/>
      <c r="HT7855"/>
      <c r="HU7855"/>
      <c r="HV7855"/>
      <c r="HW7855"/>
      <c r="HX7855"/>
      <c r="HY7855"/>
      <c r="HZ7855"/>
      <c r="IA7855"/>
      <c r="IB7855"/>
      <c r="IC7855"/>
      <c r="ID7855"/>
      <c r="IE7855"/>
      <c r="IF7855"/>
      <c r="IG7855"/>
      <c r="IH7855"/>
      <c r="II7855"/>
      <c r="IJ7855"/>
      <c r="IK7855"/>
      <c r="IL7855"/>
      <c r="IM7855"/>
      <c r="IN7855"/>
      <c r="IO7855"/>
      <c r="IP7855"/>
      <c r="IQ7855"/>
    </row>
    <row r="7856" spans="1:251" ht="22.5" x14ac:dyDescent="0.25">
      <c r="A7856" s="22">
        <v>98512</v>
      </c>
      <c r="B7856" s="53" t="s">
        <v>6884</v>
      </c>
      <c r="C7856" s="24" t="s">
        <v>28</v>
      </c>
      <c r="D7856" s="61">
        <v>0</v>
      </c>
      <c r="E7856" s="60">
        <v>0</v>
      </c>
      <c r="F7856"/>
      <c r="G7856"/>
      <c r="H7856"/>
      <c r="I7856"/>
      <c r="J7856"/>
      <c r="K7856"/>
      <c r="L7856"/>
      <c r="M7856"/>
      <c r="N7856"/>
      <c r="O7856"/>
      <c r="P7856"/>
      <c r="Q7856"/>
      <c r="R7856"/>
      <c r="S7856"/>
      <c r="T7856"/>
      <c r="U7856"/>
      <c r="V7856"/>
      <c r="W7856"/>
      <c r="X7856"/>
      <c r="Y7856"/>
      <c r="Z7856"/>
      <c r="AA7856"/>
      <c r="AB7856"/>
      <c r="AC7856"/>
      <c r="AD7856"/>
      <c r="AE7856"/>
      <c r="AF7856"/>
      <c r="AG7856"/>
      <c r="AH7856"/>
      <c r="AI7856"/>
      <c r="AJ7856"/>
      <c r="AK7856"/>
      <c r="AL7856"/>
      <c r="AM7856"/>
      <c r="AN7856"/>
      <c r="AO7856"/>
      <c r="AP7856"/>
      <c r="AQ7856"/>
      <c r="AR7856"/>
      <c r="AS7856"/>
      <c r="AT7856"/>
      <c r="AU7856"/>
      <c r="AV7856"/>
      <c r="AW7856"/>
      <c r="AX7856"/>
      <c r="AY7856"/>
      <c r="AZ7856"/>
      <c r="BA7856"/>
      <c r="BB7856"/>
      <c r="BC7856"/>
      <c r="BD7856"/>
      <c r="BE7856"/>
      <c r="BF7856"/>
      <c r="BG7856"/>
      <c r="BH7856"/>
      <c r="BI7856"/>
      <c r="BJ7856"/>
      <c r="BK7856"/>
      <c r="BL7856"/>
      <c r="BM7856"/>
      <c r="BN7856"/>
      <c r="BO7856"/>
      <c r="BP7856"/>
      <c r="BQ7856"/>
      <c r="BR7856"/>
      <c r="BS7856"/>
      <c r="BT7856"/>
      <c r="BU7856"/>
      <c r="BV7856"/>
      <c r="BW7856"/>
      <c r="BX7856"/>
      <c r="BY7856"/>
      <c r="BZ7856"/>
      <c r="CA7856"/>
      <c r="CB7856"/>
      <c r="CC7856"/>
      <c r="CD7856"/>
      <c r="CE7856"/>
      <c r="CF7856"/>
      <c r="CG7856"/>
      <c r="CH7856"/>
      <c r="CI7856"/>
      <c r="CJ7856"/>
      <c r="CK7856"/>
      <c r="CL7856"/>
      <c r="CM7856"/>
      <c r="CN7856"/>
      <c r="CO7856"/>
      <c r="CP7856"/>
      <c r="CQ7856"/>
      <c r="CR7856"/>
      <c r="CS7856"/>
      <c r="CT7856"/>
      <c r="CU7856"/>
      <c r="CV7856"/>
      <c r="CW7856"/>
      <c r="CX7856"/>
      <c r="CY7856"/>
      <c r="CZ7856"/>
      <c r="DA7856"/>
      <c r="DB7856"/>
      <c r="DC7856"/>
      <c r="DD7856"/>
      <c r="DE7856"/>
      <c r="DF7856"/>
      <c r="DG7856"/>
      <c r="DH7856"/>
      <c r="DI7856"/>
      <c r="DJ7856"/>
      <c r="DK7856"/>
      <c r="DL7856"/>
      <c r="DM7856"/>
      <c r="DN7856"/>
      <c r="DO7856"/>
      <c r="DP7856"/>
      <c r="DQ7856"/>
      <c r="DR7856"/>
      <c r="DS7856"/>
      <c r="DT7856"/>
      <c r="DU7856"/>
      <c r="DV7856"/>
      <c r="DW7856"/>
      <c r="DX7856"/>
      <c r="DY7856"/>
      <c r="DZ7856"/>
      <c r="EA7856"/>
      <c r="EB7856"/>
      <c r="EC7856"/>
      <c r="ED7856"/>
      <c r="EE7856"/>
      <c r="EF7856"/>
      <c r="EG7856"/>
      <c r="EH7856"/>
      <c r="EI7856"/>
      <c r="EJ7856"/>
      <c r="EK7856"/>
      <c r="EL7856"/>
      <c r="EM7856"/>
      <c r="EN7856"/>
      <c r="EO7856"/>
      <c r="EP7856"/>
      <c r="EQ7856"/>
      <c r="ER7856"/>
      <c r="ES7856"/>
      <c r="ET7856"/>
      <c r="EU7856"/>
      <c r="EV7856"/>
      <c r="EW7856"/>
      <c r="EX7856"/>
      <c r="EY7856"/>
      <c r="EZ7856"/>
      <c r="FA7856"/>
      <c r="FB7856"/>
      <c r="FC7856"/>
      <c r="FD7856"/>
      <c r="FE7856"/>
      <c r="FF7856"/>
      <c r="FG7856"/>
      <c r="FH7856"/>
      <c r="FI7856"/>
      <c r="FJ7856"/>
      <c r="FK7856"/>
      <c r="FL7856"/>
      <c r="FM7856"/>
      <c r="FN7856"/>
      <c r="FO7856"/>
      <c r="FP7856"/>
      <c r="FQ7856"/>
      <c r="FR7856"/>
      <c r="FS7856"/>
      <c r="FT7856"/>
      <c r="FU7856"/>
      <c r="FV7856"/>
      <c r="FW7856"/>
      <c r="FX7856"/>
      <c r="FY7856"/>
      <c r="FZ7856"/>
      <c r="GA7856"/>
      <c r="GB7856"/>
      <c r="GC7856"/>
      <c r="GD7856"/>
      <c r="GE7856"/>
      <c r="GF7856"/>
      <c r="GG7856"/>
      <c r="GH7856"/>
      <c r="GI7856"/>
      <c r="GJ7856"/>
      <c r="GK7856"/>
      <c r="GL7856"/>
      <c r="GM7856"/>
      <c r="GN7856"/>
      <c r="GO7856"/>
      <c r="GP7856"/>
      <c r="GQ7856"/>
      <c r="GR7856"/>
      <c r="GS7856"/>
      <c r="GT7856"/>
      <c r="GU7856"/>
      <c r="GV7856"/>
      <c r="GW7856"/>
      <c r="GX7856"/>
      <c r="GY7856"/>
      <c r="GZ7856"/>
      <c r="HA7856"/>
      <c r="HB7856"/>
      <c r="HC7856"/>
      <c r="HD7856"/>
      <c r="HE7856"/>
      <c r="HF7856"/>
      <c r="HG7856"/>
      <c r="HH7856"/>
      <c r="HI7856"/>
      <c r="HJ7856"/>
      <c r="HK7856"/>
      <c r="HL7856"/>
      <c r="HM7856"/>
      <c r="HN7856"/>
      <c r="HO7856"/>
      <c r="HP7856"/>
      <c r="HQ7856"/>
      <c r="HR7856"/>
      <c r="HS7856"/>
      <c r="HT7856"/>
      <c r="HU7856"/>
      <c r="HV7856"/>
      <c r="HW7856"/>
      <c r="HX7856"/>
      <c r="HY7856"/>
      <c r="HZ7856"/>
      <c r="IA7856"/>
      <c r="IB7856"/>
      <c r="IC7856"/>
      <c r="ID7856"/>
      <c r="IE7856"/>
      <c r="IF7856"/>
      <c r="IG7856"/>
      <c r="IH7856"/>
      <c r="II7856"/>
      <c r="IJ7856"/>
      <c r="IK7856"/>
      <c r="IL7856"/>
      <c r="IM7856"/>
      <c r="IN7856"/>
      <c r="IO7856"/>
      <c r="IP7856"/>
      <c r="IQ7856"/>
    </row>
    <row r="7857" spans="1:5" ht="22.5" x14ac:dyDescent="0.25">
      <c r="A7857" s="22">
        <v>98510</v>
      </c>
      <c r="B7857" s="53" t="s">
        <v>5582</v>
      </c>
      <c r="C7857" s="24" t="s">
        <v>28</v>
      </c>
      <c r="D7857" s="61">
        <v>135.69</v>
      </c>
      <c r="E7857" s="60">
        <v>137.31</v>
      </c>
    </row>
    <row r="7858" spans="1:5" x14ac:dyDescent="0.25">
      <c r="A7858" s="22">
        <v>98519</v>
      </c>
      <c r="B7858" s="53" t="s">
        <v>5585</v>
      </c>
      <c r="C7858" s="24" t="s">
        <v>19</v>
      </c>
      <c r="D7858" s="61">
        <v>3.87</v>
      </c>
      <c r="E7858" s="60">
        <v>4.09</v>
      </c>
    </row>
    <row r="7859" spans="1:5" ht="22.5" x14ac:dyDescent="0.25">
      <c r="A7859" s="22">
        <v>91599</v>
      </c>
      <c r="B7859" s="53" t="s">
        <v>5916</v>
      </c>
      <c r="C7859" s="24" t="s">
        <v>87</v>
      </c>
      <c r="D7859" s="61">
        <v>7.42</v>
      </c>
      <c r="E7859" s="60">
        <v>7.44</v>
      </c>
    </row>
    <row r="7860" spans="1:5" ht="22.5" x14ac:dyDescent="0.25">
      <c r="A7860" s="22">
        <v>100065</v>
      </c>
      <c r="B7860" s="53" t="s">
        <v>6885</v>
      </c>
      <c r="C7860" s="24" t="s">
        <v>87</v>
      </c>
      <c r="D7860" s="61">
        <v>0</v>
      </c>
      <c r="E7860" s="60">
        <v>0</v>
      </c>
    </row>
    <row r="7861" spans="1:5" ht="22.5" x14ac:dyDescent="0.25">
      <c r="A7861" s="22">
        <v>100069</v>
      </c>
      <c r="B7861" s="53" t="s">
        <v>6886</v>
      </c>
      <c r="C7861" s="24" t="s">
        <v>87</v>
      </c>
      <c r="D7861" s="61">
        <v>0</v>
      </c>
      <c r="E7861" s="60">
        <v>0</v>
      </c>
    </row>
    <row r="7862" spans="1:5" ht="22.5" x14ac:dyDescent="0.25">
      <c r="A7862" s="22">
        <v>100063</v>
      </c>
      <c r="B7862" s="53" t="s">
        <v>6887</v>
      </c>
      <c r="C7862" s="24" t="s">
        <v>87</v>
      </c>
      <c r="D7862" s="61">
        <v>0</v>
      </c>
      <c r="E7862" s="60">
        <v>0</v>
      </c>
    </row>
    <row r="7863" spans="1:5" ht="22.5" x14ac:dyDescent="0.25">
      <c r="A7863" s="22">
        <v>91597</v>
      </c>
      <c r="B7863" s="53" t="s">
        <v>5914</v>
      </c>
      <c r="C7863" s="24" t="s">
        <v>87</v>
      </c>
      <c r="D7863" s="61">
        <v>7.07</v>
      </c>
      <c r="E7863" s="60">
        <v>7.09</v>
      </c>
    </row>
    <row r="7864" spans="1:5" ht="22.5" x14ac:dyDescent="0.25">
      <c r="A7864" s="22">
        <v>91598</v>
      </c>
      <c r="B7864" s="53" t="s">
        <v>5915</v>
      </c>
      <c r="C7864" s="24" t="s">
        <v>87</v>
      </c>
      <c r="D7864" s="61">
        <v>9.1199999999999992</v>
      </c>
      <c r="E7864" s="60">
        <v>9.14</v>
      </c>
    </row>
    <row r="7865" spans="1:5" ht="22.5" x14ac:dyDescent="0.25">
      <c r="A7865" s="22">
        <v>91596</v>
      </c>
      <c r="B7865" s="53" t="s">
        <v>5913</v>
      </c>
      <c r="C7865" s="24" t="s">
        <v>87</v>
      </c>
      <c r="D7865" s="61">
        <v>9.3699999999999992</v>
      </c>
      <c r="E7865" s="60">
        <v>9.39</v>
      </c>
    </row>
    <row r="7866" spans="1:5" ht="22.5" x14ac:dyDescent="0.25">
      <c r="A7866" s="22">
        <v>100064</v>
      </c>
      <c r="B7866" s="53" t="s">
        <v>5922</v>
      </c>
      <c r="C7866" s="24" t="s">
        <v>87</v>
      </c>
      <c r="D7866" s="61">
        <v>9.2899999999999991</v>
      </c>
      <c r="E7866" s="60">
        <v>9.32</v>
      </c>
    </row>
    <row r="7867" spans="1:5" ht="22.5" x14ac:dyDescent="0.25">
      <c r="A7867" s="22">
        <v>100066</v>
      </c>
      <c r="B7867" s="53" t="s">
        <v>5923</v>
      </c>
      <c r="C7867" s="24" t="s">
        <v>87</v>
      </c>
      <c r="D7867" s="61">
        <v>9.3000000000000007</v>
      </c>
      <c r="E7867" s="60">
        <v>9.32</v>
      </c>
    </row>
    <row r="7868" spans="1:5" ht="33.75" x14ac:dyDescent="0.25">
      <c r="A7868" s="22">
        <v>91603</v>
      </c>
      <c r="B7868" s="53" t="s">
        <v>5920</v>
      </c>
      <c r="C7868" s="24" t="s">
        <v>87</v>
      </c>
      <c r="D7868" s="61">
        <v>9.51</v>
      </c>
      <c r="E7868" s="60">
        <v>9.56</v>
      </c>
    </row>
    <row r="7869" spans="1:5" ht="33.75" x14ac:dyDescent="0.25">
      <c r="A7869" s="22">
        <v>100068</v>
      </c>
      <c r="B7869" s="53" t="s">
        <v>5925</v>
      </c>
      <c r="C7869" s="24" t="s">
        <v>87</v>
      </c>
      <c r="D7869" s="61">
        <v>8.16</v>
      </c>
      <c r="E7869" s="60">
        <v>8.2100000000000009</v>
      </c>
    </row>
    <row r="7870" spans="1:5" ht="22.5" x14ac:dyDescent="0.25">
      <c r="A7870" s="22">
        <v>100067</v>
      </c>
      <c r="B7870" s="53" t="s">
        <v>5924</v>
      </c>
      <c r="C7870" s="24" t="s">
        <v>87</v>
      </c>
      <c r="D7870" s="61">
        <v>11.33</v>
      </c>
      <c r="E7870" s="60">
        <v>11.53</v>
      </c>
    </row>
    <row r="7871" spans="1:5" ht="22.5" x14ac:dyDescent="0.25">
      <c r="A7871" s="22">
        <v>91601</v>
      </c>
      <c r="B7871" s="53" t="s">
        <v>5918</v>
      </c>
      <c r="C7871" s="24" t="s">
        <v>87</v>
      </c>
      <c r="D7871" s="61">
        <v>11.6</v>
      </c>
      <c r="E7871" s="60">
        <v>11.76</v>
      </c>
    </row>
    <row r="7872" spans="1:5" ht="22.5" x14ac:dyDescent="0.25">
      <c r="A7872" s="22">
        <v>91602</v>
      </c>
      <c r="B7872" s="53" t="s">
        <v>5919</v>
      </c>
      <c r="C7872" s="24" t="s">
        <v>87</v>
      </c>
      <c r="D7872" s="61">
        <v>10.7</v>
      </c>
      <c r="E7872" s="60">
        <v>10.8</v>
      </c>
    </row>
    <row r="7873" spans="1:5" ht="33.75" x14ac:dyDescent="0.25">
      <c r="A7873" s="22">
        <v>91593</v>
      </c>
      <c r="B7873" s="53" t="s">
        <v>5910</v>
      </c>
      <c r="C7873" s="24" t="s">
        <v>87</v>
      </c>
      <c r="D7873" s="61">
        <v>9.41</v>
      </c>
      <c r="E7873" s="60">
        <v>9.43</v>
      </c>
    </row>
    <row r="7874" spans="1:5" ht="33.75" x14ac:dyDescent="0.25">
      <c r="A7874" s="22">
        <v>105814</v>
      </c>
      <c r="B7874" s="53" t="s">
        <v>5926</v>
      </c>
      <c r="C7874" s="24" t="s">
        <v>87</v>
      </c>
      <c r="D7874" s="61">
        <v>9.11</v>
      </c>
      <c r="E7874" s="60">
        <v>9.1199999999999992</v>
      </c>
    </row>
    <row r="7875" spans="1:5" ht="33.75" x14ac:dyDescent="0.25">
      <c r="A7875" s="22">
        <v>91594</v>
      </c>
      <c r="B7875" s="53" t="s">
        <v>5911</v>
      </c>
      <c r="C7875" s="24" t="s">
        <v>87</v>
      </c>
      <c r="D7875" s="61">
        <v>9.43</v>
      </c>
      <c r="E7875" s="60">
        <v>9.4499999999999993</v>
      </c>
    </row>
    <row r="7876" spans="1:5" ht="33.75" x14ac:dyDescent="0.25">
      <c r="A7876" s="22">
        <v>91595</v>
      </c>
      <c r="B7876" s="53" t="s">
        <v>5912</v>
      </c>
      <c r="C7876" s="24" t="s">
        <v>87</v>
      </c>
      <c r="D7876" s="61">
        <v>9.7100000000000009</v>
      </c>
      <c r="E7876" s="60">
        <v>9.74</v>
      </c>
    </row>
    <row r="7877" spans="1:5" ht="22.5" x14ac:dyDescent="0.25">
      <c r="A7877" s="22">
        <v>105815</v>
      </c>
      <c r="B7877" s="53" t="s">
        <v>6888</v>
      </c>
      <c r="C7877" s="24" t="s">
        <v>87</v>
      </c>
      <c r="D7877" s="61">
        <v>0</v>
      </c>
      <c r="E7877" s="60">
        <v>0</v>
      </c>
    </row>
    <row r="7878" spans="1:5" ht="22.5" x14ac:dyDescent="0.25">
      <c r="A7878" s="22">
        <v>91600</v>
      </c>
      <c r="B7878" s="53" t="s">
        <v>5917</v>
      </c>
      <c r="C7878" s="24" t="s">
        <v>87</v>
      </c>
      <c r="D7878" s="61">
        <v>10.61</v>
      </c>
      <c r="E7878" s="60">
        <v>10.69</v>
      </c>
    </row>
    <row r="7879" spans="1:5" ht="45" x14ac:dyDescent="0.25">
      <c r="A7879" s="22">
        <v>99235</v>
      </c>
      <c r="B7879" s="53" t="s">
        <v>5594</v>
      </c>
      <c r="C7879" s="24" t="s">
        <v>29</v>
      </c>
      <c r="D7879" s="61">
        <v>688.69</v>
      </c>
      <c r="E7879" s="60">
        <v>689.81</v>
      </c>
    </row>
    <row r="7880" spans="1:5" ht="45" x14ac:dyDescent="0.25">
      <c r="A7880" s="22">
        <v>105539</v>
      </c>
      <c r="B7880" s="53" t="s">
        <v>6889</v>
      </c>
      <c r="C7880" s="24" t="s">
        <v>29</v>
      </c>
      <c r="D7880" s="61">
        <v>0</v>
      </c>
      <c r="E7880" s="60">
        <v>0</v>
      </c>
    </row>
    <row r="7881" spans="1:5" ht="45" x14ac:dyDescent="0.25">
      <c r="A7881" s="22">
        <v>99439</v>
      </c>
      <c r="B7881" s="53" t="s">
        <v>5603</v>
      </c>
      <c r="C7881" s="24" t="s">
        <v>29</v>
      </c>
      <c r="D7881" s="61">
        <v>758.37</v>
      </c>
      <c r="E7881" s="60">
        <v>760.16</v>
      </c>
    </row>
    <row r="7882" spans="1:5" ht="56.25" x14ac:dyDescent="0.25">
      <c r="A7882" s="22">
        <v>105540</v>
      </c>
      <c r="B7882" s="53" t="s">
        <v>6890</v>
      </c>
      <c r="C7882" s="24" t="s">
        <v>29</v>
      </c>
      <c r="D7882" s="61">
        <v>0</v>
      </c>
      <c r="E7882" s="60">
        <v>0</v>
      </c>
    </row>
    <row r="7883" spans="1:5" ht="45" x14ac:dyDescent="0.25">
      <c r="A7883" s="22">
        <v>103184</v>
      </c>
      <c r="B7883" s="53" t="s">
        <v>5605</v>
      </c>
      <c r="C7883" s="24" t="s">
        <v>29</v>
      </c>
      <c r="D7883" s="61">
        <v>709.88</v>
      </c>
      <c r="E7883" s="60">
        <v>712.26</v>
      </c>
    </row>
    <row r="7884" spans="1:5" ht="45" x14ac:dyDescent="0.25">
      <c r="A7884" s="22">
        <v>103183</v>
      </c>
      <c r="B7884" s="53" t="s">
        <v>5604</v>
      </c>
      <c r="C7884" s="24" t="s">
        <v>29</v>
      </c>
      <c r="D7884" s="61">
        <v>832.41</v>
      </c>
      <c r="E7884" s="60">
        <v>838.48</v>
      </c>
    </row>
    <row r="7885" spans="1:5" ht="45" x14ac:dyDescent="0.25">
      <c r="A7885" s="22">
        <v>99434</v>
      </c>
      <c r="B7885" s="53" t="s">
        <v>5598</v>
      </c>
      <c r="C7885" s="24" t="s">
        <v>29</v>
      </c>
      <c r="D7885" s="61">
        <v>771.61</v>
      </c>
      <c r="E7885" s="60">
        <v>773.55</v>
      </c>
    </row>
    <row r="7886" spans="1:5" ht="45" x14ac:dyDescent="0.25">
      <c r="A7886" s="22">
        <v>99431</v>
      </c>
      <c r="B7886" s="53" t="s">
        <v>5595</v>
      </c>
      <c r="C7886" s="24" t="s">
        <v>29</v>
      </c>
      <c r="D7886" s="61">
        <v>767.88</v>
      </c>
      <c r="E7886" s="60">
        <v>769.61</v>
      </c>
    </row>
    <row r="7887" spans="1:5" ht="45" x14ac:dyDescent="0.25">
      <c r="A7887" s="22">
        <v>99435</v>
      </c>
      <c r="B7887" s="53" t="s">
        <v>5599</v>
      </c>
      <c r="C7887" s="24" t="s">
        <v>29</v>
      </c>
      <c r="D7887" s="61">
        <v>753.28</v>
      </c>
      <c r="E7887" s="60">
        <v>755.04</v>
      </c>
    </row>
    <row r="7888" spans="1:5" ht="45" x14ac:dyDescent="0.25">
      <c r="A7888" s="22">
        <v>99432</v>
      </c>
      <c r="B7888" s="53" t="s">
        <v>5596</v>
      </c>
      <c r="C7888" s="24" t="s">
        <v>29</v>
      </c>
      <c r="D7888" s="61">
        <v>750.61</v>
      </c>
      <c r="E7888" s="60">
        <v>752.22</v>
      </c>
    </row>
    <row r="7889" spans="1:5" ht="45" x14ac:dyDescent="0.25">
      <c r="A7889" s="22">
        <v>99438</v>
      </c>
      <c r="B7889" s="53" t="s">
        <v>5601</v>
      </c>
      <c r="C7889" s="24" t="s">
        <v>29</v>
      </c>
      <c r="D7889" s="61">
        <v>739.27</v>
      </c>
      <c r="E7889" s="60">
        <v>741.12</v>
      </c>
    </row>
    <row r="7890" spans="1:5" ht="56.25" x14ac:dyDescent="0.25">
      <c r="A7890" s="22">
        <v>105538</v>
      </c>
      <c r="B7890" s="53" t="s">
        <v>6891</v>
      </c>
      <c r="C7890" s="24" t="s">
        <v>29</v>
      </c>
      <c r="D7890" s="61">
        <v>0</v>
      </c>
      <c r="E7890" s="60">
        <v>0</v>
      </c>
    </row>
    <row r="7891" spans="1:5" ht="45" x14ac:dyDescent="0.25">
      <c r="A7891" s="22">
        <v>99436</v>
      </c>
      <c r="B7891" s="53" t="s">
        <v>5600</v>
      </c>
      <c r="C7891" s="24" t="s">
        <v>29</v>
      </c>
      <c r="D7891" s="61">
        <v>834.94</v>
      </c>
      <c r="E7891" s="60">
        <v>838.77</v>
      </c>
    </row>
    <row r="7892" spans="1:5" ht="45" x14ac:dyDescent="0.25">
      <c r="A7892" s="22">
        <v>99437</v>
      </c>
      <c r="B7892" s="53" t="s">
        <v>5602</v>
      </c>
      <c r="C7892" s="24" t="s">
        <v>29</v>
      </c>
      <c r="D7892" s="61">
        <v>732.28</v>
      </c>
      <c r="E7892" s="60">
        <v>733.73</v>
      </c>
    </row>
    <row r="7893" spans="1:5" ht="56.25" x14ac:dyDescent="0.25">
      <c r="A7893" s="22">
        <v>105537</v>
      </c>
      <c r="B7893" s="53" t="s">
        <v>6892</v>
      </c>
      <c r="C7893" s="24" t="s">
        <v>29</v>
      </c>
      <c r="D7893" s="61">
        <v>0</v>
      </c>
      <c r="E7893" s="60">
        <v>0</v>
      </c>
    </row>
    <row r="7894" spans="1:5" ht="45" x14ac:dyDescent="0.25">
      <c r="A7894" s="22">
        <v>99433</v>
      </c>
      <c r="B7894" s="53" t="s">
        <v>5597</v>
      </c>
      <c r="C7894" s="24" t="s">
        <v>29</v>
      </c>
      <c r="D7894" s="61">
        <v>813.68</v>
      </c>
      <c r="E7894" s="60">
        <v>816.28</v>
      </c>
    </row>
    <row r="7895" spans="1:5" ht="45" x14ac:dyDescent="0.25">
      <c r="A7895" s="22">
        <v>104422</v>
      </c>
      <c r="B7895" s="53" t="s">
        <v>5968</v>
      </c>
      <c r="C7895" s="24" t="s">
        <v>19</v>
      </c>
      <c r="D7895" s="61">
        <v>11.28</v>
      </c>
      <c r="E7895" s="60">
        <v>11.63</v>
      </c>
    </row>
    <row r="7896" spans="1:5" ht="45" x14ac:dyDescent="0.25">
      <c r="A7896" s="22">
        <v>105824</v>
      </c>
      <c r="B7896" s="53" t="s">
        <v>5979</v>
      </c>
      <c r="C7896" s="24" t="s">
        <v>19</v>
      </c>
      <c r="D7896" s="61">
        <v>13.76</v>
      </c>
      <c r="E7896" s="60">
        <v>14.11</v>
      </c>
    </row>
    <row r="7897" spans="1:5" ht="45" x14ac:dyDescent="0.25">
      <c r="A7897" s="22">
        <v>105825</v>
      </c>
      <c r="B7897" s="53" t="s">
        <v>5980</v>
      </c>
      <c r="C7897" s="24" t="s">
        <v>19</v>
      </c>
      <c r="D7897" s="61">
        <v>6.67</v>
      </c>
      <c r="E7897" s="60">
        <v>7.03</v>
      </c>
    </row>
    <row r="7898" spans="1:5" ht="45" x14ac:dyDescent="0.25">
      <c r="A7898" s="22">
        <v>104421</v>
      </c>
      <c r="B7898" s="53" t="s">
        <v>5967</v>
      </c>
      <c r="C7898" s="24" t="s">
        <v>19</v>
      </c>
      <c r="D7898" s="61">
        <v>16.54</v>
      </c>
      <c r="E7898" s="60">
        <v>17.2</v>
      </c>
    </row>
    <row r="7899" spans="1:5" ht="45" x14ac:dyDescent="0.25">
      <c r="A7899" s="22">
        <v>105822</v>
      </c>
      <c r="B7899" s="53" t="s">
        <v>5977</v>
      </c>
      <c r="C7899" s="24" t="s">
        <v>19</v>
      </c>
      <c r="D7899" s="61">
        <v>19.02</v>
      </c>
      <c r="E7899" s="60">
        <v>19.68</v>
      </c>
    </row>
    <row r="7900" spans="1:5" ht="45" x14ac:dyDescent="0.25">
      <c r="A7900" s="22">
        <v>105823</v>
      </c>
      <c r="B7900" s="53" t="s">
        <v>5978</v>
      </c>
      <c r="C7900" s="24" t="s">
        <v>19</v>
      </c>
      <c r="D7900" s="61">
        <v>11.93</v>
      </c>
      <c r="E7900" s="60">
        <v>12.6</v>
      </c>
    </row>
    <row r="7901" spans="1:5" ht="45" x14ac:dyDescent="0.25">
      <c r="A7901" s="22">
        <v>104423</v>
      </c>
      <c r="B7901" s="53" t="s">
        <v>5969</v>
      </c>
      <c r="C7901" s="24" t="s">
        <v>19</v>
      </c>
      <c r="D7901" s="61">
        <v>14.97</v>
      </c>
      <c r="E7901" s="60">
        <v>15.54</v>
      </c>
    </row>
    <row r="7902" spans="1:5" ht="45" x14ac:dyDescent="0.25">
      <c r="A7902" s="22">
        <v>105826</v>
      </c>
      <c r="B7902" s="53" t="s">
        <v>5981</v>
      </c>
      <c r="C7902" s="24" t="s">
        <v>19</v>
      </c>
      <c r="D7902" s="61">
        <v>17.45</v>
      </c>
      <c r="E7902" s="60">
        <v>18.02</v>
      </c>
    </row>
    <row r="7903" spans="1:5" ht="56.25" x14ac:dyDescent="0.25">
      <c r="A7903" s="22">
        <v>105827</v>
      </c>
      <c r="B7903" s="53" t="s">
        <v>5982</v>
      </c>
      <c r="C7903" s="24" t="s">
        <v>19</v>
      </c>
      <c r="D7903" s="61">
        <v>10.36</v>
      </c>
      <c r="E7903" s="60">
        <v>10.94</v>
      </c>
    </row>
    <row r="7904" spans="1:5" ht="45" x14ac:dyDescent="0.25">
      <c r="A7904" s="22">
        <v>104425</v>
      </c>
      <c r="B7904" s="53" t="s">
        <v>5970</v>
      </c>
      <c r="C7904" s="24" t="s">
        <v>19</v>
      </c>
      <c r="D7904" s="61">
        <v>9.68</v>
      </c>
      <c r="E7904" s="60">
        <v>9.93</v>
      </c>
    </row>
    <row r="7905" spans="1:5" ht="45" x14ac:dyDescent="0.25">
      <c r="A7905" s="22">
        <v>105828</v>
      </c>
      <c r="B7905" s="53" t="s">
        <v>5983</v>
      </c>
      <c r="C7905" s="24" t="s">
        <v>19</v>
      </c>
      <c r="D7905" s="61">
        <v>12.16</v>
      </c>
      <c r="E7905" s="60">
        <v>12.41</v>
      </c>
    </row>
    <row r="7906" spans="1:5" ht="45" x14ac:dyDescent="0.25">
      <c r="A7906" s="22">
        <v>105829</v>
      </c>
      <c r="B7906" s="53" t="s">
        <v>5984</v>
      </c>
      <c r="C7906" s="24" t="s">
        <v>19</v>
      </c>
      <c r="D7906" s="61">
        <v>5.07</v>
      </c>
      <c r="E7906" s="60">
        <v>5.33</v>
      </c>
    </row>
    <row r="7907" spans="1:5" ht="45" x14ac:dyDescent="0.25">
      <c r="A7907" s="22">
        <v>91525</v>
      </c>
      <c r="B7907" s="53" t="s">
        <v>5958</v>
      </c>
      <c r="C7907" s="24" t="s">
        <v>19</v>
      </c>
      <c r="D7907" s="61">
        <v>7.83</v>
      </c>
      <c r="E7907" s="60">
        <v>8.1</v>
      </c>
    </row>
    <row r="7908" spans="1:5" ht="45" x14ac:dyDescent="0.25">
      <c r="A7908" s="22">
        <v>105818</v>
      </c>
      <c r="B7908" s="53" t="s">
        <v>5973</v>
      </c>
      <c r="C7908" s="24" t="s">
        <v>19</v>
      </c>
      <c r="D7908" s="61">
        <v>12.41</v>
      </c>
      <c r="E7908" s="60">
        <v>12.68</v>
      </c>
    </row>
    <row r="7909" spans="1:5" ht="45" x14ac:dyDescent="0.25">
      <c r="A7909" s="22">
        <v>105819</v>
      </c>
      <c r="B7909" s="53" t="s">
        <v>5974</v>
      </c>
      <c r="C7909" s="24" t="s">
        <v>19</v>
      </c>
      <c r="D7909" s="61">
        <v>5.37</v>
      </c>
      <c r="E7909" s="60">
        <v>5.64</v>
      </c>
    </row>
    <row r="7910" spans="1:5" ht="45" x14ac:dyDescent="0.25">
      <c r="A7910" s="22">
        <v>104414</v>
      </c>
      <c r="B7910" s="53" t="s">
        <v>5961</v>
      </c>
      <c r="C7910" s="24" t="s">
        <v>19</v>
      </c>
      <c r="D7910" s="61">
        <v>7.01</v>
      </c>
      <c r="E7910" s="60">
        <v>7.23</v>
      </c>
    </row>
    <row r="7911" spans="1:5" ht="45" x14ac:dyDescent="0.25">
      <c r="A7911" s="22">
        <v>105816</v>
      </c>
      <c r="B7911" s="53" t="s">
        <v>5971</v>
      </c>
      <c r="C7911" s="24" t="s">
        <v>19</v>
      </c>
      <c r="D7911" s="61">
        <v>11.59</v>
      </c>
      <c r="E7911" s="60">
        <v>11.81</v>
      </c>
    </row>
    <row r="7912" spans="1:5" ht="45" x14ac:dyDescent="0.25">
      <c r="A7912" s="22">
        <v>105817</v>
      </c>
      <c r="B7912" s="53" t="s">
        <v>5972</v>
      </c>
      <c r="C7912" s="24" t="s">
        <v>19</v>
      </c>
      <c r="D7912" s="61">
        <v>4.55</v>
      </c>
      <c r="E7912" s="60">
        <v>4.7699999999999996</v>
      </c>
    </row>
    <row r="7913" spans="1:5" ht="45" x14ac:dyDescent="0.25">
      <c r="A7913" s="22">
        <v>104415</v>
      </c>
      <c r="B7913" s="53" t="s">
        <v>5962</v>
      </c>
      <c r="C7913" s="24" t="s">
        <v>19</v>
      </c>
      <c r="D7913" s="61">
        <v>12.18</v>
      </c>
      <c r="E7913" s="60">
        <v>12.71</v>
      </c>
    </row>
    <row r="7914" spans="1:5" ht="45" x14ac:dyDescent="0.25">
      <c r="A7914" s="22">
        <v>105820</v>
      </c>
      <c r="B7914" s="53" t="s">
        <v>5975</v>
      </c>
      <c r="C7914" s="24" t="s">
        <v>19</v>
      </c>
      <c r="D7914" s="61">
        <v>16.760000000000002</v>
      </c>
      <c r="E7914" s="60">
        <v>17.29</v>
      </c>
    </row>
    <row r="7915" spans="1:5" ht="45" x14ac:dyDescent="0.25">
      <c r="A7915" s="22">
        <v>105821</v>
      </c>
      <c r="B7915" s="53" t="s">
        <v>5976</v>
      </c>
      <c r="C7915" s="24" t="s">
        <v>19</v>
      </c>
      <c r="D7915" s="61">
        <v>9.7200000000000006</v>
      </c>
      <c r="E7915" s="60">
        <v>10.25</v>
      </c>
    </row>
    <row r="7916" spans="1:5" ht="45" x14ac:dyDescent="0.25">
      <c r="A7916" s="22">
        <v>104418</v>
      </c>
      <c r="B7916" s="53" t="s">
        <v>5965</v>
      </c>
      <c r="C7916" s="24" t="s">
        <v>19</v>
      </c>
      <c r="D7916" s="61">
        <v>2.71</v>
      </c>
      <c r="E7916" s="60">
        <v>2.86</v>
      </c>
    </row>
    <row r="7917" spans="1:5" ht="45" x14ac:dyDescent="0.25">
      <c r="A7917" s="22">
        <v>91515</v>
      </c>
      <c r="B7917" s="53" t="s">
        <v>5954</v>
      </c>
      <c r="C7917" s="24" t="s">
        <v>19</v>
      </c>
      <c r="D7917" s="61">
        <v>4.92</v>
      </c>
      <c r="E7917" s="60">
        <v>5.19</v>
      </c>
    </row>
    <row r="7918" spans="1:5" ht="45" x14ac:dyDescent="0.25">
      <c r="A7918" s="22">
        <v>104419</v>
      </c>
      <c r="B7918" s="53" t="s">
        <v>5966</v>
      </c>
      <c r="C7918" s="24" t="s">
        <v>19</v>
      </c>
      <c r="D7918" s="61">
        <v>4.2699999999999996</v>
      </c>
      <c r="E7918" s="60">
        <v>4.5</v>
      </c>
    </row>
    <row r="7919" spans="1:5" ht="45" x14ac:dyDescent="0.25">
      <c r="A7919" s="22">
        <v>91519</v>
      </c>
      <c r="B7919" s="53" t="s">
        <v>5955</v>
      </c>
      <c r="C7919" s="24" t="s">
        <v>19</v>
      </c>
      <c r="D7919" s="61">
        <v>2.09</v>
      </c>
      <c r="E7919" s="60">
        <v>2.2000000000000002</v>
      </c>
    </row>
    <row r="7920" spans="1:5" ht="45" x14ac:dyDescent="0.25">
      <c r="A7920" s="22">
        <v>91520</v>
      </c>
      <c r="B7920" s="53" t="s">
        <v>5956</v>
      </c>
      <c r="C7920" s="24" t="s">
        <v>19</v>
      </c>
      <c r="D7920" s="61">
        <v>2.08</v>
      </c>
      <c r="E7920" s="60">
        <v>2.19</v>
      </c>
    </row>
    <row r="7921" spans="1:5" ht="45" x14ac:dyDescent="0.25">
      <c r="A7921" s="22">
        <v>104416</v>
      </c>
      <c r="B7921" s="53" t="s">
        <v>5963</v>
      </c>
      <c r="C7921" s="24" t="s">
        <v>19</v>
      </c>
      <c r="D7921" s="61">
        <v>1.72</v>
      </c>
      <c r="E7921" s="60">
        <v>1.82</v>
      </c>
    </row>
    <row r="7922" spans="1:5" ht="45" x14ac:dyDescent="0.25">
      <c r="A7922" s="22">
        <v>104417</v>
      </c>
      <c r="B7922" s="53" t="s">
        <v>5964</v>
      </c>
      <c r="C7922" s="24" t="s">
        <v>19</v>
      </c>
      <c r="D7922" s="61">
        <v>3.86</v>
      </c>
      <c r="E7922" s="60">
        <v>4.08</v>
      </c>
    </row>
    <row r="7923" spans="1:5" ht="33.75" x14ac:dyDescent="0.25">
      <c r="A7923" s="22">
        <v>91522</v>
      </c>
      <c r="B7923" s="53" t="s">
        <v>5957</v>
      </c>
      <c r="C7923" s="24" t="s">
        <v>19</v>
      </c>
      <c r="D7923" s="61">
        <v>3.47</v>
      </c>
      <c r="E7923" s="60">
        <v>3.67</v>
      </c>
    </row>
    <row r="7924" spans="1:5" ht="45" x14ac:dyDescent="0.25">
      <c r="A7924" s="22">
        <v>104412</v>
      </c>
      <c r="B7924" s="53" t="s">
        <v>5959</v>
      </c>
      <c r="C7924" s="24" t="s">
        <v>19</v>
      </c>
      <c r="D7924" s="61">
        <v>3.12</v>
      </c>
      <c r="E7924" s="60">
        <v>3.3</v>
      </c>
    </row>
    <row r="7925" spans="1:5" ht="45" x14ac:dyDescent="0.25">
      <c r="A7925" s="22">
        <v>104413</v>
      </c>
      <c r="B7925" s="53" t="s">
        <v>5960</v>
      </c>
      <c r="C7925" s="24" t="s">
        <v>19</v>
      </c>
      <c r="D7925" s="61">
        <v>5.28</v>
      </c>
      <c r="E7925" s="60">
        <v>5.59</v>
      </c>
    </row>
    <row r="7926" spans="1:5" ht="22.5" x14ac:dyDescent="0.25">
      <c r="A7926" s="22">
        <v>102569</v>
      </c>
      <c r="B7926" s="53" t="s">
        <v>6893</v>
      </c>
      <c r="C7926" s="24" t="s">
        <v>19</v>
      </c>
      <c r="D7926" s="61">
        <v>0</v>
      </c>
      <c r="E7926" s="60">
        <v>0</v>
      </c>
    </row>
    <row r="7927" spans="1:5" ht="33.75" x14ac:dyDescent="0.25">
      <c r="A7927" s="22">
        <v>102574</v>
      </c>
      <c r="B7927" s="53" t="s">
        <v>6894</v>
      </c>
      <c r="C7927" s="24" t="s">
        <v>19</v>
      </c>
      <c r="D7927" s="61">
        <v>0</v>
      </c>
      <c r="E7927" s="60">
        <v>0</v>
      </c>
    </row>
    <row r="7928" spans="1:5" ht="33.75" x14ac:dyDescent="0.25">
      <c r="A7928" s="22">
        <v>102573</v>
      </c>
      <c r="B7928" s="53" t="s">
        <v>6895</v>
      </c>
      <c r="C7928" s="24" t="s">
        <v>19</v>
      </c>
      <c r="D7928" s="61">
        <v>0</v>
      </c>
      <c r="E7928" s="60">
        <v>0</v>
      </c>
    </row>
    <row r="7929" spans="1:5" ht="33.75" x14ac:dyDescent="0.25">
      <c r="A7929" s="22">
        <v>102577</v>
      </c>
      <c r="B7929" s="53" t="s">
        <v>6896</v>
      </c>
      <c r="C7929" s="24" t="s">
        <v>19</v>
      </c>
      <c r="D7929" s="61">
        <v>0</v>
      </c>
      <c r="E7929" s="60">
        <v>0</v>
      </c>
    </row>
    <row r="7930" spans="1:5" ht="33.75" x14ac:dyDescent="0.25">
      <c r="A7930" s="22">
        <v>102576</v>
      </c>
      <c r="B7930" s="53" t="s">
        <v>6897</v>
      </c>
      <c r="C7930" s="24" t="s">
        <v>19</v>
      </c>
      <c r="D7930" s="61">
        <v>0</v>
      </c>
      <c r="E7930" s="60">
        <v>0</v>
      </c>
    </row>
    <row r="7931" spans="1:5" ht="33.75" x14ac:dyDescent="0.25">
      <c r="A7931" s="22">
        <v>103083</v>
      </c>
      <c r="B7931" s="53" t="s">
        <v>6898</v>
      </c>
      <c r="C7931" s="24" t="s">
        <v>19</v>
      </c>
      <c r="D7931" s="61">
        <v>0</v>
      </c>
      <c r="E7931" s="60">
        <v>0</v>
      </c>
    </row>
    <row r="7932" spans="1:5" ht="33.75" x14ac:dyDescent="0.25">
      <c r="A7932" s="22">
        <v>103081</v>
      </c>
      <c r="B7932" s="53" t="s">
        <v>6899</v>
      </c>
      <c r="C7932" s="24" t="s">
        <v>19</v>
      </c>
      <c r="D7932" s="61">
        <v>0</v>
      </c>
      <c r="E7932" s="60">
        <v>0</v>
      </c>
    </row>
    <row r="7933" spans="1:5" ht="33.75" x14ac:dyDescent="0.25">
      <c r="A7933" s="22">
        <v>103082</v>
      </c>
      <c r="B7933" s="53" t="s">
        <v>6900</v>
      </c>
      <c r="C7933" s="24" t="s">
        <v>19</v>
      </c>
      <c r="D7933" s="61">
        <v>0</v>
      </c>
      <c r="E7933" s="60">
        <v>0</v>
      </c>
    </row>
    <row r="7934" spans="1:5" ht="33.75" x14ac:dyDescent="0.25">
      <c r="A7934" s="22">
        <v>103086</v>
      </c>
      <c r="B7934" s="53" t="s">
        <v>6901</v>
      </c>
      <c r="C7934" s="24" t="s">
        <v>19</v>
      </c>
      <c r="D7934" s="61">
        <v>0</v>
      </c>
      <c r="E7934" s="60">
        <v>0</v>
      </c>
    </row>
    <row r="7935" spans="1:5" ht="33.75" x14ac:dyDescent="0.25">
      <c r="A7935" s="22">
        <v>103085</v>
      </c>
      <c r="B7935" s="53" t="s">
        <v>6902</v>
      </c>
      <c r="C7935" s="24" t="s">
        <v>19</v>
      </c>
      <c r="D7935" s="61">
        <v>0</v>
      </c>
      <c r="E7935" s="60">
        <v>0</v>
      </c>
    </row>
    <row r="7936" spans="1:5" ht="22.5" x14ac:dyDescent="0.25">
      <c r="A7936" s="22">
        <v>104726</v>
      </c>
      <c r="B7936" s="53" t="s">
        <v>6903</v>
      </c>
      <c r="C7936" s="24" t="s">
        <v>19</v>
      </c>
      <c r="D7936" s="61">
        <v>0</v>
      </c>
      <c r="E7936" s="60">
        <v>0</v>
      </c>
    </row>
    <row r="7937" spans="1:5" ht="22.5" x14ac:dyDescent="0.25">
      <c r="A7937" s="22">
        <v>104725</v>
      </c>
      <c r="B7937" s="53" t="s">
        <v>6904</v>
      </c>
      <c r="C7937" s="24" t="s">
        <v>19</v>
      </c>
      <c r="D7937" s="61">
        <v>0</v>
      </c>
      <c r="E7937" s="60">
        <v>0</v>
      </c>
    </row>
    <row r="7938" spans="1:5" ht="22.5" x14ac:dyDescent="0.25">
      <c r="A7938" s="22">
        <v>96374</v>
      </c>
      <c r="B7938" s="53" t="s">
        <v>4205</v>
      </c>
      <c r="C7938" s="24" t="s">
        <v>25</v>
      </c>
      <c r="D7938" s="61">
        <v>32.76</v>
      </c>
      <c r="E7938" s="60">
        <v>32.9</v>
      </c>
    </row>
    <row r="7939" spans="1:5" ht="22.5" x14ac:dyDescent="0.25">
      <c r="A7939" s="22">
        <v>96373</v>
      </c>
      <c r="B7939" s="53" t="s">
        <v>4204</v>
      </c>
      <c r="C7939" s="24" t="s">
        <v>25</v>
      </c>
      <c r="D7939" s="61">
        <v>12.25</v>
      </c>
      <c r="E7939" s="60">
        <v>12.37</v>
      </c>
    </row>
    <row r="7940" spans="1:5" ht="33.75" x14ac:dyDescent="0.25">
      <c r="A7940" s="22">
        <v>96368</v>
      </c>
      <c r="B7940" s="53" t="s">
        <v>4200</v>
      </c>
      <c r="C7940" s="24" t="s">
        <v>19</v>
      </c>
      <c r="D7940" s="61">
        <v>169.9</v>
      </c>
      <c r="E7940" s="60">
        <v>171.22</v>
      </c>
    </row>
    <row r="7941" spans="1:5" ht="33.75" x14ac:dyDescent="0.25">
      <c r="A7941" s="22">
        <v>96364</v>
      </c>
      <c r="B7941" s="53" t="s">
        <v>4197</v>
      </c>
      <c r="C7941" s="24" t="s">
        <v>19</v>
      </c>
      <c r="D7941" s="61">
        <v>143.19</v>
      </c>
      <c r="E7941" s="60">
        <v>144.37</v>
      </c>
    </row>
    <row r="7942" spans="1:5" ht="45" x14ac:dyDescent="0.25">
      <c r="A7942" s="22">
        <v>96369</v>
      </c>
      <c r="B7942" s="53" t="s">
        <v>4201</v>
      </c>
      <c r="C7942" s="24" t="s">
        <v>19</v>
      </c>
      <c r="D7942" s="61">
        <v>192.07</v>
      </c>
      <c r="E7942" s="60">
        <v>193.63</v>
      </c>
    </row>
    <row r="7943" spans="1:5" ht="45" x14ac:dyDescent="0.25">
      <c r="A7943" s="22">
        <v>104723</v>
      </c>
      <c r="B7943" s="53" t="s">
        <v>4211</v>
      </c>
      <c r="C7943" s="24" t="s">
        <v>19</v>
      </c>
      <c r="D7943" s="61">
        <v>231.09</v>
      </c>
      <c r="E7943" s="60">
        <v>233.17</v>
      </c>
    </row>
    <row r="7944" spans="1:5" ht="45" x14ac:dyDescent="0.25">
      <c r="A7944" s="22">
        <v>96367</v>
      </c>
      <c r="B7944" s="53" t="s">
        <v>4199</v>
      </c>
      <c r="C7944" s="24" t="s">
        <v>19</v>
      </c>
      <c r="D7944" s="61">
        <v>154.19999999999999</v>
      </c>
      <c r="E7944" s="60">
        <v>155.55000000000001</v>
      </c>
    </row>
    <row r="7945" spans="1:5" ht="45" x14ac:dyDescent="0.25">
      <c r="A7945" s="22">
        <v>104722</v>
      </c>
      <c r="B7945" s="53" t="s">
        <v>4210</v>
      </c>
      <c r="C7945" s="24" t="s">
        <v>19</v>
      </c>
      <c r="D7945" s="61">
        <v>176.14</v>
      </c>
      <c r="E7945" s="60">
        <v>177.87</v>
      </c>
    </row>
    <row r="7946" spans="1:5" ht="33.75" x14ac:dyDescent="0.25">
      <c r="A7946" s="22">
        <v>96366</v>
      </c>
      <c r="B7946" s="53" t="s">
        <v>4198</v>
      </c>
      <c r="C7946" s="24" t="s">
        <v>19</v>
      </c>
      <c r="D7946" s="61">
        <v>142.05000000000001</v>
      </c>
      <c r="E7946" s="60">
        <v>143.22999999999999</v>
      </c>
    </row>
    <row r="7947" spans="1:5" ht="45" x14ac:dyDescent="0.25">
      <c r="A7947" s="22">
        <v>96361</v>
      </c>
      <c r="B7947" s="53" t="s">
        <v>4194</v>
      </c>
      <c r="C7947" s="24" t="s">
        <v>19</v>
      </c>
      <c r="D7947" s="61">
        <v>137.66</v>
      </c>
      <c r="E7947" s="60">
        <v>138.86000000000001</v>
      </c>
    </row>
    <row r="7948" spans="1:5" ht="45" x14ac:dyDescent="0.25">
      <c r="A7948" s="22">
        <v>104719</v>
      </c>
      <c r="B7948" s="53" t="s">
        <v>4207</v>
      </c>
      <c r="C7948" s="24" t="s">
        <v>19</v>
      </c>
      <c r="D7948" s="61">
        <v>174.63</v>
      </c>
      <c r="E7948" s="60">
        <v>176.22</v>
      </c>
    </row>
    <row r="7949" spans="1:5" ht="33.75" x14ac:dyDescent="0.25">
      <c r="A7949" s="22">
        <v>96360</v>
      </c>
      <c r="B7949" s="53" t="s">
        <v>4193</v>
      </c>
      <c r="C7949" s="24" t="s">
        <v>19</v>
      </c>
      <c r="D7949" s="61">
        <v>116.53</v>
      </c>
      <c r="E7949" s="60">
        <v>117.55</v>
      </c>
    </row>
    <row r="7950" spans="1:5" ht="45" x14ac:dyDescent="0.25">
      <c r="A7950" s="22">
        <v>96359</v>
      </c>
      <c r="B7950" s="53" t="s">
        <v>4192</v>
      </c>
      <c r="C7950" s="24" t="s">
        <v>19</v>
      </c>
      <c r="D7950" s="61">
        <v>99.82</v>
      </c>
      <c r="E7950" s="60">
        <v>100.8</v>
      </c>
    </row>
    <row r="7951" spans="1:5" ht="45" x14ac:dyDescent="0.25">
      <c r="A7951" s="22">
        <v>104718</v>
      </c>
      <c r="B7951" s="53" t="s">
        <v>4206</v>
      </c>
      <c r="C7951" s="24" t="s">
        <v>19</v>
      </c>
      <c r="D7951" s="61">
        <v>119.67</v>
      </c>
      <c r="E7951" s="60">
        <v>120.91</v>
      </c>
    </row>
    <row r="7952" spans="1:5" ht="33.75" x14ac:dyDescent="0.25">
      <c r="A7952" s="22">
        <v>96358</v>
      </c>
      <c r="B7952" s="53" t="s">
        <v>4191</v>
      </c>
      <c r="C7952" s="24" t="s">
        <v>19</v>
      </c>
      <c r="D7952" s="61">
        <v>88.71</v>
      </c>
      <c r="E7952" s="60">
        <v>89.58</v>
      </c>
    </row>
    <row r="7953" spans="1:5" ht="45" x14ac:dyDescent="0.25">
      <c r="A7953" s="22">
        <v>96371</v>
      </c>
      <c r="B7953" s="53" t="s">
        <v>4203</v>
      </c>
      <c r="C7953" s="24" t="s">
        <v>19</v>
      </c>
      <c r="D7953" s="61">
        <v>69.92</v>
      </c>
      <c r="E7953" s="60">
        <v>70.58</v>
      </c>
    </row>
    <row r="7954" spans="1:5" ht="45" x14ac:dyDescent="0.25">
      <c r="A7954" s="22">
        <v>104724</v>
      </c>
      <c r="B7954" s="53" t="s">
        <v>4212</v>
      </c>
      <c r="C7954" s="24" t="s">
        <v>19</v>
      </c>
      <c r="D7954" s="61">
        <v>88.72</v>
      </c>
      <c r="E7954" s="60">
        <v>89.59</v>
      </c>
    </row>
    <row r="7955" spans="1:5" ht="33.75" x14ac:dyDescent="0.25">
      <c r="A7955" s="22">
        <v>96370</v>
      </c>
      <c r="B7955" s="53" t="s">
        <v>4202</v>
      </c>
      <c r="C7955" s="24" t="s">
        <v>19</v>
      </c>
      <c r="D7955" s="61">
        <v>59.37</v>
      </c>
      <c r="E7955" s="60">
        <v>59.93</v>
      </c>
    </row>
    <row r="7956" spans="1:5" ht="45" x14ac:dyDescent="0.25">
      <c r="A7956" s="22">
        <v>96365</v>
      </c>
      <c r="B7956" s="53" t="s">
        <v>12783</v>
      </c>
      <c r="C7956" s="24" t="s">
        <v>19</v>
      </c>
      <c r="D7956" s="61">
        <v>164.87</v>
      </c>
      <c r="E7956" s="60">
        <v>166.25</v>
      </c>
    </row>
    <row r="7957" spans="1:5" ht="45" x14ac:dyDescent="0.25">
      <c r="A7957" s="22">
        <v>104721</v>
      </c>
      <c r="B7957" s="53" t="s">
        <v>4209</v>
      </c>
      <c r="C7957" s="24" t="s">
        <v>19</v>
      </c>
      <c r="D7957" s="61">
        <v>202.86</v>
      </c>
      <c r="E7957" s="60">
        <v>204.69</v>
      </c>
    </row>
    <row r="7958" spans="1:5" ht="45" x14ac:dyDescent="0.25">
      <c r="A7958" s="22">
        <v>96363</v>
      </c>
      <c r="B7958" s="53" t="s">
        <v>4196</v>
      </c>
      <c r="C7958" s="24" t="s">
        <v>19</v>
      </c>
      <c r="D7958" s="61">
        <v>127</v>
      </c>
      <c r="E7958" s="60">
        <v>128.18</v>
      </c>
    </row>
    <row r="7959" spans="1:5" ht="45" x14ac:dyDescent="0.25">
      <c r="A7959" s="22">
        <v>104720</v>
      </c>
      <c r="B7959" s="53" t="s">
        <v>4208</v>
      </c>
      <c r="C7959" s="24" t="s">
        <v>19</v>
      </c>
      <c r="D7959" s="61">
        <v>147.88999999999999</v>
      </c>
      <c r="E7959" s="60">
        <v>149.38999999999999</v>
      </c>
    </row>
    <row r="7960" spans="1:5" ht="45" x14ac:dyDescent="0.25">
      <c r="A7960" s="22">
        <v>96362</v>
      </c>
      <c r="B7960" s="53" t="s">
        <v>4195</v>
      </c>
      <c r="C7960" s="24" t="s">
        <v>19</v>
      </c>
      <c r="D7960" s="61">
        <v>115.38</v>
      </c>
      <c r="E7960" s="60">
        <v>116.4</v>
      </c>
    </row>
    <row r="7961" spans="1:5" ht="45" x14ac:dyDescent="0.25">
      <c r="A7961" s="22">
        <v>103191</v>
      </c>
      <c r="B7961" s="53" t="s">
        <v>3221</v>
      </c>
      <c r="C7961" s="24" t="s">
        <v>28</v>
      </c>
      <c r="D7961" s="61">
        <v>2388.84</v>
      </c>
      <c r="E7961" s="60">
        <v>2393.29</v>
      </c>
    </row>
    <row r="7962" spans="1:5" ht="45" x14ac:dyDescent="0.25">
      <c r="A7962" s="22">
        <v>103206</v>
      </c>
      <c r="B7962" s="53" t="s">
        <v>3227</v>
      </c>
      <c r="C7962" s="24" t="s">
        <v>28</v>
      </c>
      <c r="D7962" s="61">
        <v>2398.61</v>
      </c>
      <c r="E7962" s="60">
        <v>2404.3200000000002</v>
      </c>
    </row>
    <row r="7963" spans="1:5" ht="33.75" x14ac:dyDescent="0.25">
      <c r="A7963" s="22">
        <v>103211</v>
      </c>
      <c r="B7963" s="53" t="s">
        <v>6905</v>
      </c>
      <c r="C7963" s="24" t="s">
        <v>28</v>
      </c>
      <c r="D7963" s="61">
        <v>0</v>
      </c>
      <c r="E7963" s="60">
        <v>0</v>
      </c>
    </row>
    <row r="7964" spans="1:5" ht="22.5" x14ac:dyDescent="0.25">
      <c r="A7964" s="22">
        <v>103196</v>
      </c>
      <c r="B7964" s="53" t="s">
        <v>6906</v>
      </c>
      <c r="C7964" s="24" t="s">
        <v>28</v>
      </c>
      <c r="D7964" s="61">
        <v>0</v>
      </c>
      <c r="E7964" s="60">
        <v>0</v>
      </c>
    </row>
    <row r="7965" spans="1:5" ht="33.75" x14ac:dyDescent="0.25">
      <c r="A7965" s="22">
        <v>103212</v>
      </c>
      <c r="B7965" s="53" t="s">
        <v>6907</v>
      </c>
      <c r="C7965" s="24" t="s">
        <v>28</v>
      </c>
      <c r="D7965" s="61">
        <v>0</v>
      </c>
      <c r="E7965" s="60">
        <v>0</v>
      </c>
    </row>
    <row r="7966" spans="1:5" ht="22.5" x14ac:dyDescent="0.25">
      <c r="A7966" s="22">
        <v>103197</v>
      </c>
      <c r="B7966" s="53" t="s">
        <v>6908</v>
      </c>
      <c r="C7966" s="24" t="s">
        <v>28</v>
      </c>
      <c r="D7966" s="61">
        <v>0</v>
      </c>
      <c r="E7966" s="60">
        <v>0</v>
      </c>
    </row>
    <row r="7967" spans="1:5" ht="33.75" x14ac:dyDescent="0.25">
      <c r="A7967" s="22">
        <v>103217</v>
      </c>
      <c r="B7967" s="53" t="s">
        <v>6909</v>
      </c>
      <c r="C7967" s="24" t="s">
        <v>28</v>
      </c>
      <c r="D7967" s="61">
        <v>0</v>
      </c>
      <c r="E7967" s="60">
        <v>0</v>
      </c>
    </row>
    <row r="7968" spans="1:5" ht="33.75" x14ac:dyDescent="0.25">
      <c r="A7968" s="22">
        <v>103202</v>
      </c>
      <c r="B7968" s="53" t="s">
        <v>6910</v>
      </c>
      <c r="C7968" s="24" t="s">
        <v>28</v>
      </c>
      <c r="D7968" s="61">
        <v>0</v>
      </c>
      <c r="E7968" s="60">
        <v>0</v>
      </c>
    </row>
    <row r="7969" spans="1:5" ht="22.5" x14ac:dyDescent="0.25">
      <c r="A7969" s="22">
        <v>103215</v>
      </c>
      <c r="B7969" s="53" t="s">
        <v>6911</v>
      </c>
      <c r="C7969" s="24" t="s">
        <v>28</v>
      </c>
      <c r="D7969" s="61">
        <v>0</v>
      </c>
      <c r="E7969" s="60">
        <v>0</v>
      </c>
    </row>
    <row r="7970" spans="1:5" ht="22.5" x14ac:dyDescent="0.25">
      <c r="A7970" s="22">
        <v>103200</v>
      </c>
      <c r="B7970" s="53" t="s">
        <v>6912</v>
      </c>
      <c r="C7970" s="24" t="s">
        <v>28</v>
      </c>
      <c r="D7970" s="61">
        <v>0</v>
      </c>
      <c r="E7970" s="60">
        <v>0</v>
      </c>
    </row>
    <row r="7971" spans="1:5" ht="33.75" x14ac:dyDescent="0.25">
      <c r="A7971" s="22">
        <v>103216</v>
      </c>
      <c r="B7971" s="53" t="s">
        <v>6913</v>
      </c>
      <c r="C7971" s="24" t="s">
        <v>28</v>
      </c>
      <c r="D7971" s="61">
        <v>0</v>
      </c>
      <c r="E7971" s="60">
        <v>0</v>
      </c>
    </row>
    <row r="7972" spans="1:5" ht="22.5" x14ac:dyDescent="0.25">
      <c r="A7972" s="22">
        <v>103201</v>
      </c>
      <c r="B7972" s="53" t="s">
        <v>6914</v>
      </c>
      <c r="C7972" s="24" t="s">
        <v>28</v>
      </c>
      <c r="D7972" s="61">
        <v>0</v>
      </c>
      <c r="E7972" s="60">
        <v>0</v>
      </c>
    </row>
    <row r="7973" spans="1:5" ht="45" x14ac:dyDescent="0.25">
      <c r="A7973" s="22">
        <v>103185</v>
      </c>
      <c r="B7973" s="53" t="s">
        <v>3215</v>
      </c>
      <c r="C7973" s="24" t="s">
        <v>28</v>
      </c>
      <c r="D7973" s="61">
        <v>6158.47</v>
      </c>
      <c r="E7973" s="60">
        <v>6166.26</v>
      </c>
    </row>
    <row r="7974" spans="1:5" ht="33.75" x14ac:dyDescent="0.25">
      <c r="A7974" s="22">
        <v>103218</v>
      </c>
      <c r="B7974" s="53" t="s">
        <v>6915</v>
      </c>
      <c r="C7974" s="24" t="s">
        <v>28</v>
      </c>
      <c r="D7974" s="61">
        <v>0</v>
      </c>
      <c r="E7974" s="60">
        <v>0</v>
      </c>
    </row>
    <row r="7975" spans="1:5" ht="22.5" x14ac:dyDescent="0.25">
      <c r="A7975" s="22">
        <v>103203</v>
      </c>
      <c r="B7975" s="53" t="s">
        <v>6916</v>
      </c>
      <c r="C7975" s="24" t="s">
        <v>28</v>
      </c>
      <c r="D7975" s="61">
        <v>0</v>
      </c>
      <c r="E7975" s="60">
        <v>0</v>
      </c>
    </row>
    <row r="7976" spans="1:5" ht="22.5" x14ac:dyDescent="0.25">
      <c r="A7976" s="22">
        <v>103213</v>
      </c>
      <c r="B7976" s="53" t="s">
        <v>6917</v>
      </c>
      <c r="C7976" s="24" t="s">
        <v>28</v>
      </c>
      <c r="D7976" s="61">
        <v>0</v>
      </c>
      <c r="E7976" s="60">
        <v>0</v>
      </c>
    </row>
    <row r="7977" spans="1:5" ht="22.5" x14ac:dyDescent="0.25">
      <c r="A7977" s="22">
        <v>103198</v>
      </c>
      <c r="B7977" s="53" t="s">
        <v>6918</v>
      </c>
      <c r="C7977" s="24" t="s">
        <v>28</v>
      </c>
      <c r="D7977" s="61">
        <v>0</v>
      </c>
      <c r="E7977" s="60">
        <v>0</v>
      </c>
    </row>
    <row r="7978" spans="1:5" ht="33.75" x14ac:dyDescent="0.25">
      <c r="A7978" s="22">
        <v>103214</v>
      </c>
      <c r="B7978" s="53" t="s">
        <v>6919</v>
      </c>
      <c r="C7978" s="24" t="s">
        <v>28</v>
      </c>
      <c r="D7978" s="61">
        <v>0</v>
      </c>
      <c r="E7978" s="60">
        <v>0</v>
      </c>
    </row>
    <row r="7979" spans="1:5" ht="22.5" x14ac:dyDescent="0.25">
      <c r="A7979" s="22">
        <v>103199</v>
      </c>
      <c r="B7979" s="53" t="s">
        <v>6920</v>
      </c>
      <c r="C7979" s="24" t="s">
        <v>28</v>
      </c>
      <c r="D7979" s="61">
        <v>0</v>
      </c>
      <c r="E7979" s="60">
        <v>0</v>
      </c>
    </row>
    <row r="7980" spans="1:5" ht="22.5" x14ac:dyDescent="0.25">
      <c r="A7980" s="22">
        <v>103219</v>
      </c>
      <c r="B7980" s="53" t="s">
        <v>6921</v>
      </c>
      <c r="C7980" s="24" t="s">
        <v>28</v>
      </c>
      <c r="D7980" s="61">
        <v>0</v>
      </c>
      <c r="E7980" s="60">
        <v>0</v>
      </c>
    </row>
    <row r="7981" spans="1:5" ht="22.5" x14ac:dyDescent="0.25">
      <c r="A7981" s="22">
        <v>103204</v>
      </c>
      <c r="B7981" s="53" t="s">
        <v>6922</v>
      </c>
      <c r="C7981" s="24" t="s">
        <v>28</v>
      </c>
      <c r="D7981" s="61">
        <v>0</v>
      </c>
      <c r="E7981" s="60">
        <v>0</v>
      </c>
    </row>
    <row r="7982" spans="1:5" ht="45" x14ac:dyDescent="0.25">
      <c r="A7982" s="22">
        <v>103186</v>
      </c>
      <c r="B7982" s="53" t="s">
        <v>3216</v>
      </c>
      <c r="C7982" s="24" t="s">
        <v>28</v>
      </c>
      <c r="D7982" s="61">
        <v>6488.85</v>
      </c>
      <c r="E7982" s="60">
        <v>6492.05</v>
      </c>
    </row>
    <row r="7983" spans="1:5" ht="45" x14ac:dyDescent="0.25">
      <c r="A7983" s="22">
        <v>103210</v>
      </c>
      <c r="B7983" s="53" t="s">
        <v>3231</v>
      </c>
      <c r="C7983" s="24" t="s">
        <v>28</v>
      </c>
      <c r="D7983" s="61">
        <v>2303.5100000000002</v>
      </c>
      <c r="E7983" s="60">
        <v>2313.84</v>
      </c>
    </row>
    <row r="7984" spans="1:5" ht="45" x14ac:dyDescent="0.25">
      <c r="A7984" s="22">
        <v>103195</v>
      </c>
      <c r="B7984" s="53" t="s">
        <v>3225</v>
      </c>
      <c r="C7984" s="24" t="s">
        <v>28</v>
      </c>
      <c r="D7984" s="61">
        <v>2201.85</v>
      </c>
      <c r="E7984" s="60">
        <v>2206.42</v>
      </c>
    </row>
    <row r="7985" spans="1:5" ht="45" x14ac:dyDescent="0.25">
      <c r="A7985" s="22">
        <v>103205</v>
      </c>
      <c r="B7985" s="53" t="s">
        <v>3226</v>
      </c>
      <c r="C7985" s="24" t="s">
        <v>28</v>
      </c>
      <c r="D7985" s="61">
        <v>4102.1099999999997</v>
      </c>
      <c r="E7985" s="60">
        <v>4108.8</v>
      </c>
    </row>
    <row r="7986" spans="1:5" ht="45" x14ac:dyDescent="0.25">
      <c r="A7986" s="22">
        <v>103190</v>
      </c>
      <c r="B7986" s="53" t="s">
        <v>3220</v>
      </c>
      <c r="C7986" s="24" t="s">
        <v>28</v>
      </c>
      <c r="D7986" s="61">
        <v>4092.34</v>
      </c>
      <c r="E7986" s="60">
        <v>4097.76</v>
      </c>
    </row>
    <row r="7987" spans="1:5" ht="45" x14ac:dyDescent="0.25">
      <c r="A7987" s="22">
        <v>103207</v>
      </c>
      <c r="B7987" s="53" t="s">
        <v>3228</v>
      </c>
      <c r="C7987" s="24" t="s">
        <v>28</v>
      </c>
      <c r="D7987" s="61">
        <v>2552.25</v>
      </c>
      <c r="E7987" s="60">
        <v>2557.96</v>
      </c>
    </row>
    <row r="7988" spans="1:5" ht="45" x14ac:dyDescent="0.25">
      <c r="A7988" s="22">
        <v>103192</v>
      </c>
      <c r="B7988" s="53" t="s">
        <v>3222</v>
      </c>
      <c r="C7988" s="24" t="s">
        <v>28</v>
      </c>
      <c r="D7988" s="61">
        <v>2542.48</v>
      </c>
      <c r="E7988" s="60">
        <v>2546.9299999999998</v>
      </c>
    </row>
    <row r="7989" spans="1:5" ht="45" x14ac:dyDescent="0.25">
      <c r="A7989" s="22">
        <v>103208</v>
      </c>
      <c r="B7989" s="53" t="s">
        <v>3229</v>
      </c>
      <c r="C7989" s="24" t="s">
        <v>28</v>
      </c>
      <c r="D7989" s="61">
        <v>1970.98</v>
      </c>
      <c r="E7989" s="60">
        <v>1976.69</v>
      </c>
    </row>
    <row r="7990" spans="1:5" ht="45" x14ac:dyDescent="0.25">
      <c r="A7990" s="22">
        <v>103193</v>
      </c>
      <c r="B7990" s="53" t="s">
        <v>3223</v>
      </c>
      <c r="C7990" s="24" t="s">
        <v>28</v>
      </c>
      <c r="D7990" s="61">
        <v>1961.21</v>
      </c>
      <c r="E7990" s="60">
        <v>1965.66</v>
      </c>
    </row>
    <row r="7991" spans="1:5" ht="45" x14ac:dyDescent="0.25">
      <c r="A7991" s="22">
        <v>103187</v>
      </c>
      <c r="B7991" s="53" t="s">
        <v>3217</v>
      </c>
      <c r="C7991" s="24" t="s">
        <v>28</v>
      </c>
      <c r="D7991" s="61">
        <v>4880.41</v>
      </c>
      <c r="E7991" s="60">
        <v>4885.7299999999996</v>
      </c>
    </row>
    <row r="7992" spans="1:5" ht="45" x14ac:dyDescent="0.25">
      <c r="A7992" s="22">
        <v>103188</v>
      </c>
      <c r="B7992" s="53" t="s">
        <v>3218</v>
      </c>
      <c r="C7992" s="24" t="s">
        <v>28</v>
      </c>
      <c r="D7992" s="61">
        <v>5245.55</v>
      </c>
      <c r="E7992" s="60">
        <v>5249.65</v>
      </c>
    </row>
    <row r="7993" spans="1:5" ht="45" x14ac:dyDescent="0.25">
      <c r="A7993" s="22">
        <v>103189</v>
      </c>
      <c r="B7993" s="53" t="s">
        <v>3219</v>
      </c>
      <c r="C7993" s="24" t="s">
        <v>28</v>
      </c>
      <c r="D7993" s="61">
        <v>2629.86</v>
      </c>
      <c r="E7993" s="60">
        <v>2632.73</v>
      </c>
    </row>
    <row r="7994" spans="1:5" ht="45" x14ac:dyDescent="0.25">
      <c r="A7994" s="22">
        <v>103209</v>
      </c>
      <c r="B7994" s="53" t="s">
        <v>3230</v>
      </c>
      <c r="C7994" s="24" t="s">
        <v>28</v>
      </c>
      <c r="D7994" s="61">
        <v>2828.95</v>
      </c>
      <c r="E7994" s="60">
        <v>2834.66</v>
      </c>
    </row>
    <row r="7995" spans="1:5" ht="45" x14ac:dyDescent="0.25">
      <c r="A7995" s="22">
        <v>103194</v>
      </c>
      <c r="B7995" s="53" t="s">
        <v>3224</v>
      </c>
      <c r="C7995" s="24" t="s">
        <v>28</v>
      </c>
      <c r="D7995" s="61">
        <v>2819.18</v>
      </c>
      <c r="E7995" s="60">
        <v>2823.63</v>
      </c>
    </row>
    <row r="7996" spans="1:5" ht="33.75" x14ac:dyDescent="0.25">
      <c r="A7996" s="22">
        <v>95001</v>
      </c>
      <c r="B7996" s="53" t="s">
        <v>6923</v>
      </c>
      <c r="C7996" s="24" t="s">
        <v>19</v>
      </c>
      <c r="D7996" s="61">
        <v>0</v>
      </c>
      <c r="E7996" s="60">
        <v>0</v>
      </c>
    </row>
    <row r="7997" spans="1:5" ht="33.75" x14ac:dyDescent="0.25">
      <c r="A7997" s="22">
        <v>95000</v>
      </c>
      <c r="B7997" s="53" t="s">
        <v>6924</v>
      </c>
      <c r="C7997" s="24" t="s">
        <v>19</v>
      </c>
      <c r="D7997" s="61">
        <v>0</v>
      </c>
      <c r="E7997" s="60">
        <v>0</v>
      </c>
    </row>
    <row r="7998" spans="1:5" ht="33.75" x14ac:dyDescent="0.25">
      <c r="A7998" s="22">
        <v>95005</v>
      </c>
      <c r="B7998" s="53" t="s">
        <v>6925</v>
      </c>
      <c r="C7998" s="24" t="s">
        <v>19</v>
      </c>
      <c r="D7998" s="61">
        <v>0</v>
      </c>
      <c r="E7998" s="60">
        <v>0</v>
      </c>
    </row>
    <row r="7999" spans="1:5" ht="33.75" x14ac:dyDescent="0.25">
      <c r="A7999" s="22">
        <v>95004</v>
      </c>
      <c r="B7999" s="53" t="s">
        <v>6926</v>
      </c>
      <c r="C7999" s="24" t="s">
        <v>19</v>
      </c>
      <c r="D7999" s="61">
        <v>0</v>
      </c>
      <c r="E7999" s="60">
        <v>0</v>
      </c>
    </row>
    <row r="8000" spans="1:5" ht="33.75" x14ac:dyDescent="0.25">
      <c r="A8000" s="22">
        <v>95003</v>
      </c>
      <c r="B8000" s="53" t="s">
        <v>6927</v>
      </c>
      <c r="C8000" s="24" t="s">
        <v>19</v>
      </c>
      <c r="D8000" s="61">
        <v>0</v>
      </c>
      <c r="E8000" s="60">
        <v>0</v>
      </c>
    </row>
    <row r="8001" spans="1:5" ht="33.75" x14ac:dyDescent="0.25">
      <c r="A8001" s="22">
        <v>95002</v>
      </c>
      <c r="B8001" s="53" t="s">
        <v>6928</v>
      </c>
      <c r="C8001" s="24" t="s">
        <v>19</v>
      </c>
      <c r="D8001" s="61">
        <v>0</v>
      </c>
      <c r="E8001" s="60">
        <v>0</v>
      </c>
    </row>
    <row r="8002" spans="1:5" ht="33.75" x14ac:dyDescent="0.25">
      <c r="A8002" s="22">
        <v>95007</v>
      </c>
      <c r="B8002" s="53" t="s">
        <v>6929</v>
      </c>
      <c r="C8002" s="24" t="s">
        <v>19</v>
      </c>
      <c r="D8002" s="61">
        <v>0</v>
      </c>
      <c r="E8002" s="60">
        <v>0</v>
      </c>
    </row>
    <row r="8003" spans="1:5" ht="33.75" x14ac:dyDescent="0.25">
      <c r="A8003" s="22">
        <v>95006</v>
      </c>
      <c r="B8003" s="53" t="s">
        <v>6930</v>
      </c>
      <c r="C8003" s="24" t="s">
        <v>19</v>
      </c>
      <c r="D8003" s="61">
        <v>0</v>
      </c>
      <c r="E8003" s="60">
        <v>0</v>
      </c>
    </row>
    <row r="8004" spans="1:5" ht="33.75" x14ac:dyDescent="0.25">
      <c r="A8004" s="22">
        <v>104313</v>
      </c>
      <c r="B8004" s="53" t="s">
        <v>6931</v>
      </c>
      <c r="C8004" s="24" t="s">
        <v>19</v>
      </c>
      <c r="D8004" s="61">
        <v>0</v>
      </c>
      <c r="E8004" s="60">
        <v>0</v>
      </c>
    </row>
    <row r="8005" spans="1:5" ht="33.75" x14ac:dyDescent="0.25">
      <c r="A8005" s="22">
        <v>104312</v>
      </c>
      <c r="B8005" s="53" t="s">
        <v>6932</v>
      </c>
      <c r="C8005" s="24" t="s">
        <v>19</v>
      </c>
      <c r="D8005" s="61">
        <v>0</v>
      </c>
      <c r="E8005" s="60">
        <v>0</v>
      </c>
    </row>
    <row r="8006" spans="1:5" ht="33.75" x14ac:dyDescent="0.25">
      <c r="A8006" s="22">
        <v>94992</v>
      </c>
      <c r="B8006" s="53" t="s">
        <v>2705</v>
      </c>
      <c r="C8006" s="24" t="s">
        <v>19</v>
      </c>
      <c r="D8006" s="61">
        <v>79.599999999999994</v>
      </c>
      <c r="E8006" s="60">
        <v>80.7</v>
      </c>
    </row>
    <row r="8007" spans="1:5" ht="33.75" x14ac:dyDescent="0.25">
      <c r="A8007" s="22">
        <v>94994</v>
      </c>
      <c r="B8007" s="53" t="s">
        <v>2707</v>
      </c>
      <c r="C8007" s="24" t="s">
        <v>19</v>
      </c>
      <c r="D8007" s="61">
        <v>96.87</v>
      </c>
      <c r="E8007" s="60">
        <v>98.33</v>
      </c>
    </row>
    <row r="8008" spans="1:5" ht="33.75" x14ac:dyDescent="0.25">
      <c r="A8008" s="22">
        <v>94990</v>
      </c>
      <c r="B8008" s="53" t="s">
        <v>2704</v>
      </c>
      <c r="C8008" s="24" t="s">
        <v>29</v>
      </c>
      <c r="D8008" s="61">
        <v>845.15</v>
      </c>
      <c r="E8008" s="60">
        <v>860.57</v>
      </c>
    </row>
    <row r="8009" spans="1:5" ht="33.75" x14ac:dyDescent="0.25">
      <c r="A8009" s="22">
        <v>94991</v>
      </c>
      <c r="B8009" s="53" t="s">
        <v>3971</v>
      </c>
      <c r="C8009" s="24" t="s">
        <v>29</v>
      </c>
      <c r="D8009" s="61">
        <v>762.54</v>
      </c>
      <c r="E8009" s="60">
        <v>767.79</v>
      </c>
    </row>
    <row r="8010" spans="1:5" ht="33.75" x14ac:dyDescent="0.25">
      <c r="A8010" s="22">
        <v>104626</v>
      </c>
      <c r="B8010" s="53" t="s">
        <v>3972</v>
      </c>
      <c r="C8010" s="24" t="s">
        <v>29</v>
      </c>
      <c r="D8010" s="61">
        <v>780.58</v>
      </c>
      <c r="E8010" s="60">
        <v>785.83</v>
      </c>
    </row>
    <row r="8011" spans="1:5" ht="33.75" x14ac:dyDescent="0.25">
      <c r="A8011" s="22">
        <v>94993</v>
      </c>
      <c r="B8011" s="53" t="s">
        <v>2706</v>
      </c>
      <c r="C8011" s="24" t="s">
        <v>19</v>
      </c>
      <c r="D8011" s="61">
        <v>74.63</v>
      </c>
      <c r="E8011" s="60">
        <v>75.13</v>
      </c>
    </row>
    <row r="8012" spans="1:5" ht="33.75" x14ac:dyDescent="0.25">
      <c r="A8012" s="22">
        <v>94995</v>
      </c>
      <c r="B8012" s="53" t="s">
        <v>2708</v>
      </c>
      <c r="C8012" s="24" t="s">
        <v>19</v>
      </c>
      <c r="D8012" s="61">
        <v>90.27</v>
      </c>
      <c r="E8012" s="60">
        <v>90.91</v>
      </c>
    </row>
    <row r="8013" spans="1:5" ht="22.5" x14ac:dyDescent="0.25">
      <c r="A8013" s="22">
        <v>101169</v>
      </c>
      <c r="B8013" s="53" t="s">
        <v>2579</v>
      </c>
      <c r="C8013" s="24" t="s">
        <v>19</v>
      </c>
      <c r="D8013" s="61">
        <v>91.53</v>
      </c>
      <c r="E8013" s="60">
        <v>93</v>
      </c>
    </row>
    <row r="8014" spans="1:5" ht="22.5" x14ac:dyDescent="0.25">
      <c r="A8014" s="22">
        <v>104383</v>
      </c>
      <c r="B8014" s="53" t="s">
        <v>6933</v>
      </c>
      <c r="C8014" s="24" t="s">
        <v>19</v>
      </c>
      <c r="D8014" s="61">
        <v>0</v>
      </c>
      <c r="E8014" s="60">
        <v>0</v>
      </c>
    </row>
    <row r="8015" spans="1:5" ht="22.5" x14ac:dyDescent="0.25">
      <c r="A8015" s="22">
        <v>101167</v>
      </c>
      <c r="B8015" s="53" t="s">
        <v>2578</v>
      </c>
      <c r="C8015" s="24" t="s">
        <v>19</v>
      </c>
      <c r="D8015" s="61">
        <v>75.58</v>
      </c>
      <c r="E8015" s="60">
        <v>76.709999999999994</v>
      </c>
    </row>
    <row r="8016" spans="1:5" ht="22.5" x14ac:dyDescent="0.25">
      <c r="A8016" s="22">
        <v>101172</v>
      </c>
      <c r="B8016" s="53" t="s">
        <v>2581</v>
      </c>
      <c r="C8016" s="24" t="s">
        <v>19</v>
      </c>
      <c r="D8016" s="61">
        <v>82.04</v>
      </c>
      <c r="E8016" s="60">
        <v>83.37</v>
      </c>
    </row>
    <row r="8017" spans="1:5" ht="22.5" x14ac:dyDescent="0.25">
      <c r="A8017" s="22">
        <v>104384</v>
      </c>
      <c r="B8017" s="53" t="s">
        <v>6934</v>
      </c>
      <c r="C8017" s="24" t="s">
        <v>19</v>
      </c>
      <c r="D8017" s="61">
        <v>0</v>
      </c>
      <c r="E8017" s="60">
        <v>0</v>
      </c>
    </row>
    <row r="8018" spans="1:5" ht="22.5" x14ac:dyDescent="0.25">
      <c r="A8018" s="22">
        <v>101170</v>
      </c>
      <c r="B8018" s="53" t="s">
        <v>2580</v>
      </c>
      <c r="C8018" s="24" t="s">
        <v>19</v>
      </c>
      <c r="D8018" s="61">
        <v>53.61</v>
      </c>
      <c r="E8018" s="60">
        <v>54.51</v>
      </c>
    </row>
    <row r="8019" spans="1:5" ht="33.75" x14ac:dyDescent="0.25">
      <c r="A8019" s="22">
        <v>104438</v>
      </c>
      <c r="B8019" s="53" t="s">
        <v>6935</v>
      </c>
      <c r="C8019" s="24" t="s">
        <v>19</v>
      </c>
      <c r="D8019" s="61">
        <v>0</v>
      </c>
      <c r="E8019" s="60">
        <v>0</v>
      </c>
    </row>
    <row r="8020" spans="1:5" ht="22.5" x14ac:dyDescent="0.25">
      <c r="A8020" s="22">
        <v>92402</v>
      </c>
      <c r="B8020" s="53" t="s">
        <v>3926</v>
      </c>
      <c r="C8020" s="24" t="s">
        <v>19</v>
      </c>
      <c r="D8020" s="61">
        <v>81.47</v>
      </c>
      <c r="E8020" s="60">
        <v>82.41</v>
      </c>
    </row>
    <row r="8021" spans="1:5" ht="33.75" x14ac:dyDescent="0.25">
      <c r="A8021" s="22">
        <v>104429</v>
      </c>
      <c r="B8021" s="53" t="s">
        <v>6936</v>
      </c>
      <c r="C8021" s="24" t="s">
        <v>19</v>
      </c>
      <c r="D8021" s="61">
        <v>0</v>
      </c>
      <c r="E8021" s="60">
        <v>0</v>
      </c>
    </row>
    <row r="8022" spans="1:5" ht="33.75" x14ac:dyDescent="0.25">
      <c r="A8022" s="22">
        <v>104426</v>
      </c>
      <c r="B8022" s="53" t="s">
        <v>6937</v>
      </c>
      <c r="C8022" s="24" t="s">
        <v>19</v>
      </c>
      <c r="D8022" s="61">
        <v>0</v>
      </c>
      <c r="E8022" s="60">
        <v>0</v>
      </c>
    </row>
    <row r="8023" spans="1:5" ht="33.75" x14ac:dyDescent="0.25">
      <c r="A8023" s="22">
        <v>104436</v>
      </c>
      <c r="B8023" s="53" t="s">
        <v>6938</v>
      </c>
      <c r="C8023" s="24" t="s">
        <v>19</v>
      </c>
      <c r="D8023" s="61">
        <v>0</v>
      </c>
      <c r="E8023" s="60">
        <v>0</v>
      </c>
    </row>
    <row r="8024" spans="1:5" ht="33.75" x14ac:dyDescent="0.25">
      <c r="A8024" s="22">
        <v>104434</v>
      </c>
      <c r="B8024" s="53" t="s">
        <v>6939</v>
      </c>
      <c r="C8024" s="24" t="s">
        <v>19</v>
      </c>
      <c r="D8024" s="61">
        <v>0</v>
      </c>
      <c r="E8024" s="60">
        <v>0</v>
      </c>
    </row>
    <row r="8025" spans="1:5" ht="22.5" x14ac:dyDescent="0.25">
      <c r="A8025" s="22">
        <v>104432</v>
      </c>
      <c r="B8025" s="53" t="s">
        <v>12784</v>
      </c>
      <c r="C8025" s="24" t="s">
        <v>19</v>
      </c>
      <c r="D8025" s="61">
        <v>101.9</v>
      </c>
      <c r="E8025" s="60">
        <v>103.18</v>
      </c>
    </row>
    <row r="8026" spans="1:5" ht="33.75" x14ac:dyDescent="0.25">
      <c r="A8026" s="22">
        <v>93679</v>
      </c>
      <c r="B8026" s="53" t="s">
        <v>3930</v>
      </c>
      <c r="C8026" s="24" t="s">
        <v>19</v>
      </c>
      <c r="D8026" s="61">
        <v>98.24</v>
      </c>
      <c r="E8026" s="60">
        <v>99.33</v>
      </c>
    </row>
    <row r="8027" spans="1:5" ht="33.75" x14ac:dyDescent="0.25">
      <c r="A8027" s="22">
        <v>92396</v>
      </c>
      <c r="B8027" s="53" t="s">
        <v>3922</v>
      </c>
      <c r="C8027" s="24" t="s">
        <v>19</v>
      </c>
      <c r="D8027" s="61">
        <v>83.75</v>
      </c>
      <c r="E8027" s="60">
        <v>84.84</v>
      </c>
    </row>
    <row r="8028" spans="1:5" ht="33.75" x14ac:dyDescent="0.25">
      <c r="A8028" s="22">
        <v>104439</v>
      </c>
      <c r="B8028" s="53" t="s">
        <v>6940</v>
      </c>
      <c r="C8028" s="24" t="s">
        <v>19</v>
      </c>
      <c r="D8028" s="61">
        <v>0</v>
      </c>
      <c r="E8028" s="60">
        <v>0</v>
      </c>
    </row>
    <row r="8029" spans="1:5" ht="33.75" x14ac:dyDescent="0.25">
      <c r="A8029" s="22">
        <v>104440</v>
      </c>
      <c r="B8029" s="53" t="s">
        <v>6941</v>
      </c>
      <c r="C8029" s="24" t="s">
        <v>19</v>
      </c>
      <c r="D8029" s="61">
        <v>0</v>
      </c>
      <c r="E8029" s="60">
        <v>0</v>
      </c>
    </row>
    <row r="8030" spans="1:5" ht="22.5" x14ac:dyDescent="0.25">
      <c r="A8030" s="22">
        <v>92406</v>
      </c>
      <c r="B8030" s="53" t="s">
        <v>3929</v>
      </c>
      <c r="C8030" s="24" t="s">
        <v>19</v>
      </c>
      <c r="D8030" s="61">
        <v>136.69999999999999</v>
      </c>
      <c r="E8030" s="60">
        <v>137.5</v>
      </c>
    </row>
    <row r="8031" spans="1:5" ht="22.5" x14ac:dyDescent="0.25">
      <c r="A8031" s="22">
        <v>92403</v>
      </c>
      <c r="B8031" s="53" t="s">
        <v>3927</v>
      </c>
      <c r="C8031" s="24" t="s">
        <v>19</v>
      </c>
      <c r="D8031" s="61">
        <v>70.45</v>
      </c>
      <c r="E8031" s="60">
        <v>70.89</v>
      </c>
    </row>
    <row r="8032" spans="1:5" ht="22.5" x14ac:dyDescent="0.25">
      <c r="A8032" s="22">
        <v>92404</v>
      </c>
      <c r="B8032" s="53" t="s">
        <v>3928</v>
      </c>
      <c r="C8032" s="24" t="s">
        <v>19</v>
      </c>
      <c r="D8032" s="61">
        <v>81.2</v>
      </c>
      <c r="E8032" s="60">
        <v>81.819999999999993</v>
      </c>
    </row>
    <row r="8033" spans="1:5" ht="33.75" x14ac:dyDescent="0.25">
      <c r="A8033" s="22">
        <v>104430</v>
      </c>
      <c r="B8033" s="53" t="s">
        <v>6942</v>
      </c>
      <c r="C8033" s="24" t="s">
        <v>19</v>
      </c>
      <c r="D8033" s="61">
        <v>0</v>
      </c>
      <c r="E8033" s="60">
        <v>0</v>
      </c>
    </row>
    <row r="8034" spans="1:5" ht="33.75" x14ac:dyDescent="0.25">
      <c r="A8034" s="22">
        <v>104431</v>
      </c>
      <c r="B8034" s="53" t="s">
        <v>6943</v>
      </c>
      <c r="C8034" s="24" t="s">
        <v>19</v>
      </c>
      <c r="D8034" s="61">
        <v>0</v>
      </c>
      <c r="E8034" s="60">
        <v>0</v>
      </c>
    </row>
    <row r="8035" spans="1:5" ht="33.75" x14ac:dyDescent="0.25">
      <c r="A8035" s="22">
        <v>104427</v>
      </c>
      <c r="B8035" s="53" t="s">
        <v>6944</v>
      </c>
      <c r="C8035" s="24" t="s">
        <v>19</v>
      </c>
      <c r="D8035" s="61">
        <v>0</v>
      </c>
      <c r="E8035" s="60">
        <v>0</v>
      </c>
    </row>
    <row r="8036" spans="1:5" ht="33.75" x14ac:dyDescent="0.25">
      <c r="A8036" s="22">
        <v>104428</v>
      </c>
      <c r="B8036" s="53" t="s">
        <v>6945</v>
      </c>
      <c r="C8036" s="24" t="s">
        <v>19</v>
      </c>
      <c r="D8036" s="61">
        <v>0</v>
      </c>
      <c r="E8036" s="60">
        <v>0</v>
      </c>
    </row>
    <row r="8037" spans="1:5" ht="22.5" x14ac:dyDescent="0.25">
      <c r="A8037" s="22">
        <v>92391</v>
      </c>
      <c r="B8037" s="53" t="s">
        <v>3917</v>
      </c>
      <c r="C8037" s="24" t="s">
        <v>19</v>
      </c>
      <c r="D8037" s="61">
        <v>75.709999999999994</v>
      </c>
      <c r="E8037" s="60">
        <v>75.989999999999995</v>
      </c>
    </row>
    <row r="8038" spans="1:5" ht="22.5" x14ac:dyDescent="0.25">
      <c r="A8038" s="22">
        <v>92392</v>
      </c>
      <c r="B8038" s="53" t="s">
        <v>3918</v>
      </c>
      <c r="C8038" s="24" t="s">
        <v>19</v>
      </c>
      <c r="D8038" s="61">
        <v>82.59</v>
      </c>
      <c r="E8038" s="60">
        <v>82.91</v>
      </c>
    </row>
    <row r="8039" spans="1:5" ht="33.75" x14ac:dyDescent="0.25">
      <c r="A8039" s="22">
        <v>104437</v>
      </c>
      <c r="B8039" s="53" t="s">
        <v>6946</v>
      </c>
      <c r="C8039" s="24" t="s">
        <v>19</v>
      </c>
      <c r="D8039" s="61">
        <v>0</v>
      </c>
      <c r="E8039" s="60">
        <v>0</v>
      </c>
    </row>
    <row r="8040" spans="1:5" ht="33.75" x14ac:dyDescent="0.25">
      <c r="A8040" s="22">
        <v>104435</v>
      </c>
      <c r="B8040" s="53" t="s">
        <v>6947</v>
      </c>
      <c r="C8040" s="24" t="s">
        <v>19</v>
      </c>
      <c r="D8040" s="61">
        <v>0</v>
      </c>
      <c r="E8040" s="60">
        <v>0</v>
      </c>
    </row>
    <row r="8041" spans="1:5" ht="22.5" x14ac:dyDescent="0.25">
      <c r="A8041" s="22">
        <v>104433</v>
      </c>
      <c r="B8041" s="53" t="s">
        <v>12785</v>
      </c>
      <c r="C8041" s="24" t="s">
        <v>19</v>
      </c>
      <c r="D8041" s="61">
        <v>89.58</v>
      </c>
      <c r="E8041" s="60">
        <v>90.3</v>
      </c>
    </row>
    <row r="8042" spans="1:5" ht="33.75" x14ac:dyDescent="0.25">
      <c r="A8042" s="22">
        <v>93680</v>
      </c>
      <c r="B8042" s="53" t="s">
        <v>3931</v>
      </c>
      <c r="C8042" s="24" t="s">
        <v>19</v>
      </c>
      <c r="D8042" s="61">
        <v>87.19</v>
      </c>
      <c r="E8042" s="60">
        <v>87.77</v>
      </c>
    </row>
    <row r="8043" spans="1:5" ht="33.75" x14ac:dyDescent="0.25">
      <c r="A8043" s="22">
        <v>93681</v>
      </c>
      <c r="B8043" s="53" t="s">
        <v>3932</v>
      </c>
      <c r="C8043" s="24" t="s">
        <v>19</v>
      </c>
      <c r="D8043" s="61">
        <v>103.59</v>
      </c>
      <c r="E8043" s="60">
        <v>104.37</v>
      </c>
    </row>
    <row r="8044" spans="1:5" ht="33.75" x14ac:dyDescent="0.25">
      <c r="A8044" s="22">
        <v>92397</v>
      </c>
      <c r="B8044" s="53" t="s">
        <v>3923</v>
      </c>
      <c r="C8044" s="24" t="s">
        <v>19</v>
      </c>
      <c r="D8044" s="61">
        <v>73.06</v>
      </c>
      <c r="E8044" s="60">
        <v>73.64</v>
      </c>
    </row>
    <row r="8045" spans="1:5" ht="33.75" x14ac:dyDescent="0.25">
      <c r="A8045" s="22">
        <v>92398</v>
      </c>
      <c r="B8045" s="53" t="s">
        <v>3924</v>
      </c>
      <c r="C8045" s="24" t="s">
        <v>19</v>
      </c>
      <c r="D8045" s="61">
        <v>83.81</v>
      </c>
      <c r="E8045" s="60">
        <v>84.59</v>
      </c>
    </row>
    <row r="8046" spans="1:5" ht="22.5" x14ac:dyDescent="0.25">
      <c r="A8046" s="22">
        <v>92400</v>
      </c>
      <c r="B8046" s="53" t="s">
        <v>3925</v>
      </c>
      <c r="C8046" s="24" t="s">
        <v>19</v>
      </c>
      <c r="D8046" s="61">
        <v>97.36</v>
      </c>
      <c r="E8046" s="60">
        <v>98.31</v>
      </c>
    </row>
    <row r="8047" spans="1:5" ht="22.5" x14ac:dyDescent="0.25">
      <c r="A8047" s="22">
        <v>92395</v>
      </c>
      <c r="B8047" s="53" t="s">
        <v>3921</v>
      </c>
      <c r="C8047" s="24" t="s">
        <v>19</v>
      </c>
      <c r="D8047" s="61">
        <v>117.64</v>
      </c>
      <c r="E8047" s="60">
        <v>118.31</v>
      </c>
    </row>
    <row r="8048" spans="1:5" ht="22.5" x14ac:dyDescent="0.25">
      <c r="A8048" s="22">
        <v>92393</v>
      </c>
      <c r="B8048" s="53" t="s">
        <v>3919</v>
      </c>
      <c r="C8048" s="24" t="s">
        <v>19</v>
      </c>
      <c r="D8048" s="61">
        <v>76.239999999999995</v>
      </c>
      <c r="E8048" s="60">
        <v>76.599999999999994</v>
      </c>
    </row>
    <row r="8049" spans="1:5" ht="22.5" x14ac:dyDescent="0.25">
      <c r="A8049" s="22">
        <v>92394</v>
      </c>
      <c r="B8049" s="53" t="s">
        <v>3920</v>
      </c>
      <c r="C8049" s="24" t="s">
        <v>19</v>
      </c>
      <c r="D8049" s="61">
        <v>90.79</v>
      </c>
      <c r="E8049" s="60">
        <v>91.29</v>
      </c>
    </row>
    <row r="8050" spans="1:5" ht="22.5" x14ac:dyDescent="0.25">
      <c r="A8050" s="22">
        <v>97115</v>
      </c>
      <c r="B8050" s="53" t="s">
        <v>2577</v>
      </c>
      <c r="C8050" s="24" t="s">
        <v>87</v>
      </c>
      <c r="D8050" s="61">
        <v>60.35</v>
      </c>
      <c r="E8050" s="60">
        <v>61.17</v>
      </c>
    </row>
    <row r="8051" spans="1:5" ht="22.5" x14ac:dyDescent="0.25">
      <c r="A8051" s="22">
        <v>97113</v>
      </c>
      <c r="B8051" s="53" t="s">
        <v>2575</v>
      </c>
      <c r="C8051" s="24" t="s">
        <v>19</v>
      </c>
      <c r="D8051" s="61">
        <v>2.39</v>
      </c>
      <c r="E8051" s="60">
        <v>2.41</v>
      </c>
    </row>
    <row r="8052" spans="1:5" ht="33.75" x14ac:dyDescent="0.25">
      <c r="A8052" s="22">
        <v>97120</v>
      </c>
      <c r="B8052" s="53" t="s">
        <v>5110</v>
      </c>
      <c r="C8052" s="24" t="s">
        <v>87</v>
      </c>
      <c r="D8052" s="61">
        <v>9.14</v>
      </c>
      <c r="E8052" s="60">
        <v>9.24</v>
      </c>
    </row>
    <row r="8053" spans="1:5" ht="33.75" x14ac:dyDescent="0.25">
      <c r="A8053" s="22">
        <v>97116</v>
      </c>
      <c r="B8053" s="53" t="s">
        <v>5106</v>
      </c>
      <c r="C8053" s="24" t="s">
        <v>87</v>
      </c>
      <c r="D8053" s="61">
        <v>21.66</v>
      </c>
      <c r="E8053" s="60">
        <v>22.25</v>
      </c>
    </row>
    <row r="8054" spans="1:5" ht="33.75" x14ac:dyDescent="0.25">
      <c r="A8054" s="22">
        <v>97117</v>
      </c>
      <c r="B8054" s="53" t="s">
        <v>5107</v>
      </c>
      <c r="C8054" s="24" t="s">
        <v>87</v>
      </c>
      <c r="D8054" s="61">
        <v>18.82</v>
      </c>
      <c r="E8054" s="60">
        <v>19.190000000000001</v>
      </c>
    </row>
    <row r="8055" spans="1:5" ht="33.75" x14ac:dyDescent="0.25">
      <c r="A8055" s="22">
        <v>97118</v>
      </c>
      <c r="B8055" s="53" t="s">
        <v>5108</v>
      </c>
      <c r="C8055" s="24" t="s">
        <v>87</v>
      </c>
      <c r="D8055" s="61">
        <v>15.56</v>
      </c>
      <c r="E8055" s="60">
        <v>15.79</v>
      </c>
    </row>
    <row r="8056" spans="1:5" ht="33.75" x14ac:dyDescent="0.25">
      <c r="A8056" s="22">
        <v>97119</v>
      </c>
      <c r="B8056" s="53" t="s">
        <v>5109</v>
      </c>
      <c r="C8056" s="24" t="s">
        <v>87</v>
      </c>
      <c r="D8056" s="61">
        <v>13.98</v>
      </c>
      <c r="E8056" s="60">
        <v>14.12</v>
      </c>
    </row>
    <row r="8057" spans="1:5" ht="22.5" x14ac:dyDescent="0.25">
      <c r="A8057" s="22">
        <v>97114</v>
      </c>
      <c r="B8057" s="53" t="s">
        <v>2576</v>
      </c>
      <c r="C8057" s="24" t="s">
        <v>25</v>
      </c>
      <c r="D8057" s="61">
        <v>0.4</v>
      </c>
      <c r="E8057" s="60">
        <v>0.42</v>
      </c>
    </row>
    <row r="8058" spans="1:5" ht="22.5" x14ac:dyDescent="0.25">
      <c r="A8058" s="22">
        <v>97111</v>
      </c>
      <c r="B8058" s="53" t="s">
        <v>2573</v>
      </c>
      <c r="C8058" s="24" t="s">
        <v>19</v>
      </c>
      <c r="D8058" s="61">
        <v>204.64</v>
      </c>
      <c r="E8058" s="60">
        <v>205.84</v>
      </c>
    </row>
    <row r="8059" spans="1:5" ht="22.5" x14ac:dyDescent="0.25">
      <c r="A8059" s="22">
        <v>97112</v>
      </c>
      <c r="B8059" s="53" t="s">
        <v>2574</v>
      </c>
      <c r="C8059" s="24" t="s">
        <v>19</v>
      </c>
      <c r="D8059" s="61">
        <v>213.9</v>
      </c>
      <c r="E8059" s="60">
        <v>215.18</v>
      </c>
    </row>
    <row r="8060" spans="1:5" ht="22.5" x14ac:dyDescent="0.25">
      <c r="A8060" s="22">
        <v>103904</v>
      </c>
      <c r="B8060" s="53" t="s">
        <v>2582</v>
      </c>
      <c r="C8060" s="24" t="s">
        <v>19</v>
      </c>
      <c r="D8060" s="61">
        <v>133.19</v>
      </c>
      <c r="E8060" s="60">
        <v>134.19999999999999</v>
      </c>
    </row>
    <row r="8061" spans="1:5" ht="22.5" x14ac:dyDescent="0.25">
      <c r="A8061" s="22">
        <v>103905</v>
      </c>
      <c r="B8061" s="53" t="s">
        <v>2583</v>
      </c>
      <c r="C8061" s="24" t="s">
        <v>19</v>
      </c>
      <c r="D8061" s="61">
        <v>140.69</v>
      </c>
      <c r="E8061" s="60">
        <v>141.72999999999999</v>
      </c>
    </row>
    <row r="8062" spans="1:5" ht="22.5" x14ac:dyDescent="0.25">
      <c r="A8062" s="22">
        <v>103907</v>
      </c>
      <c r="B8062" s="53" t="s">
        <v>2585</v>
      </c>
      <c r="C8062" s="24" t="s">
        <v>19</v>
      </c>
      <c r="D8062" s="61">
        <v>148.46</v>
      </c>
      <c r="E8062" s="60">
        <v>149.52000000000001</v>
      </c>
    </row>
    <row r="8063" spans="1:5" ht="22.5" x14ac:dyDescent="0.25">
      <c r="A8063" s="22">
        <v>103911</v>
      </c>
      <c r="B8063" s="53" t="s">
        <v>2588</v>
      </c>
      <c r="C8063" s="24" t="s">
        <v>19</v>
      </c>
      <c r="D8063" s="61">
        <v>216.53</v>
      </c>
      <c r="E8063" s="60">
        <v>217.79</v>
      </c>
    </row>
    <row r="8064" spans="1:5" ht="22.5" x14ac:dyDescent="0.25">
      <c r="A8064" s="22">
        <v>97104</v>
      </c>
      <c r="B8064" s="53" t="s">
        <v>2567</v>
      </c>
      <c r="C8064" s="24" t="s">
        <v>19</v>
      </c>
      <c r="D8064" s="61">
        <v>137.12</v>
      </c>
      <c r="E8064" s="60">
        <v>138.12</v>
      </c>
    </row>
    <row r="8065" spans="1:5" ht="22.5" x14ac:dyDescent="0.25">
      <c r="A8065" s="22">
        <v>103906</v>
      </c>
      <c r="B8065" s="53" t="s">
        <v>2584</v>
      </c>
      <c r="C8065" s="24" t="s">
        <v>19</v>
      </c>
      <c r="D8065" s="61">
        <v>170.72</v>
      </c>
      <c r="E8065" s="60">
        <v>172.11</v>
      </c>
    </row>
    <row r="8066" spans="1:5" ht="22.5" x14ac:dyDescent="0.25">
      <c r="A8066" s="22">
        <v>97105</v>
      </c>
      <c r="B8066" s="53" t="s">
        <v>2568</v>
      </c>
      <c r="C8066" s="24" t="s">
        <v>19</v>
      </c>
      <c r="D8066" s="61">
        <v>155.31</v>
      </c>
      <c r="E8066" s="60">
        <v>156.38999999999999</v>
      </c>
    </row>
    <row r="8067" spans="1:5" ht="22.5" x14ac:dyDescent="0.25">
      <c r="A8067" s="22">
        <v>97106</v>
      </c>
      <c r="B8067" s="53" t="s">
        <v>2569</v>
      </c>
      <c r="C8067" s="24" t="s">
        <v>19</v>
      </c>
      <c r="D8067" s="61">
        <v>172.62</v>
      </c>
      <c r="E8067" s="60">
        <v>173.78</v>
      </c>
    </row>
    <row r="8068" spans="1:5" ht="22.5" x14ac:dyDescent="0.25">
      <c r="A8068" s="22">
        <v>97107</v>
      </c>
      <c r="B8068" s="53" t="s">
        <v>2570</v>
      </c>
      <c r="C8068" s="24" t="s">
        <v>19</v>
      </c>
      <c r="D8068" s="61">
        <v>196.41</v>
      </c>
      <c r="E8068" s="60">
        <v>197.61</v>
      </c>
    </row>
    <row r="8069" spans="1:5" ht="22.5" x14ac:dyDescent="0.25">
      <c r="A8069" s="22">
        <v>97108</v>
      </c>
      <c r="B8069" s="53" t="s">
        <v>2571</v>
      </c>
      <c r="C8069" s="24" t="s">
        <v>19</v>
      </c>
      <c r="D8069" s="61">
        <v>223.06</v>
      </c>
      <c r="E8069" s="60">
        <v>224.32</v>
      </c>
    </row>
    <row r="8070" spans="1:5" ht="22.5" x14ac:dyDescent="0.25">
      <c r="A8070" s="22">
        <v>97109</v>
      </c>
      <c r="B8070" s="53" t="s">
        <v>2572</v>
      </c>
      <c r="C8070" s="24" t="s">
        <v>19</v>
      </c>
      <c r="D8070" s="61">
        <v>246.19</v>
      </c>
      <c r="E8070" s="60">
        <v>247.57</v>
      </c>
    </row>
    <row r="8071" spans="1:5" ht="22.5" x14ac:dyDescent="0.25">
      <c r="A8071" s="22">
        <v>103913</v>
      </c>
      <c r="B8071" s="53" t="s">
        <v>2590</v>
      </c>
      <c r="C8071" s="24" t="s">
        <v>19</v>
      </c>
      <c r="D8071" s="61">
        <v>120.95</v>
      </c>
      <c r="E8071" s="60">
        <v>121.71</v>
      </c>
    </row>
    <row r="8072" spans="1:5" ht="22.5" x14ac:dyDescent="0.25">
      <c r="A8072" s="22">
        <v>103914</v>
      </c>
      <c r="B8072" s="53" t="s">
        <v>2591</v>
      </c>
      <c r="C8072" s="24" t="s">
        <v>19</v>
      </c>
      <c r="D8072" s="61">
        <v>140.88</v>
      </c>
      <c r="E8072" s="60">
        <v>141.77000000000001</v>
      </c>
    </row>
    <row r="8073" spans="1:5" ht="22.5" x14ac:dyDescent="0.25">
      <c r="A8073" s="22">
        <v>103915</v>
      </c>
      <c r="B8073" s="53" t="s">
        <v>2592</v>
      </c>
      <c r="C8073" s="24" t="s">
        <v>19</v>
      </c>
      <c r="D8073" s="61">
        <v>153</v>
      </c>
      <c r="E8073" s="60">
        <v>153.91</v>
      </c>
    </row>
    <row r="8074" spans="1:5" ht="22.5" x14ac:dyDescent="0.25">
      <c r="A8074" s="22">
        <v>103916</v>
      </c>
      <c r="B8074" s="53" t="s">
        <v>2593</v>
      </c>
      <c r="C8074" s="24" t="s">
        <v>19</v>
      </c>
      <c r="D8074" s="61">
        <v>176.45</v>
      </c>
      <c r="E8074" s="60">
        <v>177.45</v>
      </c>
    </row>
    <row r="8075" spans="1:5" ht="22.5" x14ac:dyDescent="0.25">
      <c r="A8075" s="22">
        <v>103917</v>
      </c>
      <c r="B8075" s="53" t="s">
        <v>2594</v>
      </c>
      <c r="C8075" s="24" t="s">
        <v>19</v>
      </c>
      <c r="D8075" s="61">
        <v>201.35</v>
      </c>
      <c r="E8075" s="60">
        <v>202.44</v>
      </c>
    </row>
    <row r="8076" spans="1:5" ht="22.5" x14ac:dyDescent="0.25">
      <c r="A8076" s="22">
        <v>103918</v>
      </c>
      <c r="B8076" s="53" t="s">
        <v>2595</v>
      </c>
      <c r="C8076" s="24" t="s">
        <v>19</v>
      </c>
      <c r="D8076" s="61">
        <v>213.9</v>
      </c>
      <c r="E8076" s="60">
        <v>215.03</v>
      </c>
    </row>
    <row r="8077" spans="1:5" ht="22.5" x14ac:dyDescent="0.25">
      <c r="A8077" s="22">
        <v>103919</v>
      </c>
      <c r="B8077" s="53" t="s">
        <v>6948</v>
      </c>
      <c r="C8077" s="24" t="s">
        <v>19</v>
      </c>
      <c r="D8077" s="61">
        <v>0</v>
      </c>
      <c r="E8077" s="60">
        <v>0</v>
      </c>
    </row>
    <row r="8078" spans="1:5" ht="22.5" x14ac:dyDescent="0.25">
      <c r="A8078" s="22">
        <v>103920</v>
      </c>
      <c r="B8078" s="53" t="s">
        <v>6949</v>
      </c>
      <c r="C8078" s="24" t="s">
        <v>19</v>
      </c>
      <c r="D8078" s="61">
        <v>0</v>
      </c>
      <c r="E8078" s="60">
        <v>0</v>
      </c>
    </row>
    <row r="8079" spans="1:5" ht="22.5" x14ac:dyDescent="0.25">
      <c r="A8079" s="22">
        <v>103921</v>
      </c>
      <c r="B8079" s="53" t="s">
        <v>6950</v>
      </c>
      <c r="C8079" s="24" t="s">
        <v>19</v>
      </c>
      <c r="D8079" s="61">
        <v>0</v>
      </c>
      <c r="E8079" s="60">
        <v>0</v>
      </c>
    </row>
    <row r="8080" spans="1:5" ht="22.5" x14ac:dyDescent="0.25">
      <c r="A8080" s="22">
        <v>103922</v>
      </c>
      <c r="B8080" s="53" t="s">
        <v>6951</v>
      </c>
      <c r="C8080" s="24" t="s">
        <v>19</v>
      </c>
      <c r="D8080" s="61">
        <v>0</v>
      </c>
      <c r="E8080" s="60">
        <v>0</v>
      </c>
    </row>
    <row r="8081" spans="1:5" ht="22.5" x14ac:dyDescent="0.25">
      <c r="A8081" s="22">
        <v>103923</v>
      </c>
      <c r="B8081" s="53" t="s">
        <v>6952</v>
      </c>
      <c r="C8081" s="24" t="s">
        <v>19</v>
      </c>
      <c r="D8081" s="61">
        <v>0</v>
      </c>
      <c r="E8081" s="60">
        <v>0</v>
      </c>
    </row>
    <row r="8082" spans="1:5" ht="22.5" x14ac:dyDescent="0.25">
      <c r="A8082" s="22">
        <v>103908</v>
      </c>
      <c r="B8082" s="53" t="s">
        <v>2586</v>
      </c>
      <c r="C8082" s="24" t="s">
        <v>19</v>
      </c>
      <c r="D8082" s="61">
        <v>167.4</v>
      </c>
      <c r="E8082" s="60">
        <v>168.56</v>
      </c>
    </row>
    <row r="8083" spans="1:5" ht="22.5" x14ac:dyDescent="0.25">
      <c r="A8083" s="22">
        <v>103909</v>
      </c>
      <c r="B8083" s="53" t="s">
        <v>2587</v>
      </c>
      <c r="C8083" s="24" t="s">
        <v>19</v>
      </c>
      <c r="D8083" s="61">
        <v>190.54</v>
      </c>
      <c r="E8083" s="60">
        <v>191.74</v>
      </c>
    </row>
    <row r="8084" spans="1:5" ht="22.5" x14ac:dyDescent="0.25">
      <c r="A8084" s="22">
        <v>103912</v>
      </c>
      <c r="B8084" s="53" t="s">
        <v>2589</v>
      </c>
      <c r="C8084" s="24" t="s">
        <v>19</v>
      </c>
      <c r="D8084" s="61">
        <v>239.02</v>
      </c>
      <c r="E8084" s="60">
        <v>240.4</v>
      </c>
    </row>
    <row r="8085" spans="1:5" x14ac:dyDescent="0.25">
      <c r="A8085" s="22">
        <v>101979</v>
      </c>
      <c r="B8085" s="53" t="s">
        <v>2866</v>
      </c>
      <c r="C8085" s="24" t="s">
        <v>25</v>
      </c>
      <c r="D8085" s="61">
        <v>39.18</v>
      </c>
      <c r="E8085" s="60">
        <v>39.6</v>
      </c>
    </row>
    <row r="8086" spans="1:5" ht="33.75" x14ac:dyDescent="0.25">
      <c r="A8086" s="22">
        <v>101970</v>
      </c>
      <c r="B8086" s="53" t="s">
        <v>6953</v>
      </c>
      <c r="C8086" s="24" t="s">
        <v>25</v>
      </c>
      <c r="D8086" s="61">
        <v>0</v>
      </c>
      <c r="E8086" s="60">
        <v>0</v>
      </c>
    </row>
    <row r="8087" spans="1:5" ht="33.75" x14ac:dyDescent="0.25">
      <c r="A8087" s="22">
        <v>101972</v>
      </c>
      <c r="B8087" s="53" t="s">
        <v>6954</v>
      </c>
      <c r="C8087" s="24" t="s">
        <v>25</v>
      </c>
      <c r="D8087" s="61">
        <v>0</v>
      </c>
      <c r="E8087" s="60">
        <v>0</v>
      </c>
    </row>
    <row r="8088" spans="1:5" ht="22.5" x14ac:dyDescent="0.25">
      <c r="A8088" s="22">
        <v>101966</v>
      </c>
      <c r="B8088" s="53" t="s">
        <v>2865</v>
      </c>
      <c r="C8088" s="24" t="s">
        <v>25</v>
      </c>
      <c r="D8088" s="61">
        <v>219.87</v>
      </c>
      <c r="E8088" s="60">
        <v>220.59</v>
      </c>
    </row>
    <row r="8089" spans="1:5" ht="33.75" x14ac:dyDescent="0.25">
      <c r="A8089" s="22">
        <v>101976</v>
      </c>
      <c r="B8089" s="53" t="s">
        <v>6955</v>
      </c>
      <c r="C8089" s="24" t="s">
        <v>25</v>
      </c>
      <c r="D8089" s="61">
        <v>0</v>
      </c>
      <c r="E8089" s="60">
        <v>0</v>
      </c>
    </row>
    <row r="8090" spans="1:5" ht="33.75" x14ac:dyDescent="0.25">
      <c r="A8090" s="22">
        <v>101978</v>
      </c>
      <c r="B8090" s="53" t="s">
        <v>6956</v>
      </c>
      <c r="C8090" s="24" t="s">
        <v>25</v>
      </c>
      <c r="D8090" s="61">
        <v>0</v>
      </c>
      <c r="E8090" s="60">
        <v>0</v>
      </c>
    </row>
    <row r="8091" spans="1:5" ht="33.75" x14ac:dyDescent="0.25">
      <c r="A8091" s="22">
        <v>101967</v>
      </c>
      <c r="B8091" s="53" t="s">
        <v>6957</v>
      </c>
      <c r="C8091" s="24" t="s">
        <v>25</v>
      </c>
      <c r="D8091" s="61">
        <v>0</v>
      </c>
      <c r="E8091" s="60">
        <v>0</v>
      </c>
    </row>
    <row r="8092" spans="1:5" ht="33.75" x14ac:dyDescent="0.25">
      <c r="A8092" s="22">
        <v>101968</v>
      </c>
      <c r="B8092" s="53" t="s">
        <v>6958</v>
      </c>
      <c r="C8092" s="24" t="s">
        <v>25</v>
      </c>
      <c r="D8092" s="61">
        <v>0</v>
      </c>
      <c r="E8092" s="60">
        <v>0</v>
      </c>
    </row>
    <row r="8093" spans="1:5" ht="22.5" x14ac:dyDescent="0.25">
      <c r="A8093" s="22">
        <v>101965</v>
      </c>
      <c r="B8093" s="53" t="s">
        <v>12177</v>
      </c>
      <c r="C8093" s="24" t="s">
        <v>25</v>
      </c>
      <c r="D8093" s="61">
        <v>167.48</v>
      </c>
      <c r="E8093" s="60">
        <v>169.1</v>
      </c>
    </row>
    <row r="8094" spans="1:5" ht="45" x14ac:dyDescent="0.25">
      <c r="A8094" s="22">
        <v>104100</v>
      </c>
      <c r="B8094" s="53" t="s">
        <v>6959</v>
      </c>
      <c r="C8094" s="24" t="s">
        <v>19</v>
      </c>
      <c r="D8094" s="61">
        <v>0</v>
      </c>
      <c r="E8094" s="60">
        <v>0</v>
      </c>
    </row>
    <row r="8095" spans="1:5" ht="45" x14ac:dyDescent="0.25">
      <c r="A8095" s="22">
        <v>104099</v>
      </c>
      <c r="B8095" s="53" t="s">
        <v>6960</v>
      </c>
      <c r="C8095" s="24" t="s">
        <v>19</v>
      </c>
      <c r="D8095" s="61">
        <v>0</v>
      </c>
      <c r="E8095" s="60">
        <v>0</v>
      </c>
    </row>
    <row r="8096" spans="1:5" ht="45" x14ac:dyDescent="0.25">
      <c r="A8096" s="22">
        <v>104102</v>
      </c>
      <c r="B8096" s="53" t="s">
        <v>6961</v>
      </c>
      <c r="C8096" s="24" t="s">
        <v>19</v>
      </c>
      <c r="D8096" s="61">
        <v>0</v>
      </c>
      <c r="E8096" s="60">
        <v>0</v>
      </c>
    </row>
    <row r="8097" spans="1:5" ht="45" x14ac:dyDescent="0.25">
      <c r="A8097" s="22">
        <v>104101</v>
      </c>
      <c r="B8097" s="53" t="s">
        <v>6962</v>
      </c>
      <c r="C8097" s="24" t="s">
        <v>19</v>
      </c>
      <c r="D8097" s="61">
        <v>0</v>
      </c>
      <c r="E8097" s="60">
        <v>0</v>
      </c>
    </row>
    <row r="8098" spans="1:5" ht="33.75" x14ac:dyDescent="0.25">
      <c r="A8098" s="22">
        <v>104103</v>
      </c>
      <c r="B8098" s="53" t="s">
        <v>12786</v>
      </c>
      <c r="C8098" s="24" t="s">
        <v>19</v>
      </c>
      <c r="D8098" s="61">
        <v>0</v>
      </c>
      <c r="E8098" s="60">
        <v>0</v>
      </c>
    </row>
    <row r="8099" spans="1:5" x14ac:dyDescent="0.25">
      <c r="A8099" s="22">
        <v>92123</v>
      </c>
      <c r="B8099" s="53" t="s">
        <v>14893</v>
      </c>
      <c r="C8099" s="24" t="s">
        <v>29</v>
      </c>
      <c r="D8099" s="61">
        <v>62.77</v>
      </c>
      <c r="E8099" s="60">
        <v>64.59</v>
      </c>
    </row>
    <row r="8100" spans="1:5" x14ac:dyDescent="0.25">
      <c r="A8100" s="22">
        <v>106665</v>
      </c>
      <c r="B8100" s="53" t="s">
        <v>14894</v>
      </c>
      <c r="C8100" s="24" t="s">
        <v>29</v>
      </c>
      <c r="D8100" s="61">
        <v>0</v>
      </c>
      <c r="E8100" s="60">
        <v>0</v>
      </c>
    </row>
    <row r="8101" spans="1:5" x14ac:dyDescent="0.25">
      <c r="A8101" s="22">
        <v>92122</v>
      </c>
      <c r="B8101" s="53" t="s">
        <v>14895</v>
      </c>
      <c r="C8101" s="24" t="s">
        <v>29</v>
      </c>
      <c r="D8101" s="61">
        <v>80.34</v>
      </c>
      <c r="E8101" s="60">
        <v>84.24</v>
      </c>
    </row>
    <row r="8102" spans="1:5" ht="22.5" x14ac:dyDescent="0.25">
      <c r="A8102" s="22">
        <v>103615</v>
      </c>
      <c r="B8102" s="53" t="s">
        <v>6963</v>
      </c>
      <c r="C8102" s="24" t="s">
        <v>25</v>
      </c>
      <c r="D8102" s="61">
        <v>0</v>
      </c>
      <c r="E8102" s="60">
        <v>0</v>
      </c>
    </row>
    <row r="8103" spans="1:5" ht="22.5" x14ac:dyDescent="0.25">
      <c r="A8103" s="22">
        <v>103637</v>
      </c>
      <c r="B8103" s="53" t="s">
        <v>6964</v>
      </c>
      <c r="C8103" s="24" t="s">
        <v>25</v>
      </c>
      <c r="D8103" s="61">
        <v>0</v>
      </c>
      <c r="E8103" s="60">
        <v>0</v>
      </c>
    </row>
    <row r="8104" spans="1:5" ht="22.5" x14ac:dyDescent="0.25">
      <c r="A8104" s="22">
        <v>103593</v>
      </c>
      <c r="B8104" s="53" t="s">
        <v>6965</v>
      </c>
      <c r="C8104" s="24" t="s">
        <v>25</v>
      </c>
      <c r="D8104" s="61">
        <v>0</v>
      </c>
      <c r="E8104" s="60">
        <v>0</v>
      </c>
    </row>
    <row r="8105" spans="1:5" ht="22.5" x14ac:dyDescent="0.25">
      <c r="A8105" s="22">
        <v>103616</v>
      </c>
      <c r="B8105" s="53" t="s">
        <v>6966</v>
      </c>
      <c r="C8105" s="24" t="s">
        <v>25</v>
      </c>
      <c r="D8105" s="61">
        <v>0</v>
      </c>
      <c r="E8105" s="60">
        <v>0</v>
      </c>
    </row>
    <row r="8106" spans="1:5" ht="22.5" x14ac:dyDescent="0.25">
      <c r="A8106" s="22">
        <v>103638</v>
      </c>
      <c r="B8106" s="53" t="s">
        <v>6967</v>
      </c>
      <c r="C8106" s="24" t="s">
        <v>25</v>
      </c>
      <c r="D8106" s="61">
        <v>0</v>
      </c>
      <c r="E8106" s="60">
        <v>0</v>
      </c>
    </row>
    <row r="8107" spans="1:5" ht="22.5" x14ac:dyDescent="0.25">
      <c r="A8107" s="22">
        <v>103594</v>
      </c>
      <c r="B8107" s="53" t="s">
        <v>6968</v>
      </c>
      <c r="C8107" s="24" t="s">
        <v>25</v>
      </c>
      <c r="D8107" s="61">
        <v>0</v>
      </c>
      <c r="E8107" s="60">
        <v>0</v>
      </c>
    </row>
    <row r="8108" spans="1:5" ht="22.5" x14ac:dyDescent="0.25">
      <c r="A8108" s="22">
        <v>103617</v>
      </c>
      <c r="B8108" s="53" t="s">
        <v>6969</v>
      </c>
      <c r="C8108" s="24" t="s">
        <v>25</v>
      </c>
      <c r="D8108" s="61">
        <v>0</v>
      </c>
      <c r="E8108" s="60">
        <v>0</v>
      </c>
    </row>
    <row r="8109" spans="1:5" ht="22.5" x14ac:dyDescent="0.25">
      <c r="A8109" s="22">
        <v>103639</v>
      </c>
      <c r="B8109" s="53" t="s">
        <v>6970</v>
      </c>
      <c r="C8109" s="24" t="s">
        <v>25</v>
      </c>
      <c r="D8109" s="61">
        <v>0</v>
      </c>
      <c r="E8109" s="60">
        <v>0</v>
      </c>
    </row>
    <row r="8110" spans="1:5" ht="22.5" x14ac:dyDescent="0.25">
      <c r="A8110" s="22">
        <v>103595</v>
      </c>
      <c r="B8110" s="53" t="s">
        <v>6971</v>
      </c>
      <c r="C8110" s="24" t="s">
        <v>25</v>
      </c>
      <c r="D8110" s="61">
        <v>0</v>
      </c>
      <c r="E8110" s="60">
        <v>0</v>
      </c>
    </row>
    <row r="8111" spans="1:5" ht="22.5" x14ac:dyDescent="0.25">
      <c r="A8111" s="22">
        <v>103609</v>
      </c>
      <c r="B8111" s="53" t="s">
        <v>6972</v>
      </c>
      <c r="C8111" s="24" t="s">
        <v>25</v>
      </c>
      <c r="D8111" s="61">
        <v>0</v>
      </c>
      <c r="E8111" s="60">
        <v>0</v>
      </c>
    </row>
    <row r="8112" spans="1:5" ht="22.5" x14ac:dyDescent="0.25">
      <c r="A8112" s="22">
        <v>103631</v>
      </c>
      <c r="B8112" s="53" t="s">
        <v>6973</v>
      </c>
      <c r="C8112" s="24" t="s">
        <v>25</v>
      </c>
      <c r="D8112" s="61">
        <v>0</v>
      </c>
      <c r="E8112" s="60">
        <v>0</v>
      </c>
    </row>
    <row r="8113" spans="1:5" ht="22.5" x14ac:dyDescent="0.25">
      <c r="A8113" s="22">
        <v>103587</v>
      </c>
      <c r="B8113" s="53" t="s">
        <v>6974</v>
      </c>
      <c r="C8113" s="24" t="s">
        <v>25</v>
      </c>
      <c r="D8113" s="61">
        <v>0</v>
      </c>
      <c r="E8113" s="60">
        <v>0</v>
      </c>
    </row>
    <row r="8114" spans="1:5" ht="22.5" x14ac:dyDescent="0.25">
      <c r="A8114" s="22">
        <v>103618</v>
      </c>
      <c r="B8114" s="53" t="s">
        <v>6975</v>
      </c>
      <c r="C8114" s="24" t="s">
        <v>25</v>
      </c>
      <c r="D8114" s="61">
        <v>0</v>
      </c>
      <c r="E8114" s="60">
        <v>0</v>
      </c>
    </row>
    <row r="8115" spans="1:5" ht="22.5" x14ac:dyDescent="0.25">
      <c r="A8115" s="22">
        <v>103640</v>
      </c>
      <c r="B8115" s="53" t="s">
        <v>6976</v>
      </c>
      <c r="C8115" s="24" t="s">
        <v>25</v>
      </c>
      <c r="D8115" s="61">
        <v>0</v>
      </c>
      <c r="E8115" s="60">
        <v>0</v>
      </c>
    </row>
    <row r="8116" spans="1:5" ht="22.5" x14ac:dyDescent="0.25">
      <c r="A8116" s="22">
        <v>103596</v>
      </c>
      <c r="B8116" s="53" t="s">
        <v>6977</v>
      </c>
      <c r="C8116" s="24" t="s">
        <v>25</v>
      </c>
      <c r="D8116" s="61">
        <v>0</v>
      </c>
      <c r="E8116" s="60">
        <v>0</v>
      </c>
    </row>
    <row r="8117" spans="1:5" ht="22.5" x14ac:dyDescent="0.25">
      <c r="A8117" s="22">
        <v>103619</v>
      </c>
      <c r="B8117" s="53" t="s">
        <v>6978</v>
      </c>
      <c r="C8117" s="24" t="s">
        <v>25</v>
      </c>
      <c r="D8117" s="61">
        <v>0</v>
      </c>
      <c r="E8117" s="60">
        <v>0</v>
      </c>
    </row>
    <row r="8118" spans="1:5" ht="22.5" x14ac:dyDescent="0.25">
      <c r="A8118" s="22">
        <v>103641</v>
      </c>
      <c r="B8118" s="53" t="s">
        <v>6979</v>
      </c>
      <c r="C8118" s="24" t="s">
        <v>25</v>
      </c>
      <c r="D8118" s="61">
        <v>0</v>
      </c>
      <c r="E8118" s="60">
        <v>0</v>
      </c>
    </row>
    <row r="8119" spans="1:5" ht="22.5" x14ac:dyDescent="0.25">
      <c r="A8119" s="22">
        <v>103597</v>
      </c>
      <c r="B8119" s="53" t="s">
        <v>6980</v>
      </c>
      <c r="C8119" s="24" t="s">
        <v>25</v>
      </c>
      <c r="D8119" s="61">
        <v>0</v>
      </c>
      <c r="E8119" s="60">
        <v>0</v>
      </c>
    </row>
    <row r="8120" spans="1:5" ht="22.5" x14ac:dyDescent="0.25">
      <c r="A8120" s="22">
        <v>103620</v>
      </c>
      <c r="B8120" s="53" t="s">
        <v>6981</v>
      </c>
      <c r="C8120" s="24" t="s">
        <v>25</v>
      </c>
      <c r="D8120" s="61">
        <v>0</v>
      </c>
      <c r="E8120" s="60">
        <v>0</v>
      </c>
    </row>
    <row r="8121" spans="1:5" ht="22.5" x14ac:dyDescent="0.25">
      <c r="A8121" s="22">
        <v>103642</v>
      </c>
      <c r="B8121" s="53" t="s">
        <v>6982</v>
      </c>
      <c r="C8121" s="24" t="s">
        <v>25</v>
      </c>
      <c r="D8121" s="61">
        <v>0</v>
      </c>
      <c r="E8121" s="60">
        <v>0</v>
      </c>
    </row>
    <row r="8122" spans="1:5" ht="22.5" x14ac:dyDescent="0.25">
      <c r="A8122" s="22">
        <v>103598</v>
      </c>
      <c r="B8122" s="53" t="s">
        <v>6983</v>
      </c>
      <c r="C8122" s="24" t="s">
        <v>25</v>
      </c>
      <c r="D8122" s="61">
        <v>0</v>
      </c>
      <c r="E8122" s="60">
        <v>0</v>
      </c>
    </row>
    <row r="8123" spans="1:5" ht="22.5" x14ac:dyDescent="0.25">
      <c r="A8123" s="22">
        <v>103621</v>
      </c>
      <c r="B8123" s="53" t="s">
        <v>6984</v>
      </c>
      <c r="C8123" s="24" t="s">
        <v>25</v>
      </c>
      <c r="D8123" s="61">
        <v>0</v>
      </c>
      <c r="E8123" s="60">
        <v>0</v>
      </c>
    </row>
    <row r="8124" spans="1:5" ht="22.5" x14ac:dyDescent="0.25">
      <c r="A8124" s="22">
        <v>103643</v>
      </c>
      <c r="B8124" s="53" t="s">
        <v>6985</v>
      </c>
      <c r="C8124" s="24" t="s">
        <v>25</v>
      </c>
      <c r="D8124" s="61">
        <v>0</v>
      </c>
      <c r="E8124" s="60">
        <v>0</v>
      </c>
    </row>
    <row r="8125" spans="1:5" ht="22.5" x14ac:dyDescent="0.25">
      <c r="A8125" s="22">
        <v>103599</v>
      </c>
      <c r="B8125" s="53" t="s">
        <v>6986</v>
      </c>
      <c r="C8125" s="24" t="s">
        <v>25</v>
      </c>
      <c r="D8125" s="61">
        <v>0</v>
      </c>
      <c r="E8125" s="60">
        <v>0</v>
      </c>
    </row>
    <row r="8126" spans="1:5" ht="22.5" x14ac:dyDescent="0.25">
      <c r="A8126" s="22">
        <v>103622</v>
      </c>
      <c r="B8126" s="53" t="s">
        <v>6987</v>
      </c>
      <c r="C8126" s="24" t="s">
        <v>25</v>
      </c>
      <c r="D8126" s="61">
        <v>0</v>
      </c>
      <c r="E8126" s="60">
        <v>0</v>
      </c>
    </row>
    <row r="8127" spans="1:5" ht="22.5" x14ac:dyDescent="0.25">
      <c r="A8127" s="22">
        <v>103644</v>
      </c>
      <c r="B8127" s="53" t="s">
        <v>6988</v>
      </c>
      <c r="C8127" s="24" t="s">
        <v>25</v>
      </c>
      <c r="D8127" s="61">
        <v>0</v>
      </c>
      <c r="E8127" s="60">
        <v>0</v>
      </c>
    </row>
    <row r="8128" spans="1:5" ht="22.5" x14ac:dyDescent="0.25">
      <c r="A8128" s="22">
        <v>103600</v>
      </c>
      <c r="B8128" s="53" t="s">
        <v>6989</v>
      </c>
      <c r="C8128" s="24" t="s">
        <v>25</v>
      </c>
      <c r="D8128" s="61">
        <v>0</v>
      </c>
      <c r="E8128" s="60">
        <v>0</v>
      </c>
    </row>
    <row r="8129" spans="1:5" ht="22.5" x14ac:dyDescent="0.25">
      <c r="A8129" s="22">
        <v>103610</v>
      </c>
      <c r="B8129" s="53" t="s">
        <v>6990</v>
      </c>
      <c r="C8129" s="24" t="s">
        <v>25</v>
      </c>
      <c r="D8129" s="61">
        <v>0</v>
      </c>
      <c r="E8129" s="60">
        <v>0</v>
      </c>
    </row>
    <row r="8130" spans="1:5" ht="22.5" x14ac:dyDescent="0.25">
      <c r="A8130" s="22">
        <v>103632</v>
      </c>
      <c r="B8130" s="53" t="s">
        <v>6991</v>
      </c>
      <c r="C8130" s="24" t="s">
        <v>25</v>
      </c>
      <c r="D8130" s="61">
        <v>0</v>
      </c>
      <c r="E8130" s="60">
        <v>0</v>
      </c>
    </row>
    <row r="8131" spans="1:5" ht="22.5" x14ac:dyDescent="0.25">
      <c r="A8131" s="22">
        <v>103588</v>
      </c>
      <c r="B8131" s="53" t="s">
        <v>6992</v>
      </c>
      <c r="C8131" s="24" t="s">
        <v>25</v>
      </c>
      <c r="D8131" s="61">
        <v>0</v>
      </c>
      <c r="E8131" s="60">
        <v>0</v>
      </c>
    </row>
    <row r="8132" spans="1:5" ht="22.5" x14ac:dyDescent="0.25">
      <c r="A8132" s="22">
        <v>103623</v>
      </c>
      <c r="B8132" s="53" t="s">
        <v>6993</v>
      </c>
      <c r="C8132" s="24" t="s">
        <v>25</v>
      </c>
      <c r="D8132" s="61">
        <v>0</v>
      </c>
      <c r="E8132" s="60">
        <v>0</v>
      </c>
    </row>
    <row r="8133" spans="1:5" ht="22.5" x14ac:dyDescent="0.25">
      <c r="A8133" s="22">
        <v>103645</v>
      </c>
      <c r="B8133" s="53" t="s">
        <v>6994</v>
      </c>
      <c r="C8133" s="24" t="s">
        <v>25</v>
      </c>
      <c r="D8133" s="61">
        <v>0</v>
      </c>
      <c r="E8133" s="60">
        <v>0</v>
      </c>
    </row>
    <row r="8134" spans="1:5" ht="22.5" x14ac:dyDescent="0.25">
      <c r="A8134" s="22">
        <v>103601</v>
      </c>
      <c r="B8134" s="53" t="s">
        <v>6995</v>
      </c>
      <c r="C8134" s="24" t="s">
        <v>25</v>
      </c>
      <c r="D8134" s="61">
        <v>0</v>
      </c>
      <c r="E8134" s="60">
        <v>0</v>
      </c>
    </row>
    <row r="8135" spans="1:5" ht="22.5" x14ac:dyDescent="0.25">
      <c r="A8135" s="22">
        <v>103624</v>
      </c>
      <c r="B8135" s="53" t="s">
        <v>6996</v>
      </c>
      <c r="C8135" s="24" t="s">
        <v>25</v>
      </c>
      <c r="D8135" s="61">
        <v>0</v>
      </c>
      <c r="E8135" s="60">
        <v>0</v>
      </c>
    </row>
    <row r="8136" spans="1:5" ht="22.5" x14ac:dyDescent="0.25">
      <c r="A8136" s="22">
        <v>103646</v>
      </c>
      <c r="B8136" s="53" t="s">
        <v>6997</v>
      </c>
      <c r="C8136" s="24" t="s">
        <v>25</v>
      </c>
      <c r="D8136" s="61">
        <v>0</v>
      </c>
      <c r="E8136" s="60">
        <v>0</v>
      </c>
    </row>
    <row r="8137" spans="1:5" ht="22.5" x14ac:dyDescent="0.25">
      <c r="A8137" s="22">
        <v>103602</v>
      </c>
      <c r="B8137" s="53" t="s">
        <v>6998</v>
      </c>
      <c r="C8137" s="24" t="s">
        <v>25</v>
      </c>
      <c r="D8137" s="61">
        <v>0</v>
      </c>
      <c r="E8137" s="60">
        <v>0</v>
      </c>
    </row>
    <row r="8138" spans="1:5" ht="22.5" x14ac:dyDescent="0.25">
      <c r="A8138" s="22">
        <v>103625</v>
      </c>
      <c r="B8138" s="53" t="s">
        <v>6999</v>
      </c>
      <c r="C8138" s="24" t="s">
        <v>25</v>
      </c>
      <c r="D8138" s="61">
        <v>0</v>
      </c>
      <c r="E8138" s="60">
        <v>0</v>
      </c>
    </row>
    <row r="8139" spans="1:5" ht="22.5" x14ac:dyDescent="0.25">
      <c r="A8139" s="22">
        <v>103647</v>
      </c>
      <c r="B8139" s="53" t="s">
        <v>7000</v>
      </c>
      <c r="C8139" s="24" t="s">
        <v>25</v>
      </c>
      <c r="D8139" s="61">
        <v>0</v>
      </c>
      <c r="E8139" s="60">
        <v>0</v>
      </c>
    </row>
    <row r="8140" spans="1:5" ht="22.5" x14ac:dyDescent="0.25">
      <c r="A8140" s="22">
        <v>103603</v>
      </c>
      <c r="B8140" s="53" t="s">
        <v>7001</v>
      </c>
      <c r="C8140" s="24" t="s">
        <v>25</v>
      </c>
      <c r="D8140" s="61">
        <v>0</v>
      </c>
      <c r="E8140" s="60">
        <v>0</v>
      </c>
    </row>
    <row r="8141" spans="1:5" ht="22.5" x14ac:dyDescent="0.25">
      <c r="A8141" s="22">
        <v>103611</v>
      </c>
      <c r="B8141" s="53" t="s">
        <v>7002</v>
      </c>
      <c r="C8141" s="24" t="s">
        <v>25</v>
      </c>
      <c r="D8141" s="61">
        <v>0</v>
      </c>
      <c r="E8141" s="60">
        <v>0</v>
      </c>
    </row>
    <row r="8142" spans="1:5" ht="22.5" x14ac:dyDescent="0.25">
      <c r="A8142" s="22">
        <v>103633</v>
      </c>
      <c r="B8142" s="53" t="s">
        <v>7003</v>
      </c>
      <c r="C8142" s="24" t="s">
        <v>25</v>
      </c>
      <c r="D8142" s="61">
        <v>0</v>
      </c>
      <c r="E8142" s="60">
        <v>0</v>
      </c>
    </row>
    <row r="8143" spans="1:5" ht="22.5" x14ac:dyDescent="0.25">
      <c r="A8143" s="22">
        <v>103589</v>
      </c>
      <c r="B8143" s="53" t="s">
        <v>7004</v>
      </c>
      <c r="C8143" s="24" t="s">
        <v>25</v>
      </c>
      <c r="D8143" s="61">
        <v>0</v>
      </c>
      <c r="E8143" s="60">
        <v>0</v>
      </c>
    </row>
    <row r="8144" spans="1:5" ht="22.5" x14ac:dyDescent="0.25">
      <c r="A8144" s="22">
        <v>103626</v>
      </c>
      <c r="B8144" s="53" t="s">
        <v>7005</v>
      </c>
      <c r="C8144" s="24" t="s">
        <v>25</v>
      </c>
      <c r="D8144" s="61">
        <v>0</v>
      </c>
      <c r="E8144" s="60">
        <v>0</v>
      </c>
    </row>
    <row r="8145" spans="1:5" ht="22.5" x14ac:dyDescent="0.25">
      <c r="A8145" s="22">
        <v>103648</v>
      </c>
      <c r="B8145" s="53" t="s">
        <v>7006</v>
      </c>
      <c r="C8145" s="24" t="s">
        <v>25</v>
      </c>
      <c r="D8145" s="61">
        <v>0</v>
      </c>
      <c r="E8145" s="60">
        <v>0</v>
      </c>
    </row>
    <row r="8146" spans="1:5" ht="22.5" x14ac:dyDescent="0.25">
      <c r="A8146" s="22">
        <v>103604</v>
      </c>
      <c r="B8146" s="53" t="s">
        <v>7007</v>
      </c>
      <c r="C8146" s="24" t="s">
        <v>25</v>
      </c>
      <c r="D8146" s="61">
        <v>0</v>
      </c>
      <c r="E8146" s="60">
        <v>0</v>
      </c>
    </row>
    <row r="8147" spans="1:5" ht="22.5" x14ac:dyDescent="0.25">
      <c r="A8147" s="22">
        <v>103627</v>
      </c>
      <c r="B8147" s="53" t="s">
        <v>7008</v>
      </c>
      <c r="C8147" s="24" t="s">
        <v>25</v>
      </c>
      <c r="D8147" s="61">
        <v>0</v>
      </c>
      <c r="E8147" s="60">
        <v>0</v>
      </c>
    </row>
    <row r="8148" spans="1:5" ht="22.5" x14ac:dyDescent="0.25">
      <c r="A8148" s="22">
        <v>103649</v>
      </c>
      <c r="B8148" s="53" t="s">
        <v>7009</v>
      </c>
      <c r="C8148" s="24" t="s">
        <v>25</v>
      </c>
      <c r="D8148" s="61">
        <v>0</v>
      </c>
      <c r="E8148" s="60">
        <v>0</v>
      </c>
    </row>
    <row r="8149" spans="1:5" ht="22.5" x14ac:dyDescent="0.25">
      <c r="A8149" s="22">
        <v>103605</v>
      </c>
      <c r="B8149" s="53" t="s">
        <v>7010</v>
      </c>
      <c r="C8149" s="24" t="s">
        <v>25</v>
      </c>
      <c r="D8149" s="61">
        <v>0</v>
      </c>
      <c r="E8149" s="60">
        <v>0</v>
      </c>
    </row>
    <row r="8150" spans="1:5" ht="22.5" x14ac:dyDescent="0.25">
      <c r="A8150" s="22">
        <v>103612</v>
      </c>
      <c r="B8150" s="53" t="s">
        <v>7011</v>
      </c>
      <c r="C8150" s="24" t="s">
        <v>25</v>
      </c>
      <c r="D8150" s="61">
        <v>0</v>
      </c>
      <c r="E8150" s="60">
        <v>0</v>
      </c>
    </row>
    <row r="8151" spans="1:5" ht="22.5" x14ac:dyDescent="0.25">
      <c r="A8151" s="22">
        <v>103634</v>
      </c>
      <c r="B8151" s="53" t="s">
        <v>7012</v>
      </c>
      <c r="C8151" s="24" t="s">
        <v>25</v>
      </c>
      <c r="D8151" s="61">
        <v>0</v>
      </c>
      <c r="E8151" s="60">
        <v>0</v>
      </c>
    </row>
    <row r="8152" spans="1:5" ht="22.5" x14ac:dyDescent="0.25">
      <c r="A8152" s="22">
        <v>103590</v>
      </c>
      <c r="B8152" s="53" t="s">
        <v>7013</v>
      </c>
      <c r="C8152" s="24" t="s">
        <v>25</v>
      </c>
      <c r="D8152" s="61">
        <v>0</v>
      </c>
      <c r="E8152" s="60">
        <v>0</v>
      </c>
    </row>
    <row r="8153" spans="1:5" ht="22.5" x14ac:dyDescent="0.25">
      <c r="A8153" s="22">
        <v>103628</v>
      </c>
      <c r="B8153" s="53" t="s">
        <v>7014</v>
      </c>
      <c r="C8153" s="24" t="s">
        <v>25</v>
      </c>
      <c r="D8153" s="61">
        <v>0</v>
      </c>
      <c r="E8153" s="60">
        <v>0</v>
      </c>
    </row>
    <row r="8154" spans="1:5" ht="22.5" x14ac:dyDescent="0.25">
      <c r="A8154" s="22">
        <v>103650</v>
      </c>
      <c r="B8154" s="53" t="s">
        <v>7015</v>
      </c>
      <c r="C8154" s="24" t="s">
        <v>25</v>
      </c>
      <c r="D8154" s="61">
        <v>0</v>
      </c>
      <c r="E8154" s="60">
        <v>0</v>
      </c>
    </row>
    <row r="8155" spans="1:5" ht="22.5" x14ac:dyDescent="0.25">
      <c r="A8155" s="22">
        <v>103606</v>
      </c>
      <c r="B8155" s="53" t="s">
        <v>7016</v>
      </c>
      <c r="C8155" s="24" t="s">
        <v>25</v>
      </c>
      <c r="D8155" s="61">
        <v>0</v>
      </c>
      <c r="E8155" s="60">
        <v>0</v>
      </c>
    </row>
    <row r="8156" spans="1:5" ht="22.5" x14ac:dyDescent="0.25">
      <c r="A8156" s="22">
        <v>103629</v>
      </c>
      <c r="B8156" s="53" t="s">
        <v>7017</v>
      </c>
      <c r="C8156" s="24" t="s">
        <v>25</v>
      </c>
      <c r="D8156" s="61">
        <v>0</v>
      </c>
      <c r="E8156" s="60">
        <v>0</v>
      </c>
    </row>
    <row r="8157" spans="1:5" ht="22.5" x14ac:dyDescent="0.25">
      <c r="A8157" s="22">
        <v>103651</v>
      </c>
      <c r="B8157" s="53" t="s">
        <v>7018</v>
      </c>
      <c r="C8157" s="24" t="s">
        <v>25</v>
      </c>
      <c r="D8157" s="61">
        <v>0</v>
      </c>
      <c r="E8157" s="60">
        <v>0</v>
      </c>
    </row>
    <row r="8158" spans="1:5" ht="22.5" x14ac:dyDescent="0.25">
      <c r="A8158" s="22">
        <v>103607</v>
      </c>
      <c r="B8158" s="53" t="s">
        <v>7019</v>
      </c>
      <c r="C8158" s="24" t="s">
        <v>25</v>
      </c>
      <c r="D8158" s="61">
        <v>0</v>
      </c>
      <c r="E8158" s="60">
        <v>0</v>
      </c>
    </row>
    <row r="8159" spans="1:5" ht="22.5" x14ac:dyDescent="0.25">
      <c r="A8159" s="22">
        <v>103613</v>
      </c>
      <c r="B8159" s="53" t="s">
        <v>7020</v>
      </c>
      <c r="C8159" s="24" t="s">
        <v>25</v>
      </c>
      <c r="D8159" s="61">
        <v>0</v>
      </c>
      <c r="E8159" s="60">
        <v>0</v>
      </c>
    </row>
    <row r="8160" spans="1:5" ht="22.5" x14ac:dyDescent="0.25">
      <c r="A8160" s="22">
        <v>103635</v>
      </c>
      <c r="B8160" s="53" t="s">
        <v>7021</v>
      </c>
      <c r="C8160" s="24" t="s">
        <v>25</v>
      </c>
      <c r="D8160" s="61">
        <v>0</v>
      </c>
      <c r="E8160" s="60">
        <v>0</v>
      </c>
    </row>
    <row r="8161" spans="1:5" ht="22.5" x14ac:dyDescent="0.25">
      <c r="A8161" s="22">
        <v>103591</v>
      </c>
      <c r="B8161" s="53" t="s">
        <v>7022</v>
      </c>
      <c r="C8161" s="24" t="s">
        <v>25</v>
      </c>
      <c r="D8161" s="61">
        <v>0</v>
      </c>
      <c r="E8161" s="60">
        <v>0</v>
      </c>
    </row>
    <row r="8162" spans="1:5" ht="22.5" x14ac:dyDescent="0.25">
      <c r="A8162" s="22">
        <v>103630</v>
      </c>
      <c r="B8162" s="53" t="s">
        <v>7023</v>
      </c>
      <c r="C8162" s="24" t="s">
        <v>25</v>
      </c>
      <c r="D8162" s="61">
        <v>0</v>
      </c>
      <c r="E8162" s="60">
        <v>0</v>
      </c>
    </row>
    <row r="8163" spans="1:5" ht="22.5" x14ac:dyDescent="0.25">
      <c r="A8163" s="22">
        <v>103652</v>
      </c>
      <c r="B8163" s="53" t="s">
        <v>7024</v>
      </c>
      <c r="C8163" s="24" t="s">
        <v>25</v>
      </c>
      <c r="D8163" s="61">
        <v>0</v>
      </c>
      <c r="E8163" s="60">
        <v>0</v>
      </c>
    </row>
    <row r="8164" spans="1:5" ht="22.5" x14ac:dyDescent="0.25">
      <c r="A8164" s="22">
        <v>103608</v>
      </c>
      <c r="B8164" s="53" t="s">
        <v>7025</v>
      </c>
      <c r="C8164" s="24" t="s">
        <v>25</v>
      </c>
      <c r="D8164" s="61">
        <v>0</v>
      </c>
      <c r="E8164" s="60">
        <v>0</v>
      </c>
    </row>
    <row r="8165" spans="1:5" ht="22.5" x14ac:dyDescent="0.25">
      <c r="A8165" s="22">
        <v>103614</v>
      </c>
      <c r="B8165" s="53" t="s">
        <v>7026</v>
      </c>
      <c r="C8165" s="24" t="s">
        <v>25</v>
      </c>
      <c r="D8165" s="61">
        <v>0</v>
      </c>
      <c r="E8165" s="60">
        <v>0</v>
      </c>
    </row>
    <row r="8166" spans="1:5" ht="22.5" x14ac:dyDescent="0.25">
      <c r="A8166" s="22">
        <v>103636</v>
      </c>
      <c r="B8166" s="53" t="s">
        <v>7027</v>
      </c>
      <c r="C8166" s="24" t="s">
        <v>25</v>
      </c>
      <c r="D8166" s="61">
        <v>0</v>
      </c>
      <c r="E8166" s="60">
        <v>0</v>
      </c>
    </row>
    <row r="8167" spans="1:5" ht="22.5" x14ac:dyDescent="0.25">
      <c r="A8167" s="22">
        <v>103592</v>
      </c>
      <c r="B8167" s="53" t="s">
        <v>7028</v>
      </c>
      <c r="C8167" s="24" t="s">
        <v>25</v>
      </c>
      <c r="D8167" s="61">
        <v>0</v>
      </c>
      <c r="E8167" s="60">
        <v>0</v>
      </c>
    </row>
    <row r="8168" spans="1:5" ht="33.75" x14ac:dyDescent="0.25">
      <c r="A8168" s="22">
        <v>88412</v>
      </c>
      <c r="B8168" s="53" t="s">
        <v>5112</v>
      </c>
      <c r="C8168" s="24" t="s">
        <v>19</v>
      </c>
      <c r="D8168" s="61">
        <v>4.71</v>
      </c>
      <c r="E8168" s="60">
        <v>4.78</v>
      </c>
    </row>
    <row r="8169" spans="1:5" ht="33.75" x14ac:dyDescent="0.25">
      <c r="A8169" s="22">
        <v>88411</v>
      </c>
      <c r="B8169" s="53" t="s">
        <v>5111</v>
      </c>
      <c r="C8169" s="24" t="s">
        <v>19</v>
      </c>
      <c r="D8169" s="61">
        <v>5.64</v>
      </c>
      <c r="E8169" s="60">
        <v>5.74</v>
      </c>
    </row>
    <row r="8170" spans="1:5" ht="22.5" x14ac:dyDescent="0.25">
      <c r="A8170" s="22">
        <v>88415</v>
      </c>
      <c r="B8170" s="53" t="s">
        <v>5115</v>
      </c>
      <c r="C8170" s="24" t="s">
        <v>19</v>
      </c>
      <c r="D8170" s="61">
        <v>5.69</v>
      </c>
      <c r="E8170" s="60">
        <v>5.8</v>
      </c>
    </row>
    <row r="8171" spans="1:5" ht="33.75" x14ac:dyDescent="0.25">
      <c r="A8171" s="22">
        <v>88413</v>
      </c>
      <c r="B8171" s="53" t="s">
        <v>5113</v>
      </c>
      <c r="C8171" s="24" t="s">
        <v>19</v>
      </c>
      <c r="D8171" s="61">
        <v>6.71</v>
      </c>
      <c r="E8171" s="60">
        <v>6.87</v>
      </c>
    </row>
    <row r="8172" spans="1:5" ht="33.75" x14ac:dyDescent="0.25">
      <c r="A8172" s="22">
        <v>88414</v>
      </c>
      <c r="B8172" s="53" t="s">
        <v>5114</v>
      </c>
      <c r="C8172" s="24" t="s">
        <v>19</v>
      </c>
      <c r="D8172" s="61">
        <v>8.01</v>
      </c>
      <c r="E8172" s="60">
        <v>8.2100000000000009</v>
      </c>
    </row>
    <row r="8173" spans="1:5" ht="33.75" x14ac:dyDescent="0.25">
      <c r="A8173" s="22">
        <v>96131</v>
      </c>
      <c r="B8173" s="53" t="s">
        <v>5137</v>
      </c>
      <c r="C8173" s="24" t="s">
        <v>19</v>
      </c>
      <c r="D8173" s="61">
        <v>25.13</v>
      </c>
      <c r="E8173" s="60">
        <v>26.21</v>
      </c>
    </row>
    <row r="8174" spans="1:5" ht="33.75" x14ac:dyDescent="0.25">
      <c r="A8174" s="22">
        <v>96126</v>
      </c>
      <c r="B8174" s="53" t="s">
        <v>5132</v>
      </c>
      <c r="C8174" s="24" t="s">
        <v>19</v>
      </c>
      <c r="D8174" s="61">
        <v>16.25</v>
      </c>
      <c r="E8174" s="60">
        <v>16.98</v>
      </c>
    </row>
    <row r="8175" spans="1:5" ht="33.75" x14ac:dyDescent="0.25">
      <c r="A8175" s="22">
        <v>96132</v>
      </c>
      <c r="B8175" s="53" t="s">
        <v>5138</v>
      </c>
      <c r="C8175" s="24" t="s">
        <v>19</v>
      </c>
      <c r="D8175" s="61">
        <v>15.83</v>
      </c>
      <c r="E8175" s="60">
        <v>16.41</v>
      </c>
    </row>
    <row r="8176" spans="1:5" ht="33.75" x14ac:dyDescent="0.25">
      <c r="A8176" s="22">
        <v>96127</v>
      </c>
      <c r="B8176" s="53" t="s">
        <v>5133</v>
      </c>
      <c r="C8176" s="24" t="s">
        <v>19</v>
      </c>
      <c r="D8176" s="61">
        <v>9.99</v>
      </c>
      <c r="E8176" s="60">
        <v>10.37</v>
      </c>
    </row>
    <row r="8177" spans="1:5" ht="22.5" x14ac:dyDescent="0.25">
      <c r="A8177" s="22">
        <v>96135</v>
      </c>
      <c r="B8177" s="53" t="s">
        <v>5141</v>
      </c>
      <c r="C8177" s="24" t="s">
        <v>19</v>
      </c>
      <c r="D8177" s="61">
        <v>27.32</v>
      </c>
      <c r="E8177" s="60">
        <v>28.52</v>
      </c>
    </row>
    <row r="8178" spans="1:5" ht="22.5" x14ac:dyDescent="0.25">
      <c r="A8178" s="22">
        <v>96130</v>
      </c>
      <c r="B8178" s="53" t="s">
        <v>5136</v>
      </c>
      <c r="C8178" s="24" t="s">
        <v>19</v>
      </c>
      <c r="D8178" s="61">
        <v>17.78</v>
      </c>
      <c r="E8178" s="60">
        <v>18.600000000000001</v>
      </c>
    </row>
    <row r="8179" spans="1:5" ht="33.75" x14ac:dyDescent="0.25">
      <c r="A8179" s="22">
        <v>96133</v>
      </c>
      <c r="B8179" s="53" t="s">
        <v>5139</v>
      </c>
      <c r="C8179" s="24" t="s">
        <v>19</v>
      </c>
      <c r="D8179" s="61">
        <v>42.42</v>
      </c>
      <c r="E8179" s="60">
        <v>44.48</v>
      </c>
    </row>
    <row r="8180" spans="1:5" ht="33.75" x14ac:dyDescent="0.25">
      <c r="A8180" s="22">
        <v>96128</v>
      </c>
      <c r="B8180" s="53" t="s">
        <v>5134</v>
      </c>
      <c r="C8180" s="24" t="s">
        <v>19</v>
      </c>
      <c r="D8180" s="61">
        <v>28.09</v>
      </c>
      <c r="E8180" s="60">
        <v>29.5</v>
      </c>
    </row>
    <row r="8181" spans="1:5" ht="33.75" x14ac:dyDescent="0.25">
      <c r="A8181" s="22">
        <v>96134</v>
      </c>
      <c r="B8181" s="53" t="s">
        <v>5140</v>
      </c>
      <c r="C8181" s="24" t="s">
        <v>19</v>
      </c>
      <c r="D8181" s="61">
        <v>49.79</v>
      </c>
      <c r="E8181" s="60">
        <v>52.19</v>
      </c>
    </row>
    <row r="8182" spans="1:5" ht="33.75" x14ac:dyDescent="0.25">
      <c r="A8182" s="22">
        <v>96129</v>
      </c>
      <c r="B8182" s="53" t="s">
        <v>5135</v>
      </c>
      <c r="C8182" s="24" t="s">
        <v>19</v>
      </c>
      <c r="D8182" s="61">
        <v>32.92</v>
      </c>
      <c r="E8182" s="60">
        <v>34.56</v>
      </c>
    </row>
    <row r="8183" spans="1:5" ht="22.5" x14ac:dyDescent="0.25">
      <c r="A8183" s="22">
        <v>88432</v>
      </c>
      <c r="B8183" s="53" t="s">
        <v>5126</v>
      </c>
      <c r="C8183" s="24" t="s">
        <v>19</v>
      </c>
      <c r="D8183" s="61">
        <v>34.76</v>
      </c>
      <c r="E8183" s="60">
        <v>35.67</v>
      </c>
    </row>
    <row r="8184" spans="1:5" ht="33.75" x14ac:dyDescent="0.25">
      <c r="A8184" s="22">
        <v>88426</v>
      </c>
      <c r="B8184" s="53" t="s">
        <v>5122</v>
      </c>
      <c r="C8184" s="24" t="s">
        <v>19</v>
      </c>
      <c r="D8184" s="61">
        <v>22.99</v>
      </c>
      <c r="E8184" s="60">
        <v>23.24</v>
      </c>
    </row>
    <row r="8185" spans="1:5" ht="33.75" x14ac:dyDescent="0.25">
      <c r="A8185" s="22">
        <v>88417</v>
      </c>
      <c r="B8185" s="53" t="s">
        <v>5117</v>
      </c>
      <c r="C8185" s="24" t="s">
        <v>19</v>
      </c>
      <c r="D8185" s="61">
        <v>21.07</v>
      </c>
      <c r="E8185" s="60">
        <v>21.21</v>
      </c>
    </row>
    <row r="8186" spans="1:5" ht="33.75" x14ac:dyDescent="0.25">
      <c r="A8186" s="22">
        <v>88424</v>
      </c>
      <c r="B8186" s="53" t="s">
        <v>5121</v>
      </c>
      <c r="C8186" s="24" t="s">
        <v>19</v>
      </c>
      <c r="D8186" s="61">
        <v>28.07</v>
      </c>
      <c r="E8186" s="60">
        <v>28.53</v>
      </c>
    </row>
    <row r="8187" spans="1:5" ht="33.75" x14ac:dyDescent="0.25">
      <c r="A8187" s="22">
        <v>88416</v>
      </c>
      <c r="B8187" s="53" t="s">
        <v>5116</v>
      </c>
      <c r="C8187" s="24" t="s">
        <v>19</v>
      </c>
      <c r="D8187" s="61">
        <v>24.52</v>
      </c>
      <c r="E8187" s="60">
        <v>24.77</v>
      </c>
    </row>
    <row r="8188" spans="1:5" ht="22.5" x14ac:dyDescent="0.25">
      <c r="A8188" s="22">
        <v>88431</v>
      </c>
      <c r="B8188" s="53" t="s">
        <v>5125</v>
      </c>
      <c r="C8188" s="24" t="s">
        <v>19</v>
      </c>
      <c r="D8188" s="61">
        <v>28.41</v>
      </c>
      <c r="E8188" s="60">
        <v>28.92</v>
      </c>
    </row>
    <row r="8189" spans="1:5" ht="22.5" x14ac:dyDescent="0.25">
      <c r="A8189" s="22">
        <v>88423</v>
      </c>
      <c r="B8189" s="53" t="s">
        <v>5120</v>
      </c>
      <c r="C8189" s="24" t="s">
        <v>19</v>
      </c>
      <c r="D8189" s="61">
        <v>24.41</v>
      </c>
      <c r="E8189" s="60">
        <v>24.7</v>
      </c>
    </row>
    <row r="8190" spans="1:5" ht="33.75" x14ac:dyDescent="0.25">
      <c r="A8190" s="22">
        <v>88428</v>
      </c>
      <c r="B8190" s="53" t="s">
        <v>5123</v>
      </c>
      <c r="C8190" s="24" t="s">
        <v>19</v>
      </c>
      <c r="D8190" s="61">
        <v>34.18</v>
      </c>
      <c r="E8190" s="60">
        <v>35.06</v>
      </c>
    </row>
    <row r="8191" spans="1:5" ht="33.75" x14ac:dyDescent="0.25">
      <c r="A8191" s="22">
        <v>88420</v>
      </c>
      <c r="B8191" s="53" t="s">
        <v>5118</v>
      </c>
      <c r="C8191" s="24" t="s">
        <v>19</v>
      </c>
      <c r="D8191" s="61">
        <v>27.35</v>
      </c>
      <c r="E8191" s="60">
        <v>27.85</v>
      </c>
    </row>
    <row r="8192" spans="1:5" ht="33.75" x14ac:dyDescent="0.25">
      <c r="A8192" s="22">
        <v>88429</v>
      </c>
      <c r="B8192" s="53" t="s">
        <v>5124</v>
      </c>
      <c r="C8192" s="24" t="s">
        <v>19</v>
      </c>
      <c r="D8192" s="61">
        <v>41.03</v>
      </c>
      <c r="E8192" s="60">
        <v>42.06</v>
      </c>
    </row>
    <row r="8193" spans="1:5" ht="33.75" x14ac:dyDescent="0.25">
      <c r="A8193" s="22">
        <v>88421</v>
      </c>
      <c r="B8193" s="53" t="s">
        <v>5119</v>
      </c>
      <c r="C8193" s="24" t="s">
        <v>19</v>
      </c>
      <c r="D8193" s="61">
        <v>33.090000000000003</v>
      </c>
      <c r="E8193" s="60">
        <v>33.659999999999997</v>
      </c>
    </row>
    <row r="8194" spans="1:5" ht="33.75" x14ac:dyDescent="0.25">
      <c r="A8194" s="22">
        <v>95622</v>
      </c>
      <c r="B8194" s="53" t="s">
        <v>5127</v>
      </c>
      <c r="C8194" s="24" t="s">
        <v>19</v>
      </c>
      <c r="D8194" s="61">
        <v>16.16</v>
      </c>
      <c r="E8194" s="60">
        <v>16.64</v>
      </c>
    </row>
    <row r="8195" spans="1:5" ht="33.75" x14ac:dyDescent="0.25">
      <c r="A8195" s="22">
        <v>95623</v>
      </c>
      <c r="B8195" s="53" t="s">
        <v>5128</v>
      </c>
      <c r="C8195" s="24" t="s">
        <v>19</v>
      </c>
      <c r="D8195" s="61">
        <v>11.64</v>
      </c>
      <c r="E8195" s="60">
        <v>11.89</v>
      </c>
    </row>
    <row r="8196" spans="1:5" ht="22.5" x14ac:dyDescent="0.25">
      <c r="A8196" s="22">
        <v>95626</v>
      </c>
      <c r="B8196" s="53" t="s">
        <v>5131</v>
      </c>
      <c r="C8196" s="24" t="s">
        <v>19</v>
      </c>
      <c r="D8196" s="61">
        <v>16.989999999999998</v>
      </c>
      <c r="E8196" s="60">
        <v>17.53</v>
      </c>
    </row>
    <row r="8197" spans="1:5" ht="33.75" x14ac:dyDescent="0.25">
      <c r="A8197" s="22">
        <v>95624</v>
      </c>
      <c r="B8197" s="53" t="s">
        <v>5129</v>
      </c>
      <c r="C8197" s="24" t="s">
        <v>19</v>
      </c>
      <c r="D8197" s="61">
        <v>23.64</v>
      </c>
      <c r="E8197" s="60">
        <v>24.58</v>
      </c>
    </row>
    <row r="8198" spans="1:5" ht="33.75" x14ac:dyDescent="0.25">
      <c r="A8198" s="22">
        <v>95625</v>
      </c>
      <c r="B8198" s="53" t="s">
        <v>5130</v>
      </c>
      <c r="C8198" s="24" t="s">
        <v>19</v>
      </c>
      <c r="D8198" s="61">
        <v>28.02</v>
      </c>
      <c r="E8198" s="60">
        <v>29.11</v>
      </c>
    </row>
    <row r="8199" spans="1:5" ht="22.5" x14ac:dyDescent="0.25">
      <c r="A8199" s="22">
        <v>88497</v>
      </c>
      <c r="B8199" s="53" t="s">
        <v>3941</v>
      </c>
      <c r="C8199" s="24" t="s">
        <v>19</v>
      </c>
      <c r="D8199" s="61">
        <v>16.79</v>
      </c>
      <c r="E8199" s="60">
        <v>17.55</v>
      </c>
    </row>
    <row r="8200" spans="1:5" ht="22.5" x14ac:dyDescent="0.25">
      <c r="A8200" s="22">
        <v>104648</v>
      </c>
      <c r="B8200" s="53" t="s">
        <v>7029</v>
      </c>
      <c r="C8200" s="24" t="s">
        <v>19</v>
      </c>
      <c r="D8200" s="61">
        <v>0</v>
      </c>
      <c r="E8200" s="60">
        <v>0</v>
      </c>
    </row>
    <row r="8201" spans="1:5" ht="22.5" x14ac:dyDescent="0.25">
      <c r="A8201" s="22">
        <v>88495</v>
      </c>
      <c r="B8201" s="53" t="s">
        <v>3939</v>
      </c>
      <c r="C8201" s="24" t="s">
        <v>19</v>
      </c>
      <c r="D8201" s="61">
        <v>10.98</v>
      </c>
      <c r="E8201" s="60">
        <v>11.49</v>
      </c>
    </row>
    <row r="8202" spans="1:5" ht="22.5" x14ac:dyDescent="0.25">
      <c r="A8202" s="22">
        <v>104646</v>
      </c>
      <c r="B8202" s="53" t="s">
        <v>7030</v>
      </c>
      <c r="C8202" s="24" t="s">
        <v>19</v>
      </c>
      <c r="D8202" s="61">
        <v>0</v>
      </c>
      <c r="E8202" s="60">
        <v>0</v>
      </c>
    </row>
    <row r="8203" spans="1:5" ht="22.5" x14ac:dyDescent="0.25">
      <c r="A8203" s="22">
        <v>88496</v>
      </c>
      <c r="B8203" s="53" t="s">
        <v>3940</v>
      </c>
      <c r="C8203" s="24" t="s">
        <v>19</v>
      </c>
      <c r="D8203" s="61">
        <v>31.06</v>
      </c>
      <c r="E8203" s="60">
        <v>32.619999999999997</v>
      </c>
    </row>
    <row r="8204" spans="1:5" ht="22.5" x14ac:dyDescent="0.25">
      <c r="A8204" s="22">
        <v>104647</v>
      </c>
      <c r="B8204" s="53" t="s">
        <v>7031</v>
      </c>
      <c r="C8204" s="24" t="s">
        <v>19</v>
      </c>
      <c r="D8204" s="61">
        <v>0</v>
      </c>
      <c r="E8204" s="60">
        <v>0</v>
      </c>
    </row>
    <row r="8205" spans="1:5" ht="22.5" x14ac:dyDescent="0.25">
      <c r="A8205" s="22">
        <v>88494</v>
      </c>
      <c r="B8205" s="53" t="s">
        <v>3938</v>
      </c>
      <c r="C8205" s="24" t="s">
        <v>19</v>
      </c>
      <c r="D8205" s="61">
        <v>20.7</v>
      </c>
      <c r="E8205" s="60">
        <v>21.77</v>
      </c>
    </row>
    <row r="8206" spans="1:5" ht="22.5" x14ac:dyDescent="0.25">
      <c r="A8206" s="22">
        <v>104645</v>
      </c>
      <c r="B8206" s="53" t="s">
        <v>7032</v>
      </c>
      <c r="C8206" s="24" t="s">
        <v>19</v>
      </c>
      <c r="D8206" s="61">
        <v>0</v>
      </c>
      <c r="E8206" s="60">
        <v>0</v>
      </c>
    </row>
    <row r="8207" spans="1:5" ht="22.5" x14ac:dyDescent="0.25">
      <c r="A8207" s="22">
        <v>88485</v>
      </c>
      <c r="B8207" s="53" t="s">
        <v>3935</v>
      </c>
      <c r="C8207" s="24" t="s">
        <v>19</v>
      </c>
      <c r="D8207" s="61">
        <v>4.6399999999999997</v>
      </c>
      <c r="E8207" s="60">
        <v>4.7699999999999996</v>
      </c>
    </row>
    <row r="8208" spans="1:5" ht="22.5" x14ac:dyDescent="0.25">
      <c r="A8208" s="22">
        <v>88484</v>
      </c>
      <c r="B8208" s="53" t="s">
        <v>3934</v>
      </c>
      <c r="C8208" s="24" t="s">
        <v>19</v>
      </c>
      <c r="D8208" s="61">
        <v>5.62</v>
      </c>
      <c r="E8208" s="60">
        <v>5.81</v>
      </c>
    </row>
    <row r="8209" spans="1:5" ht="22.5" x14ac:dyDescent="0.25">
      <c r="A8209" s="22">
        <v>104638</v>
      </c>
      <c r="B8209" s="53" t="s">
        <v>7033</v>
      </c>
      <c r="C8209" s="24" t="s">
        <v>19</v>
      </c>
      <c r="D8209" s="61">
        <v>0</v>
      </c>
      <c r="E8209" s="60">
        <v>0</v>
      </c>
    </row>
    <row r="8210" spans="1:5" ht="22.5" x14ac:dyDescent="0.25">
      <c r="A8210" s="22">
        <v>104637</v>
      </c>
      <c r="B8210" s="53" t="s">
        <v>7034</v>
      </c>
      <c r="C8210" s="24" t="s">
        <v>19</v>
      </c>
      <c r="D8210" s="61">
        <v>0</v>
      </c>
      <c r="E8210" s="60">
        <v>0</v>
      </c>
    </row>
    <row r="8211" spans="1:5" ht="22.5" x14ac:dyDescent="0.25">
      <c r="A8211" s="22">
        <v>104641</v>
      </c>
      <c r="B8211" s="53" t="s">
        <v>3946</v>
      </c>
      <c r="C8211" s="24" t="s">
        <v>19</v>
      </c>
      <c r="D8211" s="61">
        <v>10.11</v>
      </c>
      <c r="E8211" s="60">
        <v>10.44</v>
      </c>
    </row>
    <row r="8212" spans="1:5" ht="22.5" x14ac:dyDescent="0.25">
      <c r="A8212" s="22">
        <v>104639</v>
      </c>
      <c r="B8212" s="53" t="s">
        <v>3944</v>
      </c>
      <c r="C8212" s="24" t="s">
        <v>19</v>
      </c>
      <c r="D8212" s="61">
        <v>12.49</v>
      </c>
      <c r="E8212" s="60">
        <v>12.98</v>
      </c>
    </row>
    <row r="8213" spans="1:5" ht="22.5" x14ac:dyDescent="0.25">
      <c r="A8213" s="22">
        <v>104644</v>
      </c>
      <c r="B8213" s="53" t="s">
        <v>7035</v>
      </c>
      <c r="C8213" s="24" t="s">
        <v>19</v>
      </c>
      <c r="D8213" s="61">
        <v>0</v>
      </c>
      <c r="E8213" s="60">
        <v>0</v>
      </c>
    </row>
    <row r="8214" spans="1:5" ht="22.5" x14ac:dyDescent="0.25">
      <c r="A8214" s="22">
        <v>104643</v>
      </c>
      <c r="B8214" s="53" t="s">
        <v>7036</v>
      </c>
      <c r="C8214" s="24" t="s">
        <v>19</v>
      </c>
      <c r="D8214" s="61">
        <v>0</v>
      </c>
      <c r="E8214" s="60">
        <v>0</v>
      </c>
    </row>
    <row r="8215" spans="1:5" ht="22.5" x14ac:dyDescent="0.25">
      <c r="A8215" s="22">
        <v>88489</v>
      </c>
      <c r="B8215" s="53" t="s">
        <v>3937</v>
      </c>
      <c r="C8215" s="24" t="s">
        <v>19</v>
      </c>
      <c r="D8215" s="61">
        <v>14.29</v>
      </c>
      <c r="E8215" s="60">
        <v>14.62</v>
      </c>
    </row>
    <row r="8216" spans="1:5" ht="22.5" x14ac:dyDescent="0.25">
      <c r="A8216" s="22">
        <v>88488</v>
      </c>
      <c r="B8216" s="53" t="s">
        <v>3936</v>
      </c>
      <c r="C8216" s="24" t="s">
        <v>19</v>
      </c>
      <c r="D8216" s="61">
        <v>16.670000000000002</v>
      </c>
      <c r="E8216" s="60">
        <v>17.16</v>
      </c>
    </row>
    <row r="8217" spans="1:5" ht="22.5" x14ac:dyDescent="0.25">
      <c r="A8217" s="22">
        <v>104642</v>
      </c>
      <c r="B8217" s="53" t="s">
        <v>3947</v>
      </c>
      <c r="C8217" s="24" t="s">
        <v>19</v>
      </c>
      <c r="D8217" s="61">
        <v>11.65</v>
      </c>
      <c r="E8217" s="60">
        <v>11.98</v>
      </c>
    </row>
    <row r="8218" spans="1:5" ht="22.5" x14ac:dyDescent="0.25">
      <c r="A8218" s="22">
        <v>104640</v>
      </c>
      <c r="B8218" s="53" t="s">
        <v>3945</v>
      </c>
      <c r="C8218" s="24" t="s">
        <v>19</v>
      </c>
      <c r="D8218" s="61">
        <v>14.03</v>
      </c>
      <c r="E8218" s="60">
        <v>14.52</v>
      </c>
    </row>
    <row r="8219" spans="1:5" ht="22.5" x14ac:dyDescent="0.25">
      <c r="A8219" s="22">
        <v>95305</v>
      </c>
      <c r="B8219" s="53" t="s">
        <v>3942</v>
      </c>
      <c r="C8219" s="24" t="s">
        <v>19</v>
      </c>
      <c r="D8219" s="61">
        <v>15.22</v>
      </c>
      <c r="E8219" s="60">
        <v>15.54</v>
      </c>
    </row>
    <row r="8220" spans="1:5" ht="22.5" x14ac:dyDescent="0.25">
      <c r="A8220" s="22">
        <v>95306</v>
      </c>
      <c r="B8220" s="53" t="s">
        <v>3943</v>
      </c>
      <c r="C8220" s="24" t="s">
        <v>19</v>
      </c>
      <c r="D8220" s="61">
        <v>17.48</v>
      </c>
      <c r="E8220" s="60">
        <v>17.93</v>
      </c>
    </row>
    <row r="8221" spans="1:5" ht="22.5" x14ac:dyDescent="0.25">
      <c r="A8221" s="22">
        <v>102201</v>
      </c>
      <c r="B8221" s="53" t="s">
        <v>2602</v>
      </c>
      <c r="C8221" s="24" t="s">
        <v>19</v>
      </c>
      <c r="D8221" s="61">
        <v>17.5</v>
      </c>
      <c r="E8221" s="60">
        <v>18.260000000000002</v>
      </c>
    </row>
    <row r="8222" spans="1:5" ht="22.5" x14ac:dyDescent="0.25">
      <c r="A8222" s="22">
        <v>102200</v>
      </c>
      <c r="B8222" s="53" t="s">
        <v>2601</v>
      </c>
      <c r="C8222" s="24" t="s">
        <v>19</v>
      </c>
      <c r="D8222" s="61">
        <v>17.77</v>
      </c>
      <c r="E8222" s="60">
        <v>18.39</v>
      </c>
    </row>
    <row r="8223" spans="1:5" ht="22.5" x14ac:dyDescent="0.25">
      <c r="A8223" s="22">
        <v>102202</v>
      </c>
      <c r="B8223" s="53" t="s">
        <v>2603</v>
      </c>
      <c r="C8223" s="24" t="s">
        <v>19</v>
      </c>
      <c r="D8223" s="61">
        <v>37.9</v>
      </c>
      <c r="E8223" s="60">
        <v>38.520000000000003</v>
      </c>
    </row>
    <row r="8224" spans="1:5" ht="22.5" x14ac:dyDescent="0.25">
      <c r="A8224" s="22">
        <v>102193</v>
      </c>
      <c r="B8224" s="53" t="s">
        <v>2598</v>
      </c>
      <c r="C8224" s="24" t="s">
        <v>19</v>
      </c>
      <c r="D8224" s="61">
        <v>1.93</v>
      </c>
      <c r="E8224" s="60">
        <v>2.02</v>
      </c>
    </row>
    <row r="8225" spans="1:5" x14ac:dyDescent="0.25">
      <c r="A8225" s="22">
        <v>102194</v>
      </c>
      <c r="B8225" s="53" t="s">
        <v>2599</v>
      </c>
      <c r="C8225" s="24" t="s">
        <v>19</v>
      </c>
      <c r="D8225" s="61">
        <v>8.16</v>
      </c>
      <c r="E8225" s="60">
        <v>8.6</v>
      </c>
    </row>
    <row r="8226" spans="1:5" ht="22.5" x14ac:dyDescent="0.25">
      <c r="A8226" s="22">
        <v>102198</v>
      </c>
      <c r="B8226" s="53" t="s">
        <v>7037</v>
      </c>
      <c r="C8226" s="24" t="s">
        <v>19</v>
      </c>
      <c r="D8226" s="61">
        <v>0</v>
      </c>
      <c r="E8226" s="60">
        <v>0</v>
      </c>
    </row>
    <row r="8227" spans="1:5" ht="22.5" x14ac:dyDescent="0.25">
      <c r="A8227" s="22">
        <v>102197</v>
      </c>
      <c r="B8227" s="53" t="s">
        <v>2600</v>
      </c>
      <c r="C8227" s="24" t="s">
        <v>19</v>
      </c>
      <c r="D8227" s="61">
        <v>21.32</v>
      </c>
      <c r="E8227" s="60">
        <v>21.79</v>
      </c>
    </row>
    <row r="8228" spans="1:5" ht="22.5" x14ac:dyDescent="0.25">
      <c r="A8228" s="22">
        <v>102195</v>
      </c>
      <c r="B8228" s="53" t="s">
        <v>7038</v>
      </c>
      <c r="C8228" s="24" t="s">
        <v>19</v>
      </c>
      <c r="D8228" s="61">
        <v>0</v>
      </c>
      <c r="E8228" s="60">
        <v>0</v>
      </c>
    </row>
    <row r="8229" spans="1:5" ht="22.5" x14ac:dyDescent="0.25">
      <c r="A8229" s="22">
        <v>102199</v>
      </c>
      <c r="B8229" s="53" t="s">
        <v>7039</v>
      </c>
      <c r="C8229" s="24" t="s">
        <v>19</v>
      </c>
      <c r="D8229" s="61">
        <v>0</v>
      </c>
      <c r="E8229" s="60">
        <v>0</v>
      </c>
    </row>
    <row r="8230" spans="1:5" ht="22.5" x14ac:dyDescent="0.25">
      <c r="A8230" s="22">
        <v>102196</v>
      </c>
      <c r="B8230" s="53" t="s">
        <v>7040</v>
      </c>
      <c r="C8230" s="24" t="s">
        <v>19</v>
      </c>
      <c r="D8230" s="61">
        <v>0</v>
      </c>
      <c r="E8230" s="60">
        <v>0</v>
      </c>
    </row>
    <row r="8231" spans="1:5" x14ac:dyDescent="0.25">
      <c r="A8231" s="22">
        <v>102233</v>
      </c>
      <c r="B8231" s="53" t="s">
        <v>2625</v>
      </c>
      <c r="C8231" s="24" t="s">
        <v>19</v>
      </c>
      <c r="D8231" s="61">
        <v>12.01</v>
      </c>
      <c r="E8231" s="60">
        <v>12.39</v>
      </c>
    </row>
    <row r="8232" spans="1:5" x14ac:dyDescent="0.25">
      <c r="A8232" s="22">
        <v>102234</v>
      </c>
      <c r="B8232" s="53" t="s">
        <v>2626</v>
      </c>
      <c r="C8232" s="24" t="s">
        <v>19</v>
      </c>
      <c r="D8232" s="61">
        <v>24.01</v>
      </c>
      <c r="E8232" s="60">
        <v>24.77</v>
      </c>
    </row>
    <row r="8233" spans="1:5" ht="22.5" x14ac:dyDescent="0.25">
      <c r="A8233" s="22">
        <v>102207</v>
      </c>
      <c r="B8233" s="53" t="s">
        <v>2607</v>
      </c>
      <c r="C8233" s="24" t="s">
        <v>19</v>
      </c>
      <c r="D8233" s="61">
        <v>9.6</v>
      </c>
      <c r="E8233" s="60">
        <v>9.92</v>
      </c>
    </row>
    <row r="8234" spans="1:5" ht="22.5" x14ac:dyDescent="0.25">
      <c r="A8234" s="22">
        <v>102217</v>
      </c>
      <c r="B8234" s="53" t="s">
        <v>2614</v>
      </c>
      <c r="C8234" s="24" t="s">
        <v>19</v>
      </c>
      <c r="D8234" s="61">
        <v>19.22</v>
      </c>
      <c r="E8234" s="60">
        <v>19.86</v>
      </c>
    </row>
    <row r="8235" spans="1:5" ht="22.5" x14ac:dyDescent="0.25">
      <c r="A8235" s="22">
        <v>102227</v>
      </c>
      <c r="B8235" s="53" t="s">
        <v>2621</v>
      </c>
      <c r="C8235" s="24" t="s">
        <v>19</v>
      </c>
      <c r="D8235" s="61">
        <v>28.83</v>
      </c>
      <c r="E8235" s="60">
        <v>29.8</v>
      </c>
    </row>
    <row r="8236" spans="1:5" ht="22.5" x14ac:dyDescent="0.25">
      <c r="A8236" s="22">
        <v>102211</v>
      </c>
      <c r="B8236" s="53" t="s">
        <v>7041</v>
      </c>
      <c r="C8236" s="24" t="s">
        <v>19</v>
      </c>
      <c r="D8236" s="61">
        <v>0</v>
      </c>
      <c r="E8236" s="60">
        <v>0</v>
      </c>
    </row>
    <row r="8237" spans="1:5" ht="22.5" x14ac:dyDescent="0.25">
      <c r="A8237" s="22">
        <v>102221</v>
      </c>
      <c r="B8237" s="53" t="s">
        <v>7042</v>
      </c>
      <c r="C8237" s="24" t="s">
        <v>19</v>
      </c>
      <c r="D8237" s="61">
        <v>0</v>
      </c>
      <c r="E8237" s="60">
        <v>0</v>
      </c>
    </row>
    <row r="8238" spans="1:5" ht="22.5" x14ac:dyDescent="0.25">
      <c r="A8238" s="22">
        <v>102231</v>
      </c>
      <c r="B8238" s="53" t="s">
        <v>7043</v>
      </c>
      <c r="C8238" s="24" t="s">
        <v>19</v>
      </c>
      <c r="D8238" s="61">
        <v>0</v>
      </c>
      <c r="E8238" s="60">
        <v>0</v>
      </c>
    </row>
    <row r="8239" spans="1:5" ht="22.5" x14ac:dyDescent="0.25">
      <c r="A8239" s="22">
        <v>102209</v>
      </c>
      <c r="B8239" s="53" t="s">
        <v>2609</v>
      </c>
      <c r="C8239" s="24" t="s">
        <v>19</v>
      </c>
      <c r="D8239" s="61">
        <v>9.4</v>
      </c>
      <c r="E8239" s="60">
        <v>9.7200000000000006</v>
      </c>
    </row>
    <row r="8240" spans="1:5" ht="22.5" x14ac:dyDescent="0.25">
      <c r="A8240" s="22">
        <v>102219</v>
      </c>
      <c r="B8240" s="53" t="s">
        <v>2616</v>
      </c>
      <c r="C8240" s="24" t="s">
        <v>19</v>
      </c>
      <c r="D8240" s="61">
        <v>18.809999999999999</v>
      </c>
      <c r="E8240" s="60">
        <v>19.45</v>
      </c>
    </row>
    <row r="8241" spans="1:5" ht="22.5" x14ac:dyDescent="0.25">
      <c r="A8241" s="22">
        <v>102229</v>
      </c>
      <c r="B8241" s="53" t="s">
        <v>2623</v>
      </c>
      <c r="C8241" s="24" t="s">
        <v>19</v>
      </c>
      <c r="D8241" s="61">
        <v>28.22</v>
      </c>
      <c r="E8241" s="60">
        <v>29.19</v>
      </c>
    </row>
    <row r="8242" spans="1:5" ht="22.5" x14ac:dyDescent="0.25">
      <c r="A8242" s="22">
        <v>102210</v>
      </c>
      <c r="B8242" s="53" t="s">
        <v>2610</v>
      </c>
      <c r="C8242" s="24" t="s">
        <v>19</v>
      </c>
      <c r="D8242" s="61">
        <v>8.9</v>
      </c>
      <c r="E8242" s="60">
        <v>9.2200000000000006</v>
      </c>
    </row>
    <row r="8243" spans="1:5" ht="22.5" x14ac:dyDescent="0.25">
      <c r="A8243" s="22">
        <v>102220</v>
      </c>
      <c r="B8243" s="53" t="s">
        <v>2617</v>
      </c>
      <c r="C8243" s="24" t="s">
        <v>19</v>
      </c>
      <c r="D8243" s="61">
        <v>17.809999999999999</v>
      </c>
      <c r="E8243" s="60">
        <v>18.45</v>
      </c>
    </row>
    <row r="8244" spans="1:5" ht="22.5" x14ac:dyDescent="0.25">
      <c r="A8244" s="22">
        <v>102230</v>
      </c>
      <c r="B8244" s="53" t="s">
        <v>2624</v>
      </c>
      <c r="C8244" s="24" t="s">
        <v>19</v>
      </c>
      <c r="D8244" s="61">
        <v>26.71</v>
      </c>
      <c r="E8244" s="60">
        <v>27.68</v>
      </c>
    </row>
    <row r="8245" spans="1:5" ht="22.5" x14ac:dyDescent="0.25">
      <c r="A8245" s="22">
        <v>102208</v>
      </c>
      <c r="B8245" s="53" t="s">
        <v>2608</v>
      </c>
      <c r="C8245" s="24" t="s">
        <v>19</v>
      </c>
      <c r="D8245" s="61">
        <v>9.07</v>
      </c>
      <c r="E8245" s="60">
        <v>9.39</v>
      </c>
    </row>
    <row r="8246" spans="1:5" ht="22.5" x14ac:dyDescent="0.25">
      <c r="A8246" s="22">
        <v>102218</v>
      </c>
      <c r="B8246" s="53" t="s">
        <v>2615</v>
      </c>
      <c r="C8246" s="24" t="s">
        <v>19</v>
      </c>
      <c r="D8246" s="61">
        <v>18.14</v>
      </c>
      <c r="E8246" s="60">
        <v>18.78</v>
      </c>
    </row>
    <row r="8247" spans="1:5" ht="22.5" x14ac:dyDescent="0.25">
      <c r="A8247" s="22">
        <v>102228</v>
      </c>
      <c r="B8247" s="53" t="s">
        <v>2622</v>
      </c>
      <c r="C8247" s="24" t="s">
        <v>19</v>
      </c>
      <c r="D8247" s="61">
        <v>27.23</v>
      </c>
      <c r="E8247" s="60">
        <v>28.2</v>
      </c>
    </row>
    <row r="8248" spans="1:5" ht="22.5" x14ac:dyDescent="0.25">
      <c r="A8248" s="22">
        <v>102212</v>
      </c>
      <c r="B8248" s="53" t="s">
        <v>7044</v>
      </c>
      <c r="C8248" s="24" t="s">
        <v>19</v>
      </c>
      <c r="D8248" s="61">
        <v>0</v>
      </c>
      <c r="E8248" s="60">
        <v>0</v>
      </c>
    </row>
    <row r="8249" spans="1:5" ht="22.5" x14ac:dyDescent="0.25">
      <c r="A8249" s="22">
        <v>102222</v>
      </c>
      <c r="B8249" s="53" t="s">
        <v>7045</v>
      </c>
      <c r="C8249" s="24" t="s">
        <v>19</v>
      </c>
      <c r="D8249" s="61">
        <v>0</v>
      </c>
      <c r="E8249" s="60">
        <v>0</v>
      </c>
    </row>
    <row r="8250" spans="1:5" ht="22.5" x14ac:dyDescent="0.25">
      <c r="A8250" s="22">
        <v>102232</v>
      </c>
      <c r="B8250" s="53" t="s">
        <v>7046</v>
      </c>
      <c r="C8250" s="24" t="s">
        <v>19</v>
      </c>
      <c r="D8250" s="61">
        <v>0</v>
      </c>
      <c r="E8250" s="60">
        <v>0</v>
      </c>
    </row>
    <row r="8251" spans="1:5" ht="22.5" x14ac:dyDescent="0.25">
      <c r="A8251" s="22">
        <v>102203</v>
      </c>
      <c r="B8251" s="53" t="s">
        <v>2604</v>
      </c>
      <c r="C8251" s="24" t="s">
        <v>19</v>
      </c>
      <c r="D8251" s="61">
        <v>10.99</v>
      </c>
      <c r="E8251" s="60">
        <v>11.39</v>
      </c>
    </row>
    <row r="8252" spans="1:5" ht="22.5" x14ac:dyDescent="0.25">
      <c r="A8252" s="22">
        <v>102213</v>
      </c>
      <c r="B8252" s="53" t="s">
        <v>2611</v>
      </c>
      <c r="C8252" s="24" t="s">
        <v>19</v>
      </c>
      <c r="D8252" s="61">
        <v>21.99</v>
      </c>
      <c r="E8252" s="60">
        <v>22.79</v>
      </c>
    </row>
    <row r="8253" spans="1:5" ht="22.5" x14ac:dyDescent="0.25">
      <c r="A8253" s="22">
        <v>102223</v>
      </c>
      <c r="B8253" s="53" t="s">
        <v>2618</v>
      </c>
      <c r="C8253" s="24" t="s">
        <v>19</v>
      </c>
      <c r="D8253" s="61">
        <v>33</v>
      </c>
      <c r="E8253" s="60">
        <v>34.19</v>
      </c>
    </row>
    <row r="8254" spans="1:5" ht="22.5" x14ac:dyDescent="0.25">
      <c r="A8254" s="22">
        <v>102204</v>
      </c>
      <c r="B8254" s="53" t="s">
        <v>2605</v>
      </c>
      <c r="C8254" s="24" t="s">
        <v>19</v>
      </c>
      <c r="D8254" s="61">
        <v>11.36</v>
      </c>
      <c r="E8254" s="60">
        <v>11.76</v>
      </c>
    </row>
    <row r="8255" spans="1:5" ht="22.5" x14ac:dyDescent="0.25">
      <c r="A8255" s="22">
        <v>102214</v>
      </c>
      <c r="B8255" s="53" t="s">
        <v>2612</v>
      </c>
      <c r="C8255" s="24" t="s">
        <v>19</v>
      </c>
      <c r="D8255" s="61">
        <v>22.74</v>
      </c>
      <c r="E8255" s="60">
        <v>23.54</v>
      </c>
    </row>
    <row r="8256" spans="1:5" ht="22.5" x14ac:dyDescent="0.25">
      <c r="A8256" s="22">
        <v>102224</v>
      </c>
      <c r="B8256" s="53" t="s">
        <v>2619</v>
      </c>
      <c r="C8256" s="24" t="s">
        <v>19</v>
      </c>
      <c r="D8256" s="61">
        <v>34.1</v>
      </c>
      <c r="E8256" s="60">
        <v>35.29</v>
      </c>
    </row>
    <row r="8257" spans="1:5" ht="22.5" x14ac:dyDescent="0.25">
      <c r="A8257" s="22">
        <v>102205</v>
      </c>
      <c r="B8257" s="53" t="s">
        <v>2606</v>
      </c>
      <c r="C8257" s="24" t="s">
        <v>19</v>
      </c>
      <c r="D8257" s="61">
        <v>10.15</v>
      </c>
      <c r="E8257" s="60">
        <v>10.55</v>
      </c>
    </row>
    <row r="8258" spans="1:5" ht="22.5" x14ac:dyDescent="0.25">
      <c r="A8258" s="22">
        <v>102215</v>
      </c>
      <c r="B8258" s="53" t="s">
        <v>2613</v>
      </c>
      <c r="C8258" s="24" t="s">
        <v>19</v>
      </c>
      <c r="D8258" s="61">
        <v>20.32</v>
      </c>
      <c r="E8258" s="60">
        <v>21.12</v>
      </c>
    </row>
    <row r="8259" spans="1:5" ht="22.5" x14ac:dyDescent="0.25">
      <c r="A8259" s="22">
        <v>102225</v>
      </c>
      <c r="B8259" s="53" t="s">
        <v>2620</v>
      </c>
      <c r="C8259" s="24" t="s">
        <v>19</v>
      </c>
      <c r="D8259" s="61">
        <v>30.48</v>
      </c>
      <c r="E8259" s="60">
        <v>31.67</v>
      </c>
    </row>
    <row r="8260" spans="1:5" ht="22.5" x14ac:dyDescent="0.25">
      <c r="A8260" s="22">
        <v>102206</v>
      </c>
      <c r="B8260" s="53" t="s">
        <v>7047</v>
      </c>
      <c r="C8260" s="24" t="s">
        <v>19</v>
      </c>
      <c r="D8260" s="61">
        <v>0</v>
      </c>
      <c r="E8260" s="60">
        <v>0</v>
      </c>
    </row>
    <row r="8261" spans="1:5" ht="22.5" x14ac:dyDescent="0.25">
      <c r="A8261" s="22">
        <v>102216</v>
      </c>
      <c r="B8261" s="53" t="s">
        <v>7048</v>
      </c>
      <c r="C8261" s="24" t="s">
        <v>19</v>
      </c>
      <c r="D8261" s="61">
        <v>0</v>
      </c>
      <c r="E8261" s="60">
        <v>0</v>
      </c>
    </row>
    <row r="8262" spans="1:5" ht="22.5" x14ac:dyDescent="0.25">
      <c r="A8262" s="22">
        <v>102226</v>
      </c>
      <c r="B8262" s="53" t="s">
        <v>7049</v>
      </c>
      <c r="C8262" s="24" t="s">
        <v>19</v>
      </c>
      <c r="D8262" s="61">
        <v>0</v>
      </c>
      <c r="E8262" s="60">
        <v>0</v>
      </c>
    </row>
    <row r="8263" spans="1:5" x14ac:dyDescent="0.25">
      <c r="A8263" s="22">
        <v>100718</v>
      </c>
      <c r="B8263" s="53" t="s">
        <v>2629</v>
      </c>
      <c r="C8263" s="24" t="s">
        <v>25</v>
      </c>
      <c r="D8263" s="61">
        <v>1.45</v>
      </c>
      <c r="E8263" s="60">
        <v>1.52</v>
      </c>
    </row>
    <row r="8264" spans="1:5" ht="22.5" x14ac:dyDescent="0.25">
      <c r="A8264" s="22">
        <v>100716</v>
      </c>
      <c r="B8264" s="53" t="s">
        <v>2627</v>
      </c>
      <c r="C8264" s="24" t="s">
        <v>19</v>
      </c>
      <c r="D8264" s="61">
        <v>24.27</v>
      </c>
      <c r="E8264" s="60">
        <v>24.48</v>
      </c>
    </row>
    <row r="8265" spans="1:5" ht="22.5" x14ac:dyDescent="0.25">
      <c r="A8265" s="22">
        <v>100717</v>
      </c>
      <c r="B8265" s="53" t="s">
        <v>2628</v>
      </c>
      <c r="C8265" s="24" t="s">
        <v>19</v>
      </c>
      <c r="D8265" s="61">
        <v>9.6199999999999992</v>
      </c>
      <c r="E8265" s="60">
        <v>10.119999999999999</v>
      </c>
    </row>
    <row r="8266" spans="1:5" ht="33.75" x14ac:dyDescent="0.25">
      <c r="A8266" s="22">
        <v>100754</v>
      </c>
      <c r="B8266" s="53" t="s">
        <v>2645</v>
      </c>
      <c r="C8266" s="24" t="s">
        <v>19</v>
      </c>
      <c r="D8266" s="61">
        <v>31.19</v>
      </c>
      <c r="E8266" s="60">
        <v>32.729999999999997</v>
      </c>
    </row>
    <row r="8267" spans="1:5" ht="33.75" x14ac:dyDescent="0.25">
      <c r="A8267" s="22">
        <v>100736</v>
      </c>
      <c r="B8267" s="53" t="s">
        <v>2637</v>
      </c>
      <c r="C8267" s="24" t="s">
        <v>19</v>
      </c>
      <c r="D8267" s="61">
        <v>15.59</v>
      </c>
      <c r="E8267" s="60">
        <v>16.36</v>
      </c>
    </row>
    <row r="8268" spans="1:5" ht="33.75" x14ac:dyDescent="0.25">
      <c r="A8268" s="22">
        <v>100753</v>
      </c>
      <c r="B8268" s="53" t="s">
        <v>3961</v>
      </c>
      <c r="C8268" s="24" t="s">
        <v>19</v>
      </c>
      <c r="D8268" s="61">
        <v>24.01</v>
      </c>
      <c r="E8268" s="60">
        <v>25.03</v>
      </c>
    </row>
    <row r="8269" spans="1:5" ht="33.75" x14ac:dyDescent="0.25">
      <c r="A8269" s="22">
        <v>100735</v>
      </c>
      <c r="B8269" s="53" t="s">
        <v>3955</v>
      </c>
      <c r="C8269" s="24" t="s">
        <v>19</v>
      </c>
      <c r="D8269" s="61">
        <v>12</v>
      </c>
      <c r="E8269" s="60">
        <v>12.51</v>
      </c>
    </row>
    <row r="8270" spans="1:5" ht="33.75" x14ac:dyDescent="0.25">
      <c r="A8270" s="22">
        <v>100734</v>
      </c>
      <c r="B8270" s="53" t="s">
        <v>2636</v>
      </c>
      <c r="C8270" s="24" t="s">
        <v>19</v>
      </c>
      <c r="D8270" s="61">
        <v>17.12</v>
      </c>
      <c r="E8270" s="60">
        <v>17.89</v>
      </c>
    </row>
    <row r="8271" spans="1:5" ht="33.75" x14ac:dyDescent="0.25">
      <c r="A8271" s="22">
        <v>100733</v>
      </c>
      <c r="B8271" s="53" t="s">
        <v>3954</v>
      </c>
      <c r="C8271" s="24" t="s">
        <v>19</v>
      </c>
      <c r="D8271" s="61">
        <v>13.83</v>
      </c>
      <c r="E8271" s="60">
        <v>14.34</v>
      </c>
    </row>
    <row r="8272" spans="1:5" ht="33.75" x14ac:dyDescent="0.25">
      <c r="A8272" s="22">
        <v>100740</v>
      </c>
      <c r="B8272" s="53" t="s">
        <v>2638</v>
      </c>
      <c r="C8272" s="24" t="s">
        <v>19</v>
      </c>
      <c r="D8272" s="61">
        <v>13.01</v>
      </c>
      <c r="E8272" s="60">
        <v>13.37</v>
      </c>
    </row>
    <row r="8273" spans="1:5" ht="45" x14ac:dyDescent="0.25">
      <c r="A8273" s="22">
        <v>100758</v>
      </c>
      <c r="B8273" s="53" t="s">
        <v>2646</v>
      </c>
      <c r="C8273" s="24" t="s">
        <v>19</v>
      </c>
      <c r="D8273" s="61">
        <v>53.98</v>
      </c>
      <c r="E8273" s="60">
        <v>56.28</v>
      </c>
    </row>
    <row r="8274" spans="1:5" ht="45" x14ac:dyDescent="0.25">
      <c r="A8274" s="22">
        <v>100742</v>
      </c>
      <c r="B8274" s="53" t="s">
        <v>2639</v>
      </c>
      <c r="C8274" s="24" t="s">
        <v>19</v>
      </c>
      <c r="D8274" s="61">
        <v>26.98</v>
      </c>
      <c r="E8274" s="60">
        <v>28.13</v>
      </c>
    </row>
    <row r="8275" spans="1:5" ht="33.75" x14ac:dyDescent="0.25">
      <c r="A8275" s="22">
        <v>100739</v>
      </c>
      <c r="B8275" s="53" t="s">
        <v>3956</v>
      </c>
      <c r="C8275" s="24" t="s">
        <v>19</v>
      </c>
      <c r="D8275" s="61">
        <v>13.56</v>
      </c>
      <c r="E8275" s="60">
        <v>13.67</v>
      </c>
    </row>
    <row r="8276" spans="1:5" ht="33.75" x14ac:dyDescent="0.25">
      <c r="A8276" s="22">
        <v>100757</v>
      </c>
      <c r="B8276" s="53" t="s">
        <v>3962</v>
      </c>
      <c r="C8276" s="24" t="s">
        <v>19</v>
      </c>
      <c r="D8276" s="61">
        <v>56.21</v>
      </c>
      <c r="E8276" s="60">
        <v>57.99</v>
      </c>
    </row>
    <row r="8277" spans="1:5" ht="33.75" x14ac:dyDescent="0.25">
      <c r="A8277" s="22">
        <v>100741</v>
      </c>
      <c r="B8277" s="53" t="s">
        <v>3957</v>
      </c>
      <c r="C8277" s="24" t="s">
        <v>19</v>
      </c>
      <c r="D8277" s="61">
        <v>28.1</v>
      </c>
      <c r="E8277" s="60">
        <v>28.99</v>
      </c>
    </row>
    <row r="8278" spans="1:5" ht="33.75" x14ac:dyDescent="0.25">
      <c r="A8278" s="22">
        <v>100744</v>
      </c>
      <c r="B8278" s="53" t="s">
        <v>2640</v>
      </c>
      <c r="C8278" s="24" t="s">
        <v>19</v>
      </c>
      <c r="D8278" s="61">
        <v>12.82</v>
      </c>
      <c r="E8278" s="60">
        <v>13.18</v>
      </c>
    </row>
    <row r="8279" spans="1:5" ht="45" x14ac:dyDescent="0.25">
      <c r="A8279" s="22">
        <v>100760</v>
      </c>
      <c r="B8279" s="53" t="s">
        <v>2647</v>
      </c>
      <c r="C8279" s="24" t="s">
        <v>19</v>
      </c>
      <c r="D8279" s="61">
        <v>53.58</v>
      </c>
      <c r="E8279" s="60">
        <v>55.88</v>
      </c>
    </row>
    <row r="8280" spans="1:5" ht="45" x14ac:dyDescent="0.25">
      <c r="A8280" s="22">
        <v>100746</v>
      </c>
      <c r="B8280" s="53" t="s">
        <v>2641</v>
      </c>
      <c r="C8280" s="24" t="s">
        <v>19</v>
      </c>
      <c r="D8280" s="61">
        <v>26.78</v>
      </c>
      <c r="E8280" s="60">
        <v>27.93</v>
      </c>
    </row>
    <row r="8281" spans="1:5" ht="33.75" x14ac:dyDescent="0.25">
      <c r="A8281" s="22">
        <v>100743</v>
      </c>
      <c r="B8281" s="53" t="s">
        <v>12787</v>
      </c>
      <c r="C8281" s="24" t="s">
        <v>19</v>
      </c>
      <c r="D8281" s="61">
        <v>13.25</v>
      </c>
      <c r="E8281" s="60">
        <v>13.36</v>
      </c>
    </row>
    <row r="8282" spans="1:5" ht="33.75" x14ac:dyDescent="0.25">
      <c r="A8282" s="22">
        <v>100759</v>
      </c>
      <c r="B8282" s="53" t="s">
        <v>3963</v>
      </c>
      <c r="C8282" s="24" t="s">
        <v>19</v>
      </c>
      <c r="D8282" s="61">
        <v>55.56</v>
      </c>
      <c r="E8282" s="60">
        <v>57.34</v>
      </c>
    </row>
    <row r="8283" spans="1:5" ht="33.75" x14ac:dyDescent="0.25">
      <c r="A8283" s="22">
        <v>100745</v>
      </c>
      <c r="B8283" s="53" t="s">
        <v>12788</v>
      </c>
      <c r="C8283" s="24" t="s">
        <v>19</v>
      </c>
      <c r="D8283" s="61">
        <v>27.77</v>
      </c>
      <c r="E8283" s="60">
        <v>28.66</v>
      </c>
    </row>
    <row r="8284" spans="1:5" ht="33.75" x14ac:dyDescent="0.25">
      <c r="A8284" s="22">
        <v>100748</v>
      </c>
      <c r="B8284" s="53" t="s">
        <v>2642</v>
      </c>
      <c r="C8284" s="24" t="s">
        <v>19</v>
      </c>
      <c r="D8284" s="61">
        <v>12.9</v>
      </c>
      <c r="E8284" s="60">
        <v>13.26</v>
      </c>
    </row>
    <row r="8285" spans="1:5" ht="45" x14ac:dyDescent="0.25">
      <c r="A8285" s="22">
        <v>100762</v>
      </c>
      <c r="B8285" s="53" t="s">
        <v>2648</v>
      </c>
      <c r="C8285" s="24" t="s">
        <v>19</v>
      </c>
      <c r="D8285" s="61">
        <v>53.75</v>
      </c>
      <c r="E8285" s="60">
        <v>56.05</v>
      </c>
    </row>
    <row r="8286" spans="1:5" ht="45" x14ac:dyDescent="0.25">
      <c r="A8286" s="22">
        <v>100750</v>
      </c>
      <c r="B8286" s="53" t="s">
        <v>2643</v>
      </c>
      <c r="C8286" s="24" t="s">
        <v>19</v>
      </c>
      <c r="D8286" s="61">
        <v>26.86</v>
      </c>
      <c r="E8286" s="60">
        <v>28.01</v>
      </c>
    </row>
    <row r="8287" spans="1:5" ht="33.75" x14ac:dyDescent="0.25">
      <c r="A8287" s="22">
        <v>100747</v>
      </c>
      <c r="B8287" s="53" t="s">
        <v>3958</v>
      </c>
      <c r="C8287" s="24" t="s">
        <v>19</v>
      </c>
      <c r="D8287" s="61">
        <v>13.38</v>
      </c>
      <c r="E8287" s="60">
        <v>13.49</v>
      </c>
    </row>
    <row r="8288" spans="1:5" ht="33.75" x14ac:dyDescent="0.25">
      <c r="A8288" s="22">
        <v>100761</v>
      </c>
      <c r="B8288" s="53" t="s">
        <v>3964</v>
      </c>
      <c r="C8288" s="24" t="s">
        <v>19</v>
      </c>
      <c r="D8288" s="61">
        <v>55.83</v>
      </c>
      <c r="E8288" s="60">
        <v>57.61</v>
      </c>
    </row>
    <row r="8289" spans="1:5" ht="33.75" x14ac:dyDescent="0.25">
      <c r="A8289" s="22">
        <v>100749</v>
      </c>
      <c r="B8289" s="53" t="s">
        <v>3959</v>
      </c>
      <c r="C8289" s="24" t="s">
        <v>19</v>
      </c>
      <c r="D8289" s="61">
        <v>27.91</v>
      </c>
      <c r="E8289" s="60">
        <v>28.8</v>
      </c>
    </row>
    <row r="8290" spans="1:5" ht="33.75" x14ac:dyDescent="0.25">
      <c r="A8290" s="22">
        <v>100720</v>
      </c>
      <c r="B8290" s="53" t="s">
        <v>2630</v>
      </c>
      <c r="C8290" s="24" t="s">
        <v>19</v>
      </c>
      <c r="D8290" s="61">
        <v>12.28</v>
      </c>
      <c r="E8290" s="60">
        <v>12.64</v>
      </c>
    </row>
    <row r="8291" spans="1:5" ht="33.75" x14ac:dyDescent="0.25">
      <c r="A8291" s="22">
        <v>100722</v>
      </c>
      <c r="B8291" s="53" t="s">
        <v>2631</v>
      </c>
      <c r="C8291" s="24" t="s">
        <v>19</v>
      </c>
      <c r="D8291" s="61">
        <v>26.29</v>
      </c>
      <c r="E8291" s="60">
        <v>27.44</v>
      </c>
    </row>
    <row r="8292" spans="1:5" ht="33.75" x14ac:dyDescent="0.25">
      <c r="A8292" s="22">
        <v>100719</v>
      </c>
      <c r="B8292" s="53" t="s">
        <v>3948</v>
      </c>
      <c r="C8292" s="24" t="s">
        <v>19</v>
      </c>
      <c r="D8292" s="61">
        <v>13.77</v>
      </c>
      <c r="E8292" s="60">
        <v>13.88</v>
      </c>
    </row>
    <row r="8293" spans="1:5" ht="33.75" x14ac:dyDescent="0.25">
      <c r="A8293" s="22">
        <v>100721</v>
      </c>
      <c r="B8293" s="53" t="s">
        <v>3949</v>
      </c>
      <c r="C8293" s="24" t="s">
        <v>19</v>
      </c>
      <c r="D8293" s="61">
        <v>28.56</v>
      </c>
      <c r="E8293" s="60">
        <v>29.45</v>
      </c>
    </row>
    <row r="8294" spans="1:5" ht="33.75" x14ac:dyDescent="0.25">
      <c r="A8294" s="22">
        <v>100724</v>
      </c>
      <c r="B8294" s="53" t="s">
        <v>2632</v>
      </c>
      <c r="C8294" s="24" t="s">
        <v>19</v>
      </c>
      <c r="D8294" s="61">
        <v>16.41</v>
      </c>
      <c r="E8294" s="60">
        <v>16.77</v>
      </c>
    </row>
    <row r="8295" spans="1:5" ht="45" x14ac:dyDescent="0.25">
      <c r="A8295" s="22">
        <v>100726</v>
      </c>
      <c r="B8295" s="53" t="s">
        <v>2633</v>
      </c>
      <c r="C8295" s="24" t="s">
        <v>19</v>
      </c>
      <c r="D8295" s="61">
        <v>30.29</v>
      </c>
      <c r="E8295" s="60">
        <v>31.44</v>
      </c>
    </row>
    <row r="8296" spans="1:5" ht="33.75" x14ac:dyDescent="0.25">
      <c r="A8296" s="22">
        <v>100723</v>
      </c>
      <c r="B8296" s="53" t="s">
        <v>3950</v>
      </c>
      <c r="C8296" s="24" t="s">
        <v>19</v>
      </c>
      <c r="D8296" s="61">
        <v>14.8</v>
      </c>
      <c r="E8296" s="60">
        <v>14.91</v>
      </c>
    </row>
    <row r="8297" spans="1:5" ht="33.75" x14ac:dyDescent="0.25">
      <c r="A8297" s="22">
        <v>100725</v>
      </c>
      <c r="B8297" s="53" t="s">
        <v>3951</v>
      </c>
      <c r="C8297" s="24" t="s">
        <v>19</v>
      </c>
      <c r="D8297" s="61">
        <v>28.9</v>
      </c>
      <c r="E8297" s="60">
        <v>29.79</v>
      </c>
    </row>
    <row r="8298" spans="1:5" ht="33.75" x14ac:dyDescent="0.25">
      <c r="A8298" s="22">
        <v>100752</v>
      </c>
      <c r="B8298" s="53" t="s">
        <v>2644</v>
      </c>
      <c r="C8298" s="24" t="s">
        <v>19</v>
      </c>
      <c r="D8298" s="61">
        <v>57.74</v>
      </c>
      <c r="E8298" s="60">
        <v>58.46</v>
      </c>
    </row>
    <row r="8299" spans="1:5" ht="33.75" x14ac:dyDescent="0.25">
      <c r="A8299" s="22">
        <v>100730</v>
      </c>
      <c r="B8299" s="53" t="s">
        <v>2635</v>
      </c>
      <c r="C8299" s="24" t="s">
        <v>19</v>
      </c>
      <c r="D8299" s="61">
        <v>28.87</v>
      </c>
      <c r="E8299" s="60">
        <v>29.23</v>
      </c>
    </row>
    <row r="8300" spans="1:5" ht="33.75" x14ac:dyDescent="0.25">
      <c r="A8300" s="22">
        <v>100751</v>
      </c>
      <c r="B8300" s="53" t="s">
        <v>3960</v>
      </c>
      <c r="C8300" s="24" t="s">
        <v>19</v>
      </c>
      <c r="D8300" s="61">
        <v>51.54</v>
      </c>
      <c r="E8300" s="60">
        <v>51.76</v>
      </c>
    </row>
    <row r="8301" spans="1:5" ht="33.75" x14ac:dyDescent="0.25">
      <c r="A8301" s="22">
        <v>100729</v>
      </c>
      <c r="B8301" s="53" t="s">
        <v>3953</v>
      </c>
      <c r="C8301" s="24" t="s">
        <v>19</v>
      </c>
      <c r="D8301" s="61">
        <v>25.77</v>
      </c>
      <c r="E8301" s="60">
        <v>25.88</v>
      </c>
    </row>
    <row r="8302" spans="1:5" ht="33.75" x14ac:dyDescent="0.25">
      <c r="A8302" s="22">
        <v>100728</v>
      </c>
      <c r="B8302" s="53" t="s">
        <v>2634</v>
      </c>
      <c r="C8302" s="24" t="s">
        <v>19</v>
      </c>
      <c r="D8302" s="61">
        <v>29.2</v>
      </c>
      <c r="E8302" s="60">
        <v>29.56</v>
      </c>
    </row>
    <row r="8303" spans="1:5" ht="33.75" x14ac:dyDescent="0.25">
      <c r="A8303" s="22">
        <v>100732</v>
      </c>
      <c r="B8303" s="53" t="s">
        <v>7050</v>
      </c>
      <c r="C8303" s="24" t="s">
        <v>19</v>
      </c>
      <c r="D8303" s="61">
        <v>0</v>
      </c>
      <c r="E8303" s="60">
        <v>0</v>
      </c>
    </row>
    <row r="8304" spans="1:5" ht="33.75" x14ac:dyDescent="0.25">
      <c r="A8304" s="22">
        <v>100731</v>
      </c>
      <c r="B8304" s="53" t="s">
        <v>7051</v>
      </c>
      <c r="C8304" s="24" t="s">
        <v>19</v>
      </c>
      <c r="D8304" s="61">
        <v>0</v>
      </c>
      <c r="E8304" s="60">
        <v>0</v>
      </c>
    </row>
    <row r="8305" spans="1:5" ht="33.75" x14ac:dyDescent="0.25">
      <c r="A8305" s="22">
        <v>100727</v>
      </c>
      <c r="B8305" s="53" t="s">
        <v>3952</v>
      </c>
      <c r="C8305" s="24" t="s">
        <v>19</v>
      </c>
      <c r="D8305" s="61">
        <v>33.770000000000003</v>
      </c>
      <c r="E8305" s="60">
        <v>33.880000000000003</v>
      </c>
    </row>
    <row r="8306" spans="1:5" ht="33.75" x14ac:dyDescent="0.25">
      <c r="A8306" s="22">
        <v>100756</v>
      </c>
      <c r="B8306" s="53" t="s">
        <v>7052</v>
      </c>
      <c r="C8306" s="24" t="s">
        <v>19</v>
      </c>
      <c r="D8306" s="61">
        <v>0</v>
      </c>
      <c r="E8306" s="60">
        <v>0</v>
      </c>
    </row>
    <row r="8307" spans="1:5" ht="33.75" x14ac:dyDescent="0.25">
      <c r="A8307" s="22">
        <v>100738</v>
      </c>
      <c r="B8307" s="53" t="s">
        <v>7053</v>
      </c>
      <c r="C8307" s="24" t="s">
        <v>19</v>
      </c>
      <c r="D8307" s="61">
        <v>0</v>
      </c>
      <c r="E8307" s="60">
        <v>0</v>
      </c>
    </row>
    <row r="8308" spans="1:5" ht="33.75" x14ac:dyDescent="0.25">
      <c r="A8308" s="22">
        <v>100755</v>
      </c>
      <c r="B8308" s="53" t="s">
        <v>7054</v>
      </c>
      <c r="C8308" s="24" t="s">
        <v>19</v>
      </c>
      <c r="D8308" s="61">
        <v>0</v>
      </c>
      <c r="E8308" s="60">
        <v>0</v>
      </c>
    </row>
    <row r="8309" spans="1:5" ht="33.75" x14ac:dyDescent="0.25">
      <c r="A8309" s="22">
        <v>100737</v>
      </c>
      <c r="B8309" s="53" t="s">
        <v>7055</v>
      </c>
      <c r="C8309" s="24" t="s">
        <v>19</v>
      </c>
      <c r="D8309" s="61">
        <v>0</v>
      </c>
      <c r="E8309" s="60">
        <v>0</v>
      </c>
    </row>
    <row r="8310" spans="1:5" x14ac:dyDescent="0.25">
      <c r="A8310" s="22">
        <v>102499</v>
      </c>
      <c r="B8310" s="53" t="s">
        <v>2657</v>
      </c>
      <c r="C8310" s="24" t="s">
        <v>19</v>
      </c>
      <c r="D8310" s="61">
        <v>4.42</v>
      </c>
      <c r="E8310" s="60">
        <v>4.51</v>
      </c>
    </row>
    <row r="8311" spans="1:5" ht="22.5" x14ac:dyDescent="0.25">
      <c r="A8311" s="22">
        <v>102505</v>
      </c>
      <c r="B8311" s="53" t="s">
        <v>2660</v>
      </c>
      <c r="C8311" s="24" t="s">
        <v>25</v>
      </c>
      <c r="D8311" s="61">
        <v>11.01</v>
      </c>
      <c r="E8311" s="60">
        <v>11.54</v>
      </c>
    </row>
    <row r="8312" spans="1:5" ht="22.5" x14ac:dyDescent="0.25">
      <c r="A8312" s="22">
        <v>102504</v>
      </c>
      <c r="B8312" s="53" t="s">
        <v>2659</v>
      </c>
      <c r="C8312" s="24" t="s">
        <v>25</v>
      </c>
      <c r="D8312" s="61">
        <v>10.38</v>
      </c>
      <c r="E8312" s="60">
        <v>10.91</v>
      </c>
    </row>
    <row r="8313" spans="1:5" ht="22.5" x14ac:dyDescent="0.25">
      <c r="A8313" s="22">
        <v>102506</v>
      </c>
      <c r="B8313" s="53" t="s">
        <v>2661</v>
      </c>
      <c r="C8313" s="24" t="s">
        <v>25</v>
      </c>
      <c r="D8313" s="61">
        <v>11.7</v>
      </c>
      <c r="E8313" s="60">
        <v>12.23</v>
      </c>
    </row>
    <row r="8314" spans="1:5" ht="22.5" x14ac:dyDescent="0.25">
      <c r="A8314" s="22">
        <v>102500</v>
      </c>
      <c r="B8314" s="53" t="s">
        <v>2658</v>
      </c>
      <c r="C8314" s="24" t="s">
        <v>25</v>
      </c>
      <c r="D8314" s="61">
        <v>4.7699999999999996</v>
      </c>
      <c r="E8314" s="60">
        <v>4.95</v>
      </c>
    </row>
    <row r="8315" spans="1:5" ht="33.75" x14ac:dyDescent="0.25">
      <c r="A8315" s="22">
        <v>102502</v>
      </c>
      <c r="B8315" s="53" t="s">
        <v>7056</v>
      </c>
      <c r="C8315" s="24" t="s">
        <v>25</v>
      </c>
      <c r="D8315" s="61">
        <v>0</v>
      </c>
      <c r="E8315" s="60">
        <v>0</v>
      </c>
    </row>
    <row r="8316" spans="1:5" ht="22.5" x14ac:dyDescent="0.25">
      <c r="A8316" s="22">
        <v>102507</v>
      </c>
      <c r="B8316" s="53" t="s">
        <v>2662</v>
      </c>
      <c r="C8316" s="24" t="s">
        <v>25</v>
      </c>
      <c r="D8316" s="61">
        <v>7.38</v>
      </c>
      <c r="E8316" s="60">
        <v>7.56</v>
      </c>
    </row>
    <row r="8317" spans="1:5" ht="45" x14ac:dyDescent="0.25">
      <c r="A8317" s="22">
        <v>102510</v>
      </c>
      <c r="B8317" s="53" t="s">
        <v>12789</v>
      </c>
      <c r="C8317" s="24" t="s">
        <v>25</v>
      </c>
      <c r="D8317" s="61">
        <v>0</v>
      </c>
      <c r="E8317" s="60">
        <v>0</v>
      </c>
    </row>
    <row r="8318" spans="1:5" ht="45" x14ac:dyDescent="0.25">
      <c r="A8318" s="22">
        <v>102512</v>
      </c>
      <c r="B8318" s="53" t="s">
        <v>12790</v>
      </c>
      <c r="C8318" s="24" t="s">
        <v>25</v>
      </c>
      <c r="D8318" s="61">
        <v>6.89</v>
      </c>
      <c r="E8318" s="60">
        <v>7.02</v>
      </c>
    </row>
    <row r="8319" spans="1:5" ht="22.5" x14ac:dyDescent="0.25">
      <c r="A8319" s="22">
        <v>102501</v>
      </c>
      <c r="B8319" s="53" t="s">
        <v>12791</v>
      </c>
      <c r="C8319" s="24" t="s">
        <v>19</v>
      </c>
      <c r="D8319" s="61">
        <v>27.39</v>
      </c>
      <c r="E8319" s="60">
        <v>28.35</v>
      </c>
    </row>
    <row r="8320" spans="1:5" ht="33.75" x14ac:dyDescent="0.25">
      <c r="A8320" s="22">
        <v>102503</v>
      </c>
      <c r="B8320" s="53" t="s">
        <v>12792</v>
      </c>
      <c r="C8320" s="24" t="s">
        <v>19</v>
      </c>
      <c r="D8320" s="61">
        <v>0</v>
      </c>
      <c r="E8320" s="60">
        <v>0</v>
      </c>
    </row>
    <row r="8321" spans="1:5" ht="22.5" x14ac:dyDescent="0.25">
      <c r="A8321" s="22">
        <v>102508</v>
      </c>
      <c r="B8321" s="53" t="s">
        <v>12793</v>
      </c>
      <c r="C8321" s="24" t="s">
        <v>19</v>
      </c>
      <c r="D8321" s="61">
        <v>54.17</v>
      </c>
      <c r="E8321" s="60">
        <v>55.13</v>
      </c>
    </row>
    <row r="8322" spans="1:5" ht="45" x14ac:dyDescent="0.25">
      <c r="A8322" s="22">
        <v>102511</v>
      </c>
      <c r="B8322" s="53" t="s">
        <v>7057</v>
      </c>
      <c r="C8322" s="24" t="s">
        <v>19</v>
      </c>
      <c r="D8322" s="61">
        <v>0</v>
      </c>
      <c r="E8322" s="60">
        <v>0</v>
      </c>
    </row>
    <row r="8323" spans="1:5" ht="33.75" x14ac:dyDescent="0.25">
      <c r="A8323" s="22">
        <v>102509</v>
      </c>
      <c r="B8323" s="53" t="s">
        <v>2663</v>
      </c>
      <c r="C8323" s="24" t="s">
        <v>19</v>
      </c>
      <c r="D8323" s="61">
        <v>36.69</v>
      </c>
      <c r="E8323" s="60">
        <v>37.5</v>
      </c>
    </row>
    <row r="8324" spans="1:5" ht="22.5" x14ac:dyDescent="0.25">
      <c r="A8324" s="22">
        <v>102498</v>
      </c>
      <c r="B8324" s="53" t="s">
        <v>2656</v>
      </c>
      <c r="C8324" s="24" t="s">
        <v>25</v>
      </c>
      <c r="D8324" s="61">
        <v>1.75</v>
      </c>
      <c r="E8324" s="60">
        <v>1.83</v>
      </c>
    </row>
    <row r="8325" spans="1:5" ht="22.5" x14ac:dyDescent="0.25">
      <c r="A8325" s="22">
        <v>102519</v>
      </c>
      <c r="B8325" s="53" t="s">
        <v>12794</v>
      </c>
      <c r="C8325" s="24" t="s">
        <v>28</v>
      </c>
      <c r="D8325" s="61">
        <v>0</v>
      </c>
      <c r="E8325" s="60">
        <v>0</v>
      </c>
    </row>
    <row r="8326" spans="1:5" ht="22.5" x14ac:dyDescent="0.25">
      <c r="A8326" s="22">
        <v>102491</v>
      </c>
      <c r="B8326" s="53" t="s">
        <v>2651</v>
      </c>
      <c r="C8326" s="24" t="s">
        <v>19</v>
      </c>
      <c r="D8326" s="61">
        <v>23.25</v>
      </c>
      <c r="E8326" s="60">
        <v>23.86</v>
      </c>
    </row>
    <row r="8327" spans="1:5" ht="22.5" x14ac:dyDescent="0.25">
      <c r="A8327" s="22">
        <v>102492</v>
      </c>
      <c r="B8327" s="53" t="s">
        <v>2652</v>
      </c>
      <c r="C8327" s="24" t="s">
        <v>19</v>
      </c>
      <c r="D8327" s="61">
        <v>29.36</v>
      </c>
      <c r="E8327" s="60">
        <v>30.16</v>
      </c>
    </row>
    <row r="8328" spans="1:5" ht="22.5" x14ac:dyDescent="0.25">
      <c r="A8328" s="22">
        <v>102804</v>
      </c>
      <c r="B8328" s="53" t="s">
        <v>7058</v>
      </c>
      <c r="C8328" s="24" t="s">
        <v>19</v>
      </c>
      <c r="D8328" s="61">
        <v>0</v>
      </c>
      <c r="E8328" s="60">
        <v>0</v>
      </c>
    </row>
    <row r="8329" spans="1:5" ht="22.5" x14ac:dyDescent="0.25">
      <c r="A8329" s="22">
        <v>102494</v>
      </c>
      <c r="B8329" s="53" t="s">
        <v>2653</v>
      </c>
      <c r="C8329" s="24" t="s">
        <v>19</v>
      </c>
      <c r="D8329" s="61">
        <v>78.22</v>
      </c>
      <c r="E8329" s="60">
        <v>78.83</v>
      </c>
    </row>
    <row r="8330" spans="1:5" ht="22.5" x14ac:dyDescent="0.25">
      <c r="A8330" s="22">
        <v>102805</v>
      </c>
      <c r="B8330" s="53" t="s">
        <v>7059</v>
      </c>
      <c r="C8330" s="24" t="s">
        <v>19</v>
      </c>
      <c r="D8330" s="61">
        <v>0</v>
      </c>
      <c r="E8330" s="60">
        <v>0</v>
      </c>
    </row>
    <row r="8331" spans="1:5" ht="22.5" x14ac:dyDescent="0.25">
      <c r="A8331" s="22">
        <v>102490</v>
      </c>
      <c r="B8331" s="53" t="s">
        <v>7060</v>
      </c>
      <c r="C8331" s="24" t="s">
        <v>19</v>
      </c>
      <c r="D8331" s="61">
        <v>0</v>
      </c>
      <c r="E8331" s="60">
        <v>0</v>
      </c>
    </row>
    <row r="8332" spans="1:5" ht="22.5" x14ac:dyDescent="0.25">
      <c r="A8332" s="22">
        <v>102496</v>
      </c>
      <c r="B8332" s="53" t="s">
        <v>2654</v>
      </c>
      <c r="C8332" s="24" t="s">
        <v>25</v>
      </c>
      <c r="D8332" s="61">
        <v>15.78</v>
      </c>
      <c r="E8332" s="60">
        <v>16.059999999999999</v>
      </c>
    </row>
    <row r="8333" spans="1:5" ht="22.5" x14ac:dyDescent="0.25">
      <c r="A8333" s="22">
        <v>102497</v>
      </c>
      <c r="B8333" s="53" t="s">
        <v>2655</v>
      </c>
      <c r="C8333" s="24" t="s">
        <v>25</v>
      </c>
      <c r="D8333" s="61">
        <v>5.27</v>
      </c>
      <c r="E8333" s="60">
        <v>5.46</v>
      </c>
    </row>
    <row r="8334" spans="1:5" ht="22.5" x14ac:dyDescent="0.25">
      <c r="A8334" s="22">
        <v>102520</v>
      </c>
      <c r="B8334" s="53" t="s">
        <v>2665</v>
      </c>
      <c r="C8334" s="24" t="s">
        <v>19</v>
      </c>
      <c r="D8334" s="61">
        <v>87.53</v>
      </c>
      <c r="E8334" s="60">
        <v>91.36</v>
      </c>
    </row>
    <row r="8335" spans="1:5" ht="33.75" x14ac:dyDescent="0.25">
      <c r="A8335" s="22">
        <v>102518</v>
      </c>
      <c r="B8335" s="53" t="s">
        <v>7061</v>
      </c>
      <c r="C8335" s="24" t="s">
        <v>28</v>
      </c>
      <c r="D8335" s="61">
        <v>0</v>
      </c>
      <c r="E8335" s="60">
        <v>0</v>
      </c>
    </row>
    <row r="8336" spans="1:5" ht="33.75" x14ac:dyDescent="0.25">
      <c r="A8336" s="22">
        <v>102514</v>
      </c>
      <c r="B8336" s="53" t="s">
        <v>7062</v>
      </c>
      <c r="C8336" s="24" t="s">
        <v>28</v>
      </c>
      <c r="D8336" s="61">
        <v>0</v>
      </c>
      <c r="E8336" s="60">
        <v>0</v>
      </c>
    </row>
    <row r="8337" spans="1:5" ht="33.75" x14ac:dyDescent="0.25">
      <c r="A8337" s="22">
        <v>102516</v>
      </c>
      <c r="B8337" s="53" t="s">
        <v>7063</v>
      </c>
      <c r="C8337" s="24" t="s">
        <v>28</v>
      </c>
      <c r="D8337" s="61">
        <v>0</v>
      </c>
      <c r="E8337" s="60">
        <v>0</v>
      </c>
    </row>
    <row r="8338" spans="1:5" ht="33.75" x14ac:dyDescent="0.25">
      <c r="A8338" s="22">
        <v>102515</v>
      </c>
      <c r="B8338" s="53" t="s">
        <v>7064</v>
      </c>
      <c r="C8338" s="24" t="s">
        <v>28</v>
      </c>
      <c r="D8338" s="61">
        <v>0</v>
      </c>
      <c r="E8338" s="60">
        <v>0</v>
      </c>
    </row>
    <row r="8339" spans="1:5" ht="33.75" x14ac:dyDescent="0.25">
      <c r="A8339" s="22">
        <v>102517</v>
      </c>
      <c r="B8339" s="53" t="s">
        <v>7065</v>
      </c>
      <c r="C8339" s="24" t="s">
        <v>28</v>
      </c>
      <c r="D8339" s="61">
        <v>0</v>
      </c>
      <c r="E8339" s="60">
        <v>0</v>
      </c>
    </row>
    <row r="8340" spans="1:5" ht="22.5" x14ac:dyDescent="0.25">
      <c r="A8340" s="22">
        <v>102513</v>
      </c>
      <c r="B8340" s="53" t="s">
        <v>2664</v>
      </c>
      <c r="C8340" s="24" t="s">
        <v>19</v>
      </c>
      <c r="D8340" s="61">
        <v>50.78</v>
      </c>
      <c r="E8340" s="60">
        <v>52.92</v>
      </c>
    </row>
    <row r="8341" spans="1:5" ht="22.5" x14ac:dyDescent="0.25">
      <c r="A8341" s="22">
        <v>102489</v>
      </c>
      <c r="B8341" s="53" t="s">
        <v>2650</v>
      </c>
      <c r="C8341" s="24" t="s">
        <v>19</v>
      </c>
      <c r="D8341" s="61">
        <v>29.65</v>
      </c>
      <c r="E8341" s="60">
        <v>30.45</v>
      </c>
    </row>
    <row r="8342" spans="1:5" ht="22.5" x14ac:dyDescent="0.25">
      <c r="A8342" s="22">
        <v>102488</v>
      </c>
      <c r="B8342" s="53" t="s">
        <v>2649</v>
      </c>
      <c r="C8342" s="24" t="s">
        <v>19</v>
      </c>
      <c r="D8342" s="61">
        <v>3.72</v>
      </c>
      <c r="E8342" s="60">
        <v>3.94</v>
      </c>
    </row>
    <row r="8343" spans="1:5" x14ac:dyDescent="0.25">
      <c r="A8343" s="22">
        <v>101730</v>
      </c>
      <c r="B8343" s="53" t="s">
        <v>7066</v>
      </c>
      <c r="C8343" s="24" t="s">
        <v>19</v>
      </c>
      <c r="D8343" s="61">
        <v>0</v>
      </c>
      <c r="E8343" s="60">
        <v>0</v>
      </c>
    </row>
    <row r="8344" spans="1:5" x14ac:dyDescent="0.25">
      <c r="A8344" s="22">
        <v>101746</v>
      </c>
      <c r="B8344" s="53" t="s">
        <v>2669</v>
      </c>
      <c r="C8344" s="24" t="s">
        <v>19</v>
      </c>
      <c r="D8344" s="61">
        <v>530.48</v>
      </c>
      <c r="E8344" s="60">
        <v>531.5</v>
      </c>
    </row>
    <row r="8345" spans="1:5" ht="33.75" x14ac:dyDescent="0.25">
      <c r="A8345" s="22">
        <v>98679</v>
      </c>
      <c r="B8345" s="53" t="s">
        <v>2674</v>
      </c>
      <c r="C8345" s="24" t="s">
        <v>19</v>
      </c>
      <c r="D8345" s="61">
        <v>40.22</v>
      </c>
      <c r="E8345" s="60">
        <v>41.22</v>
      </c>
    </row>
    <row r="8346" spans="1:5" ht="33.75" x14ac:dyDescent="0.25">
      <c r="A8346" s="22">
        <v>98680</v>
      </c>
      <c r="B8346" s="53" t="s">
        <v>2675</v>
      </c>
      <c r="C8346" s="24" t="s">
        <v>19</v>
      </c>
      <c r="D8346" s="61">
        <v>50.79</v>
      </c>
      <c r="E8346" s="60">
        <v>51.93</v>
      </c>
    </row>
    <row r="8347" spans="1:5" ht="33.75" x14ac:dyDescent="0.25">
      <c r="A8347" s="22">
        <v>101749</v>
      </c>
      <c r="B8347" s="53" t="s">
        <v>2666</v>
      </c>
      <c r="C8347" s="24" t="s">
        <v>19</v>
      </c>
      <c r="D8347" s="61">
        <v>59.42</v>
      </c>
      <c r="E8347" s="60">
        <v>60.68</v>
      </c>
    </row>
    <row r="8348" spans="1:5" ht="33.75" x14ac:dyDescent="0.25">
      <c r="A8348" s="22">
        <v>98681</v>
      </c>
      <c r="B8348" s="53" t="s">
        <v>2676</v>
      </c>
      <c r="C8348" s="24" t="s">
        <v>19</v>
      </c>
      <c r="D8348" s="61">
        <v>37.58</v>
      </c>
      <c r="E8348" s="60">
        <v>38.44</v>
      </c>
    </row>
    <row r="8349" spans="1:5" ht="33.75" x14ac:dyDescent="0.25">
      <c r="A8349" s="22">
        <v>98682</v>
      </c>
      <c r="B8349" s="53" t="s">
        <v>2677</v>
      </c>
      <c r="C8349" s="24" t="s">
        <v>19</v>
      </c>
      <c r="D8349" s="61">
        <v>48.14</v>
      </c>
      <c r="E8349" s="60">
        <v>49.15</v>
      </c>
    </row>
    <row r="8350" spans="1:5" ht="33.75" x14ac:dyDescent="0.25">
      <c r="A8350" s="22">
        <v>101750</v>
      </c>
      <c r="B8350" s="53" t="s">
        <v>2667</v>
      </c>
      <c r="C8350" s="24" t="s">
        <v>19</v>
      </c>
      <c r="D8350" s="61">
        <v>56.77</v>
      </c>
      <c r="E8350" s="60">
        <v>57.9</v>
      </c>
    </row>
    <row r="8351" spans="1:5" ht="22.5" x14ac:dyDescent="0.25">
      <c r="A8351" s="22">
        <v>101737</v>
      </c>
      <c r="B8351" s="53" t="s">
        <v>2693</v>
      </c>
      <c r="C8351" s="24" t="s">
        <v>19</v>
      </c>
      <c r="D8351" s="61">
        <v>165.12</v>
      </c>
      <c r="E8351" s="60">
        <v>166.18</v>
      </c>
    </row>
    <row r="8352" spans="1:5" ht="22.5" x14ac:dyDescent="0.25">
      <c r="A8352" s="22">
        <v>101735</v>
      </c>
      <c r="B8352" s="53" t="s">
        <v>2691</v>
      </c>
      <c r="C8352" s="24" t="s">
        <v>19</v>
      </c>
      <c r="D8352" s="61">
        <v>568.29999999999995</v>
      </c>
      <c r="E8352" s="60">
        <v>569.97</v>
      </c>
    </row>
    <row r="8353" spans="1:5" ht="22.5" x14ac:dyDescent="0.25">
      <c r="A8353" s="22">
        <v>101734</v>
      </c>
      <c r="B8353" s="53" t="s">
        <v>2690</v>
      </c>
      <c r="C8353" s="24" t="s">
        <v>19</v>
      </c>
      <c r="D8353" s="61">
        <v>554.34</v>
      </c>
      <c r="E8353" s="60">
        <v>556.01</v>
      </c>
    </row>
    <row r="8354" spans="1:5" ht="22.5" x14ac:dyDescent="0.25">
      <c r="A8354" s="22">
        <v>101736</v>
      </c>
      <c r="B8354" s="53" t="s">
        <v>2692</v>
      </c>
      <c r="C8354" s="24" t="s">
        <v>19</v>
      </c>
      <c r="D8354" s="61">
        <v>137.5</v>
      </c>
      <c r="E8354" s="60">
        <v>138.56</v>
      </c>
    </row>
    <row r="8355" spans="1:5" ht="22.5" x14ac:dyDescent="0.25">
      <c r="A8355" s="22">
        <v>101733</v>
      </c>
      <c r="B8355" s="53" t="s">
        <v>2689</v>
      </c>
      <c r="C8355" s="24" t="s">
        <v>19</v>
      </c>
      <c r="D8355" s="61">
        <v>361.87</v>
      </c>
      <c r="E8355" s="60">
        <v>363.54</v>
      </c>
    </row>
    <row r="8356" spans="1:5" ht="22.5" x14ac:dyDescent="0.25">
      <c r="A8356" s="22">
        <v>98678</v>
      </c>
      <c r="B8356" s="53" t="s">
        <v>2673</v>
      </c>
      <c r="C8356" s="24" t="s">
        <v>19</v>
      </c>
      <c r="D8356" s="61">
        <v>0</v>
      </c>
      <c r="E8356" s="60">
        <v>0</v>
      </c>
    </row>
    <row r="8357" spans="1:5" ht="22.5" x14ac:dyDescent="0.25">
      <c r="A8357" s="22">
        <v>98677</v>
      </c>
      <c r="B8357" s="53" t="s">
        <v>7067</v>
      </c>
      <c r="C8357" s="24" t="s">
        <v>19</v>
      </c>
      <c r="D8357" s="61">
        <v>0</v>
      </c>
      <c r="E8357" s="60">
        <v>0</v>
      </c>
    </row>
    <row r="8358" spans="1:5" ht="22.5" x14ac:dyDescent="0.25">
      <c r="A8358" s="22">
        <v>98676</v>
      </c>
      <c r="B8358" s="53" t="s">
        <v>7068</v>
      </c>
      <c r="C8358" s="24" t="s">
        <v>19</v>
      </c>
      <c r="D8358" s="61">
        <v>0</v>
      </c>
      <c r="E8358" s="60">
        <v>0</v>
      </c>
    </row>
    <row r="8359" spans="1:5" ht="22.5" x14ac:dyDescent="0.25">
      <c r="A8359" s="22">
        <v>98675</v>
      </c>
      <c r="B8359" s="53" t="s">
        <v>7069</v>
      </c>
      <c r="C8359" s="24" t="s">
        <v>19</v>
      </c>
      <c r="D8359" s="61">
        <v>0</v>
      </c>
      <c r="E8359" s="60">
        <v>0</v>
      </c>
    </row>
    <row r="8360" spans="1:5" ht="22.5" x14ac:dyDescent="0.25">
      <c r="A8360" s="22">
        <v>101747</v>
      </c>
      <c r="B8360" s="53" t="s">
        <v>2709</v>
      </c>
      <c r="C8360" s="24" t="s">
        <v>19</v>
      </c>
      <c r="D8360" s="61">
        <v>85.5</v>
      </c>
      <c r="E8360" s="60">
        <v>85.75</v>
      </c>
    </row>
    <row r="8361" spans="1:5" ht="56.25" x14ac:dyDescent="0.25">
      <c r="A8361" s="22">
        <v>104162</v>
      </c>
      <c r="B8361" s="53" t="s">
        <v>2695</v>
      </c>
      <c r="C8361" s="24" t="s">
        <v>19</v>
      </c>
      <c r="D8361" s="61">
        <v>106.73</v>
      </c>
      <c r="E8361" s="60">
        <v>109.21</v>
      </c>
    </row>
    <row r="8362" spans="1:5" x14ac:dyDescent="0.25">
      <c r="A8362" s="22">
        <v>98671</v>
      </c>
      <c r="B8362" s="53" t="s">
        <v>2671</v>
      </c>
      <c r="C8362" s="24" t="s">
        <v>19</v>
      </c>
      <c r="D8362" s="61">
        <v>533.98</v>
      </c>
      <c r="E8362" s="60">
        <v>536.73</v>
      </c>
    </row>
    <row r="8363" spans="1:5" ht="22.5" x14ac:dyDescent="0.25">
      <c r="A8363" s="22">
        <v>101092</v>
      </c>
      <c r="B8363" s="53" t="s">
        <v>2696</v>
      </c>
      <c r="C8363" s="24" t="s">
        <v>19</v>
      </c>
      <c r="D8363" s="61">
        <v>545.36</v>
      </c>
      <c r="E8363" s="60">
        <v>548.79</v>
      </c>
    </row>
    <row r="8364" spans="1:5" ht="22.5" x14ac:dyDescent="0.25">
      <c r="A8364" s="22">
        <v>101091</v>
      </c>
      <c r="B8364" s="53" t="s">
        <v>2683</v>
      </c>
      <c r="C8364" s="24" t="s">
        <v>19</v>
      </c>
      <c r="D8364" s="61">
        <v>158.28</v>
      </c>
      <c r="E8364" s="60">
        <v>161.15</v>
      </c>
    </row>
    <row r="8365" spans="1:5" ht="33.75" x14ac:dyDescent="0.25">
      <c r="A8365" s="22">
        <v>101726</v>
      </c>
      <c r="B8365" s="53" t="s">
        <v>2685</v>
      </c>
      <c r="C8365" s="24" t="s">
        <v>19</v>
      </c>
      <c r="D8365" s="61">
        <v>202.42</v>
      </c>
      <c r="E8365" s="60">
        <v>207.53</v>
      </c>
    </row>
    <row r="8366" spans="1:5" ht="33.75" x14ac:dyDescent="0.25">
      <c r="A8366" s="22">
        <v>101725</v>
      </c>
      <c r="B8366" s="53" t="s">
        <v>2684</v>
      </c>
      <c r="C8366" s="24" t="s">
        <v>19</v>
      </c>
      <c r="D8366" s="61">
        <v>297.35000000000002</v>
      </c>
      <c r="E8366" s="60">
        <v>308.02999999999997</v>
      </c>
    </row>
    <row r="8367" spans="1:5" ht="22.5" x14ac:dyDescent="0.25">
      <c r="A8367" s="22">
        <v>98672</v>
      </c>
      <c r="B8367" s="53" t="s">
        <v>2672</v>
      </c>
      <c r="C8367" s="24" t="s">
        <v>19</v>
      </c>
      <c r="D8367" s="61">
        <v>723.97</v>
      </c>
      <c r="E8367" s="60">
        <v>726.72</v>
      </c>
    </row>
    <row r="8368" spans="1:5" ht="22.5" x14ac:dyDescent="0.25">
      <c r="A8368" s="22">
        <v>101093</v>
      </c>
      <c r="B8368" s="53" t="s">
        <v>2697</v>
      </c>
      <c r="C8368" s="24" t="s">
        <v>19</v>
      </c>
      <c r="D8368" s="61">
        <v>735.35</v>
      </c>
      <c r="E8368" s="60">
        <v>738.78</v>
      </c>
    </row>
    <row r="8369" spans="1:5" ht="22.5" x14ac:dyDescent="0.25">
      <c r="A8369" s="22">
        <v>101732</v>
      </c>
      <c r="B8369" s="53" t="s">
        <v>2686</v>
      </c>
      <c r="C8369" s="24" t="s">
        <v>19</v>
      </c>
      <c r="D8369" s="61">
        <v>106.11</v>
      </c>
      <c r="E8369" s="60">
        <v>108.23</v>
      </c>
    </row>
    <row r="8370" spans="1:5" ht="22.5" x14ac:dyDescent="0.25">
      <c r="A8370" s="22">
        <v>101731</v>
      </c>
      <c r="B8370" s="53" t="s">
        <v>12795</v>
      </c>
      <c r="C8370" s="24" t="s">
        <v>19</v>
      </c>
      <c r="D8370" s="61">
        <v>349.5</v>
      </c>
      <c r="E8370" s="60">
        <v>352.63</v>
      </c>
    </row>
    <row r="8371" spans="1:5" ht="33.75" x14ac:dyDescent="0.25">
      <c r="A8371" s="22">
        <v>101090</v>
      </c>
      <c r="B8371" s="53" t="s">
        <v>2682</v>
      </c>
      <c r="C8371" s="24" t="s">
        <v>19</v>
      </c>
      <c r="D8371" s="61">
        <v>240.27</v>
      </c>
      <c r="E8371" s="60">
        <v>242.2</v>
      </c>
    </row>
    <row r="8372" spans="1:5" ht="22.5" x14ac:dyDescent="0.25">
      <c r="A8372" s="22">
        <v>101751</v>
      </c>
      <c r="B8372" s="53" t="s">
        <v>2670</v>
      </c>
      <c r="C8372" s="24" t="s">
        <v>19</v>
      </c>
      <c r="D8372" s="61">
        <v>346.56</v>
      </c>
      <c r="E8372" s="60">
        <v>347.82</v>
      </c>
    </row>
    <row r="8373" spans="1:5" ht="22.5" x14ac:dyDescent="0.25">
      <c r="A8373" s="22">
        <v>101729</v>
      </c>
      <c r="B8373" s="53" t="s">
        <v>2668</v>
      </c>
      <c r="C8373" s="24" t="s">
        <v>19</v>
      </c>
      <c r="D8373" s="61">
        <v>339.88</v>
      </c>
      <c r="E8373" s="60">
        <v>340.75</v>
      </c>
    </row>
    <row r="8374" spans="1:5" x14ac:dyDescent="0.25">
      <c r="A8374" s="22">
        <v>98683</v>
      </c>
      <c r="B8374" s="53" t="s">
        <v>7070</v>
      </c>
      <c r="C8374" s="24" t="s">
        <v>19</v>
      </c>
      <c r="D8374" s="61">
        <v>0</v>
      </c>
      <c r="E8374" s="60">
        <v>0</v>
      </c>
    </row>
    <row r="8375" spans="1:5" ht="22.5" x14ac:dyDescent="0.25">
      <c r="A8375" s="22">
        <v>101094</v>
      </c>
      <c r="B8375" s="53" t="s">
        <v>2687</v>
      </c>
      <c r="C8375" s="24" t="s">
        <v>25</v>
      </c>
      <c r="D8375" s="61">
        <v>226.26</v>
      </c>
      <c r="E8375" s="60">
        <v>227.28</v>
      </c>
    </row>
    <row r="8376" spans="1:5" ht="22.5" x14ac:dyDescent="0.25">
      <c r="A8376" s="22">
        <v>101095</v>
      </c>
      <c r="B8376" s="53" t="s">
        <v>7071</v>
      </c>
      <c r="C8376" s="24" t="s">
        <v>25</v>
      </c>
      <c r="D8376" s="61">
        <v>0</v>
      </c>
      <c r="E8376" s="60">
        <v>0</v>
      </c>
    </row>
    <row r="8377" spans="1:5" ht="22.5" x14ac:dyDescent="0.25">
      <c r="A8377" s="22">
        <v>101728</v>
      </c>
      <c r="B8377" s="53" t="s">
        <v>7072</v>
      </c>
      <c r="C8377" s="24" t="s">
        <v>19</v>
      </c>
      <c r="D8377" s="61">
        <v>0</v>
      </c>
      <c r="E8377" s="60">
        <v>0</v>
      </c>
    </row>
    <row r="8378" spans="1:5" ht="22.5" x14ac:dyDescent="0.25">
      <c r="A8378" s="22">
        <v>101727</v>
      </c>
      <c r="B8378" s="53" t="s">
        <v>2688</v>
      </c>
      <c r="C8378" s="24" t="s">
        <v>19</v>
      </c>
      <c r="D8378" s="61">
        <v>270.52</v>
      </c>
      <c r="E8378" s="60">
        <v>270.92</v>
      </c>
    </row>
    <row r="8379" spans="1:5" x14ac:dyDescent="0.25">
      <c r="A8379" s="22">
        <v>101748</v>
      </c>
      <c r="B8379" s="53" t="s">
        <v>2694</v>
      </c>
      <c r="C8379" s="24" t="s">
        <v>19</v>
      </c>
      <c r="D8379" s="61">
        <v>3.74</v>
      </c>
      <c r="E8379" s="60">
        <v>3.95</v>
      </c>
    </row>
    <row r="8380" spans="1:5" ht="22.5" x14ac:dyDescent="0.25">
      <c r="A8380" s="22">
        <v>101742</v>
      </c>
      <c r="B8380" s="53" t="s">
        <v>2768</v>
      </c>
      <c r="C8380" s="24" t="s">
        <v>25</v>
      </c>
      <c r="D8380" s="61">
        <v>73.78</v>
      </c>
      <c r="E8380" s="60">
        <v>75.319999999999993</v>
      </c>
    </row>
    <row r="8381" spans="1:5" x14ac:dyDescent="0.25">
      <c r="A8381" s="22">
        <v>101740</v>
      </c>
      <c r="B8381" s="53" t="s">
        <v>2702</v>
      </c>
      <c r="C8381" s="24" t="s">
        <v>25</v>
      </c>
      <c r="D8381" s="61">
        <v>52.38</v>
      </c>
      <c r="E8381" s="60">
        <v>54.28</v>
      </c>
    </row>
    <row r="8382" spans="1:5" x14ac:dyDescent="0.25">
      <c r="A8382" s="22">
        <v>98685</v>
      </c>
      <c r="B8382" s="53" t="s">
        <v>2678</v>
      </c>
      <c r="C8382" s="24" t="s">
        <v>25</v>
      </c>
      <c r="D8382" s="61">
        <v>96.45</v>
      </c>
      <c r="E8382" s="60">
        <v>97.15</v>
      </c>
    </row>
    <row r="8383" spans="1:5" x14ac:dyDescent="0.25">
      <c r="A8383" s="22">
        <v>98686</v>
      </c>
      <c r="B8383" s="53" t="s">
        <v>2679</v>
      </c>
      <c r="C8383" s="24" t="s">
        <v>25</v>
      </c>
      <c r="D8383" s="61">
        <v>45.06</v>
      </c>
      <c r="E8383" s="60">
        <v>46.96</v>
      </c>
    </row>
    <row r="8384" spans="1:5" ht="22.5" x14ac:dyDescent="0.25">
      <c r="A8384" s="22">
        <v>101739</v>
      </c>
      <c r="B8384" s="53" t="s">
        <v>2701</v>
      </c>
      <c r="C8384" s="24" t="s">
        <v>25</v>
      </c>
      <c r="D8384" s="61">
        <v>46.8</v>
      </c>
      <c r="E8384" s="60">
        <v>47.74</v>
      </c>
    </row>
    <row r="8385" spans="1:5" x14ac:dyDescent="0.25">
      <c r="A8385" s="22">
        <v>101738</v>
      </c>
      <c r="B8385" s="53" t="s">
        <v>2700</v>
      </c>
      <c r="C8385" s="24" t="s">
        <v>25</v>
      </c>
      <c r="D8385" s="61">
        <v>43.5</v>
      </c>
      <c r="E8385" s="60">
        <v>44.3</v>
      </c>
    </row>
    <row r="8386" spans="1:5" x14ac:dyDescent="0.25">
      <c r="A8386" s="22">
        <v>101741</v>
      </c>
      <c r="B8386" s="53" t="s">
        <v>2703</v>
      </c>
      <c r="C8386" s="24" t="s">
        <v>25</v>
      </c>
      <c r="D8386" s="61">
        <v>25.19</v>
      </c>
      <c r="E8386" s="60">
        <v>26.49</v>
      </c>
    </row>
    <row r="8387" spans="1:5" x14ac:dyDescent="0.25">
      <c r="A8387" s="22">
        <v>98697</v>
      </c>
      <c r="B8387" s="53" t="s">
        <v>2699</v>
      </c>
      <c r="C8387" s="24" t="s">
        <v>25</v>
      </c>
      <c r="D8387" s="61">
        <v>83.52</v>
      </c>
      <c r="E8387" s="60">
        <v>84.22</v>
      </c>
    </row>
    <row r="8388" spans="1:5" x14ac:dyDescent="0.25">
      <c r="A8388" s="22">
        <v>98688</v>
      </c>
      <c r="B8388" s="53" t="s">
        <v>2680</v>
      </c>
      <c r="C8388" s="24" t="s">
        <v>25</v>
      </c>
      <c r="D8388" s="61">
        <v>73.67</v>
      </c>
      <c r="E8388" s="60">
        <v>73.91</v>
      </c>
    </row>
    <row r="8389" spans="1:5" x14ac:dyDescent="0.25">
      <c r="A8389" s="22">
        <v>98687</v>
      </c>
      <c r="B8389" s="53" t="s">
        <v>7073</v>
      </c>
      <c r="C8389" s="24" t="s">
        <v>25</v>
      </c>
      <c r="D8389" s="61">
        <v>0</v>
      </c>
      <c r="E8389" s="60">
        <v>0</v>
      </c>
    </row>
    <row r="8390" spans="1:5" ht="22.5" x14ac:dyDescent="0.25">
      <c r="A8390" s="22">
        <v>98689</v>
      </c>
      <c r="B8390" s="53" t="s">
        <v>2681</v>
      </c>
      <c r="C8390" s="24" t="s">
        <v>25</v>
      </c>
      <c r="D8390" s="61">
        <v>136.22999999999999</v>
      </c>
      <c r="E8390" s="60">
        <v>137.51</v>
      </c>
    </row>
    <row r="8391" spans="1:5" ht="22.5" x14ac:dyDescent="0.25">
      <c r="A8391" s="22">
        <v>98695</v>
      </c>
      <c r="B8391" s="53" t="s">
        <v>2698</v>
      </c>
      <c r="C8391" s="24" t="s">
        <v>25</v>
      </c>
      <c r="D8391" s="61">
        <v>125.13</v>
      </c>
      <c r="E8391" s="60">
        <v>126.41</v>
      </c>
    </row>
    <row r="8392" spans="1:5" ht="45" x14ac:dyDescent="0.25">
      <c r="A8392" s="22">
        <v>100606</v>
      </c>
      <c r="B8392" s="53" t="s">
        <v>12796</v>
      </c>
      <c r="C8392" s="24" t="s">
        <v>28</v>
      </c>
      <c r="D8392" s="61">
        <v>1659.62</v>
      </c>
      <c r="E8392" s="60">
        <v>1696.61</v>
      </c>
    </row>
    <row r="8393" spans="1:5" ht="45" x14ac:dyDescent="0.25">
      <c r="A8393" s="22">
        <v>100604</v>
      </c>
      <c r="B8393" s="53" t="s">
        <v>12797</v>
      </c>
      <c r="C8393" s="24" t="s">
        <v>28</v>
      </c>
      <c r="D8393" s="61">
        <v>756.89</v>
      </c>
      <c r="E8393" s="60">
        <v>769.37</v>
      </c>
    </row>
    <row r="8394" spans="1:5" ht="45" x14ac:dyDescent="0.25">
      <c r="A8394" s="22">
        <v>100605</v>
      </c>
      <c r="B8394" s="53" t="s">
        <v>12798</v>
      </c>
      <c r="C8394" s="24" t="s">
        <v>28</v>
      </c>
      <c r="D8394" s="61">
        <v>1129.6500000000001</v>
      </c>
      <c r="E8394" s="60">
        <v>1152.1500000000001</v>
      </c>
    </row>
    <row r="8395" spans="1:5" ht="45" x14ac:dyDescent="0.25">
      <c r="A8395" s="22">
        <v>100580</v>
      </c>
      <c r="B8395" s="53" t="s">
        <v>12799</v>
      </c>
      <c r="C8395" s="24" t="s">
        <v>28</v>
      </c>
      <c r="D8395" s="61">
        <v>683.79</v>
      </c>
      <c r="E8395" s="60">
        <v>697.15</v>
      </c>
    </row>
    <row r="8396" spans="1:5" ht="45" x14ac:dyDescent="0.25">
      <c r="A8396" s="22">
        <v>100579</v>
      </c>
      <c r="B8396" s="53" t="s">
        <v>12800</v>
      </c>
      <c r="C8396" s="24" t="s">
        <v>28</v>
      </c>
      <c r="D8396" s="61">
        <v>638.74</v>
      </c>
      <c r="E8396" s="60">
        <v>649.67999999999995</v>
      </c>
    </row>
    <row r="8397" spans="1:5" ht="45" x14ac:dyDescent="0.25">
      <c r="A8397" s="22">
        <v>100609</v>
      </c>
      <c r="B8397" s="53" t="s">
        <v>12801</v>
      </c>
      <c r="C8397" s="24" t="s">
        <v>28</v>
      </c>
      <c r="D8397" s="61">
        <v>1689.39</v>
      </c>
      <c r="E8397" s="60">
        <v>1727.13</v>
      </c>
    </row>
    <row r="8398" spans="1:5" ht="45" x14ac:dyDescent="0.25">
      <c r="A8398" s="22">
        <v>100607</v>
      </c>
      <c r="B8398" s="53" t="s">
        <v>12802</v>
      </c>
      <c r="C8398" s="24" t="s">
        <v>28</v>
      </c>
      <c r="D8398" s="61">
        <v>776.35</v>
      </c>
      <c r="E8398" s="60">
        <v>788.99</v>
      </c>
    </row>
    <row r="8399" spans="1:5" ht="45" x14ac:dyDescent="0.25">
      <c r="A8399" s="22">
        <v>100608</v>
      </c>
      <c r="B8399" s="53" t="s">
        <v>12803</v>
      </c>
      <c r="C8399" s="24" t="s">
        <v>28</v>
      </c>
      <c r="D8399" s="61">
        <v>1152.93</v>
      </c>
      <c r="E8399" s="60">
        <v>1175.81</v>
      </c>
    </row>
    <row r="8400" spans="1:5" ht="45" x14ac:dyDescent="0.25">
      <c r="A8400" s="22">
        <v>100582</v>
      </c>
      <c r="B8400" s="53" t="s">
        <v>12804</v>
      </c>
      <c r="C8400" s="24" t="s">
        <v>28</v>
      </c>
      <c r="D8400" s="61">
        <v>743.17</v>
      </c>
      <c r="E8400" s="60">
        <v>758.73</v>
      </c>
    </row>
    <row r="8401" spans="1:5" ht="45" x14ac:dyDescent="0.25">
      <c r="A8401" s="22">
        <v>100581</v>
      </c>
      <c r="B8401" s="53" t="s">
        <v>12805</v>
      </c>
      <c r="C8401" s="24" t="s">
        <v>28</v>
      </c>
      <c r="D8401" s="61">
        <v>663.39</v>
      </c>
      <c r="E8401" s="60">
        <v>674.61</v>
      </c>
    </row>
    <row r="8402" spans="1:5" ht="45" x14ac:dyDescent="0.25">
      <c r="A8402" s="22">
        <v>100613</v>
      </c>
      <c r="B8402" s="53" t="s">
        <v>12806</v>
      </c>
      <c r="C8402" s="24" t="s">
        <v>28</v>
      </c>
      <c r="D8402" s="61">
        <v>1718.97</v>
      </c>
      <c r="E8402" s="60">
        <v>1757.47</v>
      </c>
    </row>
    <row r="8403" spans="1:5" ht="45" x14ac:dyDescent="0.25">
      <c r="A8403" s="22">
        <v>100610</v>
      </c>
      <c r="B8403" s="53" t="s">
        <v>12807</v>
      </c>
      <c r="C8403" s="24" t="s">
        <v>28</v>
      </c>
      <c r="D8403" s="61">
        <v>795.43</v>
      </c>
      <c r="E8403" s="60">
        <v>808.2</v>
      </c>
    </row>
    <row r="8404" spans="1:5" ht="45" x14ac:dyDescent="0.25">
      <c r="A8404" s="22">
        <v>100611</v>
      </c>
      <c r="B8404" s="53" t="s">
        <v>12808</v>
      </c>
      <c r="C8404" s="24" t="s">
        <v>28</v>
      </c>
      <c r="D8404" s="61">
        <v>964.5</v>
      </c>
      <c r="E8404" s="60">
        <v>981.92</v>
      </c>
    </row>
    <row r="8405" spans="1:5" ht="45" x14ac:dyDescent="0.25">
      <c r="A8405" s="22">
        <v>100612</v>
      </c>
      <c r="B8405" s="53" t="s">
        <v>12809</v>
      </c>
      <c r="C8405" s="24" t="s">
        <v>28</v>
      </c>
      <c r="D8405" s="61">
        <v>1175.83</v>
      </c>
      <c r="E8405" s="60">
        <v>1199.06</v>
      </c>
    </row>
    <row r="8406" spans="1:5" ht="45" x14ac:dyDescent="0.25">
      <c r="A8406" s="22">
        <v>100584</v>
      </c>
      <c r="B8406" s="53" t="s">
        <v>12810</v>
      </c>
      <c r="C8406" s="24" t="s">
        <v>28</v>
      </c>
      <c r="D8406" s="61">
        <v>738.28</v>
      </c>
      <c r="E8406" s="60">
        <v>752.46</v>
      </c>
    </row>
    <row r="8407" spans="1:5" ht="45" x14ac:dyDescent="0.25">
      <c r="A8407" s="22">
        <v>100583</v>
      </c>
      <c r="B8407" s="53" t="s">
        <v>12811</v>
      </c>
      <c r="C8407" s="24" t="s">
        <v>28</v>
      </c>
      <c r="D8407" s="61">
        <v>689.43</v>
      </c>
      <c r="E8407" s="60">
        <v>701</v>
      </c>
    </row>
    <row r="8408" spans="1:5" ht="45" x14ac:dyDescent="0.25">
      <c r="A8408" s="22">
        <v>100616</v>
      </c>
      <c r="B8408" s="53" t="s">
        <v>12812</v>
      </c>
      <c r="C8408" s="24" t="s">
        <v>28</v>
      </c>
      <c r="D8408" s="61">
        <v>1780.73</v>
      </c>
      <c r="E8408" s="60">
        <v>1820.84</v>
      </c>
    </row>
    <row r="8409" spans="1:5" ht="45" x14ac:dyDescent="0.25">
      <c r="A8409" s="22">
        <v>100614</v>
      </c>
      <c r="B8409" s="53" t="s">
        <v>12813</v>
      </c>
      <c r="C8409" s="24" t="s">
        <v>28</v>
      </c>
      <c r="D8409" s="61">
        <v>1005.93</v>
      </c>
      <c r="E8409" s="60">
        <v>1023.8</v>
      </c>
    </row>
    <row r="8410" spans="1:5" ht="45" x14ac:dyDescent="0.25">
      <c r="A8410" s="22">
        <v>100615</v>
      </c>
      <c r="B8410" s="53" t="s">
        <v>12814</v>
      </c>
      <c r="C8410" s="24" t="s">
        <v>28</v>
      </c>
      <c r="D8410" s="61">
        <v>1221.51</v>
      </c>
      <c r="E8410" s="60">
        <v>1245.45</v>
      </c>
    </row>
    <row r="8411" spans="1:5" ht="45" x14ac:dyDescent="0.25">
      <c r="A8411" s="22">
        <v>100586</v>
      </c>
      <c r="B8411" s="53" t="s">
        <v>12815</v>
      </c>
      <c r="C8411" s="24" t="s">
        <v>28</v>
      </c>
      <c r="D8411" s="61">
        <v>818.44</v>
      </c>
      <c r="E8411" s="60">
        <v>834.79</v>
      </c>
    </row>
    <row r="8412" spans="1:5" ht="45" x14ac:dyDescent="0.25">
      <c r="A8412" s="22">
        <v>100585</v>
      </c>
      <c r="B8412" s="53" t="s">
        <v>12816</v>
      </c>
      <c r="C8412" s="24" t="s">
        <v>28</v>
      </c>
      <c r="D8412" s="61">
        <v>740.31</v>
      </c>
      <c r="E8412" s="60">
        <v>752.5</v>
      </c>
    </row>
    <row r="8413" spans="1:5" ht="45" x14ac:dyDescent="0.25">
      <c r="A8413" s="22">
        <v>100618</v>
      </c>
      <c r="B8413" s="53" t="s">
        <v>12817</v>
      </c>
      <c r="C8413" s="24" t="s">
        <v>28</v>
      </c>
      <c r="D8413" s="61">
        <v>1848.3</v>
      </c>
      <c r="E8413" s="60">
        <v>1889.89</v>
      </c>
    </row>
    <row r="8414" spans="1:5" ht="45" x14ac:dyDescent="0.25">
      <c r="A8414" s="22">
        <v>100617</v>
      </c>
      <c r="B8414" s="53" t="s">
        <v>12818</v>
      </c>
      <c r="C8414" s="24" t="s">
        <v>28</v>
      </c>
      <c r="D8414" s="61">
        <v>1267.06</v>
      </c>
      <c r="E8414" s="60">
        <v>1291.74</v>
      </c>
    </row>
    <row r="8415" spans="1:5" ht="45" x14ac:dyDescent="0.25">
      <c r="A8415" s="22">
        <v>100588</v>
      </c>
      <c r="B8415" s="53" t="s">
        <v>12819</v>
      </c>
      <c r="C8415" s="24" t="s">
        <v>28</v>
      </c>
      <c r="D8415" s="61">
        <v>853.42</v>
      </c>
      <c r="E8415" s="60">
        <v>869.57</v>
      </c>
    </row>
    <row r="8416" spans="1:5" ht="45" x14ac:dyDescent="0.25">
      <c r="A8416" s="22">
        <v>100587</v>
      </c>
      <c r="B8416" s="53" t="s">
        <v>12820</v>
      </c>
      <c r="C8416" s="24" t="s">
        <v>28</v>
      </c>
      <c r="D8416" s="61">
        <v>792.82</v>
      </c>
      <c r="E8416" s="60">
        <v>805.73</v>
      </c>
    </row>
    <row r="8417" spans="1:5" ht="45" x14ac:dyDescent="0.25">
      <c r="A8417" s="22">
        <v>100590</v>
      </c>
      <c r="B8417" s="53" t="s">
        <v>12821</v>
      </c>
      <c r="C8417" s="24" t="s">
        <v>28</v>
      </c>
      <c r="D8417" s="61">
        <v>919.3</v>
      </c>
      <c r="E8417" s="60">
        <v>938.12</v>
      </c>
    </row>
    <row r="8418" spans="1:5" ht="45" x14ac:dyDescent="0.25">
      <c r="A8418" s="22">
        <v>100589</v>
      </c>
      <c r="B8418" s="53" t="s">
        <v>12822</v>
      </c>
      <c r="C8418" s="24" t="s">
        <v>28</v>
      </c>
      <c r="D8418" s="61">
        <v>859.26</v>
      </c>
      <c r="E8418" s="60">
        <v>874.81</v>
      </c>
    </row>
    <row r="8419" spans="1:5" ht="45" x14ac:dyDescent="0.25">
      <c r="A8419" s="22">
        <v>100592</v>
      </c>
      <c r="B8419" s="53" t="s">
        <v>12823</v>
      </c>
      <c r="C8419" s="24" t="s">
        <v>28</v>
      </c>
      <c r="D8419" s="61">
        <v>910.98</v>
      </c>
      <c r="E8419" s="60">
        <v>928.11</v>
      </c>
    </row>
    <row r="8420" spans="1:5" ht="45" x14ac:dyDescent="0.25">
      <c r="A8420" s="22">
        <v>100591</v>
      </c>
      <c r="B8420" s="53" t="s">
        <v>12824</v>
      </c>
      <c r="C8420" s="24" t="s">
        <v>28</v>
      </c>
      <c r="D8420" s="61">
        <v>846.37</v>
      </c>
      <c r="E8420" s="60">
        <v>860.06</v>
      </c>
    </row>
    <row r="8421" spans="1:5" ht="45" x14ac:dyDescent="0.25">
      <c r="A8421" s="22">
        <v>100594</v>
      </c>
      <c r="B8421" s="53" t="s">
        <v>12825</v>
      </c>
      <c r="C8421" s="24" t="s">
        <v>28</v>
      </c>
      <c r="D8421" s="61">
        <v>1000.9</v>
      </c>
      <c r="E8421" s="60">
        <v>1020.73</v>
      </c>
    </row>
    <row r="8422" spans="1:5" ht="45" x14ac:dyDescent="0.25">
      <c r="A8422" s="22">
        <v>100593</v>
      </c>
      <c r="B8422" s="53" t="s">
        <v>12826</v>
      </c>
      <c r="C8422" s="24" t="s">
        <v>28</v>
      </c>
      <c r="D8422" s="61">
        <v>916.21</v>
      </c>
      <c r="E8422" s="60">
        <v>931.51</v>
      </c>
    </row>
    <row r="8423" spans="1:5" ht="45" x14ac:dyDescent="0.25">
      <c r="A8423" s="22">
        <v>100596</v>
      </c>
      <c r="B8423" s="53" t="s">
        <v>12827</v>
      </c>
      <c r="C8423" s="24" t="s">
        <v>28</v>
      </c>
      <c r="D8423" s="61">
        <v>1196.3900000000001</v>
      </c>
      <c r="E8423" s="60">
        <v>1220.3800000000001</v>
      </c>
    </row>
    <row r="8424" spans="1:5" ht="45" x14ac:dyDescent="0.25">
      <c r="A8424" s="22">
        <v>100595</v>
      </c>
      <c r="B8424" s="53" t="s">
        <v>12828</v>
      </c>
      <c r="C8424" s="24" t="s">
        <v>28</v>
      </c>
      <c r="D8424" s="61">
        <v>1081.74</v>
      </c>
      <c r="E8424" s="60">
        <v>1099.7</v>
      </c>
    </row>
    <row r="8425" spans="1:5" ht="45" x14ac:dyDescent="0.25">
      <c r="A8425" s="22">
        <v>100598</v>
      </c>
      <c r="B8425" s="53" t="s">
        <v>12829</v>
      </c>
      <c r="C8425" s="24" t="s">
        <v>28</v>
      </c>
      <c r="D8425" s="61">
        <v>1325.85</v>
      </c>
      <c r="E8425" s="60">
        <v>1352.65</v>
      </c>
    </row>
    <row r="8426" spans="1:5" ht="45" x14ac:dyDescent="0.25">
      <c r="A8426" s="22">
        <v>100597</v>
      </c>
      <c r="B8426" s="53" t="s">
        <v>12830</v>
      </c>
      <c r="C8426" s="24" t="s">
        <v>28</v>
      </c>
      <c r="D8426" s="61">
        <v>1231.1199999999999</v>
      </c>
      <c r="E8426" s="60">
        <v>1252.92</v>
      </c>
    </row>
    <row r="8427" spans="1:5" ht="45" x14ac:dyDescent="0.25">
      <c r="A8427" s="22">
        <v>100603</v>
      </c>
      <c r="B8427" s="53" t="s">
        <v>12831</v>
      </c>
      <c r="C8427" s="24" t="s">
        <v>28</v>
      </c>
      <c r="D8427" s="61">
        <v>1603.19</v>
      </c>
      <c r="E8427" s="60">
        <v>1638.83</v>
      </c>
    </row>
    <row r="8428" spans="1:5" ht="45" x14ac:dyDescent="0.25">
      <c r="A8428" s="22">
        <v>100599</v>
      </c>
      <c r="B8428" s="53" t="s">
        <v>12832</v>
      </c>
      <c r="C8428" s="24" t="s">
        <v>28</v>
      </c>
      <c r="D8428" s="61">
        <v>622.11</v>
      </c>
      <c r="E8428" s="60">
        <v>631.4</v>
      </c>
    </row>
    <row r="8429" spans="1:5" ht="45" x14ac:dyDescent="0.25">
      <c r="A8429" s="22">
        <v>100600</v>
      </c>
      <c r="B8429" s="53" t="s">
        <v>12833</v>
      </c>
      <c r="C8429" s="24" t="s">
        <v>28</v>
      </c>
      <c r="D8429" s="61">
        <v>717.25</v>
      </c>
      <c r="E8429" s="60">
        <v>729.43</v>
      </c>
    </row>
    <row r="8430" spans="1:5" ht="45" x14ac:dyDescent="0.25">
      <c r="A8430" s="22">
        <v>100601</v>
      </c>
      <c r="B8430" s="53" t="s">
        <v>12834</v>
      </c>
      <c r="C8430" s="24" t="s">
        <v>28</v>
      </c>
      <c r="D8430" s="61">
        <v>879.52</v>
      </c>
      <c r="E8430" s="60">
        <v>895.96</v>
      </c>
    </row>
    <row r="8431" spans="1:5" ht="45" x14ac:dyDescent="0.25">
      <c r="A8431" s="22">
        <v>100602</v>
      </c>
      <c r="B8431" s="53" t="s">
        <v>12835</v>
      </c>
      <c r="C8431" s="24" t="s">
        <v>28</v>
      </c>
      <c r="D8431" s="61">
        <v>1082.3599999999999</v>
      </c>
      <c r="E8431" s="60">
        <v>1104.1199999999999</v>
      </c>
    </row>
    <row r="8432" spans="1:5" ht="45" x14ac:dyDescent="0.25">
      <c r="A8432" s="22">
        <v>100578</v>
      </c>
      <c r="B8432" s="53" t="s">
        <v>12836</v>
      </c>
      <c r="C8432" s="24" t="s">
        <v>28</v>
      </c>
      <c r="D8432" s="61">
        <v>589.23</v>
      </c>
      <c r="E8432" s="60">
        <v>599.63</v>
      </c>
    </row>
    <row r="8433" spans="1:5" ht="22.5" x14ac:dyDescent="0.25">
      <c r="A8433" s="22">
        <v>105975</v>
      </c>
      <c r="B8433" s="53" t="s">
        <v>12837</v>
      </c>
      <c r="C8433" s="24" t="s">
        <v>25</v>
      </c>
      <c r="D8433" s="61">
        <v>0</v>
      </c>
      <c r="E8433" s="60">
        <v>0</v>
      </c>
    </row>
    <row r="8434" spans="1:5" ht="22.5" x14ac:dyDescent="0.25">
      <c r="A8434" s="22">
        <v>105976</v>
      </c>
      <c r="B8434" s="53" t="s">
        <v>12838</v>
      </c>
      <c r="C8434" s="24" t="s">
        <v>25</v>
      </c>
      <c r="D8434" s="61">
        <v>0</v>
      </c>
      <c r="E8434" s="60">
        <v>0</v>
      </c>
    </row>
    <row r="8435" spans="1:5" ht="22.5" x14ac:dyDescent="0.25">
      <c r="A8435" s="22">
        <v>105977</v>
      </c>
      <c r="B8435" s="53" t="s">
        <v>12839</v>
      </c>
      <c r="C8435" s="24" t="s">
        <v>25</v>
      </c>
      <c r="D8435" s="61">
        <v>0</v>
      </c>
      <c r="E8435" s="60">
        <v>0</v>
      </c>
    </row>
    <row r="8436" spans="1:5" ht="22.5" x14ac:dyDescent="0.25">
      <c r="A8436" s="22">
        <v>105978</v>
      </c>
      <c r="B8436" s="53" t="s">
        <v>12840</v>
      </c>
      <c r="C8436" s="24" t="s">
        <v>25</v>
      </c>
      <c r="D8436" s="61">
        <v>0</v>
      </c>
      <c r="E8436" s="60">
        <v>0</v>
      </c>
    </row>
    <row r="8437" spans="1:5" ht="22.5" x14ac:dyDescent="0.25">
      <c r="A8437" s="22">
        <v>105970</v>
      </c>
      <c r="B8437" s="53" t="s">
        <v>12841</v>
      </c>
      <c r="C8437" s="24" t="s">
        <v>28</v>
      </c>
      <c r="D8437" s="61">
        <v>0</v>
      </c>
      <c r="E8437" s="60">
        <v>0</v>
      </c>
    </row>
    <row r="8438" spans="1:5" ht="22.5" x14ac:dyDescent="0.25">
      <c r="A8438" s="22">
        <v>105972</v>
      </c>
      <c r="B8438" s="53" t="s">
        <v>12842</v>
      </c>
      <c r="C8438" s="24" t="s">
        <v>28</v>
      </c>
      <c r="D8438" s="61">
        <v>0</v>
      </c>
      <c r="E8438" s="60">
        <v>0</v>
      </c>
    </row>
    <row r="8439" spans="1:5" ht="22.5" x14ac:dyDescent="0.25">
      <c r="A8439" s="22">
        <v>105973</v>
      </c>
      <c r="B8439" s="53" t="s">
        <v>12843</v>
      </c>
      <c r="C8439" s="24" t="s">
        <v>28</v>
      </c>
      <c r="D8439" s="61">
        <v>0</v>
      </c>
      <c r="E8439" s="60">
        <v>0</v>
      </c>
    </row>
    <row r="8440" spans="1:5" ht="22.5" x14ac:dyDescent="0.25">
      <c r="A8440" s="22">
        <v>105974</v>
      </c>
      <c r="B8440" s="53" t="s">
        <v>12844</v>
      </c>
      <c r="C8440" s="24" t="s">
        <v>28</v>
      </c>
      <c r="D8440" s="61">
        <v>0</v>
      </c>
      <c r="E8440" s="60">
        <v>0</v>
      </c>
    </row>
    <row r="8441" spans="1:5" ht="22.5" x14ac:dyDescent="0.25">
      <c r="A8441" s="22">
        <v>105971</v>
      </c>
      <c r="B8441" s="53" t="s">
        <v>12845</v>
      </c>
      <c r="C8441" s="24" t="s">
        <v>28</v>
      </c>
      <c r="D8441" s="61">
        <v>0</v>
      </c>
      <c r="E8441" s="60">
        <v>0</v>
      </c>
    </row>
    <row r="8442" spans="1:5" ht="33.75" x14ac:dyDescent="0.25">
      <c r="A8442" s="22">
        <v>105967</v>
      </c>
      <c r="B8442" s="53" t="s">
        <v>12846</v>
      </c>
      <c r="C8442" s="24" t="s">
        <v>28</v>
      </c>
      <c r="D8442" s="61">
        <v>0</v>
      </c>
      <c r="E8442" s="60">
        <v>0</v>
      </c>
    </row>
    <row r="8443" spans="1:5" ht="33.75" x14ac:dyDescent="0.25">
      <c r="A8443" s="22">
        <v>105968</v>
      </c>
      <c r="B8443" s="53" t="s">
        <v>12847</v>
      </c>
      <c r="C8443" s="24" t="s">
        <v>28</v>
      </c>
      <c r="D8443" s="61">
        <v>0</v>
      </c>
      <c r="E8443" s="60">
        <v>0</v>
      </c>
    </row>
    <row r="8444" spans="1:5" ht="33.75" x14ac:dyDescent="0.25">
      <c r="A8444" s="22">
        <v>105969</v>
      </c>
      <c r="B8444" s="53" t="s">
        <v>12848</v>
      </c>
      <c r="C8444" s="24" t="s">
        <v>28</v>
      </c>
      <c r="D8444" s="61">
        <v>0</v>
      </c>
      <c r="E8444" s="60">
        <v>0</v>
      </c>
    </row>
    <row r="8445" spans="1:5" ht="33.75" x14ac:dyDescent="0.25">
      <c r="A8445" s="22">
        <v>100623</v>
      </c>
      <c r="B8445" s="53" t="s">
        <v>12849</v>
      </c>
      <c r="C8445" s="24" t="s">
        <v>28</v>
      </c>
      <c r="D8445" s="61">
        <v>2413.5700000000002</v>
      </c>
      <c r="E8445" s="60">
        <v>2421.35</v>
      </c>
    </row>
    <row r="8446" spans="1:5" ht="22.5" x14ac:dyDescent="0.25">
      <c r="A8446" s="22">
        <v>105964</v>
      </c>
      <c r="B8446" s="53" t="s">
        <v>12850</v>
      </c>
      <c r="C8446" s="24" t="s">
        <v>28</v>
      </c>
      <c r="D8446" s="61">
        <v>0</v>
      </c>
      <c r="E8446" s="60">
        <v>0</v>
      </c>
    </row>
    <row r="8447" spans="1:5" ht="22.5" x14ac:dyDescent="0.25">
      <c r="A8447" s="22">
        <v>105965</v>
      </c>
      <c r="B8447" s="53" t="s">
        <v>12851</v>
      </c>
      <c r="C8447" s="24" t="s">
        <v>28</v>
      </c>
      <c r="D8447" s="61">
        <v>0</v>
      </c>
      <c r="E8447" s="60">
        <v>0</v>
      </c>
    </row>
    <row r="8448" spans="1:5" ht="22.5" x14ac:dyDescent="0.25">
      <c r="A8448" s="22">
        <v>105966</v>
      </c>
      <c r="B8448" s="53" t="s">
        <v>12852</v>
      </c>
      <c r="C8448" s="24" t="s">
        <v>28</v>
      </c>
      <c r="D8448" s="61">
        <v>0</v>
      </c>
      <c r="E8448" s="60">
        <v>0</v>
      </c>
    </row>
    <row r="8449" spans="1:5" ht="22.5" x14ac:dyDescent="0.25">
      <c r="A8449" s="22">
        <v>100621</v>
      </c>
      <c r="B8449" s="53" t="s">
        <v>12853</v>
      </c>
      <c r="C8449" s="24" t="s">
        <v>28</v>
      </c>
      <c r="D8449" s="61">
        <v>3127.88</v>
      </c>
      <c r="E8449" s="60">
        <v>3132.8</v>
      </c>
    </row>
    <row r="8450" spans="1:5" ht="33.75" x14ac:dyDescent="0.25">
      <c r="A8450" s="22">
        <v>105960</v>
      </c>
      <c r="B8450" s="53" t="s">
        <v>12854</v>
      </c>
      <c r="C8450" s="24" t="s">
        <v>28</v>
      </c>
      <c r="D8450" s="61">
        <v>0</v>
      </c>
      <c r="E8450" s="60">
        <v>0</v>
      </c>
    </row>
    <row r="8451" spans="1:5" ht="33.75" x14ac:dyDescent="0.25">
      <c r="A8451" s="22">
        <v>105961</v>
      </c>
      <c r="B8451" s="53" t="s">
        <v>12855</v>
      </c>
      <c r="C8451" s="24" t="s">
        <v>28</v>
      </c>
      <c r="D8451" s="61">
        <v>0</v>
      </c>
      <c r="E8451" s="60">
        <v>0</v>
      </c>
    </row>
    <row r="8452" spans="1:5" ht="33.75" x14ac:dyDescent="0.25">
      <c r="A8452" s="22">
        <v>105962</v>
      </c>
      <c r="B8452" s="53" t="s">
        <v>12856</v>
      </c>
      <c r="C8452" s="24" t="s">
        <v>28</v>
      </c>
      <c r="D8452" s="61">
        <v>0</v>
      </c>
      <c r="E8452" s="60">
        <v>0</v>
      </c>
    </row>
    <row r="8453" spans="1:5" ht="33.75" x14ac:dyDescent="0.25">
      <c r="A8453" s="22">
        <v>105963</v>
      </c>
      <c r="B8453" s="53" t="s">
        <v>12857</v>
      </c>
      <c r="C8453" s="24" t="s">
        <v>28</v>
      </c>
      <c r="D8453" s="61">
        <v>0</v>
      </c>
      <c r="E8453" s="60">
        <v>0</v>
      </c>
    </row>
    <row r="8454" spans="1:5" ht="33.75" x14ac:dyDescent="0.25">
      <c r="A8454" s="22">
        <v>100622</v>
      </c>
      <c r="B8454" s="53" t="s">
        <v>12858</v>
      </c>
      <c r="C8454" s="24" t="s">
        <v>28</v>
      </c>
      <c r="D8454" s="61">
        <v>2347.8000000000002</v>
      </c>
      <c r="E8454" s="60">
        <v>2355.3200000000002</v>
      </c>
    </row>
    <row r="8455" spans="1:5" ht="22.5" x14ac:dyDescent="0.25">
      <c r="A8455" s="22">
        <v>105956</v>
      </c>
      <c r="B8455" s="53" t="s">
        <v>12859</v>
      </c>
      <c r="C8455" s="24" t="s">
        <v>28</v>
      </c>
      <c r="D8455" s="61">
        <v>0</v>
      </c>
      <c r="E8455" s="60">
        <v>0</v>
      </c>
    </row>
    <row r="8456" spans="1:5" ht="22.5" x14ac:dyDescent="0.25">
      <c r="A8456" s="22">
        <v>105957</v>
      </c>
      <c r="B8456" s="53" t="s">
        <v>12860</v>
      </c>
      <c r="C8456" s="24" t="s">
        <v>28</v>
      </c>
      <c r="D8456" s="61">
        <v>0</v>
      </c>
      <c r="E8456" s="60">
        <v>0</v>
      </c>
    </row>
    <row r="8457" spans="1:5" ht="22.5" x14ac:dyDescent="0.25">
      <c r="A8457" s="22">
        <v>105958</v>
      </c>
      <c r="B8457" s="53" t="s">
        <v>12861</v>
      </c>
      <c r="C8457" s="24" t="s">
        <v>28</v>
      </c>
      <c r="D8457" s="61">
        <v>2211.62</v>
      </c>
      <c r="E8457" s="60">
        <v>2217.35</v>
      </c>
    </row>
    <row r="8458" spans="1:5" ht="22.5" x14ac:dyDescent="0.25">
      <c r="A8458" s="22">
        <v>105959</v>
      </c>
      <c r="B8458" s="53" t="s">
        <v>12862</v>
      </c>
      <c r="C8458" s="24" t="s">
        <v>28</v>
      </c>
      <c r="D8458" s="61">
        <v>0</v>
      </c>
      <c r="E8458" s="60">
        <v>0</v>
      </c>
    </row>
    <row r="8459" spans="1:5" ht="22.5" x14ac:dyDescent="0.25">
      <c r="A8459" s="22">
        <v>100620</v>
      </c>
      <c r="B8459" s="53" t="s">
        <v>12863</v>
      </c>
      <c r="C8459" s="24" t="s">
        <v>28</v>
      </c>
      <c r="D8459" s="61">
        <v>2808.04</v>
      </c>
      <c r="E8459" s="60">
        <v>2812.7</v>
      </c>
    </row>
    <row r="8460" spans="1:5" ht="33.75" x14ac:dyDescent="0.25">
      <c r="A8460" s="22">
        <v>105951</v>
      </c>
      <c r="B8460" s="53" t="s">
        <v>12864</v>
      </c>
      <c r="C8460" s="24" t="s">
        <v>28</v>
      </c>
      <c r="D8460" s="61">
        <v>0</v>
      </c>
      <c r="E8460" s="60">
        <v>0</v>
      </c>
    </row>
    <row r="8461" spans="1:5" ht="33.75" x14ac:dyDescent="0.25">
      <c r="A8461" s="22">
        <v>105952</v>
      </c>
      <c r="B8461" s="53" t="s">
        <v>12865</v>
      </c>
      <c r="C8461" s="24" t="s">
        <v>28</v>
      </c>
      <c r="D8461" s="61">
        <v>0</v>
      </c>
      <c r="E8461" s="60">
        <v>0</v>
      </c>
    </row>
    <row r="8462" spans="1:5" ht="33.75" x14ac:dyDescent="0.25">
      <c r="A8462" s="22">
        <v>105953</v>
      </c>
      <c r="B8462" s="53" t="s">
        <v>12866</v>
      </c>
      <c r="C8462" s="24" t="s">
        <v>28</v>
      </c>
      <c r="D8462" s="61">
        <v>1826.02</v>
      </c>
      <c r="E8462" s="60">
        <v>1833.23</v>
      </c>
    </row>
    <row r="8463" spans="1:5" ht="33.75" x14ac:dyDescent="0.25">
      <c r="A8463" s="22">
        <v>105954</v>
      </c>
      <c r="B8463" s="53" t="s">
        <v>12867</v>
      </c>
      <c r="C8463" s="24" t="s">
        <v>28</v>
      </c>
      <c r="D8463" s="61">
        <v>0</v>
      </c>
      <c r="E8463" s="60">
        <v>0</v>
      </c>
    </row>
    <row r="8464" spans="1:5" ht="33.75" x14ac:dyDescent="0.25">
      <c r="A8464" s="22">
        <v>105955</v>
      </c>
      <c r="B8464" s="53" t="s">
        <v>12868</v>
      </c>
      <c r="C8464" s="24" t="s">
        <v>28</v>
      </c>
      <c r="D8464" s="61">
        <v>2434.27</v>
      </c>
      <c r="E8464" s="60">
        <v>2442.15</v>
      </c>
    </row>
    <row r="8465" spans="1:5" ht="22.5" x14ac:dyDescent="0.25">
      <c r="A8465" s="22">
        <v>105946</v>
      </c>
      <c r="B8465" s="53" t="s">
        <v>12869</v>
      </c>
      <c r="C8465" s="24" t="s">
        <v>28</v>
      </c>
      <c r="D8465" s="61">
        <v>0</v>
      </c>
      <c r="E8465" s="60">
        <v>0</v>
      </c>
    </row>
    <row r="8466" spans="1:5" ht="22.5" x14ac:dyDescent="0.25">
      <c r="A8466" s="22">
        <v>105947</v>
      </c>
      <c r="B8466" s="53" t="s">
        <v>12870</v>
      </c>
      <c r="C8466" s="24" t="s">
        <v>28</v>
      </c>
      <c r="D8466" s="61">
        <v>0</v>
      </c>
      <c r="E8466" s="60">
        <v>0</v>
      </c>
    </row>
    <row r="8467" spans="1:5" ht="22.5" x14ac:dyDescent="0.25">
      <c r="A8467" s="22">
        <v>105948</v>
      </c>
      <c r="B8467" s="53" t="s">
        <v>12871</v>
      </c>
      <c r="C8467" s="24" t="s">
        <v>28</v>
      </c>
      <c r="D8467" s="61">
        <v>0</v>
      </c>
      <c r="E8467" s="60">
        <v>0</v>
      </c>
    </row>
    <row r="8468" spans="1:5" ht="22.5" x14ac:dyDescent="0.25">
      <c r="A8468" s="22">
        <v>105949</v>
      </c>
      <c r="B8468" s="53" t="s">
        <v>12872</v>
      </c>
      <c r="C8468" s="24" t="s">
        <v>28</v>
      </c>
      <c r="D8468" s="61">
        <v>0</v>
      </c>
      <c r="E8468" s="60">
        <v>0</v>
      </c>
    </row>
    <row r="8469" spans="1:5" ht="22.5" x14ac:dyDescent="0.25">
      <c r="A8469" s="22">
        <v>105950</v>
      </c>
      <c r="B8469" s="53" t="s">
        <v>12873</v>
      </c>
      <c r="C8469" s="24" t="s">
        <v>28</v>
      </c>
      <c r="D8469" s="61">
        <v>0</v>
      </c>
      <c r="E8469" s="60">
        <v>0</v>
      </c>
    </row>
    <row r="8470" spans="1:5" ht="22.5" x14ac:dyDescent="0.25">
      <c r="A8470" s="22">
        <v>100619</v>
      </c>
      <c r="B8470" s="53" t="s">
        <v>12874</v>
      </c>
      <c r="C8470" s="24" t="s">
        <v>28</v>
      </c>
      <c r="D8470" s="61">
        <v>632.12</v>
      </c>
      <c r="E8470" s="60">
        <v>640.15</v>
      </c>
    </row>
    <row r="8471" spans="1:5" ht="33.75" x14ac:dyDescent="0.25">
      <c r="A8471" s="22">
        <v>99283</v>
      </c>
      <c r="B8471" s="53" t="s">
        <v>989</v>
      </c>
      <c r="C8471" s="24" t="s">
        <v>25</v>
      </c>
      <c r="D8471" s="61">
        <v>1105.52</v>
      </c>
      <c r="E8471" s="60">
        <v>1142.05</v>
      </c>
    </row>
    <row r="8472" spans="1:5" ht="33.75" x14ac:dyDescent="0.25">
      <c r="A8472" s="22">
        <v>99293</v>
      </c>
      <c r="B8472" s="53" t="s">
        <v>993</v>
      </c>
      <c r="C8472" s="24" t="s">
        <v>25</v>
      </c>
      <c r="D8472" s="61">
        <v>1332.05</v>
      </c>
      <c r="E8472" s="60">
        <v>1376.73</v>
      </c>
    </row>
    <row r="8473" spans="1:5" ht="33.75" x14ac:dyDescent="0.25">
      <c r="A8473" s="22">
        <v>99243</v>
      </c>
      <c r="B8473" s="53" t="s">
        <v>975</v>
      </c>
      <c r="C8473" s="24" t="s">
        <v>25</v>
      </c>
      <c r="D8473" s="61">
        <v>1558.55</v>
      </c>
      <c r="E8473" s="60">
        <v>1611.36</v>
      </c>
    </row>
    <row r="8474" spans="1:5" ht="33.75" x14ac:dyDescent="0.25">
      <c r="A8474" s="22">
        <v>99249</v>
      </c>
      <c r="B8474" s="53" t="s">
        <v>978</v>
      </c>
      <c r="C8474" s="24" t="s">
        <v>25</v>
      </c>
      <c r="D8474" s="61">
        <v>1898.37</v>
      </c>
      <c r="E8474" s="60">
        <v>1963.42</v>
      </c>
    </row>
    <row r="8475" spans="1:5" ht="22.5" x14ac:dyDescent="0.25">
      <c r="A8475" s="22">
        <v>99278</v>
      </c>
      <c r="B8475" s="53" t="s">
        <v>986</v>
      </c>
      <c r="C8475" s="24" t="s">
        <v>25</v>
      </c>
      <c r="D8475" s="61">
        <v>333.65</v>
      </c>
      <c r="E8475" s="60">
        <v>335.61</v>
      </c>
    </row>
    <row r="8476" spans="1:5" ht="22.5" x14ac:dyDescent="0.25">
      <c r="A8476" s="22">
        <v>99288</v>
      </c>
      <c r="B8476" s="53" t="s">
        <v>990</v>
      </c>
      <c r="C8476" s="24" t="s">
        <v>25</v>
      </c>
      <c r="D8476" s="61">
        <v>439.04</v>
      </c>
      <c r="E8476" s="60">
        <v>441.37</v>
      </c>
    </row>
    <row r="8477" spans="1:5" ht="22.5" x14ac:dyDescent="0.25">
      <c r="A8477" s="22">
        <v>99240</v>
      </c>
      <c r="B8477" s="53" t="s">
        <v>973</v>
      </c>
      <c r="C8477" s="24" t="s">
        <v>25</v>
      </c>
      <c r="D8477" s="61">
        <v>582.24</v>
      </c>
      <c r="E8477" s="60">
        <v>584.98</v>
      </c>
    </row>
    <row r="8478" spans="1:5" ht="22.5" x14ac:dyDescent="0.25">
      <c r="A8478" s="22">
        <v>99246</v>
      </c>
      <c r="B8478" s="53" t="s">
        <v>976</v>
      </c>
      <c r="C8478" s="24" t="s">
        <v>25</v>
      </c>
      <c r="D8478" s="61">
        <v>796.69</v>
      </c>
      <c r="E8478" s="60">
        <v>800.22</v>
      </c>
    </row>
    <row r="8479" spans="1:5" ht="33.75" x14ac:dyDescent="0.25">
      <c r="A8479" s="22">
        <v>97981</v>
      </c>
      <c r="B8479" s="53" t="s">
        <v>938</v>
      </c>
      <c r="C8479" s="24" t="s">
        <v>25</v>
      </c>
      <c r="D8479" s="61">
        <v>1185.4000000000001</v>
      </c>
      <c r="E8479" s="60">
        <v>1222.1300000000001</v>
      </c>
    </row>
    <row r="8480" spans="1:5" ht="33.75" x14ac:dyDescent="0.25">
      <c r="A8480" s="22">
        <v>97985</v>
      </c>
      <c r="B8480" s="53" t="s">
        <v>12875</v>
      </c>
      <c r="C8480" s="24" t="s">
        <v>25</v>
      </c>
      <c r="D8480" s="61">
        <v>1422.37</v>
      </c>
      <c r="E8480" s="60">
        <v>1467.28</v>
      </c>
    </row>
    <row r="8481" spans="1:5" ht="33.75" x14ac:dyDescent="0.25">
      <c r="A8481" s="22">
        <v>97989</v>
      </c>
      <c r="B8481" s="53" t="s">
        <v>941</v>
      </c>
      <c r="C8481" s="24" t="s">
        <v>25</v>
      </c>
      <c r="D8481" s="61">
        <v>1659.32</v>
      </c>
      <c r="E8481" s="60">
        <v>1712.39</v>
      </c>
    </row>
    <row r="8482" spans="1:5" ht="33.75" x14ac:dyDescent="0.25">
      <c r="A8482" s="22">
        <v>97993</v>
      </c>
      <c r="B8482" s="53" t="s">
        <v>12876</v>
      </c>
      <c r="C8482" s="24" t="s">
        <v>25</v>
      </c>
      <c r="D8482" s="61">
        <v>2014.82</v>
      </c>
      <c r="E8482" s="60">
        <v>2080.17</v>
      </c>
    </row>
    <row r="8483" spans="1:5" ht="22.5" x14ac:dyDescent="0.25">
      <c r="A8483" s="22">
        <v>98409</v>
      </c>
      <c r="B8483" s="53" t="s">
        <v>972</v>
      </c>
      <c r="C8483" s="24" t="s">
        <v>25</v>
      </c>
      <c r="D8483" s="61">
        <v>335.91</v>
      </c>
      <c r="E8483" s="60">
        <v>337.88</v>
      </c>
    </row>
    <row r="8484" spans="1:5" ht="22.5" x14ac:dyDescent="0.25">
      <c r="A8484" s="22">
        <v>97983</v>
      </c>
      <c r="B8484" s="53" t="s">
        <v>939</v>
      </c>
      <c r="C8484" s="24" t="s">
        <v>25</v>
      </c>
      <c r="D8484" s="61">
        <v>442.01</v>
      </c>
      <c r="E8484" s="60">
        <v>444.35</v>
      </c>
    </row>
    <row r="8485" spans="1:5" ht="22.5" x14ac:dyDescent="0.25">
      <c r="A8485" s="22">
        <v>97987</v>
      </c>
      <c r="B8485" s="53" t="s">
        <v>940</v>
      </c>
      <c r="C8485" s="24" t="s">
        <v>25</v>
      </c>
      <c r="D8485" s="61">
        <v>585.96</v>
      </c>
      <c r="E8485" s="60">
        <v>588.72</v>
      </c>
    </row>
    <row r="8486" spans="1:5" ht="22.5" x14ac:dyDescent="0.25">
      <c r="A8486" s="22">
        <v>97991</v>
      </c>
      <c r="B8486" s="53" t="s">
        <v>12877</v>
      </c>
      <c r="C8486" s="24" t="s">
        <v>25</v>
      </c>
      <c r="D8486" s="61">
        <v>801.79</v>
      </c>
      <c r="E8486" s="60">
        <v>805.32</v>
      </c>
    </row>
    <row r="8487" spans="1:5" ht="33.75" x14ac:dyDescent="0.25">
      <c r="A8487" s="22">
        <v>99241</v>
      </c>
      <c r="B8487" s="53" t="s">
        <v>974</v>
      </c>
      <c r="C8487" s="24" t="s">
        <v>25</v>
      </c>
      <c r="D8487" s="61">
        <v>1870.86</v>
      </c>
      <c r="E8487" s="60">
        <v>1926.99</v>
      </c>
    </row>
    <row r="8488" spans="1:5" ht="33.75" x14ac:dyDescent="0.25">
      <c r="A8488" s="22">
        <v>99247</v>
      </c>
      <c r="B8488" s="53" t="s">
        <v>977</v>
      </c>
      <c r="C8488" s="24" t="s">
        <v>25</v>
      </c>
      <c r="D8488" s="61">
        <v>2133.0700000000002</v>
      </c>
      <c r="E8488" s="60">
        <v>2197.17</v>
      </c>
    </row>
    <row r="8489" spans="1:5" ht="33.75" x14ac:dyDescent="0.25">
      <c r="A8489" s="22">
        <v>99263</v>
      </c>
      <c r="B8489" s="53" t="s">
        <v>981</v>
      </c>
      <c r="C8489" s="24" t="s">
        <v>25</v>
      </c>
      <c r="D8489" s="61">
        <v>2395.39</v>
      </c>
      <c r="E8489" s="60">
        <v>2467.4299999999998</v>
      </c>
    </row>
    <row r="8490" spans="1:5" ht="33.75" x14ac:dyDescent="0.25">
      <c r="A8490" s="22">
        <v>99276</v>
      </c>
      <c r="B8490" s="53" t="s">
        <v>984</v>
      </c>
      <c r="C8490" s="24" t="s">
        <v>25</v>
      </c>
      <c r="D8490" s="61">
        <v>2657.68</v>
      </c>
      <c r="E8490" s="60">
        <v>2737.67</v>
      </c>
    </row>
    <row r="8491" spans="1:5" ht="33.75" x14ac:dyDescent="0.25">
      <c r="A8491" s="22">
        <v>99291</v>
      </c>
      <c r="B8491" s="53" t="s">
        <v>992</v>
      </c>
      <c r="C8491" s="24" t="s">
        <v>25</v>
      </c>
      <c r="D8491" s="61">
        <v>2919.9</v>
      </c>
      <c r="E8491" s="60">
        <v>3007.87</v>
      </c>
    </row>
    <row r="8492" spans="1:5" ht="33.75" x14ac:dyDescent="0.25">
      <c r="A8492" s="22">
        <v>99297</v>
      </c>
      <c r="B8492" s="53" t="s">
        <v>995</v>
      </c>
      <c r="C8492" s="24" t="s">
        <v>25</v>
      </c>
      <c r="D8492" s="61">
        <v>3204.51</v>
      </c>
      <c r="E8492" s="60">
        <v>3301.05</v>
      </c>
    </row>
    <row r="8493" spans="1:5" ht="33.75" x14ac:dyDescent="0.25">
      <c r="A8493" s="22">
        <v>99254</v>
      </c>
      <c r="B8493" s="53" t="s">
        <v>979</v>
      </c>
      <c r="C8493" s="24" t="s">
        <v>25</v>
      </c>
      <c r="D8493" s="61">
        <v>1346.34</v>
      </c>
      <c r="E8493" s="60">
        <v>1386.53</v>
      </c>
    </row>
    <row r="8494" spans="1:5" ht="33.75" x14ac:dyDescent="0.25">
      <c r="A8494" s="22">
        <v>99261</v>
      </c>
      <c r="B8494" s="53" t="s">
        <v>980</v>
      </c>
      <c r="C8494" s="24" t="s">
        <v>25</v>
      </c>
      <c r="D8494" s="61">
        <v>1608.57</v>
      </c>
      <c r="E8494" s="60">
        <v>1656.71</v>
      </c>
    </row>
    <row r="8495" spans="1:5" ht="33.75" x14ac:dyDescent="0.25">
      <c r="A8495" s="22">
        <v>99266</v>
      </c>
      <c r="B8495" s="53" t="s">
        <v>982</v>
      </c>
      <c r="C8495" s="24" t="s">
        <v>25</v>
      </c>
      <c r="D8495" s="61">
        <v>1870.86</v>
      </c>
      <c r="E8495" s="60">
        <v>1926.99</v>
      </c>
    </row>
    <row r="8496" spans="1:5" ht="33.75" x14ac:dyDescent="0.25">
      <c r="A8496" s="22">
        <v>99269</v>
      </c>
      <c r="B8496" s="53" t="s">
        <v>983</v>
      </c>
      <c r="C8496" s="24" t="s">
        <v>25</v>
      </c>
      <c r="D8496" s="61">
        <v>2133.0700000000002</v>
      </c>
      <c r="E8496" s="60">
        <v>2197.17</v>
      </c>
    </row>
    <row r="8497" spans="1:5" ht="33.75" x14ac:dyDescent="0.25">
      <c r="A8497" s="22">
        <v>99277</v>
      </c>
      <c r="B8497" s="53" t="s">
        <v>985</v>
      </c>
      <c r="C8497" s="24" t="s">
        <v>25</v>
      </c>
      <c r="D8497" s="61">
        <v>2395.39</v>
      </c>
      <c r="E8497" s="60">
        <v>2467.4299999999998</v>
      </c>
    </row>
    <row r="8498" spans="1:5" ht="33.75" x14ac:dyDescent="0.25">
      <c r="A8498" s="22">
        <v>99281</v>
      </c>
      <c r="B8498" s="53" t="s">
        <v>987</v>
      </c>
      <c r="C8498" s="24" t="s">
        <v>25</v>
      </c>
      <c r="D8498" s="61">
        <v>2657.68</v>
      </c>
      <c r="E8498" s="60">
        <v>2737.67</v>
      </c>
    </row>
    <row r="8499" spans="1:5" ht="33.75" x14ac:dyDescent="0.25">
      <c r="A8499" s="22">
        <v>99289</v>
      </c>
      <c r="B8499" s="53" t="s">
        <v>991</v>
      </c>
      <c r="C8499" s="24" t="s">
        <v>25</v>
      </c>
      <c r="D8499" s="61">
        <v>2919.9</v>
      </c>
      <c r="E8499" s="60">
        <v>3007.87</v>
      </c>
    </row>
    <row r="8500" spans="1:5" ht="33.75" x14ac:dyDescent="0.25">
      <c r="A8500" s="22">
        <v>99282</v>
      </c>
      <c r="B8500" s="53" t="s">
        <v>988</v>
      </c>
      <c r="C8500" s="24" t="s">
        <v>25</v>
      </c>
      <c r="D8500" s="61">
        <v>2946.96</v>
      </c>
      <c r="E8500" s="60">
        <v>3035.67</v>
      </c>
    </row>
    <row r="8501" spans="1:5" ht="33.75" x14ac:dyDescent="0.25">
      <c r="A8501" s="22">
        <v>99296</v>
      </c>
      <c r="B8501" s="53" t="s">
        <v>994</v>
      </c>
      <c r="C8501" s="24" t="s">
        <v>25</v>
      </c>
      <c r="D8501" s="61">
        <v>3209.17</v>
      </c>
      <c r="E8501" s="60">
        <v>3305.86</v>
      </c>
    </row>
    <row r="8502" spans="1:5" ht="33.75" x14ac:dyDescent="0.25">
      <c r="A8502" s="22">
        <v>99299</v>
      </c>
      <c r="B8502" s="53" t="s">
        <v>996</v>
      </c>
      <c r="C8502" s="24" t="s">
        <v>25</v>
      </c>
      <c r="D8502" s="61">
        <v>3471.36</v>
      </c>
      <c r="E8502" s="60">
        <v>3576.01</v>
      </c>
    </row>
    <row r="8503" spans="1:5" ht="33.75" x14ac:dyDescent="0.25">
      <c r="A8503" s="22">
        <v>99302</v>
      </c>
      <c r="B8503" s="53" t="s">
        <v>997</v>
      </c>
      <c r="C8503" s="24" t="s">
        <v>25</v>
      </c>
      <c r="D8503" s="61">
        <v>3738.24</v>
      </c>
      <c r="E8503" s="60">
        <v>3850.98</v>
      </c>
    </row>
    <row r="8504" spans="1:5" ht="33.75" x14ac:dyDescent="0.25">
      <c r="A8504" s="22">
        <v>99307</v>
      </c>
      <c r="B8504" s="53" t="s">
        <v>1000</v>
      </c>
      <c r="C8504" s="24" t="s">
        <v>25</v>
      </c>
      <c r="D8504" s="61">
        <v>2417.7800000000002</v>
      </c>
      <c r="E8504" s="60">
        <v>2490.4299999999998</v>
      </c>
    </row>
    <row r="8505" spans="1:5" ht="33.75" x14ac:dyDescent="0.25">
      <c r="A8505" s="22">
        <v>99317</v>
      </c>
      <c r="B8505" s="53" t="s">
        <v>1004</v>
      </c>
      <c r="C8505" s="24" t="s">
        <v>25</v>
      </c>
      <c r="D8505" s="61">
        <v>2680.01</v>
      </c>
      <c r="E8505" s="60">
        <v>2760.62</v>
      </c>
    </row>
    <row r="8506" spans="1:5" ht="33.75" x14ac:dyDescent="0.25">
      <c r="A8506" s="22">
        <v>99321</v>
      </c>
      <c r="B8506" s="53" t="s">
        <v>1007</v>
      </c>
      <c r="C8506" s="24" t="s">
        <v>25</v>
      </c>
      <c r="D8506" s="61">
        <v>2942.28</v>
      </c>
      <c r="E8506" s="60">
        <v>3030.88</v>
      </c>
    </row>
    <row r="8507" spans="1:5" ht="33.75" x14ac:dyDescent="0.25">
      <c r="A8507" s="22">
        <v>99323</v>
      </c>
      <c r="B8507" s="53" t="s">
        <v>1008</v>
      </c>
      <c r="C8507" s="24" t="s">
        <v>25</v>
      </c>
      <c r="D8507" s="61">
        <v>3204.51</v>
      </c>
      <c r="E8507" s="60">
        <v>3301.05</v>
      </c>
    </row>
    <row r="8508" spans="1:5" ht="33.75" x14ac:dyDescent="0.25">
      <c r="A8508" s="22">
        <v>99325</v>
      </c>
      <c r="B8508" s="53" t="s">
        <v>1009</v>
      </c>
      <c r="C8508" s="24" t="s">
        <v>25</v>
      </c>
      <c r="D8508" s="61">
        <v>3471.36</v>
      </c>
      <c r="E8508" s="60">
        <v>3576.01</v>
      </c>
    </row>
    <row r="8509" spans="1:5" ht="33.75" x14ac:dyDescent="0.25">
      <c r="A8509" s="22">
        <v>99311</v>
      </c>
      <c r="B8509" s="53" t="s">
        <v>1002</v>
      </c>
      <c r="C8509" s="24" t="s">
        <v>25</v>
      </c>
      <c r="D8509" s="61">
        <v>4005.21</v>
      </c>
      <c r="E8509" s="60">
        <v>4126.0200000000004</v>
      </c>
    </row>
    <row r="8510" spans="1:5" ht="33.75" x14ac:dyDescent="0.25">
      <c r="A8510" s="22">
        <v>99314</v>
      </c>
      <c r="B8510" s="53" t="s">
        <v>1003</v>
      </c>
      <c r="C8510" s="24" t="s">
        <v>25</v>
      </c>
      <c r="D8510" s="61">
        <v>4272.12</v>
      </c>
      <c r="E8510" s="60">
        <v>4401.0200000000004</v>
      </c>
    </row>
    <row r="8511" spans="1:5" ht="33.75" x14ac:dyDescent="0.25">
      <c r="A8511" s="22">
        <v>99304</v>
      </c>
      <c r="B8511" s="53" t="s">
        <v>998</v>
      </c>
      <c r="C8511" s="24" t="s">
        <v>25</v>
      </c>
      <c r="D8511" s="61">
        <v>3476.04</v>
      </c>
      <c r="E8511" s="60">
        <v>3580.8</v>
      </c>
    </row>
    <row r="8512" spans="1:5" ht="33.75" x14ac:dyDescent="0.25">
      <c r="A8512" s="22">
        <v>99306</v>
      </c>
      <c r="B8512" s="53" t="s">
        <v>999</v>
      </c>
      <c r="C8512" s="24" t="s">
        <v>25</v>
      </c>
      <c r="D8512" s="61">
        <v>3738.24</v>
      </c>
      <c r="E8512" s="60">
        <v>3850.98</v>
      </c>
    </row>
    <row r="8513" spans="1:5" ht="33.75" x14ac:dyDescent="0.25">
      <c r="A8513" s="22">
        <v>99309</v>
      </c>
      <c r="B8513" s="53" t="s">
        <v>1001</v>
      </c>
      <c r="C8513" s="24" t="s">
        <v>25</v>
      </c>
      <c r="D8513" s="61">
        <v>4005.21</v>
      </c>
      <c r="E8513" s="60">
        <v>4126.0200000000004</v>
      </c>
    </row>
    <row r="8514" spans="1:5" ht="33.75" x14ac:dyDescent="0.25">
      <c r="A8514" s="22">
        <v>99327</v>
      </c>
      <c r="B8514" s="53" t="s">
        <v>1010</v>
      </c>
      <c r="C8514" s="24" t="s">
        <v>25</v>
      </c>
      <c r="D8514" s="61">
        <v>4493.3900000000003</v>
      </c>
      <c r="E8514" s="60">
        <v>4629.1499999999996</v>
      </c>
    </row>
    <row r="8515" spans="1:5" ht="33.75" x14ac:dyDescent="0.25">
      <c r="A8515" s="22">
        <v>98009</v>
      </c>
      <c r="B8515" s="53" t="s">
        <v>949</v>
      </c>
      <c r="C8515" s="24" t="s">
        <v>25</v>
      </c>
      <c r="D8515" s="61">
        <v>1949.11</v>
      </c>
      <c r="E8515" s="60">
        <v>2005.43</v>
      </c>
    </row>
    <row r="8516" spans="1:5" ht="33.75" x14ac:dyDescent="0.25">
      <c r="A8516" s="22">
        <v>98011</v>
      </c>
      <c r="B8516" s="53" t="s">
        <v>950</v>
      </c>
      <c r="C8516" s="24" t="s">
        <v>25</v>
      </c>
      <c r="D8516" s="61">
        <v>2222.8200000000002</v>
      </c>
      <c r="E8516" s="60">
        <v>2287.15</v>
      </c>
    </row>
    <row r="8517" spans="1:5" ht="33.75" x14ac:dyDescent="0.25">
      <c r="A8517" s="22">
        <v>98013</v>
      </c>
      <c r="B8517" s="53" t="s">
        <v>951</v>
      </c>
      <c r="C8517" s="24" t="s">
        <v>25</v>
      </c>
      <c r="D8517" s="61">
        <v>2496.65</v>
      </c>
      <c r="E8517" s="60">
        <v>2568.9499999999998</v>
      </c>
    </row>
    <row r="8518" spans="1:5" ht="33.75" x14ac:dyDescent="0.25">
      <c r="A8518" s="22">
        <v>98015</v>
      </c>
      <c r="B8518" s="53" t="s">
        <v>952</v>
      </c>
      <c r="C8518" s="24" t="s">
        <v>25</v>
      </c>
      <c r="D8518" s="61">
        <v>2770.45</v>
      </c>
      <c r="E8518" s="60">
        <v>2850.73</v>
      </c>
    </row>
    <row r="8519" spans="1:5" ht="33.75" x14ac:dyDescent="0.25">
      <c r="A8519" s="22">
        <v>98017</v>
      </c>
      <c r="B8519" s="53" t="s">
        <v>953</v>
      </c>
      <c r="C8519" s="24" t="s">
        <v>25</v>
      </c>
      <c r="D8519" s="61">
        <v>3044.17</v>
      </c>
      <c r="E8519" s="60">
        <v>3132.46</v>
      </c>
    </row>
    <row r="8520" spans="1:5" ht="33.75" x14ac:dyDescent="0.25">
      <c r="A8520" s="22">
        <v>98019</v>
      </c>
      <c r="B8520" s="53" t="s">
        <v>954</v>
      </c>
      <c r="C8520" s="24" t="s">
        <v>25</v>
      </c>
      <c r="D8520" s="61">
        <v>3343.74</v>
      </c>
      <c r="E8520" s="60">
        <v>3440.64</v>
      </c>
    </row>
    <row r="8521" spans="1:5" ht="33.75" x14ac:dyDescent="0.25">
      <c r="A8521" s="22">
        <v>97995</v>
      </c>
      <c r="B8521" s="53" t="s">
        <v>942</v>
      </c>
      <c r="C8521" s="24" t="s">
        <v>25</v>
      </c>
      <c r="D8521" s="61">
        <v>1401.58</v>
      </c>
      <c r="E8521" s="60">
        <v>1441.91</v>
      </c>
    </row>
    <row r="8522" spans="1:5" ht="33.75" x14ac:dyDescent="0.25">
      <c r="A8522" s="22">
        <v>97997</v>
      </c>
      <c r="B8522" s="53" t="s">
        <v>943</v>
      </c>
      <c r="C8522" s="24" t="s">
        <v>25</v>
      </c>
      <c r="D8522" s="61">
        <v>1675.3</v>
      </c>
      <c r="E8522" s="60">
        <v>1723.62</v>
      </c>
    </row>
    <row r="8523" spans="1:5" ht="33.75" x14ac:dyDescent="0.25">
      <c r="A8523" s="22">
        <v>97999</v>
      </c>
      <c r="B8523" s="53" t="s">
        <v>944</v>
      </c>
      <c r="C8523" s="24" t="s">
        <v>25</v>
      </c>
      <c r="D8523" s="61">
        <v>1949.11</v>
      </c>
      <c r="E8523" s="60">
        <v>2005.43</v>
      </c>
    </row>
    <row r="8524" spans="1:5" ht="33.75" x14ac:dyDescent="0.25">
      <c r="A8524" s="22">
        <v>98001</v>
      </c>
      <c r="B8524" s="53" t="s">
        <v>945</v>
      </c>
      <c r="C8524" s="24" t="s">
        <v>25</v>
      </c>
      <c r="D8524" s="61">
        <v>2222.8200000000002</v>
      </c>
      <c r="E8524" s="60">
        <v>2287.15</v>
      </c>
    </row>
    <row r="8525" spans="1:5" ht="33.75" x14ac:dyDescent="0.25">
      <c r="A8525" s="22">
        <v>98003</v>
      </c>
      <c r="B8525" s="53" t="s">
        <v>946</v>
      </c>
      <c r="C8525" s="24" t="s">
        <v>25</v>
      </c>
      <c r="D8525" s="61">
        <v>2496.65</v>
      </c>
      <c r="E8525" s="60">
        <v>2568.9499999999998</v>
      </c>
    </row>
    <row r="8526" spans="1:5" ht="33.75" x14ac:dyDescent="0.25">
      <c r="A8526" s="22">
        <v>98005</v>
      </c>
      <c r="B8526" s="53" t="s">
        <v>947</v>
      </c>
      <c r="C8526" s="24" t="s">
        <v>25</v>
      </c>
      <c r="D8526" s="61">
        <v>2770.45</v>
      </c>
      <c r="E8526" s="60">
        <v>2850.73</v>
      </c>
    </row>
    <row r="8527" spans="1:5" ht="33.75" x14ac:dyDescent="0.25">
      <c r="A8527" s="22">
        <v>98007</v>
      </c>
      <c r="B8527" s="53" t="s">
        <v>948</v>
      </c>
      <c r="C8527" s="24" t="s">
        <v>25</v>
      </c>
      <c r="D8527" s="61">
        <v>3044.17</v>
      </c>
      <c r="E8527" s="60">
        <v>3132.46</v>
      </c>
    </row>
    <row r="8528" spans="1:5" ht="33.75" x14ac:dyDescent="0.25">
      <c r="A8528" s="22">
        <v>98031</v>
      </c>
      <c r="B8528" s="53" t="s">
        <v>960</v>
      </c>
      <c r="C8528" s="24" t="s">
        <v>25</v>
      </c>
      <c r="D8528" s="61">
        <v>3075.42</v>
      </c>
      <c r="E8528" s="60">
        <v>3164.45</v>
      </c>
    </row>
    <row r="8529" spans="1:5" ht="33.75" x14ac:dyDescent="0.25">
      <c r="A8529" s="22">
        <v>98033</v>
      </c>
      <c r="B8529" s="53" t="s">
        <v>961</v>
      </c>
      <c r="C8529" s="24" t="s">
        <v>25</v>
      </c>
      <c r="D8529" s="61">
        <v>3349.12</v>
      </c>
      <c r="E8529" s="60">
        <v>3446.17</v>
      </c>
    </row>
    <row r="8530" spans="1:5" ht="33.75" x14ac:dyDescent="0.25">
      <c r="A8530" s="22">
        <v>98035</v>
      </c>
      <c r="B8530" s="53" t="s">
        <v>962</v>
      </c>
      <c r="C8530" s="24" t="s">
        <v>25</v>
      </c>
      <c r="D8530" s="61">
        <v>3622.83</v>
      </c>
      <c r="E8530" s="60">
        <v>3727.87</v>
      </c>
    </row>
    <row r="8531" spans="1:5" ht="33.75" x14ac:dyDescent="0.25">
      <c r="A8531" s="22">
        <v>98037</v>
      </c>
      <c r="B8531" s="53" t="s">
        <v>963</v>
      </c>
      <c r="C8531" s="24" t="s">
        <v>25</v>
      </c>
      <c r="D8531" s="61">
        <v>3901.93</v>
      </c>
      <c r="E8531" s="60">
        <v>4015.09</v>
      </c>
    </row>
    <row r="8532" spans="1:5" ht="33.75" x14ac:dyDescent="0.25">
      <c r="A8532" s="22">
        <v>98021</v>
      </c>
      <c r="B8532" s="53" t="s">
        <v>955</v>
      </c>
      <c r="C8532" s="24" t="s">
        <v>25</v>
      </c>
      <c r="D8532" s="61">
        <v>2522.5</v>
      </c>
      <c r="E8532" s="60">
        <v>2595.42</v>
      </c>
    </row>
    <row r="8533" spans="1:5" ht="33.75" x14ac:dyDescent="0.25">
      <c r="A8533" s="22">
        <v>98023</v>
      </c>
      <c r="B8533" s="53" t="s">
        <v>956</v>
      </c>
      <c r="C8533" s="24" t="s">
        <v>25</v>
      </c>
      <c r="D8533" s="61">
        <v>2796.23</v>
      </c>
      <c r="E8533" s="60">
        <v>2877.14</v>
      </c>
    </row>
    <row r="8534" spans="1:5" ht="33.75" x14ac:dyDescent="0.25">
      <c r="A8534" s="22">
        <v>98025</v>
      </c>
      <c r="B8534" s="53" t="s">
        <v>957</v>
      </c>
      <c r="C8534" s="24" t="s">
        <v>25</v>
      </c>
      <c r="D8534" s="61">
        <v>3070.02</v>
      </c>
      <c r="E8534" s="60">
        <v>3158.94</v>
      </c>
    </row>
    <row r="8535" spans="1:5" ht="33.75" x14ac:dyDescent="0.25">
      <c r="A8535" s="22">
        <v>98027</v>
      </c>
      <c r="B8535" s="53" t="s">
        <v>958</v>
      </c>
      <c r="C8535" s="24" t="s">
        <v>25</v>
      </c>
      <c r="D8535" s="61">
        <v>3343.74</v>
      </c>
      <c r="E8535" s="60">
        <v>3440.64</v>
      </c>
    </row>
    <row r="8536" spans="1:5" ht="33.75" x14ac:dyDescent="0.25">
      <c r="A8536" s="22">
        <v>98029</v>
      </c>
      <c r="B8536" s="53" t="s">
        <v>959</v>
      </c>
      <c r="C8536" s="24" t="s">
        <v>25</v>
      </c>
      <c r="D8536" s="61">
        <v>3622.83</v>
      </c>
      <c r="E8536" s="60">
        <v>3727.87</v>
      </c>
    </row>
    <row r="8537" spans="1:5" ht="33.75" x14ac:dyDescent="0.25">
      <c r="A8537" s="22">
        <v>98045</v>
      </c>
      <c r="B8537" s="53" t="s">
        <v>967</v>
      </c>
      <c r="C8537" s="24" t="s">
        <v>25</v>
      </c>
      <c r="D8537" s="61">
        <v>4181.1400000000003</v>
      </c>
      <c r="E8537" s="60">
        <v>4302.3999999999996</v>
      </c>
    </row>
    <row r="8538" spans="1:5" ht="33.75" x14ac:dyDescent="0.25">
      <c r="A8538" s="22">
        <v>98047</v>
      </c>
      <c r="B8538" s="53" t="s">
        <v>968</v>
      </c>
      <c r="C8538" s="24" t="s">
        <v>25</v>
      </c>
      <c r="D8538" s="61">
        <v>4460.2700000000004</v>
      </c>
      <c r="E8538" s="60">
        <v>4589.6499999999996</v>
      </c>
    </row>
    <row r="8539" spans="1:5" ht="33.75" x14ac:dyDescent="0.25">
      <c r="A8539" s="22">
        <v>98039</v>
      </c>
      <c r="B8539" s="53" t="s">
        <v>964</v>
      </c>
      <c r="C8539" s="24" t="s">
        <v>25</v>
      </c>
      <c r="D8539" s="61">
        <v>3628.23</v>
      </c>
      <c r="E8539" s="60">
        <v>3733.39</v>
      </c>
    </row>
    <row r="8540" spans="1:5" ht="33.75" x14ac:dyDescent="0.25">
      <c r="A8540" s="22">
        <v>98041</v>
      </c>
      <c r="B8540" s="53" t="s">
        <v>965</v>
      </c>
      <c r="C8540" s="24" t="s">
        <v>25</v>
      </c>
      <c r="D8540" s="61">
        <v>3901.93</v>
      </c>
      <c r="E8540" s="60">
        <v>4015.09</v>
      </c>
    </row>
    <row r="8541" spans="1:5" ht="33.75" x14ac:dyDescent="0.25">
      <c r="A8541" s="22">
        <v>98043</v>
      </c>
      <c r="B8541" s="53" t="s">
        <v>966</v>
      </c>
      <c r="C8541" s="24" t="s">
        <v>25</v>
      </c>
      <c r="D8541" s="61">
        <v>4181.1400000000003</v>
      </c>
      <c r="E8541" s="60">
        <v>4302.3999999999996</v>
      </c>
    </row>
    <row r="8542" spans="1:5" ht="33.75" x14ac:dyDescent="0.25">
      <c r="A8542" s="22">
        <v>98049</v>
      </c>
      <c r="B8542" s="53" t="s">
        <v>969</v>
      </c>
      <c r="C8542" s="24" t="s">
        <v>25</v>
      </c>
      <c r="D8542" s="61">
        <v>4686.72</v>
      </c>
      <c r="E8542" s="60">
        <v>4822.97</v>
      </c>
    </row>
    <row r="8543" spans="1:5" ht="33.75" x14ac:dyDescent="0.25">
      <c r="A8543" s="22">
        <v>101809</v>
      </c>
      <c r="B8543" s="53" t="s">
        <v>12178</v>
      </c>
      <c r="C8543" s="24" t="s">
        <v>28</v>
      </c>
      <c r="D8543" s="61">
        <v>3031.98</v>
      </c>
      <c r="E8543" s="60">
        <v>3101.34</v>
      </c>
    </row>
    <row r="8544" spans="1:5" ht="45" x14ac:dyDescent="0.25">
      <c r="A8544" s="22">
        <v>99280</v>
      </c>
      <c r="B8544" s="53" t="s">
        <v>12179</v>
      </c>
      <c r="C8544" s="24" t="s">
        <v>28</v>
      </c>
      <c r="D8544" s="61">
        <v>1998.13</v>
      </c>
      <c r="E8544" s="60">
        <v>2054.4299999999998</v>
      </c>
    </row>
    <row r="8545" spans="1:5" ht="45" x14ac:dyDescent="0.25">
      <c r="A8545" s="22">
        <v>99292</v>
      </c>
      <c r="B8545" s="53" t="s">
        <v>12180</v>
      </c>
      <c r="C8545" s="24" t="s">
        <v>28</v>
      </c>
      <c r="D8545" s="61">
        <v>2462.39</v>
      </c>
      <c r="E8545" s="60">
        <v>2530.48</v>
      </c>
    </row>
    <row r="8546" spans="1:5" ht="45" x14ac:dyDescent="0.25">
      <c r="A8546" s="22">
        <v>99242</v>
      </c>
      <c r="B8546" s="53" t="s">
        <v>12181</v>
      </c>
      <c r="C8546" s="24" t="s">
        <v>28</v>
      </c>
      <c r="D8546" s="61">
        <v>2928.2</v>
      </c>
      <c r="E8546" s="60">
        <v>3007.42</v>
      </c>
    </row>
    <row r="8547" spans="1:5" ht="45" x14ac:dyDescent="0.25">
      <c r="A8547" s="22">
        <v>99248</v>
      </c>
      <c r="B8547" s="53" t="s">
        <v>12182</v>
      </c>
      <c r="C8547" s="24" t="s">
        <v>28</v>
      </c>
      <c r="D8547" s="61">
        <v>3745.43</v>
      </c>
      <c r="E8547" s="60">
        <v>3843.42</v>
      </c>
    </row>
    <row r="8548" spans="1:5" ht="33.75" x14ac:dyDescent="0.25">
      <c r="A8548" s="22">
        <v>99275</v>
      </c>
      <c r="B8548" s="53" t="s">
        <v>12183</v>
      </c>
      <c r="C8548" s="24" t="s">
        <v>28</v>
      </c>
      <c r="D8548" s="61">
        <v>887.56</v>
      </c>
      <c r="E8548" s="60">
        <v>903.89</v>
      </c>
    </row>
    <row r="8549" spans="1:5" ht="33.75" x14ac:dyDescent="0.25">
      <c r="A8549" s="22">
        <v>99285</v>
      </c>
      <c r="B8549" s="53" t="s">
        <v>12184</v>
      </c>
      <c r="C8549" s="24" t="s">
        <v>28</v>
      </c>
      <c r="D8549" s="61">
        <v>1222.73</v>
      </c>
      <c r="E8549" s="60">
        <v>1242.1199999999999</v>
      </c>
    </row>
    <row r="8550" spans="1:5" ht="33.75" x14ac:dyDescent="0.25">
      <c r="A8550" s="22">
        <v>102457</v>
      </c>
      <c r="B8550" s="53" t="s">
        <v>12185</v>
      </c>
      <c r="C8550" s="24" t="s">
        <v>28</v>
      </c>
      <c r="D8550" s="61">
        <v>1514.76</v>
      </c>
      <c r="E8550" s="60">
        <v>1535.36</v>
      </c>
    </row>
    <row r="8551" spans="1:5" ht="33.75" x14ac:dyDescent="0.25">
      <c r="A8551" s="22">
        <v>102142</v>
      </c>
      <c r="B8551" s="53" t="s">
        <v>12186</v>
      </c>
      <c r="C8551" s="24" t="s">
        <v>28</v>
      </c>
      <c r="D8551" s="61">
        <v>2365.81</v>
      </c>
      <c r="E8551" s="60">
        <v>2397.13</v>
      </c>
    </row>
    <row r="8552" spans="1:5" ht="33.75" x14ac:dyDescent="0.25">
      <c r="A8552" s="22">
        <v>97980</v>
      </c>
      <c r="B8552" s="53" t="s">
        <v>12878</v>
      </c>
      <c r="C8552" s="24" t="s">
        <v>28</v>
      </c>
      <c r="D8552" s="61">
        <v>2082.0500000000002</v>
      </c>
      <c r="E8552" s="60">
        <v>2138.56</v>
      </c>
    </row>
    <row r="8553" spans="1:5" ht="33.75" x14ac:dyDescent="0.25">
      <c r="A8553" s="22">
        <v>98405</v>
      </c>
      <c r="B8553" s="53" t="s">
        <v>12879</v>
      </c>
      <c r="C8553" s="24" t="s">
        <v>28</v>
      </c>
      <c r="D8553" s="61">
        <v>2558.0700000000002</v>
      </c>
      <c r="E8553" s="60">
        <v>2626.4</v>
      </c>
    </row>
    <row r="8554" spans="1:5" ht="33.75" x14ac:dyDescent="0.25">
      <c r="A8554" s="22">
        <v>97988</v>
      </c>
      <c r="B8554" s="53" t="s">
        <v>12880</v>
      </c>
      <c r="C8554" s="24" t="s">
        <v>28</v>
      </c>
      <c r="D8554" s="61">
        <v>3034.61</v>
      </c>
      <c r="E8554" s="60">
        <v>3114.09</v>
      </c>
    </row>
    <row r="8555" spans="1:5" ht="33.75" x14ac:dyDescent="0.25">
      <c r="A8555" s="22">
        <v>97992</v>
      </c>
      <c r="B8555" s="53" t="s">
        <v>12187</v>
      </c>
      <c r="C8555" s="24" t="s">
        <v>28</v>
      </c>
      <c r="D8555" s="61">
        <v>3873.84</v>
      </c>
      <c r="E8555" s="60">
        <v>3972.15</v>
      </c>
    </row>
    <row r="8556" spans="1:5" ht="33.75" x14ac:dyDescent="0.25">
      <c r="A8556" s="22">
        <v>97978</v>
      </c>
      <c r="B8556" s="53" t="s">
        <v>12188</v>
      </c>
      <c r="C8556" s="24" t="s">
        <v>28</v>
      </c>
      <c r="D8556" s="61">
        <v>896.9</v>
      </c>
      <c r="E8556" s="60">
        <v>913.26</v>
      </c>
    </row>
    <row r="8557" spans="1:5" ht="33.75" x14ac:dyDescent="0.25">
      <c r="A8557" s="22">
        <v>98410</v>
      </c>
      <c r="B8557" s="53" t="s">
        <v>12189</v>
      </c>
      <c r="C8557" s="24" t="s">
        <v>28</v>
      </c>
      <c r="D8557" s="61">
        <v>1141.73</v>
      </c>
      <c r="E8557" s="60">
        <v>1158.53</v>
      </c>
    </row>
    <row r="8558" spans="1:5" ht="33.75" x14ac:dyDescent="0.25">
      <c r="A8558" s="22">
        <v>102139</v>
      </c>
      <c r="B8558" s="53" t="s">
        <v>12881</v>
      </c>
      <c r="C8558" s="24" t="s">
        <v>28</v>
      </c>
      <c r="D8558" s="61">
        <v>1567.14</v>
      </c>
      <c r="E8558" s="60">
        <v>1589.05</v>
      </c>
    </row>
    <row r="8559" spans="1:5" ht="33.75" x14ac:dyDescent="0.25">
      <c r="A8559" s="22">
        <v>102141</v>
      </c>
      <c r="B8559" s="53" t="s">
        <v>12882</v>
      </c>
      <c r="C8559" s="24" t="s">
        <v>28</v>
      </c>
      <c r="D8559" s="61">
        <v>2408.02</v>
      </c>
      <c r="E8559" s="60">
        <v>2439.4499999999998</v>
      </c>
    </row>
    <row r="8560" spans="1:5" ht="45" x14ac:dyDescent="0.25">
      <c r="A8560" s="22">
        <v>99290</v>
      </c>
      <c r="B8560" s="53" t="s">
        <v>12190</v>
      </c>
      <c r="C8560" s="24" t="s">
        <v>28</v>
      </c>
      <c r="D8560" s="61">
        <v>4183.1400000000003</v>
      </c>
      <c r="E8560" s="60">
        <v>4283.8999999999996</v>
      </c>
    </row>
    <row r="8561" spans="1:5" ht="45" x14ac:dyDescent="0.25">
      <c r="A8561" s="22">
        <v>99244</v>
      </c>
      <c r="B8561" s="53" t="s">
        <v>12191</v>
      </c>
      <c r="C8561" s="24" t="s">
        <v>28</v>
      </c>
      <c r="D8561" s="61">
        <v>5109.03</v>
      </c>
      <c r="E8561" s="60">
        <v>5229.84</v>
      </c>
    </row>
    <row r="8562" spans="1:5" ht="45" x14ac:dyDescent="0.25">
      <c r="A8562" s="22">
        <v>99256</v>
      </c>
      <c r="B8562" s="53" t="s">
        <v>12192</v>
      </c>
      <c r="C8562" s="24" t="s">
        <v>28</v>
      </c>
      <c r="D8562" s="61">
        <v>6006.11</v>
      </c>
      <c r="E8562" s="60">
        <v>6146.96</v>
      </c>
    </row>
    <row r="8563" spans="1:5" ht="45" x14ac:dyDescent="0.25">
      <c r="A8563" s="22">
        <v>99271</v>
      </c>
      <c r="B8563" s="53" t="s">
        <v>12193</v>
      </c>
      <c r="C8563" s="24" t="s">
        <v>28</v>
      </c>
      <c r="D8563" s="61">
        <v>6903.09</v>
      </c>
      <c r="E8563" s="60">
        <v>7063.98</v>
      </c>
    </row>
    <row r="8564" spans="1:5" ht="45" x14ac:dyDescent="0.25">
      <c r="A8564" s="22">
        <v>99284</v>
      </c>
      <c r="B8564" s="53" t="s">
        <v>12194</v>
      </c>
      <c r="C8564" s="24" t="s">
        <v>28</v>
      </c>
      <c r="D8564" s="61">
        <v>7800.17</v>
      </c>
      <c r="E8564" s="60">
        <v>7981.14</v>
      </c>
    </row>
    <row r="8565" spans="1:5" ht="45" x14ac:dyDescent="0.25">
      <c r="A8565" s="22">
        <v>99294</v>
      </c>
      <c r="B8565" s="53" t="s">
        <v>12195</v>
      </c>
      <c r="C8565" s="24" t="s">
        <v>28</v>
      </c>
      <c r="D8565" s="61">
        <v>8697.18</v>
      </c>
      <c r="E8565" s="60">
        <v>8898.18</v>
      </c>
    </row>
    <row r="8566" spans="1:5" ht="33.75" x14ac:dyDescent="0.25">
      <c r="A8566" s="22">
        <v>99252</v>
      </c>
      <c r="B8566" s="53" t="s">
        <v>12196</v>
      </c>
      <c r="C8566" s="24" t="s">
        <v>28</v>
      </c>
      <c r="D8566" s="61">
        <v>2665.88</v>
      </c>
      <c r="E8566" s="60">
        <v>2733.21</v>
      </c>
    </row>
    <row r="8567" spans="1:5" ht="45" x14ac:dyDescent="0.25">
      <c r="A8567" s="22">
        <v>99259</v>
      </c>
      <c r="B8567" s="53" t="s">
        <v>12197</v>
      </c>
      <c r="C8567" s="24" t="s">
        <v>28</v>
      </c>
      <c r="D8567" s="61">
        <v>3375.54</v>
      </c>
      <c r="E8567" s="60">
        <v>3459.85</v>
      </c>
    </row>
    <row r="8568" spans="1:5" ht="33.75" x14ac:dyDescent="0.25">
      <c r="A8568" s="22">
        <v>99265</v>
      </c>
      <c r="B8568" s="53" t="s">
        <v>12198</v>
      </c>
      <c r="C8568" s="24" t="s">
        <v>28</v>
      </c>
      <c r="D8568" s="61">
        <v>4085.18</v>
      </c>
      <c r="E8568" s="60">
        <v>4186.45</v>
      </c>
    </row>
    <row r="8569" spans="1:5" ht="45" x14ac:dyDescent="0.25">
      <c r="A8569" s="22">
        <v>99267</v>
      </c>
      <c r="B8569" s="53" t="s">
        <v>12199</v>
      </c>
      <c r="C8569" s="24" t="s">
        <v>28</v>
      </c>
      <c r="D8569" s="61">
        <v>4794.83</v>
      </c>
      <c r="E8569" s="60">
        <v>4913.1400000000003</v>
      </c>
    </row>
    <row r="8570" spans="1:5" ht="33.75" x14ac:dyDescent="0.25">
      <c r="A8570" s="22">
        <v>99274</v>
      </c>
      <c r="B8570" s="53" t="s">
        <v>12200</v>
      </c>
      <c r="C8570" s="24" t="s">
        <v>28</v>
      </c>
      <c r="D8570" s="61">
        <v>5540.89</v>
      </c>
      <c r="E8570" s="60">
        <v>5676.19</v>
      </c>
    </row>
    <row r="8571" spans="1:5" ht="45" x14ac:dyDescent="0.25">
      <c r="A8571" s="22">
        <v>99279</v>
      </c>
      <c r="B8571" s="53" t="s">
        <v>12201</v>
      </c>
      <c r="C8571" s="24" t="s">
        <v>28</v>
      </c>
      <c r="D8571" s="61">
        <v>6255.1</v>
      </c>
      <c r="E8571" s="60">
        <v>6407.37</v>
      </c>
    </row>
    <row r="8572" spans="1:5" ht="33.75" x14ac:dyDescent="0.25">
      <c r="A8572" s="22">
        <v>99286</v>
      </c>
      <c r="B8572" s="53" t="s">
        <v>12202</v>
      </c>
      <c r="C8572" s="24" t="s">
        <v>28</v>
      </c>
      <c r="D8572" s="61">
        <v>6969.38</v>
      </c>
      <c r="E8572" s="60">
        <v>7138.66</v>
      </c>
    </row>
    <row r="8573" spans="1:5" ht="45" x14ac:dyDescent="0.25">
      <c r="A8573" s="22">
        <v>99326</v>
      </c>
      <c r="B8573" s="53" t="s">
        <v>12203</v>
      </c>
      <c r="C8573" s="24" t="s">
        <v>28</v>
      </c>
      <c r="D8573" s="61">
        <v>8573.39</v>
      </c>
      <c r="E8573" s="60">
        <v>8761.94</v>
      </c>
    </row>
    <row r="8574" spans="1:5" ht="45" x14ac:dyDescent="0.25">
      <c r="A8574" s="22">
        <v>99287</v>
      </c>
      <c r="B8574" s="53" t="s">
        <v>12204</v>
      </c>
      <c r="C8574" s="24" t="s">
        <v>28</v>
      </c>
      <c r="D8574" s="61">
        <v>9869.66</v>
      </c>
      <c r="E8574" s="60">
        <v>10084.379999999999</v>
      </c>
    </row>
    <row r="8575" spans="1:5" ht="45" x14ac:dyDescent="0.25">
      <c r="A8575" s="22">
        <v>99298</v>
      </c>
      <c r="B8575" s="53" t="s">
        <v>12205</v>
      </c>
      <c r="C8575" s="24" t="s">
        <v>28</v>
      </c>
      <c r="D8575" s="61">
        <v>11165.92</v>
      </c>
      <c r="E8575" s="60">
        <v>11406.81</v>
      </c>
    </row>
    <row r="8576" spans="1:5" ht="45" x14ac:dyDescent="0.25">
      <c r="A8576" s="22">
        <v>99300</v>
      </c>
      <c r="B8576" s="53" t="s">
        <v>12206</v>
      </c>
      <c r="C8576" s="24" t="s">
        <v>28</v>
      </c>
      <c r="D8576" s="61">
        <v>12462.18</v>
      </c>
      <c r="E8576" s="60">
        <v>12729.25</v>
      </c>
    </row>
    <row r="8577" spans="1:5" ht="33.75" x14ac:dyDescent="0.25">
      <c r="A8577" s="22">
        <v>99301</v>
      </c>
      <c r="B8577" s="53" t="s">
        <v>12207</v>
      </c>
      <c r="C8577" s="24" t="s">
        <v>28</v>
      </c>
      <c r="D8577" s="61">
        <v>6174.9</v>
      </c>
      <c r="E8577" s="60">
        <v>6319.07</v>
      </c>
    </row>
    <row r="8578" spans="1:5" ht="45" x14ac:dyDescent="0.25">
      <c r="A8578" s="22">
        <v>99312</v>
      </c>
      <c r="B8578" s="53" t="s">
        <v>12208</v>
      </c>
      <c r="C8578" s="24" t="s">
        <v>28</v>
      </c>
      <c r="D8578" s="61">
        <v>7241.35</v>
      </c>
      <c r="E8578" s="60">
        <v>7408.59</v>
      </c>
    </row>
    <row r="8579" spans="1:5" ht="33.75" x14ac:dyDescent="0.25">
      <c r="A8579" s="22">
        <v>99320</v>
      </c>
      <c r="B8579" s="53" t="s">
        <v>12209</v>
      </c>
      <c r="C8579" s="24" t="s">
        <v>28</v>
      </c>
      <c r="D8579" s="61">
        <v>8371.65</v>
      </c>
      <c r="E8579" s="60">
        <v>8562.01</v>
      </c>
    </row>
    <row r="8580" spans="1:5" ht="45" x14ac:dyDescent="0.25">
      <c r="A8580" s="22">
        <v>99322</v>
      </c>
      <c r="B8580" s="53" t="s">
        <v>12210</v>
      </c>
      <c r="C8580" s="24" t="s">
        <v>28</v>
      </c>
      <c r="D8580" s="61">
        <v>9446.2000000000007</v>
      </c>
      <c r="E8580" s="60">
        <v>9659.6200000000008</v>
      </c>
    </row>
    <row r="8581" spans="1:5" ht="33.75" x14ac:dyDescent="0.25">
      <c r="A8581" s="22">
        <v>99324</v>
      </c>
      <c r="B8581" s="53" t="s">
        <v>12211</v>
      </c>
      <c r="C8581" s="24" t="s">
        <v>28</v>
      </c>
      <c r="D8581" s="61">
        <v>10520.78</v>
      </c>
      <c r="E8581" s="60">
        <v>10757.27</v>
      </c>
    </row>
    <row r="8582" spans="1:5" ht="45" x14ac:dyDescent="0.25">
      <c r="A8582" s="22">
        <v>99310</v>
      </c>
      <c r="B8582" s="53" t="s">
        <v>12212</v>
      </c>
      <c r="C8582" s="24" t="s">
        <v>28</v>
      </c>
      <c r="D8582" s="61">
        <v>14625.81</v>
      </c>
      <c r="E8582" s="60">
        <v>14931.35</v>
      </c>
    </row>
    <row r="8583" spans="1:5" ht="45" x14ac:dyDescent="0.25">
      <c r="A8583" s="22">
        <v>99313</v>
      </c>
      <c r="B8583" s="53" t="s">
        <v>12213</v>
      </c>
      <c r="C8583" s="24" t="s">
        <v>28</v>
      </c>
      <c r="D8583" s="61">
        <v>16310.45</v>
      </c>
      <c r="E8583" s="60">
        <v>16648.28</v>
      </c>
    </row>
    <row r="8584" spans="1:5" ht="33.75" x14ac:dyDescent="0.25">
      <c r="A8584" s="22">
        <v>99303</v>
      </c>
      <c r="B8584" s="53" t="s">
        <v>12214</v>
      </c>
      <c r="C8584" s="24" t="s">
        <v>28</v>
      </c>
      <c r="D8584" s="61">
        <v>11405.27</v>
      </c>
      <c r="E8584" s="60">
        <v>11649.25</v>
      </c>
    </row>
    <row r="8585" spans="1:5" ht="45" x14ac:dyDescent="0.25">
      <c r="A8585" s="22">
        <v>99305</v>
      </c>
      <c r="B8585" s="53" t="s">
        <v>12215</v>
      </c>
      <c r="C8585" s="24" t="s">
        <v>28</v>
      </c>
      <c r="D8585" s="61">
        <v>12895.8</v>
      </c>
      <c r="E8585" s="60">
        <v>13169.03</v>
      </c>
    </row>
    <row r="8586" spans="1:5" ht="33.75" x14ac:dyDescent="0.25">
      <c r="A8586" s="22">
        <v>99308</v>
      </c>
      <c r="B8586" s="53" t="s">
        <v>12216</v>
      </c>
      <c r="C8586" s="24" t="s">
        <v>28</v>
      </c>
      <c r="D8586" s="61">
        <v>14386.41</v>
      </c>
      <c r="E8586" s="60">
        <v>14688.84</v>
      </c>
    </row>
    <row r="8587" spans="1:5" ht="33.75" x14ac:dyDescent="0.25">
      <c r="A8587" s="22">
        <v>99315</v>
      </c>
      <c r="B8587" s="53" t="s">
        <v>12217</v>
      </c>
      <c r="C8587" s="24" t="s">
        <v>28</v>
      </c>
      <c r="D8587" s="61">
        <v>18234.669999999998</v>
      </c>
      <c r="E8587" s="60">
        <v>18607.89</v>
      </c>
    </row>
    <row r="8588" spans="1:5" ht="45" x14ac:dyDescent="0.25">
      <c r="A8588" s="22">
        <v>98008</v>
      </c>
      <c r="B8588" s="53" t="s">
        <v>12218</v>
      </c>
      <c r="C8588" s="24" t="s">
        <v>28</v>
      </c>
      <c r="D8588" s="61">
        <v>4287.92</v>
      </c>
      <c r="E8588" s="60">
        <v>4388.9399999999996</v>
      </c>
    </row>
    <row r="8589" spans="1:5" ht="45" x14ac:dyDescent="0.25">
      <c r="A8589" s="22">
        <v>98010</v>
      </c>
      <c r="B8589" s="53" t="s">
        <v>12219</v>
      </c>
      <c r="C8589" s="24" t="s">
        <v>28</v>
      </c>
      <c r="D8589" s="61">
        <v>5236.8599999999997</v>
      </c>
      <c r="E8589" s="60">
        <v>5358</v>
      </c>
    </row>
    <row r="8590" spans="1:5" ht="45" x14ac:dyDescent="0.25">
      <c r="A8590" s="22">
        <v>98012</v>
      </c>
      <c r="B8590" s="53" t="s">
        <v>12220</v>
      </c>
      <c r="C8590" s="24" t="s">
        <v>28</v>
      </c>
      <c r="D8590" s="61">
        <v>6156.99</v>
      </c>
      <c r="E8590" s="60">
        <v>6298.23</v>
      </c>
    </row>
    <row r="8591" spans="1:5" ht="45" x14ac:dyDescent="0.25">
      <c r="A8591" s="22">
        <v>98014</v>
      </c>
      <c r="B8591" s="53" t="s">
        <v>12221</v>
      </c>
      <c r="C8591" s="24" t="s">
        <v>28</v>
      </c>
      <c r="D8591" s="61">
        <v>7077.03</v>
      </c>
      <c r="E8591" s="60">
        <v>7238.37</v>
      </c>
    </row>
    <row r="8592" spans="1:5" ht="45" x14ac:dyDescent="0.25">
      <c r="A8592" s="22">
        <v>98016</v>
      </c>
      <c r="B8592" s="53" t="s">
        <v>12222</v>
      </c>
      <c r="C8592" s="24" t="s">
        <v>28</v>
      </c>
      <c r="D8592" s="61">
        <v>7997.18</v>
      </c>
      <c r="E8592" s="60">
        <v>8178.64</v>
      </c>
    </row>
    <row r="8593" spans="1:5" ht="45" x14ac:dyDescent="0.25">
      <c r="A8593" s="22">
        <v>98018</v>
      </c>
      <c r="B8593" s="53" t="s">
        <v>12223</v>
      </c>
      <c r="C8593" s="24" t="s">
        <v>28</v>
      </c>
      <c r="D8593" s="61">
        <v>8917.23</v>
      </c>
      <c r="E8593" s="60">
        <v>9118.7900000000009</v>
      </c>
    </row>
    <row r="8594" spans="1:5" ht="33.75" x14ac:dyDescent="0.25">
      <c r="A8594" s="22">
        <v>97994</v>
      </c>
      <c r="B8594" s="53" t="s">
        <v>12883</v>
      </c>
      <c r="C8594" s="24" t="s">
        <v>28</v>
      </c>
      <c r="D8594" s="61">
        <v>2732.52</v>
      </c>
      <c r="E8594" s="60">
        <v>2800.02</v>
      </c>
    </row>
    <row r="8595" spans="1:5" ht="45" x14ac:dyDescent="0.25">
      <c r="A8595" s="22">
        <v>97996</v>
      </c>
      <c r="B8595" s="53" t="s">
        <v>12224</v>
      </c>
      <c r="C8595" s="24" t="s">
        <v>28</v>
      </c>
      <c r="D8595" s="61">
        <v>3460.58</v>
      </c>
      <c r="E8595" s="60">
        <v>3545.1</v>
      </c>
    </row>
    <row r="8596" spans="1:5" ht="33.75" x14ac:dyDescent="0.25">
      <c r="A8596" s="22">
        <v>98407</v>
      </c>
      <c r="B8596" s="53" t="s">
        <v>12225</v>
      </c>
      <c r="C8596" s="24" t="s">
        <v>28</v>
      </c>
      <c r="D8596" s="61">
        <v>4188.59</v>
      </c>
      <c r="E8596" s="60">
        <v>4290.13</v>
      </c>
    </row>
    <row r="8597" spans="1:5" ht="45" x14ac:dyDescent="0.25">
      <c r="A8597" s="22">
        <v>98408</v>
      </c>
      <c r="B8597" s="53" t="s">
        <v>12226</v>
      </c>
      <c r="C8597" s="24" t="s">
        <v>28</v>
      </c>
      <c r="D8597" s="61">
        <v>4916.6400000000003</v>
      </c>
      <c r="E8597" s="60">
        <v>5035.26</v>
      </c>
    </row>
    <row r="8598" spans="1:5" ht="33.75" x14ac:dyDescent="0.25">
      <c r="A8598" s="22">
        <v>98002</v>
      </c>
      <c r="B8598" s="53" t="s">
        <v>12227</v>
      </c>
      <c r="C8598" s="24" t="s">
        <v>28</v>
      </c>
      <c r="D8598" s="61">
        <v>5681.08</v>
      </c>
      <c r="E8598" s="60">
        <v>5816.73</v>
      </c>
    </row>
    <row r="8599" spans="1:5" ht="45" x14ac:dyDescent="0.25">
      <c r="A8599" s="22">
        <v>98406</v>
      </c>
      <c r="B8599" s="53" t="s">
        <v>12228</v>
      </c>
      <c r="C8599" s="24" t="s">
        <v>28</v>
      </c>
      <c r="D8599" s="61">
        <v>6413.68</v>
      </c>
      <c r="E8599" s="60">
        <v>6566.36</v>
      </c>
    </row>
    <row r="8600" spans="1:5" ht="33.75" x14ac:dyDescent="0.25">
      <c r="A8600" s="22">
        <v>98006</v>
      </c>
      <c r="B8600" s="53" t="s">
        <v>12229</v>
      </c>
      <c r="C8600" s="24" t="s">
        <v>28</v>
      </c>
      <c r="D8600" s="61">
        <v>7146.34</v>
      </c>
      <c r="E8600" s="60">
        <v>7316.07</v>
      </c>
    </row>
    <row r="8601" spans="1:5" ht="45" x14ac:dyDescent="0.25">
      <c r="A8601" s="22">
        <v>98030</v>
      </c>
      <c r="B8601" s="53" t="s">
        <v>12230</v>
      </c>
      <c r="C8601" s="24" t="s">
        <v>28</v>
      </c>
      <c r="D8601" s="61">
        <v>8790.43</v>
      </c>
      <c r="E8601" s="60">
        <v>8979.5400000000009</v>
      </c>
    </row>
    <row r="8602" spans="1:5" ht="45" x14ac:dyDescent="0.25">
      <c r="A8602" s="22">
        <v>98032</v>
      </c>
      <c r="B8602" s="53" t="s">
        <v>12231</v>
      </c>
      <c r="C8602" s="24" t="s">
        <v>28</v>
      </c>
      <c r="D8602" s="61">
        <v>10120.39</v>
      </c>
      <c r="E8602" s="60">
        <v>10335.75</v>
      </c>
    </row>
    <row r="8603" spans="1:5" ht="45" x14ac:dyDescent="0.25">
      <c r="A8603" s="22">
        <v>98034</v>
      </c>
      <c r="B8603" s="53" t="s">
        <v>12232</v>
      </c>
      <c r="C8603" s="24" t="s">
        <v>28</v>
      </c>
      <c r="D8603" s="61">
        <v>11450.33</v>
      </c>
      <c r="E8603" s="60">
        <v>11691.95</v>
      </c>
    </row>
    <row r="8604" spans="1:5" ht="45" x14ac:dyDescent="0.25">
      <c r="A8604" s="22">
        <v>98036</v>
      </c>
      <c r="B8604" s="53" t="s">
        <v>12233</v>
      </c>
      <c r="C8604" s="24" t="s">
        <v>28</v>
      </c>
      <c r="D8604" s="61">
        <v>12780.29</v>
      </c>
      <c r="E8604" s="60">
        <v>13048.17</v>
      </c>
    </row>
    <row r="8605" spans="1:5" ht="33.75" x14ac:dyDescent="0.25">
      <c r="A8605" s="22">
        <v>98020</v>
      </c>
      <c r="B8605" s="53" t="s">
        <v>12234</v>
      </c>
      <c r="C8605" s="24" t="s">
        <v>28</v>
      </c>
      <c r="D8605" s="61">
        <v>6330.63</v>
      </c>
      <c r="E8605" s="60">
        <v>6475.19</v>
      </c>
    </row>
    <row r="8606" spans="1:5" ht="45" x14ac:dyDescent="0.25">
      <c r="A8606" s="22">
        <v>98022</v>
      </c>
      <c r="B8606" s="53" t="s">
        <v>12235</v>
      </c>
      <c r="C8606" s="24" t="s">
        <v>28</v>
      </c>
      <c r="D8606" s="61">
        <v>7424.23</v>
      </c>
      <c r="E8606" s="60">
        <v>7591.93</v>
      </c>
    </row>
    <row r="8607" spans="1:5" ht="33.75" x14ac:dyDescent="0.25">
      <c r="A8607" s="22">
        <v>98024</v>
      </c>
      <c r="B8607" s="53" t="s">
        <v>12236</v>
      </c>
      <c r="C8607" s="24" t="s">
        <v>28</v>
      </c>
      <c r="D8607" s="61">
        <v>8581.69</v>
      </c>
      <c r="E8607" s="60">
        <v>8772.59</v>
      </c>
    </row>
    <row r="8608" spans="1:5" ht="45" x14ac:dyDescent="0.25">
      <c r="A8608" s="22">
        <v>98026</v>
      </c>
      <c r="B8608" s="53" t="s">
        <v>12237</v>
      </c>
      <c r="C8608" s="24" t="s">
        <v>28</v>
      </c>
      <c r="D8608" s="61">
        <v>9683.39</v>
      </c>
      <c r="E8608" s="60">
        <v>9897.42</v>
      </c>
    </row>
    <row r="8609" spans="1:5" ht="33.75" x14ac:dyDescent="0.25">
      <c r="A8609" s="22">
        <v>98028</v>
      </c>
      <c r="B8609" s="53" t="s">
        <v>12238</v>
      </c>
      <c r="C8609" s="24" t="s">
        <v>28</v>
      </c>
      <c r="D8609" s="61">
        <v>10785.14</v>
      </c>
      <c r="E8609" s="60">
        <v>11022.31</v>
      </c>
    </row>
    <row r="8610" spans="1:5" ht="45" x14ac:dyDescent="0.25">
      <c r="A8610" s="22">
        <v>98044</v>
      </c>
      <c r="B8610" s="53" t="s">
        <v>12239</v>
      </c>
      <c r="C8610" s="24" t="s">
        <v>28</v>
      </c>
      <c r="D8610" s="61">
        <v>15000.32</v>
      </c>
      <c r="E8610" s="60">
        <v>15306.81</v>
      </c>
    </row>
    <row r="8611" spans="1:5" ht="45" x14ac:dyDescent="0.25">
      <c r="A8611" s="22">
        <v>98046</v>
      </c>
      <c r="B8611" s="53" t="s">
        <v>12240</v>
      </c>
      <c r="C8611" s="24" t="s">
        <v>28</v>
      </c>
      <c r="D8611" s="61">
        <v>16728.45</v>
      </c>
      <c r="E8611" s="60">
        <v>17067.349999999999</v>
      </c>
    </row>
    <row r="8612" spans="1:5" ht="33.75" x14ac:dyDescent="0.25">
      <c r="A8612" s="22">
        <v>98038</v>
      </c>
      <c r="B8612" s="53" t="s">
        <v>12241</v>
      </c>
      <c r="C8612" s="24" t="s">
        <v>28</v>
      </c>
      <c r="D8612" s="61">
        <v>11696.13</v>
      </c>
      <c r="E8612" s="60">
        <v>11940.85</v>
      </c>
    </row>
    <row r="8613" spans="1:5" ht="45" x14ac:dyDescent="0.25">
      <c r="A8613" s="22">
        <v>98040</v>
      </c>
      <c r="B8613" s="53" t="s">
        <v>12242</v>
      </c>
      <c r="C8613" s="24" t="s">
        <v>28</v>
      </c>
      <c r="D8613" s="61">
        <v>13225.25</v>
      </c>
      <c r="E8613" s="60">
        <v>13499.33</v>
      </c>
    </row>
    <row r="8614" spans="1:5" ht="33.75" x14ac:dyDescent="0.25">
      <c r="A8614" s="22">
        <v>98042</v>
      </c>
      <c r="B8614" s="53" t="s">
        <v>12243</v>
      </c>
      <c r="C8614" s="24" t="s">
        <v>28</v>
      </c>
      <c r="D8614" s="61">
        <v>14754.46</v>
      </c>
      <c r="E8614" s="60">
        <v>15057.83</v>
      </c>
    </row>
    <row r="8615" spans="1:5" ht="33.75" x14ac:dyDescent="0.25">
      <c r="A8615" s="22">
        <v>98048</v>
      </c>
      <c r="B8615" s="53" t="s">
        <v>12244</v>
      </c>
      <c r="C8615" s="24" t="s">
        <v>28</v>
      </c>
      <c r="D8615" s="61">
        <v>18702.62</v>
      </c>
      <c r="E8615" s="60">
        <v>19077.03</v>
      </c>
    </row>
    <row r="8616" spans="1:5" ht="33.75" x14ac:dyDescent="0.25">
      <c r="A8616" s="22">
        <v>97955</v>
      </c>
      <c r="B8616" s="53" t="s">
        <v>933</v>
      </c>
      <c r="C8616" s="24" t="s">
        <v>28</v>
      </c>
      <c r="D8616" s="61">
        <v>2947.45</v>
      </c>
      <c r="E8616" s="60">
        <v>2998.56</v>
      </c>
    </row>
    <row r="8617" spans="1:5" ht="33.75" x14ac:dyDescent="0.25">
      <c r="A8617" s="22">
        <v>97948</v>
      </c>
      <c r="B8617" s="53" t="s">
        <v>927</v>
      </c>
      <c r="C8617" s="24" t="s">
        <v>28</v>
      </c>
      <c r="D8617" s="61">
        <v>3071.99</v>
      </c>
      <c r="E8617" s="60">
        <v>3138.18</v>
      </c>
    </row>
    <row r="8618" spans="1:5" ht="22.5" x14ac:dyDescent="0.25">
      <c r="A8618" s="22">
        <v>97934</v>
      </c>
      <c r="B8618" s="53" t="s">
        <v>923</v>
      </c>
      <c r="C8618" s="24" t="s">
        <v>28</v>
      </c>
      <c r="D8618" s="61">
        <v>2229.34</v>
      </c>
      <c r="E8618" s="60">
        <v>2262.67</v>
      </c>
    </row>
    <row r="8619" spans="1:5" ht="33.75" x14ac:dyDescent="0.25">
      <c r="A8619" s="22">
        <v>97953</v>
      </c>
      <c r="B8619" s="53" t="s">
        <v>932</v>
      </c>
      <c r="C8619" s="24" t="s">
        <v>28</v>
      </c>
      <c r="D8619" s="61">
        <v>1348.96</v>
      </c>
      <c r="E8619" s="60">
        <v>1373.82</v>
      </c>
    </row>
    <row r="8620" spans="1:5" ht="33.75" x14ac:dyDescent="0.25">
      <c r="A8620" s="22">
        <v>97947</v>
      </c>
      <c r="B8620" s="53" t="s">
        <v>926</v>
      </c>
      <c r="C8620" s="24" t="s">
        <v>28</v>
      </c>
      <c r="D8620" s="61">
        <v>1667.43</v>
      </c>
      <c r="E8620" s="60">
        <v>1703.91</v>
      </c>
    </row>
    <row r="8621" spans="1:5" ht="22.5" x14ac:dyDescent="0.25">
      <c r="A8621" s="22">
        <v>97933</v>
      </c>
      <c r="B8621" s="53" t="s">
        <v>922</v>
      </c>
      <c r="C8621" s="24" t="s">
        <v>28</v>
      </c>
      <c r="D8621" s="61">
        <v>904.65</v>
      </c>
      <c r="E8621" s="60">
        <v>906.85</v>
      </c>
    </row>
    <row r="8622" spans="1:5" ht="33.75" x14ac:dyDescent="0.25">
      <c r="A8622" s="22">
        <v>97961</v>
      </c>
      <c r="B8622" s="53" t="s">
        <v>936</v>
      </c>
      <c r="C8622" s="24" t="s">
        <v>28</v>
      </c>
      <c r="D8622" s="61">
        <v>2430.73</v>
      </c>
      <c r="E8622" s="60">
        <v>2481.7199999999998</v>
      </c>
    </row>
    <row r="8623" spans="1:5" ht="33.75" x14ac:dyDescent="0.25">
      <c r="A8623" s="22">
        <v>97951</v>
      </c>
      <c r="B8623" s="53" t="s">
        <v>930</v>
      </c>
      <c r="C8623" s="24" t="s">
        <v>28</v>
      </c>
      <c r="D8623" s="61">
        <v>2739.77</v>
      </c>
      <c r="E8623" s="60">
        <v>2807.05</v>
      </c>
    </row>
    <row r="8624" spans="1:5" ht="33.75" x14ac:dyDescent="0.25">
      <c r="A8624" s="22">
        <v>97973</v>
      </c>
      <c r="B8624" s="53" t="s">
        <v>937</v>
      </c>
      <c r="C8624" s="24" t="s">
        <v>28</v>
      </c>
      <c r="D8624" s="61">
        <v>4528.9399999999996</v>
      </c>
      <c r="E8624" s="60">
        <v>4621.74</v>
      </c>
    </row>
    <row r="8625" spans="1:5" ht="33.75" x14ac:dyDescent="0.25">
      <c r="A8625" s="22">
        <v>97952</v>
      </c>
      <c r="B8625" s="53" t="s">
        <v>931</v>
      </c>
      <c r="C8625" s="24" t="s">
        <v>28</v>
      </c>
      <c r="D8625" s="61">
        <v>4747.3999999999996</v>
      </c>
      <c r="E8625" s="60">
        <v>4862.09</v>
      </c>
    </row>
    <row r="8626" spans="1:5" ht="33.75" x14ac:dyDescent="0.25">
      <c r="A8626" s="22">
        <v>97957</v>
      </c>
      <c r="B8626" s="53" t="s">
        <v>935</v>
      </c>
      <c r="C8626" s="24" t="s">
        <v>28</v>
      </c>
      <c r="D8626" s="61">
        <v>2769.39</v>
      </c>
      <c r="E8626" s="60">
        <v>2838.78</v>
      </c>
    </row>
    <row r="8627" spans="1:5" ht="33.75" x14ac:dyDescent="0.25">
      <c r="A8627" s="22">
        <v>97950</v>
      </c>
      <c r="B8627" s="53" t="s">
        <v>929</v>
      </c>
      <c r="C8627" s="24" t="s">
        <v>28</v>
      </c>
      <c r="D8627" s="61">
        <v>3081.37</v>
      </c>
      <c r="E8627" s="60">
        <v>3169.46</v>
      </c>
    </row>
    <row r="8628" spans="1:5" ht="22.5" x14ac:dyDescent="0.25">
      <c r="A8628" s="22">
        <v>97936</v>
      </c>
      <c r="B8628" s="53" t="s">
        <v>925</v>
      </c>
      <c r="C8628" s="24" t="s">
        <v>28</v>
      </c>
      <c r="D8628" s="61">
        <v>2021.87</v>
      </c>
      <c r="E8628" s="60">
        <v>2071.98</v>
      </c>
    </row>
    <row r="8629" spans="1:5" ht="33.75" x14ac:dyDescent="0.25">
      <c r="A8629" s="22">
        <v>97956</v>
      </c>
      <c r="B8629" s="53" t="s">
        <v>934</v>
      </c>
      <c r="C8629" s="24" t="s">
        <v>28</v>
      </c>
      <c r="D8629" s="61">
        <v>1556.43</v>
      </c>
      <c r="E8629" s="60">
        <v>1594.14</v>
      </c>
    </row>
    <row r="8630" spans="1:5" ht="33.75" x14ac:dyDescent="0.25">
      <c r="A8630" s="22">
        <v>97949</v>
      </c>
      <c r="B8630" s="53" t="s">
        <v>928</v>
      </c>
      <c r="C8630" s="24" t="s">
        <v>28</v>
      </c>
      <c r="D8630" s="61">
        <v>1743.86</v>
      </c>
      <c r="E8630" s="60">
        <v>1793.43</v>
      </c>
    </row>
    <row r="8631" spans="1:5" ht="22.5" x14ac:dyDescent="0.25">
      <c r="A8631" s="22">
        <v>97935</v>
      </c>
      <c r="B8631" s="53" t="s">
        <v>924</v>
      </c>
      <c r="C8631" s="24" t="s">
        <v>28</v>
      </c>
      <c r="D8631" s="61">
        <v>784.2</v>
      </c>
      <c r="E8631" s="60">
        <v>794.33</v>
      </c>
    </row>
    <row r="8632" spans="1:5" ht="33.75" x14ac:dyDescent="0.25">
      <c r="A8632" s="22">
        <v>99319</v>
      </c>
      <c r="B8632" s="53" t="s">
        <v>1006</v>
      </c>
      <c r="C8632" s="24" t="s">
        <v>25</v>
      </c>
      <c r="D8632" s="61">
        <v>890.11</v>
      </c>
      <c r="E8632" s="60">
        <v>918.72</v>
      </c>
    </row>
    <row r="8633" spans="1:5" ht="22.5" x14ac:dyDescent="0.25">
      <c r="A8633" s="22">
        <v>99318</v>
      </c>
      <c r="B8633" s="53" t="s">
        <v>1005</v>
      </c>
      <c r="C8633" s="24" t="s">
        <v>25</v>
      </c>
      <c r="D8633" s="61">
        <v>242.25</v>
      </c>
      <c r="E8633" s="60">
        <v>243.48</v>
      </c>
    </row>
    <row r="8634" spans="1:5" ht="33.75" x14ac:dyDescent="0.25">
      <c r="A8634" s="22">
        <v>98051</v>
      </c>
      <c r="B8634" s="53" t="s">
        <v>971</v>
      </c>
      <c r="C8634" s="24" t="s">
        <v>25</v>
      </c>
      <c r="D8634" s="61">
        <v>956.93</v>
      </c>
      <c r="E8634" s="60">
        <v>985.71</v>
      </c>
    </row>
    <row r="8635" spans="1:5" ht="22.5" x14ac:dyDescent="0.25">
      <c r="A8635" s="22">
        <v>98050</v>
      </c>
      <c r="B8635" s="53" t="s">
        <v>970</v>
      </c>
      <c r="C8635" s="24" t="s">
        <v>25</v>
      </c>
      <c r="D8635" s="61">
        <v>243.27</v>
      </c>
      <c r="E8635" s="60">
        <v>244.5</v>
      </c>
    </row>
    <row r="8636" spans="1:5" ht="33.75" x14ac:dyDescent="0.25">
      <c r="A8636" s="22">
        <v>99272</v>
      </c>
      <c r="B8636" s="53" t="s">
        <v>12245</v>
      </c>
      <c r="C8636" s="24" t="s">
        <v>28</v>
      </c>
      <c r="D8636" s="61">
        <v>1093.51</v>
      </c>
      <c r="E8636" s="60">
        <v>1124.32</v>
      </c>
    </row>
    <row r="8637" spans="1:5" ht="33.75" x14ac:dyDescent="0.25">
      <c r="A8637" s="22">
        <v>99273</v>
      </c>
      <c r="B8637" s="53" t="s">
        <v>12246</v>
      </c>
      <c r="C8637" s="24" t="s">
        <v>28</v>
      </c>
      <c r="D8637" s="61">
        <v>1538.38</v>
      </c>
      <c r="E8637" s="60">
        <v>1583.56</v>
      </c>
    </row>
    <row r="8638" spans="1:5" ht="33.75" x14ac:dyDescent="0.25">
      <c r="A8638" s="22">
        <v>99268</v>
      </c>
      <c r="B8638" s="53" t="s">
        <v>12247</v>
      </c>
      <c r="C8638" s="24" t="s">
        <v>28</v>
      </c>
      <c r="D8638" s="61">
        <v>435.92</v>
      </c>
      <c r="E8638" s="60">
        <v>442.45</v>
      </c>
    </row>
    <row r="8639" spans="1:5" ht="33.75" x14ac:dyDescent="0.25">
      <c r="A8639" s="22">
        <v>99270</v>
      </c>
      <c r="B8639" s="53" t="s">
        <v>12248</v>
      </c>
      <c r="C8639" s="24" t="s">
        <v>28</v>
      </c>
      <c r="D8639" s="61">
        <v>560.61</v>
      </c>
      <c r="E8639" s="60">
        <v>567.82000000000005</v>
      </c>
    </row>
    <row r="8640" spans="1:5" ht="33.75" x14ac:dyDescent="0.25">
      <c r="A8640" s="22">
        <v>97976</v>
      </c>
      <c r="B8640" s="53" t="s">
        <v>12249</v>
      </c>
      <c r="C8640" s="24" t="s">
        <v>28</v>
      </c>
      <c r="D8640" s="61">
        <v>1141.4000000000001</v>
      </c>
      <c r="E8640" s="60">
        <v>1172.3399999999999</v>
      </c>
    </row>
    <row r="8641" spans="1:5" ht="33.75" x14ac:dyDescent="0.25">
      <c r="A8641" s="22">
        <v>97977</v>
      </c>
      <c r="B8641" s="53" t="s">
        <v>12250</v>
      </c>
      <c r="C8641" s="24" t="s">
        <v>28</v>
      </c>
      <c r="D8641" s="61">
        <v>1623.28</v>
      </c>
      <c r="E8641" s="60">
        <v>1668.67</v>
      </c>
    </row>
    <row r="8642" spans="1:5" ht="33.75" x14ac:dyDescent="0.25">
      <c r="A8642" s="22">
        <v>97974</v>
      </c>
      <c r="B8642" s="53" t="s">
        <v>12251</v>
      </c>
      <c r="C8642" s="24" t="s">
        <v>28</v>
      </c>
      <c r="D8642" s="61">
        <v>440.69</v>
      </c>
      <c r="E8642" s="60">
        <v>447.22</v>
      </c>
    </row>
    <row r="8643" spans="1:5" ht="33.75" x14ac:dyDescent="0.25">
      <c r="A8643" s="22">
        <v>97975</v>
      </c>
      <c r="B8643" s="53" t="s">
        <v>12252</v>
      </c>
      <c r="C8643" s="24" t="s">
        <v>28</v>
      </c>
      <c r="D8643" s="61">
        <v>566.16999999999996</v>
      </c>
      <c r="E8643" s="60">
        <v>573.4</v>
      </c>
    </row>
    <row r="8644" spans="1:5" ht="33.75" x14ac:dyDescent="0.25">
      <c r="A8644" s="22">
        <v>101798</v>
      </c>
      <c r="B8644" s="53" t="s">
        <v>1509</v>
      </c>
      <c r="C8644" s="24" t="s">
        <v>28</v>
      </c>
      <c r="D8644" s="61">
        <v>318.52999999999997</v>
      </c>
      <c r="E8644" s="60">
        <v>321.26</v>
      </c>
    </row>
    <row r="8645" spans="1:5" ht="33.75" x14ac:dyDescent="0.25">
      <c r="A8645" s="22">
        <v>101799</v>
      </c>
      <c r="B8645" s="53" t="s">
        <v>1510</v>
      </c>
      <c r="C8645" s="24" t="s">
        <v>28</v>
      </c>
      <c r="D8645" s="61">
        <v>764.21</v>
      </c>
      <c r="E8645" s="60">
        <v>768.71</v>
      </c>
    </row>
    <row r="8646" spans="1:5" ht="22.5" x14ac:dyDescent="0.25">
      <c r="A8646" s="22">
        <v>102487</v>
      </c>
      <c r="B8646" s="53" t="s">
        <v>1420</v>
      </c>
      <c r="C8646" s="24" t="s">
        <v>29</v>
      </c>
      <c r="D8646" s="61">
        <v>637.94000000000005</v>
      </c>
      <c r="E8646" s="60">
        <v>652.84</v>
      </c>
    </row>
    <row r="8647" spans="1:5" ht="33.75" x14ac:dyDescent="0.25">
      <c r="A8647" s="22">
        <v>102486</v>
      </c>
      <c r="B8647" s="53" t="s">
        <v>1419</v>
      </c>
      <c r="C8647" s="24" t="s">
        <v>29</v>
      </c>
      <c r="D8647" s="61">
        <v>709.12</v>
      </c>
      <c r="E8647" s="60">
        <v>717.04</v>
      </c>
    </row>
    <row r="8648" spans="1:5" ht="33.75" x14ac:dyDescent="0.25">
      <c r="A8648" s="22">
        <v>102474</v>
      </c>
      <c r="B8648" s="53" t="s">
        <v>1407</v>
      </c>
      <c r="C8648" s="24" t="s">
        <v>29</v>
      </c>
      <c r="D8648" s="61">
        <v>645.04999999999995</v>
      </c>
      <c r="E8648" s="60">
        <v>649.95000000000005</v>
      </c>
    </row>
    <row r="8649" spans="1:5" ht="33.75" x14ac:dyDescent="0.25">
      <c r="A8649" s="22">
        <v>102480</v>
      </c>
      <c r="B8649" s="53" t="s">
        <v>1413</v>
      </c>
      <c r="C8649" s="24" t="s">
        <v>29</v>
      </c>
      <c r="D8649" s="61">
        <v>639.20000000000005</v>
      </c>
      <c r="E8649" s="60">
        <v>643.47</v>
      </c>
    </row>
    <row r="8650" spans="1:5" ht="22.5" x14ac:dyDescent="0.25">
      <c r="A8650" s="22">
        <v>94975</v>
      </c>
      <c r="B8650" s="53" t="s">
        <v>1405</v>
      </c>
      <c r="C8650" s="24" t="s">
        <v>29</v>
      </c>
      <c r="D8650" s="61">
        <v>553.65</v>
      </c>
      <c r="E8650" s="60">
        <v>561.54</v>
      </c>
    </row>
    <row r="8651" spans="1:5" ht="33.75" x14ac:dyDescent="0.25">
      <c r="A8651" s="22">
        <v>94963</v>
      </c>
      <c r="B8651" s="53" t="s">
        <v>1397</v>
      </c>
      <c r="C8651" s="24" t="s">
        <v>29</v>
      </c>
      <c r="D8651" s="61">
        <v>490.86</v>
      </c>
      <c r="E8651" s="60">
        <v>495.66</v>
      </c>
    </row>
    <row r="8652" spans="1:5" ht="33.75" x14ac:dyDescent="0.25">
      <c r="A8652" s="22">
        <v>94969</v>
      </c>
      <c r="B8652" s="53" t="s">
        <v>77</v>
      </c>
      <c r="C8652" s="24" t="s">
        <v>29</v>
      </c>
      <c r="D8652" s="61">
        <v>484.46</v>
      </c>
      <c r="E8652" s="60">
        <v>488.63</v>
      </c>
    </row>
    <row r="8653" spans="1:5" ht="33.75" x14ac:dyDescent="0.25">
      <c r="A8653" s="22">
        <v>102475</v>
      </c>
      <c r="B8653" s="53" t="s">
        <v>1408</v>
      </c>
      <c r="C8653" s="24" t="s">
        <v>29</v>
      </c>
      <c r="D8653" s="61">
        <v>693.91</v>
      </c>
      <c r="E8653" s="60">
        <v>699.29</v>
      </c>
    </row>
    <row r="8654" spans="1:5" ht="33.75" x14ac:dyDescent="0.25">
      <c r="A8654" s="22">
        <v>102481</v>
      </c>
      <c r="B8654" s="53" t="s">
        <v>1414</v>
      </c>
      <c r="C8654" s="24" t="s">
        <v>29</v>
      </c>
      <c r="D8654" s="61">
        <v>681.6</v>
      </c>
      <c r="E8654" s="60">
        <v>685.9</v>
      </c>
    </row>
    <row r="8655" spans="1:5" ht="33.75" x14ac:dyDescent="0.25">
      <c r="A8655" s="22">
        <v>94964</v>
      </c>
      <c r="B8655" s="53" t="s">
        <v>1398</v>
      </c>
      <c r="C8655" s="24" t="s">
        <v>29</v>
      </c>
      <c r="D8655" s="61">
        <v>534.67999999999995</v>
      </c>
      <c r="E8655" s="60">
        <v>539.91</v>
      </c>
    </row>
    <row r="8656" spans="1:5" ht="33.75" x14ac:dyDescent="0.25">
      <c r="A8656" s="22">
        <v>94970</v>
      </c>
      <c r="B8656" s="53" t="s">
        <v>78</v>
      </c>
      <c r="C8656" s="24" t="s">
        <v>29</v>
      </c>
      <c r="D8656" s="61">
        <v>521.82000000000005</v>
      </c>
      <c r="E8656" s="60">
        <v>525.98</v>
      </c>
    </row>
    <row r="8657" spans="1:5" ht="33.75" x14ac:dyDescent="0.25">
      <c r="A8657" s="22">
        <v>102476</v>
      </c>
      <c r="B8657" s="53" t="s">
        <v>1409</v>
      </c>
      <c r="C8657" s="24" t="s">
        <v>29</v>
      </c>
      <c r="D8657" s="61">
        <v>715.56</v>
      </c>
      <c r="E8657" s="60">
        <v>720.19</v>
      </c>
    </row>
    <row r="8658" spans="1:5" ht="33.75" x14ac:dyDescent="0.25">
      <c r="A8658" s="22">
        <v>102482</v>
      </c>
      <c r="B8658" s="53" t="s">
        <v>1415</v>
      </c>
      <c r="C8658" s="24" t="s">
        <v>29</v>
      </c>
      <c r="D8658" s="61">
        <v>713.46</v>
      </c>
      <c r="E8658" s="60">
        <v>717.56</v>
      </c>
    </row>
    <row r="8659" spans="1:5" ht="33.75" x14ac:dyDescent="0.25">
      <c r="A8659" s="22">
        <v>94965</v>
      </c>
      <c r="B8659" s="53" t="s">
        <v>1399</v>
      </c>
      <c r="C8659" s="24" t="s">
        <v>29</v>
      </c>
      <c r="D8659" s="61">
        <v>555.82000000000005</v>
      </c>
      <c r="E8659" s="60">
        <v>560.58000000000004</v>
      </c>
    </row>
    <row r="8660" spans="1:5" ht="33.75" x14ac:dyDescent="0.25">
      <c r="A8660" s="22">
        <v>94971</v>
      </c>
      <c r="B8660" s="53" t="s">
        <v>79</v>
      </c>
      <c r="C8660" s="24" t="s">
        <v>29</v>
      </c>
      <c r="D8660" s="61">
        <v>549.48</v>
      </c>
      <c r="E8660" s="60">
        <v>553.55999999999995</v>
      </c>
    </row>
    <row r="8661" spans="1:5" ht="33.75" x14ac:dyDescent="0.25">
      <c r="A8661" s="22">
        <v>102477</v>
      </c>
      <c r="B8661" s="53" t="s">
        <v>1410</v>
      </c>
      <c r="C8661" s="24" t="s">
        <v>29</v>
      </c>
      <c r="D8661" s="61">
        <v>754.13</v>
      </c>
      <c r="E8661" s="60">
        <v>759.25</v>
      </c>
    </row>
    <row r="8662" spans="1:5" ht="33.75" x14ac:dyDescent="0.25">
      <c r="A8662" s="22">
        <v>102483</v>
      </c>
      <c r="B8662" s="53" t="s">
        <v>1416</v>
      </c>
      <c r="C8662" s="24" t="s">
        <v>29</v>
      </c>
      <c r="D8662" s="61">
        <v>747.81</v>
      </c>
      <c r="E8662" s="60">
        <v>752.05</v>
      </c>
    </row>
    <row r="8663" spans="1:5" ht="33.75" x14ac:dyDescent="0.25">
      <c r="A8663" s="22">
        <v>94966</v>
      </c>
      <c r="B8663" s="53" t="s">
        <v>1400</v>
      </c>
      <c r="C8663" s="24" t="s">
        <v>29</v>
      </c>
      <c r="D8663" s="61">
        <v>574.58000000000004</v>
      </c>
      <c r="E8663" s="60">
        <v>579.30999999999995</v>
      </c>
    </row>
    <row r="8664" spans="1:5" ht="33.75" x14ac:dyDescent="0.25">
      <c r="A8664" s="22">
        <v>94972</v>
      </c>
      <c r="B8664" s="53" t="s">
        <v>1403</v>
      </c>
      <c r="C8664" s="24" t="s">
        <v>29</v>
      </c>
      <c r="D8664" s="61">
        <v>568.22</v>
      </c>
      <c r="E8664" s="60">
        <v>572.27</v>
      </c>
    </row>
    <row r="8665" spans="1:5" ht="33.75" x14ac:dyDescent="0.25">
      <c r="A8665" s="22">
        <v>102478</v>
      </c>
      <c r="B8665" s="53" t="s">
        <v>1411</v>
      </c>
      <c r="C8665" s="24" t="s">
        <v>29</v>
      </c>
      <c r="D8665" s="61">
        <v>812.77</v>
      </c>
      <c r="E8665" s="60">
        <v>817.41</v>
      </c>
    </row>
    <row r="8666" spans="1:5" ht="33.75" x14ac:dyDescent="0.25">
      <c r="A8666" s="22">
        <v>102484</v>
      </c>
      <c r="B8666" s="53" t="s">
        <v>1417</v>
      </c>
      <c r="C8666" s="24" t="s">
        <v>29</v>
      </c>
      <c r="D8666" s="61">
        <v>812.52</v>
      </c>
      <c r="E8666" s="60">
        <v>816.77</v>
      </c>
    </row>
    <row r="8667" spans="1:5" ht="33.75" x14ac:dyDescent="0.25">
      <c r="A8667" s="22">
        <v>94967</v>
      </c>
      <c r="B8667" s="53" t="s">
        <v>1401</v>
      </c>
      <c r="C8667" s="24" t="s">
        <v>29</v>
      </c>
      <c r="D8667" s="61">
        <v>654.62</v>
      </c>
      <c r="E8667" s="60">
        <v>659.64</v>
      </c>
    </row>
    <row r="8668" spans="1:5" ht="33.75" x14ac:dyDescent="0.25">
      <c r="A8668" s="22">
        <v>94973</v>
      </c>
      <c r="B8668" s="53" t="s">
        <v>1404</v>
      </c>
      <c r="C8668" s="24" t="s">
        <v>29</v>
      </c>
      <c r="D8668" s="61">
        <v>646.47</v>
      </c>
      <c r="E8668" s="60">
        <v>650.64</v>
      </c>
    </row>
    <row r="8669" spans="1:5" ht="33.75" x14ac:dyDescent="0.25">
      <c r="A8669" s="22">
        <v>94974</v>
      </c>
      <c r="B8669" s="53" t="s">
        <v>80</v>
      </c>
      <c r="C8669" s="24" t="s">
        <v>29</v>
      </c>
      <c r="D8669" s="61">
        <v>511.7</v>
      </c>
      <c r="E8669" s="60">
        <v>519.69000000000005</v>
      </c>
    </row>
    <row r="8670" spans="1:5" ht="33.75" x14ac:dyDescent="0.25">
      <c r="A8670" s="22">
        <v>94962</v>
      </c>
      <c r="B8670" s="53" t="s">
        <v>76</v>
      </c>
      <c r="C8670" s="24" t="s">
        <v>29</v>
      </c>
      <c r="D8670" s="61">
        <v>443.19</v>
      </c>
      <c r="E8670" s="60">
        <v>448.02</v>
      </c>
    </row>
    <row r="8671" spans="1:5" ht="33.75" x14ac:dyDescent="0.25">
      <c r="A8671" s="22">
        <v>94968</v>
      </c>
      <c r="B8671" s="53" t="s">
        <v>1402</v>
      </c>
      <c r="C8671" s="24" t="s">
        <v>29</v>
      </c>
      <c r="D8671" s="61">
        <v>440.17</v>
      </c>
      <c r="E8671" s="60">
        <v>444.5</v>
      </c>
    </row>
    <row r="8672" spans="1:5" ht="33.75" x14ac:dyDescent="0.25">
      <c r="A8672" s="22">
        <v>102485</v>
      </c>
      <c r="B8672" s="53" t="s">
        <v>1418</v>
      </c>
      <c r="C8672" s="24" t="s">
        <v>29</v>
      </c>
      <c r="D8672" s="61">
        <v>672.65</v>
      </c>
      <c r="E8672" s="60">
        <v>680.65</v>
      </c>
    </row>
    <row r="8673" spans="1:5" ht="33.75" x14ac:dyDescent="0.25">
      <c r="A8673" s="22">
        <v>102473</v>
      </c>
      <c r="B8673" s="53" t="s">
        <v>1406</v>
      </c>
      <c r="C8673" s="24" t="s">
        <v>29</v>
      </c>
      <c r="D8673" s="61">
        <v>600.76</v>
      </c>
      <c r="E8673" s="60">
        <v>605.66999999999996</v>
      </c>
    </row>
    <row r="8674" spans="1:5" ht="33.75" x14ac:dyDescent="0.25">
      <c r="A8674" s="22">
        <v>102479</v>
      </c>
      <c r="B8674" s="53" t="s">
        <v>1412</v>
      </c>
      <c r="C8674" s="24" t="s">
        <v>29</v>
      </c>
      <c r="D8674" s="61">
        <v>598.35</v>
      </c>
      <c r="E8674" s="60">
        <v>602.77</v>
      </c>
    </row>
    <row r="8675" spans="1:5" ht="56.25" x14ac:dyDescent="0.25">
      <c r="A8675" s="22">
        <v>104835</v>
      </c>
      <c r="B8675" s="53" t="s">
        <v>7074</v>
      </c>
      <c r="C8675" s="24" t="s">
        <v>29</v>
      </c>
      <c r="D8675" s="61">
        <v>0</v>
      </c>
      <c r="E8675" s="60">
        <v>0</v>
      </c>
    </row>
    <row r="8676" spans="1:5" ht="56.25" x14ac:dyDescent="0.25">
      <c r="A8676" s="22">
        <v>104833</v>
      </c>
      <c r="B8676" s="53" t="s">
        <v>7075</v>
      </c>
      <c r="C8676" s="24" t="s">
        <v>29</v>
      </c>
      <c r="D8676" s="61">
        <v>0</v>
      </c>
      <c r="E8676" s="60">
        <v>0</v>
      </c>
    </row>
    <row r="8677" spans="1:5" ht="56.25" x14ac:dyDescent="0.25">
      <c r="A8677" s="22">
        <v>104834</v>
      </c>
      <c r="B8677" s="53" t="s">
        <v>7076</v>
      </c>
      <c r="C8677" s="24" t="s">
        <v>29</v>
      </c>
      <c r="D8677" s="61">
        <v>0</v>
      </c>
      <c r="E8677" s="60">
        <v>0</v>
      </c>
    </row>
    <row r="8678" spans="1:5" ht="56.25" x14ac:dyDescent="0.25">
      <c r="A8678" s="22">
        <v>104836</v>
      </c>
      <c r="B8678" s="53" t="s">
        <v>7077</v>
      </c>
      <c r="C8678" s="24" t="s">
        <v>29</v>
      </c>
      <c r="D8678" s="61">
        <v>0</v>
      </c>
      <c r="E8678" s="60">
        <v>0</v>
      </c>
    </row>
    <row r="8679" spans="1:5" ht="45" x14ac:dyDescent="0.25">
      <c r="A8679" s="22">
        <v>104837</v>
      </c>
      <c r="B8679" s="53" t="s">
        <v>7078</v>
      </c>
      <c r="C8679" s="24" t="s">
        <v>29</v>
      </c>
      <c r="D8679" s="61">
        <v>0</v>
      </c>
      <c r="E8679" s="60">
        <v>0</v>
      </c>
    </row>
    <row r="8680" spans="1:5" ht="56.25" x14ac:dyDescent="0.25">
      <c r="A8680" s="22">
        <v>104838</v>
      </c>
      <c r="B8680" s="53" t="s">
        <v>7079</v>
      </c>
      <c r="C8680" s="24" t="s">
        <v>29</v>
      </c>
      <c r="D8680" s="61">
        <v>0</v>
      </c>
      <c r="E8680" s="60">
        <v>0</v>
      </c>
    </row>
    <row r="8681" spans="1:5" ht="45" x14ac:dyDescent="0.25">
      <c r="A8681" s="22">
        <v>104839</v>
      </c>
      <c r="B8681" s="53" t="s">
        <v>7080</v>
      </c>
      <c r="C8681" s="24" t="s">
        <v>29</v>
      </c>
      <c r="D8681" s="61">
        <v>0</v>
      </c>
      <c r="E8681" s="60">
        <v>0</v>
      </c>
    </row>
    <row r="8682" spans="1:5" ht="45" x14ac:dyDescent="0.25">
      <c r="A8682" s="22">
        <v>104840</v>
      </c>
      <c r="B8682" s="53" t="s">
        <v>7081</v>
      </c>
      <c r="C8682" s="24" t="s">
        <v>29</v>
      </c>
      <c r="D8682" s="61">
        <v>0</v>
      </c>
      <c r="E8682" s="60">
        <v>0</v>
      </c>
    </row>
    <row r="8683" spans="1:5" ht="45" x14ac:dyDescent="0.25">
      <c r="A8683" s="22">
        <v>104830</v>
      </c>
      <c r="B8683" s="53" t="s">
        <v>7082</v>
      </c>
      <c r="C8683" s="24" t="s">
        <v>29</v>
      </c>
      <c r="D8683" s="61">
        <v>0</v>
      </c>
      <c r="E8683" s="60">
        <v>0</v>
      </c>
    </row>
    <row r="8684" spans="1:5" ht="45" x14ac:dyDescent="0.25">
      <c r="A8684" s="22">
        <v>104829</v>
      </c>
      <c r="B8684" s="53" t="s">
        <v>7083</v>
      </c>
      <c r="C8684" s="24" t="s">
        <v>29</v>
      </c>
      <c r="D8684" s="61">
        <v>0</v>
      </c>
      <c r="E8684" s="60">
        <v>0</v>
      </c>
    </row>
    <row r="8685" spans="1:5" ht="45" x14ac:dyDescent="0.25">
      <c r="A8685" s="22">
        <v>104832</v>
      </c>
      <c r="B8685" s="53" t="s">
        <v>7084</v>
      </c>
      <c r="C8685" s="24" t="s">
        <v>29</v>
      </c>
      <c r="D8685" s="61">
        <v>0</v>
      </c>
      <c r="E8685" s="60">
        <v>0</v>
      </c>
    </row>
    <row r="8686" spans="1:5" ht="45" x14ac:dyDescent="0.25">
      <c r="A8686" s="22">
        <v>104831</v>
      </c>
      <c r="B8686" s="53" t="s">
        <v>7085</v>
      </c>
      <c r="C8686" s="24" t="s">
        <v>29</v>
      </c>
      <c r="D8686" s="61">
        <v>0</v>
      </c>
      <c r="E8686" s="60">
        <v>0</v>
      </c>
    </row>
    <row r="8687" spans="1:5" ht="22.5" x14ac:dyDescent="0.25">
      <c r="A8687" s="22">
        <v>103773</v>
      </c>
      <c r="B8687" s="53" t="s">
        <v>7086</v>
      </c>
      <c r="C8687" s="24" t="s">
        <v>28</v>
      </c>
      <c r="D8687" s="61">
        <v>0</v>
      </c>
      <c r="E8687" s="60">
        <v>0</v>
      </c>
    </row>
    <row r="8688" spans="1:5" ht="22.5" x14ac:dyDescent="0.25">
      <c r="A8688" s="22">
        <v>103772</v>
      </c>
      <c r="B8688" s="53" t="s">
        <v>7087</v>
      </c>
      <c r="C8688" s="24" t="s">
        <v>28</v>
      </c>
      <c r="D8688" s="61">
        <v>0</v>
      </c>
      <c r="E8688" s="60">
        <v>0</v>
      </c>
    </row>
    <row r="8689" spans="1:5" ht="33.75" x14ac:dyDescent="0.25">
      <c r="A8689" s="22">
        <v>103768</v>
      </c>
      <c r="B8689" s="53" t="s">
        <v>7088</v>
      </c>
      <c r="C8689" s="24" t="s">
        <v>28</v>
      </c>
      <c r="D8689" s="61">
        <v>0</v>
      </c>
      <c r="E8689" s="60">
        <v>0</v>
      </c>
    </row>
    <row r="8690" spans="1:5" ht="33.75" x14ac:dyDescent="0.25">
      <c r="A8690" s="22">
        <v>103767</v>
      </c>
      <c r="B8690" s="53" t="s">
        <v>7089</v>
      </c>
      <c r="C8690" s="24" t="s">
        <v>28</v>
      </c>
      <c r="D8690" s="61">
        <v>0</v>
      </c>
      <c r="E8690" s="60">
        <v>0</v>
      </c>
    </row>
    <row r="8691" spans="1:5" ht="33.75" x14ac:dyDescent="0.25">
      <c r="A8691" s="22">
        <v>103766</v>
      </c>
      <c r="B8691" s="53" t="s">
        <v>7090</v>
      </c>
      <c r="C8691" s="24" t="s">
        <v>28</v>
      </c>
      <c r="D8691" s="61">
        <v>0</v>
      </c>
      <c r="E8691" s="60">
        <v>0</v>
      </c>
    </row>
    <row r="8692" spans="1:5" ht="22.5" x14ac:dyDescent="0.25">
      <c r="A8692" s="22">
        <v>103765</v>
      </c>
      <c r="B8692" s="53" t="s">
        <v>7091</v>
      </c>
      <c r="C8692" s="24" t="s">
        <v>28</v>
      </c>
      <c r="D8692" s="61">
        <v>0</v>
      </c>
      <c r="E8692" s="60">
        <v>0</v>
      </c>
    </row>
    <row r="8693" spans="1:5" ht="22.5" x14ac:dyDescent="0.25">
      <c r="A8693" s="22">
        <v>103771</v>
      </c>
      <c r="B8693" s="53" t="s">
        <v>7092</v>
      </c>
      <c r="C8693" s="24" t="s">
        <v>28</v>
      </c>
      <c r="D8693" s="61">
        <v>0</v>
      </c>
      <c r="E8693" s="60">
        <v>0</v>
      </c>
    </row>
    <row r="8694" spans="1:5" ht="22.5" x14ac:dyDescent="0.25">
      <c r="A8694" s="22">
        <v>103769</v>
      </c>
      <c r="B8694" s="53" t="s">
        <v>3237</v>
      </c>
      <c r="C8694" s="24" t="s">
        <v>28</v>
      </c>
      <c r="D8694" s="61">
        <v>3035.03</v>
      </c>
      <c r="E8694" s="60">
        <v>3061.68</v>
      </c>
    </row>
    <row r="8695" spans="1:5" ht="22.5" x14ac:dyDescent="0.25">
      <c r="A8695" s="22">
        <v>103770</v>
      </c>
      <c r="B8695" s="53" t="s">
        <v>7093</v>
      </c>
      <c r="C8695" s="24" t="s">
        <v>28</v>
      </c>
      <c r="D8695" s="61">
        <v>0</v>
      </c>
      <c r="E8695" s="60">
        <v>0</v>
      </c>
    </row>
    <row r="8696" spans="1:5" ht="22.5" x14ac:dyDescent="0.25">
      <c r="A8696" s="22">
        <v>103764</v>
      </c>
      <c r="B8696" s="53" t="s">
        <v>7094</v>
      </c>
      <c r="C8696" s="24" t="s">
        <v>28</v>
      </c>
      <c r="D8696" s="61">
        <v>0</v>
      </c>
      <c r="E8696" s="60">
        <v>0</v>
      </c>
    </row>
    <row r="8697" spans="1:5" ht="22.5" x14ac:dyDescent="0.25">
      <c r="A8697" s="22">
        <v>103780</v>
      </c>
      <c r="B8697" s="53" t="s">
        <v>7095</v>
      </c>
      <c r="C8697" s="24" t="s">
        <v>19</v>
      </c>
      <c r="D8697" s="61">
        <v>0</v>
      </c>
      <c r="E8697" s="60">
        <v>0</v>
      </c>
    </row>
    <row r="8698" spans="1:5" ht="22.5" x14ac:dyDescent="0.25">
      <c r="A8698" s="22">
        <v>103781</v>
      </c>
      <c r="B8698" s="53" t="s">
        <v>7096</v>
      </c>
      <c r="C8698" s="24" t="s">
        <v>19</v>
      </c>
      <c r="D8698" s="61">
        <v>0</v>
      </c>
      <c r="E8698" s="60">
        <v>0</v>
      </c>
    </row>
    <row r="8699" spans="1:5" ht="33.75" x14ac:dyDescent="0.25">
      <c r="A8699" s="22">
        <v>103779</v>
      </c>
      <c r="B8699" s="53" t="s">
        <v>7097</v>
      </c>
      <c r="C8699" s="24" t="s">
        <v>19</v>
      </c>
      <c r="D8699" s="61">
        <v>0</v>
      </c>
      <c r="E8699" s="60">
        <v>0</v>
      </c>
    </row>
    <row r="8700" spans="1:5" ht="22.5" x14ac:dyDescent="0.25">
      <c r="A8700" s="22">
        <v>103778</v>
      </c>
      <c r="B8700" s="53" t="s">
        <v>7098</v>
      </c>
      <c r="C8700" s="24" t="s">
        <v>19</v>
      </c>
      <c r="D8700" s="61">
        <v>0</v>
      </c>
      <c r="E8700" s="60">
        <v>0</v>
      </c>
    </row>
    <row r="8701" spans="1:5" ht="22.5" x14ac:dyDescent="0.25">
      <c r="A8701" s="22">
        <v>103924</v>
      </c>
      <c r="B8701" s="53" t="s">
        <v>7099</v>
      </c>
      <c r="C8701" s="24" t="s">
        <v>19</v>
      </c>
      <c r="D8701" s="61">
        <v>0</v>
      </c>
      <c r="E8701" s="60">
        <v>0</v>
      </c>
    </row>
    <row r="8702" spans="1:5" ht="22.5" x14ac:dyDescent="0.25">
      <c r="A8702" s="22">
        <v>103776</v>
      </c>
      <c r="B8702" s="53" t="s">
        <v>7100</v>
      </c>
      <c r="C8702" s="24" t="s">
        <v>19</v>
      </c>
      <c r="D8702" s="61">
        <v>0</v>
      </c>
      <c r="E8702" s="60">
        <v>0</v>
      </c>
    </row>
    <row r="8703" spans="1:5" ht="22.5" x14ac:dyDescent="0.25">
      <c r="A8703" s="22">
        <v>103774</v>
      </c>
      <c r="B8703" s="53" t="s">
        <v>7101</v>
      </c>
      <c r="C8703" s="24" t="s">
        <v>19</v>
      </c>
      <c r="D8703" s="61">
        <v>0</v>
      </c>
      <c r="E8703" s="60">
        <v>0</v>
      </c>
    </row>
    <row r="8704" spans="1:5" ht="22.5" x14ac:dyDescent="0.25">
      <c r="A8704" s="22">
        <v>103775</v>
      </c>
      <c r="B8704" s="53" t="s">
        <v>7102</v>
      </c>
      <c r="C8704" s="24" t="s">
        <v>19</v>
      </c>
      <c r="D8704" s="61">
        <v>0</v>
      </c>
      <c r="E8704" s="60">
        <v>0</v>
      </c>
    </row>
    <row r="8705" spans="1:5" ht="22.5" x14ac:dyDescent="0.25">
      <c r="A8705" s="22">
        <v>106266</v>
      </c>
      <c r="B8705" s="53" t="s">
        <v>14896</v>
      </c>
      <c r="C8705" s="24" t="s">
        <v>28</v>
      </c>
      <c r="D8705" s="61">
        <v>0</v>
      </c>
      <c r="E8705" s="60">
        <v>0</v>
      </c>
    </row>
    <row r="8706" spans="1:5" ht="22.5" x14ac:dyDescent="0.25">
      <c r="A8706" s="22">
        <v>106270</v>
      </c>
      <c r="B8706" s="53" t="s">
        <v>14897</v>
      </c>
      <c r="C8706" s="24" t="s">
        <v>28</v>
      </c>
      <c r="D8706" s="61">
        <v>0</v>
      </c>
      <c r="E8706" s="60">
        <v>0</v>
      </c>
    </row>
    <row r="8707" spans="1:5" ht="22.5" x14ac:dyDescent="0.25">
      <c r="A8707" s="22">
        <v>106271</v>
      </c>
      <c r="B8707" s="53" t="s">
        <v>14898</v>
      </c>
      <c r="C8707" s="24" t="s">
        <v>28</v>
      </c>
      <c r="D8707" s="61">
        <v>0</v>
      </c>
      <c r="E8707" s="60">
        <v>0</v>
      </c>
    </row>
    <row r="8708" spans="1:5" ht="22.5" x14ac:dyDescent="0.25">
      <c r="A8708" s="22">
        <v>106267</v>
      </c>
      <c r="B8708" s="53" t="s">
        <v>14899</v>
      </c>
      <c r="C8708" s="24" t="s">
        <v>28</v>
      </c>
      <c r="D8708" s="61">
        <v>0</v>
      </c>
      <c r="E8708" s="60">
        <v>0</v>
      </c>
    </row>
    <row r="8709" spans="1:5" ht="22.5" x14ac:dyDescent="0.25">
      <c r="A8709" s="22">
        <v>106272</v>
      </c>
      <c r="B8709" s="53" t="s">
        <v>14900</v>
      </c>
      <c r="C8709" s="24" t="s">
        <v>28</v>
      </c>
      <c r="D8709" s="61">
        <v>0</v>
      </c>
      <c r="E8709" s="60">
        <v>0</v>
      </c>
    </row>
    <row r="8710" spans="1:5" ht="22.5" x14ac:dyDescent="0.25">
      <c r="A8710" s="22">
        <v>106268</v>
      </c>
      <c r="B8710" s="53" t="s">
        <v>14901</v>
      </c>
      <c r="C8710" s="24" t="s">
        <v>28</v>
      </c>
      <c r="D8710" s="61">
        <v>0</v>
      </c>
      <c r="E8710" s="60">
        <v>0</v>
      </c>
    </row>
    <row r="8711" spans="1:5" ht="22.5" x14ac:dyDescent="0.25">
      <c r="A8711" s="22">
        <v>106269</v>
      </c>
      <c r="B8711" s="53" t="s">
        <v>14902</v>
      </c>
      <c r="C8711" s="24" t="s">
        <v>28</v>
      </c>
      <c r="D8711" s="61">
        <v>0</v>
      </c>
      <c r="E8711" s="60">
        <v>0</v>
      </c>
    </row>
    <row r="8712" spans="1:5" ht="22.5" x14ac:dyDescent="0.25">
      <c r="A8712" s="22">
        <v>106279</v>
      </c>
      <c r="B8712" s="53" t="s">
        <v>14903</v>
      </c>
      <c r="C8712" s="24" t="s">
        <v>28</v>
      </c>
      <c r="D8712" s="61">
        <v>0</v>
      </c>
      <c r="E8712" s="60">
        <v>0</v>
      </c>
    </row>
    <row r="8713" spans="1:5" ht="22.5" x14ac:dyDescent="0.25">
      <c r="A8713" s="22">
        <v>106280</v>
      </c>
      <c r="B8713" s="53" t="s">
        <v>14904</v>
      </c>
      <c r="C8713" s="24" t="s">
        <v>28</v>
      </c>
      <c r="D8713" s="61">
        <v>0</v>
      </c>
      <c r="E8713" s="60">
        <v>0</v>
      </c>
    </row>
    <row r="8714" spans="1:5" ht="22.5" x14ac:dyDescent="0.25">
      <c r="A8714" s="22">
        <v>106265</v>
      </c>
      <c r="B8714" s="53" t="s">
        <v>14905</v>
      </c>
      <c r="C8714" s="24" t="s">
        <v>25</v>
      </c>
      <c r="D8714" s="61">
        <v>0</v>
      </c>
      <c r="E8714" s="60">
        <v>0</v>
      </c>
    </row>
    <row r="8715" spans="1:5" ht="22.5" x14ac:dyDescent="0.25">
      <c r="A8715" s="22">
        <v>106273</v>
      </c>
      <c r="B8715" s="53" t="s">
        <v>14906</v>
      </c>
      <c r="C8715" s="24" t="s">
        <v>28</v>
      </c>
      <c r="D8715" s="61">
        <v>0</v>
      </c>
      <c r="E8715" s="60">
        <v>0</v>
      </c>
    </row>
    <row r="8716" spans="1:5" ht="22.5" x14ac:dyDescent="0.25">
      <c r="A8716" s="22">
        <v>106274</v>
      </c>
      <c r="B8716" s="53" t="s">
        <v>14907</v>
      </c>
      <c r="C8716" s="24" t="s">
        <v>28</v>
      </c>
      <c r="D8716" s="61">
        <v>0</v>
      </c>
      <c r="E8716" s="60">
        <v>0</v>
      </c>
    </row>
    <row r="8717" spans="1:5" ht="22.5" x14ac:dyDescent="0.25">
      <c r="A8717" s="22">
        <v>106275</v>
      </c>
      <c r="B8717" s="53" t="s">
        <v>14908</v>
      </c>
      <c r="C8717" s="24" t="s">
        <v>28</v>
      </c>
      <c r="D8717" s="61">
        <v>0</v>
      </c>
      <c r="E8717" s="60">
        <v>0</v>
      </c>
    </row>
    <row r="8718" spans="1:5" ht="22.5" x14ac:dyDescent="0.25">
      <c r="A8718" s="22">
        <v>106276</v>
      </c>
      <c r="B8718" s="53" t="s">
        <v>14909</v>
      </c>
      <c r="C8718" s="24" t="s">
        <v>28</v>
      </c>
      <c r="D8718" s="61">
        <v>0</v>
      </c>
      <c r="E8718" s="60">
        <v>0</v>
      </c>
    </row>
    <row r="8719" spans="1:5" ht="22.5" x14ac:dyDescent="0.25">
      <c r="A8719" s="22">
        <v>106277</v>
      </c>
      <c r="B8719" s="53" t="s">
        <v>14910</v>
      </c>
      <c r="C8719" s="24" t="s">
        <v>28</v>
      </c>
      <c r="D8719" s="61">
        <v>0</v>
      </c>
      <c r="E8719" s="60">
        <v>0</v>
      </c>
    </row>
    <row r="8720" spans="1:5" ht="22.5" x14ac:dyDescent="0.25">
      <c r="A8720" s="22">
        <v>106278</v>
      </c>
      <c r="B8720" s="53" t="s">
        <v>14911</v>
      </c>
      <c r="C8720" s="24" t="s">
        <v>28</v>
      </c>
      <c r="D8720" s="61">
        <v>0</v>
      </c>
      <c r="E8720" s="60">
        <v>0</v>
      </c>
    </row>
    <row r="8721" spans="1:5" ht="33.75" x14ac:dyDescent="0.25">
      <c r="A8721" s="22">
        <v>106295</v>
      </c>
      <c r="B8721" s="53" t="s">
        <v>14912</v>
      </c>
      <c r="C8721" s="24" t="s">
        <v>28</v>
      </c>
      <c r="D8721" s="61">
        <v>197.41</v>
      </c>
      <c r="E8721" s="60">
        <v>199.25</v>
      </c>
    </row>
    <row r="8722" spans="1:5" ht="33.75" x14ac:dyDescent="0.25">
      <c r="A8722" s="22">
        <v>106300</v>
      </c>
      <c r="B8722" s="53" t="s">
        <v>14913</v>
      </c>
      <c r="C8722" s="24" t="s">
        <v>28</v>
      </c>
      <c r="D8722" s="61">
        <v>474.96</v>
      </c>
      <c r="E8722" s="60">
        <v>482.57</v>
      </c>
    </row>
    <row r="8723" spans="1:5" ht="33.75" x14ac:dyDescent="0.25">
      <c r="A8723" s="22">
        <v>106293</v>
      </c>
      <c r="B8723" s="53" t="s">
        <v>14914</v>
      </c>
      <c r="C8723" s="24" t="s">
        <v>28</v>
      </c>
      <c r="D8723" s="61">
        <v>155.41999999999999</v>
      </c>
      <c r="E8723" s="60">
        <v>156.49</v>
      </c>
    </row>
    <row r="8724" spans="1:5" ht="33.75" x14ac:dyDescent="0.25">
      <c r="A8724" s="22">
        <v>106297</v>
      </c>
      <c r="B8724" s="53" t="s">
        <v>14915</v>
      </c>
      <c r="C8724" s="24" t="s">
        <v>28</v>
      </c>
      <c r="D8724" s="61">
        <v>238.75</v>
      </c>
      <c r="E8724" s="60">
        <v>241.73</v>
      </c>
    </row>
    <row r="8725" spans="1:5" ht="33.75" x14ac:dyDescent="0.25">
      <c r="A8725" s="22">
        <v>106298</v>
      </c>
      <c r="B8725" s="53" t="s">
        <v>14916</v>
      </c>
      <c r="C8725" s="24" t="s">
        <v>28</v>
      </c>
      <c r="D8725" s="61">
        <v>363.73</v>
      </c>
      <c r="E8725" s="60">
        <v>368.27</v>
      </c>
    </row>
    <row r="8726" spans="1:5" ht="33.75" x14ac:dyDescent="0.25">
      <c r="A8726" s="22">
        <v>106301</v>
      </c>
      <c r="B8726" s="53" t="s">
        <v>14917</v>
      </c>
      <c r="C8726" s="24" t="s">
        <v>28</v>
      </c>
      <c r="D8726" s="61">
        <v>712.8</v>
      </c>
      <c r="E8726" s="60">
        <v>725.05</v>
      </c>
    </row>
    <row r="8727" spans="1:5" ht="33.75" x14ac:dyDescent="0.25">
      <c r="A8727" s="22">
        <v>106292</v>
      </c>
      <c r="B8727" s="53" t="s">
        <v>14918</v>
      </c>
      <c r="C8727" s="24" t="s">
        <v>28</v>
      </c>
      <c r="D8727" s="61">
        <v>147.93</v>
      </c>
      <c r="E8727" s="60">
        <v>149</v>
      </c>
    </row>
    <row r="8728" spans="1:5" ht="33.75" x14ac:dyDescent="0.25">
      <c r="A8728" s="22">
        <v>106282</v>
      </c>
      <c r="B8728" s="53" t="s">
        <v>14919</v>
      </c>
      <c r="C8728" s="24" t="s">
        <v>28</v>
      </c>
      <c r="D8728" s="61">
        <v>90.68</v>
      </c>
      <c r="E8728" s="60">
        <v>91.47</v>
      </c>
    </row>
    <row r="8729" spans="1:5" ht="33.75" x14ac:dyDescent="0.25">
      <c r="A8729" s="22">
        <v>106283</v>
      </c>
      <c r="B8729" s="53" t="s">
        <v>14920</v>
      </c>
      <c r="C8729" s="24" t="s">
        <v>28</v>
      </c>
      <c r="D8729" s="61">
        <v>90.68</v>
      </c>
      <c r="E8729" s="60">
        <v>91.47</v>
      </c>
    </row>
    <row r="8730" spans="1:5" ht="33.75" x14ac:dyDescent="0.25">
      <c r="A8730" s="22">
        <v>106286</v>
      </c>
      <c r="B8730" s="53" t="s">
        <v>14921</v>
      </c>
      <c r="C8730" s="24" t="s">
        <v>28</v>
      </c>
      <c r="D8730" s="61">
        <v>100.38</v>
      </c>
      <c r="E8730" s="60">
        <v>101.76</v>
      </c>
    </row>
    <row r="8731" spans="1:5" ht="33.75" x14ac:dyDescent="0.25">
      <c r="A8731" s="22">
        <v>106287</v>
      </c>
      <c r="B8731" s="53" t="s">
        <v>14922</v>
      </c>
      <c r="C8731" s="24" t="s">
        <v>28</v>
      </c>
      <c r="D8731" s="61">
        <v>116.97</v>
      </c>
      <c r="E8731" s="60">
        <v>119.22</v>
      </c>
    </row>
    <row r="8732" spans="1:5" ht="33.75" x14ac:dyDescent="0.25">
      <c r="A8732" s="22">
        <v>106288</v>
      </c>
      <c r="B8732" s="53" t="s">
        <v>14923</v>
      </c>
      <c r="C8732" s="24" t="s">
        <v>28</v>
      </c>
      <c r="D8732" s="61">
        <v>138.12</v>
      </c>
      <c r="E8732" s="60">
        <v>141.52000000000001</v>
      </c>
    </row>
    <row r="8733" spans="1:5" ht="33.75" x14ac:dyDescent="0.25">
      <c r="A8733" s="22">
        <v>106289</v>
      </c>
      <c r="B8733" s="53" t="s">
        <v>14924</v>
      </c>
      <c r="C8733" s="24" t="s">
        <v>28</v>
      </c>
      <c r="D8733" s="61">
        <v>177.77</v>
      </c>
      <c r="E8733" s="60">
        <v>183.48</v>
      </c>
    </row>
    <row r="8734" spans="1:5" ht="33.75" x14ac:dyDescent="0.25">
      <c r="A8734" s="22">
        <v>106290</v>
      </c>
      <c r="B8734" s="53" t="s">
        <v>14925</v>
      </c>
      <c r="C8734" s="24" t="s">
        <v>28</v>
      </c>
      <c r="D8734" s="61">
        <v>238.15</v>
      </c>
      <c r="E8734" s="60">
        <v>247.33</v>
      </c>
    </row>
    <row r="8735" spans="1:5" ht="33.75" x14ac:dyDescent="0.25">
      <c r="A8735" s="22">
        <v>106291</v>
      </c>
      <c r="B8735" s="53" t="s">
        <v>14926</v>
      </c>
      <c r="C8735" s="24" t="s">
        <v>28</v>
      </c>
      <c r="D8735" s="61">
        <v>344.39</v>
      </c>
      <c r="E8735" s="60">
        <v>358.77</v>
      </c>
    </row>
    <row r="8736" spans="1:5" ht="22.5" x14ac:dyDescent="0.25">
      <c r="A8736" s="22">
        <v>102136</v>
      </c>
      <c r="B8736" s="53" t="s">
        <v>14927</v>
      </c>
      <c r="C8736" s="24" t="s">
        <v>28</v>
      </c>
      <c r="D8736" s="61">
        <v>131.55000000000001</v>
      </c>
      <c r="E8736" s="60">
        <v>138.71</v>
      </c>
    </row>
    <row r="8737" spans="1:5" ht="33.75" x14ac:dyDescent="0.25">
      <c r="A8737" s="22">
        <v>106263</v>
      </c>
      <c r="B8737" s="53" t="s">
        <v>14928</v>
      </c>
      <c r="C8737" s="24" t="s">
        <v>28</v>
      </c>
      <c r="D8737" s="61">
        <v>171.8</v>
      </c>
      <c r="E8737" s="60">
        <v>181.28</v>
      </c>
    </row>
    <row r="8738" spans="1:5" ht="22.5" x14ac:dyDescent="0.25">
      <c r="A8738" s="22">
        <v>106259</v>
      </c>
      <c r="B8738" s="53" t="s">
        <v>14929</v>
      </c>
      <c r="C8738" s="24" t="s">
        <v>28</v>
      </c>
      <c r="D8738" s="61">
        <v>0</v>
      </c>
      <c r="E8738" s="60">
        <v>0</v>
      </c>
    </row>
    <row r="8739" spans="1:5" ht="22.5" x14ac:dyDescent="0.25">
      <c r="A8739" s="22">
        <v>106261</v>
      </c>
      <c r="B8739" s="53" t="s">
        <v>14930</v>
      </c>
      <c r="C8739" s="24" t="s">
        <v>28</v>
      </c>
      <c r="D8739" s="61">
        <v>0</v>
      </c>
      <c r="E8739" s="60">
        <v>0</v>
      </c>
    </row>
    <row r="8740" spans="1:5" ht="22.5" x14ac:dyDescent="0.25">
      <c r="A8740" s="22">
        <v>106260</v>
      </c>
      <c r="B8740" s="53" t="s">
        <v>14931</v>
      </c>
      <c r="C8740" s="24" t="s">
        <v>28</v>
      </c>
      <c r="D8740" s="61">
        <v>0</v>
      </c>
      <c r="E8740" s="60">
        <v>0</v>
      </c>
    </row>
    <row r="8741" spans="1:5" ht="22.5" x14ac:dyDescent="0.25">
      <c r="A8741" s="22">
        <v>102134</v>
      </c>
      <c r="B8741" s="53" t="s">
        <v>14932</v>
      </c>
      <c r="C8741" s="24" t="s">
        <v>28</v>
      </c>
      <c r="D8741" s="61">
        <v>0</v>
      </c>
      <c r="E8741" s="60">
        <v>0</v>
      </c>
    </row>
    <row r="8742" spans="1:5" ht="22.5" x14ac:dyDescent="0.25">
      <c r="A8742" s="22">
        <v>106262</v>
      </c>
      <c r="B8742" s="53" t="s">
        <v>14933</v>
      </c>
      <c r="C8742" s="24" t="s">
        <v>28</v>
      </c>
      <c r="D8742" s="61">
        <v>0</v>
      </c>
      <c r="E8742" s="60">
        <v>0</v>
      </c>
    </row>
    <row r="8743" spans="1:5" ht="22.5" x14ac:dyDescent="0.25">
      <c r="A8743" s="22">
        <v>102135</v>
      </c>
      <c r="B8743" s="53" t="s">
        <v>14934</v>
      </c>
      <c r="C8743" s="24" t="s">
        <v>28</v>
      </c>
      <c r="D8743" s="61">
        <v>0</v>
      </c>
      <c r="E8743" s="60">
        <v>0</v>
      </c>
    </row>
    <row r="8744" spans="1:5" ht="22.5" x14ac:dyDescent="0.25">
      <c r="A8744" s="22">
        <v>106302</v>
      </c>
      <c r="B8744" s="53" t="s">
        <v>14935</v>
      </c>
      <c r="C8744" s="24" t="s">
        <v>28</v>
      </c>
      <c r="D8744" s="61">
        <v>0</v>
      </c>
      <c r="E8744" s="60">
        <v>0</v>
      </c>
    </row>
    <row r="8745" spans="1:5" ht="22.5" x14ac:dyDescent="0.25">
      <c r="A8745" s="22">
        <v>106284</v>
      </c>
      <c r="B8745" s="53" t="s">
        <v>14936</v>
      </c>
      <c r="C8745" s="24" t="s">
        <v>28</v>
      </c>
      <c r="D8745" s="61">
        <v>0</v>
      </c>
      <c r="E8745" s="60">
        <v>0</v>
      </c>
    </row>
    <row r="8746" spans="1:5" ht="22.5" x14ac:dyDescent="0.25">
      <c r="A8746" s="22">
        <v>106285</v>
      </c>
      <c r="B8746" s="53" t="s">
        <v>14937</v>
      </c>
      <c r="C8746" s="24" t="s">
        <v>28</v>
      </c>
      <c r="D8746" s="61">
        <v>0</v>
      </c>
      <c r="E8746" s="60">
        <v>0</v>
      </c>
    </row>
    <row r="8747" spans="1:5" ht="22.5" x14ac:dyDescent="0.25">
      <c r="A8747" s="22">
        <v>106296</v>
      </c>
      <c r="B8747" s="53" t="s">
        <v>14938</v>
      </c>
      <c r="C8747" s="24" t="s">
        <v>28</v>
      </c>
      <c r="D8747" s="61">
        <v>0</v>
      </c>
      <c r="E8747" s="60">
        <v>0</v>
      </c>
    </row>
    <row r="8748" spans="1:5" ht="22.5" x14ac:dyDescent="0.25">
      <c r="A8748" s="22">
        <v>106299</v>
      </c>
      <c r="B8748" s="53" t="s">
        <v>14939</v>
      </c>
      <c r="C8748" s="24" t="s">
        <v>28</v>
      </c>
      <c r="D8748" s="61">
        <v>220.97</v>
      </c>
      <c r="E8748" s="60">
        <v>225.51</v>
      </c>
    </row>
    <row r="8749" spans="1:5" ht="22.5" x14ac:dyDescent="0.25">
      <c r="A8749" s="22">
        <v>106294</v>
      </c>
      <c r="B8749" s="53" t="s">
        <v>14940</v>
      </c>
      <c r="C8749" s="24" t="s">
        <v>28</v>
      </c>
      <c r="D8749" s="61">
        <v>0</v>
      </c>
      <c r="E8749" s="60">
        <v>0</v>
      </c>
    </row>
    <row r="8750" spans="1:5" ht="22.5" x14ac:dyDescent="0.25">
      <c r="A8750" s="22">
        <v>106281</v>
      </c>
      <c r="B8750" s="53" t="s">
        <v>14941</v>
      </c>
      <c r="C8750" s="24" t="s">
        <v>28</v>
      </c>
      <c r="D8750" s="61">
        <v>0</v>
      </c>
      <c r="E8750" s="60">
        <v>0</v>
      </c>
    </row>
    <row r="8751" spans="1:5" ht="22.5" x14ac:dyDescent="0.25">
      <c r="A8751" s="22">
        <v>106264</v>
      </c>
      <c r="B8751" s="53" t="s">
        <v>14942</v>
      </c>
      <c r="C8751" s="24" t="s">
        <v>25</v>
      </c>
      <c r="D8751" s="61">
        <v>0</v>
      </c>
      <c r="E8751" s="60">
        <v>0</v>
      </c>
    </row>
    <row r="8752" spans="1:5" ht="22.5" x14ac:dyDescent="0.25">
      <c r="A8752" s="22">
        <v>97097</v>
      </c>
      <c r="B8752" s="53" t="s">
        <v>1123</v>
      </c>
      <c r="C8752" s="24" t="s">
        <v>19</v>
      </c>
      <c r="D8752" s="61">
        <v>41.43</v>
      </c>
      <c r="E8752" s="60">
        <v>41.58</v>
      </c>
    </row>
    <row r="8753" spans="1:5" ht="22.5" x14ac:dyDescent="0.25">
      <c r="A8753" s="22">
        <v>97089</v>
      </c>
      <c r="B8753" s="53" t="s">
        <v>1117</v>
      </c>
      <c r="C8753" s="24" t="s">
        <v>87</v>
      </c>
      <c r="D8753" s="61">
        <v>13.13</v>
      </c>
      <c r="E8753" s="60">
        <v>13.21</v>
      </c>
    </row>
    <row r="8754" spans="1:5" ht="22.5" x14ac:dyDescent="0.25">
      <c r="A8754" s="22">
        <v>97090</v>
      </c>
      <c r="B8754" s="53" t="s">
        <v>1118</v>
      </c>
      <c r="C8754" s="24" t="s">
        <v>87</v>
      </c>
      <c r="D8754" s="61">
        <v>12.85</v>
      </c>
      <c r="E8754" s="60">
        <v>12.91</v>
      </c>
    </row>
    <row r="8755" spans="1:5" ht="22.5" x14ac:dyDescent="0.25">
      <c r="A8755" s="22">
        <v>97091</v>
      </c>
      <c r="B8755" s="53" t="s">
        <v>1119</v>
      </c>
      <c r="C8755" s="24" t="s">
        <v>87</v>
      </c>
      <c r="D8755" s="61">
        <v>12.42</v>
      </c>
      <c r="E8755" s="60">
        <v>12.49</v>
      </c>
    </row>
    <row r="8756" spans="1:5" ht="22.5" x14ac:dyDescent="0.25">
      <c r="A8756" s="22">
        <v>97092</v>
      </c>
      <c r="B8756" s="53" t="s">
        <v>1120</v>
      </c>
      <c r="C8756" s="24" t="s">
        <v>87</v>
      </c>
      <c r="D8756" s="61">
        <v>11.98</v>
      </c>
      <c r="E8756" s="60">
        <v>12.03</v>
      </c>
    </row>
    <row r="8757" spans="1:5" ht="22.5" x14ac:dyDescent="0.25">
      <c r="A8757" s="22">
        <v>103053</v>
      </c>
      <c r="B8757" s="53" t="s">
        <v>7103</v>
      </c>
      <c r="C8757" s="24" t="s">
        <v>87</v>
      </c>
      <c r="D8757" s="61">
        <v>0</v>
      </c>
      <c r="E8757" s="60">
        <v>0</v>
      </c>
    </row>
    <row r="8758" spans="1:5" ht="22.5" x14ac:dyDescent="0.25">
      <c r="A8758" s="22">
        <v>97093</v>
      </c>
      <c r="B8758" s="53" t="s">
        <v>1121</v>
      </c>
      <c r="C8758" s="24" t="s">
        <v>87</v>
      </c>
      <c r="D8758" s="61">
        <v>11.19</v>
      </c>
      <c r="E8758" s="60">
        <v>11.23</v>
      </c>
    </row>
    <row r="8759" spans="1:5" ht="22.5" x14ac:dyDescent="0.25">
      <c r="A8759" s="22">
        <v>103054</v>
      </c>
      <c r="B8759" s="53" t="s">
        <v>7104</v>
      </c>
      <c r="C8759" s="24" t="s">
        <v>87</v>
      </c>
      <c r="D8759" s="61">
        <v>0</v>
      </c>
      <c r="E8759" s="60">
        <v>0</v>
      </c>
    </row>
    <row r="8760" spans="1:5" ht="22.5" x14ac:dyDescent="0.25">
      <c r="A8760" s="22">
        <v>97088</v>
      </c>
      <c r="B8760" s="53" t="s">
        <v>1116</v>
      </c>
      <c r="C8760" s="24" t="s">
        <v>87</v>
      </c>
      <c r="D8760" s="61">
        <v>14.4</v>
      </c>
      <c r="E8760" s="60">
        <v>14.49</v>
      </c>
    </row>
    <row r="8761" spans="1:5" ht="22.5" x14ac:dyDescent="0.25">
      <c r="A8761" s="22">
        <v>97087</v>
      </c>
      <c r="B8761" s="53" t="s">
        <v>1115</v>
      </c>
      <c r="C8761" s="24" t="s">
        <v>19</v>
      </c>
      <c r="D8761" s="61">
        <v>2.46</v>
      </c>
      <c r="E8761" s="60">
        <v>2.4900000000000002</v>
      </c>
    </row>
    <row r="8762" spans="1:5" ht="33.75" x14ac:dyDescent="0.25">
      <c r="A8762" s="22">
        <v>97083</v>
      </c>
      <c r="B8762" s="53" t="s">
        <v>1113</v>
      </c>
      <c r="C8762" s="24" t="s">
        <v>19</v>
      </c>
      <c r="D8762" s="61">
        <v>3.51</v>
      </c>
      <c r="E8762" s="60">
        <v>3.69</v>
      </c>
    </row>
    <row r="8763" spans="1:5" ht="33.75" x14ac:dyDescent="0.25">
      <c r="A8763" s="22">
        <v>97084</v>
      </c>
      <c r="B8763" s="53" t="s">
        <v>1114</v>
      </c>
      <c r="C8763" s="24" t="s">
        <v>19</v>
      </c>
      <c r="D8763" s="61">
        <v>0.73</v>
      </c>
      <c r="E8763" s="60">
        <v>0.77</v>
      </c>
    </row>
    <row r="8764" spans="1:5" ht="33.75" x14ac:dyDescent="0.25">
      <c r="A8764" s="22">
        <v>97096</v>
      </c>
      <c r="B8764" s="53" t="s">
        <v>1122</v>
      </c>
      <c r="C8764" s="24" t="s">
        <v>29</v>
      </c>
      <c r="D8764" s="61">
        <v>654</v>
      </c>
      <c r="E8764" s="60">
        <v>655.22</v>
      </c>
    </row>
    <row r="8765" spans="1:5" x14ac:dyDescent="0.25">
      <c r="A8765" s="22">
        <v>97082</v>
      </c>
      <c r="B8765" s="53" t="s">
        <v>1112</v>
      </c>
      <c r="C8765" s="24" t="s">
        <v>29</v>
      </c>
      <c r="D8765" s="61">
        <v>66.73</v>
      </c>
      <c r="E8765" s="60">
        <v>70.42</v>
      </c>
    </row>
    <row r="8766" spans="1:5" ht="22.5" x14ac:dyDescent="0.25">
      <c r="A8766" s="22">
        <v>103076</v>
      </c>
      <c r="B8766" s="53" t="s">
        <v>1131</v>
      </c>
      <c r="C8766" s="24" t="s">
        <v>19</v>
      </c>
      <c r="D8766" s="61">
        <v>148.34</v>
      </c>
      <c r="E8766" s="60">
        <v>149.77000000000001</v>
      </c>
    </row>
    <row r="8767" spans="1:5" ht="22.5" x14ac:dyDescent="0.25">
      <c r="A8767" s="22">
        <v>103067</v>
      </c>
      <c r="B8767" s="53" t="s">
        <v>7105</v>
      </c>
      <c r="C8767" s="24" t="s">
        <v>19</v>
      </c>
      <c r="D8767" s="61">
        <v>0</v>
      </c>
      <c r="E8767" s="60">
        <v>0</v>
      </c>
    </row>
    <row r="8768" spans="1:5" ht="22.5" x14ac:dyDescent="0.25">
      <c r="A8768" s="22">
        <v>103077</v>
      </c>
      <c r="B8768" s="53" t="s">
        <v>1132</v>
      </c>
      <c r="C8768" s="24" t="s">
        <v>19</v>
      </c>
      <c r="D8768" s="61">
        <v>193.02</v>
      </c>
      <c r="E8768" s="60">
        <v>194.6</v>
      </c>
    </row>
    <row r="8769" spans="1:5" ht="22.5" x14ac:dyDescent="0.25">
      <c r="A8769" s="22">
        <v>103068</v>
      </c>
      <c r="B8769" s="53" t="s">
        <v>7106</v>
      </c>
      <c r="C8769" s="24" t="s">
        <v>19</v>
      </c>
      <c r="D8769" s="61">
        <v>0</v>
      </c>
      <c r="E8769" s="60">
        <v>0</v>
      </c>
    </row>
    <row r="8770" spans="1:5" ht="22.5" x14ac:dyDescent="0.25">
      <c r="A8770" s="22">
        <v>103078</v>
      </c>
      <c r="B8770" s="53" t="s">
        <v>1133</v>
      </c>
      <c r="C8770" s="24" t="s">
        <v>19</v>
      </c>
      <c r="D8770" s="61">
        <v>234.47</v>
      </c>
      <c r="E8770" s="60">
        <v>236.31</v>
      </c>
    </row>
    <row r="8771" spans="1:5" ht="22.5" x14ac:dyDescent="0.25">
      <c r="A8771" s="22">
        <v>103069</v>
      </c>
      <c r="B8771" s="53" t="s">
        <v>7107</v>
      </c>
      <c r="C8771" s="24" t="s">
        <v>19</v>
      </c>
      <c r="D8771" s="61">
        <v>0</v>
      </c>
      <c r="E8771" s="60">
        <v>0</v>
      </c>
    </row>
    <row r="8772" spans="1:5" ht="22.5" x14ac:dyDescent="0.25">
      <c r="A8772" s="22">
        <v>103079</v>
      </c>
      <c r="B8772" s="53" t="s">
        <v>1134</v>
      </c>
      <c r="C8772" s="24" t="s">
        <v>19</v>
      </c>
      <c r="D8772" s="61">
        <v>281.79000000000002</v>
      </c>
      <c r="E8772" s="60">
        <v>283.77</v>
      </c>
    </row>
    <row r="8773" spans="1:5" ht="22.5" x14ac:dyDescent="0.25">
      <c r="A8773" s="22">
        <v>103070</v>
      </c>
      <c r="B8773" s="53" t="s">
        <v>7108</v>
      </c>
      <c r="C8773" s="24" t="s">
        <v>19</v>
      </c>
      <c r="D8773" s="61">
        <v>0</v>
      </c>
      <c r="E8773" s="60">
        <v>0</v>
      </c>
    </row>
    <row r="8774" spans="1:5" ht="22.5" x14ac:dyDescent="0.25">
      <c r="A8774" s="22">
        <v>103080</v>
      </c>
      <c r="B8774" s="53" t="s">
        <v>1135</v>
      </c>
      <c r="C8774" s="24" t="s">
        <v>19</v>
      </c>
      <c r="D8774" s="61">
        <v>342.94</v>
      </c>
      <c r="E8774" s="60">
        <v>345.14</v>
      </c>
    </row>
    <row r="8775" spans="1:5" ht="22.5" x14ac:dyDescent="0.25">
      <c r="A8775" s="22">
        <v>103071</v>
      </c>
      <c r="B8775" s="53" t="s">
        <v>7109</v>
      </c>
      <c r="C8775" s="24" t="s">
        <v>19</v>
      </c>
      <c r="D8775" s="61">
        <v>0</v>
      </c>
      <c r="E8775" s="60">
        <v>0</v>
      </c>
    </row>
    <row r="8776" spans="1:5" ht="33.75" x14ac:dyDescent="0.25">
      <c r="A8776" s="22">
        <v>103075</v>
      </c>
      <c r="B8776" s="53" t="s">
        <v>1130</v>
      </c>
      <c r="C8776" s="24" t="s">
        <v>19</v>
      </c>
      <c r="D8776" s="61">
        <v>215.16</v>
      </c>
      <c r="E8776" s="60">
        <v>216.79</v>
      </c>
    </row>
    <row r="8777" spans="1:5" ht="33.75" x14ac:dyDescent="0.25">
      <c r="A8777" s="22">
        <v>103062</v>
      </c>
      <c r="B8777" s="53" t="s">
        <v>7110</v>
      </c>
      <c r="C8777" s="24" t="s">
        <v>19</v>
      </c>
      <c r="D8777" s="61">
        <v>0</v>
      </c>
      <c r="E8777" s="60">
        <v>0</v>
      </c>
    </row>
    <row r="8778" spans="1:5" ht="33.75" x14ac:dyDescent="0.25">
      <c r="A8778" s="22">
        <v>103065</v>
      </c>
      <c r="B8778" s="53" t="s">
        <v>7111</v>
      </c>
      <c r="C8778" s="24" t="s">
        <v>19</v>
      </c>
      <c r="D8778" s="61">
        <v>0</v>
      </c>
      <c r="E8778" s="60">
        <v>0</v>
      </c>
    </row>
    <row r="8779" spans="1:5" ht="33.75" x14ac:dyDescent="0.25">
      <c r="A8779" s="22">
        <v>103063</v>
      </c>
      <c r="B8779" s="53" t="s">
        <v>7112</v>
      </c>
      <c r="C8779" s="24" t="s">
        <v>19</v>
      </c>
      <c r="D8779" s="61">
        <v>0</v>
      </c>
      <c r="E8779" s="60">
        <v>0</v>
      </c>
    </row>
    <row r="8780" spans="1:5" ht="33.75" x14ac:dyDescent="0.25">
      <c r="A8780" s="22">
        <v>103066</v>
      </c>
      <c r="B8780" s="53" t="s">
        <v>7113</v>
      </c>
      <c r="C8780" s="24" t="s">
        <v>19</v>
      </c>
      <c r="D8780" s="61">
        <v>0</v>
      </c>
      <c r="E8780" s="60">
        <v>0</v>
      </c>
    </row>
    <row r="8781" spans="1:5" ht="33.75" x14ac:dyDescent="0.25">
      <c r="A8781" s="22">
        <v>103064</v>
      </c>
      <c r="B8781" s="53" t="s">
        <v>7114</v>
      </c>
      <c r="C8781" s="24" t="s">
        <v>19</v>
      </c>
      <c r="D8781" s="61">
        <v>0</v>
      </c>
      <c r="E8781" s="60">
        <v>0</v>
      </c>
    </row>
    <row r="8782" spans="1:5" ht="33.75" x14ac:dyDescent="0.25">
      <c r="A8782" s="22">
        <v>103074</v>
      </c>
      <c r="B8782" s="53" t="s">
        <v>1129</v>
      </c>
      <c r="C8782" s="24" t="s">
        <v>19</v>
      </c>
      <c r="D8782" s="61">
        <v>173.73</v>
      </c>
      <c r="E8782" s="60">
        <v>175.21</v>
      </c>
    </row>
    <row r="8783" spans="1:5" ht="33.75" x14ac:dyDescent="0.25">
      <c r="A8783" s="22">
        <v>103057</v>
      </c>
      <c r="B8783" s="53" t="s">
        <v>7115</v>
      </c>
      <c r="C8783" s="24" t="s">
        <v>19</v>
      </c>
      <c r="D8783" s="61">
        <v>0</v>
      </c>
      <c r="E8783" s="60">
        <v>0</v>
      </c>
    </row>
    <row r="8784" spans="1:5" ht="33.75" x14ac:dyDescent="0.25">
      <c r="A8784" s="22">
        <v>103060</v>
      </c>
      <c r="B8784" s="53" t="s">
        <v>7116</v>
      </c>
      <c r="C8784" s="24" t="s">
        <v>19</v>
      </c>
      <c r="D8784" s="61">
        <v>0</v>
      </c>
      <c r="E8784" s="60">
        <v>0</v>
      </c>
    </row>
    <row r="8785" spans="1:5" ht="33.75" x14ac:dyDescent="0.25">
      <c r="A8785" s="22">
        <v>103058</v>
      </c>
      <c r="B8785" s="53" t="s">
        <v>7117</v>
      </c>
      <c r="C8785" s="24" t="s">
        <v>19</v>
      </c>
      <c r="D8785" s="61">
        <v>0</v>
      </c>
      <c r="E8785" s="60">
        <v>0</v>
      </c>
    </row>
    <row r="8786" spans="1:5" ht="33.75" x14ac:dyDescent="0.25">
      <c r="A8786" s="22">
        <v>103061</v>
      </c>
      <c r="B8786" s="53" t="s">
        <v>7118</v>
      </c>
      <c r="C8786" s="24" t="s">
        <v>19</v>
      </c>
      <c r="D8786" s="61">
        <v>0</v>
      </c>
      <c r="E8786" s="60">
        <v>0</v>
      </c>
    </row>
    <row r="8787" spans="1:5" ht="33.75" x14ac:dyDescent="0.25">
      <c r="A8787" s="22">
        <v>103059</v>
      </c>
      <c r="B8787" s="53" t="s">
        <v>7119</v>
      </c>
      <c r="C8787" s="24" t="s">
        <v>19</v>
      </c>
      <c r="D8787" s="61">
        <v>0</v>
      </c>
      <c r="E8787" s="60">
        <v>0</v>
      </c>
    </row>
    <row r="8788" spans="1:5" ht="22.5" x14ac:dyDescent="0.25">
      <c r="A8788" s="22">
        <v>97101</v>
      </c>
      <c r="B8788" s="53" t="s">
        <v>1124</v>
      </c>
      <c r="C8788" s="24" t="s">
        <v>19</v>
      </c>
      <c r="D8788" s="61">
        <v>174.15</v>
      </c>
      <c r="E8788" s="60">
        <v>175.75</v>
      </c>
    </row>
    <row r="8789" spans="1:5" ht="22.5" x14ac:dyDescent="0.25">
      <c r="A8789" s="22">
        <v>97098</v>
      </c>
      <c r="B8789" s="53" t="s">
        <v>7120</v>
      </c>
      <c r="C8789" s="24" t="s">
        <v>19</v>
      </c>
      <c r="D8789" s="61">
        <v>0</v>
      </c>
      <c r="E8789" s="60">
        <v>0</v>
      </c>
    </row>
    <row r="8790" spans="1:5" ht="22.5" x14ac:dyDescent="0.25">
      <c r="A8790" s="22">
        <v>97102</v>
      </c>
      <c r="B8790" s="53" t="s">
        <v>1125</v>
      </c>
      <c r="C8790" s="24" t="s">
        <v>19</v>
      </c>
      <c r="D8790" s="61">
        <v>218.83</v>
      </c>
      <c r="E8790" s="60">
        <v>220.58</v>
      </c>
    </row>
    <row r="8791" spans="1:5" ht="22.5" x14ac:dyDescent="0.25">
      <c r="A8791" s="22">
        <v>97099</v>
      </c>
      <c r="B8791" s="53" t="s">
        <v>7121</v>
      </c>
      <c r="C8791" s="24" t="s">
        <v>19</v>
      </c>
      <c r="D8791" s="61">
        <v>0</v>
      </c>
      <c r="E8791" s="60">
        <v>0</v>
      </c>
    </row>
    <row r="8792" spans="1:5" ht="22.5" x14ac:dyDescent="0.25">
      <c r="A8792" s="22">
        <v>97103</v>
      </c>
      <c r="B8792" s="53" t="s">
        <v>1126</v>
      </c>
      <c r="C8792" s="24" t="s">
        <v>19</v>
      </c>
      <c r="D8792" s="61">
        <v>260.27999999999997</v>
      </c>
      <c r="E8792" s="60">
        <v>262.29000000000002</v>
      </c>
    </row>
    <row r="8793" spans="1:5" ht="22.5" x14ac:dyDescent="0.25">
      <c r="A8793" s="22">
        <v>97100</v>
      </c>
      <c r="B8793" s="53" t="s">
        <v>7122</v>
      </c>
      <c r="C8793" s="24" t="s">
        <v>19</v>
      </c>
      <c r="D8793" s="61">
        <v>0</v>
      </c>
      <c r="E8793" s="60">
        <v>0</v>
      </c>
    </row>
    <row r="8794" spans="1:5" ht="22.5" x14ac:dyDescent="0.25">
      <c r="A8794" s="22">
        <v>103072</v>
      </c>
      <c r="B8794" s="53" t="s">
        <v>1127</v>
      </c>
      <c r="C8794" s="24" t="s">
        <v>19</v>
      </c>
      <c r="D8794" s="61">
        <v>307.60000000000002</v>
      </c>
      <c r="E8794" s="60">
        <v>309.75</v>
      </c>
    </row>
    <row r="8795" spans="1:5" ht="22.5" x14ac:dyDescent="0.25">
      <c r="A8795" s="22">
        <v>103055</v>
      </c>
      <c r="B8795" s="53" t="s">
        <v>7123</v>
      </c>
      <c r="C8795" s="24" t="s">
        <v>19</v>
      </c>
      <c r="D8795" s="61">
        <v>0</v>
      </c>
      <c r="E8795" s="60">
        <v>0</v>
      </c>
    </row>
    <row r="8796" spans="1:5" ht="22.5" x14ac:dyDescent="0.25">
      <c r="A8796" s="22">
        <v>103073</v>
      </c>
      <c r="B8796" s="53" t="s">
        <v>1128</v>
      </c>
      <c r="C8796" s="24" t="s">
        <v>19</v>
      </c>
      <c r="D8796" s="61">
        <v>368.75</v>
      </c>
      <c r="E8796" s="60">
        <v>371.12</v>
      </c>
    </row>
    <row r="8797" spans="1:5" ht="22.5" x14ac:dyDescent="0.25">
      <c r="A8797" s="22">
        <v>103056</v>
      </c>
      <c r="B8797" s="53" t="s">
        <v>7124</v>
      </c>
      <c r="C8797" s="24" t="s">
        <v>19</v>
      </c>
      <c r="D8797" s="61">
        <v>0</v>
      </c>
      <c r="E8797" s="60">
        <v>0</v>
      </c>
    </row>
    <row r="8798" spans="1:5" ht="33.75" x14ac:dyDescent="0.25">
      <c r="A8798" s="22">
        <v>97086</v>
      </c>
      <c r="B8798" s="53" t="s">
        <v>85</v>
      </c>
      <c r="C8798" s="24" t="s">
        <v>19</v>
      </c>
      <c r="D8798" s="61">
        <v>134.94999999999999</v>
      </c>
      <c r="E8798" s="60">
        <v>140.81</v>
      </c>
    </row>
    <row r="8799" spans="1:5" ht="33.75" x14ac:dyDescent="0.25">
      <c r="A8799" s="22">
        <v>97085</v>
      </c>
      <c r="B8799" s="53" t="s">
        <v>7125</v>
      </c>
      <c r="C8799" s="24" t="s">
        <v>19</v>
      </c>
      <c r="D8799" s="61">
        <v>0</v>
      </c>
      <c r="E8799" s="60">
        <v>0</v>
      </c>
    </row>
    <row r="8800" spans="1:5" ht="22.5" x14ac:dyDescent="0.25">
      <c r="A8800" s="22">
        <v>104766</v>
      </c>
      <c r="B8800" s="53" t="s">
        <v>4266</v>
      </c>
      <c r="C8800" s="24" t="s">
        <v>25</v>
      </c>
      <c r="D8800" s="61">
        <v>16.309999999999999</v>
      </c>
      <c r="E8800" s="60">
        <v>17.11</v>
      </c>
    </row>
    <row r="8801" spans="1:5" ht="33.75" x14ac:dyDescent="0.25">
      <c r="A8801" s="22">
        <v>90467</v>
      </c>
      <c r="B8801" s="53" t="s">
        <v>4300</v>
      </c>
      <c r="C8801" s="24" t="s">
        <v>25</v>
      </c>
      <c r="D8801" s="61">
        <v>23.93</v>
      </c>
      <c r="E8801" s="60">
        <v>25.1</v>
      </c>
    </row>
    <row r="8802" spans="1:5" ht="33.75" x14ac:dyDescent="0.25">
      <c r="A8802" s="22">
        <v>90466</v>
      </c>
      <c r="B8802" s="53" t="s">
        <v>4299</v>
      </c>
      <c r="C8802" s="24" t="s">
        <v>25</v>
      </c>
      <c r="D8802" s="61">
        <v>15.9</v>
      </c>
      <c r="E8802" s="60">
        <v>16.690000000000001</v>
      </c>
    </row>
    <row r="8803" spans="1:5" ht="45" x14ac:dyDescent="0.25">
      <c r="A8803" s="22">
        <v>90469</v>
      </c>
      <c r="B8803" s="53" t="s">
        <v>4302</v>
      </c>
      <c r="C8803" s="24" t="s">
        <v>25</v>
      </c>
      <c r="D8803" s="61">
        <v>12.22</v>
      </c>
      <c r="E8803" s="60">
        <v>12.69</v>
      </c>
    </row>
    <row r="8804" spans="1:5" ht="45" x14ac:dyDescent="0.25">
      <c r="A8804" s="22">
        <v>90470</v>
      </c>
      <c r="B8804" s="53" t="s">
        <v>4303</v>
      </c>
      <c r="C8804" s="24" t="s">
        <v>25</v>
      </c>
      <c r="D8804" s="61">
        <v>16.309999999999999</v>
      </c>
      <c r="E8804" s="60">
        <v>16.899999999999999</v>
      </c>
    </row>
    <row r="8805" spans="1:5" ht="33.75" x14ac:dyDescent="0.25">
      <c r="A8805" s="22">
        <v>90468</v>
      </c>
      <c r="B8805" s="53" t="s">
        <v>4301</v>
      </c>
      <c r="C8805" s="24" t="s">
        <v>25</v>
      </c>
      <c r="D8805" s="61">
        <v>8.0500000000000007</v>
      </c>
      <c r="E8805" s="60">
        <v>8.36</v>
      </c>
    </row>
    <row r="8806" spans="1:5" ht="22.5" x14ac:dyDescent="0.25">
      <c r="A8806" s="22">
        <v>91188</v>
      </c>
      <c r="B8806" s="53" t="s">
        <v>12884</v>
      </c>
      <c r="C8806" s="24" t="s">
        <v>28</v>
      </c>
      <c r="D8806" s="61">
        <v>13.57</v>
      </c>
      <c r="E8806" s="60">
        <v>14.17</v>
      </c>
    </row>
    <row r="8807" spans="1:5" ht="22.5" x14ac:dyDescent="0.25">
      <c r="A8807" s="22">
        <v>91189</v>
      </c>
      <c r="B8807" s="53" t="s">
        <v>12885</v>
      </c>
      <c r="C8807" s="24" t="s">
        <v>28</v>
      </c>
      <c r="D8807" s="61">
        <v>76.680000000000007</v>
      </c>
      <c r="E8807" s="60">
        <v>79.209999999999994</v>
      </c>
    </row>
    <row r="8808" spans="1:5" ht="22.5" x14ac:dyDescent="0.25">
      <c r="A8808" s="22">
        <v>91192</v>
      </c>
      <c r="B8808" s="53" t="s">
        <v>4311</v>
      </c>
      <c r="C8808" s="24" t="s">
        <v>28</v>
      </c>
      <c r="D8808" s="61">
        <v>23.73</v>
      </c>
      <c r="E8808" s="60">
        <v>24.44</v>
      </c>
    </row>
    <row r="8809" spans="1:5" ht="22.5" x14ac:dyDescent="0.25">
      <c r="A8809" s="22">
        <v>91190</v>
      </c>
      <c r="B8809" s="53" t="s">
        <v>4309</v>
      </c>
      <c r="C8809" s="24" t="s">
        <v>28</v>
      </c>
      <c r="D8809" s="61">
        <v>11.12</v>
      </c>
      <c r="E8809" s="60">
        <v>11.59</v>
      </c>
    </row>
    <row r="8810" spans="1:5" ht="22.5" x14ac:dyDescent="0.25">
      <c r="A8810" s="22">
        <v>91191</v>
      </c>
      <c r="B8810" s="53" t="s">
        <v>4310</v>
      </c>
      <c r="C8810" s="24" t="s">
        <v>28</v>
      </c>
      <c r="D8810" s="61">
        <v>15.66</v>
      </c>
      <c r="E8810" s="60">
        <v>16.190000000000001</v>
      </c>
    </row>
    <row r="8811" spans="1:5" ht="33.75" x14ac:dyDescent="0.25">
      <c r="A8811" s="22">
        <v>95541</v>
      </c>
      <c r="B8811" s="53" t="s">
        <v>12886</v>
      </c>
      <c r="C8811" s="24" t="s">
        <v>28</v>
      </c>
      <c r="D8811" s="61">
        <v>23.69</v>
      </c>
      <c r="E8811" s="60">
        <v>25.1</v>
      </c>
    </row>
    <row r="8812" spans="1:5" ht="33.75" x14ac:dyDescent="0.25">
      <c r="A8812" s="22">
        <v>96564</v>
      </c>
      <c r="B8812" s="53" t="s">
        <v>12887</v>
      </c>
      <c r="C8812" s="24" t="s">
        <v>25</v>
      </c>
      <c r="D8812" s="61">
        <v>0</v>
      </c>
      <c r="E8812" s="60">
        <v>0</v>
      </c>
    </row>
    <row r="8813" spans="1:5" ht="45" x14ac:dyDescent="0.25">
      <c r="A8813" s="22">
        <v>104785</v>
      </c>
      <c r="B8813" s="53" t="s">
        <v>4274</v>
      </c>
      <c r="C8813" s="24" t="s">
        <v>25</v>
      </c>
      <c r="D8813" s="61">
        <v>14.15</v>
      </c>
      <c r="E8813" s="60">
        <v>14.54</v>
      </c>
    </row>
    <row r="8814" spans="1:5" ht="33.75" x14ac:dyDescent="0.25">
      <c r="A8814" s="22">
        <v>91166</v>
      </c>
      <c r="B8814" s="53" t="s">
        <v>4304</v>
      </c>
      <c r="C8814" s="24" t="s">
        <v>25</v>
      </c>
      <c r="D8814" s="61">
        <v>4.7699999999999996</v>
      </c>
      <c r="E8814" s="60">
        <v>4.88</v>
      </c>
    </row>
    <row r="8815" spans="1:5" ht="33.75" x14ac:dyDescent="0.25">
      <c r="A8815" s="22">
        <v>91167</v>
      </c>
      <c r="B8815" s="53" t="s">
        <v>5092</v>
      </c>
      <c r="C8815" s="24" t="s">
        <v>25</v>
      </c>
      <c r="D8815" s="61">
        <v>11.48</v>
      </c>
      <c r="E8815" s="60">
        <v>11.9</v>
      </c>
    </row>
    <row r="8816" spans="1:5" ht="45" x14ac:dyDescent="0.25">
      <c r="A8816" s="22">
        <v>91176</v>
      </c>
      <c r="B8816" s="53" t="s">
        <v>12888</v>
      </c>
      <c r="C8816" s="24" t="s">
        <v>25</v>
      </c>
      <c r="D8816" s="61">
        <v>19.920000000000002</v>
      </c>
      <c r="E8816" s="60">
        <v>20.46</v>
      </c>
    </row>
    <row r="8817" spans="1:5" ht="33.75" x14ac:dyDescent="0.25">
      <c r="A8817" s="22">
        <v>91182</v>
      </c>
      <c r="B8817" s="53" t="s">
        <v>4305</v>
      </c>
      <c r="C8817" s="24" t="s">
        <v>25</v>
      </c>
      <c r="D8817" s="61">
        <v>26.19</v>
      </c>
      <c r="E8817" s="60">
        <v>27.49</v>
      </c>
    </row>
    <row r="8818" spans="1:5" ht="56.25" x14ac:dyDescent="0.25">
      <c r="A8818" s="22">
        <v>91186</v>
      </c>
      <c r="B8818" s="53" t="s">
        <v>4307</v>
      </c>
      <c r="C8818" s="24" t="s">
        <v>25</v>
      </c>
      <c r="D8818" s="61">
        <v>28.62</v>
      </c>
      <c r="E8818" s="60">
        <v>30.08</v>
      </c>
    </row>
    <row r="8819" spans="1:5" ht="56.25" x14ac:dyDescent="0.25">
      <c r="A8819" s="22">
        <v>91171</v>
      </c>
      <c r="B8819" s="53" t="s">
        <v>5094</v>
      </c>
      <c r="C8819" s="24" t="s">
        <v>25</v>
      </c>
      <c r="D8819" s="61">
        <v>19</v>
      </c>
      <c r="E8819" s="60">
        <v>19.63</v>
      </c>
    </row>
    <row r="8820" spans="1:5" ht="56.25" x14ac:dyDescent="0.25">
      <c r="A8820" s="22">
        <v>91187</v>
      </c>
      <c r="B8820" s="53" t="s">
        <v>4308</v>
      </c>
      <c r="C8820" s="24" t="s">
        <v>25</v>
      </c>
      <c r="D8820" s="61">
        <v>25.53</v>
      </c>
      <c r="E8820" s="60">
        <v>26.85</v>
      </c>
    </row>
    <row r="8821" spans="1:5" ht="56.25" x14ac:dyDescent="0.25">
      <c r="A8821" s="22">
        <v>91172</v>
      </c>
      <c r="B8821" s="53" t="s">
        <v>5095</v>
      </c>
      <c r="C8821" s="24" t="s">
        <v>25</v>
      </c>
      <c r="D8821" s="61">
        <v>21.95</v>
      </c>
      <c r="E8821" s="60">
        <v>22.66</v>
      </c>
    </row>
    <row r="8822" spans="1:5" ht="45" x14ac:dyDescent="0.25">
      <c r="A8822" s="22">
        <v>91185</v>
      </c>
      <c r="B8822" s="53" t="s">
        <v>4306</v>
      </c>
      <c r="C8822" s="24" t="s">
        <v>25</v>
      </c>
      <c r="D8822" s="61">
        <v>26.19</v>
      </c>
      <c r="E8822" s="60">
        <v>27.49</v>
      </c>
    </row>
    <row r="8823" spans="1:5" ht="45" x14ac:dyDescent="0.25">
      <c r="A8823" s="22">
        <v>91170</v>
      </c>
      <c r="B8823" s="53" t="s">
        <v>5093</v>
      </c>
      <c r="C8823" s="24" t="s">
        <v>25</v>
      </c>
      <c r="D8823" s="61">
        <v>11.48</v>
      </c>
      <c r="E8823" s="60">
        <v>11.9</v>
      </c>
    </row>
    <row r="8824" spans="1:5" ht="56.25" x14ac:dyDescent="0.25">
      <c r="A8824" s="22">
        <v>91180</v>
      </c>
      <c r="B8824" s="53" t="s">
        <v>12889</v>
      </c>
      <c r="C8824" s="24" t="s">
        <v>25</v>
      </c>
      <c r="D8824" s="61">
        <v>26.5</v>
      </c>
      <c r="E8824" s="60">
        <v>27.26</v>
      </c>
    </row>
    <row r="8825" spans="1:5" ht="56.25" x14ac:dyDescent="0.25">
      <c r="A8825" s="22">
        <v>91181</v>
      </c>
      <c r="B8825" s="53" t="s">
        <v>12890</v>
      </c>
      <c r="C8825" s="24" t="s">
        <v>25</v>
      </c>
      <c r="D8825" s="61">
        <v>27.7</v>
      </c>
      <c r="E8825" s="60">
        <v>28.51</v>
      </c>
    </row>
    <row r="8826" spans="1:5" ht="56.25" x14ac:dyDescent="0.25">
      <c r="A8826" s="22">
        <v>91179</v>
      </c>
      <c r="B8826" s="53" t="s">
        <v>12891</v>
      </c>
      <c r="C8826" s="24" t="s">
        <v>25</v>
      </c>
      <c r="D8826" s="61">
        <v>19.920000000000002</v>
      </c>
      <c r="E8826" s="60">
        <v>20.46</v>
      </c>
    </row>
    <row r="8827" spans="1:5" ht="56.25" x14ac:dyDescent="0.25">
      <c r="A8827" s="22">
        <v>91174</v>
      </c>
      <c r="B8827" s="53" t="s">
        <v>5097</v>
      </c>
      <c r="C8827" s="24" t="s">
        <v>25</v>
      </c>
      <c r="D8827" s="61">
        <v>7.58</v>
      </c>
      <c r="E8827" s="60">
        <v>7.84</v>
      </c>
    </row>
    <row r="8828" spans="1:5" ht="56.25" x14ac:dyDescent="0.25">
      <c r="A8828" s="22">
        <v>91175</v>
      </c>
      <c r="B8828" s="53" t="s">
        <v>5098</v>
      </c>
      <c r="C8828" s="24" t="s">
        <v>25</v>
      </c>
      <c r="D8828" s="61">
        <v>11.84</v>
      </c>
      <c r="E8828" s="60">
        <v>12.22</v>
      </c>
    </row>
    <row r="8829" spans="1:5" ht="45" x14ac:dyDescent="0.25">
      <c r="A8829" s="22">
        <v>91173</v>
      </c>
      <c r="B8829" s="53" t="s">
        <v>5096</v>
      </c>
      <c r="C8829" s="24" t="s">
        <v>25</v>
      </c>
      <c r="D8829" s="61">
        <v>4.29</v>
      </c>
      <c r="E8829" s="60">
        <v>4.4400000000000004</v>
      </c>
    </row>
    <row r="8830" spans="1:5" ht="33.75" x14ac:dyDescent="0.25">
      <c r="A8830" s="22">
        <v>104759</v>
      </c>
      <c r="B8830" s="53" t="s">
        <v>4259</v>
      </c>
      <c r="C8830" s="24" t="s">
        <v>28</v>
      </c>
      <c r="D8830" s="61">
        <v>41.36</v>
      </c>
      <c r="E8830" s="60">
        <v>43.83</v>
      </c>
    </row>
    <row r="8831" spans="1:5" ht="33.75" x14ac:dyDescent="0.25">
      <c r="A8831" s="22">
        <v>104760</v>
      </c>
      <c r="B8831" s="53" t="s">
        <v>4260</v>
      </c>
      <c r="C8831" s="24" t="s">
        <v>28</v>
      </c>
      <c r="D8831" s="61">
        <v>60.42</v>
      </c>
      <c r="E8831" s="60">
        <v>64.02</v>
      </c>
    </row>
    <row r="8832" spans="1:5" ht="22.5" x14ac:dyDescent="0.25">
      <c r="A8832" s="22">
        <v>104758</v>
      </c>
      <c r="B8832" s="53" t="s">
        <v>4258</v>
      </c>
      <c r="C8832" s="24" t="s">
        <v>28</v>
      </c>
      <c r="D8832" s="61">
        <v>15.52</v>
      </c>
      <c r="E8832" s="60">
        <v>16.440000000000001</v>
      </c>
    </row>
    <row r="8833" spans="1:5" ht="33.75" x14ac:dyDescent="0.25">
      <c r="A8833" s="22">
        <v>90437</v>
      </c>
      <c r="B8833" s="53" t="s">
        <v>4276</v>
      </c>
      <c r="C8833" s="24" t="s">
        <v>28</v>
      </c>
      <c r="D8833" s="61">
        <v>40.01</v>
      </c>
      <c r="E8833" s="60">
        <v>42.43</v>
      </c>
    </row>
    <row r="8834" spans="1:5" ht="33.75" x14ac:dyDescent="0.25">
      <c r="A8834" s="22">
        <v>90438</v>
      </c>
      <c r="B8834" s="53" t="s">
        <v>4277</v>
      </c>
      <c r="C8834" s="24" t="s">
        <v>28</v>
      </c>
      <c r="D8834" s="61">
        <v>58.45</v>
      </c>
      <c r="E8834" s="60">
        <v>61.96</v>
      </c>
    </row>
    <row r="8835" spans="1:5" ht="22.5" x14ac:dyDescent="0.25">
      <c r="A8835" s="22">
        <v>90436</v>
      </c>
      <c r="B8835" s="53" t="s">
        <v>4275</v>
      </c>
      <c r="C8835" s="24" t="s">
        <v>28</v>
      </c>
      <c r="D8835" s="61">
        <v>15.01</v>
      </c>
      <c r="E8835" s="60">
        <v>15.92</v>
      </c>
    </row>
    <row r="8836" spans="1:5" ht="33.75" x14ac:dyDescent="0.25">
      <c r="A8836" s="22">
        <v>104770</v>
      </c>
      <c r="B8836" s="53" t="s">
        <v>4268</v>
      </c>
      <c r="C8836" s="24" t="s">
        <v>28</v>
      </c>
      <c r="D8836" s="61">
        <v>1.75</v>
      </c>
      <c r="E8836" s="60">
        <v>1.85</v>
      </c>
    </row>
    <row r="8837" spans="1:5" ht="33.75" x14ac:dyDescent="0.25">
      <c r="A8837" s="22">
        <v>104772</v>
      </c>
      <c r="B8837" s="53" t="s">
        <v>4269</v>
      </c>
      <c r="C8837" s="24" t="s">
        <v>28</v>
      </c>
      <c r="D8837" s="61">
        <v>2.56</v>
      </c>
      <c r="E8837" s="60">
        <v>2.71</v>
      </c>
    </row>
    <row r="8838" spans="1:5" ht="22.5" x14ac:dyDescent="0.25">
      <c r="A8838" s="22">
        <v>104768</v>
      </c>
      <c r="B8838" s="53" t="s">
        <v>4267</v>
      </c>
      <c r="C8838" s="24" t="s">
        <v>28</v>
      </c>
      <c r="D8838" s="61">
        <v>0.65</v>
      </c>
      <c r="E8838" s="60">
        <v>0.69</v>
      </c>
    </row>
    <row r="8839" spans="1:5" ht="33.75" x14ac:dyDescent="0.25">
      <c r="A8839" s="22">
        <v>104769</v>
      </c>
      <c r="B8839" s="53" t="s">
        <v>4318</v>
      </c>
      <c r="C8839" s="24" t="s">
        <v>28</v>
      </c>
      <c r="D8839" s="61">
        <v>1.69</v>
      </c>
      <c r="E8839" s="60">
        <v>1.79</v>
      </c>
    </row>
    <row r="8840" spans="1:5" ht="33.75" x14ac:dyDescent="0.25">
      <c r="A8840" s="22">
        <v>104771</v>
      </c>
      <c r="B8840" s="53" t="s">
        <v>4319</v>
      </c>
      <c r="C8840" s="24" t="s">
        <v>28</v>
      </c>
      <c r="D8840" s="61">
        <v>2.4700000000000002</v>
      </c>
      <c r="E8840" s="60">
        <v>2.62</v>
      </c>
    </row>
    <row r="8841" spans="1:5" ht="33.75" x14ac:dyDescent="0.25">
      <c r="A8841" s="22">
        <v>104767</v>
      </c>
      <c r="B8841" s="53" t="s">
        <v>4317</v>
      </c>
      <c r="C8841" s="24" t="s">
        <v>28</v>
      </c>
      <c r="D8841" s="61">
        <v>0.63</v>
      </c>
      <c r="E8841" s="60">
        <v>0.66</v>
      </c>
    </row>
    <row r="8842" spans="1:5" ht="33.75" x14ac:dyDescent="0.25">
      <c r="A8842" s="22">
        <v>104762</v>
      </c>
      <c r="B8842" s="53" t="s">
        <v>4262</v>
      </c>
      <c r="C8842" s="24" t="s">
        <v>28</v>
      </c>
      <c r="D8842" s="61">
        <v>6.55</v>
      </c>
      <c r="E8842" s="60">
        <v>6.85</v>
      </c>
    </row>
    <row r="8843" spans="1:5" ht="33.75" x14ac:dyDescent="0.25">
      <c r="A8843" s="22">
        <v>104763</v>
      </c>
      <c r="B8843" s="53" t="s">
        <v>4263</v>
      </c>
      <c r="C8843" s="24" t="s">
        <v>28</v>
      </c>
      <c r="D8843" s="61">
        <v>9.57</v>
      </c>
      <c r="E8843" s="60">
        <v>10.01</v>
      </c>
    </row>
    <row r="8844" spans="1:5" ht="33.75" x14ac:dyDescent="0.25">
      <c r="A8844" s="22">
        <v>104761</v>
      </c>
      <c r="B8844" s="53" t="s">
        <v>4261</v>
      </c>
      <c r="C8844" s="24" t="s">
        <v>28</v>
      </c>
      <c r="D8844" s="61">
        <v>2.44</v>
      </c>
      <c r="E8844" s="60">
        <v>2.56</v>
      </c>
    </row>
    <row r="8845" spans="1:5" ht="33.75" x14ac:dyDescent="0.25">
      <c r="A8845" s="22">
        <v>90440</v>
      </c>
      <c r="B8845" s="53" t="s">
        <v>4279</v>
      </c>
      <c r="C8845" s="24" t="s">
        <v>28</v>
      </c>
      <c r="D8845" s="61">
        <v>6.36</v>
      </c>
      <c r="E8845" s="60">
        <v>6.66</v>
      </c>
    </row>
    <row r="8846" spans="1:5" ht="33.75" x14ac:dyDescent="0.25">
      <c r="A8846" s="22">
        <v>90441</v>
      </c>
      <c r="B8846" s="53" t="s">
        <v>4280</v>
      </c>
      <c r="C8846" s="24" t="s">
        <v>28</v>
      </c>
      <c r="D8846" s="61">
        <v>9.3000000000000007</v>
      </c>
      <c r="E8846" s="60">
        <v>9.74</v>
      </c>
    </row>
    <row r="8847" spans="1:5" ht="33.75" x14ac:dyDescent="0.25">
      <c r="A8847" s="22">
        <v>90439</v>
      </c>
      <c r="B8847" s="53" t="s">
        <v>4278</v>
      </c>
      <c r="C8847" s="24" t="s">
        <v>28</v>
      </c>
      <c r="D8847" s="61">
        <v>2.37</v>
      </c>
      <c r="E8847" s="60">
        <v>2.4900000000000002</v>
      </c>
    </row>
    <row r="8848" spans="1:5" ht="33.75" x14ac:dyDescent="0.25">
      <c r="A8848" s="22">
        <v>104776</v>
      </c>
      <c r="B8848" s="53" t="s">
        <v>4271</v>
      </c>
      <c r="C8848" s="24" t="s">
        <v>28</v>
      </c>
      <c r="D8848" s="61">
        <v>6.17</v>
      </c>
      <c r="E8848" s="60">
        <v>6.5</v>
      </c>
    </row>
    <row r="8849" spans="1:5" ht="33.75" x14ac:dyDescent="0.25">
      <c r="A8849" s="22">
        <v>104778</v>
      </c>
      <c r="B8849" s="53" t="s">
        <v>4272</v>
      </c>
      <c r="C8849" s="24" t="s">
        <v>28</v>
      </c>
      <c r="D8849" s="61">
        <v>9.0299999999999994</v>
      </c>
      <c r="E8849" s="60">
        <v>9.49</v>
      </c>
    </row>
    <row r="8850" spans="1:5" ht="33.75" x14ac:dyDescent="0.25">
      <c r="A8850" s="22">
        <v>104774</v>
      </c>
      <c r="B8850" s="53" t="s">
        <v>4270</v>
      </c>
      <c r="C8850" s="24" t="s">
        <v>28</v>
      </c>
      <c r="D8850" s="61">
        <v>2.2999999999999998</v>
      </c>
      <c r="E8850" s="60">
        <v>2.42</v>
      </c>
    </row>
    <row r="8851" spans="1:5" ht="33.75" x14ac:dyDescent="0.25">
      <c r="A8851" s="22">
        <v>104775</v>
      </c>
      <c r="B8851" s="53" t="s">
        <v>4321</v>
      </c>
      <c r="C8851" s="24" t="s">
        <v>28</v>
      </c>
      <c r="D8851" s="61">
        <v>6</v>
      </c>
      <c r="E8851" s="60">
        <v>6.32</v>
      </c>
    </row>
    <row r="8852" spans="1:5" ht="33.75" x14ac:dyDescent="0.25">
      <c r="A8852" s="22">
        <v>104777</v>
      </c>
      <c r="B8852" s="53" t="s">
        <v>4322</v>
      </c>
      <c r="C8852" s="24" t="s">
        <v>28</v>
      </c>
      <c r="D8852" s="61">
        <v>8.76</v>
      </c>
      <c r="E8852" s="60">
        <v>9.23</v>
      </c>
    </row>
    <row r="8853" spans="1:5" ht="33.75" x14ac:dyDescent="0.25">
      <c r="A8853" s="22">
        <v>104773</v>
      </c>
      <c r="B8853" s="53" t="s">
        <v>4320</v>
      </c>
      <c r="C8853" s="24" t="s">
        <v>28</v>
      </c>
      <c r="D8853" s="61">
        <v>2.2400000000000002</v>
      </c>
      <c r="E8853" s="60">
        <v>2.36</v>
      </c>
    </row>
    <row r="8854" spans="1:5" ht="33.75" x14ac:dyDescent="0.25">
      <c r="A8854" s="22">
        <v>104782</v>
      </c>
      <c r="B8854" s="53" t="s">
        <v>4325</v>
      </c>
      <c r="C8854" s="24" t="s">
        <v>28</v>
      </c>
      <c r="D8854" s="61">
        <v>54.52</v>
      </c>
      <c r="E8854" s="60">
        <v>54.96</v>
      </c>
    </row>
    <row r="8855" spans="1:5" ht="33.75" x14ac:dyDescent="0.25">
      <c r="A8855" s="22">
        <v>90451</v>
      </c>
      <c r="B8855" s="53" t="s">
        <v>4286</v>
      </c>
      <c r="C8855" s="24" t="s">
        <v>28</v>
      </c>
      <c r="D8855" s="61">
        <v>6.27</v>
      </c>
      <c r="E8855" s="60">
        <v>6.52</v>
      </c>
    </row>
    <row r="8856" spans="1:5" ht="33.75" x14ac:dyDescent="0.25">
      <c r="A8856" s="22">
        <v>90452</v>
      </c>
      <c r="B8856" s="53" t="s">
        <v>4287</v>
      </c>
      <c r="C8856" s="24" t="s">
        <v>28</v>
      </c>
      <c r="D8856" s="61">
        <v>23.16</v>
      </c>
      <c r="E8856" s="60">
        <v>23.6</v>
      </c>
    </row>
    <row r="8857" spans="1:5" ht="33.75" x14ac:dyDescent="0.25">
      <c r="A8857" s="22">
        <v>90455</v>
      </c>
      <c r="B8857" s="53" t="s">
        <v>4290</v>
      </c>
      <c r="C8857" s="24" t="s">
        <v>28</v>
      </c>
      <c r="D8857" s="61">
        <v>7.67</v>
      </c>
      <c r="E8857" s="60">
        <v>7.98</v>
      </c>
    </row>
    <row r="8858" spans="1:5" ht="33.75" x14ac:dyDescent="0.25">
      <c r="A8858" s="22">
        <v>104784</v>
      </c>
      <c r="B8858" s="53" t="s">
        <v>4327</v>
      </c>
      <c r="C8858" s="24" t="s">
        <v>28</v>
      </c>
      <c r="D8858" s="61">
        <v>12.74</v>
      </c>
      <c r="E8858" s="60">
        <v>13.18</v>
      </c>
    </row>
    <row r="8859" spans="1:5" ht="33.75" x14ac:dyDescent="0.25">
      <c r="A8859" s="22">
        <v>90453</v>
      </c>
      <c r="B8859" s="53" t="s">
        <v>4288</v>
      </c>
      <c r="C8859" s="24" t="s">
        <v>28</v>
      </c>
      <c r="D8859" s="61">
        <v>3.72</v>
      </c>
      <c r="E8859" s="60">
        <v>3.86</v>
      </c>
    </row>
    <row r="8860" spans="1:5" ht="33.75" x14ac:dyDescent="0.25">
      <c r="A8860" s="22">
        <v>104783</v>
      </c>
      <c r="B8860" s="53" t="s">
        <v>4326</v>
      </c>
      <c r="C8860" s="24" t="s">
        <v>28</v>
      </c>
      <c r="D8860" s="61">
        <v>4.66</v>
      </c>
      <c r="E8860" s="60">
        <v>4.83</v>
      </c>
    </row>
    <row r="8861" spans="1:5" ht="33.75" x14ac:dyDescent="0.25">
      <c r="A8861" s="22">
        <v>90454</v>
      </c>
      <c r="B8861" s="53" t="s">
        <v>4289</v>
      </c>
      <c r="C8861" s="24" t="s">
        <v>28</v>
      </c>
      <c r="D8861" s="61">
        <v>5.91</v>
      </c>
      <c r="E8861" s="60">
        <v>6.13</v>
      </c>
    </row>
    <row r="8862" spans="1:5" ht="22.5" x14ac:dyDescent="0.25">
      <c r="A8862" s="22">
        <v>90459</v>
      </c>
      <c r="B8862" s="53" t="s">
        <v>4294</v>
      </c>
      <c r="C8862" s="24" t="s">
        <v>28</v>
      </c>
      <c r="D8862" s="61">
        <v>49.24</v>
      </c>
      <c r="E8862" s="60">
        <v>52.2</v>
      </c>
    </row>
    <row r="8863" spans="1:5" ht="22.5" x14ac:dyDescent="0.25">
      <c r="A8863" s="22">
        <v>90456</v>
      </c>
      <c r="B8863" s="53" t="s">
        <v>4291</v>
      </c>
      <c r="C8863" s="24" t="s">
        <v>28</v>
      </c>
      <c r="D8863" s="61">
        <v>5.52</v>
      </c>
      <c r="E8863" s="60">
        <v>5.85</v>
      </c>
    </row>
    <row r="8864" spans="1:5" ht="22.5" x14ac:dyDescent="0.25">
      <c r="A8864" s="22">
        <v>90458</v>
      </c>
      <c r="B8864" s="53" t="s">
        <v>4293</v>
      </c>
      <c r="C8864" s="24" t="s">
        <v>28</v>
      </c>
      <c r="D8864" s="61">
        <v>35.950000000000003</v>
      </c>
      <c r="E8864" s="60">
        <v>38.090000000000003</v>
      </c>
    </row>
    <row r="8865" spans="1:5" ht="22.5" x14ac:dyDescent="0.25">
      <c r="A8865" s="22">
        <v>90457</v>
      </c>
      <c r="B8865" s="53" t="s">
        <v>4292</v>
      </c>
      <c r="C8865" s="24" t="s">
        <v>28</v>
      </c>
      <c r="D8865" s="61">
        <v>12.6</v>
      </c>
      <c r="E8865" s="60">
        <v>13.35</v>
      </c>
    </row>
    <row r="8866" spans="1:5" ht="22.5" x14ac:dyDescent="0.25">
      <c r="A8866" s="22">
        <v>90447</v>
      </c>
      <c r="B8866" s="53" t="s">
        <v>4285</v>
      </c>
      <c r="C8866" s="24" t="s">
        <v>25</v>
      </c>
      <c r="D8866" s="61">
        <v>8.33</v>
      </c>
      <c r="E8866" s="60">
        <v>8.83</v>
      </c>
    </row>
    <row r="8867" spans="1:5" ht="33.75" x14ac:dyDescent="0.25">
      <c r="A8867" s="22">
        <v>91222</v>
      </c>
      <c r="B8867" s="53" t="s">
        <v>4312</v>
      </c>
      <c r="C8867" s="24" t="s">
        <v>25</v>
      </c>
      <c r="D8867" s="61">
        <v>8.9600000000000009</v>
      </c>
      <c r="E8867" s="60">
        <v>9.5</v>
      </c>
    </row>
    <row r="8868" spans="1:5" ht="33.75" x14ac:dyDescent="0.25">
      <c r="A8868" s="22">
        <v>90443</v>
      </c>
      <c r="B8868" s="53" t="s">
        <v>4281</v>
      </c>
      <c r="C8868" s="24" t="s">
        <v>25</v>
      </c>
      <c r="D8868" s="61">
        <v>8.06</v>
      </c>
      <c r="E8868" s="60">
        <v>8.5399999999999991</v>
      </c>
    </row>
    <row r="8869" spans="1:5" ht="22.5" x14ac:dyDescent="0.25">
      <c r="A8869" s="22">
        <v>104780</v>
      </c>
      <c r="B8869" s="53" t="s">
        <v>4273</v>
      </c>
      <c r="C8869" s="24" t="s">
        <v>25</v>
      </c>
      <c r="D8869" s="61">
        <v>5.35</v>
      </c>
      <c r="E8869" s="60">
        <v>5.66</v>
      </c>
    </row>
    <row r="8870" spans="1:5" ht="33.75" x14ac:dyDescent="0.25">
      <c r="A8870" s="22">
        <v>104781</v>
      </c>
      <c r="B8870" s="53" t="s">
        <v>4324</v>
      </c>
      <c r="C8870" s="24" t="s">
        <v>25</v>
      </c>
      <c r="D8870" s="61">
        <v>6.12</v>
      </c>
      <c r="E8870" s="60">
        <v>6.5</v>
      </c>
    </row>
    <row r="8871" spans="1:5" ht="33.75" x14ac:dyDescent="0.25">
      <c r="A8871" s="22">
        <v>104779</v>
      </c>
      <c r="B8871" s="53" t="s">
        <v>4323</v>
      </c>
      <c r="C8871" s="24" t="s">
        <v>25</v>
      </c>
      <c r="D8871" s="61">
        <v>5.31</v>
      </c>
      <c r="E8871" s="60">
        <v>5.61</v>
      </c>
    </row>
    <row r="8872" spans="1:5" ht="33.75" x14ac:dyDescent="0.25">
      <c r="A8872" s="22">
        <v>104787</v>
      </c>
      <c r="B8872" s="53" t="s">
        <v>4329</v>
      </c>
      <c r="C8872" s="24" t="s">
        <v>25</v>
      </c>
      <c r="D8872" s="61">
        <v>2.1</v>
      </c>
      <c r="E8872" s="60">
        <v>2.2000000000000002</v>
      </c>
    </row>
    <row r="8873" spans="1:5" ht="33.75" x14ac:dyDescent="0.25">
      <c r="A8873" s="22">
        <v>104788</v>
      </c>
      <c r="B8873" s="53" t="s">
        <v>4330</v>
      </c>
      <c r="C8873" s="24" t="s">
        <v>25</v>
      </c>
      <c r="D8873" s="61">
        <v>2.79</v>
      </c>
      <c r="E8873" s="60">
        <v>2.92</v>
      </c>
    </row>
    <row r="8874" spans="1:5" ht="33.75" x14ac:dyDescent="0.25">
      <c r="A8874" s="22">
        <v>104786</v>
      </c>
      <c r="B8874" s="53" t="s">
        <v>4328</v>
      </c>
      <c r="C8874" s="24" t="s">
        <v>25</v>
      </c>
      <c r="D8874" s="61">
        <v>1.59</v>
      </c>
      <c r="E8874" s="60">
        <v>1.66</v>
      </c>
    </row>
    <row r="8875" spans="1:5" ht="33.75" x14ac:dyDescent="0.25">
      <c r="A8875" s="22">
        <v>90445</v>
      </c>
      <c r="B8875" s="53" t="s">
        <v>4283</v>
      </c>
      <c r="C8875" s="24" t="s">
        <v>25</v>
      </c>
      <c r="D8875" s="61">
        <v>9.02</v>
      </c>
      <c r="E8875" s="60">
        <v>9.51</v>
      </c>
    </row>
    <row r="8876" spans="1:5" ht="33.75" x14ac:dyDescent="0.25">
      <c r="A8876" s="22">
        <v>90446</v>
      </c>
      <c r="B8876" s="53" t="s">
        <v>4284</v>
      </c>
      <c r="C8876" s="24" t="s">
        <v>25</v>
      </c>
      <c r="D8876" s="61">
        <v>11.99</v>
      </c>
      <c r="E8876" s="60">
        <v>12.65</v>
      </c>
    </row>
    <row r="8877" spans="1:5" ht="33.75" x14ac:dyDescent="0.25">
      <c r="A8877" s="22">
        <v>90444</v>
      </c>
      <c r="B8877" s="53" t="s">
        <v>4282</v>
      </c>
      <c r="C8877" s="24" t="s">
        <v>25</v>
      </c>
      <c r="D8877" s="61">
        <v>6.8</v>
      </c>
      <c r="E8877" s="60">
        <v>7.18</v>
      </c>
    </row>
    <row r="8878" spans="1:5" ht="33.75" x14ac:dyDescent="0.25">
      <c r="A8878" s="22">
        <v>104764</v>
      </c>
      <c r="B8878" s="53" t="s">
        <v>4264</v>
      </c>
      <c r="C8878" s="24" t="s">
        <v>25</v>
      </c>
      <c r="D8878" s="61">
        <v>22.74</v>
      </c>
      <c r="E8878" s="60">
        <v>23.27</v>
      </c>
    </row>
    <row r="8879" spans="1:5" ht="33.75" x14ac:dyDescent="0.25">
      <c r="A8879" s="22">
        <v>90460</v>
      </c>
      <c r="B8879" s="53" t="s">
        <v>4295</v>
      </c>
      <c r="C8879" s="24" t="s">
        <v>25</v>
      </c>
      <c r="D8879" s="61">
        <v>28.37</v>
      </c>
      <c r="E8879" s="60">
        <v>28.89</v>
      </c>
    </row>
    <row r="8880" spans="1:5" ht="33.75" x14ac:dyDescent="0.25">
      <c r="A8880" s="22">
        <v>90462</v>
      </c>
      <c r="B8880" s="53" t="s">
        <v>4297</v>
      </c>
      <c r="C8880" s="24" t="s">
        <v>25</v>
      </c>
      <c r="D8880" s="61">
        <v>4.96</v>
      </c>
      <c r="E8880" s="60">
        <v>5.05</v>
      </c>
    </row>
    <row r="8881" spans="1:5" ht="33.75" x14ac:dyDescent="0.25">
      <c r="A8881" s="22">
        <v>104765</v>
      </c>
      <c r="B8881" s="53" t="s">
        <v>4265</v>
      </c>
      <c r="C8881" s="24" t="s">
        <v>25</v>
      </c>
      <c r="D8881" s="61">
        <v>17.690000000000001</v>
      </c>
      <c r="E8881" s="60">
        <v>18.309999999999999</v>
      </c>
    </row>
    <row r="8882" spans="1:5" ht="33.75" x14ac:dyDescent="0.25">
      <c r="A8882" s="22">
        <v>90461</v>
      </c>
      <c r="B8882" s="53" t="s">
        <v>4296</v>
      </c>
      <c r="C8882" s="24" t="s">
        <v>25</v>
      </c>
      <c r="D8882" s="61">
        <v>20.54</v>
      </c>
      <c r="E8882" s="60">
        <v>21.14</v>
      </c>
    </row>
    <row r="8883" spans="1:5" ht="33.75" x14ac:dyDescent="0.25">
      <c r="A8883" s="22">
        <v>90463</v>
      </c>
      <c r="B8883" s="53" t="s">
        <v>4298</v>
      </c>
      <c r="C8883" s="24" t="s">
        <v>25</v>
      </c>
      <c r="D8883" s="61">
        <v>4.08</v>
      </c>
      <c r="E8883" s="60">
        <v>4.1900000000000004</v>
      </c>
    </row>
    <row r="8884" spans="1:5" ht="33.75" x14ac:dyDescent="0.25">
      <c r="A8884" s="22">
        <v>96560</v>
      </c>
      <c r="B8884" s="53" t="s">
        <v>4314</v>
      </c>
      <c r="C8884" s="24" t="s">
        <v>19</v>
      </c>
      <c r="D8884" s="61">
        <v>35.72</v>
      </c>
      <c r="E8884" s="60">
        <v>36.69</v>
      </c>
    </row>
    <row r="8885" spans="1:5" ht="33.75" x14ac:dyDescent="0.25">
      <c r="A8885" s="22">
        <v>96559</v>
      </c>
      <c r="B8885" s="53" t="s">
        <v>4313</v>
      </c>
      <c r="C8885" s="24" t="s">
        <v>19</v>
      </c>
      <c r="D8885" s="61">
        <v>39.15</v>
      </c>
      <c r="E8885" s="60">
        <v>39.82</v>
      </c>
    </row>
    <row r="8886" spans="1:5" ht="45" x14ac:dyDescent="0.25">
      <c r="A8886" s="22">
        <v>96562</v>
      </c>
      <c r="B8886" s="53" t="s">
        <v>4315</v>
      </c>
      <c r="C8886" s="24" t="s">
        <v>25</v>
      </c>
      <c r="D8886" s="61">
        <v>55.43</v>
      </c>
      <c r="E8886" s="60">
        <v>56.97</v>
      </c>
    </row>
    <row r="8887" spans="1:5" ht="45" x14ac:dyDescent="0.25">
      <c r="A8887" s="22">
        <v>96563</v>
      </c>
      <c r="B8887" s="53" t="s">
        <v>4316</v>
      </c>
      <c r="C8887" s="24" t="s">
        <v>25</v>
      </c>
      <c r="D8887" s="61">
        <v>62.15</v>
      </c>
      <c r="E8887" s="60">
        <v>63.69</v>
      </c>
    </row>
    <row r="8888" spans="1:5" ht="22.5" x14ac:dyDescent="0.25">
      <c r="A8888" s="22">
        <v>102469</v>
      </c>
      <c r="B8888" s="53" t="s">
        <v>7126</v>
      </c>
      <c r="C8888" s="24" t="s">
        <v>19</v>
      </c>
      <c r="D8888" s="61">
        <v>0</v>
      </c>
      <c r="E8888" s="60">
        <v>0</v>
      </c>
    </row>
    <row r="8889" spans="1:5" ht="22.5" x14ac:dyDescent="0.25">
      <c r="A8889" s="22">
        <v>104388</v>
      </c>
      <c r="B8889" s="53" t="s">
        <v>7127</v>
      </c>
      <c r="C8889" s="24" t="s">
        <v>19</v>
      </c>
      <c r="D8889" s="61">
        <v>0</v>
      </c>
      <c r="E8889" s="60">
        <v>0</v>
      </c>
    </row>
    <row r="8890" spans="1:5" ht="33.75" x14ac:dyDescent="0.25">
      <c r="A8890" s="22">
        <v>104387</v>
      </c>
      <c r="B8890" s="53" t="s">
        <v>7128</v>
      </c>
      <c r="C8890" s="24" t="s">
        <v>29</v>
      </c>
      <c r="D8890" s="61">
        <v>0</v>
      </c>
      <c r="E8890" s="60">
        <v>0</v>
      </c>
    </row>
    <row r="8891" spans="1:5" ht="33.75" x14ac:dyDescent="0.25">
      <c r="A8891" s="22">
        <v>104364</v>
      </c>
      <c r="B8891" s="53" t="s">
        <v>7129</v>
      </c>
      <c r="C8891" s="24" t="s">
        <v>29</v>
      </c>
      <c r="D8891" s="61">
        <v>0</v>
      </c>
      <c r="E8891" s="60">
        <v>0</v>
      </c>
    </row>
    <row r="8892" spans="1:5" ht="22.5" x14ac:dyDescent="0.25">
      <c r="A8892" s="22">
        <v>102097</v>
      </c>
      <c r="B8892" s="53" t="s">
        <v>7130</v>
      </c>
      <c r="C8892" s="24" t="s">
        <v>29</v>
      </c>
      <c r="D8892" s="61">
        <v>0</v>
      </c>
      <c r="E8892" s="60">
        <v>0</v>
      </c>
    </row>
    <row r="8893" spans="1:5" ht="22.5" x14ac:dyDescent="0.25">
      <c r="A8893" s="22">
        <v>104365</v>
      </c>
      <c r="B8893" s="53" t="s">
        <v>7131</v>
      </c>
      <c r="C8893" s="24" t="s">
        <v>29</v>
      </c>
      <c r="D8893" s="61">
        <v>0</v>
      </c>
      <c r="E8893" s="60">
        <v>0</v>
      </c>
    </row>
    <row r="8894" spans="1:5" ht="45" x14ac:dyDescent="0.25">
      <c r="A8894" s="22">
        <v>101870</v>
      </c>
      <c r="B8894" s="53" t="s">
        <v>2564</v>
      </c>
      <c r="C8894" s="24" t="s">
        <v>19</v>
      </c>
      <c r="D8894" s="61">
        <v>44.21</v>
      </c>
      <c r="E8894" s="60">
        <v>46.27</v>
      </c>
    </row>
    <row r="8895" spans="1:5" ht="45" x14ac:dyDescent="0.25">
      <c r="A8895" s="22">
        <v>101866</v>
      </c>
      <c r="B8895" s="53" t="s">
        <v>12892</v>
      </c>
      <c r="C8895" s="24" t="s">
        <v>19</v>
      </c>
      <c r="D8895" s="61">
        <v>37.93</v>
      </c>
      <c r="E8895" s="60">
        <v>39.619999999999997</v>
      </c>
    </row>
    <row r="8896" spans="1:5" ht="45" x14ac:dyDescent="0.25">
      <c r="A8896" s="22">
        <v>101867</v>
      </c>
      <c r="B8896" s="53" t="s">
        <v>2561</v>
      </c>
      <c r="C8896" s="24" t="s">
        <v>19</v>
      </c>
      <c r="D8896" s="61">
        <v>42.76</v>
      </c>
      <c r="E8896" s="60">
        <v>44.73</v>
      </c>
    </row>
    <row r="8897" spans="1:5" ht="45" x14ac:dyDescent="0.25">
      <c r="A8897" s="22">
        <v>101868</v>
      </c>
      <c r="B8897" s="53" t="s">
        <v>2562</v>
      </c>
      <c r="C8897" s="24" t="s">
        <v>19</v>
      </c>
      <c r="D8897" s="61">
        <v>34.56</v>
      </c>
      <c r="E8897" s="60">
        <v>36.07</v>
      </c>
    </row>
    <row r="8898" spans="1:5" ht="45" x14ac:dyDescent="0.25">
      <c r="A8898" s="22">
        <v>101869</v>
      </c>
      <c r="B8898" s="53" t="s">
        <v>2563</v>
      </c>
      <c r="C8898" s="24" t="s">
        <v>19</v>
      </c>
      <c r="D8898" s="61">
        <v>39.39</v>
      </c>
      <c r="E8898" s="60">
        <v>41.17</v>
      </c>
    </row>
    <row r="8899" spans="1:5" ht="33.75" x14ac:dyDescent="0.25">
      <c r="A8899" s="22">
        <v>101856</v>
      </c>
      <c r="B8899" s="53" t="s">
        <v>2552</v>
      </c>
      <c r="C8899" s="24" t="s">
        <v>19</v>
      </c>
      <c r="D8899" s="61">
        <v>31.58</v>
      </c>
      <c r="E8899" s="60">
        <v>32.93</v>
      </c>
    </row>
    <row r="8900" spans="1:5" ht="45" x14ac:dyDescent="0.25">
      <c r="A8900" s="22">
        <v>101865</v>
      </c>
      <c r="B8900" s="53" t="s">
        <v>2560</v>
      </c>
      <c r="C8900" s="24" t="s">
        <v>19</v>
      </c>
      <c r="D8900" s="61">
        <v>42.26</v>
      </c>
      <c r="E8900" s="60">
        <v>44.21</v>
      </c>
    </row>
    <row r="8901" spans="1:5" ht="45" x14ac:dyDescent="0.25">
      <c r="A8901" s="22">
        <v>101861</v>
      </c>
      <c r="B8901" s="53" t="s">
        <v>12893</v>
      </c>
      <c r="C8901" s="24" t="s">
        <v>19</v>
      </c>
      <c r="D8901" s="61">
        <v>37.69</v>
      </c>
      <c r="E8901" s="60">
        <v>39.369999999999997</v>
      </c>
    </row>
    <row r="8902" spans="1:5" ht="45" x14ac:dyDescent="0.25">
      <c r="A8902" s="22">
        <v>101862</v>
      </c>
      <c r="B8902" s="53" t="s">
        <v>2557</v>
      </c>
      <c r="C8902" s="24" t="s">
        <v>19</v>
      </c>
      <c r="D8902" s="61">
        <v>40.83</v>
      </c>
      <c r="E8902" s="60">
        <v>42.69</v>
      </c>
    </row>
    <row r="8903" spans="1:5" ht="45" x14ac:dyDescent="0.25">
      <c r="A8903" s="22">
        <v>101863</v>
      </c>
      <c r="B8903" s="53" t="s">
        <v>2558</v>
      </c>
      <c r="C8903" s="24" t="s">
        <v>19</v>
      </c>
      <c r="D8903" s="61">
        <v>32.61</v>
      </c>
      <c r="E8903" s="60">
        <v>34</v>
      </c>
    </row>
    <row r="8904" spans="1:5" ht="45" x14ac:dyDescent="0.25">
      <c r="A8904" s="22">
        <v>101864</v>
      </c>
      <c r="B8904" s="53" t="s">
        <v>2559</v>
      </c>
      <c r="C8904" s="24" t="s">
        <v>19</v>
      </c>
      <c r="D8904" s="61">
        <v>37.46</v>
      </c>
      <c r="E8904" s="60">
        <v>39.119999999999997</v>
      </c>
    </row>
    <row r="8905" spans="1:5" ht="45" x14ac:dyDescent="0.25">
      <c r="A8905" s="22">
        <v>101860</v>
      </c>
      <c r="B8905" s="53" t="s">
        <v>2556</v>
      </c>
      <c r="C8905" s="24" t="s">
        <v>19</v>
      </c>
      <c r="D8905" s="61">
        <v>40.090000000000003</v>
      </c>
      <c r="E8905" s="60">
        <v>41.91</v>
      </c>
    </row>
    <row r="8906" spans="1:5" ht="45" x14ac:dyDescent="0.25">
      <c r="A8906" s="22">
        <v>101857</v>
      </c>
      <c r="B8906" s="53" t="s">
        <v>2553</v>
      </c>
      <c r="C8906" s="24" t="s">
        <v>19</v>
      </c>
      <c r="D8906" s="61">
        <v>38.74</v>
      </c>
      <c r="E8906" s="60">
        <v>40.479999999999997</v>
      </c>
    </row>
    <row r="8907" spans="1:5" ht="45" x14ac:dyDescent="0.25">
      <c r="A8907" s="22">
        <v>101858</v>
      </c>
      <c r="B8907" s="53" t="s">
        <v>2554</v>
      </c>
      <c r="C8907" s="24" t="s">
        <v>19</v>
      </c>
      <c r="D8907" s="61">
        <v>32.19</v>
      </c>
      <c r="E8907" s="60">
        <v>33.56</v>
      </c>
    </row>
    <row r="8908" spans="1:5" ht="45" x14ac:dyDescent="0.25">
      <c r="A8908" s="22">
        <v>101859</v>
      </c>
      <c r="B8908" s="53" t="s">
        <v>2555</v>
      </c>
      <c r="C8908" s="24" t="s">
        <v>19</v>
      </c>
      <c r="D8908" s="61">
        <v>35.26</v>
      </c>
      <c r="E8908" s="60">
        <v>36.799999999999997</v>
      </c>
    </row>
    <row r="8909" spans="1:5" ht="33.75" x14ac:dyDescent="0.25">
      <c r="A8909" s="22">
        <v>101852</v>
      </c>
      <c r="B8909" s="53" t="s">
        <v>2550</v>
      </c>
      <c r="C8909" s="24" t="s">
        <v>19</v>
      </c>
      <c r="D8909" s="61">
        <v>82.89</v>
      </c>
      <c r="E8909" s="60">
        <v>85.54</v>
      </c>
    </row>
    <row r="8910" spans="1:5" ht="45" x14ac:dyDescent="0.25">
      <c r="A8910" s="22">
        <v>104385</v>
      </c>
      <c r="B8910" s="53" t="s">
        <v>7132</v>
      </c>
      <c r="C8910" s="24" t="s">
        <v>19</v>
      </c>
      <c r="D8910" s="61">
        <v>0</v>
      </c>
      <c r="E8910" s="60">
        <v>0</v>
      </c>
    </row>
    <row r="8911" spans="1:5" ht="33.75" x14ac:dyDescent="0.25">
      <c r="A8911" s="22">
        <v>101850</v>
      </c>
      <c r="B8911" s="53" t="s">
        <v>2549</v>
      </c>
      <c r="C8911" s="24" t="s">
        <v>19</v>
      </c>
      <c r="D8911" s="61">
        <v>66.989999999999995</v>
      </c>
      <c r="E8911" s="60">
        <v>69.3</v>
      </c>
    </row>
    <row r="8912" spans="1:5" ht="33.75" x14ac:dyDescent="0.25">
      <c r="A8912" s="22">
        <v>101855</v>
      </c>
      <c r="B8912" s="53" t="s">
        <v>2551</v>
      </c>
      <c r="C8912" s="24" t="s">
        <v>19</v>
      </c>
      <c r="D8912" s="61">
        <v>88.72</v>
      </c>
      <c r="E8912" s="60">
        <v>91.04</v>
      </c>
    </row>
    <row r="8913" spans="1:5" ht="45" x14ac:dyDescent="0.25">
      <c r="A8913" s="22">
        <v>104386</v>
      </c>
      <c r="B8913" s="53" t="s">
        <v>7133</v>
      </c>
      <c r="C8913" s="24" t="s">
        <v>19</v>
      </c>
      <c r="D8913" s="61">
        <v>0</v>
      </c>
      <c r="E8913" s="60">
        <v>0</v>
      </c>
    </row>
    <row r="8914" spans="1:5" ht="33.75" x14ac:dyDescent="0.25">
      <c r="A8914" s="22">
        <v>101853</v>
      </c>
      <c r="B8914" s="53" t="s">
        <v>12894</v>
      </c>
      <c r="C8914" s="24" t="s">
        <v>19</v>
      </c>
      <c r="D8914" s="61">
        <v>60.46</v>
      </c>
      <c r="E8914" s="60">
        <v>62.33</v>
      </c>
    </row>
    <row r="8915" spans="1:5" ht="33.75" x14ac:dyDescent="0.25">
      <c r="A8915" s="22">
        <v>101849</v>
      </c>
      <c r="B8915" s="53" t="s">
        <v>2548</v>
      </c>
      <c r="C8915" s="24" t="s">
        <v>29</v>
      </c>
      <c r="D8915" s="61">
        <v>199.61</v>
      </c>
      <c r="E8915" s="60">
        <v>200.39</v>
      </c>
    </row>
    <row r="8916" spans="1:5" ht="33.75" x14ac:dyDescent="0.25">
      <c r="A8916" s="22">
        <v>101841</v>
      </c>
      <c r="B8916" s="53" t="s">
        <v>2540</v>
      </c>
      <c r="C8916" s="24" t="s">
        <v>29</v>
      </c>
      <c r="D8916" s="61">
        <v>115.44</v>
      </c>
      <c r="E8916" s="60">
        <v>116.02</v>
      </c>
    </row>
    <row r="8917" spans="1:5" ht="33.75" x14ac:dyDescent="0.25">
      <c r="A8917" s="22">
        <v>101843</v>
      </c>
      <c r="B8917" s="53" t="s">
        <v>2542</v>
      </c>
      <c r="C8917" s="24" t="s">
        <v>29</v>
      </c>
      <c r="D8917" s="61">
        <v>189.99</v>
      </c>
      <c r="E8917" s="60">
        <v>190.57</v>
      </c>
    </row>
    <row r="8918" spans="1:5" ht="33.75" x14ac:dyDescent="0.25">
      <c r="A8918" s="22">
        <v>101844</v>
      </c>
      <c r="B8918" s="53" t="s">
        <v>2543</v>
      </c>
      <c r="C8918" s="24" t="s">
        <v>29</v>
      </c>
      <c r="D8918" s="61">
        <v>224.86</v>
      </c>
      <c r="E8918" s="60">
        <v>225.44</v>
      </c>
    </row>
    <row r="8919" spans="1:5" ht="33.75" x14ac:dyDescent="0.25">
      <c r="A8919" s="22">
        <v>101845</v>
      </c>
      <c r="B8919" s="53" t="s">
        <v>2544</v>
      </c>
      <c r="C8919" s="24" t="s">
        <v>29</v>
      </c>
      <c r="D8919" s="61">
        <v>259.25</v>
      </c>
      <c r="E8919" s="60">
        <v>259.83</v>
      </c>
    </row>
    <row r="8920" spans="1:5" ht="33.75" x14ac:dyDescent="0.25">
      <c r="A8920" s="22">
        <v>101842</v>
      </c>
      <c r="B8920" s="53" t="s">
        <v>2541</v>
      </c>
      <c r="C8920" s="24" t="s">
        <v>29</v>
      </c>
      <c r="D8920" s="61">
        <v>100.54</v>
      </c>
      <c r="E8920" s="60">
        <v>101.12</v>
      </c>
    </row>
    <row r="8921" spans="1:5" ht="33.75" x14ac:dyDescent="0.25">
      <c r="A8921" s="22">
        <v>101846</v>
      </c>
      <c r="B8921" s="53" t="s">
        <v>2545</v>
      </c>
      <c r="C8921" s="24" t="s">
        <v>29</v>
      </c>
      <c r="D8921" s="61">
        <v>175.69</v>
      </c>
      <c r="E8921" s="60">
        <v>176.27</v>
      </c>
    </row>
    <row r="8922" spans="1:5" ht="33.75" x14ac:dyDescent="0.25">
      <c r="A8922" s="22">
        <v>101847</v>
      </c>
      <c r="B8922" s="53" t="s">
        <v>2546</v>
      </c>
      <c r="C8922" s="24" t="s">
        <v>29</v>
      </c>
      <c r="D8922" s="61">
        <v>210.85</v>
      </c>
      <c r="E8922" s="60">
        <v>211.43</v>
      </c>
    </row>
    <row r="8923" spans="1:5" ht="33.75" x14ac:dyDescent="0.25">
      <c r="A8923" s="22">
        <v>101848</v>
      </c>
      <c r="B8923" s="53" t="s">
        <v>2547</v>
      </c>
      <c r="C8923" s="24" t="s">
        <v>29</v>
      </c>
      <c r="D8923" s="61">
        <v>245.55</v>
      </c>
      <c r="E8923" s="60">
        <v>246.13</v>
      </c>
    </row>
    <row r="8924" spans="1:5" ht="33.75" x14ac:dyDescent="0.25">
      <c r="A8924" s="22">
        <v>101839</v>
      </c>
      <c r="B8924" s="53" t="s">
        <v>2538</v>
      </c>
      <c r="C8924" s="24" t="s">
        <v>29</v>
      </c>
      <c r="D8924" s="61">
        <v>140.81</v>
      </c>
      <c r="E8924" s="60">
        <v>141.38999999999999</v>
      </c>
    </row>
    <row r="8925" spans="1:5" ht="33.75" x14ac:dyDescent="0.25">
      <c r="A8925" s="22">
        <v>101840</v>
      </c>
      <c r="B8925" s="53" t="s">
        <v>2539</v>
      </c>
      <c r="C8925" s="24" t="s">
        <v>29</v>
      </c>
      <c r="D8925" s="61">
        <v>223.05</v>
      </c>
      <c r="E8925" s="60">
        <v>224.91</v>
      </c>
    </row>
    <row r="8926" spans="1:5" ht="33.75" x14ac:dyDescent="0.25">
      <c r="A8926" s="22">
        <v>101837</v>
      </c>
      <c r="B8926" s="53" t="s">
        <v>2536</v>
      </c>
      <c r="C8926" s="24" t="s">
        <v>29</v>
      </c>
      <c r="D8926" s="61">
        <v>66.489999999999995</v>
      </c>
      <c r="E8926" s="60">
        <v>67.069999999999993</v>
      </c>
    </row>
    <row r="8927" spans="1:5" ht="33.75" x14ac:dyDescent="0.25">
      <c r="A8927" s="22">
        <v>101838</v>
      </c>
      <c r="B8927" s="53" t="s">
        <v>2537</v>
      </c>
      <c r="C8927" s="24" t="s">
        <v>29</v>
      </c>
      <c r="D8927" s="61">
        <v>104.16</v>
      </c>
      <c r="E8927" s="60">
        <v>104.74</v>
      </c>
    </row>
    <row r="8928" spans="1:5" ht="33.75" x14ac:dyDescent="0.25">
      <c r="A8928" s="22">
        <v>101836</v>
      </c>
      <c r="B8928" s="53" t="s">
        <v>2535</v>
      </c>
      <c r="C8928" s="24" t="s">
        <v>29</v>
      </c>
      <c r="D8928" s="61">
        <v>26.03</v>
      </c>
      <c r="E8928" s="60">
        <v>26.61</v>
      </c>
    </row>
    <row r="8929" spans="1:5" ht="33.75" x14ac:dyDescent="0.25">
      <c r="A8929" s="22">
        <v>101835</v>
      </c>
      <c r="B8929" s="53" t="s">
        <v>2534</v>
      </c>
      <c r="C8929" s="24" t="s">
        <v>29</v>
      </c>
      <c r="D8929" s="61">
        <v>298.48</v>
      </c>
      <c r="E8929" s="60">
        <v>305.55</v>
      </c>
    </row>
    <row r="8930" spans="1:5" ht="33.75" x14ac:dyDescent="0.25">
      <c r="A8930" s="22">
        <v>101827</v>
      </c>
      <c r="B8930" s="53" t="s">
        <v>2526</v>
      </c>
      <c r="C8930" s="24" t="s">
        <v>29</v>
      </c>
      <c r="D8930" s="61">
        <v>214.31</v>
      </c>
      <c r="E8930" s="60">
        <v>221.18</v>
      </c>
    </row>
    <row r="8931" spans="1:5" ht="33.75" x14ac:dyDescent="0.25">
      <c r="A8931" s="22">
        <v>101829</v>
      </c>
      <c r="B8931" s="53" t="s">
        <v>2528</v>
      </c>
      <c r="C8931" s="24" t="s">
        <v>29</v>
      </c>
      <c r="D8931" s="61">
        <v>288.86</v>
      </c>
      <c r="E8931" s="60">
        <v>295.73</v>
      </c>
    </row>
    <row r="8932" spans="1:5" ht="33.75" x14ac:dyDescent="0.25">
      <c r="A8932" s="22">
        <v>101830</v>
      </c>
      <c r="B8932" s="53" t="s">
        <v>2529</v>
      </c>
      <c r="C8932" s="24" t="s">
        <v>29</v>
      </c>
      <c r="D8932" s="61">
        <v>323.73</v>
      </c>
      <c r="E8932" s="60">
        <v>330.6</v>
      </c>
    </row>
    <row r="8933" spans="1:5" ht="33.75" x14ac:dyDescent="0.25">
      <c r="A8933" s="22">
        <v>101831</v>
      </c>
      <c r="B8933" s="53" t="s">
        <v>2530</v>
      </c>
      <c r="C8933" s="24" t="s">
        <v>29</v>
      </c>
      <c r="D8933" s="61">
        <v>358.12</v>
      </c>
      <c r="E8933" s="60">
        <v>364.99</v>
      </c>
    </row>
    <row r="8934" spans="1:5" ht="33.75" x14ac:dyDescent="0.25">
      <c r="A8934" s="22">
        <v>101828</v>
      </c>
      <c r="B8934" s="53" t="s">
        <v>2527</v>
      </c>
      <c r="C8934" s="24" t="s">
        <v>29</v>
      </c>
      <c r="D8934" s="61">
        <v>199.41</v>
      </c>
      <c r="E8934" s="60">
        <v>206.28</v>
      </c>
    </row>
    <row r="8935" spans="1:5" ht="33.75" x14ac:dyDescent="0.25">
      <c r="A8935" s="22">
        <v>101832</v>
      </c>
      <c r="B8935" s="53" t="s">
        <v>2531</v>
      </c>
      <c r="C8935" s="24" t="s">
        <v>29</v>
      </c>
      <c r="D8935" s="61">
        <v>274.56</v>
      </c>
      <c r="E8935" s="60">
        <v>281.43</v>
      </c>
    </row>
    <row r="8936" spans="1:5" ht="33.75" x14ac:dyDescent="0.25">
      <c r="A8936" s="22">
        <v>101833</v>
      </c>
      <c r="B8936" s="53" t="s">
        <v>2532</v>
      </c>
      <c r="C8936" s="24" t="s">
        <v>29</v>
      </c>
      <c r="D8936" s="61">
        <v>309.72000000000003</v>
      </c>
      <c r="E8936" s="60">
        <v>316.58999999999997</v>
      </c>
    </row>
    <row r="8937" spans="1:5" ht="33.75" x14ac:dyDescent="0.25">
      <c r="A8937" s="22">
        <v>101834</v>
      </c>
      <c r="B8937" s="53" t="s">
        <v>2533</v>
      </c>
      <c r="C8937" s="24" t="s">
        <v>29</v>
      </c>
      <c r="D8937" s="61">
        <v>344.42</v>
      </c>
      <c r="E8937" s="60">
        <v>351.29</v>
      </c>
    </row>
    <row r="8938" spans="1:5" ht="33.75" x14ac:dyDescent="0.25">
      <c r="A8938" s="22">
        <v>101825</v>
      </c>
      <c r="B8938" s="53" t="s">
        <v>2524</v>
      </c>
      <c r="C8938" s="24" t="s">
        <v>29</v>
      </c>
      <c r="D8938" s="61">
        <v>239.69</v>
      </c>
      <c r="E8938" s="60">
        <v>246.56</v>
      </c>
    </row>
    <row r="8939" spans="1:5" ht="33.75" x14ac:dyDescent="0.25">
      <c r="A8939" s="22">
        <v>101826</v>
      </c>
      <c r="B8939" s="53" t="s">
        <v>2525</v>
      </c>
      <c r="C8939" s="24" t="s">
        <v>29</v>
      </c>
      <c r="D8939" s="61">
        <v>275.87</v>
      </c>
      <c r="E8939" s="60">
        <v>282.74</v>
      </c>
    </row>
    <row r="8940" spans="1:5" ht="33.75" x14ac:dyDescent="0.25">
      <c r="A8940" s="22">
        <v>101823</v>
      </c>
      <c r="B8940" s="53" t="s">
        <v>2522</v>
      </c>
      <c r="C8940" s="24" t="s">
        <v>29</v>
      </c>
      <c r="D8940" s="61">
        <v>165.36</v>
      </c>
      <c r="E8940" s="60">
        <v>172.23</v>
      </c>
    </row>
    <row r="8941" spans="1:5" ht="33.75" x14ac:dyDescent="0.25">
      <c r="A8941" s="22">
        <v>101824</v>
      </c>
      <c r="B8941" s="53" t="s">
        <v>2523</v>
      </c>
      <c r="C8941" s="24" t="s">
        <v>29</v>
      </c>
      <c r="D8941" s="61">
        <v>203.03</v>
      </c>
      <c r="E8941" s="60">
        <v>209.9</v>
      </c>
    </row>
    <row r="8942" spans="1:5" ht="33.75" x14ac:dyDescent="0.25">
      <c r="A8942" s="22">
        <v>101822</v>
      </c>
      <c r="B8942" s="53" t="s">
        <v>2521</v>
      </c>
      <c r="C8942" s="24" t="s">
        <v>29</v>
      </c>
      <c r="D8942" s="61">
        <v>124.9</v>
      </c>
      <c r="E8942" s="60">
        <v>131.77000000000001</v>
      </c>
    </row>
    <row r="8943" spans="1:5" ht="45" x14ac:dyDescent="0.25">
      <c r="A8943" s="22">
        <v>101819</v>
      </c>
      <c r="B8943" s="53" t="s">
        <v>2519</v>
      </c>
      <c r="C8943" s="24" t="s">
        <v>19</v>
      </c>
      <c r="D8943" s="61">
        <v>73.08</v>
      </c>
      <c r="E8943" s="60">
        <v>75.58</v>
      </c>
    </row>
    <row r="8944" spans="1:5" ht="56.25" x14ac:dyDescent="0.25">
      <c r="A8944" s="22">
        <v>104370</v>
      </c>
      <c r="B8944" s="53" t="s">
        <v>7134</v>
      </c>
      <c r="C8944" s="24" t="s">
        <v>19</v>
      </c>
      <c r="D8944" s="61">
        <v>0</v>
      </c>
      <c r="E8944" s="60">
        <v>0</v>
      </c>
    </row>
    <row r="8945" spans="1:5" ht="45" x14ac:dyDescent="0.25">
      <c r="A8945" s="22">
        <v>101817</v>
      </c>
      <c r="B8945" s="53" t="s">
        <v>2518</v>
      </c>
      <c r="C8945" s="24" t="s">
        <v>19</v>
      </c>
      <c r="D8945" s="61">
        <v>57.57</v>
      </c>
      <c r="E8945" s="60">
        <v>59.73</v>
      </c>
    </row>
    <row r="8946" spans="1:5" ht="45" x14ac:dyDescent="0.25">
      <c r="A8946" s="22">
        <v>101816</v>
      </c>
      <c r="B8946" s="53" t="s">
        <v>2517</v>
      </c>
      <c r="C8946" s="24" t="s">
        <v>19</v>
      </c>
      <c r="D8946" s="61">
        <v>80.959999999999994</v>
      </c>
      <c r="E8946" s="60">
        <v>83.18</v>
      </c>
    </row>
    <row r="8947" spans="1:5" ht="56.25" x14ac:dyDescent="0.25">
      <c r="A8947" s="22">
        <v>104369</v>
      </c>
      <c r="B8947" s="53" t="s">
        <v>7135</v>
      </c>
      <c r="C8947" s="24" t="s">
        <v>19</v>
      </c>
      <c r="D8947" s="61">
        <v>0</v>
      </c>
      <c r="E8947" s="60">
        <v>0</v>
      </c>
    </row>
    <row r="8948" spans="1:5" ht="45" x14ac:dyDescent="0.25">
      <c r="A8948" s="22">
        <v>101820</v>
      </c>
      <c r="B8948" s="53" t="s">
        <v>2520</v>
      </c>
      <c r="C8948" s="24" t="s">
        <v>19</v>
      </c>
      <c r="D8948" s="61">
        <v>47.97</v>
      </c>
      <c r="E8948" s="60">
        <v>50.19</v>
      </c>
    </row>
    <row r="8949" spans="1:5" ht="45" x14ac:dyDescent="0.25">
      <c r="A8949" s="22">
        <v>102988</v>
      </c>
      <c r="B8949" s="53" t="s">
        <v>2566</v>
      </c>
      <c r="C8949" s="24" t="s">
        <v>19</v>
      </c>
      <c r="D8949" s="61">
        <v>62.78</v>
      </c>
      <c r="E8949" s="60">
        <v>65.81</v>
      </c>
    </row>
    <row r="8950" spans="1:5" ht="45" x14ac:dyDescent="0.25">
      <c r="A8950" s="22">
        <v>101814</v>
      </c>
      <c r="B8950" s="53" t="s">
        <v>2516</v>
      </c>
      <c r="C8950" s="24" t="s">
        <v>19</v>
      </c>
      <c r="D8950" s="61">
        <v>52.97</v>
      </c>
      <c r="E8950" s="60">
        <v>54.75</v>
      </c>
    </row>
    <row r="8951" spans="1:5" ht="33.75" x14ac:dyDescent="0.25">
      <c r="A8951" s="22">
        <v>102098</v>
      </c>
      <c r="B8951" s="53" t="s">
        <v>2565</v>
      </c>
      <c r="C8951" s="24" t="s">
        <v>29</v>
      </c>
      <c r="D8951" s="61">
        <v>2753.6</v>
      </c>
      <c r="E8951" s="60">
        <v>2770.98</v>
      </c>
    </row>
    <row r="8952" spans="1:5" ht="33.75" x14ac:dyDescent="0.25">
      <c r="A8952" s="22">
        <v>104366</v>
      </c>
      <c r="B8952" s="53" t="s">
        <v>7136</v>
      </c>
      <c r="C8952" s="24" t="s">
        <v>29</v>
      </c>
      <c r="D8952" s="61">
        <v>0</v>
      </c>
      <c r="E8952" s="60">
        <v>0</v>
      </c>
    </row>
    <row r="8953" spans="1:5" ht="33.75" x14ac:dyDescent="0.25">
      <c r="A8953" s="22">
        <v>102099</v>
      </c>
      <c r="B8953" s="53" t="s">
        <v>7137</v>
      </c>
      <c r="C8953" s="24" t="s">
        <v>29</v>
      </c>
      <c r="D8953" s="61">
        <v>0</v>
      </c>
      <c r="E8953" s="60">
        <v>0</v>
      </c>
    </row>
    <row r="8954" spans="1:5" ht="33.75" x14ac:dyDescent="0.25">
      <c r="A8954" s="22">
        <v>104367</v>
      </c>
      <c r="B8954" s="53" t="s">
        <v>7138</v>
      </c>
      <c r="C8954" s="24" t="s">
        <v>29</v>
      </c>
      <c r="D8954" s="61">
        <v>0</v>
      </c>
      <c r="E8954" s="60">
        <v>0</v>
      </c>
    </row>
    <row r="8955" spans="1:5" ht="33.75" x14ac:dyDescent="0.25">
      <c r="A8955" s="22">
        <v>92994</v>
      </c>
      <c r="B8955" s="53" t="s">
        <v>1475</v>
      </c>
      <c r="C8955" s="24" t="s">
        <v>25</v>
      </c>
      <c r="D8955" s="61">
        <v>137.75</v>
      </c>
      <c r="E8955" s="60">
        <v>138.19999999999999</v>
      </c>
    </row>
    <row r="8956" spans="1:5" ht="33.75" x14ac:dyDescent="0.25">
      <c r="A8956" s="22">
        <v>92996</v>
      </c>
      <c r="B8956" s="53" t="s">
        <v>1476</v>
      </c>
      <c r="C8956" s="24" t="s">
        <v>25</v>
      </c>
      <c r="D8956" s="61">
        <v>166.66</v>
      </c>
      <c r="E8956" s="60">
        <v>167.18</v>
      </c>
    </row>
    <row r="8957" spans="1:5" ht="33.75" x14ac:dyDescent="0.25">
      <c r="A8957" s="22">
        <v>92998</v>
      </c>
      <c r="B8957" s="53" t="s">
        <v>1477</v>
      </c>
      <c r="C8957" s="24" t="s">
        <v>25</v>
      </c>
      <c r="D8957" s="61">
        <v>204.25</v>
      </c>
      <c r="E8957" s="60">
        <v>204.89</v>
      </c>
    </row>
    <row r="8958" spans="1:5" ht="33.75" x14ac:dyDescent="0.25">
      <c r="A8958" s="22">
        <v>93000</v>
      </c>
      <c r="B8958" s="53" t="s">
        <v>1478</v>
      </c>
      <c r="C8958" s="24" t="s">
        <v>25</v>
      </c>
      <c r="D8958" s="61">
        <v>270.45999999999998</v>
      </c>
      <c r="E8958" s="60">
        <v>271.24</v>
      </c>
    </row>
    <row r="8959" spans="1:5" ht="33.75" x14ac:dyDescent="0.25">
      <c r="A8959" s="22">
        <v>92984</v>
      </c>
      <c r="B8959" s="53" t="s">
        <v>1470</v>
      </c>
      <c r="C8959" s="24" t="s">
        <v>25</v>
      </c>
      <c r="D8959" s="61">
        <v>29.46</v>
      </c>
      <c r="E8959" s="60">
        <v>29.65</v>
      </c>
    </row>
    <row r="8960" spans="1:5" ht="33.75" x14ac:dyDescent="0.25">
      <c r="A8960" s="22">
        <v>93002</v>
      </c>
      <c r="B8960" s="53" t="s">
        <v>1479</v>
      </c>
      <c r="C8960" s="24" t="s">
        <v>25</v>
      </c>
      <c r="D8960" s="61">
        <v>349.76</v>
      </c>
      <c r="E8960" s="60">
        <v>350.7</v>
      </c>
    </row>
    <row r="8961" spans="1:5" ht="33.75" x14ac:dyDescent="0.25">
      <c r="A8961" s="22">
        <v>92986</v>
      </c>
      <c r="B8961" s="53" t="s">
        <v>1471</v>
      </c>
      <c r="C8961" s="24" t="s">
        <v>25</v>
      </c>
      <c r="D8961" s="61">
        <v>40.75</v>
      </c>
      <c r="E8961" s="60">
        <v>40.98</v>
      </c>
    </row>
    <row r="8962" spans="1:5" ht="33.75" x14ac:dyDescent="0.25">
      <c r="A8962" s="22">
        <v>92988</v>
      </c>
      <c r="B8962" s="53" t="s">
        <v>1472</v>
      </c>
      <c r="C8962" s="24" t="s">
        <v>25</v>
      </c>
      <c r="D8962" s="61">
        <v>59.18</v>
      </c>
      <c r="E8962" s="60">
        <v>59.44</v>
      </c>
    </row>
    <row r="8963" spans="1:5" ht="33.75" x14ac:dyDescent="0.25">
      <c r="A8963" s="22">
        <v>92990</v>
      </c>
      <c r="B8963" s="53" t="s">
        <v>1473</v>
      </c>
      <c r="C8963" s="24" t="s">
        <v>25</v>
      </c>
      <c r="D8963" s="61">
        <v>81.96</v>
      </c>
      <c r="E8963" s="60">
        <v>82.27</v>
      </c>
    </row>
    <row r="8964" spans="1:5" ht="33.75" x14ac:dyDescent="0.25">
      <c r="A8964" s="22">
        <v>92992</v>
      </c>
      <c r="B8964" s="53" t="s">
        <v>1474</v>
      </c>
      <c r="C8964" s="24" t="s">
        <v>25</v>
      </c>
      <c r="D8964" s="61">
        <v>105.97</v>
      </c>
      <c r="E8964" s="60">
        <v>106.35</v>
      </c>
    </row>
    <row r="8965" spans="1:5" ht="33.75" x14ac:dyDescent="0.25">
      <c r="A8965" s="22">
        <v>103491</v>
      </c>
      <c r="B8965" s="53" t="s">
        <v>1507</v>
      </c>
      <c r="C8965" s="24" t="s">
        <v>29</v>
      </c>
      <c r="D8965" s="61">
        <v>638.41999999999996</v>
      </c>
      <c r="E8965" s="60">
        <v>654.35</v>
      </c>
    </row>
    <row r="8966" spans="1:5" ht="33.75" x14ac:dyDescent="0.25">
      <c r="A8966" s="22">
        <v>93026</v>
      </c>
      <c r="B8966" s="53" t="s">
        <v>1469</v>
      </c>
      <c r="C8966" s="24" t="s">
        <v>28</v>
      </c>
      <c r="D8966" s="61">
        <v>99.46</v>
      </c>
      <c r="E8966" s="60">
        <v>101.44</v>
      </c>
    </row>
    <row r="8967" spans="1:5" ht="33.75" x14ac:dyDescent="0.25">
      <c r="A8967" s="22">
        <v>93018</v>
      </c>
      <c r="B8967" s="53" t="s">
        <v>1465</v>
      </c>
      <c r="C8967" s="24" t="s">
        <v>28</v>
      </c>
      <c r="D8967" s="61">
        <v>25.69</v>
      </c>
      <c r="E8967" s="60">
        <v>26.73</v>
      </c>
    </row>
    <row r="8968" spans="1:5" ht="33.75" x14ac:dyDescent="0.25">
      <c r="A8968" s="22">
        <v>93020</v>
      </c>
      <c r="B8968" s="53" t="s">
        <v>1466</v>
      </c>
      <c r="C8968" s="24" t="s">
        <v>28</v>
      </c>
      <c r="D8968" s="61">
        <v>33.29</v>
      </c>
      <c r="E8968" s="60">
        <v>34.479999999999997</v>
      </c>
    </row>
    <row r="8969" spans="1:5" ht="33.75" x14ac:dyDescent="0.25">
      <c r="A8969" s="22">
        <v>93022</v>
      </c>
      <c r="B8969" s="53" t="s">
        <v>1467</v>
      </c>
      <c r="C8969" s="24" t="s">
        <v>28</v>
      </c>
      <c r="D8969" s="61">
        <v>57.11</v>
      </c>
      <c r="E8969" s="60">
        <v>58.54</v>
      </c>
    </row>
    <row r="8970" spans="1:5" ht="33.75" x14ac:dyDescent="0.25">
      <c r="A8970" s="22">
        <v>93024</v>
      </c>
      <c r="B8970" s="53" t="s">
        <v>1468</v>
      </c>
      <c r="C8970" s="24" t="s">
        <v>28</v>
      </c>
      <c r="D8970" s="61">
        <v>59.84</v>
      </c>
      <c r="E8970" s="60">
        <v>61.43</v>
      </c>
    </row>
    <row r="8971" spans="1:5" ht="33.75" x14ac:dyDescent="0.25">
      <c r="A8971" s="22">
        <v>97670</v>
      </c>
      <c r="B8971" s="53" t="s">
        <v>1459</v>
      </c>
      <c r="C8971" s="24" t="s">
        <v>25</v>
      </c>
      <c r="D8971" s="61">
        <v>24.22</v>
      </c>
      <c r="E8971" s="60">
        <v>24.76</v>
      </c>
    </row>
    <row r="8972" spans="1:5" ht="33.75" x14ac:dyDescent="0.25">
      <c r="A8972" s="22">
        <v>103486</v>
      </c>
      <c r="B8972" s="53" t="s">
        <v>7139</v>
      </c>
      <c r="C8972" s="24" t="s">
        <v>25</v>
      </c>
      <c r="D8972" s="61">
        <v>0</v>
      </c>
      <c r="E8972" s="60">
        <v>0</v>
      </c>
    </row>
    <row r="8973" spans="1:5" ht="33.75" x14ac:dyDescent="0.25">
      <c r="A8973" s="22">
        <v>103487</v>
      </c>
      <c r="B8973" s="53" t="s">
        <v>7140</v>
      </c>
      <c r="C8973" s="24" t="s">
        <v>25</v>
      </c>
      <c r="D8973" s="61">
        <v>0</v>
      </c>
      <c r="E8973" s="60">
        <v>0</v>
      </c>
    </row>
    <row r="8974" spans="1:5" ht="33.75" x14ac:dyDescent="0.25">
      <c r="A8974" s="22">
        <v>103488</v>
      </c>
      <c r="B8974" s="53" t="s">
        <v>7141</v>
      </c>
      <c r="C8974" s="24" t="s">
        <v>25</v>
      </c>
      <c r="D8974" s="61">
        <v>0</v>
      </c>
      <c r="E8974" s="60">
        <v>0</v>
      </c>
    </row>
    <row r="8975" spans="1:5" ht="33.75" x14ac:dyDescent="0.25">
      <c r="A8975" s="22">
        <v>103489</v>
      </c>
      <c r="B8975" s="53" t="s">
        <v>7142</v>
      </c>
      <c r="C8975" s="24" t="s">
        <v>25</v>
      </c>
      <c r="D8975" s="61">
        <v>0</v>
      </c>
      <c r="E8975" s="60">
        <v>0</v>
      </c>
    </row>
    <row r="8976" spans="1:5" ht="33.75" x14ac:dyDescent="0.25">
      <c r="A8976" s="22">
        <v>97667</v>
      </c>
      <c r="B8976" s="53" t="s">
        <v>1456</v>
      </c>
      <c r="C8976" s="24" t="s">
        <v>25</v>
      </c>
      <c r="D8976" s="61">
        <v>8.94</v>
      </c>
      <c r="E8976" s="60">
        <v>9.15</v>
      </c>
    </row>
    <row r="8977" spans="1:5" ht="33.75" x14ac:dyDescent="0.25">
      <c r="A8977" s="22">
        <v>97668</v>
      </c>
      <c r="B8977" s="53" t="s">
        <v>1457</v>
      </c>
      <c r="C8977" s="24" t="s">
        <v>25</v>
      </c>
      <c r="D8977" s="61">
        <v>12.74</v>
      </c>
      <c r="E8977" s="60">
        <v>13.03</v>
      </c>
    </row>
    <row r="8978" spans="1:5" ht="33.75" x14ac:dyDescent="0.25">
      <c r="A8978" s="22">
        <v>97669</v>
      </c>
      <c r="B8978" s="53" t="s">
        <v>1458</v>
      </c>
      <c r="C8978" s="24" t="s">
        <v>25</v>
      </c>
      <c r="D8978" s="61">
        <v>18.84</v>
      </c>
      <c r="E8978" s="60">
        <v>19.309999999999999</v>
      </c>
    </row>
    <row r="8979" spans="1:5" ht="33.75" x14ac:dyDescent="0.25">
      <c r="A8979" s="22">
        <v>93012</v>
      </c>
      <c r="B8979" s="53" t="s">
        <v>1455</v>
      </c>
      <c r="C8979" s="24" t="s">
        <v>25</v>
      </c>
      <c r="D8979" s="61">
        <v>74.73</v>
      </c>
      <c r="E8979" s="60">
        <v>75.38</v>
      </c>
    </row>
    <row r="8980" spans="1:5" ht="33.75" x14ac:dyDescent="0.25">
      <c r="A8980" s="22">
        <v>93008</v>
      </c>
      <c r="B8980" s="53" t="s">
        <v>1451</v>
      </c>
      <c r="C8980" s="24" t="s">
        <v>25</v>
      </c>
      <c r="D8980" s="61">
        <v>19.39</v>
      </c>
      <c r="E8980" s="60">
        <v>19.75</v>
      </c>
    </row>
    <row r="8981" spans="1:5" ht="33.75" x14ac:dyDescent="0.25">
      <c r="A8981" s="22">
        <v>93009</v>
      </c>
      <c r="B8981" s="53" t="s">
        <v>1452</v>
      </c>
      <c r="C8981" s="24" t="s">
        <v>25</v>
      </c>
      <c r="D8981" s="61">
        <v>28.84</v>
      </c>
      <c r="E8981" s="60">
        <v>29.24</v>
      </c>
    </row>
    <row r="8982" spans="1:5" ht="33.75" x14ac:dyDescent="0.25">
      <c r="A8982" s="22">
        <v>93010</v>
      </c>
      <c r="B8982" s="53" t="s">
        <v>1453</v>
      </c>
      <c r="C8982" s="24" t="s">
        <v>25</v>
      </c>
      <c r="D8982" s="61">
        <v>40.270000000000003</v>
      </c>
      <c r="E8982" s="60">
        <v>40.75</v>
      </c>
    </row>
    <row r="8983" spans="1:5" ht="33.75" x14ac:dyDescent="0.25">
      <c r="A8983" s="22">
        <v>93011</v>
      </c>
      <c r="B8983" s="53" t="s">
        <v>1454</v>
      </c>
      <c r="C8983" s="24" t="s">
        <v>25</v>
      </c>
      <c r="D8983" s="61">
        <v>49.33</v>
      </c>
      <c r="E8983" s="60">
        <v>49.86</v>
      </c>
    </row>
    <row r="8984" spans="1:5" ht="33.75" x14ac:dyDescent="0.25">
      <c r="A8984" s="22">
        <v>103492</v>
      </c>
      <c r="B8984" s="53" t="s">
        <v>7143</v>
      </c>
      <c r="C8984" s="24" t="s">
        <v>25</v>
      </c>
      <c r="D8984" s="61">
        <v>0</v>
      </c>
      <c r="E8984" s="60">
        <v>0</v>
      </c>
    </row>
    <row r="8985" spans="1:5" ht="33.75" x14ac:dyDescent="0.25">
      <c r="A8985" s="22">
        <v>93017</v>
      </c>
      <c r="B8985" s="53" t="s">
        <v>1464</v>
      </c>
      <c r="C8985" s="24" t="s">
        <v>28</v>
      </c>
      <c r="D8985" s="61">
        <v>59.86</v>
      </c>
      <c r="E8985" s="60">
        <v>61.17</v>
      </c>
    </row>
    <row r="8986" spans="1:5" ht="33.75" x14ac:dyDescent="0.25">
      <c r="A8986" s="22">
        <v>93013</v>
      </c>
      <c r="B8986" s="53" t="s">
        <v>1460</v>
      </c>
      <c r="C8986" s="24" t="s">
        <v>28</v>
      </c>
      <c r="D8986" s="61">
        <v>16.79</v>
      </c>
      <c r="E8986" s="60">
        <v>17.489999999999998</v>
      </c>
    </row>
    <row r="8987" spans="1:5" ht="33.75" x14ac:dyDescent="0.25">
      <c r="A8987" s="22">
        <v>93014</v>
      </c>
      <c r="B8987" s="53" t="s">
        <v>1461</v>
      </c>
      <c r="C8987" s="24" t="s">
        <v>28</v>
      </c>
      <c r="D8987" s="61">
        <v>20.76</v>
      </c>
      <c r="E8987" s="60">
        <v>21.56</v>
      </c>
    </row>
    <row r="8988" spans="1:5" ht="33.75" x14ac:dyDescent="0.25">
      <c r="A8988" s="22">
        <v>93015</v>
      </c>
      <c r="B8988" s="53" t="s">
        <v>1462</v>
      </c>
      <c r="C8988" s="24" t="s">
        <v>28</v>
      </c>
      <c r="D8988" s="61">
        <v>32.14</v>
      </c>
      <c r="E8988" s="60">
        <v>33.1</v>
      </c>
    </row>
    <row r="8989" spans="1:5" ht="33.75" x14ac:dyDescent="0.25">
      <c r="A8989" s="22">
        <v>93016</v>
      </c>
      <c r="B8989" s="53" t="s">
        <v>1463</v>
      </c>
      <c r="C8989" s="24" t="s">
        <v>28</v>
      </c>
      <c r="D8989" s="61">
        <v>39.340000000000003</v>
      </c>
      <c r="E8989" s="60">
        <v>40.39</v>
      </c>
    </row>
    <row r="8990" spans="1:5" ht="33.75" x14ac:dyDescent="0.25">
      <c r="A8990" s="22">
        <v>103490</v>
      </c>
      <c r="B8990" s="53" t="s">
        <v>1506</v>
      </c>
      <c r="C8990" s="24" t="s">
        <v>29</v>
      </c>
      <c r="D8990" s="61">
        <v>3194.53</v>
      </c>
      <c r="E8990" s="60">
        <v>3324.9</v>
      </c>
    </row>
    <row r="8991" spans="1:5" ht="22.5" x14ac:dyDescent="0.25">
      <c r="A8991" s="22">
        <v>106082</v>
      </c>
      <c r="B8991" s="53" t="s">
        <v>13405</v>
      </c>
      <c r="C8991" s="24" t="s">
        <v>28</v>
      </c>
      <c r="D8991" s="61">
        <v>21.53</v>
      </c>
      <c r="E8991" s="60">
        <v>22.04</v>
      </c>
    </row>
    <row r="8992" spans="1:5" ht="22.5" x14ac:dyDescent="0.25">
      <c r="A8992" s="22">
        <v>98306</v>
      </c>
      <c r="B8992" s="53" t="s">
        <v>13406</v>
      </c>
      <c r="C8992" s="24" t="s">
        <v>28</v>
      </c>
      <c r="D8992" s="61">
        <v>79.23</v>
      </c>
      <c r="E8992" s="60">
        <v>80.98</v>
      </c>
    </row>
    <row r="8993" spans="1:5" ht="22.5" x14ac:dyDescent="0.25">
      <c r="A8993" s="22">
        <v>100553</v>
      </c>
      <c r="B8993" s="53" t="s">
        <v>13407</v>
      </c>
      <c r="C8993" s="24" t="s">
        <v>25</v>
      </c>
      <c r="D8993" s="61">
        <v>23.87</v>
      </c>
      <c r="E8993" s="60">
        <v>24.13</v>
      </c>
    </row>
    <row r="8994" spans="1:5" ht="22.5" x14ac:dyDescent="0.25">
      <c r="A8994" s="22">
        <v>100554</v>
      </c>
      <c r="B8994" s="53" t="s">
        <v>13408</v>
      </c>
      <c r="C8994" s="24" t="s">
        <v>25</v>
      </c>
      <c r="D8994" s="61">
        <v>6.17</v>
      </c>
      <c r="E8994" s="60">
        <v>6.43</v>
      </c>
    </row>
    <row r="8995" spans="1:5" ht="22.5" x14ac:dyDescent="0.25">
      <c r="A8995" s="22">
        <v>98300</v>
      </c>
      <c r="B8995" s="53" t="s">
        <v>13409</v>
      </c>
      <c r="C8995" s="24" t="s">
        <v>25</v>
      </c>
      <c r="D8995" s="61">
        <v>6.23</v>
      </c>
      <c r="E8995" s="60">
        <v>6.49</v>
      </c>
    </row>
    <row r="8996" spans="1:5" ht="22.5" x14ac:dyDescent="0.25">
      <c r="A8996" s="22">
        <v>98295</v>
      </c>
      <c r="B8996" s="53" t="s">
        <v>13410</v>
      </c>
      <c r="C8996" s="24" t="s">
        <v>25</v>
      </c>
      <c r="D8996" s="61">
        <v>5.69</v>
      </c>
      <c r="E8996" s="60">
        <v>5.71</v>
      </c>
    </row>
    <row r="8997" spans="1:5" ht="22.5" x14ac:dyDescent="0.25">
      <c r="A8997" s="22">
        <v>98294</v>
      </c>
      <c r="B8997" s="53" t="s">
        <v>13411</v>
      </c>
      <c r="C8997" s="24" t="s">
        <v>25</v>
      </c>
      <c r="D8997" s="61">
        <v>7.74</v>
      </c>
      <c r="E8997" s="60">
        <v>7.88</v>
      </c>
    </row>
    <row r="8998" spans="1:5" ht="22.5" x14ac:dyDescent="0.25">
      <c r="A8998" s="22">
        <v>98297</v>
      </c>
      <c r="B8998" s="53" t="s">
        <v>13412</v>
      </c>
      <c r="C8998" s="24" t="s">
        <v>25</v>
      </c>
      <c r="D8998" s="61">
        <v>8.01</v>
      </c>
      <c r="E8998" s="60">
        <v>8.0299999999999994</v>
      </c>
    </row>
    <row r="8999" spans="1:5" ht="22.5" x14ac:dyDescent="0.25">
      <c r="A8999" s="22">
        <v>98296</v>
      </c>
      <c r="B8999" s="53" t="s">
        <v>13413</v>
      </c>
      <c r="C8999" s="24" t="s">
        <v>25</v>
      </c>
      <c r="D8999" s="61">
        <v>10.14</v>
      </c>
      <c r="E8999" s="60">
        <v>10.29</v>
      </c>
    </row>
    <row r="9000" spans="1:5" ht="22.5" x14ac:dyDescent="0.25">
      <c r="A9000" s="22">
        <v>98299</v>
      </c>
      <c r="B9000" s="53" t="s">
        <v>13414</v>
      </c>
      <c r="C9000" s="24" t="s">
        <v>25</v>
      </c>
      <c r="D9000" s="61">
        <v>20.36</v>
      </c>
      <c r="E9000" s="60">
        <v>20.38</v>
      </c>
    </row>
    <row r="9001" spans="1:5" ht="22.5" x14ac:dyDescent="0.25">
      <c r="A9001" s="22">
        <v>98298</v>
      </c>
      <c r="B9001" s="53" t="s">
        <v>13415</v>
      </c>
      <c r="C9001" s="24" t="s">
        <v>25</v>
      </c>
      <c r="D9001" s="61">
        <v>22.49</v>
      </c>
      <c r="E9001" s="60">
        <v>22.64</v>
      </c>
    </row>
    <row r="9002" spans="1:5" ht="22.5" x14ac:dyDescent="0.25">
      <c r="A9002" s="22">
        <v>98261</v>
      </c>
      <c r="B9002" s="53" t="s">
        <v>13416</v>
      </c>
      <c r="C9002" s="24" t="s">
        <v>25</v>
      </c>
      <c r="D9002" s="61">
        <v>3.23</v>
      </c>
      <c r="E9002" s="60">
        <v>3.38</v>
      </c>
    </row>
    <row r="9003" spans="1:5" ht="33.75" x14ac:dyDescent="0.25">
      <c r="A9003" s="22">
        <v>98287</v>
      </c>
      <c r="B9003" s="53" t="s">
        <v>13417</v>
      </c>
      <c r="C9003" s="24" t="s">
        <v>25</v>
      </c>
      <c r="D9003" s="61">
        <v>1.29</v>
      </c>
      <c r="E9003" s="60">
        <v>1.33</v>
      </c>
    </row>
    <row r="9004" spans="1:5" ht="33.75" x14ac:dyDescent="0.25">
      <c r="A9004" s="22">
        <v>98280</v>
      </c>
      <c r="B9004" s="53" t="s">
        <v>13418</v>
      </c>
      <c r="C9004" s="24" t="s">
        <v>25</v>
      </c>
      <c r="D9004" s="61">
        <v>6.47</v>
      </c>
      <c r="E9004" s="60">
        <v>6.8</v>
      </c>
    </row>
    <row r="9005" spans="1:5" ht="33.75" x14ac:dyDescent="0.25">
      <c r="A9005" s="22">
        <v>98288</v>
      </c>
      <c r="B9005" s="53" t="s">
        <v>13419</v>
      </c>
      <c r="C9005" s="24" t="s">
        <v>25</v>
      </c>
      <c r="D9005" s="61">
        <v>2.0299999999999998</v>
      </c>
      <c r="E9005" s="60">
        <v>2.0699999999999998</v>
      </c>
    </row>
    <row r="9006" spans="1:5" ht="33.75" x14ac:dyDescent="0.25">
      <c r="A9006" s="22">
        <v>98281</v>
      </c>
      <c r="B9006" s="53" t="s">
        <v>13420</v>
      </c>
      <c r="C9006" s="24" t="s">
        <v>25</v>
      </c>
      <c r="D9006" s="61">
        <v>7.2</v>
      </c>
      <c r="E9006" s="60">
        <v>7.54</v>
      </c>
    </row>
    <row r="9007" spans="1:5" ht="33.75" x14ac:dyDescent="0.25">
      <c r="A9007" s="22">
        <v>98262</v>
      </c>
      <c r="B9007" s="53" t="s">
        <v>13421</v>
      </c>
      <c r="C9007" s="24" t="s">
        <v>25</v>
      </c>
      <c r="D9007" s="61">
        <v>3.97</v>
      </c>
      <c r="E9007" s="60">
        <v>4.12</v>
      </c>
    </row>
    <row r="9008" spans="1:5" ht="33.75" x14ac:dyDescent="0.25">
      <c r="A9008" s="22">
        <v>98289</v>
      </c>
      <c r="B9008" s="53" t="s">
        <v>13422</v>
      </c>
      <c r="C9008" s="24" t="s">
        <v>25</v>
      </c>
      <c r="D9008" s="61">
        <v>2.2000000000000002</v>
      </c>
      <c r="E9008" s="60">
        <v>2.25</v>
      </c>
    </row>
    <row r="9009" spans="1:5" ht="33.75" x14ac:dyDescent="0.25">
      <c r="A9009" s="22">
        <v>98282</v>
      </c>
      <c r="B9009" s="53" t="s">
        <v>13423</v>
      </c>
      <c r="C9009" s="24" t="s">
        <v>25</v>
      </c>
      <c r="D9009" s="61">
        <v>7.37</v>
      </c>
      <c r="E9009" s="60">
        <v>7.72</v>
      </c>
    </row>
    <row r="9010" spans="1:5" ht="33.75" x14ac:dyDescent="0.25">
      <c r="A9010" s="22">
        <v>98263</v>
      </c>
      <c r="B9010" s="53" t="s">
        <v>13424</v>
      </c>
      <c r="C9010" s="24" t="s">
        <v>25</v>
      </c>
      <c r="D9010" s="61">
        <v>4.1399999999999997</v>
      </c>
      <c r="E9010" s="60">
        <v>4.3099999999999996</v>
      </c>
    </row>
    <row r="9011" spans="1:5" ht="33.75" x14ac:dyDescent="0.25">
      <c r="A9011" s="22">
        <v>98290</v>
      </c>
      <c r="B9011" s="53" t="s">
        <v>13425</v>
      </c>
      <c r="C9011" s="24" t="s">
        <v>25</v>
      </c>
      <c r="D9011" s="61">
        <v>2.99</v>
      </c>
      <c r="E9011" s="60">
        <v>3.04</v>
      </c>
    </row>
    <row r="9012" spans="1:5" ht="33.75" x14ac:dyDescent="0.25">
      <c r="A9012" s="22">
        <v>98283</v>
      </c>
      <c r="B9012" s="53" t="s">
        <v>13426</v>
      </c>
      <c r="C9012" s="24" t="s">
        <v>25</v>
      </c>
      <c r="D9012" s="61">
        <v>8.17</v>
      </c>
      <c r="E9012" s="60">
        <v>8.5299999999999994</v>
      </c>
    </row>
    <row r="9013" spans="1:5" ht="33.75" x14ac:dyDescent="0.25">
      <c r="A9013" s="22">
        <v>98264</v>
      </c>
      <c r="B9013" s="53" t="s">
        <v>13427</v>
      </c>
      <c r="C9013" s="24" t="s">
        <v>25</v>
      </c>
      <c r="D9013" s="61">
        <v>4.9400000000000004</v>
      </c>
      <c r="E9013" s="60">
        <v>5.0999999999999996</v>
      </c>
    </row>
    <row r="9014" spans="1:5" ht="22.5" x14ac:dyDescent="0.25">
      <c r="A9014" s="22">
        <v>98273</v>
      </c>
      <c r="B9014" s="53" t="s">
        <v>13428</v>
      </c>
      <c r="C9014" s="24" t="s">
        <v>25</v>
      </c>
      <c r="D9014" s="61">
        <v>2.42</v>
      </c>
      <c r="E9014" s="60">
        <v>2.44</v>
      </c>
    </row>
    <row r="9015" spans="1:5" ht="33.75" x14ac:dyDescent="0.25">
      <c r="A9015" s="22">
        <v>98291</v>
      </c>
      <c r="B9015" s="53" t="s">
        <v>13429</v>
      </c>
      <c r="C9015" s="24" t="s">
        <v>25</v>
      </c>
      <c r="D9015" s="61">
        <v>3.53</v>
      </c>
      <c r="E9015" s="60">
        <v>3.59</v>
      </c>
    </row>
    <row r="9016" spans="1:5" ht="33.75" x14ac:dyDescent="0.25">
      <c r="A9016" s="22">
        <v>98284</v>
      </c>
      <c r="B9016" s="53" t="s">
        <v>13430</v>
      </c>
      <c r="C9016" s="24" t="s">
        <v>25</v>
      </c>
      <c r="D9016" s="61">
        <v>8.6999999999999993</v>
      </c>
      <c r="E9016" s="60">
        <v>9.07</v>
      </c>
    </row>
    <row r="9017" spans="1:5" ht="33.75" x14ac:dyDescent="0.25">
      <c r="A9017" s="22">
        <v>98265</v>
      </c>
      <c r="B9017" s="53" t="s">
        <v>13431</v>
      </c>
      <c r="C9017" s="24" t="s">
        <v>25</v>
      </c>
      <c r="D9017" s="61">
        <v>5.48</v>
      </c>
      <c r="E9017" s="60">
        <v>5.65</v>
      </c>
    </row>
    <row r="9018" spans="1:5" ht="22.5" x14ac:dyDescent="0.25">
      <c r="A9018" s="22">
        <v>98274</v>
      </c>
      <c r="B9018" s="53" t="s">
        <v>13432</v>
      </c>
      <c r="C9018" s="24" t="s">
        <v>25</v>
      </c>
      <c r="D9018" s="61">
        <v>2.96</v>
      </c>
      <c r="E9018" s="60">
        <v>2.99</v>
      </c>
    </row>
    <row r="9019" spans="1:5" ht="33.75" x14ac:dyDescent="0.25">
      <c r="A9019" s="22">
        <v>98292</v>
      </c>
      <c r="B9019" s="53" t="s">
        <v>13433</v>
      </c>
      <c r="C9019" s="24" t="s">
        <v>25</v>
      </c>
      <c r="D9019" s="61">
        <v>4.25</v>
      </c>
      <c r="E9019" s="60">
        <v>4.32</v>
      </c>
    </row>
    <row r="9020" spans="1:5" ht="33.75" x14ac:dyDescent="0.25">
      <c r="A9020" s="22">
        <v>98285</v>
      </c>
      <c r="B9020" s="53" t="s">
        <v>13434</v>
      </c>
      <c r="C9020" s="24" t="s">
        <v>25</v>
      </c>
      <c r="D9020" s="61">
        <v>9.43</v>
      </c>
      <c r="E9020" s="60">
        <v>9.7899999999999991</v>
      </c>
    </row>
    <row r="9021" spans="1:5" ht="33.75" x14ac:dyDescent="0.25">
      <c r="A9021" s="22">
        <v>98266</v>
      </c>
      <c r="B9021" s="53" t="s">
        <v>13435</v>
      </c>
      <c r="C9021" s="24" t="s">
        <v>25</v>
      </c>
      <c r="D9021" s="61">
        <v>6.2</v>
      </c>
      <c r="E9021" s="60">
        <v>6.37</v>
      </c>
    </row>
    <row r="9022" spans="1:5" ht="22.5" x14ac:dyDescent="0.25">
      <c r="A9022" s="22">
        <v>98275</v>
      </c>
      <c r="B9022" s="53" t="s">
        <v>13436</v>
      </c>
      <c r="C9022" s="24" t="s">
        <v>25</v>
      </c>
      <c r="D9022" s="61">
        <v>3.68</v>
      </c>
      <c r="E9022" s="60">
        <v>3.71</v>
      </c>
    </row>
    <row r="9023" spans="1:5" ht="33.75" x14ac:dyDescent="0.25">
      <c r="A9023" s="22">
        <v>98293</v>
      </c>
      <c r="B9023" s="53" t="s">
        <v>13437</v>
      </c>
      <c r="C9023" s="24" t="s">
        <v>25</v>
      </c>
      <c r="D9023" s="61">
        <v>7.82</v>
      </c>
      <c r="E9023" s="60">
        <v>7.93</v>
      </c>
    </row>
    <row r="9024" spans="1:5" ht="33.75" x14ac:dyDescent="0.25">
      <c r="A9024" s="22">
        <v>98286</v>
      </c>
      <c r="B9024" s="53" t="s">
        <v>13438</v>
      </c>
      <c r="C9024" s="24" t="s">
        <v>25</v>
      </c>
      <c r="D9024" s="61">
        <v>13</v>
      </c>
      <c r="E9024" s="60">
        <v>13.42</v>
      </c>
    </row>
    <row r="9025" spans="1:5" ht="22.5" x14ac:dyDescent="0.25">
      <c r="A9025" s="22">
        <v>98267</v>
      </c>
      <c r="B9025" s="53" t="s">
        <v>13439</v>
      </c>
      <c r="C9025" s="24" t="s">
        <v>25</v>
      </c>
      <c r="D9025" s="61">
        <v>9.77</v>
      </c>
      <c r="E9025" s="60">
        <v>9.99</v>
      </c>
    </row>
    <row r="9026" spans="1:5" ht="22.5" x14ac:dyDescent="0.25">
      <c r="A9026" s="22">
        <v>98276</v>
      </c>
      <c r="B9026" s="53" t="s">
        <v>13440</v>
      </c>
      <c r="C9026" s="24" t="s">
        <v>25</v>
      </c>
      <c r="D9026" s="61">
        <v>7.25</v>
      </c>
      <c r="E9026" s="60">
        <v>7.33</v>
      </c>
    </row>
    <row r="9027" spans="1:5" ht="22.5" x14ac:dyDescent="0.25">
      <c r="A9027" s="22">
        <v>98268</v>
      </c>
      <c r="B9027" s="53" t="s">
        <v>13441</v>
      </c>
      <c r="C9027" s="24" t="s">
        <v>25</v>
      </c>
      <c r="D9027" s="61">
        <v>15.62</v>
      </c>
      <c r="E9027" s="60">
        <v>15.88</v>
      </c>
    </row>
    <row r="9028" spans="1:5" ht="22.5" x14ac:dyDescent="0.25">
      <c r="A9028" s="22">
        <v>98277</v>
      </c>
      <c r="B9028" s="53" t="s">
        <v>13442</v>
      </c>
      <c r="C9028" s="24" t="s">
        <v>25</v>
      </c>
      <c r="D9028" s="61">
        <v>13.11</v>
      </c>
      <c r="E9028" s="60">
        <v>13.22</v>
      </c>
    </row>
    <row r="9029" spans="1:5" ht="22.5" x14ac:dyDescent="0.25">
      <c r="A9029" s="22">
        <v>98272</v>
      </c>
      <c r="B9029" s="53" t="s">
        <v>13443</v>
      </c>
      <c r="C9029" s="24" t="s">
        <v>25</v>
      </c>
      <c r="D9029" s="61">
        <v>102.76</v>
      </c>
      <c r="E9029" s="60">
        <v>103.22</v>
      </c>
    </row>
    <row r="9030" spans="1:5" ht="22.5" x14ac:dyDescent="0.25">
      <c r="A9030" s="22">
        <v>98269</v>
      </c>
      <c r="B9030" s="53" t="s">
        <v>13444</v>
      </c>
      <c r="C9030" s="24" t="s">
        <v>25</v>
      </c>
      <c r="D9030" s="61">
        <v>21.28</v>
      </c>
      <c r="E9030" s="60">
        <v>21.57</v>
      </c>
    </row>
    <row r="9031" spans="1:5" ht="22.5" x14ac:dyDescent="0.25">
      <c r="A9031" s="22">
        <v>98278</v>
      </c>
      <c r="B9031" s="53" t="s">
        <v>13445</v>
      </c>
      <c r="C9031" s="24" t="s">
        <v>25</v>
      </c>
      <c r="D9031" s="61">
        <v>18.760000000000002</v>
      </c>
      <c r="E9031" s="60">
        <v>18.899999999999999</v>
      </c>
    </row>
    <row r="9032" spans="1:5" ht="22.5" x14ac:dyDescent="0.25">
      <c r="A9032" s="22">
        <v>98270</v>
      </c>
      <c r="B9032" s="53" t="s">
        <v>13446</v>
      </c>
      <c r="C9032" s="24" t="s">
        <v>25</v>
      </c>
      <c r="D9032" s="61">
        <v>32</v>
      </c>
      <c r="E9032" s="60">
        <v>32.31</v>
      </c>
    </row>
    <row r="9033" spans="1:5" ht="22.5" x14ac:dyDescent="0.25">
      <c r="A9033" s="22">
        <v>98279</v>
      </c>
      <c r="B9033" s="53" t="s">
        <v>13447</v>
      </c>
      <c r="C9033" s="24" t="s">
        <v>25</v>
      </c>
      <c r="D9033" s="61">
        <v>29.49</v>
      </c>
      <c r="E9033" s="60">
        <v>29.65</v>
      </c>
    </row>
    <row r="9034" spans="1:5" ht="22.5" x14ac:dyDescent="0.25">
      <c r="A9034" s="22">
        <v>98271</v>
      </c>
      <c r="B9034" s="53" t="s">
        <v>13448</v>
      </c>
      <c r="C9034" s="24" t="s">
        <v>25</v>
      </c>
      <c r="D9034" s="61">
        <v>44.92</v>
      </c>
      <c r="E9034" s="60">
        <v>45.25</v>
      </c>
    </row>
    <row r="9035" spans="1:5" ht="22.5" x14ac:dyDescent="0.25">
      <c r="A9035" s="22">
        <v>98400</v>
      </c>
      <c r="B9035" s="53" t="s">
        <v>13449</v>
      </c>
      <c r="C9035" s="24" t="s">
        <v>25</v>
      </c>
      <c r="D9035" s="61">
        <v>11.96</v>
      </c>
      <c r="E9035" s="60">
        <v>12.18</v>
      </c>
    </row>
    <row r="9036" spans="1:5" ht="22.5" x14ac:dyDescent="0.25">
      <c r="A9036" s="22">
        <v>98401</v>
      </c>
      <c r="B9036" s="53" t="s">
        <v>13450</v>
      </c>
      <c r="C9036" s="24" t="s">
        <v>25</v>
      </c>
      <c r="D9036" s="61">
        <v>18.66</v>
      </c>
      <c r="E9036" s="60">
        <v>18.920000000000002</v>
      </c>
    </row>
    <row r="9037" spans="1:5" ht="22.5" x14ac:dyDescent="0.25">
      <c r="A9037" s="22">
        <v>98402</v>
      </c>
      <c r="B9037" s="53" t="s">
        <v>13451</v>
      </c>
      <c r="C9037" s="24" t="s">
        <v>25</v>
      </c>
      <c r="D9037" s="61">
        <v>21.75</v>
      </c>
      <c r="E9037" s="60">
        <v>22.04</v>
      </c>
    </row>
    <row r="9038" spans="1:5" ht="22.5" x14ac:dyDescent="0.25">
      <c r="A9038" s="22">
        <v>100556</v>
      </c>
      <c r="B9038" s="53" t="s">
        <v>13452</v>
      </c>
      <c r="C9038" s="24" t="s">
        <v>28</v>
      </c>
      <c r="D9038" s="61">
        <v>29.5</v>
      </c>
      <c r="E9038" s="60">
        <v>30.11</v>
      </c>
    </row>
    <row r="9039" spans="1:5" ht="22.5" x14ac:dyDescent="0.25">
      <c r="A9039" s="22">
        <v>106083</v>
      </c>
      <c r="B9039" s="53" t="s">
        <v>13453</v>
      </c>
      <c r="C9039" s="24" t="s">
        <v>28</v>
      </c>
      <c r="D9039" s="61">
        <v>0</v>
      </c>
      <c r="E9039" s="60">
        <v>0</v>
      </c>
    </row>
    <row r="9040" spans="1:5" ht="22.5" x14ac:dyDescent="0.25">
      <c r="A9040" s="22">
        <v>100557</v>
      </c>
      <c r="B9040" s="53" t="s">
        <v>13454</v>
      </c>
      <c r="C9040" s="24" t="s">
        <v>28</v>
      </c>
      <c r="D9040" s="61">
        <v>406.27</v>
      </c>
      <c r="E9040" s="60">
        <v>409.12</v>
      </c>
    </row>
    <row r="9041" spans="1:5" ht="22.5" x14ac:dyDescent="0.25">
      <c r="A9041" s="22">
        <v>106088</v>
      </c>
      <c r="B9041" s="53" t="s">
        <v>13455</v>
      </c>
      <c r="C9041" s="24" t="s">
        <v>28</v>
      </c>
      <c r="D9041" s="61">
        <v>0</v>
      </c>
      <c r="E9041" s="60">
        <v>0</v>
      </c>
    </row>
    <row r="9042" spans="1:5" ht="22.5" x14ac:dyDescent="0.25">
      <c r="A9042" s="22">
        <v>106081</v>
      </c>
      <c r="B9042" s="53" t="s">
        <v>13456</v>
      </c>
      <c r="C9042" s="24" t="s">
        <v>28</v>
      </c>
      <c r="D9042" s="61">
        <v>0</v>
      </c>
      <c r="E9042" s="60">
        <v>0</v>
      </c>
    </row>
    <row r="9043" spans="1:5" ht="22.5" x14ac:dyDescent="0.25">
      <c r="A9043" s="22">
        <v>106080</v>
      </c>
      <c r="B9043" s="53" t="s">
        <v>13457</v>
      </c>
      <c r="C9043" s="24" t="s">
        <v>28</v>
      </c>
      <c r="D9043" s="61">
        <v>0</v>
      </c>
      <c r="E9043" s="60">
        <v>0</v>
      </c>
    </row>
    <row r="9044" spans="1:5" ht="22.5" x14ac:dyDescent="0.25">
      <c r="A9044" s="22">
        <v>98301</v>
      </c>
      <c r="B9044" s="53" t="s">
        <v>13458</v>
      </c>
      <c r="C9044" s="24" t="s">
        <v>28</v>
      </c>
      <c r="D9044" s="61">
        <v>829.32</v>
      </c>
      <c r="E9044" s="60">
        <v>845.28</v>
      </c>
    </row>
    <row r="9045" spans="1:5" ht="22.5" x14ac:dyDescent="0.25">
      <c r="A9045" s="22">
        <v>98302</v>
      </c>
      <c r="B9045" s="53" t="s">
        <v>13459</v>
      </c>
      <c r="C9045" s="24" t="s">
        <v>28</v>
      </c>
      <c r="D9045" s="61">
        <v>1765.24</v>
      </c>
      <c r="E9045" s="60">
        <v>1781.2</v>
      </c>
    </row>
    <row r="9046" spans="1:5" ht="22.5" x14ac:dyDescent="0.25">
      <c r="A9046" s="22">
        <v>98593</v>
      </c>
      <c r="B9046" s="53" t="s">
        <v>13460</v>
      </c>
      <c r="C9046" s="24" t="s">
        <v>28</v>
      </c>
      <c r="D9046" s="61">
        <v>3895.79</v>
      </c>
      <c r="E9046" s="60">
        <v>3927.5</v>
      </c>
    </row>
    <row r="9047" spans="1:5" ht="22.5" x14ac:dyDescent="0.25">
      <c r="A9047" s="22">
        <v>98304</v>
      </c>
      <c r="B9047" s="53" t="s">
        <v>13461</v>
      </c>
      <c r="C9047" s="24" t="s">
        <v>28</v>
      </c>
      <c r="D9047" s="61">
        <v>5804.14</v>
      </c>
      <c r="E9047" s="60">
        <v>5835.85</v>
      </c>
    </row>
    <row r="9048" spans="1:5" ht="22.5" x14ac:dyDescent="0.25">
      <c r="A9048" s="22">
        <v>106079</v>
      </c>
      <c r="B9048" s="53" t="s">
        <v>13462</v>
      </c>
      <c r="C9048" s="24" t="s">
        <v>28</v>
      </c>
      <c r="D9048" s="61">
        <v>0</v>
      </c>
      <c r="E9048" s="60">
        <v>0</v>
      </c>
    </row>
    <row r="9049" spans="1:5" ht="33.75" x14ac:dyDescent="0.25">
      <c r="A9049" s="22">
        <v>100561</v>
      </c>
      <c r="B9049" s="53" t="s">
        <v>13463</v>
      </c>
      <c r="C9049" s="24" t="s">
        <v>28</v>
      </c>
      <c r="D9049" s="61">
        <v>148.87</v>
      </c>
      <c r="E9049" s="60">
        <v>150.36000000000001</v>
      </c>
    </row>
    <row r="9050" spans="1:5" ht="33.75" x14ac:dyDescent="0.25">
      <c r="A9050" s="22">
        <v>100562</v>
      </c>
      <c r="B9050" s="53" t="s">
        <v>13464</v>
      </c>
      <c r="C9050" s="24" t="s">
        <v>28</v>
      </c>
      <c r="D9050" s="61">
        <v>239.01</v>
      </c>
      <c r="E9050" s="60">
        <v>240.81</v>
      </c>
    </row>
    <row r="9051" spans="1:5" ht="33.75" x14ac:dyDescent="0.25">
      <c r="A9051" s="22">
        <v>100560</v>
      </c>
      <c r="B9051" s="53" t="s">
        <v>13465</v>
      </c>
      <c r="C9051" s="24" t="s">
        <v>28</v>
      </c>
      <c r="D9051" s="61">
        <v>75.599999999999994</v>
      </c>
      <c r="E9051" s="60">
        <v>76.84</v>
      </c>
    </row>
    <row r="9052" spans="1:5" ht="33.75" x14ac:dyDescent="0.25">
      <c r="A9052" s="22">
        <v>100563</v>
      </c>
      <c r="B9052" s="53" t="s">
        <v>13466</v>
      </c>
      <c r="C9052" s="24" t="s">
        <v>28</v>
      </c>
      <c r="D9052" s="61">
        <v>352.25</v>
      </c>
      <c r="E9052" s="60">
        <v>354.43</v>
      </c>
    </row>
    <row r="9053" spans="1:5" ht="22.5" x14ac:dyDescent="0.25">
      <c r="A9053" s="22">
        <v>100555</v>
      </c>
      <c r="B9053" s="53" t="s">
        <v>13467</v>
      </c>
      <c r="C9053" s="24" t="s">
        <v>28</v>
      </c>
      <c r="D9053" s="61">
        <v>2275.44</v>
      </c>
      <c r="E9053" s="60">
        <v>2278.09</v>
      </c>
    </row>
    <row r="9054" spans="1:5" ht="22.5" x14ac:dyDescent="0.25">
      <c r="A9054" s="22">
        <v>106084</v>
      </c>
      <c r="B9054" s="53" t="s">
        <v>13468</v>
      </c>
      <c r="C9054" s="24" t="s">
        <v>28</v>
      </c>
      <c r="D9054" s="61">
        <v>0</v>
      </c>
      <c r="E9054" s="60">
        <v>0</v>
      </c>
    </row>
    <row r="9055" spans="1:5" ht="22.5" x14ac:dyDescent="0.25">
      <c r="A9055" s="22">
        <v>106087</v>
      </c>
      <c r="B9055" s="53" t="s">
        <v>13469</v>
      </c>
      <c r="C9055" s="24" t="s">
        <v>28</v>
      </c>
      <c r="D9055" s="61">
        <v>0</v>
      </c>
      <c r="E9055" s="60">
        <v>0</v>
      </c>
    </row>
    <row r="9056" spans="1:5" ht="22.5" x14ac:dyDescent="0.25">
      <c r="A9056" s="22">
        <v>106085</v>
      </c>
      <c r="B9056" s="53" t="s">
        <v>13470</v>
      </c>
      <c r="C9056" s="24" t="s">
        <v>28</v>
      </c>
      <c r="D9056" s="61">
        <v>0</v>
      </c>
      <c r="E9056" s="60">
        <v>0</v>
      </c>
    </row>
    <row r="9057" spans="1:5" ht="22.5" x14ac:dyDescent="0.25">
      <c r="A9057" s="22">
        <v>106086</v>
      </c>
      <c r="B9057" s="53" t="s">
        <v>13471</v>
      </c>
      <c r="C9057" s="24" t="s">
        <v>28</v>
      </c>
      <c r="D9057" s="61">
        <v>0</v>
      </c>
      <c r="E9057" s="60">
        <v>0</v>
      </c>
    </row>
    <row r="9058" spans="1:5" ht="22.5" x14ac:dyDescent="0.25">
      <c r="A9058" s="22">
        <v>98305</v>
      </c>
      <c r="B9058" s="53" t="s">
        <v>13472</v>
      </c>
      <c r="C9058" s="24" t="s">
        <v>28</v>
      </c>
      <c r="D9058" s="61">
        <v>4583.63</v>
      </c>
      <c r="E9058" s="60">
        <v>4586.28</v>
      </c>
    </row>
    <row r="9059" spans="1:5" x14ac:dyDescent="0.25">
      <c r="A9059" s="22">
        <v>98307</v>
      </c>
      <c r="B9059" s="53" t="s">
        <v>13473</v>
      </c>
      <c r="C9059" s="24" t="s">
        <v>28</v>
      </c>
      <c r="D9059" s="61">
        <v>50.2</v>
      </c>
      <c r="E9059" s="60">
        <v>51.4</v>
      </c>
    </row>
    <row r="9060" spans="1:5" ht="22.5" x14ac:dyDescent="0.25">
      <c r="A9060" s="22">
        <v>98308</v>
      </c>
      <c r="B9060" s="53" t="s">
        <v>13474</v>
      </c>
      <c r="C9060" s="24" t="s">
        <v>28</v>
      </c>
      <c r="D9060" s="61">
        <v>37.22</v>
      </c>
      <c r="E9060" s="60">
        <v>38.42</v>
      </c>
    </row>
    <row r="9061" spans="1:5" ht="22.5" x14ac:dyDescent="0.25">
      <c r="A9061" s="22">
        <v>106077</v>
      </c>
      <c r="B9061" s="53" t="s">
        <v>13475</v>
      </c>
      <c r="C9061" s="24" t="s">
        <v>28</v>
      </c>
      <c r="D9061" s="61">
        <v>0</v>
      </c>
      <c r="E9061" s="60">
        <v>0</v>
      </c>
    </row>
    <row r="9062" spans="1:5" ht="22.5" x14ac:dyDescent="0.25">
      <c r="A9062" s="22">
        <v>106078</v>
      </c>
      <c r="B9062" s="53" t="s">
        <v>13476</v>
      </c>
      <c r="C9062" s="24" t="s">
        <v>28</v>
      </c>
      <c r="D9062" s="61">
        <v>0</v>
      </c>
      <c r="E9062" s="60">
        <v>0</v>
      </c>
    </row>
    <row r="9063" spans="1:5" ht="33.75" x14ac:dyDescent="0.25">
      <c r="A9063" s="22">
        <v>103401</v>
      </c>
      <c r="B9063" s="53" t="s">
        <v>156</v>
      </c>
      <c r="C9063" s="24" t="s">
        <v>28</v>
      </c>
      <c r="D9063" s="61">
        <v>20.28</v>
      </c>
      <c r="E9063" s="60">
        <v>21.39</v>
      </c>
    </row>
    <row r="9064" spans="1:5" ht="33.75" x14ac:dyDescent="0.25">
      <c r="A9064" s="22">
        <v>103402</v>
      </c>
      <c r="B9064" s="53" t="s">
        <v>157</v>
      </c>
      <c r="C9064" s="24" t="s">
        <v>28</v>
      </c>
      <c r="D9064" s="61">
        <v>29.49</v>
      </c>
      <c r="E9064" s="60">
        <v>31.12</v>
      </c>
    </row>
    <row r="9065" spans="1:5" ht="33.75" x14ac:dyDescent="0.25">
      <c r="A9065" s="22">
        <v>103403</v>
      </c>
      <c r="B9065" s="53" t="s">
        <v>158</v>
      </c>
      <c r="C9065" s="24" t="s">
        <v>28</v>
      </c>
      <c r="D9065" s="61">
        <v>33.19</v>
      </c>
      <c r="E9065" s="60">
        <v>35.01</v>
      </c>
    </row>
    <row r="9066" spans="1:5" ht="33.75" x14ac:dyDescent="0.25">
      <c r="A9066" s="22">
        <v>103397</v>
      </c>
      <c r="B9066" s="53" t="s">
        <v>152</v>
      </c>
      <c r="C9066" s="24" t="s">
        <v>28</v>
      </c>
      <c r="D9066" s="61">
        <v>3.68</v>
      </c>
      <c r="E9066" s="60">
        <v>3.88</v>
      </c>
    </row>
    <row r="9067" spans="1:5" ht="33.75" x14ac:dyDescent="0.25">
      <c r="A9067" s="22">
        <v>103404</v>
      </c>
      <c r="B9067" s="53" t="s">
        <v>159</v>
      </c>
      <c r="C9067" s="24" t="s">
        <v>28</v>
      </c>
      <c r="D9067" s="61">
        <v>36.869999999999997</v>
      </c>
      <c r="E9067" s="60">
        <v>38.9</v>
      </c>
    </row>
    <row r="9068" spans="1:5" ht="33.75" x14ac:dyDescent="0.25">
      <c r="A9068" s="22">
        <v>103405</v>
      </c>
      <c r="B9068" s="53" t="s">
        <v>160</v>
      </c>
      <c r="C9068" s="24" t="s">
        <v>28</v>
      </c>
      <c r="D9068" s="61">
        <v>41.48</v>
      </c>
      <c r="E9068" s="60">
        <v>43.76</v>
      </c>
    </row>
    <row r="9069" spans="1:5" ht="33.75" x14ac:dyDescent="0.25">
      <c r="A9069" s="22">
        <v>103406</v>
      </c>
      <c r="B9069" s="53" t="s">
        <v>161</v>
      </c>
      <c r="C9069" s="24" t="s">
        <v>28</v>
      </c>
      <c r="D9069" s="61">
        <v>46.09</v>
      </c>
      <c r="E9069" s="60">
        <v>48.62</v>
      </c>
    </row>
    <row r="9070" spans="1:5" ht="33.75" x14ac:dyDescent="0.25">
      <c r="A9070" s="22">
        <v>103407</v>
      </c>
      <c r="B9070" s="53" t="s">
        <v>162</v>
      </c>
      <c r="C9070" s="24" t="s">
        <v>28</v>
      </c>
      <c r="D9070" s="61">
        <v>51.62</v>
      </c>
      <c r="E9070" s="60">
        <v>54.46</v>
      </c>
    </row>
    <row r="9071" spans="1:5" ht="33.75" x14ac:dyDescent="0.25">
      <c r="A9071" s="22">
        <v>103408</v>
      </c>
      <c r="B9071" s="53" t="s">
        <v>163</v>
      </c>
      <c r="C9071" s="24" t="s">
        <v>28</v>
      </c>
      <c r="D9071" s="61">
        <v>58.08</v>
      </c>
      <c r="E9071" s="60">
        <v>61.26</v>
      </c>
    </row>
    <row r="9072" spans="1:5" ht="33.75" x14ac:dyDescent="0.25">
      <c r="A9072" s="22">
        <v>103398</v>
      </c>
      <c r="B9072" s="53" t="s">
        <v>153</v>
      </c>
      <c r="C9072" s="24" t="s">
        <v>28</v>
      </c>
      <c r="D9072" s="61">
        <v>5.89</v>
      </c>
      <c r="E9072" s="60">
        <v>6.22</v>
      </c>
    </row>
    <row r="9073" spans="1:5" ht="33.75" x14ac:dyDescent="0.25">
      <c r="A9073" s="22">
        <v>103409</v>
      </c>
      <c r="B9073" s="53" t="s">
        <v>164</v>
      </c>
      <c r="C9073" s="24" t="s">
        <v>28</v>
      </c>
      <c r="D9073" s="61">
        <v>65.459999999999994</v>
      </c>
      <c r="E9073" s="60">
        <v>69.040000000000006</v>
      </c>
    </row>
    <row r="9074" spans="1:5" ht="33.75" x14ac:dyDescent="0.25">
      <c r="A9074" s="22">
        <v>103410</v>
      </c>
      <c r="B9074" s="53" t="s">
        <v>165</v>
      </c>
      <c r="C9074" s="24" t="s">
        <v>28</v>
      </c>
      <c r="D9074" s="61">
        <v>73.760000000000005</v>
      </c>
      <c r="E9074" s="60">
        <v>77.8</v>
      </c>
    </row>
    <row r="9075" spans="1:5" ht="33.75" x14ac:dyDescent="0.25">
      <c r="A9075" s="22">
        <v>103399</v>
      </c>
      <c r="B9075" s="53" t="s">
        <v>154</v>
      </c>
      <c r="C9075" s="24" t="s">
        <v>28</v>
      </c>
      <c r="D9075" s="61">
        <v>11.6</v>
      </c>
      <c r="E9075" s="60">
        <v>12.24</v>
      </c>
    </row>
    <row r="9076" spans="1:5" ht="33.75" x14ac:dyDescent="0.25">
      <c r="A9076" s="22">
        <v>103400</v>
      </c>
      <c r="B9076" s="53" t="s">
        <v>155</v>
      </c>
      <c r="C9076" s="24" t="s">
        <v>28</v>
      </c>
      <c r="D9076" s="61">
        <v>16.59</v>
      </c>
      <c r="E9076" s="60">
        <v>17.5</v>
      </c>
    </row>
    <row r="9077" spans="1:5" ht="33.75" x14ac:dyDescent="0.25">
      <c r="A9077" s="22">
        <v>103415</v>
      </c>
      <c r="B9077" s="53" t="s">
        <v>170</v>
      </c>
      <c r="C9077" s="24" t="s">
        <v>28</v>
      </c>
      <c r="D9077" s="61">
        <v>40.56</v>
      </c>
      <c r="E9077" s="60">
        <v>42.79</v>
      </c>
    </row>
    <row r="9078" spans="1:5" ht="33.75" x14ac:dyDescent="0.25">
      <c r="A9078" s="22">
        <v>103416</v>
      </c>
      <c r="B9078" s="53" t="s">
        <v>171</v>
      </c>
      <c r="C9078" s="24" t="s">
        <v>28</v>
      </c>
      <c r="D9078" s="61">
        <v>59</v>
      </c>
      <c r="E9078" s="60">
        <v>62.24</v>
      </c>
    </row>
    <row r="9079" spans="1:5" ht="33.75" x14ac:dyDescent="0.25">
      <c r="A9079" s="22">
        <v>103417</v>
      </c>
      <c r="B9079" s="53" t="s">
        <v>172</v>
      </c>
      <c r="C9079" s="24" t="s">
        <v>28</v>
      </c>
      <c r="D9079" s="61">
        <v>66.38</v>
      </c>
      <c r="E9079" s="60">
        <v>70.02</v>
      </c>
    </row>
    <row r="9080" spans="1:5" ht="33.75" x14ac:dyDescent="0.25">
      <c r="A9080" s="22">
        <v>103411</v>
      </c>
      <c r="B9080" s="53" t="s">
        <v>166</v>
      </c>
      <c r="C9080" s="24" t="s">
        <v>28</v>
      </c>
      <c r="D9080" s="61">
        <v>7.36</v>
      </c>
      <c r="E9080" s="60">
        <v>7.77</v>
      </c>
    </row>
    <row r="9081" spans="1:5" ht="33.75" x14ac:dyDescent="0.25">
      <c r="A9081" s="22">
        <v>103418</v>
      </c>
      <c r="B9081" s="53" t="s">
        <v>173</v>
      </c>
      <c r="C9081" s="24" t="s">
        <v>28</v>
      </c>
      <c r="D9081" s="61">
        <v>73.760000000000005</v>
      </c>
      <c r="E9081" s="60">
        <v>77.8</v>
      </c>
    </row>
    <row r="9082" spans="1:5" ht="33.75" x14ac:dyDescent="0.25">
      <c r="A9082" s="22">
        <v>103419</v>
      </c>
      <c r="B9082" s="53" t="s">
        <v>174</v>
      </c>
      <c r="C9082" s="24" t="s">
        <v>28</v>
      </c>
      <c r="D9082" s="61">
        <v>82.97</v>
      </c>
      <c r="E9082" s="60">
        <v>87.52</v>
      </c>
    </row>
    <row r="9083" spans="1:5" ht="33.75" x14ac:dyDescent="0.25">
      <c r="A9083" s="22">
        <v>103420</v>
      </c>
      <c r="B9083" s="53" t="s">
        <v>175</v>
      </c>
      <c r="C9083" s="24" t="s">
        <v>28</v>
      </c>
      <c r="D9083" s="61">
        <v>92.19</v>
      </c>
      <c r="E9083" s="60">
        <v>97.25</v>
      </c>
    </row>
    <row r="9084" spans="1:5" ht="33.75" x14ac:dyDescent="0.25">
      <c r="A9084" s="22">
        <v>103421</v>
      </c>
      <c r="B9084" s="53" t="s">
        <v>176</v>
      </c>
      <c r="C9084" s="24" t="s">
        <v>28</v>
      </c>
      <c r="D9084" s="61">
        <v>103.26</v>
      </c>
      <c r="E9084" s="60">
        <v>108.92</v>
      </c>
    </row>
    <row r="9085" spans="1:5" ht="33.75" x14ac:dyDescent="0.25">
      <c r="A9085" s="22">
        <v>103422</v>
      </c>
      <c r="B9085" s="53" t="s">
        <v>177</v>
      </c>
      <c r="C9085" s="24" t="s">
        <v>28</v>
      </c>
      <c r="D9085" s="61">
        <v>116.17</v>
      </c>
      <c r="E9085" s="60">
        <v>122.53</v>
      </c>
    </row>
    <row r="9086" spans="1:5" ht="33.75" x14ac:dyDescent="0.25">
      <c r="A9086" s="22">
        <v>103412</v>
      </c>
      <c r="B9086" s="53" t="s">
        <v>167</v>
      </c>
      <c r="C9086" s="24" t="s">
        <v>28</v>
      </c>
      <c r="D9086" s="61">
        <v>11.8</v>
      </c>
      <c r="E9086" s="60">
        <v>12.44</v>
      </c>
    </row>
    <row r="9087" spans="1:5" ht="33.75" x14ac:dyDescent="0.25">
      <c r="A9087" s="22">
        <v>103423</v>
      </c>
      <c r="B9087" s="53" t="s">
        <v>178</v>
      </c>
      <c r="C9087" s="24" t="s">
        <v>28</v>
      </c>
      <c r="D9087" s="61">
        <v>130.93</v>
      </c>
      <c r="E9087" s="60">
        <v>138.09</v>
      </c>
    </row>
    <row r="9088" spans="1:5" ht="33.75" x14ac:dyDescent="0.25">
      <c r="A9088" s="22">
        <v>103424</v>
      </c>
      <c r="B9088" s="53" t="s">
        <v>179</v>
      </c>
      <c r="C9088" s="24" t="s">
        <v>28</v>
      </c>
      <c r="D9088" s="61">
        <v>147.52000000000001</v>
      </c>
      <c r="E9088" s="60">
        <v>155.6</v>
      </c>
    </row>
    <row r="9089" spans="1:5" ht="33.75" x14ac:dyDescent="0.25">
      <c r="A9089" s="22">
        <v>103413</v>
      </c>
      <c r="B9089" s="53" t="s">
        <v>168</v>
      </c>
      <c r="C9089" s="24" t="s">
        <v>28</v>
      </c>
      <c r="D9089" s="61">
        <v>23.22</v>
      </c>
      <c r="E9089" s="60">
        <v>24.5</v>
      </c>
    </row>
    <row r="9090" spans="1:5" ht="33.75" x14ac:dyDescent="0.25">
      <c r="A9090" s="22">
        <v>103414</v>
      </c>
      <c r="B9090" s="53" t="s">
        <v>169</v>
      </c>
      <c r="C9090" s="24" t="s">
        <v>28</v>
      </c>
      <c r="D9090" s="61">
        <v>33.19</v>
      </c>
      <c r="E9090" s="60">
        <v>35.01</v>
      </c>
    </row>
    <row r="9091" spans="1:5" ht="33.75" x14ac:dyDescent="0.25">
      <c r="A9091" s="22">
        <v>103432</v>
      </c>
      <c r="B9091" s="53" t="s">
        <v>187</v>
      </c>
      <c r="C9091" s="24" t="s">
        <v>28</v>
      </c>
      <c r="D9091" s="61">
        <v>1645.71</v>
      </c>
      <c r="E9091" s="60">
        <v>1647.74</v>
      </c>
    </row>
    <row r="9092" spans="1:5" ht="33.75" x14ac:dyDescent="0.25">
      <c r="A9092" s="22">
        <v>103430</v>
      </c>
      <c r="B9092" s="53" t="s">
        <v>185</v>
      </c>
      <c r="C9092" s="24" t="s">
        <v>28</v>
      </c>
      <c r="D9092" s="61">
        <v>34.81</v>
      </c>
      <c r="E9092" s="60">
        <v>35.14</v>
      </c>
    </row>
    <row r="9093" spans="1:5" ht="33.75" x14ac:dyDescent="0.25">
      <c r="A9093" s="22">
        <v>103431</v>
      </c>
      <c r="B9093" s="53" t="s">
        <v>186</v>
      </c>
      <c r="C9093" s="24" t="s">
        <v>28</v>
      </c>
      <c r="D9093" s="61">
        <v>60.96</v>
      </c>
      <c r="E9093" s="60">
        <v>61.6</v>
      </c>
    </row>
    <row r="9094" spans="1:5" ht="33.75" x14ac:dyDescent="0.25">
      <c r="A9094" s="22">
        <v>103433</v>
      </c>
      <c r="B9094" s="53" t="s">
        <v>188</v>
      </c>
      <c r="C9094" s="24" t="s">
        <v>28</v>
      </c>
      <c r="D9094" s="61">
        <v>34.520000000000003</v>
      </c>
      <c r="E9094" s="60">
        <v>34.72</v>
      </c>
    </row>
    <row r="9095" spans="1:5" ht="33.75" x14ac:dyDescent="0.25">
      <c r="A9095" s="22">
        <v>103434</v>
      </c>
      <c r="B9095" s="53" t="s">
        <v>189</v>
      </c>
      <c r="C9095" s="24" t="s">
        <v>28</v>
      </c>
      <c r="D9095" s="61">
        <v>47.72</v>
      </c>
      <c r="E9095" s="60">
        <v>48.05</v>
      </c>
    </row>
    <row r="9096" spans="1:5" ht="33.75" x14ac:dyDescent="0.25">
      <c r="A9096" s="22">
        <v>103435</v>
      </c>
      <c r="B9096" s="53" t="s">
        <v>190</v>
      </c>
      <c r="C9096" s="24" t="s">
        <v>28</v>
      </c>
      <c r="D9096" s="61">
        <v>88.76</v>
      </c>
      <c r="E9096" s="60">
        <v>89.4</v>
      </c>
    </row>
    <row r="9097" spans="1:5" ht="33.75" x14ac:dyDescent="0.25">
      <c r="A9097" s="22">
        <v>103436</v>
      </c>
      <c r="B9097" s="53" t="s">
        <v>191</v>
      </c>
      <c r="C9097" s="24" t="s">
        <v>28</v>
      </c>
      <c r="D9097" s="61">
        <v>2331.29</v>
      </c>
      <c r="E9097" s="60">
        <v>2333.3200000000002</v>
      </c>
    </row>
    <row r="9098" spans="1:5" ht="45" x14ac:dyDescent="0.25">
      <c r="A9098" s="22">
        <v>103482</v>
      </c>
      <c r="B9098" s="53" t="s">
        <v>7144</v>
      </c>
      <c r="C9098" s="24" t="s">
        <v>28</v>
      </c>
      <c r="D9098" s="61">
        <v>0</v>
      </c>
      <c r="E9098" s="60">
        <v>0</v>
      </c>
    </row>
    <row r="9099" spans="1:5" ht="45" x14ac:dyDescent="0.25">
      <c r="A9099" s="22">
        <v>103465</v>
      </c>
      <c r="B9099" s="53" t="s">
        <v>7145</v>
      </c>
      <c r="C9099" s="24" t="s">
        <v>28</v>
      </c>
      <c r="D9099" s="61">
        <v>0</v>
      </c>
      <c r="E9099" s="60">
        <v>0</v>
      </c>
    </row>
    <row r="9100" spans="1:5" ht="45" x14ac:dyDescent="0.25">
      <c r="A9100" s="22">
        <v>103483</v>
      </c>
      <c r="B9100" s="53" t="s">
        <v>7146</v>
      </c>
      <c r="C9100" s="24" t="s">
        <v>28</v>
      </c>
      <c r="D9100" s="61">
        <v>0</v>
      </c>
      <c r="E9100" s="60">
        <v>0</v>
      </c>
    </row>
    <row r="9101" spans="1:5" ht="45" x14ac:dyDescent="0.25">
      <c r="A9101" s="22">
        <v>103484</v>
      </c>
      <c r="B9101" s="53" t="s">
        <v>7147</v>
      </c>
      <c r="C9101" s="24" t="s">
        <v>28</v>
      </c>
      <c r="D9101" s="61">
        <v>0</v>
      </c>
      <c r="E9101" s="60">
        <v>0</v>
      </c>
    </row>
    <row r="9102" spans="1:5" ht="45" x14ac:dyDescent="0.25">
      <c r="A9102" s="22">
        <v>103466</v>
      </c>
      <c r="B9102" s="53" t="s">
        <v>7148</v>
      </c>
      <c r="C9102" s="24" t="s">
        <v>28</v>
      </c>
      <c r="D9102" s="61">
        <v>0</v>
      </c>
      <c r="E9102" s="60">
        <v>0</v>
      </c>
    </row>
    <row r="9103" spans="1:5" ht="45" x14ac:dyDescent="0.25">
      <c r="A9103" s="22">
        <v>103485</v>
      </c>
      <c r="B9103" s="53" t="s">
        <v>7149</v>
      </c>
      <c r="C9103" s="24" t="s">
        <v>28</v>
      </c>
      <c r="D9103" s="61">
        <v>0</v>
      </c>
      <c r="E9103" s="60">
        <v>0</v>
      </c>
    </row>
    <row r="9104" spans="1:5" ht="45" x14ac:dyDescent="0.25">
      <c r="A9104" s="22">
        <v>103467</v>
      </c>
      <c r="B9104" s="53" t="s">
        <v>7150</v>
      </c>
      <c r="C9104" s="24" t="s">
        <v>28</v>
      </c>
      <c r="D9104" s="61">
        <v>0</v>
      </c>
      <c r="E9104" s="60">
        <v>0</v>
      </c>
    </row>
    <row r="9105" spans="1:5" ht="45" x14ac:dyDescent="0.25">
      <c r="A9105" s="22">
        <v>103461</v>
      </c>
      <c r="B9105" s="53" t="s">
        <v>7151</v>
      </c>
      <c r="C9105" s="24" t="s">
        <v>28</v>
      </c>
      <c r="D9105" s="61">
        <v>0</v>
      </c>
      <c r="E9105" s="60">
        <v>0</v>
      </c>
    </row>
    <row r="9106" spans="1:5" ht="45" x14ac:dyDescent="0.25">
      <c r="A9106" s="22">
        <v>103468</v>
      </c>
      <c r="B9106" s="53" t="s">
        <v>7152</v>
      </c>
      <c r="C9106" s="24" t="s">
        <v>28</v>
      </c>
      <c r="D9106" s="61">
        <v>0</v>
      </c>
      <c r="E9106" s="60">
        <v>0</v>
      </c>
    </row>
    <row r="9107" spans="1:5" ht="45" x14ac:dyDescent="0.25">
      <c r="A9107" s="22">
        <v>103469</v>
      </c>
      <c r="B9107" s="53" t="s">
        <v>7153</v>
      </c>
      <c r="C9107" s="24" t="s">
        <v>28</v>
      </c>
      <c r="D9107" s="61">
        <v>0</v>
      </c>
      <c r="E9107" s="60">
        <v>0</v>
      </c>
    </row>
    <row r="9108" spans="1:5" ht="45" x14ac:dyDescent="0.25">
      <c r="A9108" s="22">
        <v>103470</v>
      </c>
      <c r="B9108" s="53" t="s">
        <v>7154</v>
      </c>
      <c r="C9108" s="24" t="s">
        <v>28</v>
      </c>
      <c r="D9108" s="61">
        <v>0</v>
      </c>
      <c r="E9108" s="60">
        <v>0</v>
      </c>
    </row>
    <row r="9109" spans="1:5" ht="45" x14ac:dyDescent="0.25">
      <c r="A9109" s="22">
        <v>103471</v>
      </c>
      <c r="B9109" s="53" t="s">
        <v>7155</v>
      </c>
      <c r="C9109" s="24" t="s">
        <v>28</v>
      </c>
      <c r="D9109" s="61">
        <v>0</v>
      </c>
      <c r="E9109" s="60">
        <v>0</v>
      </c>
    </row>
    <row r="9110" spans="1:5" ht="45" x14ac:dyDescent="0.25">
      <c r="A9110" s="22">
        <v>103472</v>
      </c>
      <c r="B9110" s="53" t="s">
        <v>7156</v>
      </c>
      <c r="C9110" s="24" t="s">
        <v>28</v>
      </c>
      <c r="D9110" s="61">
        <v>0</v>
      </c>
      <c r="E9110" s="60">
        <v>0</v>
      </c>
    </row>
    <row r="9111" spans="1:5" ht="45" x14ac:dyDescent="0.25">
      <c r="A9111" s="22">
        <v>103462</v>
      </c>
      <c r="B9111" s="53" t="s">
        <v>7157</v>
      </c>
      <c r="C9111" s="24" t="s">
        <v>28</v>
      </c>
      <c r="D9111" s="61">
        <v>0</v>
      </c>
      <c r="E9111" s="60">
        <v>0</v>
      </c>
    </row>
    <row r="9112" spans="1:5" ht="45" x14ac:dyDescent="0.25">
      <c r="A9112" s="22">
        <v>103473</v>
      </c>
      <c r="B9112" s="53" t="s">
        <v>7158</v>
      </c>
      <c r="C9112" s="24" t="s">
        <v>28</v>
      </c>
      <c r="D9112" s="61">
        <v>0</v>
      </c>
      <c r="E9112" s="60">
        <v>0</v>
      </c>
    </row>
    <row r="9113" spans="1:5" ht="45" x14ac:dyDescent="0.25">
      <c r="A9113" s="22">
        <v>103474</v>
      </c>
      <c r="B9113" s="53" t="s">
        <v>7159</v>
      </c>
      <c r="C9113" s="24" t="s">
        <v>28</v>
      </c>
      <c r="D9113" s="61">
        <v>0</v>
      </c>
      <c r="E9113" s="60">
        <v>0</v>
      </c>
    </row>
    <row r="9114" spans="1:5" ht="45" x14ac:dyDescent="0.25">
      <c r="A9114" s="22">
        <v>103475</v>
      </c>
      <c r="B9114" s="53" t="s">
        <v>7160</v>
      </c>
      <c r="C9114" s="24" t="s">
        <v>28</v>
      </c>
      <c r="D9114" s="61">
        <v>0</v>
      </c>
      <c r="E9114" s="60">
        <v>0</v>
      </c>
    </row>
    <row r="9115" spans="1:5" ht="45" x14ac:dyDescent="0.25">
      <c r="A9115" s="22">
        <v>103476</v>
      </c>
      <c r="B9115" s="53" t="s">
        <v>7161</v>
      </c>
      <c r="C9115" s="24" t="s">
        <v>28</v>
      </c>
      <c r="D9115" s="61">
        <v>0</v>
      </c>
      <c r="E9115" s="60">
        <v>0</v>
      </c>
    </row>
    <row r="9116" spans="1:5" ht="45" x14ac:dyDescent="0.25">
      <c r="A9116" s="22">
        <v>103477</v>
      </c>
      <c r="B9116" s="53" t="s">
        <v>7162</v>
      </c>
      <c r="C9116" s="24" t="s">
        <v>28</v>
      </c>
      <c r="D9116" s="61">
        <v>0</v>
      </c>
      <c r="E9116" s="60">
        <v>0</v>
      </c>
    </row>
    <row r="9117" spans="1:5" ht="45" x14ac:dyDescent="0.25">
      <c r="A9117" s="22">
        <v>103463</v>
      </c>
      <c r="B9117" s="53" t="s">
        <v>7163</v>
      </c>
      <c r="C9117" s="24" t="s">
        <v>28</v>
      </c>
      <c r="D9117" s="61">
        <v>0</v>
      </c>
      <c r="E9117" s="60">
        <v>0</v>
      </c>
    </row>
    <row r="9118" spans="1:5" ht="45" x14ac:dyDescent="0.25">
      <c r="A9118" s="22">
        <v>103478</v>
      </c>
      <c r="B9118" s="53" t="s">
        <v>7164</v>
      </c>
      <c r="C9118" s="24" t="s">
        <v>28</v>
      </c>
      <c r="D9118" s="61">
        <v>0</v>
      </c>
      <c r="E9118" s="60">
        <v>0</v>
      </c>
    </row>
    <row r="9119" spans="1:5" ht="45" x14ac:dyDescent="0.25">
      <c r="A9119" s="22">
        <v>103479</v>
      </c>
      <c r="B9119" s="53" t="s">
        <v>7165</v>
      </c>
      <c r="C9119" s="24" t="s">
        <v>28</v>
      </c>
      <c r="D9119" s="61">
        <v>0</v>
      </c>
      <c r="E9119" s="60">
        <v>0</v>
      </c>
    </row>
    <row r="9120" spans="1:5" ht="45" x14ac:dyDescent="0.25">
      <c r="A9120" s="22">
        <v>103480</v>
      </c>
      <c r="B9120" s="53" t="s">
        <v>7166</v>
      </c>
      <c r="C9120" s="24" t="s">
        <v>28</v>
      </c>
      <c r="D9120" s="61">
        <v>0</v>
      </c>
      <c r="E9120" s="60">
        <v>0</v>
      </c>
    </row>
    <row r="9121" spans="1:5" ht="45" x14ac:dyDescent="0.25">
      <c r="A9121" s="22">
        <v>103464</v>
      </c>
      <c r="B9121" s="53" t="s">
        <v>7167</v>
      </c>
      <c r="C9121" s="24" t="s">
        <v>28</v>
      </c>
      <c r="D9121" s="61">
        <v>0</v>
      </c>
      <c r="E9121" s="60">
        <v>0</v>
      </c>
    </row>
    <row r="9122" spans="1:5" ht="45" x14ac:dyDescent="0.25">
      <c r="A9122" s="22">
        <v>103481</v>
      </c>
      <c r="B9122" s="53" t="s">
        <v>7168</v>
      </c>
      <c r="C9122" s="24" t="s">
        <v>28</v>
      </c>
      <c r="D9122" s="61">
        <v>0</v>
      </c>
      <c r="E9122" s="60">
        <v>0</v>
      </c>
    </row>
    <row r="9123" spans="1:5" ht="45" x14ac:dyDescent="0.25">
      <c r="A9123" s="22">
        <v>103459</v>
      </c>
      <c r="B9123" s="53" t="s">
        <v>7169</v>
      </c>
      <c r="C9123" s="24" t="s">
        <v>28</v>
      </c>
      <c r="D9123" s="61">
        <v>0</v>
      </c>
      <c r="E9123" s="60">
        <v>0</v>
      </c>
    </row>
    <row r="9124" spans="1:5" ht="45" x14ac:dyDescent="0.25">
      <c r="A9124" s="22">
        <v>103460</v>
      </c>
      <c r="B9124" s="53" t="s">
        <v>7170</v>
      </c>
      <c r="C9124" s="24" t="s">
        <v>28</v>
      </c>
      <c r="D9124" s="61">
        <v>0</v>
      </c>
      <c r="E9124" s="60">
        <v>0</v>
      </c>
    </row>
    <row r="9125" spans="1:5" ht="45" x14ac:dyDescent="0.25">
      <c r="A9125" s="22">
        <v>103443</v>
      </c>
      <c r="B9125" s="53" t="s">
        <v>7171</v>
      </c>
      <c r="C9125" s="24" t="s">
        <v>28</v>
      </c>
      <c r="D9125" s="61">
        <v>0</v>
      </c>
      <c r="E9125" s="60">
        <v>0</v>
      </c>
    </row>
    <row r="9126" spans="1:5" ht="45" x14ac:dyDescent="0.25">
      <c r="A9126" s="22">
        <v>103444</v>
      </c>
      <c r="B9126" s="53" t="s">
        <v>7172</v>
      </c>
      <c r="C9126" s="24" t="s">
        <v>28</v>
      </c>
      <c r="D9126" s="61">
        <v>0</v>
      </c>
      <c r="E9126" s="60">
        <v>0</v>
      </c>
    </row>
    <row r="9127" spans="1:5" ht="45" x14ac:dyDescent="0.25">
      <c r="A9127" s="22">
        <v>103445</v>
      </c>
      <c r="B9127" s="53" t="s">
        <v>7173</v>
      </c>
      <c r="C9127" s="24" t="s">
        <v>28</v>
      </c>
      <c r="D9127" s="61">
        <v>0</v>
      </c>
      <c r="E9127" s="60">
        <v>0</v>
      </c>
    </row>
    <row r="9128" spans="1:5" ht="45" x14ac:dyDescent="0.25">
      <c r="A9128" s="22">
        <v>103446</v>
      </c>
      <c r="B9128" s="53" t="s">
        <v>7174</v>
      </c>
      <c r="C9128" s="24" t="s">
        <v>28</v>
      </c>
      <c r="D9128" s="61">
        <v>0</v>
      </c>
      <c r="E9128" s="60">
        <v>0</v>
      </c>
    </row>
    <row r="9129" spans="1:5" ht="45" x14ac:dyDescent="0.25">
      <c r="A9129" s="22">
        <v>103447</v>
      </c>
      <c r="B9129" s="53" t="s">
        <v>7175</v>
      </c>
      <c r="C9129" s="24" t="s">
        <v>28</v>
      </c>
      <c r="D9129" s="61">
        <v>0</v>
      </c>
      <c r="E9129" s="60">
        <v>0</v>
      </c>
    </row>
    <row r="9130" spans="1:5" ht="45" x14ac:dyDescent="0.25">
      <c r="A9130" s="22">
        <v>103448</v>
      </c>
      <c r="B9130" s="53" t="s">
        <v>7176</v>
      </c>
      <c r="C9130" s="24" t="s">
        <v>28</v>
      </c>
      <c r="D9130" s="61">
        <v>0</v>
      </c>
      <c r="E9130" s="60">
        <v>0</v>
      </c>
    </row>
    <row r="9131" spans="1:5" ht="45" x14ac:dyDescent="0.25">
      <c r="A9131" s="22">
        <v>103449</v>
      </c>
      <c r="B9131" s="53" t="s">
        <v>7177</v>
      </c>
      <c r="C9131" s="24" t="s">
        <v>28</v>
      </c>
      <c r="D9131" s="61">
        <v>0</v>
      </c>
      <c r="E9131" s="60">
        <v>0</v>
      </c>
    </row>
    <row r="9132" spans="1:5" ht="45" x14ac:dyDescent="0.25">
      <c r="A9132" s="22">
        <v>103450</v>
      </c>
      <c r="B9132" s="53" t="s">
        <v>7178</v>
      </c>
      <c r="C9132" s="24" t="s">
        <v>28</v>
      </c>
      <c r="D9132" s="61">
        <v>0</v>
      </c>
      <c r="E9132" s="60">
        <v>0</v>
      </c>
    </row>
    <row r="9133" spans="1:5" ht="45" x14ac:dyDescent="0.25">
      <c r="A9133" s="22">
        <v>103451</v>
      </c>
      <c r="B9133" s="53" t="s">
        <v>7179</v>
      </c>
      <c r="C9133" s="24" t="s">
        <v>28</v>
      </c>
      <c r="D9133" s="61">
        <v>0</v>
      </c>
      <c r="E9133" s="60">
        <v>0</v>
      </c>
    </row>
    <row r="9134" spans="1:5" ht="45" x14ac:dyDescent="0.25">
      <c r="A9134" s="22">
        <v>103452</v>
      </c>
      <c r="B9134" s="53" t="s">
        <v>7180</v>
      </c>
      <c r="C9134" s="24" t="s">
        <v>28</v>
      </c>
      <c r="D9134" s="61">
        <v>0</v>
      </c>
      <c r="E9134" s="60">
        <v>0</v>
      </c>
    </row>
    <row r="9135" spans="1:5" ht="45" x14ac:dyDescent="0.25">
      <c r="A9135" s="22">
        <v>103453</v>
      </c>
      <c r="B9135" s="53" t="s">
        <v>7181</v>
      </c>
      <c r="C9135" s="24" t="s">
        <v>28</v>
      </c>
      <c r="D9135" s="61">
        <v>0</v>
      </c>
      <c r="E9135" s="60">
        <v>0</v>
      </c>
    </row>
    <row r="9136" spans="1:5" ht="45" x14ac:dyDescent="0.25">
      <c r="A9136" s="22">
        <v>103454</v>
      </c>
      <c r="B9136" s="53" t="s">
        <v>7182</v>
      </c>
      <c r="C9136" s="24" t="s">
        <v>28</v>
      </c>
      <c r="D9136" s="61">
        <v>0</v>
      </c>
      <c r="E9136" s="60">
        <v>0</v>
      </c>
    </row>
    <row r="9137" spans="1:5" ht="45" x14ac:dyDescent="0.25">
      <c r="A9137" s="22">
        <v>103455</v>
      </c>
      <c r="B9137" s="53" t="s">
        <v>7183</v>
      </c>
      <c r="C9137" s="24" t="s">
        <v>28</v>
      </c>
      <c r="D9137" s="61">
        <v>0</v>
      </c>
      <c r="E9137" s="60">
        <v>0</v>
      </c>
    </row>
    <row r="9138" spans="1:5" ht="45" x14ac:dyDescent="0.25">
      <c r="A9138" s="22">
        <v>103456</v>
      </c>
      <c r="B9138" s="53" t="s">
        <v>7184</v>
      </c>
      <c r="C9138" s="24" t="s">
        <v>28</v>
      </c>
      <c r="D9138" s="61">
        <v>0</v>
      </c>
      <c r="E9138" s="60">
        <v>0</v>
      </c>
    </row>
    <row r="9139" spans="1:5" ht="45" x14ac:dyDescent="0.25">
      <c r="A9139" s="22">
        <v>103457</v>
      </c>
      <c r="B9139" s="53" t="s">
        <v>7185</v>
      </c>
      <c r="C9139" s="24" t="s">
        <v>28</v>
      </c>
      <c r="D9139" s="61">
        <v>0</v>
      </c>
      <c r="E9139" s="60">
        <v>0</v>
      </c>
    </row>
    <row r="9140" spans="1:5" ht="45" x14ac:dyDescent="0.25">
      <c r="A9140" s="22">
        <v>103458</v>
      </c>
      <c r="B9140" s="53" t="s">
        <v>7186</v>
      </c>
      <c r="C9140" s="24" t="s">
        <v>28</v>
      </c>
      <c r="D9140" s="61">
        <v>0</v>
      </c>
      <c r="E9140" s="60">
        <v>0</v>
      </c>
    </row>
    <row r="9141" spans="1:5" ht="33.75" x14ac:dyDescent="0.25">
      <c r="A9141" s="22">
        <v>103425</v>
      </c>
      <c r="B9141" s="53" t="s">
        <v>180</v>
      </c>
      <c r="C9141" s="24" t="s">
        <v>28</v>
      </c>
      <c r="D9141" s="61">
        <v>16.170000000000002</v>
      </c>
      <c r="E9141" s="60">
        <v>16.37</v>
      </c>
    </row>
    <row r="9142" spans="1:5" ht="33.75" x14ac:dyDescent="0.25">
      <c r="A9142" s="22">
        <v>103428</v>
      </c>
      <c r="B9142" s="53" t="s">
        <v>183</v>
      </c>
      <c r="C9142" s="24" t="s">
        <v>28</v>
      </c>
      <c r="D9142" s="61">
        <v>260.26</v>
      </c>
      <c r="E9142" s="60">
        <v>262.29000000000002</v>
      </c>
    </row>
    <row r="9143" spans="1:5" ht="33.75" x14ac:dyDescent="0.25">
      <c r="A9143" s="22">
        <v>103426</v>
      </c>
      <c r="B9143" s="53" t="s">
        <v>181</v>
      </c>
      <c r="C9143" s="24" t="s">
        <v>28</v>
      </c>
      <c r="D9143" s="61">
        <v>19.350000000000001</v>
      </c>
      <c r="E9143" s="60">
        <v>19.68</v>
      </c>
    </row>
    <row r="9144" spans="1:5" ht="33.75" x14ac:dyDescent="0.25">
      <c r="A9144" s="22">
        <v>103429</v>
      </c>
      <c r="B9144" s="53" t="s">
        <v>184</v>
      </c>
      <c r="C9144" s="24" t="s">
        <v>28</v>
      </c>
      <c r="D9144" s="61">
        <v>2898.65</v>
      </c>
      <c r="E9144" s="60">
        <v>2902.69</v>
      </c>
    </row>
    <row r="9145" spans="1:5" ht="33.75" x14ac:dyDescent="0.25">
      <c r="A9145" s="22">
        <v>103427</v>
      </c>
      <c r="B9145" s="53" t="s">
        <v>182</v>
      </c>
      <c r="C9145" s="24" t="s">
        <v>28</v>
      </c>
      <c r="D9145" s="61">
        <v>38.770000000000003</v>
      </c>
      <c r="E9145" s="60">
        <v>39.409999999999997</v>
      </c>
    </row>
    <row r="9146" spans="1:5" ht="33.75" x14ac:dyDescent="0.25">
      <c r="A9146" s="22">
        <v>103393</v>
      </c>
      <c r="B9146" s="53" t="s">
        <v>151</v>
      </c>
      <c r="C9146" s="24" t="s">
        <v>25</v>
      </c>
      <c r="D9146" s="61">
        <v>5465.52</v>
      </c>
      <c r="E9146" s="60">
        <v>5466.56</v>
      </c>
    </row>
    <row r="9147" spans="1:5" ht="33.75" x14ac:dyDescent="0.25">
      <c r="A9147" s="22">
        <v>103376</v>
      </c>
      <c r="B9147" s="53" t="s">
        <v>142</v>
      </c>
      <c r="C9147" s="24" t="s">
        <v>25</v>
      </c>
      <c r="D9147" s="61">
        <v>133.88</v>
      </c>
      <c r="E9147" s="60">
        <v>133.94</v>
      </c>
    </row>
    <row r="9148" spans="1:5" ht="33.75" x14ac:dyDescent="0.25">
      <c r="A9148" s="22">
        <v>104804</v>
      </c>
      <c r="B9148" s="53" t="s">
        <v>7187</v>
      </c>
      <c r="C9148" s="24" t="s">
        <v>25</v>
      </c>
      <c r="D9148" s="61">
        <v>0</v>
      </c>
      <c r="E9148" s="60">
        <v>0</v>
      </c>
    </row>
    <row r="9149" spans="1:5" ht="33.75" x14ac:dyDescent="0.25">
      <c r="A9149" s="22">
        <v>104805</v>
      </c>
      <c r="B9149" s="53" t="s">
        <v>7188</v>
      </c>
      <c r="C9149" s="24" t="s">
        <v>25</v>
      </c>
      <c r="D9149" s="61">
        <v>0</v>
      </c>
      <c r="E9149" s="60">
        <v>0</v>
      </c>
    </row>
    <row r="9150" spans="1:5" ht="33.75" x14ac:dyDescent="0.25">
      <c r="A9150" s="22">
        <v>103377</v>
      </c>
      <c r="B9150" s="53" t="s">
        <v>143</v>
      </c>
      <c r="C9150" s="24" t="s">
        <v>25</v>
      </c>
      <c r="D9150" s="61">
        <v>286.57</v>
      </c>
      <c r="E9150" s="60">
        <v>286.64999999999998</v>
      </c>
    </row>
    <row r="9151" spans="1:5" ht="33.75" x14ac:dyDescent="0.25">
      <c r="A9151" s="22">
        <v>104806</v>
      </c>
      <c r="B9151" s="53" t="s">
        <v>7189</v>
      </c>
      <c r="C9151" s="24" t="s">
        <v>25</v>
      </c>
      <c r="D9151" s="61">
        <v>0</v>
      </c>
      <c r="E9151" s="60">
        <v>0</v>
      </c>
    </row>
    <row r="9152" spans="1:5" ht="33.75" x14ac:dyDescent="0.25">
      <c r="A9152" s="22">
        <v>103378</v>
      </c>
      <c r="B9152" s="53" t="s">
        <v>7190</v>
      </c>
      <c r="C9152" s="24" t="s">
        <v>25</v>
      </c>
      <c r="D9152" s="61">
        <v>0</v>
      </c>
      <c r="E9152" s="60">
        <v>0</v>
      </c>
    </row>
    <row r="9153" spans="1:5" ht="33.75" x14ac:dyDescent="0.25">
      <c r="A9153" s="22">
        <v>103372</v>
      </c>
      <c r="B9153" s="53" t="s">
        <v>140</v>
      </c>
      <c r="C9153" s="24" t="s">
        <v>25</v>
      </c>
      <c r="D9153" s="61">
        <v>5.72</v>
      </c>
      <c r="E9153" s="60">
        <v>5.73</v>
      </c>
    </row>
    <row r="9154" spans="1:5" ht="33.75" x14ac:dyDescent="0.25">
      <c r="A9154" s="22">
        <v>103379</v>
      </c>
      <c r="B9154" s="53" t="s">
        <v>144</v>
      </c>
      <c r="C9154" s="24" t="s">
        <v>25</v>
      </c>
      <c r="D9154" s="61">
        <v>446.19</v>
      </c>
      <c r="E9154" s="60">
        <v>446.3</v>
      </c>
    </row>
    <row r="9155" spans="1:5" ht="33.75" x14ac:dyDescent="0.25">
      <c r="A9155" s="22">
        <v>103380</v>
      </c>
      <c r="B9155" s="53" t="s">
        <v>7191</v>
      </c>
      <c r="C9155" s="24" t="s">
        <v>25</v>
      </c>
      <c r="D9155" s="61">
        <v>0</v>
      </c>
      <c r="E9155" s="60">
        <v>0</v>
      </c>
    </row>
    <row r="9156" spans="1:5" ht="33.75" x14ac:dyDescent="0.25">
      <c r="A9156" s="22">
        <v>103381</v>
      </c>
      <c r="B9156" s="53" t="s">
        <v>7192</v>
      </c>
      <c r="C9156" s="24" t="s">
        <v>25</v>
      </c>
      <c r="D9156" s="61">
        <v>0</v>
      </c>
      <c r="E9156" s="60">
        <v>0</v>
      </c>
    </row>
    <row r="9157" spans="1:5" ht="33.75" x14ac:dyDescent="0.25">
      <c r="A9157" s="22">
        <v>103382</v>
      </c>
      <c r="B9157" s="53" t="s">
        <v>7193</v>
      </c>
      <c r="C9157" s="24" t="s">
        <v>25</v>
      </c>
      <c r="D9157" s="61">
        <v>0</v>
      </c>
      <c r="E9157" s="60">
        <v>0</v>
      </c>
    </row>
    <row r="9158" spans="1:5" ht="33.75" x14ac:dyDescent="0.25">
      <c r="A9158" s="22">
        <v>103383</v>
      </c>
      <c r="B9158" s="53" t="s">
        <v>145</v>
      </c>
      <c r="C9158" s="24" t="s">
        <v>25</v>
      </c>
      <c r="D9158" s="61">
        <v>1094.0999999999999</v>
      </c>
      <c r="E9158" s="60">
        <v>1094.22</v>
      </c>
    </row>
    <row r="9159" spans="1:5" ht="33.75" x14ac:dyDescent="0.25">
      <c r="A9159" s="22">
        <v>103373</v>
      </c>
      <c r="B9159" s="53" t="s">
        <v>141</v>
      </c>
      <c r="C9159" s="24" t="s">
        <v>25</v>
      </c>
      <c r="D9159" s="61">
        <v>11.21</v>
      </c>
      <c r="E9159" s="60">
        <v>11.24</v>
      </c>
    </row>
    <row r="9160" spans="1:5" ht="33.75" x14ac:dyDescent="0.25">
      <c r="A9160" s="22">
        <v>103384</v>
      </c>
      <c r="B9160" s="53" t="s">
        <v>7194</v>
      </c>
      <c r="C9160" s="24" t="s">
        <v>25</v>
      </c>
      <c r="D9160" s="61">
        <v>0</v>
      </c>
      <c r="E9160" s="60">
        <v>0</v>
      </c>
    </row>
    <row r="9161" spans="1:5" ht="33.75" x14ac:dyDescent="0.25">
      <c r="A9161" s="22">
        <v>103385</v>
      </c>
      <c r="B9161" s="53" t="s">
        <v>146</v>
      </c>
      <c r="C9161" s="24" t="s">
        <v>25</v>
      </c>
      <c r="D9161" s="61">
        <v>1764.06</v>
      </c>
      <c r="E9161" s="60">
        <v>1764.3</v>
      </c>
    </row>
    <row r="9162" spans="1:5" ht="33.75" x14ac:dyDescent="0.25">
      <c r="A9162" s="22">
        <v>103386</v>
      </c>
      <c r="B9162" s="53" t="s">
        <v>7195</v>
      </c>
      <c r="C9162" s="24" t="s">
        <v>25</v>
      </c>
      <c r="D9162" s="61">
        <v>0</v>
      </c>
      <c r="E9162" s="60">
        <v>0</v>
      </c>
    </row>
    <row r="9163" spans="1:5" ht="33.75" x14ac:dyDescent="0.25">
      <c r="A9163" s="22">
        <v>103387</v>
      </c>
      <c r="B9163" s="53" t="s">
        <v>147</v>
      </c>
      <c r="C9163" s="24" t="s">
        <v>25</v>
      </c>
      <c r="D9163" s="61">
        <v>3094.77</v>
      </c>
      <c r="E9163" s="60">
        <v>3095.14</v>
      </c>
    </row>
    <row r="9164" spans="1:5" ht="33.75" x14ac:dyDescent="0.25">
      <c r="A9164" s="22">
        <v>103388</v>
      </c>
      <c r="B9164" s="53" t="s">
        <v>7196</v>
      </c>
      <c r="C9164" s="24" t="s">
        <v>25</v>
      </c>
      <c r="D9164" s="61">
        <v>0</v>
      </c>
      <c r="E9164" s="60">
        <v>0</v>
      </c>
    </row>
    <row r="9165" spans="1:5" ht="33.75" x14ac:dyDescent="0.25">
      <c r="A9165" s="22">
        <v>103374</v>
      </c>
      <c r="B9165" s="53" t="s">
        <v>7197</v>
      </c>
      <c r="C9165" s="24" t="s">
        <v>25</v>
      </c>
      <c r="D9165" s="61">
        <v>0</v>
      </c>
      <c r="E9165" s="60">
        <v>0</v>
      </c>
    </row>
    <row r="9166" spans="1:5" ht="33.75" x14ac:dyDescent="0.25">
      <c r="A9166" s="22">
        <v>103389</v>
      </c>
      <c r="B9166" s="53" t="s">
        <v>148</v>
      </c>
      <c r="C9166" s="24" t="s">
        <v>25</v>
      </c>
      <c r="D9166" s="61">
        <v>4602.4399999999996</v>
      </c>
      <c r="E9166" s="60">
        <v>4602.9799999999996</v>
      </c>
    </row>
    <row r="9167" spans="1:5" ht="33.75" x14ac:dyDescent="0.25">
      <c r="A9167" s="22">
        <v>103390</v>
      </c>
      <c r="B9167" s="53" t="s">
        <v>7198</v>
      </c>
      <c r="C9167" s="24" t="s">
        <v>25</v>
      </c>
      <c r="D9167" s="61">
        <v>0</v>
      </c>
      <c r="E9167" s="60">
        <v>0</v>
      </c>
    </row>
    <row r="9168" spans="1:5" ht="33.75" x14ac:dyDescent="0.25">
      <c r="A9168" s="22">
        <v>103391</v>
      </c>
      <c r="B9168" s="53" t="s">
        <v>149</v>
      </c>
      <c r="C9168" s="24" t="s">
        <v>25</v>
      </c>
      <c r="D9168" s="61">
        <v>3031.59</v>
      </c>
      <c r="E9168" s="60">
        <v>3032.36</v>
      </c>
    </row>
    <row r="9169" spans="1:5" ht="33.75" x14ac:dyDescent="0.25">
      <c r="A9169" s="22">
        <v>103375</v>
      </c>
      <c r="B9169" s="53" t="s">
        <v>7199</v>
      </c>
      <c r="C9169" s="24" t="s">
        <v>25</v>
      </c>
      <c r="D9169" s="61">
        <v>0</v>
      </c>
      <c r="E9169" s="60">
        <v>0</v>
      </c>
    </row>
    <row r="9170" spans="1:5" ht="33.75" x14ac:dyDescent="0.25">
      <c r="A9170" s="22">
        <v>103392</v>
      </c>
      <c r="B9170" s="53" t="s">
        <v>150</v>
      </c>
      <c r="C9170" s="24" t="s">
        <v>25</v>
      </c>
      <c r="D9170" s="61">
        <v>4955.3900000000003</v>
      </c>
      <c r="E9170" s="60">
        <v>4956.29</v>
      </c>
    </row>
    <row r="9171" spans="1:5" ht="33.75" x14ac:dyDescent="0.25">
      <c r="A9171" s="22">
        <v>103440</v>
      </c>
      <c r="B9171" s="53" t="s">
        <v>195</v>
      </c>
      <c r="C9171" s="24" t="s">
        <v>28</v>
      </c>
      <c r="D9171" s="61">
        <v>414.58</v>
      </c>
      <c r="E9171" s="60">
        <v>418.62</v>
      </c>
    </row>
    <row r="9172" spans="1:5" ht="33.75" x14ac:dyDescent="0.25">
      <c r="A9172" s="22">
        <v>103441</v>
      </c>
      <c r="B9172" s="53" t="s">
        <v>196</v>
      </c>
      <c r="C9172" s="24" t="s">
        <v>28</v>
      </c>
      <c r="D9172" s="61">
        <v>419.91</v>
      </c>
      <c r="E9172" s="60">
        <v>423.95</v>
      </c>
    </row>
    <row r="9173" spans="1:5" ht="33.75" x14ac:dyDescent="0.25">
      <c r="A9173" s="22">
        <v>103442</v>
      </c>
      <c r="B9173" s="53" t="s">
        <v>197</v>
      </c>
      <c r="C9173" s="24" t="s">
        <v>28</v>
      </c>
      <c r="D9173" s="61">
        <v>548.55999999999995</v>
      </c>
      <c r="E9173" s="60">
        <v>552.6</v>
      </c>
    </row>
    <row r="9174" spans="1:5" ht="33.75" x14ac:dyDescent="0.25">
      <c r="A9174" s="22">
        <v>103437</v>
      </c>
      <c r="B9174" s="53" t="s">
        <v>192</v>
      </c>
      <c r="C9174" s="24" t="s">
        <v>28</v>
      </c>
      <c r="D9174" s="61">
        <v>184.2</v>
      </c>
      <c r="E9174" s="60">
        <v>185.48</v>
      </c>
    </row>
    <row r="9175" spans="1:5" ht="33.75" x14ac:dyDescent="0.25">
      <c r="A9175" s="22">
        <v>103438</v>
      </c>
      <c r="B9175" s="53" t="s">
        <v>193</v>
      </c>
      <c r="C9175" s="24" t="s">
        <v>28</v>
      </c>
      <c r="D9175" s="61">
        <v>184.2</v>
      </c>
      <c r="E9175" s="60">
        <v>185.48</v>
      </c>
    </row>
    <row r="9176" spans="1:5" ht="33.75" x14ac:dyDescent="0.25">
      <c r="A9176" s="22">
        <v>103439</v>
      </c>
      <c r="B9176" s="53" t="s">
        <v>194</v>
      </c>
      <c r="C9176" s="24" t="s">
        <v>28</v>
      </c>
      <c r="D9176" s="61">
        <v>217.11</v>
      </c>
      <c r="E9176" s="60">
        <v>218.39</v>
      </c>
    </row>
    <row r="9177" spans="1:5" ht="45" x14ac:dyDescent="0.25">
      <c r="A9177" s="22">
        <v>106122</v>
      </c>
      <c r="B9177" s="53" t="s">
        <v>13477</v>
      </c>
      <c r="C9177" s="24" t="s">
        <v>29</v>
      </c>
      <c r="D9177" s="61">
        <v>78.52</v>
      </c>
      <c r="E9177" s="60">
        <v>82.86</v>
      </c>
    </row>
    <row r="9178" spans="1:5" ht="33.75" x14ac:dyDescent="0.25">
      <c r="A9178" s="22">
        <v>106131</v>
      </c>
      <c r="B9178" s="53" t="s">
        <v>13478</v>
      </c>
      <c r="C9178" s="24" t="s">
        <v>29</v>
      </c>
      <c r="D9178" s="61">
        <v>117.34</v>
      </c>
      <c r="E9178" s="60">
        <v>123.82</v>
      </c>
    </row>
    <row r="9179" spans="1:5" ht="33.75" x14ac:dyDescent="0.25">
      <c r="A9179" s="22">
        <v>106127</v>
      </c>
      <c r="B9179" s="53" t="s">
        <v>13479</v>
      </c>
      <c r="C9179" s="24" t="s">
        <v>29</v>
      </c>
      <c r="D9179" s="61">
        <v>105.64</v>
      </c>
      <c r="E9179" s="60">
        <v>111.47</v>
      </c>
    </row>
    <row r="9180" spans="1:5" ht="33.75" x14ac:dyDescent="0.25">
      <c r="A9180" s="22">
        <v>106126</v>
      </c>
      <c r="B9180" s="53" t="s">
        <v>13480</v>
      </c>
      <c r="C9180" s="24" t="s">
        <v>29</v>
      </c>
      <c r="D9180" s="61">
        <v>46.66</v>
      </c>
      <c r="E9180" s="60">
        <v>49.24</v>
      </c>
    </row>
    <row r="9181" spans="1:5" ht="33.75" x14ac:dyDescent="0.25">
      <c r="A9181" s="22">
        <v>106128</v>
      </c>
      <c r="B9181" s="53" t="s">
        <v>13481</v>
      </c>
      <c r="C9181" s="24" t="s">
        <v>29</v>
      </c>
      <c r="D9181" s="61">
        <v>132.88999999999999</v>
      </c>
      <c r="E9181" s="60">
        <v>136.97</v>
      </c>
    </row>
    <row r="9182" spans="1:5" ht="33.75" x14ac:dyDescent="0.25">
      <c r="A9182" s="22">
        <v>106130</v>
      </c>
      <c r="B9182" s="53" t="s">
        <v>13482</v>
      </c>
      <c r="C9182" s="24" t="s">
        <v>29</v>
      </c>
      <c r="D9182" s="61">
        <v>132.88999999999999</v>
      </c>
      <c r="E9182" s="60">
        <v>140.22999999999999</v>
      </c>
    </row>
    <row r="9183" spans="1:5" ht="45" x14ac:dyDescent="0.25">
      <c r="A9183" s="22">
        <v>106129</v>
      </c>
      <c r="B9183" s="53" t="s">
        <v>13483</v>
      </c>
      <c r="C9183" s="24" t="s">
        <v>29</v>
      </c>
      <c r="D9183" s="61">
        <v>69.86</v>
      </c>
      <c r="E9183" s="60">
        <v>73.72</v>
      </c>
    </row>
    <row r="9184" spans="1:5" ht="33.75" x14ac:dyDescent="0.25">
      <c r="A9184" s="22">
        <v>106125</v>
      </c>
      <c r="B9184" s="53" t="s">
        <v>13484</v>
      </c>
      <c r="C9184" s="24" t="s">
        <v>29</v>
      </c>
      <c r="D9184" s="61">
        <v>54</v>
      </c>
      <c r="E9184" s="60">
        <v>56.99</v>
      </c>
    </row>
    <row r="9185" spans="1:5" ht="33.75" x14ac:dyDescent="0.25">
      <c r="A9185" s="22">
        <v>106124</v>
      </c>
      <c r="B9185" s="53" t="s">
        <v>13485</v>
      </c>
      <c r="C9185" s="24" t="s">
        <v>29</v>
      </c>
      <c r="D9185" s="61">
        <v>53.8</v>
      </c>
      <c r="E9185" s="60">
        <v>56.78</v>
      </c>
    </row>
    <row r="9186" spans="1:5" ht="33.75" x14ac:dyDescent="0.25">
      <c r="A9186" s="22">
        <v>106123</v>
      </c>
      <c r="B9186" s="53" t="s">
        <v>13486</v>
      </c>
      <c r="C9186" s="24" t="s">
        <v>29</v>
      </c>
      <c r="D9186" s="61">
        <v>133.32</v>
      </c>
      <c r="E9186" s="60">
        <v>137.41999999999999</v>
      </c>
    </row>
    <row r="9187" spans="1:5" ht="33.75" x14ac:dyDescent="0.25">
      <c r="A9187" s="22">
        <v>106445</v>
      </c>
      <c r="B9187" s="53" t="s">
        <v>14943</v>
      </c>
      <c r="C9187" s="24" t="s">
        <v>28</v>
      </c>
      <c r="D9187" s="61">
        <v>0</v>
      </c>
      <c r="E9187" s="60">
        <v>0</v>
      </c>
    </row>
    <row r="9188" spans="1:5" ht="33.75" x14ac:dyDescent="0.25">
      <c r="A9188" s="22">
        <v>106446</v>
      </c>
      <c r="B9188" s="53" t="s">
        <v>14944</v>
      </c>
      <c r="C9188" s="24" t="s">
        <v>28</v>
      </c>
      <c r="D9188" s="61">
        <v>0</v>
      </c>
      <c r="E9188" s="60">
        <v>0</v>
      </c>
    </row>
    <row r="9189" spans="1:5" ht="33.75" x14ac:dyDescent="0.25">
      <c r="A9189" s="22">
        <v>106447</v>
      </c>
      <c r="B9189" s="53" t="s">
        <v>14945</v>
      </c>
      <c r="C9189" s="24" t="s">
        <v>28</v>
      </c>
      <c r="D9189" s="61">
        <v>0</v>
      </c>
      <c r="E9189" s="60">
        <v>0</v>
      </c>
    </row>
    <row r="9190" spans="1:5" ht="33.75" x14ac:dyDescent="0.25">
      <c r="A9190" s="22">
        <v>106448</v>
      </c>
      <c r="B9190" s="53" t="s">
        <v>14946</v>
      </c>
      <c r="C9190" s="24" t="s">
        <v>28</v>
      </c>
      <c r="D9190" s="61">
        <v>0</v>
      </c>
      <c r="E9190" s="60">
        <v>0</v>
      </c>
    </row>
    <row r="9191" spans="1:5" ht="33.75" x14ac:dyDescent="0.25">
      <c r="A9191" s="22">
        <v>106449</v>
      </c>
      <c r="B9191" s="53" t="s">
        <v>14947</v>
      </c>
      <c r="C9191" s="24" t="s">
        <v>28</v>
      </c>
      <c r="D9191" s="61">
        <v>0</v>
      </c>
      <c r="E9191" s="60">
        <v>0</v>
      </c>
    </row>
    <row r="9192" spans="1:5" ht="33.75" x14ac:dyDescent="0.25">
      <c r="A9192" s="22">
        <v>106455</v>
      </c>
      <c r="B9192" s="53" t="s">
        <v>14948</v>
      </c>
      <c r="C9192" s="24" t="s">
        <v>25</v>
      </c>
      <c r="D9192" s="61">
        <v>1080.01</v>
      </c>
      <c r="E9192" s="60">
        <v>1111.78</v>
      </c>
    </row>
    <row r="9193" spans="1:5" ht="33.75" x14ac:dyDescent="0.25">
      <c r="A9193" s="22">
        <v>106450</v>
      </c>
      <c r="B9193" s="53" t="s">
        <v>14949</v>
      </c>
      <c r="C9193" s="24" t="s">
        <v>28</v>
      </c>
      <c r="D9193" s="61">
        <v>0</v>
      </c>
      <c r="E9193" s="60">
        <v>0</v>
      </c>
    </row>
    <row r="9194" spans="1:5" ht="33.75" x14ac:dyDescent="0.25">
      <c r="A9194" s="22">
        <v>106451</v>
      </c>
      <c r="B9194" s="53" t="s">
        <v>14950</v>
      </c>
      <c r="C9194" s="24" t="s">
        <v>28</v>
      </c>
      <c r="D9194" s="61">
        <v>0</v>
      </c>
      <c r="E9194" s="60">
        <v>0</v>
      </c>
    </row>
    <row r="9195" spans="1:5" ht="33.75" x14ac:dyDescent="0.25">
      <c r="A9195" s="22">
        <v>106452</v>
      </c>
      <c r="B9195" s="53" t="s">
        <v>14951</v>
      </c>
      <c r="C9195" s="24" t="s">
        <v>28</v>
      </c>
      <c r="D9195" s="61">
        <v>0</v>
      </c>
      <c r="E9195" s="60">
        <v>0</v>
      </c>
    </row>
    <row r="9196" spans="1:5" ht="33.75" x14ac:dyDescent="0.25">
      <c r="A9196" s="22">
        <v>106453</v>
      </c>
      <c r="B9196" s="53" t="s">
        <v>14952</v>
      </c>
      <c r="C9196" s="24" t="s">
        <v>28</v>
      </c>
      <c r="D9196" s="61">
        <v>0</v>
      </c>
      <c r="E9196" s="60">
        <v>0</v>
      </c>
    </row>
    <row r="9197" spans="1:5" ht="33.75" x14ac:dyDescent="0.25">
      <c r="A9197" s="22">
        <v>106454</v>
      </c>
      <c r="B9197" s="53" t="s">
        <v>14953</v>
      </c>
      <c r="C9197" s="24" t="s">
        <v>28</v>
      </c>
      <c r="D9197" s="61">
        <v>0</v>
      </c>
      <c r="E9197" s="60">
        <v>0</v>
      </c>
    </row>
    <row r="9198" spans="1:5" ht="33.75" x14ac:dyDescent="0.25">
      <c r="A9198" s="22">
        <v>106456</v>
      </c>
      <c r="B9198" s="53" t="s">
        <v>14954</v>
      </c>
      <c r="C9198" s="24" t="s">
        <v>25</v>
      </c>
      <c r="D9198" s="61">
        <v>1218.33</v>
      </c>
      <c r="E9198" s="60">
        <v>1254.6600000000001</v>
      </c>
    </row>
    <row r="9199" spans="1:5" ht="33.75" x14ac:dyDescent="0.25">
      <c r="A9199" s="22">
        <v>106426</v>
      </c>
      <c r="B9199" s="53" t="s">
        <v>14955</v>
      </c>
      <c r="C9199" s="24" t="s">
        <v>28</v>
      </c>
      <c r="D9199" s="61">
        <v>0</v>
      </c>
      <c r="E9199" s="60">
        <v>0</v>
      </c>
    </row>
    <row r="9200" spans="1:5" ht="33.75" x14ac:dyDescent="0.25">
      <c r="A9200" s="22">
        <v>106442</v>
      </c>
      <c r="B9200" s="53" t="s">
        <v>14956</v>
      </c>
      <c r="C9200" s="24" t="s">
        <v>28</v>
      </c>
      <c r="D9200" s="61">
        <v>0</v>
      </c>
      <c r="E9200" s="60">
        <v>0</v>
      </c>
    </row>
    <row r="9201" spans="1:5" ht="33.75" x14ac:dyDescent="0.25">
      <c r="A9201" s="22">
        <v>106427</v>
      </c>
      <c r="B9201" s="53" t="s">
        <v>14957</v>
      </c>
      <c r="C9201" s="24" t="s">
        <v>28</v>
      </c>
      <c r="D9201" s="61">
        <v>0</v>
      </c>
      <c r="E9201" s="60">
        <v>0</v>
      </c>
    </row>
    <row r="9202" spans="1:5" ht="33.75" x14ac:dyDescent="0.25">
      <c r="A9202" s="22">
        <v>106428</v>
      </c>
      <c r="B9202" s="53" t="s">
        <v>14958</v>
      </c>
      <c r="C9202" s="24" t="s">
        <v>28</v>
      </c>
      <c r="D9202" s="61">
        <v>0</v>
      </c>
      <c r="E9202" s="60">
        <v>0</v>
      </c>
    </row>
    <row r="9203" spans="1:5" ht="33.75" x14ac:dyDescent="0.25">
      <c r="A9203" s="22">
        <v>106429</v>
      </c>
      <c r="B9203" s="53" t="s">
        <v>14959</v>
      </c>
      <c r="C9203" s="24" t="s">
        <v>28</v>
      </c>
      <c r="D9203" s="61">
        <v>0</v>
      </c>
      <c r="E9203" s="60">
        <v>0</v>
      </c>
    </row>
    <row r="9204" spans="1:5" ht="33.75" x14ac:dyDescent="0.25">
      <c r="A9204" s="22">
        <v>106430</v>
      </c>
      <c r="B9204" s="53" t="s">
        <v>14960</v>
      </c>
      <c r="C9204" s="24" t="s">
        <v>28</v>
      </c>
      <c r="D9204" s="61">
        <v>0</v>
      </c>
      <c r="E9204" s="60">
        <v>0</v>
      </c>
    </row>
    <row r="9205" spans="1:5" ht="33.75" x14ac:dyDescent="0.25">
      <c r="A9205" s="22">
        <v>106425</v>
      </c>
      <c r="B9205" s="53" t="s">
        <v>14961</v>
      </c>
      <c r="C9205" s="24" t="s">
        <v>28</v>
      </c>
      <c r="D9205" s="61">
        <v>0</v>
      </c>
      <c r="E9205" s="60">
        <v>0</v>
      </c>
    </row>
    <row r="9206" spans="1:5" ht="33.75" x14ac:dyDescent="0.25">
      <c r="A9206" s="22">
        <v>106431</v>
      </c>
      <c r="B9206" s="53" t="s">
        <v>14962</v>
      </c>
      <c r="C9206" s="24" t="s">
        <v>28</v>
      </c>
      <c r="D9206" s="61">
        <v>0</v>
      </c>
      <c r="E9206" s="60">
        <v>0</v>
      </c>
    </row>
    <row r="9207" spans="1:5" ht="33.75" x14ac:dyDescent="0.25">
      <c r="A9207" s="22">
        <v>106441</v>
      </c>
      <c r="B9207" s="53" t="s">
        <v>14963</v>
      </c>
      <c r="C9207" s="24" t="s">
        <v>28</v>
      </c>
      <c r="D9207" s="61">
        <v>0</v>
      </c>
      <c r="E9207" s="60">
        <v>0</v>
      </c>
    </row>
    <row r="9208" spans="1:5" ht="33.75" x14ac:dyDescent="0.25">
      <c r="A9208" s="22">
        <v>106433</v>
      </c>
      <c r="B9208" s="53" t="s">
        <v>14964</v>
      </c>
      <c r="C9208" s="24" t="s">
        <v>28</v>
      </c>
      <c r="D9208" s="61">
        <v>0</v>
      </c>
      <c r="E9208" s="60">
        <v>0</v>
      </c>
    </row>
    <row r="9209" spans="1:5" ht="33.75" x14ac:dyDescent="0.25">
      <c r="A9209" s="22">
        <v>106444</v>
      </c>
      <c r="B9209" s="53" t="s">
        <v>14965</v>
      </c>
      <c r="C9209" s="24" t="s">
        <v>28</v>
      </c>
      <c r="D9209" s="61">
        <v>0</v>
      </c>
      <c r="E9209" s="60">
        <v>0</v>
      </c>
    </row>
    <row r="9210" spans="1:5" ht="33.75" x14ac:dyDescent="0.25">
      <c r="A9210" s="22">
        <v>106434</v>
      </c>
      <c r="B9210" s="53" t="s">
        <v>14966</v>
      </c>
      <c r="C9210" s="24" t="s">
        <v>28</v>
      </c>
      <c r="D9210" s="61">
        <v>0</v>
      </c>
      <c r="E9210" s="60">
        <v>0</v>
      </c>
    </row>
    <row r="9211" spans="1:5" ht="33.75" x14ac:dyDescent="0.25">
      <c r="A9211" s="22">
        <v>106435</v>
      </c>
      <c r="B9211" s="53" t="s">
        <v>14967</v>
      </c>
      <c r="C9211" s="24" t="s">
        <v>28</v>
      </c>
      <c r="D9211" s="61">
        <v>0</v>
      </c>
      <c r="E9211" s="60">
        <v>0</v>
      </c>
    </row>
    <row r="9212" spans="1:5" ht="33.75" x14ac:dyDescent="0.25">
      <c r="A9212" s="22">
        <v>106436</v>
      </c>
      <c r="B9212" s="53" t="s">
        <v>14968</v>
      </c>
      <c r="C9212" s="24" t="s">
        <v>28</v>
      </c>
      <c r="D9212" s="61">
        <v>0</v>
      </c>
      <c r="E9212" s="60">
        <v>0</v>
      </c>
    </row>
    <row r="9213" spans="1:5" ht="33.75" x14ac:dyDescent="0.25">
      <c r="A9213" s="22">
        <v>106437</v>
      </c>
      <c r="B9213" s="53" t="s">
        <v>14969</v>
      </c>
      <c r="C9213" s="24" t="s">
        <v>28</v>
      </c>
      <c r="D9213" s="61">
        <v>0</v>
      </c>
      <c r="E9213" s="60">
        <v>0</v>
      </c>
    </row>
    <row r="9214" spans="1:5" ht="33.75" x14ac:dyDescent="0.25">
      <c r="A9214" s="22">
        <v>106432</v>
      </c>
      <c r="B9214" s="53" t="s">
        <v>14970</v>
      </c>
      <c r="C9214" s="24" t="s">
        <v>28</v>
      </c>
      <c r="D9214" s="61">
        <v>0</v>
      </c>
      <c r="E9214" s="60">
        <v>0</v>
      </c>
    </row>
    <row r="9215" spans="1:5" ht="33.75" x14ac:dyDescent="0.25">
      <c r="A9215" s="22">
        <v>106438</v>
      </c>
      <c r="B9215" s="53" t="s">
        <v>14971</v>
      </c>
      <c r="C9215" s="24" t="s">
        <v>28</v>
      </c>
      <c r="D9215" s="61">
        <v>0</v>
      </c>
      <c r="E9215" s="60">
        <v>0</v>
      </c>
    </row>
    <row r="9216" spans="1:5" ht="33.75" x14ac:dyDescent="0.25">
      <c r="A9216" s="22">
        <v>106443</v>
      </c>
      <c r="B9216" s="53" t="s">
        <v>14972</v>
      </c>
      <c r="C9216" s="24" t="s">
        <v>28</v>
      </c>
      <c r="D9216" s="61">
        <v>0</v>
      </c>
      <c r="E9216" s="60">
        <v>0</v>
      </c>
    </row>
    <row r="9217" spans="1:5" ht="22.5" x14ac:dyDescent="0.25">
      <c r="A9217" s="22">
        <v>106419</v>
      </c>
      <c r="B9217" s="53" t="s">
        <v>14973</v>
      </c>
      <c r="C9217" s="24" t="s">
        <v>28</v>
      </c>
      <c r="D9217" s="61">
        <v>0</v>
      </c>
      <c r="E9217" s="60">
        <v>0</v>
      </c>
    </row>
    <row r="9218" spans="1:5" ht="22.5" x14ac:dyDescent="0.25">
      <c r="A9218" s="22">
        <v>106440</v>
      </c>
      <c r="B9218" s="53" t="s">
        <v>14974</v>
      </c>
      <c r="C9218" s="24" t="s">
        <v>28</v>
      </c>
      <c r="D9218" s="61">
        <v>0</v>
      </c>
      <c r="E9218" s="60">
        <v>0</v>
      </c>
    </row>
    <row r="9219" spans="1:5" ht="22.5" x14ac:dyDescent="0.25">
      <c r="A9219" s="22">
        <v>106420</v>
      </c>
      <c r="B9219" s="53" t="s">
        <v>14975</v>
      </c>
      <c r="C9219" s="24" t="s">
        <v>28</v>
      </c>
      <c r="D9219" s="61">
        <v>0</v>
      </c>
      <c r="E9219" s="60">
        <v>0</v>
      </c>
    </row>
    <row r="9220" spans="1:5" ht="22.5" x14ac:dyDescent="0.25">
      <c r="A9220" s="22">
        <v>106421</v>
      </c>
      <c r="B9220" s="53" t="s">
        <v>14976</v>
      </c>
      <c r="C9220" s="24" t="s">
        <v>28</v>
      </c>
      <c r="D9220" s="61">
        <v>0</v>
      </c>
      <c r="E9220" s="60">
        <v>0</v>
      </c>
    </row>
    <row r="9221" spans="1:5" ht="22.5" x14ac:dyDescent="0.25">
      <c r="A9221" s="22">
        <v>106422</v>
      </c>
      <c r="B9221" s="53" t="s">
        <v>14977</v>
      </c>
      <c r="C9221" s="24" t="s">
        <v>28</v>
      </c>
      <c r="D9221" s="61">
        <v>0</v>
      </c>
      <c r="E9221" s="60">
        <v>0</v>
      </c>
    </row>
    <row r="9222" spans="1:5" ht="22.5" x14ac:dyDescent="0.25">
      <c r="A9222" s="22">
        <v>106423</v>
      </c>
      <c r="B9222" s="53" t="s">
        <v>14978</v>
      </c>
      <c r="C9222" s="24" t="s">
        <v>28</v>
      </c>
      <c r="D9222" s="61">
        <v>0</v>
      </c>
      <c r="E9222" s="60">
        <v>0</v>
      </c>
    </row>
    <row r="9223" spans="1:5" ht="22.5" x14ac:dyDescent="0.25">
      <c r="A9223" s="22">
        <v>106418</v>
      </c>
      <c r="B9223" s="53" t="s">
        <v>14979</v>
      </c>
      <c r="C9223" s="24" t="s">
        <v>28</v>
      </c>
      <c r="D9223" s="61">
        <v>0</v>
      </c>
      <c r="E9223" s="60">
        <v>0</v>
      </c>
    </row>
    <row r="9224" spans="1:5" ht="22.5" x14ac:dyDescent="0.25">
      <c r="A9224" s="22">
        <v>106424</v>
      </c>
      <c r="B9224" s="53" t="s">
        <v>14980</v>
      </c>
      <c r="C9224" s="24" t="s">
        <v>28</v>
      </c>
      <c r="D9224" s="61">
        <v>0</v>
      </c>
      <c r="E9224" s="60">
        <v>0</v>
      </c>
    </row>
    <row r="9225" spans="1:5" ht="22.5" x14ac:dyDescent="0.25">
      <c r="A9225" s="22">
        <v>106439</v>
      </c>
      <c r="B9225" s="53" t="s">
        <v>14981</v>
      </c>
      <c r="C9225" s="24" t="s">
        <v>28</v>
      </c>
      <c r="D9225" s="61">
        <v>0</v>
      </c>
      <c r="E9225" s="60">
        <v>0</v>
      </c>
    </row>
    <row r="9226" spans="1:5" ht="45" x14ac:dyDescent="0.25">
      <c r="A9226" s="22">
        <v>88789</v>
      </c>
      <c r="B9226" s="53" t="s">
        <v>4010</v>
      </c>
      <c r="C9226" s="24" t="s">
        <v>19</v>
      </c>
      <c r="D9226" s="61">
        <v>459.6</v>
      </c>
      <c r="E9226" s="60">
        <v>462.81</v>
      </c>
    </row>
    <row r="9227" spans="1:5" ht="33.75" x14ac:dyDescent="0.25">
      <c r="A9227" s="22">
        <v>88788</v>
      </c>
      <c r="B9227" s="53" t="s">
        <v>4009</v>
      </c>
      <c r="C9227" s="24" t="s">
        <v>19</v>
      </c>
      <c r="D9227" s="61">
        <v>383.33</v>
      </c>
      <c r="E9227" s="60">
        <v>386.11</v>
      </c>
    </row>
    <row r="9228" spans="1:5" ht="45" x14ac:dyDescent="0.25">
      <c r="A9228" s="22">
        <v>87245</v>
      </c>
      <c r="B9228" s="53" t="s">
        <v>4008</v>
      </c>
      <c r="C9228" s="24" t="s">
        <v>19</v>
      </c>
      <c r="D9228" s="61">
        <v>350.81</v>
      </c>
      <c r="E9228" s="60">
        <v>353.93</v>
      </c>
    </row>
    <row r="9229" spans="1:5" ht="33.75" x14ac:dyDescent="0.25">
      <c r="A9229" s="22">
        <v>87244</v>
      </c>
      <c r="B9229" s="53" t="s">
        <v>4007</v>
      </c>
      <c r="C9229" s="24" t="s">
        <v>19</v>
      </c>
      <c r="D9229" s="61">
        <v>293.08</v>
      </c>
      <c r="E9229" s="60">
        <v>295.76</v>
      </c>
    </row>
    <row r="9230" spans="1:5" ht="45" x14ac:dyDescent="0.25">
      <c r="A9230" s="22">
        <v>104589</v>
      </c>
      <c r="B9230" s="53" t="s">
        <v>12895</v>
      </c>
      <c r="C9230" s="24" t="s">
        <v>19</v>
      </c>
      <c r="D9230" s="61">
        <v>289.39999999999998</v>
      </c>
      <c r="E9230" s="60">
        <v>292.49</v>
      </c>
    </row>
    <row r="9231" spans="1:5" ht="33.75" x14ac:dyDescent="0.25">
      <c r="A9231" s="22">
        <v>104588</v>
      </c>
      <c r="B9231" s="53" t="s">
        <v>5952</v>
      </c>
      <c r="C9231" s="24" t="s">
        <v>19</v>
      </c>
      <c r="D9231" s="61">
        <v>242.41</v>
      </c>
      <c r="E9231" s="60">
        <v>245.06</v>
      </c>
    </row>
    <row r="9232" spans="1:5" ht="45" x14ac:dyDescent="0.25">
      <c r="A9232" s="22">
        <v>104591</v>
      </c>
      <c r="B9232" s="53" t="s">
        <v>12896</v>
      </c>
      <c r="C9232" s="24" t="s">
        <v>19</v>
      </c>
      <c r="D9232" s="61">
        <v>315.77999999999997</v>
      </c>
      <c r="E9232" s="60">
        <v>319.64</v>
      </c>
    </row>
    <row r="9233" spans="1:5" ht="33.75" x14ac:dyDescent="0.25">
      <c r="A9233" s="22">
        <v>104590</v>
      </c>
      <c r="B9233" s="53" t="s">
        <v>5953</v>
      </c>
      <c r="C9233" s="24" t="s">
        <v>19</v>
      </c>
      <c r="D9233" s="61">
        <v>265.54000000000002</v>
      </c>
      <c r="E9233" s="60">
        <v>268.97000000000003</v>
      </c>
    </row>
    <row r="9234" spans="1:5" ht="33.75" x14ac:dyDescent="0.25">
      <c r="A9234" s="22">
        <v>87267</v>
      </c>
      <c r="B9234" s="53" t="s">
        <v>5570</v>
      </c>
      <c r="C9234" s="24" t="s">
        <v>19</v>
      </c>
      <c r="D9234" s="61">
        <v>67.069999999999993</v>
      </c>
      <c r="E9234" s="60">
        <v>68.62</v>
      </c>
    </row>
    <row r="9235" spans="1:5" ht="33.75" x14ac:dyDescent="0.25">
      <c r="A9235" s="22">
        <v>104614</v>
      </c>
      <c r="B9235" s="53" t="s">
        <v>5578</v>
      </c>
      <c r="C9235" s="24" t="s">
        <v>19</v>
      </c>
      <c r="D9235" s="61">
        <v>72.17</v>
      </c>
      <c r="E9235" s="60">
        <v>73.98</v>
      </c>
    </row>
    <row r="9236" spans="1:5" ht="33.75" x14ac:dyDescent="0.25">
      <c r="A9236" s="22">
        <v>104613</v>
      </c>
      <c r="B9236" s="53" t="s">
        <v>5577</v>
      </c>
      <c r="C9236" s="24" t="s">
        <v>19</v>
      </c>
      <c r="D9236" s="61">
        <v>65.36</v>
      </c>
      <c r="E9236" s="60">
        <v>66.78</v>
      </c>
    </row>
    <row r="9237" spans="1:5" ht="33.75" x14ac:dyDescent="0.25">
      <c r="A9237" s="22">
        <v>87265</v>
      </c>
      <c r="B9237" s="53" t="s">
        <v>12897</v>
      </c>
      <c r="C9237" s="24" t="s">
        <v>19</v>
      </c>
      <c r="D9237" s="61">
        <v>61.86</v>
      </c>
      <c r="E9237" s="60">
        <v>63.1</v>
      </c>
    </row>
    <row r="9238" spans="1:5" ht="33.75" x14ac:dyDescent="0.25">
      <c r="A9238" s="22">
        <v>87271</v>
      </c>
      <c r="B9238" s="53" t="s">
        <v>5572</v>
      </c>
      <c r="C9238" s="24" t="s">
        <v>19</v>
      </c>
      <c r="D9238" s="61">
        <v>70.88</v>
      </c>
      <c r="E9238" s="60">
        <v>72.66</v>
      </c>
    </row>
    <row r="9239" spans="1:5" ht="33.75" x14ac:dyDescent="0.25">
      <c r="A9239" s="22">
        <v>87269</v>
      </c>
      <c r="B9239" s="53" t="s">
        <v>5571</v>
      </c>
      <c r="C9239" s="24" t="s">
        <v>19</v>
      </c>
      <c r="D9239" s="61">
        <v>65.59</v>
      </c>
      <c r="E9239" s="60">
        <v>67.069999999999993</v>
      </c>
    </row>
    <row r="9240" spans="1:5" ht="33.75" x14ac:dyDescent="0.25">
      <c r="A9240" s="22">
        <v>87275</v>
      </c>
      <c r="B9240" s="53" t="s">
        <v>5574</v>
      </c>
      <c r="C9240" s="24" t="s">
        <v>19</v>
      </c>
      <c r="D9240" s="61">
        <v>76.05</v>
      </c>
      <c r="E9240" s="60">
        <v>78.010000000000005</v>
      </c>
    </row>
    <row r="9241" spans="1:5" ht="33.75" x14ac:dyDescent="0.25">
      <c r="A9241" s="22">
        <v>87273</v>
      </c>
      <c r="B9241" s="53" t="s">
        <v>5573</v>
      </c>
      <c r="C9241" s="24" t="s">
        <v>19</v>
      </c>
      <c r="D9241" s="61">
        <v>69.03</v>
      </c>
      <c r="E9241" s="60">
        <v>70.59</v>
      </c>
    </row>
    <row r="9242" spans="1:5" ht="33.75" x14ac:dyDescent="0.25">
      <c r="A9242" s="22">
        <v>104612</v>
      </c>
      <c r="B9242" s="53" t="s">
        <v>5576</v>
      </c>
      <c r="C9242" s="24" t="s">
        <v>19</v>
      </c>
      <c r="D9242" s="61">
        <v>97.51</v>
      </c>
      <c r="E9242" s="60">
        <v>99.25</v>
      </c>
    </row>
    <row r="9243" spans="1:5" ht="33.75" x14ac:dyDescent="0.25">
      <c r="A9243" s="22">
        <v>104611</v>
      </c>
      <c r="B9243" s="53" t="s">
        <v>5575</v>
      </c>
      <c r="C9243" s="24" t="s">
        <v>19</v>
      </c>
      <c r="D9243" s="61">
        <v>96.84</v>
      </c>
      <c r="E9243" s="60">
        <v>98.51</v>
      </c>
    </row>
    <row r="9244" spans="1:5" ht="33.75" x14ac:dyDescent="0.25">
      <c r="A9244" s="22">
        <v>104618</v>
      </c>
      <c r="B9244" s="53" t="s">
        <v>4014</v>
      </c>
      <c r="C9244" s="24" t="s">
        <v>19</v>
      </c>
      <c r="D9244" s="61">
        <v>397.02</v>
      </c>
      <c r="E9244" s="60">
        <v>399.93</v>
      </c>
    </row>
    <row r="9245" spans="1:5" ht="33.75" x14ac:dyDescent="0.25">
      <c r="A9245" s="22">
        <v>104616</v>
      </c>
      <c r="B9245" s="53" t="s">
        <v>4012</v>
      </c>
      <c r="C9245" s="24" t="s">
        <v>19</v>
      </c>
      <c r="D9245" s="61">
        <v>386.49</v>
      </c>
      <c r="E9245" s="60">
        <v>388.79</v>
      </c>
    </row>
    <row r="9246" spans="1:5" ht="33.75" x14ac:dyDescent="0.25">
      <c r="A9246" s="22">
        <v>104617</v>
      </c>
      <c r="B9246" s="53" t="s">
        <v>4013</v>
      </c>
      <c r="C9246" s="24" t="s">
        <v>19</v>
      </c>
      <c r="D9246" s="61">
        <v>302.63</v>
      </c>
      <c r="E9246" s="60">
        <v>305.54000000000002</v>
      </c>
    </row>
    <row r="9247" spans="1:5" ht="33.75" x14ac:dyDescent="0.25">
      <c r="A9247" s="22">
        <v>104615</v>
      </c>
      <c r="B9247" s="53" t="s">
        <v>4011</v>
      </c>
      <c r="C9247" s="24" t="s">
        <v>19</v>
      </c>
      <c r="D9247" s="61">
        <v>292.10000000000002</v>
      </c>
      <c r="E9247" s="60">
        <v>294.39999999999998</v>
      </c>
    </row>
    <row r="9248" spans="1:5" ht="33.75" x14ac:dyDescent="0.25">
      <c r="A9248" s="22">
        <v>87247</v>
      </c>
      <c r="B9248" s="53" t="s">
        <v>5550</v>
      </c>
      <c r="C9248" s="24" t="s">
        <v>19</v>
      </c>
      <c r="D9248" s="61">
        <v>63.56</v>
      </c>
      <c r="E9248" s="60">
        <v>64.569999999999993</v>
      </c>
    </row>
    <row r="9249" spans="1:5" ht="33.75" x14ac:dyDescent="0.25">
      <c r="A9249" s="22">
        <v>87248</v>
      </c>
      <c r="B9249" s="53" t="s">
        <v>5551</v>
      </c>
      <c r="C9249" s="24" t="s">
        <v>19</v>
      </c>
      <c r="D9249" s="61">
        <v>56.12</v>
      </c>
      <c r="E9249" s="60">
        <v>56.69</v>
      </c>
    </row>
    <row r="9250" spans="1:5" ht="33.75" x14ac:dyDescent="0.25">
      <c r="A9250" s="22">
        <v>87246</v>
      </c>
      <c r="B9250" s="53" t="s">
        <v>5549</v>
      </c>
      <c r="C9250" s="24" t="s">
        <v>19</v>
      </c>
      <c r="D9250" s="61">
        <v>70.67</v>
      </c>
      <c r="E9250" s="60">
        <v>72.06</v>
      </c>
    </row>
    <row r="9251" spans="1:5" ht="33.75" x14ac:dyDescent="0.25">
      <c r="A9251" s="22">
        <v>104601</v>
      </c>
      <c r="B9251" s="53" t="s">
        <v>5562</v>
      </c>
      <c r="C9251" s="24" t="s">
        <v>19</v>
      </c>
      <c r="D9251" s="61">
        <v>68.58</v>
      </c>
      <c r="E9251" s="60">
        <v>69.819999999999993</v>
      </c>
    </row>
    <row r="9252" spans="1:5" ht="33.75" x14ac:dyDescent="0.25">
      <c r="A9252" s="22">
        <v>104603</v>
      </c>
      <c r="B9252" s="53" t="s">
        <v>5563</v>
      </c>
      <c r="C9252" s="24" t="s">
        <v>19</v>
      </c>
      <c r="D9252" s="61">
        <v>58.61</v>
      </c>
      <c r="E9252" s="60">
        <v>59.3</v>
      </c>
    </row>
    <row r="9253" spans="1:5" ht="33.75" x14ac:dyDescent="0.25">
      <c r="A9253" s="22">
        <v>104599</v>
      </c>
      <c r="B9253" s="53" t="s">
        <v>5561</v>
      </c>
      <c r="C9253" s="24" t="s">
        <v>19</v>
      </c>
      <c r="D9253" s="61">
        <v>83.96</v>
      </c>
      <c r="E9253" s="60">
        <v>85.97</v>
      </c>
    </row>
    <row r="9254" spans="1:5" ht="33.75" x14ac:dyDescent="0.25">
      <c r="A9254" s="22">
        <v>87250</v>
      </c>
      <c r="B9254" s="53" t="s">
        <v>5553</v>
      </c>
      <c r="C9254" s="24" t="s">
        <v>19</v>
      </c>
      <c r="D9254" s="61">
        <v>64.83</v>
      </c>
      <c r="E9254" s="60">
        <v>65.92</v>
      </c>
    </row>
    <row r="9255" spans="1:5" ht="33.75" x14ac:dyDescent="0.25">
      <c r="A9255" s="22">
        <v>87251</v>
      </c>
      <c r="B9255" s="53" t="s">
        <v>5554</v>
      </c>
      <c r="C9255" s="24" t="s">
        <v>19</v>
      </c>
      <c r="D9255" s="61">
        <v>56.31</v>
      </c>
      <c r="E9255" s="60">
        <v>56.91</v>
      </c>
    </row>
    <row r="9256" spans="1:5" ht="33.75" x14ac:dyDescent="0.25">
      <c r="A9256" s="22">
        <v>87249</v>
      </c>
      <c r="B9256" s="53" t="s">
        <v>5552</v>
      </c>
      <c r="C9256" s="24" t="s">
        <v>19</v>
      </c>
      <c r="D9256" s="61">
        <v>75.44</v>
      </c>
      <c r="E9256" s="60">
        <v>77.06</v>
      </c>
    </row>
    <row r="9257" spans="1:5" ht="33.75" x14ac:dyDescent="0.25">
      <c r="A9257" s="22">
        <v>104606</v>
      </c>
      <c r="B9257" s="53" t="s">
        <v>5565</v>
      </c>
      <c r="C9257" s="24" t="s">
        <v>19</v>
      </c>
      <c r="D9257" s="61">
        <v>72.8</v>
      </c>
      <c r="E9257" s="60">
        <v>74.25</v>
      </c>
    </row>
    <row r="9258" spans="1:5" ht="33.75" x14ac:dyDescent="0.25">
      <c r="A9258" s="22">
        <v>104607</v>
      </c>
      <c r="B9258" s="53" t="s">
        <v>5566</v>
      </c>
      <c r="C9258" s="24" t="s">
        <v>19</v>
      </c>
      <c r="D9258" s="61">
        <v>59.85</v>
      </c>
      <c r="E9258" s="60">
        <v>60.61</v>
      </c>
    </row>
    <row r="9259" spans="1:5" ht="33.75" x14ac:dyDescent="0.25">
      <c r="A9259" s="22">
        <v>104605</v>
      </c>
      <c r="B9259" s="53" t="s">
        <v>5564</v>
      </c>
      <c r="C9259" s="24" t="s">
        <v>19</v>
      </c>
      <c r="D9259" s="61">
        <v>103.53</v>
      </c>
      <c r="E9259" s="60">
        <v>106.47</v>
      </c>
    </row>
    <row r="9260" spans="1:5" ht="33.75" x14ac:dyDescent="0.25">
      <c r="A9260" s="22">
        <v>87256</v>
      </c>
      <c r="B9260" s="53" t="s">
        <v>5556</v>
      </c>
      <c r="C9260" s="24" t="s">
        <v>19</v>
      </c>
      <c r="D9260" s="61">
        <v>76.08</v>
      </c>
      <c r="E9260" s="60">
        <v>77.27</v>
      </c>
    </row>
    <row r="9261" spans="1:5" ht="33.75" x14ac:dyDescent="0.25">
      <c r="A9261" s="22">
        <v>87257</v>
      </c>
      <c r="B9261" s="53" t="s">
        <v>5557</v>
      </c>
      <c r="C9261" s="24" t="s">
        <v>19</v>
      </c>
      <c r="D9261" s="61">
        <v>66.48</v>
      </c>
      <c r="E9261" s="60">
        <v>67.13</v>
      </c>
    </row>
    <row r="9262" spans="1:5" ht="33.75" x14ac:dyDescent="0.25">
      <c r="A9262" s="22">
        <v>87255</v>
      </c>
      <c r="B9262" s="53" t="s">
        <v>5555</v>
      </c>
      <c r="C9262" s="24" t="s">
        <v>19</v>
      </c>
      <c r="D9262" s="61">
        <v>87.75</v>
      </c>
      <c r="E9262" s="60">
        <v>89.51</v>
      </c>
    </row>
    <row r="9263" spans="1:5" ht="33.75" x14ac:dyDescent="0.25">
      <c r="A9263" s="22">
        <v>104594</v>
      </c>
      <c r="B9263" s="53" t="s">
        <v>5559</v>
      </c>
      <c r="C9263" s="24" t="s">
        <v>19</v>
      </c>
      <c r="D9263" s="61">
        <v>78.16</v>
      </c>
      <c r="E9263" s="60">
        <v>79.45</v>
      </c>
    </row>
    <row r="9264" spans="1:5" ht="33.75" x14ac:dyDescent="0.25">
      <c r="A9264" s="22">
        <v>104595</v>
      </c>
      <c r="B9264" s="53" t="s">
        <v>5560</v>
      </c>
      <c r="C9264" s="24" t="s">
        <v>19</v>
      </c>
      <c r="D9264" s="61">
        <v>66.89</v>
      </c>
      <c r="E9264" s="60">
        <v>67.58</v>
      </c>
    </row>
    <row r="9265" spans="1:5" ht="33.75" x14ac:dyDescent="0.25">
      <c r="A9265" s="22">
        <v>104593</v>
      </c>
      <c r="B9265" s="53" t="s">
        <v>5558</v>
      </c>
      <c r="C9265" s="24" t="s">
        <v>19</v>
      </c>
      <c r="D9265" s="61">
        <v>91.19</v>
      </c>
      <c r="E9265" s="60">
        <v>93.12</v>
      </c>
    </row>
    <row r="9266" spans="1:5" ht="33.75" x14ac:dyDescent="0.25">
      <c r="A9266" s="22">
        <v>87262</v>
      </c>
      <c r="B9266" s="53" t="s">
        <v>3966</v>
      </c>
      <c r="C9266" s="24" t="s">
        <v>19</v>
      </c>
      <c r="D9266" s="61">
        <v>132.19</v>
      </c>
      <c r="E9266" s="60">
        <v>133.81</v>
      </c>
    </row>
    <row r="9267" spans="1:5" ht="33.75" x14ac:dyDescent="0.25">
      <c r="A9267" s="22">
        <v>87263</v>
      </c>
      <c r="B9267" s="53" t="s">
        <v>3967</v>
      </c>
      <c r="C9267" s="24" t="s">
        <v>19</v>
      </c>
      <c r="D9267" s="61">
        <v>122.09</v>
      </c>
      <c r="E9267" s="60">
        <v>123.18</v>
      </c>
    </row>
    <row r="9268" spans="1:5" ht="33.75" x14ac:dyDescent="0.25">
      <c r="A9268" s="22">
        <v>87261</v>
      </c>
      <c r="B9268" s="53" t="s">
        <v>3965</v>
      </c>
      <c r="C9268" s="24" t="s">
        <v>19</v>
      </c>
      <c r="D9268" s="61">
        <v>145.12</v>
      </c>
      <c r="E9268" s="60">
        <v>147.31</v>
      </c>
    </row>
    <row r="9269" spans="1:5" ht="33.75" x14ac:dyDescent="0.25">
      <c r="A9269" s="22">
        <v>104597</v>
      </c>
      <c r="B9269" s="53" t="s">
        <v>3969</v>
      </c>
      <c r="C9269" s="24" t="s">
        <v>19</v>
      </c>
      <c r="D9269" s="61">
        <v>134.63999999999999</v>
      </c>
      <c r="E9269" s="60">
        <v>136.36000000000001</v>
      </c>
    </row>
    <row r="9270" spans="1:5" ht="33.75" x14ac:dyDescent="0.25">
      <c r="A9270" s="22">
        <v>104598</v>
      </c>
      <c r="B9270" s="53" t="s">
        <v>3970</v>
      </c>
      <c r="C9270" s="24" t="s">
        <v>19</v>
      </c>
      <c r="D9270" s="61">
        <v>122.62</v>
      </c>
      <c r="E9270" s="60">
        <v>123.73</v>
      </c>
    </row>
    <row r="9271" spans="1:5" ht="33.75" x14ac:dyDescent="0.25">
      <c r="A9271" s="22">
        <v>104596</v>
      </c>
      <c r="B9271" s="53" t="s">
        <v>3968</v>
      </c>
      <c r="C9271" s="24" t="s">
        <v>19</v>
      </c>
      <c r="D9271" s="61">
        <v>149.16999999999999</v>
      </c>
      <c r="E9271" s="60">
        <v>151.53</v>
      </c>
    </row>
    <row r="9272" spans="1:5" ht="22.5" x14ac:dyDescent="0.25">
      <c r="A9272" s="22">
        <v>88648</v>
      </c>
      <c r="B9272" s="53" t="s">
        <v>5567</v>
      </c>
      <c r="C9272" s="24" t="s">
        <v>25</v>
      </c>
      <c r="D9272" s="61">
        <v>8.01</v>
      </c>
      <c r="E9272" s="60">
        <v>8.17</v>
      </c>
    </row>
    <row r="9273" spans="1:5" ht="22.5" x14ac:dyDescent="0.25">
      <c r="A9273" s="22">
        <v>88649</v>
      </c>
      <c r="B9273" s="53" t="s">
        <v>5568</v>
      </c>
      <c r="C9273" s="24" t="s">
        <v>25</v>
      </c>
      <c r="D9273" s="61">
        <v>9.06</v>
      </c>
      <c r="E9273" s="60">
        <v>9.2100000000000009</v>
      </c>
    </row>
    <row r="9274" spans="1:5" ht="22.5" x14ac:dyDescent="0.25">
      <c r="A9274" s="22">
        <v>88650</v>
      </c>
      <c r="B9274" s="53" t="s">
        <v>5569</v>
      </c>
      <c r="C9274" s="24" t="s">
        <v>25</v>
      </c>
      <c r="D9274" s="61">
        <v>12.28</v>
      </c>
      <c r="E9274" s="60">
        <v>12.47</v>
      </c>
    </row>
    <row r="9275" spans="1:5" ht="22.5" x14ac:dyDescent="0.25">
      <c r="A9275" s="22">
        <v>104619</v>
      </c>
      <c r="B9275" s="53" t="s">
        <v>5579</v>
      </c>
      <c r="C9275" s="24" t="s">
        <v>25</v>
      </c>
      <c r="D9275" s="61">
        <v>14.54</v>
      </c>
      <c r="E9275" s="60">
        <v>14.75</v>
      </c>
    </row>
    <row r="9276" spans="1:5" ht="22.5" x14ac:dyDescent="0.25">
      <c r="A9276" s="22">
        <v>103741</v>
      </c>
      <c r="B9276" s="53" t="s">
        <v>7200</v>
      </c>
      <c r="C9276" s="24" t="s">
        <v>28</v>
      </c>
      <c r="D9276" s="61">
        <v>0</v>
      </c>
      <c r="E9276" s="60">
        <v>0</v>
      </c>
    </row>
    <row r="9277" spans="1:5" ht="22.5" x14ac:dyDescent="0.25">
      <c r="A9277" s="22">
        <v>103755</v>
      </c>
      <c r="B9277" s="53" t="s">
        <v>7201</v>
      </c>
      <c r="C9277" s="24" t="s">
        <v>25</v>
      </c>
      <c r="D9277" s="61">
        <v>0</v>
      </c>
      <c r="E9277" s="60">
        <v>0</v>
      </c>
    </row>
    <row r="9278" spans="1:5" ht="22.5" x14ac:dyDescent="0.25">
      <c r="A9278" s="22">
        <v>103753</v>
      </c>
      <c r="B9278" s="53" t="s">
        <v>7202</v>
      </c>
      <c r="C9278" s="24" t="s">
        <v>25</v>
      </c>
      <c r="D9278" s="61">
        <v>0</v>
      </c>
      <c r="E9278" s="60">
        <v>0</v>
      </c>
    </row>
    <row r="9279" spans="1:5" ht="22.5" x14ac:dyDescent="0.25">
      <c r="A9279" s="22">
        <v>103754</v>
      </c>
      <c r="B9279" s="53" t="s">
        <v>7203</v>
      </c>
      <c r="C9279" s="24" t="s">
        <v>25</v>
      </c>
      <c r="D9279" s="61">
        <v>0</v>
      </c>
      <c r="E9279" s="60">
        <v>0</v>
      </c>
    </row>
    <row r="9280" spans="1:5" ht="22.5" x14ac:dyDescent="0.25">
      <c r="A9280" s="22">
        <v>103752</v>
      </c>
      <c r="B9280" s="53" t="s">
        <v>7204</v>
      </c>
      <c r="C9280" s="24" t="s">
        <v>25</v>
      </c>
      <c r="D9280" s="61">
        <v>0</v>
      </c>
      <c r="E9280" s="60">
        <v>0</v>
      </c>
    </row>
    <row r="9281" spans="1:5" ht="22.5" x14ac:dyDescent="0.25">
      <c r="A9281" s="22">
        <v>103759</v>
      </c>
      <c r="B9281" s="53" t="s">
        <v>7205</v>
      </c>
      <c r="C9281" s="24" t="s">
        <v>25</v>
      </c>
      <c r="D9281" s="61">
        <v>0</v>
      </c>
      <c r="E9281" s="60">
        <v>0</v>
      </c>
    </row>
    <row r="9282" spans="1:5" ht="22.5" x14ac:dyDescent="0.25">
      <c r="A9282" s="22">
        <v>103757</v>
      </c>
      <c r="B9282" s="53" t="s">
        <v>7206</v>
      </c>
      <c r="C9282" s="24" t="s">
        <v>25</v>
      </c>
      <c r="D9282" s="61">
        <v>0</v>
      </c>
      <c r="E9282" s="60">
        <v>0</v>
      </c>
    </row>
    <row r="9283" spans="1:5" ht="22.5" x14ac:dyDescent="0.25">
      <c r="A9283" s="22">
        <v>103758</v>
      </c>
      <c r="B9283" s="53" t="s">
        <v>7207</v>
      </c>
      <c r="C9283" s="24" t="s">
        <v>25</v>
      </c>
      <c r="D9283" s="61">
        <v>0</v>
      </c>
      <c r="E9283" s="60">
        <v>0</v>
      </c>
    </row>
    <row r="9284" spans="1:5" ht="22.5" x14ac:dyDescent="0.25">
      <c r="A9284" s="22">
        <v>103756</v>
      </c>
      <c r="B9284" s="53" t="s">
        <v>7208</v>
      </c>
      <c r="C9284" s="24" t="s">
        <v>25</v>
      </c>
      <c r="D9284" s="61">
        <v>0</v>
      </c>
      <c r="E9284" s="60">
        <v>0</v>
      </c>
    </row>
    <row r="9285" spans="1:5" ht="22.5" x14ac:dyDescent="0.25">
      <c r="A9285" s="22">
        <v>103734</v>
      </c>
      <c r="B9285" s="53" t="s">
        <v>7209</v>
      </c>
      <c r="C9285" s="24" t="s">
        <v>28</v>
      </c>
      <c r="D9285" s="61">
        <v>0</v>
      </c>
      <c r="E9285" s="60">
        <v>0</v>
      </c>
    </row>
    <row r="9286" spans="1:5" ht="22.5" x14ac:dyDescent="0.25">
      <c r="A9286" s="22">
        <v>103740</v>
      </c>
      <c r="B9286" s="53" t="s">
        <v>7210</v>
      </c>
      <c r="C9286" s="24" t="s">
        <v>28</v>
      </c>
      <c r="D9286" s="61">
        <v>0</v>
      </c>
      <c r="E9286" s="60">
        <v>0</v>
      </c>
    </row>
    <row r="9287" spans="1:5" ht="22.5" x14ac:dyDescent="0.25">
      <c r="A9287" s="22">
        <v>103747</v>
      </c>
      <c r="B9287" s="53" t="s">
        <v>7211</v>
      </c>
      <c r="C9287" s="24" t="s">
        <v>25</v>
      </c>
      <c r="D9287" s="61">
        <v>0</v>
      </c>
      <c r="E9287" s="60">
        <v>0</v>
      </c>
    </row>
    <row r="9288" spans="1:5" ht="22.5" x14ac:dyDescent="0.25">
      <c r="A9288" s="22">
        <v>103746</v>
      </c>
      <c r="B9288" s="53" t="s">
        <v>7212</v>
      </c>
      <c r="C9288" s="24" t="s">
        <v>25</v>
      </c>
      <c r="D9288" s="61">
        <v>0</v>
      </c>
      <c r="E9288" s="60">
        <v>0</v>
      </c>
    </row>
    <row r="9289" spans="1:5" ht="22.5" x14ac:dyDescent="0.25">
      <c r="A9289" s="22">
        <v>103749</v>
      </c>
      <c r="B9289" s="53" t="s">
        <v>7213</v>
      </c>
      <c r="C9289" s="24" t="s">
        <v>25</v>
      </c>
      <c r="D9289" s="61">
        <v>0</v>
      </c>
      <c r="E9289" s="60">
        <v>0</v>
      </c>
    </row>
    <row r="9290" spans="1:5" ht="22.5" x14ac:dyDescent="0.25">
      <c r="A9290" s="22">
        <v>103744</v>
      </c>
      <c r="B9290" s="53" t="s">
        <v>7214</v>
      </c>
      <c r="C9290" s="24" t="s">
        <v>25</v>
      </c>
      <c r="D9290" s="61">
        <v>0</v>
      </c>
      <c r="E9290" s="60">
        <v>0</v>
      </c>
    </row>
    <row r="9291" spans="1:5" ht="22.5" x14ac:dyDescent="0.25">
      <c r="A9291" s="22">
        <v>103748</v>
      </c>
      <c r="B9291" s="53" t="s">
        <v>7215</v>
      </c>
      <c r="C9291" s="24" t="s">
        <v>25</v>
      </c>
      <c r="D9291" s="61">
        <v>0</v>
      </c>
      <c r="E9291" s="60">
        <v>0</v>
      </c>
    </row>
    <row r="9292" spans="1:5" ht="22.5" x14ac:dyDescent="0.25">
      <c r="A9292" s="22">
        <v>103745</v>
      </c>
      <c r="B9292" s="53" t="s">
        <v>7216</v>
      </c>
      <c r="C9292" s="24" t="s">
        <v>25</v>
      </c>
      <c r="D9292" s="61">
        <v>0</v>
      </c>
      <c r="E9292" s="60">
        <v>0</v>
      </c>
    </row>
    <row r="9293" spans="1:5" ht="22.5" x14ac:dyDescent="0.25">
      <c r="A9293" s="22">
        <v>103751</v>
      </c>
      <c r="B9293" s="53" t="s">
        <v>7217</v>
      </c>
      <c r="C9293" s="24" t="s">
        <v>25</v>
      </c>
      <c r="D9293" s="61">
        <v>0</v>
      </c>
      <c r="E9293" s="60">
        <v>0</v>
      </c>
    </row>
    <row r="9294" spans="1:5" ht="22.5" x14ac:dyDescent="0.25">
      <c r="A9294" s="22">
        <v>103750</v>
      </c>
      <c r="B9294" s="53" t="s">
        <v>7218</v>
      </c>
      <c r="C9294" s="24" t="s">
        <v>25</v>
      </c>
      <c r="D9294" s="61">
        <v>0</v>
      </c>
      <c r="E9294" s="60">
        <v>0</v>
      </c>
    </row>
    <row r="9295" spans="1:5" ht="22.5" x14ac:dyDescent="0.25">
      <c r="A9295" s="22">
        <v>103735</v>
      </c>
      <c r="B9295" s="53" t="s">
        <v>7219</v>
      </c>
      <c r="C9295" s="24" t="s">
        <v>28</v>
      </c>
      <c r="D9295" s="61">
        <v>0</v>
      </c>
      <c r="E9295" s="60">
        <v>0</v>
      </c>
    </row>
    <row r="9296" spans="1:5" ht="22.5" x14ac:dyDescent="0.25">
      <c r="A9296" s="22">
        <v>103738</v>
      </c>
      <c r="B9296" s="53" t="s">
        <v>7220</v>
      </c>
      <c r="C9296" s="24" t="s">
        <v>28</v>
      </c>
      <c r="D9296" s="61">
        <v>0</v>
      </c>
      <c r="E9296" s="60">
        <v>0</v>
      </c>
    </row>
    <row r="9297" spans="1:5" ht="22.5" x14ac:dyDescent="0.25">
      <c r="A9297" s="22">
        <v>103736</v>
      </c>
      <c r="B9297" s="53" t="s">
        <v>7221</v>
      </c>
      <c r="C9297" s="24" t="s">
        <v>28</v>
      </c>
      <c r="D9297" s="61">
        <v>0</v>
      </c>
      <c r="E9297" s="60">
        <v>0</v>
      </c>
    </row>
    <row r="9298" spans="1:5" ht="22.5" x14ac:dyDescent="0.25">
      <c r="A9298" s="22">
        <v>103739</v>
      </c>
      <c r="B9298" s="53" t="s">
        <v>7222</v>
      </c>
      <c r="C9298" s="24" t="s">
        <v>28</v>
      </c>
      <c r="D9298" s="61">
        <v>0</v>
      </c>
      <c r="E9298" s="60">
        <v>0</v>
      </c>
    </row>
    <row r="9299" spans="1:5" ht="22.5" x14ac:dyDescent="0.25">
      <c r="A9299" s="22">
        <v>103737</v>
      </c>
      <c r="B9299" s="53" t="s">
        <v>7223</v>
      </c>
      <c r="C9299" s="24" t="s">
        <v>28</v>
      </c>
      <c r="D9299" s="61">
        <v>0</v>
      </c>
      <c r="E9299" s="60">
        <v>0</v>
      </c>
    </row>
    <row r="9300" spans="1:5" ht="22.5" x14ac:dyDescent="0.25">
      <c r="A9300" s="22">
        <v>103742</v>
      </c>
      <c r="B9300" s="53" t="s">
        <v>7224</v>
      </c>
      <c r="C9300" s="24" t="s">
        <v>28</v>
      </c>
      <c r="D9300" s="61">
        <v>0</v>
      </c>
      <c r="E9300" s="60">
        <v>0</v>
      </c>
    </row>
    <row r="9301" spans="1:5" ht="22.5" x14ac:dyDescent="0.25">
      <c r="A9301" s="22">
        <v>103689</v>
      </c>
      <c r="B9301" s="53" t="s">
        <v>3933</v>
      </c>
      <c r="C9301" s="24" t="s">
        <v>19</v>
      </c>
      <c r="D9301" s="61">
        <v>466.25</v>
      </c>
      <c r="E9301" s="60">
        <v>468.67</v>
      </c>
    </row>
    <row r="9302" spans="1:5" ht="22.5" x14ac:dyDescent="0.25">
      <c r="A9302" s="22">
        <v>103702</v>
      </c>
      <c r="B9302" s="53" t="s">
        <v>7225</v>
      </c>
      <c r="C9302" s="24" t="s">
        <v>19</v>
      </c>
      <c r="D9302" s="61">
        <v>0</v>
      </c>
      <c r="E9302" s="60">
        <v>0</v>
      </c>
    </row>
    <row r="9303" spans="1:5" ht="22.5" x14ac:dyDescent="0.25">
      <c r="A9303" s="22">
        <v>103700</v>
      </c>
      <c r="B9303" s="53" t="s">
        <v>7226</v>
      </c>
      <c r="C9303" s="24" t="s">
        <v>19</v>
      </c>
      <c r="D9303" s="61">
        <v>0</v>
      </c>
      <c r="E9303" s="60">
        <v>0</v>
      </c>
    </row>
    <row r="9304" spans="1:5" ht="22.5" x14ac:dyDescent="0.25">
      <c r="A9304" s="22">
        <v>103698</v>
      </c>
      <c r="B9304" s="53" t="s">
        <v>7227</v>
      </c>
      <c r="C9304" s="24" t="s">
        <v>19</v>
      </c>
      <c r="D9304" s="61">
        <v>0</v>
      </c>
      <c r="E9304" s="60">
        <v>0</v>
      </c>
    </row>
    <row r="9305" spans="1:5" ht="22.5" x14ac:dyDescent="0.25">
      <c r="A9305" s="22">
        <v>103703</v>
      </c>
      <c r="B9305" s="53" t="s">
        <v>7228</v>
      </c>
      <c r="C9305" s="24" t="s">
        <v>19</v>
      </c>
      <c r="D9305" s="61">
        <v>0</v>
      </c>
      <c r="E9305" s="60">
        <v>0</v>
      </c>
    </row>
    <row r="9306" spans="1:5" ht="22.5" x14ac:dyDescent="0.25">
      <c r="A9306" s="22">
        <v>103701</v>
      </c>
      <c r="B9306" s="53" t="s">
        <v>7229</v>
      </c>
      <c r="C9306" s="24" t="s">
        <v>19</v>
      </c>
      <c r="D9306" s="61">
        <v>0</v>
      </c>
      <c r="E9306" s="60">
        <v>0</v>
      </c>
    </row>
    <row r="9307" spans="1:5" ht="22.5" x14ac:dyDescent="0.25">
      <c r="A9307" s="22">
        <v>103699</v>
      </c>
      <c r="B9307" s="53" t="s">
        <v>7230</v>
      </c>
      <c r="C9307" s="24" t="s">
        <v>19</v>
      </c>
      <c r="D9307" s="61">
        <v>0</v>
      </c>
      <c r="E9307" s="60">
        <v>0</v>
      </c>
    </row>
    <row r="9308" spans="1:5" ht="22.5" x14ac:dyDescent="0.25">
      <c r="A9308" s="22">
        <v>103704</v>
      </c>
      <c r="B9308" s="53" t="s">
        <v>7231</v>
      </c>
      <c r="C9308" s="24" t="s">
        <v>19</v>
      </c>
      <c r="D9308" s="61">
        <v>0</v>
      </c>
      <c r="E9308" s="60">
        <v>0</v>
      </c>
    </row>
    <row r="9309" spans="1:5" ht="22.5" x14ac:dyDescent="0.25">
      <c r="A9309" s="22">
        <v>103706</v>
      </c>
      <c r="B9309" s="53" t="s">
        <v>7232</v>
      </c>
      <c r="C9309" s="24" t="s">
        <v>28</v>
      </c>
      <c r="D9309" s="61">
        <v>0</v>
      </c>
      <c r="E9309" s="60">
        <v>0</v>
      </c>
    </row>
    <row r="9310" spans="1:5" ht="22.5" x14ac:dyDescent="0.25">
      <c r="A9310" s="22">
        <v>103707</v>
      </c>
      <c r="B9310" s="53" t="s">
        <v>7233</v>
      </c>
      <c r="C9310" s="24" t="s">
        <v>28</v>
      </c>
      <c r="D9310" s="61">
        <v>0</v>
      </c>
      <c r="E9310" s="60">
        <v>0</v>
      </c>
    </row>
    <row r="9311" spans="1:5" ht="22.5" x14ac:dyDescent="0.25">
      <c r="A9311" s="22">
        <v>103708</v>
      </c>
      <c r="B9311" s="53" t="s">
        <v>7234</v>
      </c>
      <c r="C9311" s="24" t="s">
        <v>28</v>
      </c>
      <c r="D9311" s="61">
        <v>0</v>
      </c>
      <c r="E9311" s="60">
        <v>0</v>
      </c>
    </row>
    <row r="9312" spans="1:5" ht="22.5" x14ac:dyDescent="0.25">
      <c r="A9312" s="22">
        <v>103709</v>
      </c>
      <c r="B9312" s="53" t="s">
        <v>7235</v>
      </c>
      <c r="C9312" s="24" t="s">
        <v>28</v>
      </c>
      <c r="D9312" s="61">
        <v>0</v>
      </c>
      <c r="E9312" s="60">
        <v>0</v>
      </c>
    </row>
    <row r="9313" spans="1:5" ht="22.5" x14ac:dyDescent="0.25">
      <c r="A9313" s="22">
        <v>103710</v>
      </c>
      <c r="B9313" s="53" t="s">
        <v>7236</v>
      </c>
      <c r="C9313" s="24" t="s">
        <v>28</v>
      </c>
      <c r="D9313" s="61">
        <v>0</v>
      </c>
      <c r="E9313" s="60">
        <v>0</v>
      </c>
    </row>
    <row r="9314" spans="1:5" ht="22.5" x14ac:dyDescent="0.25">
      <c r="A9314" s="22">
        <v>103711</v>
      </c>
      <c r="B9314" s="53" t="s">
        <v>7237</v>
      </c>
      <c r="C9314" s="24" t="s">
        <v>28</v>
      </c>
      <c r="D9314" s="61">
        <v>0</v>
      </c>
      <c r="E9314" s="60">
        <v>0</v>
      </c>
    </row>
    <row r="9315" spans="1:5" ht="22.5" x14ac:dyDescent="0.25">
      <c r="A9315" s="22">
        <v>103712</v>
      </c>
      <c r="B9315" s="53" t="s">
        <v>7238</v>
      </c>
      <c r="C9315" s="24" t="s">
        <v>28</v>
      </c>
      <c r="D9315" s="61">
        <v>0</v>
      </c>
      <c r="E9315" s="60">
        <v>0</v>
      </c>
    </row>
    <row r="9316" spans="1:5" ht="22.5" x14ac:dyDescent="0.25">
      <c r="A9316" s="22">
        <v>103713</v>
      </c>
      <c r="B9316" s="53" t="s">
        <v>7239</v>
      </c>
      <c r="C9316" s="24" t="s">
        <v>28</v>
      </c>
      <c r="D9316" s="61">
        <v>0</v>
      </c>
      <c r="E9316" s="60">
        <v>0</v>
      </c>
    </row>
    <row r="9317" spans="1:5" ht="22.5" x14ac:dyDescent="0.25">
      <c r="A9317" s="22">
        <v>103714</v>
      </c>
      <c r="B9317" s="53" t="s">
        <v>7240</v>
      </c>
      <c r="C9317" s="24" t="s">
        <v>28</v>
      </c>
      <c r="D9317" s="61">
        <v>0</v>
      </c>
      <c r="E9317" s="60">
        <v>0</v>
      </c>
    </row>
    <row r="9318" spans="1:5" ht="22.5" x14ac:dyDescent="0.25">
      <c r="A9318" s="22">
        <v>103715</v>
      </c>
      <c r="B9318" s="53" t="s">
        <v>7241</v>
      </c>
      <c r="C9318" s="24" t="s">
        <v>28</v>
      </c>
      <c r="D9318" s="61">
        <v>0</v>
      </c>
      <c r="E9318" s="60">
        <v>0</v>
      </c>
    </row>
    <row r="9319" spans="1:5" ht="22.5" x14ac:dyDescent="0.25">
      <c r="A9319" s="22">
        <v>103716</v>
      </c>
      <c r="B9319" s="53" t="s">
        <v>7242</v>
      </c>
      <c r="C9319" s="24" t="s">
        <v>28</v>
      </c>
      <c r="D9319" s="61">
        <v>0</v>
      </c>
      <c r="E9319" s="60">
        <v>0</v>
      </c>
    </row>
    <row r="9320" spans="1:5" ht="22.5" x14ac:dyDescent="0.25">
      <c r="A9320" s="22">
        <v>103717</v>
      </c>
      <c r="B9320" s="53" t="s">
        <v>7243</v>
      </c>
      <c r="C9320" s="24" t="s">
        <v>28</v>
      </c>
      <c r="D9320" s="61">
        <v>0</v>
      </c>
      <c r="E9320" s="60">
        <v>0</v>
      </c>
    </row>
    <row r="9321" spans="1:5" ht="22.5" x14ac:dyDescent="0.25">
      <c r="A9321" s="22">
        <v>103718</v>
      </c>
      <c r="B9321" s="53" t="s">
        <v>7244</v>
      </c>
      <c r="C9321" s="24" t="s">
        <v>28</v>
      </c>
      <c r="D9321" s="61">
        <v>0</v>
      </c>
      <c r="E9321" s="60">
        <v>0</v>
      </c>
    </row>
    <row r="9322" spans="1:5" ht="22.5" x14ac:dyDescent="0.25">
      <c r="A9322" s="22">
        <v>103719</v>
      </c>
      <c r="B9322" s="53" t="s">
        <v>7245</v>
      </c>
      <c r="C9322" s="24" t="s">
        <v>28</v>
      </c>
      <c r="D9322" s="61">
        <v>0</v>
      </c>
      <c r="E9322" s="60">
        <v>0</v>
      </c>
    </row>
    <row r="9323" spans="1:5" ht="22.5" x14ac:dyDescent="0.25">
      <c r="A9323" s="22">
        <v>103720</v>
      </c>
      <c r="B9323" s="53" t="s">
        <v>7246</v>
      </c>
      <c r="C9323" s="24" t="s">
        <v>28</v>
      </c>
      <c r="D9323" s="61">
        <v>0</v>
      </c>
      <c r="E9323" s="60">
        <v>0</v>
      </c>
    </row>
    <row r="9324" spans="1:5" ht="22.5" x14ac:dyDescent="0.25">
      <c r="A9324" s="22">
        <v>103721</v>
      </c>
      <c r="B9324" s="53" t="s">
        <v>7247</v>
      </c>
      <c r="C9324" s="24" t="s">
        <v>28</v>
      </c>
      <c r="D9324" s="61">
        <v>0</v>
      </c>
      <c r="E9324" s="60">
        <v>0</v>
      </c>
    </row>
    <row r="9325" spans="1:5" ht="22.5" x14ac:dyDescent="0.25">
      <c r="A9325" s="22">
        <v>103705</v>
      </c>
      <c r="B9325" s="53" t="s">
        <v>7248</v>
      </c>
      <c r="C9325" s="24" t="s">
        <v>28</v>
      </c>
      <c r="D9325" s="61">
        <v>0</v>
      </c>
      <c r="E9325" s="60">
        <v>0</v>
      </c>
    </row>
    <row r="9326" spans="1:5" ht="22.5" x14ac:dyDescent="0.25">
      <c r="A9326" s="22">
        <v>103722</v>
      </c>
      <c r="B9326" s="53" t="s">
        <v>7249</v>
      </c>
      <c r="C9326" s="24" t="s">
        <v>28</v>
      </c>
      <c r="D9326" s="61">
        <v>0</v>
      </c>
      <c r="E9326" s="60">
        <v>0</v>
      </c>
    </row>
    <row r="9327" spans="1:5" ht="22.5" x14ac:dyDescent="0.25">
      <c r="A9327" s="22">
        <v>103723</v>
      </c>
      <c r="B9327" s="53" t="s">
        <v>7250</v>
      </c>
      <c r="C9327" s="24" t="s">
        <v>28</v>
      </c>
      <c r="D9327" s="61">
        <v>0</v>
      </c>
      <c r="E9327" s="60">
        <v>0</v>
      </c>
    </row>
    <row r="9328" spans="1:5" ht="22.5" x14ac:dyDescent="0.25">
      <c r="A9328" s="22">
        <v>103724</v>
      </c>
      <c r="B9328" s="53" t="s">
        <v>7251</v>
      </c>
      <c r="C9328" s="24" t="s">
        <v>28</v>
      </c>
      <c r="D9328" s="61">
        <v>0</v>
      </c>
      <c r="E9328" s="60">
        <v>0</v>
      </c>
    </row>
    <row r="9329" spans="1:5" ht="22.5" x14ac:dyDescent="0.25">
      <c r="A9329" s="22">
        <v>103725</v>
      </c>
      <c r="B9329" s="53" t="s">
        <v>7252</v>
      </c>
      <c r="C9329" s="24" t="s">
        <v>28</v>
      </c>
      <c r="D9329" s="61">
        <v>0</v>
      </c>
      <c r="E9329" s="60">
        <v>0</v>
      </c>
    </row>
    <row r="9330" spans="1:5" ht="22.5" x14ac:dyDescent="0.25">
      <c r="A9330" s="22">
        <v>103726</v>
      </c>
      <c r="B9330" s="53" t="s">
        <v>7253</v>
      </c>
      <c r="C9330" s="24" t="s">
        <v>28</v>
      </c>
      <c r="D9330" s="61">
        <v>0</v>
      </c>
      <c r="E9330" s="60">
        <v>0</v>
      </c>
    </row>
    <row r="9331" spans="1:5" ht="22.5" x14ac:dyDescent="0.25">
      <c r="A9331" s="22">
        <v>103727</v>
      </c>
      <c r="B9331" s="53" t="s">
        <v>7254</v>
      </c>
      <c r="C9331" s="24" t="s">
        <v>28</v>
      </c>
      <c r="D9331" s="61">
        <v>0</v>
      </c>
      <c r="E9331" s="60">
        <v>0</v>
      </c>
    </row>
    <row r="9332" spans="1:5" ht="22.5" x14ac:dyDescent="0.25">
      <c r="A9332" s="22">
        <v>103728</v>
      </c>
      <c r="B9332" s="53" t="s">
        <v>7255</v>
      </c>
      <c r="C9332" s="24" t="s">
        <v>28</v>
      </c>
      <c r="D9332" s="61">
        <v>0</v>
      </c>
      <c r="E9332" s="60">
        <v>0</v>
      </c>
    </row>
    <row r="9333" spans="1:5" ht="22.5" x14ac:dyDescent="0.25">
      <c r="A9333" s="22">
        <v>103729</v>
      </c>
      <c r="B9333" s="53" t="s">
        <v>7256</v>
      </c>
      <c r="C9333" s="24" t="s">
        <v>28</v>
      </c>
      <c r="D9333" s="61">
        <v>0</v>
      </c>
      <c r="E9333" s="60">
        <v>0</v>
      </c>
    </row>
    <row r="9334" spans="1:5" ht="22.5" x14ac:dyDescent="0.25">
      <c r="A9334" s="22">
        <v>103730</v>
      </c>
      <c r="B9334" s="53" t="s">
        <v>7257</v>
      </c>
      <c r="C9334" s="24" t="s">
        <v>28</v>
      </c>
      <c r="D9334" s="61">
        <v>0</v>
      </c>
      <c r="E9334" s="60">
        <v>0</v>
      </c>
    </row>
    <row r="9335" spans="1:5" ht="22.5" x14ac:dyDescent="0.25">
      <c r="A9335" s="22">
        <v>103731</v>
      </c>
      <c r="B9335" s="53" t="s">
        <v>7258</v>
      </c>
      <c r="C9335" s="24" t="s">
        <v>28</v>
      </c>
      <c r="D9335" s="61">
        <v>0</v>
      </c>
      <c r="E9335" s="60">
        <v>0</v>
      </c>
    </row>
    <row r="9336" spans="1:5" ht="22.5" x14ac:dyDescent="0.25">
      <c r="A9336" s="22">
        <v>103732</v>
      </c>
      <c r="B9336" s="53" t="s">
        <v>7259</v>
      </c>
      <c r="C9336" s="24" t="s">
        <v>28</v>
      </c>
      <c r="D9336" s="61">
        <v>0</v>
      </c>
      <c r="E9336" s="60">
        <v>0</v>
      </c>
    </row>
    <row r="9337" spans="1:5" ht="22.5" x14ac:dyDescent="0.25">
      <c r="A9337" s="22">
        <v>103733</v>
      </c>
      <c r="B9337" s="53" t="s">
        <v>7260</v>
      </c>
      <c r="C9337" s="24" t="s">
        <v>28</v>
      </c>
      <c r="D9337" s="61">
        <v>0</v>
      </c>
      <c r="E9337" s="60">
        <v>0</v>
      </c>
    </row>
    <row r="9338" spans="1:5" ht="33.75" x14ac:dyDescent="0.25">
      <c r="A9338" s="22">
        <v>103696</v>
      </c>
      <c r="B9338" s="53" t="s">
        <v>37</v>
      </c>
      <c r="C9338" s="24" t="s">
        <v>28</v>
      </c>
      <c r="D9338" s="61">
        <v>144.09</v>
      </c>
      <c r="E9338" s="60">
        <v>148.19999999999999</v>
      </c>
    </row>
    <row r="9339" spans="1:5" ht="33.75" x14ac:dyDescent="0.25">
      <c r="A9339" s="22">
        <v>103697</v>
      </c>
      <c r="B9339" s="53" t="s">
        <v>2597</v>
      </c>
      <c r="C9339" s="24" t="s">
        <v>28</v>
      </c>
      <c r="D9339" s="61">
        <v>132.19999999999999</v>
      </c>
      <c r="E9339" s="60">
        <v>136.13999999999999</v>
      </c>
    </row>
    <row r="9340" spans="1:5" ht="33.75" x14ac:dyDescent="0.25">
      <c r="A9340" s="22">
        <v>103695</v>
      </c>
      <c r="B9340" s="53" t="s">
        <v>2596</v>
      </c>
      <c r="C9340" s="24" t="s">
        <v>28</v>
      </c>
      <c r="D9340" s="61">
        <v>103.07</v>
      </c>
      <c r="E9340" s="60">
        <v>105.37</v>
      </c>
    </row>
    <row r="9341" spans="1:5" ht="33.75" x14ac:dyDescent="0.25">
      <c r="A9341" s="22">
        <v>103694</v>
      </c>
      <c r="B9341" s="53" t="s">
        <v>12898</v>
      </c>
      <c r="C9341" s="24" t="s">
        <v>28</v>
      </c>
      <c r="D9341" s="61">
        <v>114.96</v>
      </c>
      <c r="E9341" s="60">
        <v>117.43</v>
      </c>
    </row>
    <row r="9342" spans="1:5" ht="33.75" x14ac:dyDescent="0.25">
      <c r="A9342" s="22">
        <v>103690</v>
      </c>
      <c r="B9342" s="53" t="s">
        <v>7261</v>
      </c>
      <c r="C9342" s="24" t="s">
        <v>28</v>
      </c>
      <c r="D9342" s="61">
        <v>0</v>
      </c>
      <c r="E9342" s="60">
        <v>0</v>
      </c>
    </row>
    <row r="9343" spans="1:5" ht="33.75" x14ac:dyDescent="0.25">
      <c r="A9343" s="22">
        <v>103693</v>
      </c>
      <c r="B9343" s="53" t="s">
        <v>7262</v>
      </c>
      <c r="C9343" s="24" t="s">
        <v>28</v>
      </c>
      <c r="D9343" s="61">
        <v>0</v>
      </c>
      <c r="E9343" s="60">
        <v>0</v>
      </c>
    </row>
    <row r="9344" spans="1:5" ht="33.75" x14ac:dyDescent="0.25">
      <c r="A9344" s="22">
        <v>103692</v>
      </c>
      <c r="B9344" s="53" t="s">
        <v>7263</v>
      </c>
      <c r="C9344" s="24" t="s">
        <v>28</v>
      </c>
      <c r="D9344" s="61">
        <v>0</v>
      </c>
      <c r="E9344" s="60">
        <v>0</v>
      </c>
    </row>
    <row r="9345" spans="1:5" ht="33.75" x14ac:dyDescent="0.25">
      <c r="A9345" s="22">
        <v>103691</v>
      </c>
      <c r="B9345" s="53" t="s">
        <v>7264</v>
      </c>
      <c r="C9345" s="24" t="s">
        <v>28</v>
      </c>
      <c r="D9345" s="61">
        <v>0</v>
      </c>
      <c r="E9345" s="60">
        <v>0</v>
      </c>
    </row>
    <row r="9346" spans="1:5" ht="22.5" x14ac:dyDescent="0.25">
      <c r="A9346" s="22">
        <v>96987</v>
      </c>
      <c r="B9346" s="53" t="s">
        <v>12899</v>
      </c>
      <c r="C9346" s="24" t="s">
        <v>28</v>
      </c>
      <c r="D9346" s="61">
        <v>128.5</v>
      </c>
      <c r="E9346" s="60">
        <v>132.16</v>
      </c>
    </row>
    <row r="9347" spans="1:5" ht="22.5" x14ac:dyDescent="0.25">
      <c r="A9347" s="22">
        <v>96989</v>
      </c>
      <c r="B9347" s="53" t="s">
        <v>4248</v>
      </c>
      <c r="C9347" s="24" t="s">
        <v>28</v>
      </c>
      <c r="D9347" s="61">
        <v>147.12</v>
      </c>
      <c r="E9347" s="60">
        <v>147.53</v>
      </c>
    </row>
    <row r="9348" spans="1:5" ht="33.75" x14ac:dyDescent="0.25">
      <c r="A9348" s="22">
        <v>104749</v>
      </c>
      <c r="B9348" s="53" t="s">
        <v>4251</v>
      </c>
      <c r="C9348" s="24" t="s">
        <v>28</v>
      </c>
      <c r="D9348" s="61">
        <v>24.61</v>
      </c>
      <c r="E9348" s="60">
        <v>25.18</v>
      </c>
    </row>
    <row r="9349" spans="1:5" ht="33.75" x14ac:dyDescent="0.25">
      <c r="A9349" s="22">
        <v>104750</v>
      </c>
      <c r="B9349" s="53" t="s">
        <v>4252</v>
      </c>
      <c r="C9349" s="24" t="s">
        <v>28</v>
      </c>
      <c r="D9349" s="61">
        <v>19</v>
      </c>
      <c r="E9349" s="60">
        <v>19.57</v>
      </c>
    </row>
    <row r="9350" spans="1:5" ht="22.5" x14ac:dyDescent="0.25">
      <c r="A9350" s="22">
        <v>104751</v>
      </c>
      <c r="B9350" s="53" t="s">
        <v>4253</v>
      </c>
      <c r="C9350" s="24" t="s">
        <v>28</v>
      </c>
      <c r="D9350" s="61">
        <v>28.62</v>
      </c>
      <c r="E9350" s="60">
        <v>29.19</v>
      </c>
    </row>
    <row r="9351" spans="1:5" ht="22.5" x14ac:dyDescent="0.25">
      <c r="A9351" s="22">
        <v>104752</v>
      </c>
      <c r="B9351" s="53" t="s">
        <v>4254</v>
      </c>
      <c r="C9351" s="24" t="s">
        <v>28</v>
      </c>
      <c r="D9351" s="61">
        <v>21.49</v>
      </c>
      <c r="E9351" s="60">
        <v>22.06</v>
      </c>
    </row>
    <row r="9352" spans="1:5" ht="22.5" x14ac:dyDescent="0.25">
      <c r="A9352" s="22">
        <v>104753</v>
      </c>
      <c r="B9352" s="53" t="s">
        <v>4255</v>
      </c>
      <c r="C9352" s="24" t="s">
        <v>28</v>
      </c>
      <c r="D9352" s="61">
        <v>26.17</v>
      </c>
      <c r="E9352" s="60">
        <v>26.74</v>
      </c>
    </row>
    <row r="9353" spans="1:5" ht="22.5" x14ac:dyDescent="0.25">
      <c r="A9353" s="22">
        <v>104754</v>
      </c>
      <c r="B9353" s="53" t="s">
        <v>4256</v>
      </c>
      <c r="C9353" s="24" t="s">
        <v>28</v>
      </c>
      <c r="D9353" s="61">
        <v>34.200000000000003</v>
      </c>
      <c r="E9353" s="60">
        <v>34.770000000000003</v>
      </c>
    </row>
    <row r="9354" spans="1:5" ht="22.5" x14ac:dyDescent="0.25">
      <c r="A9354" s="22">
        <v>104755</v>
      </c>
      <c r="B9354" s="53" t="s">
        <v>4257</v>
      </c>
      <c r="C9354" s="24" t="s">
        <v>28</v>
      </c>
      <c r="D9354" s="61">
        <v>46.65</v>
      </c>
      <c r="E9354" s="60">
        <v>47.22</v>
      </c>
    </row>
    <row r="9355" spans="1:5" ht="22.5" x14ac:dyDescent="0.25">
      <c r="A9355" s="22">
        <v>96982</v>
      </c>
      <c r="B9355" s="53" t="s">
        <v>7265</v>
      </c>
      <c r="C9355" s="24" t="s">
        <v>28</v>
      </c>
      <c r="D9355" s="61">
        <v>0</v>
      </c>
      <c r="E9355" s="60">
        <v>0</v>
      </c>
    </row>
    <row r="9356" spans="1:5" ht="22.5" x14ac:dyDescent="0.25">
      <c r="A9356" s="22">
        <v>96993</v>
      </c>
      <c r="B9356" s="53" t="s">
        <v>7266</v>
      </c>
      <c r="C9356" s="24" t="s">
        <v>28</v>
      </c>
      <c r="D9356" s="61">
        <v>0</v>
      </c>
      <c r="E9356" s="60">
        <v>0</v>
      </c>
    </row>
    <row r="9357" spans="1:5" ht="22.5" x14ac:dyDescent="0.25">
      <c r="A9357" s="22">
        <v>96990</v>
      </c>
      <c r="B9357" s="53" t="s">
        <v>7267</v>
      </c>
      <c r="C9357" s="24" t="s">
        <v>28</v>
      </c>
      <c r="D9357" s="61">
        <v>0</v>
      </c>
      <c r="E9357" s="60">
        <v>0</v>
      </c>
    </row>
    <row r="9358" spans="1:5" ht="22.5" x14ac:dyDescent="0.25">
      <c r="A9358" s="22">
        <v>96991</v>
      </c>
      <c r="B9358" s="53" t="s">
        <v>7268</v>
      </c>
      <c r="C9358" s="24" t="s">
        <v>28</v>
      </c>
      <c r="D9358" s="61">
        <v>0</v>
      </c>
      <c r="E9358" s="60">
        <v>0</v>
      </c>
    </row>
    <row r="9359" spans="1:5" ht="22.5" x14ac:dyDescent="0.25">
      <c r="A9359" s="22">
        <v>96992</v>
      </c>
      <c r="B9359" s="53" t="s">
        <v>7269</v>
      </c>
      <c r="C9359" s="24" t="s">
        <v>28</v>
      </c>
      <c r="D9359" s="61">
        <v>0</v>
      </c>
      <c r="E9359" s="60">
        <v>0</v>
      </c>
    </row>
    <row r="9360" spans="1:5" ht="45" x14ac:dyDescent="0.25">
      <c r="A9360" s="22">
        <v>96994</v>
      </c>
      <c r="B9360" s="53" t="s">
        <v>7270</v>
      </c>
      <c r="C9360" s="24" t="s">
        <v>28</v>
      </c>
      <c r="D9360" s="61">
        <v>0</v>
      </c>
      <c r="E9360" s="60">
        <v>0</v>
      </c>
    </row>
    <row r="9361" spans="1:5" ht="22.5" x14ac:dyDescent="0.25">
      <c r="A9361" s="22">
        <v>96973</v>
      </c>
      <c r="B9361" s="53" t="s">
        <v>4237</v>
      </c>
      <c r="C9361" s="24" t="s">
        <v>25</v>
      </c>
      <c r="D9361" s="61">
        <v>72.930000000000007</v>
      </c>
      <c r="E9361" s="60">
        <v>74.34</v>
      </c>
    </row>
    <row r="9362" spans="1:5" ht="22.5" x14ac:dyDescent="0.25">
      <c r="A9362" s="22">
        <v>104743</v>
      </c>
      <c r="B9362" s="53" t="s">
        <v>7271</v>
      </c>
      <c r="C9362" s="24" t="s">
        <v>25</v>
      </c>
      <c r="D9362" s="61">
        <v>0</v>
      </c>
      <c r="E9362" s="60">
        <v>0</v>
      </c>
    </row>
    <row r="9363" spans="1:5" ht="22.5" x14ac:dyDescent="0.25">
      <c r="A9363" s="22">
        <v>96977</v>
      </c>
      <c r="B9363" s="53" t="s">
        <v>4241</v>
      </c>
      <c r="C9363" s="24" t="s">
        <v>25</v>
      </c>
      <c r="D9363" s="61">
        <v>61.27</v>
      </c>
      <c r="E9363" s="60">
        <v>61.38</v>
      </c>
    </row>
    <row r="9364" spans="1:5" ht="22.5" x14ac:dyDescent="0.25">
      <c r="A9364" s="22">
        <v>96974</v>
      </c>
      <c r="B9364" s="53" t="s">
        <v>4238</v>
      </c>
      <c r="C9364" s="24" t="s">
        <v>25</v>
      </c>
      <c r="D9364" s="61">
        <v>94.4</v>
      </c>
      <c r="E9364" s="60">
        <v>96.04</v>
      </c>
    </row>
    <row r="9365" spans="1:5" ht="22.5" x14ac:dyDescent="0.25">
      <c r="A9365" s="22">
        <v>104744</v>
      </c>
      <c r="B9365" s="53" t="s">
        <v>7272</v>
      </c>
      <c r="C9365" s="24" t="s">
        <v>25</v>
      </c>
      <c r="D9365" s="61">
        <v>0</v>
      </c>
      <c r="E9365" s="60">
        <v>0</v>
      </c>
    </row>
    <row r="9366" spans="1:5" ht="22.5" x14ac:dyDescent="0.25">
      <c r="A9366" s="22">
        <v>96978</v>
      </c>
      <c r="B9366" s="53" t="s">
        <v>4242</v>
      </c>
      <c r="C9366" s="24" t="s">
        <v>25</v>
      </c>
      <c r="D9366" s="61">
        <v>80.75</v>
      </c>
      <c r="E9366" s="60">
        <v>80.87</v>
      </c>
    </row>
    <row r="9367" spans="1:5" ht="22.5" x14ac:dyDescent="0.25">
      <c r="A9367" s="22">
        <v>96975</v>
      </c>
      <c r="B9367" s="53" t="s">
        <v>4239</v>
      </c>
      <c r="C9367" s="24" t="s">
        <v>25</v>
      </c>
      <c r="D9367" s="61">
        <v>117.04</v>
      </c>
      <c r="E9367" s="60">
        <v>118.88</v>
      </c>
    </row>
    <row r="9368" spans="1:5" ht="22.5" x14ac:dyDescent="0.25">
      <c r="A9368" s="22">
        <v>104745</v>
      </c>
      <c r="B9368" s="53" t="s">
        <v>7273</v>
      </c>
      <c r="C9368" s="24" t="s">
        <v>25</v>
      </c>
      <c r="D9368" s="61">
        <v>0</v>
      </c>
      <c r="E9368" s="60">
        <v>0</v>
      </c>
    </row>
    <row r="9369" spans="1:5" ht="22.5" x14ac:dyDescent="0.25">
      <c r="A9369" s="22">
        <v>96979</v>
      </c>
      <c r="B9369" s="53" t="s">
        <v>4243</v>
      </c>
      <c r="C9369" s="24" t="s">
        <v>25</v>
      </c>
      <c r="D9369" s="61">
        <v>115.55</v>
      </c>
      <c r="E9369" s="60">
        <v>115.69</v>
      </c>
    </row>
    <row r="9370" spans="1:5" ht="22.5" x14ac:dyDescent="0.25">
      <c r="A9370" s="22">
        <v>96976</v>
      </c>
      <c r="B9370" s="53" t="s">
        <v>4240</v>
      </c>
      <c r="C9370" s="24" t="s">
        <v>25</v>
      </c>
      <c r="D9370" s="61">
        <v>154.71</v>
      </c>
      <c r="E9370" s="60">
        <v>156.72999999999999</v>
      </c>
    </row>
    <row r="9371" spans="1:5" ht="22.5" x14ac:dyDescent="0.25">
      <c r="A9371" s="22">
        <v>96984</v>
      </c>
      <c r="B9371" s="53" t="s">
        <v>4244</v>
      </c>
      <c r="C9371" s="24" t="s">
        <v>28</v>
      </c>
      <c r="D9371" s="61">
        <v>59.67</v>
      </c>
      <c r="E9371" s="60">
        <v>61.98</v>
      </c>
    </row>
    <row r="9372" spans="1:5" ht="22.5" x14ac:dyDescent="0.25">
      <c r="A9372" s="22">
        <v>96980</v>
      </c>
      <c r="B9372" s="53" t="s">
        <v>7274</v>
      </c>
      <c r="C9372" s="24" t="s">
        <v>25</v>
      </c>
      <c r="D9372" s="61">
        <v>0</v>
      </c>
      <c r="E9372" s="60">
        <v>0</v>
      </c>
    </row>
    <row r="9373" spans="1:5" ht="22.5" x14ac:dyDescent="0.25">
      <c r="A9373" s="22">
        <v>96986</v>
      </c>
      <c r="B9373" s="53" t="s">
        <v>4246</v>
      </c>
      <c r="C9373" s="24" t="s">
        <v>28</v>
      </c>
      <c r="D9373" s="61">
        <v>163.06</v>
      </c>
      <c r="E9373" s="60">
        <v>164.26</v>
      </c>
    </row>
    <row r="9374" spans="1:5" ht="22.5" x14ac:dyDescent="0.25">
      <c r="A9374" s="22">
        <v>96985</v>
      </c>
      <c r="B9374" s="53" t="s">
        <v>4245</v>
      </c>
      <c r="C9374" s="24" t="s">
        <v>28</v>
      </c>
      <c r="D9374" s="61">
        <v>109.47</v>
      </c>
      <c r="E9374" s="60">
        <v>110.24</v>
      </c>
    </row>
    <row r="9375" spans="1:5" ht="22.5" x14ac:dyDescent="0.25">
      <c r="A9375" s="22">
        <v>96988</v>
      </c>
      <c r="B9375" s="53" t="s">
        <v>4247</v>
      </c>
      <c r="C9375" s="24" t="s">
        <v>28</v>
      </c>
      <c r="D9375" s="61">
        <v>175.75</v>
      </c>
      <c r="E9375" s="60">
        <v>176.27</v>
      </c>
    </row>
    <row r="9376" spans="1:5" ht="22.5" x14ac:dyDescent="0.25">
      <c r="A9376" s="22">
        <v>104746</v>
      </c>
      <c r="B9376" s="53" t="s">
        <v>4250</v>
      </c>
      <c r="C9376" s="24" t="s">
        <v>28</v>
      </c>
      <c r="D9376" s="61">
        <v>28.45</v>
      </c>
      <c r="E9376" s="60">
        <v>29.04</v>
      </c>
    </row>
    <row r="9377" spans="1:5" ht="22.5" x14ac:dyDescent="0.25">
      <c r="A9377" s="22">
        <v>104747</v>
      </c>
      <c r="B9377" s="53" t="s">
        <v>7275</v>
      </c>
      <c r="C9377" s="24" t="s">
        <v>28</v>
      </c>
      <c r="D9377" s="61">
        <v>0</v>
      </c>
      <c r="E9377" s="60">
        <v>0</v>
      </c>
    </row>
    <row r="9378" spans="1:5" ht="22.5" x14ac:dyDescent="0.25">
      <c r="A9378" s="22">
        <v>96983</v>
      </c>
      <c r="B9378" s="53" t="s">
        <v>7276</v>
      </c>
      <c r="C9378" s="24" t="s">
        <v>28</v>
      </c>
      <c r="D9378" s="61">
        <v>0</v>
      </c>
      <c r="E9378" s="60">
        <v>0</v>
      </c>
    </row>
    <row r="9379" spans="1:5" ht="33.75" x14ac:dyDescent="0.25">
      <c r="A9379" s="22">
        <v>104748</v>
      </c>
      <c r="B9379" s="53" t="s">
        <v>7277</v>
      </c>
      <c r="C9379" s="24" t="s">
        <v>28</v>
      </c>
      <c r="D9379" s="61">
        <v>0</v>
      </c>
      <c r="E9379" s="60">
        <v>0</v>
      </c>
    </row>
    <row r="9380" spans="1:5" ht="33.75" x14ac:dyDescent="0.25">
      <c r="A9380" s="22">
        <v>98463</v>
      </c>
      <c r="B9380" s="53" t="s">
        <v>4249</v>
      </c>
      <c r="C9380" s="24" t="s">
        <v>28</v>
      </c>
      <c r="D9380" s="61">
        <v>26.97</v>
      </c>
      <c r="E9380" s="60">
        <v>27.93</v>
      </c>
    </row>
    <row r="9381" spans="1:5" ht="22.5" x14ac:dyDescent="0.25">
      <c r="A9381" s="22">
        <v>104827</v>
      </c>
      <c r="B9381" s="53" t="s">
        <v>7278</v>
      </c>
      <c r="C9381" s="24" t="s">
        <v>28</v>
      </c>
      <c r="D9381" s="61">
        <v>0</v>
      </c>
      <c r="E9381" s="60">
        <v>0</v>
      </c>
    </row>
    <row r="9382" spans="1:5" ht="22.5" x14ac:dyDescent="0.25">
      <c r="A9382" s="22">
        <v>104828</v>
      </c>
      <c r="B9382" s="53" t="s">
        <v>7279</v>
      </c>
      <c r="C9382" s="24" t="s">
        <v>28</v>
      </c>
      <c r="D9382" s="61">
        <v>0</v>
      </c>
      <c r="E9382" s="60">
        <v>0</v>
      </c>
    </row>
    <row r="9383" spans="1:5" ht="56.25" x14ac:dyDescent="0.25">
      <c r="A9383" s="22">
        <v>104824</v>
      </c>
      <c r="B9383" s="53" t="s">
        <v>7280</v>
      </c>
      <c r="C9383" s="24" t="s">
        <v>28</v>
      </c>
      <c r="D9383" s="61">
        <v>0</v>
      </c>
      <c r="E9383" s="60">
        <v>0</v>
      </c>
    </row>
    <row r="9384" spans="1:5" ht="56.25" x14ac:dyDescent="0.25">
      <c r="A9384" s="22">
        <v>104826</v>
      </c>
      <c r="B9384" s="53" t="s">
        <v>7281</v>
      </c>
      <c r="C9384" s="24" t="s">
        <v>28</v>
      </c>
      <c r="D9384" s="61">
        <v>0</v>
      </c>
      <c r="E9384" s="60">
        <v>0</v>
      </c>
    </row>
    <row r="9385" spans="1:5" ht="56.25" x14ac:dyDescent="0.25">
      <c r="A9385" s="22">
        <v>104825</v>
      </c>
      <c r="B9385" s="53" t="s">
        <v>7282</v>
      </c>
      <c r="C9385" s="24" t="s">
        <v>28</v>
      </c>
      <c r="D9385" s="61">
        <v>0</v>
      </c>
      <c r="E9385" s="60">
        <v>0</v>
      </c>
    </row>
    <row r="9386" spans="1:5" ht="33.75" x14ac:dyDescent="0.25">
      <c r="A9386" s="22">
        <v>104993</v>
      </c>
      <c r="B9386" s="53" t="s">
        <v>7283</v>
      </c>
      <c r="C9386" s="24" t="s">
        <v>28</v>
      </c>
      <c r="D9386" s="61">
        <v>0</v>
      </c>
      <c r="E9386" s="60">
        <v>0</v>
      </c>
    </row>
    <row r="9387" spans="1:5" ht="33.75" x14ac:dyDescent="0.25">
      <c r="A9387" s="22">
        <v>104994</v>
      </c>
      <c r="B9387" s="53" t="s">
        <v>7284</v>
      </c>
      <c r="C9387" s="24" t="s">
        <v>28</v>
      </c>
      <c r="D9387" s="61">
        <v>0</v>
      </c>
      <c r="E9387" s="60">
        <v>0</v>
      </c>
    </row>
    <row r="9388" spans="1:5" ht="33.75" x14ac:dyDescent="0.25">
      <c r="A9388" s="22">
        <v>104995</v>
      </c>
      <c r="B9388" s="53" t="s">
        <v>7285</v>
      </c>
      <c r="C9388" s="24" t="s">
        <v>28</v>
      </c>
      <c r="D9388" s="61">
        <v>0</v>
      </c>
      <c r="E9388" s="60">
        <v>0</v>
      </c>
    </row>
    <row r="9389" spans="1:5" ht="33.75" x14ac:dyDescent="0.25">
      <c r="A9389" s="22">
        <v>104996</v>
      </c>
      <c r="B9389" s="53" t="s">
        <v>7286</v>
      </c>
      <c r="C9389" s="24" t="s">
        <v>28</v>
      </c>
      <c r="D9389" s="61">
        <v>0</v>
      </c>
      <c r="E9389" s="60">
        <v>0</v>
      </c>
    </row>
    <row r="9390" spans="1:5" ht="22.5" x14ac:dyDescent="0.25">
      <c r="A9390" s="22">
        <v>95676</v>
      </c>
      <c r="B9390" s="53" t="s">
        <v>5088</v>
      </c>
      <c r="C9390" s="24" t="s">
        <v>28</v>
      </c>
      <c r="D9390" s="61">
        <v>109.83</v>
      </c>
      <c r="E9390" s="60">
        <v>110.64</v>
      </c>
    </row>
    <row r="9391" spans="1:5" ht="33.75" x14ac:dyDescent="0.25">
      <c r="A9391" s="22">
        <v>95677</v>
      </c>
      <c r="B9391" s="53" t="s">
        <v>7287</v>
      </c>
      <c r="C9391" s="24" t="s">
        <v>28</v>
      </c>
      <c r="D9391" s="61">
        <v>0</v>
      </c>
      <c r="E9391" s="60">
        <v>0</v>
      </c>
    </row>
    <row r="9392" spans="1:5" ht="22.5" x14ac:dyDescent="0.25">
      <c r="A9392" s="22">
        <v>105135</v>
      </c>
      <c r="B9392" s="53" t="s">
        <v>5091</v>
      </c>
      <c r="C9392" s="24" t="s">
        <v>28</v>
      </c>
      <c r="D9392" s="61">
        <v>949.33</v>
      </c>
      <c r="E9392" s="60">
        <v>951.62</v>
      </c>
    </row>
    <row r="9393" spans="1:5" ht="22.5" x14ac:dyDescent="0.25">
      <c r="A9393" s="22">
        <v>104998</v>
      </c>
      <c r="B9393" s="53" t="s">
        <v>5090</v>
      </c>
      <c r="C9393" s="24" t="s">
        <v>28</v>
      </c>
      <c r="D9393" s="61">
        <v>581.34</v>
      </c>
      <c r="E9393" s="60">
        <v>583.30999999999995</v>
      </c>
    </row>
    <row r="9394" spans="1:5" ht="22.5" x14ac:dyDescent="0.25">
      <c r="A9394" s="22">
        <v>104997</v>
      </c>
      <c r="B9394" s="53" t="s">
        <v>5089</v>
      </c>
      <c r="C9394" s="24" t="s">
        <v>28</v>
      </c>
      <c r="D9394" s="61">
        <v>434.71</v>
      </c>
      <c r="E9394" s="60">
        <v>436.68</v>
      </c>
    </row>
    <row r="9395" spans="1:5" ht="22.5" x14ac:dyDescent="0.25">
      <c r="A9395" s="22">
        <v>95673</v>
      </c>
      <c r="B9395" s="53" t="s">
        <v>5085</v>
      </c>
      <c r="C9395" s="24" t="s">
        <v>28</v>
      </c>
      <c r="D9395" s="61">
        <v>127.21</v>
      </c>
      <c r="E9395" s="60">
        <v>128.52000000000001</v>
      </c>
    </row>
    <row r="9396" spans="1:5" ht="22.5" x14ac:dyDescent="0.25">
      <c r="A9396" s="22">
        <v>95674</v>
      </c>
      <c r="B9396" s="53" t="s">
        <v>5086</v>
      </c>
      <c r="C9396" s="24" t="s">
        <v>28</v>
      </c>
      <c r="D9396" s="61">
        <v>134.91999999999999</v>
      </c>
      <c r="E9396" s="60">
        <v>136.22999999999999</v>
      </c>
    </row>
    <row r="9397" spans="1:5" ht="22.5" x14ac:dyDescent="0.25">
      <c r="A9397" s="22">
        <v>104992</v>
      </c>
      <c r="B9397" s="53" t="s">
        <v>12900</v>
      </c>
      <c r="C9397" s="24" t="s">
        <v>28</v>
      </c>
      <c r="D9397" s="61">
        <v>1325.09</v>
      </c>
      <c r="E9397" s="60">
        <v>1327.68</v>
      </c>
    </row>
    <row r="9398" spans="1:5" ht="22.5" x14ac:dyDescent="0.25">
      <c r="A9398" s="22">
        <v>95675</v>
      </c>
      <c r="B9398" s="53" t="s">
        <v>5087</v>
      </c>
      <c r="C9398" s="24" t="s">
        <v>28</v>
      </c>
      <c r="D9398" s="61">
        <v>166.46</v>
      </c>
      <c r="E9398" s="60">
        <v>168.09</v>
      </c>
    </row>
    <row r="9399" spans="1:5" ht="33.75" x14ac:dyDescent="0.25">
      <c r="A9399" s="22">
        <v>95648</v>
      </c>
      <c r="B9399" s="53" t="s">
        <v>5061</v>
      </c>
      <c r="C9399" s="24" t="s">
        <v>28</v>
      </c>
      <c r="D9399" s="61">
        <v>651.27</v>
      </c>
      <c r="E9399" s="60">
        <v>656.26</v>
      </c>
    </row>
    <row r="9400" spans="1:5" ht="33.75" x14ac:dyDescent="0.25">
      <c r="A9400" s="22">
        <v>95649</v>
      </c>
      <c r="B9400" s="53" t="s">
        <v>5062</v>
      </c>
      <c r="C9400" s="24" t="s">
        <v>28</v>
      </c>
      <c r="D9400" s="61">
        <v>1124.75</v>
      </c>
      <c r="E9400" s="60">
        <v>1133.47</v>
      </c>
    </row>
    <row r="9401" spans="1:5" ht="33.75" x14ac:dyDescent="0.25">
      <c r="A9401" s="22">
        <v>95650</v>
      </c>
      <c r="B9401" s="53" t="s">
        <v>5063</v>
      </c>
      <c r="C9401" s="24" t="s">
        <v>28</v>
      </c>
      <c r="D9401" s="61">
        <v>1643.06</v>
      </c>
      <c r="E9401" s="60">
        <v>1655.97</v>
      </c>
    </row>
    <row r="9402" spans="1:5" ht="33.75" x14ac:dyDescent="0.25">
      <c r="A9402" s="22">
        <v>95651</v>
      </c>
      <c r="B9402" s="53" t="s">
        <v>5064</v>
      </c>
      <c r="C9402" s="24" t="s">
        <v>28</v>
      </c>
      <c r="D9402" s="61">
        <v>2134.79</v>
      </c>
      <c r="E9402" s="60">
        <v>2151.5700000000002</v>
      </c>
    </row>
    <row r="9403" spans="1:5" ht="33.75" x14ac:dyDescent="0.25">
      <c r="A9403" s="22">
        <v>95652</v>
      </c>
      <c r="B9403" s="53" t="s">
        <v>5065</v>
      </c>
      <c r="C9403" s="24" t="s">
        <v>28</v>
      </c>
      <c r="D9403" s="61">
        <v>807.23</v>
      </c>
      <c r="E9403" s="60">
        <v>812.81</v>
      </c>
    </row>
    <row r="9404" spans="1:5" ht="33.75" x14ac:dyDescent="0.25">
      <c r="A9404" s="22">
        <v>95653</v>
      </c>
      <c r="B9404" s="53" t="s">
        <v>5066</v>
      </c>
      <c r="C9404" s="24" t="s">
        <v>28</v>
      </c>
      <c r="D9404" s="61">
        <v>1434.61</v>
      </c>
      <c r="E9404" s="60">
        <v>1444.48</v>
      </c>
    </row>
    <row r="9405" spans="1:5" ht="33.75" x14ac:dyDescent="0.25">
      <c r="A9405" s="22">
        <v>95654</v>
      </c>
      <c r="B9405" s="53" t="s">
        <v>5067</v>
      </c>
      <c r="C9405" s="24" t="s">
        <v>28</v>
      </c>
      <c r="D9405" s="61">
        <v>2112.9699999999998</v>
      </c>
      <c r="E9405" s="60">
        <v>2127.64</v>
      </c>
    </row>
    <row r="9406" spans="1:5" ht="33.75" x14ac:dyDescent="0.25">
      <c r="A9406" s="22">
        <v>95655</v>
      </c>
      <c r="B9406" s="53" t="s">
        <v>5068</v>
      </c>
      <c r="C9406" s="24" t="s">
        <v>28</v>
      </c>
      <c r="D9406" s="61">
        <v>2757.25</v>
      </c>
      <c r="E9406" s="60">
        <v>2776.34</v>
      </c>
    </row>
    <row r="9407" spans="1:5" ht="33.75" x14ac:dyDescent="0.25">
      <c r="A9407" s="22">
        <v>95657</v>
      </c>
      <c r="B9407" s="53" t="s">
        <v>5069</v>
      </c>
      <c r="C9407" s="24" t="s">
        <v>28</v>
      </c>
      <c r="D9407" s="61">
        <v>337.04</v>
      </c>
      <c r="E9407" s="60">
        <v>344.13</v>
      </c>
    </row>
    <row r="9408" spans="1:5" ht="33.75" x14ac:dyDescent="0.25">
      <c r="A9408" s="22">
        <v>95658</v>
      </c>
      <c r="B9408" s="53" t="s">
        <v>5070</v>
      </c>
      <c r="C9408" s="24" t="s">
        <v>28</v>
      </c>
      <c r="D9408" s="61">
        <v>614.64</v>
      </c>
      <c r="E9408" s="60">
        <v>627.12</v>
      </c>
    </row>
    <row r="9409" spans="1:5" ht="33.75" x14ac:dyDescent="0.25">
      <c r="A9409" s="22">
        <v>95659</v>
      </c>
      <c r="B9409" s="53" t="s">
        <v>5071</v>
      </c>
      <c r="C9409" s="24" t="s">
        <v>28</v>
      </c>
      <c r="D9409" s="61">
        <v>914.99</v>
      </c>
      <c r="E9409" s="60">
        <v>933.43</v>
      </c>
    </row>
    <row r="9410" spans="1:5" ht="33.75" x14ac:dyDescent="0.25">
      <c r="A9410" s="22">
        <v>95660</v>
      </c>
      <c r="B9410" s="53" t="s">
        <v>5072</v>
      </c>
      <c r="C9410" s="24" t="s">
        <v>28</v>
      </c>
      <c r="D9410" s="61">
        <v>1199.77</v>
      </c>
      <c r="E9410" s="60">
        <v>1223.78</v>
      </c>
    </row>
    <row r="9411" spans="1:5" ht="33.75" x14ac:dyDescent="0.25">
      <c r="A9411" s="22">
        <v>95661</v>
      </c>
      <c r="B9411" s="53" t="s">
        <v>5073</v>
      </c>
      <c r="C9411" s="24" t="s">
        <v>28</v>
      </c>
      <c r="D9411" s="61">
        <v>420.13</v>
      </c>
      <c r="E9411" s="60">
        <v>428.05</v>
      </c>
    </row>
    <row r="9412" spans="1:5" ht="33.75" x14ac:dyDescent="0.25">
      <c r="A9412" s="22">
        <v>95662</v>
      </c>
      <c r="B9412" s="53" t="s">
        <v>5074</v>
      </c>
      <c r="C9412" s="24" t="s">
        <v>28</v>
      </c>
      <c r="D9412" s="61">
        <v>779.29</v>
      </c>
      <c r="E9412" s="60">
        <v>793.39</v>
      </c>
    </row>
    <row r="9413" spans="1:5" ht="33.75" x14ac:dyDescent="0.25">
      <c r="A9413" s="22">
        <v>95663</v>
      </c>
      <c r="B9413" s="53" t="s">
        <v>5075</v>
      </c>
      <c r="C9413" s="24" t="s">
        <v>28</v>
      </c>
      <c r="D9413" s="61">
        <v>1165.8399999999999</v>
      </c>
      <c r="E9413" s="60">
        <v>1186.77</v>
      </c>
    </row>
    <row r="9414" spans="1:5" ht="33.75" x14ac:dyDescent="0.25">
      <c r="A9414" s="22">
        <v>95664</v>
      </c>
      <c r="B9414" s="53" t="s">
        <v>5076</v>
      </c>
      <c r="C9414" s="24" t="s">
        <v>28</v>
      </c>
      <c r="D9414" s="61">
        <v>1531.12</v>
      </c>
      <c r="E9414" s="60">
        <v>1558.39</v>
      </c>
    </row>
    <row r="9415" spans="1:5" ht="33.75" x14ac:dyDescent="0.25">
      <c r="A9415" s="22">
        <v>95665</v>
      </c>
      <c r="B9415" s="53" t="s">
        <v>5077</v>
      </c>
      <c r="C9415" s="24" t="s">
        <v>28</v>
      </c>
      <c r="D9415" s="61">
        <v>373.68</v>
      </c>
      <c r="E9415" s="60">
        <v>381.29</v>
      </c>
    </row>
    <row r="9416" spans="1:5" ht="33.75" x14ac:dyDescent="0.25">
      <c r="A9416" s="22">
        <v>95666</v>
      </c>
      <c r="B9416" s="53" t="s">
        <v>5078</v>
      </c>
      <c r="C9416" s="24" t="s">
        <v>28</v>
      </c>
      <c r="D9416" s="61">
        <v>661.78</v>
      </c>
      <c r="E9416" s="60">
        <v>675.09</v>
      </c>
    </row>
    <row r="9417" spans="1:5" ht="33.75" x14ac:dyDescent="0.25">
      <c r="A9417" s="22">
        <v>95667</v>
      </c>
      <c r="B9417" s="53" t="s">
        <v>5079</v>
      </c>
      <c r="C9417" s="24" t="s">
        <v>28</v>
      </c>
      <c r="D9417" s="61">
        <v>980.06</v>
      </c>
      <c r="E9417" s="60">
        <v>999.73</v>
      </c>
    </row>
    <row r="9418" spans="1:5" ht="33.75" x14ac:dyDescent="0.25">
      <c r="A9418" s="22">
        <v>95668</v>
      </c>
      <c r="B9418" s="53" t="s">
        <v>5080</v>
      </c>
      <c r="C9418" s="24" t="s">
        <v>28</v>
      </c>
      <c r="D9418" s="61">
        <v>1280.5999999999999</v>
      </c>
      <c r="E9418" s="60">
        <v>1306.18</v>
      </c>
    </row>
    <row r="9419" spans="1:5" ht="33.75" x14ac:dyDescent="0.25">
      <c r="A9419" s="22">
        <v>95669</v>
      </c>
      <c r="B9419" s="53" t="s">
        <v>5081</v>
      </c>
      <c r="C9419" s="24" t="s">
        <v>28</v>
      </c>
      <c r="D9419" s="61">
        <v>452.2</v>
      </c>
      <c r="E9419" s="60">
        <v>460.69</v>
      </c>
    </row>
    <row r="9420" spans="1:5" ht="33.75" x14ac:dyDescent="0.25">
      <c r="A9420" s="22">
        <v>95670</v>
      </c>
      <c r="B9420" s="53" t="s">
        <v>5082</v>
      </c>
      <c r="C9420" s="24" t="s">
        <v>28</v>
      </c>
      <c r="D9420" s="61">
        <v>817.52</v>
      </c>
      <c r="E9420" s="60">
        <v>832.57</v>
      </c>
    </row>
    <row r="9421" spans="1:5" ht="33.75" x14ac:dyDescent="0.25">
      <c r="A9421" s="22">
        <v>95671</v>
      </c>
      <c r="B9421" s="53" t="s">
        <v>5083</v>
      </c>
      <c r="C9421" s="24" t="s">
        <v>28</v>
      </c>
      <c r="D9421" s="61">
        <v>1216.93</v>
      </c>
      <c r="E9421" s="60">
        <v>1239.28</v>
      </c>
    </row>
    <row r="9422" spans="1:5" ht="33.75" x14ac:dyDescent="0.25">
      <c r="A9422" s="22">
        <v>95672</v>
      </c>
      <c r="B9422" s="53" t="s">
        <v>5084</v>
      </c>
      <c r="C9422" s="24" t="s">
        <v>28</v>
      </c>
      <c r="D9422" s="61">
        <v>1593.85</v>
      </c>
      <c r="E9422" s="60">
        <v>1622.94</v>
      </c>
    </row>
    <row r="9423" spans="1:5" ht="33.75" x14ac:dyDescent="0.25">
      <c r="A9423" s="22">
        <v>97741</v>
      </c>
      <c r="B9423" s="53" t="s">
        <v>5548</v>
      </c>
      <c r="C9423" s="24" t="s">
        <v>28</v>
      </c>
      <c r="D9423" s="61">
        <v>172.53</v>
      </c>
      <c r="E9423" s="60">
        <v>177.17</v>
      </c>
    </row>
    <row r="9424" spans="1:5" ht="33.75" x14ac:dyDescent="0.25">
      <c r="A9424" s="22">
        <v>95641</v>
      </c>
      <c r="B9424" s="53" t="s">
        <v>5541</v>
      </c>
      <c r="C9424" s="24" t="s">
        <v>28</v>
      </c>
      <c r="D9424" s="61">
        <v>309.02</v>
      </c>
      <c r="E9424" s="60">
        <v>317.14</v>
      </c>
    </row>
    <row r="9425" spans="1:5" ht="33.75" x14ac:dyDescent="0.25">
      <c r="A9425" s="22">
        <v>95642</v>
      </c>
      <c r="B9425" s="53" t="s">
        <v>5542</v>
      </c>
      <c r="C9425" s="24" t="s">
        <v>28</v>
      </c>
      <c r="D9425" s="61">
        <v>457.44</v>
      </c>
      <c r="E9425" s="60">
        <v>469.44</v>
      </c>
    </row>
    <row r="9426" spans="1:5" ht="33.75" x14ac:dyDescent="0.25">
      <c r="A9426" s="22">
        <v>95643</v>
      </c>
      <c r="B9426" s="53" t="s">
        <v>5543</v>
      </c>
      <c r="C9426" s="24" t="s">
        <v>28</v>
      </c>
      <c r="D9426" s="61">
        <v>598.70000000000005</v>
      </c>
      <c r="E9426" s="60">
        <v>614.30999999999995</v>
      </c>
    </row>
    <row r="9427" spans="1:5" ht="33.75" x14ac:dyDescent="0.25">
      <c r="A9427" s="22">
        <v>95644</v>
      </c>
      <c r="B9427" s="53" t="s">
        <v>5544</v>
      </c>
      <c r="C9427" s="24" t="s">
        <v>28</v>
      </c>
      <c r="D9427" s="61">
        <v>226.48</v>
      </c>
      <c r="E9427" s="60">
        <v>231.66</v>
      </c>
    </row>
    <row r="9428" spans="1:5" ht="33.75" x14ac:dyDescent="0.25">
      <c r="A9428" s="22">
        <v>95645</v>
      </c>
      <c r="B9428" s="53" t="s">
        <v>5545</v>
      </c>
      <c r="C9428" s="24" t="s">
        <v>28</v>
      </c>
      <c r="D9428" s="61">
        <v>416</v>
      </c>
      <c r="E9428" s="60">
        <v>425.18</v>
      </c>
    </row>
    <row r="9429" spans="1:5" ht="33.75" x14ac:dyDescent="0.25">
      <c r="A9429" s="22">
        <v>95646</v>
      </c>
      <c r="B9429" s="53" t="s">
        <v>5546</v>
      </c>
      <c r="C9429" s="24" t="s">
        <v>28</v>
      </c>
      <c r="D9429" s="61">
        <v>620.36</v>
      </c>
      <c r="E9429" s="60">
        <v>633.99</v>
      </c>
    </row>
    <row r="9430" spans="1:5" ht="33.75" x14ac:dyDescent="0.25">
      <c r="A9430" s="22">
        <v>95647</v>
      </c>
      <c r="B9430" s="53" t="s">
        <v>5547</v>
      </c>
      <c r="C9430" s="24" t="s">
        <v>28</v>
      </c>
      <c r="D9430" s="61">
        <v>814</v>
      </c>
      <c r="E9430" s="60">
        <v>831.75</v>
      </c>
    </row>
    <row r="9431" spans="1:5" ht="33.75" x14ac:dyDescent="0.25">
      <c r="A9431" s="22">
        <v>95636</v>
      </c>
      <c r="B9431" s="53" t="s">
        <v>5057</v>
      </c>
      <c r="C9431" s="24" t="s">
        <v>28</v>
      </c>
      <c r="D9431" s="61">
        <v>403.07</v>
      </c>
      <c r="E9431" s="60">
        <v>413.86</v>
      </c>
    </row>
    <row r="9432" spans="1:5" ht="33.75" x14ac:dyDescent="0.25">
      <c r="A9432" s="22">
        <v>95637</v>
      </c>
      <c r="B9432" s="53" t="s">
        <v>5058</v>
      </c>
      <c r="C9432" s="24" t="s">
        <v>28</v>
      </c>
      <c r="D9432" s="61">
        <v>535.55999999999995</v>
      </c>
      <c r="E9432" s="60">
        <v>548.44000000000005</v>
      </c>
    </row>
    <row r="9433" spans="1:5" ht="33.75" x14ac:dyDescent="0.25">
      <c r="A9433" s="22">
        <v>95638</v>
      </c>
      <c r="B9433" s="53" t="s">
        <v>5059</v>
      </c>
      <c r="C9433" s="24" t="s">
        <v>28</v>
      </c>
      <c r="D9433" s="61">
        <v>662.49</v>
      </c>
      <c r="E9433" s="60">
        <v>677.73</v>
      </c>
    </row>
    <row r="9434" spans="1:5" ht="33.75" x14ac:dyDescent="0.25">
      <c r="A9434" s="22">
        <v>95639</v>
      </c>
      <c r="B9434" s="53" t="s">
        <v>5060</v>
      </c>
      <c r="C9434" s="24" t="s">
        <v>28</v>
      </c>
      <c r="D9434" s="61">
        <v>910.05</v>
      </c>
      <c r="E9434" s="60">
        <v>928.25</v>
      </c>
    </row>
    <row r="9435" spans="1:5" ht="33.75" x14ac:dyDescent="0.25">
      <c r="A9435" s="22">
        <v>95634</v>
      </c>
      <c r="B9435" s="53" t="s">
        <v>5539</v>
      </c>
      <c r="C9435" s="24" t="s">
        <v>28</v>
      </c>
      <c r="D9435" s="61">
        <v>200.53</v>
      </c>
      <c r="E9435" s="60">
        <v>204.44</v>
      </c>
    </row>
    <row r="9436" spans="1:5" ht="33.75" x14ac:dyDescent="0.25">
      <c r="A9436" s="22">
        <v>95635</v>
      </c>
      <c r="B9436" s="53" t="s">
        <v>5540</v>
      </c>
      <c r="C9436" s="24" t="s">
        <v>28</v>
      </c>
      <c r="D9436" s="61">
        <v>211.36</v>
      </c>
      <c r="E9436" s="60">
        <v>215.89</v>
      </c>
    </row>
    <row r="9437" spans="1:5" ht="22.5" x14ac:dyDescent="0.25">
      <c r="A9437" s="22">
        <v>98751</v>
      </c>
      <c r="B9437" s="53" t="s">
        <v>1436</v>
      </c>
      <c r="C9437" s="24" t="s">
        <v>25</v>
      </c>
      <c r="D9437" s="61">
        <v>121.72</v>
      </c>
      <c r="E9437" s="60">
        <v>124.71</v>
      </c>
    </row>
    <row r="9438" spans="1:5" ht="22.5" x14ac:dyDescent="0.25">
      <c r="A9438" s="22">
        <v>98746</v>
      </c>
      <c r="B9438" s="53" t="s">
        <v>1433</v>
      </c>
      <c r="C9438" s="24" t="s">
        <v>25</v>
      </c>
      <c r="D9438" s="61">
        <v>63.8</v>
      </c>
      <c r="E9438" s="60">
        <v>66.41</v>
      </c>
    </row>
    <row r="9439" spans="1:5" ht="22.5" x14ac:dyDescent="0.25">
      <c r="A9439" s="22">
        <v>98753</v>
      </c>
      <c r="B9439" s="53" t="s">
        <v>1438</v>
      </c>
      <c r="C9439" s="24" t="s">
        <v>25</v>
      </c>
      <c r="D9439" s="61">
        <v>212.84</v>
      </c>
      <c r="E9439" s="60">
        <v>216.2</v>
      </c>
    </row>
    <row r="9440" spans="1:5" ht="22.5" x14ac:dyDescent="0.25">
      <c r="A9440" s="22">
        <v>98750</v>
      </c>
      <c r="B9440" s="53" t="s">
        <v>1435</v>
      </c>
      <c r="C9440" s="24" t="s">
        <v>25</v>
      </c>
      <c r="D9440" s="61">
        <v>87.75</v>
      </c>
      <c r="E9440" s="60">
        <v>90.54</v>
      </c>
    </row>
    <row r="9441" spans="1:5" ht="22.5" x14ac:dyDescent="0.25">
      <c r="A9441" s="22">
        <v>98749</v>
      </c>
      <c r="B9441" s="53" t="s">
        <v>1434</v>
      </c>
      <c r="C9441" s="24" t="s">
        <v>25</v>
      </c>
      <c r="D9441" s="61">
        <v>74.709999999999994</v>
      </c>
      <c r="E9441" s="60">
        <v>77.41</v>
      </c>
    </row>
    <row r="9442" spans="1:5" ht="22.5" x14ac:dyDescent="0.25">
      <c r="A9442" s="22">
        <v>98752</v>
      </c>
      <c r="B9442" s="53" t="s">
        <v>1437</v>
      </c>
      <c r="C9442" s="24" t="s">
        <v>25</v>
      </c>
      <c r="D9442" s="61">
        <v>162.41</v>
      </c>
      <c r="E9442" s="60">
        <v>165.58</v>
      </c>
    </row>
    <row r="9443" spans="1:5" ht="22.5" x14ac:dyDescent="0.25">
      <c r="A9443" s="22">
        <v>98529</v>
      </c>
      <c r="B9443" s="53" t="s">
        <v>5255</v>
      </c>
      <c r="C9443" s="24" t="s">
        <v>28</v>
      </c>
      <c r="D9443" s="61">
        <v>77.37</v>
      </c>
      <c r="E9443" s="60">
        <v>81.67</v>
      </c>
    </row>
    <row r="9444" spans="1:5" ht="22.5" x14ac:dyDescent="0.25">
      <c r="A9444" s="22">
        <v>98530</v>
      </c>
      <c r="B9444" s="53" t="s">
        <v>5256</v>
      </c>
      <c r="C9444" s="24" t="s">
        <v>28</v>
      </c>
      <c r="D9444" s="61">
        <v>151.86000000000001</v>
      </c>
      <c r="E9444" s="60">
        <v>160.30000000000001</v>
      </c>
    </row>
    <row r="9445" spans="1:5" ht="22.5" x14ac:dyDescent="0.25">
      <c r="A9445" s="22">
        <v>98531</v>
      </c>
      <c r="B9445" s="53" t="s">
        <v>5257</v>
      </c>
      <c r="C9445" s="24" t="s">
        <v>28</v>
      </c>
      <c r="D9445" s="61">
        <v>393.65</v>
      </c>
      <c r="E9445" s="60">
        <v>408.47</v>
      </c>
    </row>
    <row r="9446" spans="1:5" ht="22.5" x14ac:dyDescent="0.25">
      <c r="A9446" s="22">
        <v>98524</v>
      </c>
      <c r="B9446" s="53" t="s">
        <v>5246</v>
      </c>
      <c r="C9446" s="24" t="s">
        <v>19</v>
      </c>
      <c r="D9446" s="61">
        <v>4.8899999999999997</v>
      </c>
      <c r="E9446" s="60">
        <v>5.17</v>
      </c>
    </row>
    <row r="9447" spans="1:5" ht="33.75" x14ac:dyDescent="0.25">
      <c r="A9447" s="22">
        <v>98525</v>
      </c>
      <c r="B9447" s="53" t="s">
        <v>5251</v>
      </c>
      <c r="C9447" s="24" t="s">
        <v>19</v>
      </c>
      <c r="D9447" s="61">
        <v>0.64</v>
      </c>
      <c r="E9447" s="60">
        <v>0.65</v>
      </c>
    </row>
    <row r="9448" spans="1:5" ht="22.5" x14ac:dyDescent="0.25">
      <c r="A9448" s="22">
        <v>98533</v>
      </c>
      <c r="B9448" s="53" t="s">
        <v>5259</v>
      </c>
      <c r="C9448" s="24" t="s">
        <v>28</v>
      </c>
      <c r="D9448" s="61">
        <v>118.65</v>
      </c>
      <c r="E9448" s="60">
        <v>122.63</v>
      </c>
    </row>
    <row r="9449" spans="1:5" ht="22.5" x14ac:dyDescent="0.25">
      <c r="A9449" s="22">
        <v>98534</v>
      </c>
      <c r="B9449" s="53" t="s">
        <v>5260</v>
      </c>
      <c r="C9449" s="24" t="s">
        <v>28</v>
      </c>
      <c r="D9449" s="61">
        <v>328.09</v>
      </c>
      <c r="E9449" s="60">
        <v>338.92</v>
      </c>
    </row>
    <row r="9450" spans="1:5" ht="22.5" x14ac:dyDescent="0.25">
      <c r="A9450" s="22">
        <v>98535</v>
      </c>
      <c r="B9450" s="53" t="s">
        <v>5261</v>
      </c>
      <c r="C9450" s="24" t="s">
        <v>28</v>
      </c>
      <c r="D9450" s="61">
        <v>688.73</v>
      </c>
      <c r="E9450" s="60">
        <v>713.1</v>
      </c>
    </row>
    <row r="9451" spans="1:5" ht="22.5" x14ac:dyDescent="0.25">
      <c r="A9451" s="22">
        <v>98532</v>
      </c>
      <c r="B9451" s="53" t="s">
        <v>5258</v>
      </c>
      <c r="C9451" s="24" t="s">
        <v>28</v>
      </c>
      <c r="D9451" s="61">
        <v>31.32</v>
      </c>
      <c r="E9451" s="60">
        <v>32.200000000000003</v>
      </c>
    </row>
    <row r="9452" spans="1:5" ht="33.75" x14ac:dyDescent="0.25">
      <c r="A9452" s="22">
        <v>98526</v>
      </c>
      <c r="B9452" s="53" t="s">
        <v>5252</v>
      </c>
      <c r="C9452" s="24" t="s">
        <v>28</v>
      </c>
      <c r="D9452" s="61">
        <v>127.18</v>
      </c>
      <c r="E9452" s="60">
        <v>131.72999999999999</v>
      </c>
    </row>
    <row r="9453" spans="1:5" ht="33.75" x14ac:dyDescent="0.25">
      <c r="A9453" s="22">
        <v>98527</v>
      </c>
      <c r="B9453" s="53" t="s">
        <v>5253</v>
      </c>
      <c r="C9453" s="24" t="s">
        <v>28</v>
      </c>
      <c r="D9453" s="61">
        <v>211.07</v>
      </c>
      <c r="E9453" s="60">
        <v>218.61</v>
      </c>
    </row>
    <row r="9454" spans="1:5" ht="22.5" x14ac:dyDescent="0.25">
      <c r="A9454" s="22">
        <v>98528</v>
      </c>
      <c r="B9454" s="53" t="s">
        <v>5254</v>
      </c>
      <c r="C9454" s="24" t="s">
        <v>28</v>
      </c>
      <c r="D9454" s="61">
        <v>278.19</v>
      </c>
      <c r="E9454" s="60">
        <v>288.14</v>
      </c>
    </row>
    <row r="9455" spans="1:5" x14ac:dyDescent="0.25">
      <c r="A9455" s="22">
        <v>94232</v>
      </c>
      <c r="B9455" s="53" t="s">
        <v>860</v>
      </c>
      <c r="C9455" s="24" t="s">
        <v>28</v>
      </c>
      <c r="D9455" s="61">
        <v>2.91</v>
      </c>
      <c r="E9455" s="60">
        <v>3.08</v>
      </c>
    </row>
    <row r="9456" spans="1:5" ht="45" x14ac:dyDescent="0.25">
      <c r="A9456" s="22">
        <v>100434</v>
      </c>
      <c r="B9456" s="53" t="s">
        <v>882</v>
      </c>
      <c r="C9456" s="24" t="s">
        <v>25</v>
      </c>
      <c r="D9456" s="61">
        <v>136.41999999999999</v>
      </c>
      <c r="E9456" s="60">
        <v>137.03</v>
      </c>
    </row>
    <row r="9457" spans="1:5" ht="33.75" x14ac:dyDescent="0.25">
      <c r="A9457" s="22">
        <v>94229</v>
      </c>
      <c r="B9457" s="53" t="s">
        <v>886</v>
      </c>
      <c r="C9457" s="24" t="s">
        <v>25</v>
      </c>
      <c r="D9457" s="61">
        <v>146.84</v>
      </c>
      <c r="E9457" s="60">
        <v>148.58000000000001</v>
      </c>
    </row>
    <row r="9458" spans="1:5" ht="33.75" x14ac:dyDescent="0.25">
      <c r="A9458" s="22">
        <v>94227</v>
      </c>
      <c r="B9458" s="53" t="s">
        <v>884</v>
      </c>
      <c r="C9458" s="24" t="s">
        <v>25</v>
      </c>
      <c r="D9458" s="61">
        <v>56.08</v>
      </c>
      <c r="E9458" s="60">
        <v>56.79</v>
      </c>
    </row>
    <row r="9459" spans="1:5" ht="33.75" x14ac:dyDescent="0.25">
      <c r="A9459" s="22">
        <v>94228</v>
      </c>
      <c r="B9459" s="53" t="s">
        <v>885</v>
      </c>
      <c r="C9459" s="24" t="s">
        <v>25</v>
      </c>
      <c r="D9459" s="61">
        <v>76.17</v>
      </c>
      <c r="E9459" s="60">
        <v>77.14</v>
      </c>
    </row>
    <row r="9460" spans="1:5" ht="45" x14ac:dyDescent="0.25">
      <c r="A9460" s="22">
        <v>94219</v>
      </c>
      <c r="B9460" s="53" t="s">
        <v>874</v>
      </c>
      <c r="C9460" s="24" t="s">
        <v>25</v>
      </c>
      <c r="D9460" s="61">
        <v>37.119999999999997</v>
      </c>
      <c r="E9460" s="60">
        <v>38.159999999999997</v>
      </c>
    </row>
    <row r="9461" spans="1:5" ht="45" x14ac:dyDescent="0.25">
      <c r="A9461" s="22">
        <v>94220</v>
      </c>
      <c r="B9461" s="53" t="s">
        <v>875</v>
      </c>
      <c r="C9461" s="24" t="s">
        <v>25</v>
      </c>
      <c r="D9461" s="61">
        <v>59.71</v>
      </c>
      <c r="E9461" s="60">
        <v>60.75</v>
      </c>
    </row>
    <row r="9462" spans="1:5" ht="22.5" x14ac:dyDescent="0.25">
      <c r="A9462" s="22">
        <v>100326</v>
      </c>
      <c r="B9462" s="53" t="s">
        <v>7288</v>
      </c>
      <c r="C9462" s="24" t="s">
        <v>25</v>
      </c>
      <c r="D9462" s="61">
        <v>0</v>
      </c>
      <c r="E9462" s="60">
        <v>0</v>
      </c>
    </row>
    <row r="9463" spans="1:5" ht="33.75" x14ac:dyDescent="0.25">
      <c r="A9463" s="22">
        <v>94221</v>
      </c>
      <c r="B9463" s="53" t="s">
        <v>876</v>
      </c>
      <c r="C9463" s="24" t="s">
        <v>25</v>
      </c>
      <c r="D9463" s="61">
        <v>30.02</v>
      </c>
      <c r="E9463" s="60">
        <v>30.64</v>
      </c>
    </row>
    <row r="9464" spans="1:5" ht="33.75" x14ac:dyDescent="0.25">
      <c r="A9464" s="22">
        <v>94222</v>
      </c>
      <c r="B9464" s="53" t="s">
        <v>877</v>
      </c>
      <c r="C9464" s="24" t="s">
        <v>25</v>
      </c>
      <c r="D9464" s="61">
        <v>52.61</v>
      </c>
      <c r="E9464" s="60">
        <v>53.23</v>
      </c>
    </row>
    <row r="9465" spans="1:5" ht="22.5" x14ac:dyDescent="0.25">
      <c r="A9465" s="22">
        <v>94451</v>
      </c>
      <c r="B9465" s="53" t="s">
        <v>879</v>
      </c>
      <c r="C9465" s="24" t="s">
        <v>25</v>
      </c>
      <c r="D9465" s="61">
        <v>101.66</v>
      </c>
      <c r="E9465" s="60">
        <v>101.86</v>
      </c>
    </row>
    <row r="9466" spans="1:5" ht="22.5" x14ac:dyDescent="0.25">
      <c r="A9466" s="22">
        <v>94223</v>
      </c>
      <c r="B9466" s="53" t="s">
        <v>878</v>
      </c>
      <c r="C9466" s="24" t="s">
        <v>25</v>
      </c>
      <c r="D9466" s="61">
        <v>90.07</v>
      </c>
      <c r="E9466" s="60">
        <v>90.28</v>
      </c>
    </row>
    <row r="9467" spans="1:5" ht="22.5" x14ac:dyDescent="0.25">
      <c r="A9467" s="22">
        <v>100325</v>
      </c>
      <c r="B9467" s="53" t="s">
        <v>880</v>
      </c>
      <c r="C9467" s="24" t="s">
        <v>25</v>
      </c>
      <c r="D9467" s="61">
        <v>98.63</v>
      </c>
      <c r="E9467" s="60">
        <v>98.78</v>
      </c>
    </row>
    <row r="9468" spans="1:5" ht="22.5" x14ac:dyDescent="0.25">
      <c r="A9468" s="22">
        <v>94224</v>
      </c>
      <c r="B9468" s="53" t="s">
        <v>858</v>
      </c>
      <c r="C9468" s="24" t="s">
        <v>25</v>
      </c>
      <c r="D9468" s="61">
        <v>28.3</v>
      </c>
      <c r="E9468" s="60">
        <v>29.63</v>
      </c>
    </row>
    <row r="9469" spans="1:5" ht="22.5" x14ac:dyDescent="0.25">
      <c r="A9469" s="22">
        <v>102653</v>
      </c>
      <c r="B9469" s="53" t="s">
        <v>7289</v>
      </c>
      <c r="C9469" s="24" t="s">
        <v>19</v>
      </c>
      <c r="D9469" s="61">
        <v>0</v>
      </c>
      <c r="E9469" s="60">
        <v>0</v>
      </c>
    </row>
    <row r="9470" spans="1:5" ht="22.5" x14ac:dyDescent="0.25">
      <c r="A9470" s="22">
        <v>100330</v>
      </c>
      <c r="B9470" s="53" t="s">
        <v>12901</v>
      </c>
      <c r="C9470" s="24" t="s">
        <v>19</v>
      </c>
      <c r="D9470" s="61">
        <v>20.75</v>
      </c>
      <c r="E9470" s="60">
        <v>21.45</v>
      </c>
    </row>
    <row r="9471" spans="1:5" ht="22.5" x14ac:dyDescent="0.25">
      <c r="A9471" s="22">
        <v>100331</v>
      </c>
      <c r="B9471" s="53" t="s">
        <v>12902</v>
      </c>
      <c r="C9471" s="24" t="s">
        <v>19</v>
      </c>
      <c r="D9471" s="61">
        <v>26.9</v>
      </c>
      <c r="E9471" s="60">
        <v>27.95</v>
      </c>
    </row>
    <row r="9472" spans="1:5" ht="22.5" x14ac:dyDescent="0.25">
      <c r="A9472" s="22">
        <v>100328</v>
      </c>
      <c r="B9472" s="53" t="s">
        <v>12903</v>
      </c>
      <c r="C9472" s="24" t="s">
        <v>19</v>
      </c>
      <c r="D9472" s="61">
        <v>15.31</v>
      </c>
      <c r="E9472" s="60">
        <v>15.83</v>
      </c>
    </row>
    <row r="9473" spans="1:5" ht="22.5" x14ac:dyDescent="0.25">
      <c r="A9473" s="22">
        <v>100329</v>
      </c>
      <c r="B9473" s="53" t="s">
        <v>12904</v>
      </c>
      <c r="C9473" s="24" t="s">
        <v>19</v>
      </c>
      <c r="D9473" s="61">
        <v>18.93</v>
      </c>
      <c r="E9473" s="60">
        <v>19.64</v>
      </c>
    </row>
    <row r="9474" spans="1:5" ht="22.5" x14ac:dyDescent="0.25">
      <c r="A9474" s="22">
        <v>94231</v>
      </c>
      <c r="B9474" s="53" t="s">
        <v>887</v>
      </c>
      <c r="C9474" s="24" t="s">
        <v>25</v>
      </c>
      <c r="D9474" s="61">
        <v>46.53</v>
      </c>
      <c r="E9474" s="60">
        <v>47.01</v>
      </c>
    </row>
    <row r="9475" spans="1:5" ht="33.75" x14ac:dyDescent="0.25">
      <c r="A9475" s="22">
        <v>100435</v>
      </c>
      <c r="B9475" s="53" t="s">
        <v>883</v>
      </c>
      <c r="C9475" s="24" t="s">
        <v>25</v>
      </c>
      <c r="D9475" s="61">
        <v>75.37</v>
      </c>
      <c r="E9475" s="60">
        <v>75.78</v>
      </c>
    </row>
    <row r="9476" spans="1:5" ht="22.5" x14ac:dyDescent="0.25">
      <c r="A9476" s="22">
        <v>100327</v>
      </c>
      <c r="B9476" s="53" t="s">
        <v>881</v>
      </c>
      <c r="C9476" s="24" t="s">
        <v>25</v>
      </c>
      <c r="D9476" s="61">
        <v>52.44</v>
      </c>
      <c r="E9476" s="60">
        <v>53.02</v>
      </c>
    </row>
    <row r="9477" spans="1:5" ht="22.5" x14ac:dyDescent="0.25">
      <c r="A9477" s="22">
        <v>94226</v>
      </c>
      <c r="B9477" s="53" t="s">
        <v>859</v>
      </c>
      <c r="C9477" s="24" t="s">
        <v>19</v>
      </c>
      <c r="D9477" s="61">
        <v>21.68</v>
      </c>
      <c r="E9477" s="60">
        <v>22.22</v>
      </c>
    </row>
    <row r="9478" spans="1:5" ht="22.5" x14ac:dyDescent="0.25">
      <c r="A9478" s="22">
        <v>94201</v>
      </c>
      <c r="B9478" s="53" t="s">
        <v>856</v>
      </c>
      <c r="C9478" s="24" t="s">
        <v>19</v>
      </c>
      <c r="D9478" s="61">
        <v>58.8</v>
      </c>
      <c r="E9478" s="60">
        <v>59.65</v>
      </c>
    </row>
    <row r="9479" spans="1:5" ht="33.75" x14ac:dyDescent="0.25">
      <c r="A9479" s="22">
        <v>94204</v>
      </c>
      <c r="B9479" s="53" t="s">
        <v>857</v>
      </c>
      <c r="C9479" s="24" t="s">
        <v>19</v>
      </c>
      <c r="D9479" s="61">
        <v>64.930000000000007</v>
      </c>
      <c r="E9479" s="60">
        <v>66.13</v>
      </c>
    </row>
    <row r="9480" spans="1:5" ht="22.5" x14ac:dyDescent="0.25">
      <c r="A9480" s="22">
        <v>94447</v>
      </c>
      <c r="B9480" s="53" t="s">
        <v>867</v>
      </c>
      <c r="C9480" s="24" t="s">
        <v>19</v>
      </c>
      <c r="D9480" s="61">
        <v>58.8</v>
      </c>
      <c r="E9480" s="60">
        <v>59.65</v>
      </c>
    </row>
    <row r="9481" spans="1:5" ht="33.75" x14ac:dyDescent="0.25">
      <c r="A9481" s="22">
        <v>94448</v>
      </c>
      <c r="B9481" s="53" t="s">
        <v>868</v>
      </c>
      <c r="C9481" s="24" t="s">
        <v>19</v>
      </c>
      <c r="D9481" s="61">
        <v>64.930000000000007</v>
      </c>
      <c r="E9481" s="60">
        <v>66.13</v>
      </c>
    </row>
    <row r="9482" spans="1:5" ht="22.5" x14ac:dyDescent="0.25">
      <c r="A9482" s="22">
        <v>94445</v>
      </c>
      <c r="B9482" s="53" t="s">
        <v>865</v>
      </c>
      <c r="C9482" s="24" t="s">
        <v>19</v>
      </c>
      <c r="D9482" s="61">
        <v>58.8</v>
      </c>
      <c r="E9482" s="60">
        <v>59.65</v>
      </c>
    </row>
    <row r="9483" spans="1:5" ht="22.5" x14ac:dyDescent="0.25">
      <c r="A9483" s="22">
        <v>94446</v>
      </c>
      <c r="B9483" s="53" t="s">
        <v>866</v>
      </c>
      <c r="C9483" s="24" t="s">
        <v>19</v>
      </c>
      <c r="D9483" s="61">
        <v>64.930000000000007</v>
      </c>
      <c r="E9483" s="60">
        <v>66.13</v>
      </c>
    </row>
    <row r="9484" spans="1:5" ht="22.5" x14ac:dyDescent="0.25">
      <c r="A9484" s="22">
        <v>94440</v>
      </c>
      <c r="B9484" s="53" t="s">
        <v>861</v>
      </c>
      <c r="C9484" s="24" t="s">
        <v>19</v>
      </c>
      <c r="D9484" s="61">
        <v>41.46</v>
      </c>
      <c r="E9484" s="60">
        <v>41.98</v>
      </c>
    </row>
    <row r="9485" spans="1:5" ht="33.75" x14ac:dyDescent="0.25">
      <c r="A9485" s="22">
        <v>94441</v>
      </c>
      <c r="B9485" s="53" t="s">
        <v>862</v>
      </c>
      <c r="C9485" s="24" t="s">
        <v>19</v>
      </c>
      <c r="D9485" s="61">
        <v>45.05</v>
      </c>
      <c r="E9485" s="60">
        <v>45.8</v>
      </c>
    </row>
    <row r="9486" spans="1:5" ht="22.5" x14ac:dyDescent="0.25">
      <c r="A9486" s="22">
        <v>94195</v>
      </c>
      <c r="B9486" s="53" t="s">
        <v>854</v>
      </c>
      <c r="C9486" s="24" t="s">
        <v>19</v>
      </c>
      <c r="D9486" s="61">
        <v>41.46</v>
      </c>
      <c r="E9486" s="60">
        <v>41.98</v>
      </c>
    </row>
    <row r="9487" spans="1:5" ht="33.75" x14ac:dyDescent="0.25">
      <c r="A9487" s="22">
        <v>94198</v>
      </c>
      <c r="B9487" s="53" t="s">
        <v>855</v>
      </c>
      <c r="C9487" s="24" t="s">
        <v>19</v>
      </c>
      <c r="D9487" s="61">
        <v>45.05</v>
      </c>
      <c r="E9487" s="60">
        <v>45.8</v>
      </c>
    </row>
    <row r="9488" spans="1:5" ht="22.5" x14ac:dyDescent="0.25">
      <c r="A9488" s="22">
        <v>94442</v>
      </c>
      <c r="B9488" s="53" t="s">
        <v>863</v>
      </c>
      <c r="C9488" s="24" t="s">
        <v>19</v>
      </c>
      <c r="D9488" s="61">
        <v>41.46</v>
      </c>
      <c r="E9488" s="60">
        <v>41.98</v>
      </c>
    </row>
    <row r="9489" spans="1:5" ht="33.75" x14ac:dyDescent="0.25">
      <c r="A9489" s="22">
        <v>94443</v>
      </c>
      <c r="B9489" s="53" t="s">
        <v>864</v>
      </c>
      <c r="C9489" s="24" t="s">
        <v>19</v>
      </c>
      <c r="D9489" s="61">
        <v>45.05</v>
      </c>
      <c r="E9489" s="60">
        <v>45.8</v>
      </c>
    </row>
    <row r="9490" spans="1:5" ht="22.5" x14ac:dyDescent="0.25">
      <c r="A9490" s="22">
        <v>94213</v>
      </c>
      <c r="B9490" s="53" t="s">
        <v>872</v>
      </c>
      <c r="C9490" s="24" t="s">
        <v>19</v>
      </c>
      <c r="D9490" s="61">
        <v>65.56</v>
      </c>
      <c r="E9490" s="60">
        <v>65.849999999999994</v>
      </c>
    </row>
    <row r="9491" spans="1:5" ht="22.5" x14ac:dyDescent="0.25">
      <c r="A9491" s="22">
        <v>94189</v>
      </c>
      <c r="B9491" s="53" t="s">
        <v>852</v>
      </c>
      <c r="C9491" s="24" t="s">
        <v>19</v>
      </c>
      <c r="D9491" s="61">
        <v>42.58</v>
      </c>
      <c r="E9491" s="60">
        <v>42.89</v>
      </c>
    </row>
    <row r="9492" spans="1:5" ht="22.5" x14ac:dyDescent="0.25">
      <c r="A9492" s="22">
        <v>94192</v>
      </c>
      <c r="B9492" s="53" t="s">
        <v>853</v>
      </c>
      <c r="C9492" s="24" t="s">
        <v>19</v>
      </c>
      <c r="D9492" s="61">
        <v>45.3</v>
      </c>
      <c r="E9492" s="60">
        <v>45.76</v>
      </c>
    </row>
    <row r="9493" spans="1:5" ht="22.5" x14ac:dyDescent="0.25">
      <c r="A9493" s="22">
        <v>94444</v>
      </c>
      <c r="B9493" s="53" t="s">
        <v>889</v>
      </c>
      <c r="C9493" s="24" t="s">
        <v>19</v>
      </c>
      <c r="D9493" s="61">
        <v>626.11</v>
      </c>
      <c r="E9493" s="60">
        <v>626.63</v>
      </c>
    </row>
    <row r="9494" spans="1:5" ht="22.5" x14ac:dyDescent="0.25">
      <c r="A9494" s="22">
        <v>94218</v>
      </c>
      <c r="B9494" s="53" t="s">
        <v>871</v>
      </c>
      <c r="C9494" s="24" t="s">
        <v>19</v>
      </c>
      <c r="D9494" s="61">
        <v>147.37</v>
      </c>
      <c r="E9494" s="60">
        <v>147.81</v>
      </c>
    </row>
    <row r="9495" spans="1:5" ht="22.5" x14ac:dyDescent="0.25">
      <c r="A9495" s="22">
        <v>94216</v>
      </c>
      <c r="B9495" s="53" t="s">
        <v>873</v>
      </c>
      <c r="C9495" s="24" t="s">
        <v>19</v>
      </c>
      <c r="D9495" s="61">
        <v>190.16</v>
      </c>
      <c r="E9495" s="60">
        <v>190.33</v>
      </c>
    </row>
    <row r="9496" spans="1:5" ht="33.75" x14ac:dyDescent="0.25">
      <c r="A9496" s="22">
        <v>94449</v>
      </c>
      <c r="B9496" s="53" t="s">
        <v>888</v>
      </c>
      <c r="C9496" s="24" t="s">
        <v>19</v>
      </c>
      <c r="D9496" s="61">
        <v>62.78</v>
      </c>
      <c r="E9496" s="60">
        <v>63.18</v>
      </c>
    </row>
    <row r="9497" spans="1:5" ht="45" x14ac:dyDescent="0.25">
      <c r="A9497" s="22">
        <v>94210</v>
      </c>
      <c r="B9497" s="53" t="s">
        <v>870</v>
      </c>
      <c r="C9497" s="24" t="s">
        <v>19</v>
      </c>
      <c r="D9497" s="61">
        <v>57.7</v>
      </c>
      <c r="E9497" s="60">
        <v>58.13</v>
      </c>
    </row>
    <row r="9498" spans="1:5" ht="45" x14ac:dyDescent="0.25">
      <c r="A9498" s="22">
        <v>94207</v>
      </c>
      <c r="B9498" s="53" t="s">
        <v>869</v>
      </c>
      <c r="C9498" s="24" t="s">
        <v>19</v>
      </c>
      <c r="D9498" s="61">
        <v>54.17</v>
      </c>
      <c r="E9498" s="60">
        <v>54.57</v>
      </c>
    </row>
    <row r="9499" spans="1:5" ht="22.5" x14ac:dyDescent="0.25">
      <c r="A9499" s="22">
        <v>102109</v>
      </c>
      <c r="B9499" s="53" t="s">
        <v>1501</v>
      </c>
      <c r="C9499" s="24" t="s">
        <v>28</v>
      </c>
      <c r="D9499" s="61">
        <v>55.91</v>
      </c>
      <c r="E9499" s="60">
        <v>57.29</v>
      </c>
    </row>
    <row r="9500" spans="1:5" ht="22.5" x14ac:dyDescent="0.25">
      <c r="A9500" s="22">
        <v>102110</v>
      </c>
      <c r="B9500" s="53" t="s">
        <v>1502</v>
      </c>
      <c r="C9500" s="24" t="s">
        <v>28</v>
      </c>
      <c r="D9500" s="61">
        <v>164.81</v>
      </c>
      <c r="E9500" s="60">
        <v>166.19</v>
      </c>
    </row>
    <row r="9501" spans="1:5" ht="33.75" x14ac:dyDescent="0.25">
      <c r="A9501" s="22">
        <v>103656</v>
      </c>
      <c r="B9501" s="53" t="s">
        <v>1505</v>
      </c>
      <c r="C9501" s="24" t="s">
        <v>28</v>
      </c>
      <c r="D9501" s="61">
        <v>125830.02</v>
      </c>
      <c r="E9501" s="60">
        <v>125871.76</v>
      </c>
    </row>
    <row r="9502" spans="1:5" ht="45" x14ac:dyDescent="0.25">
      <c r="A9502" s="22">
        <v>102105</v>
      </c>
      <c r="B9502" s="53" t="s">
        <v>1497</v>
      </c>
      <c r="C9502" s="24" t="s">
        <v>28</v>
      </c>
      <c r="D9502" s="61">
        <v>19896.95</v>
      </c>
      <c r="E9502" s="60">
        <v>19926.37</v>
      </c>
    </row>
    <row r="9503" spans="1:5" ht="45" x14ac:dyDescent="0.25">
      <c r="A9503" s="22">
        <v>102106</v>
      </c>
      <c r="B9503" s="53" t="s">
        <v>1498</v>
      </c>
      <c r="C9503" s="24" t="s">
        <v>28</v>
      </c>
      <c r="D9503" s="61">
        <v>24960.68</v>
      </c>
      <c r="E9503" s="60">
        <v>24990.560000000001</v>
      </c>
    </row>
    <row r="9504" spans="1:5" ht="45" x14ac:dyDescent="0.25">
      <c r="A9504" s="22">
        <v>102107</v>
      </c>
      <c r="B9504" s="53" t="s">
        <v>1499</v>
      </c>
      <c r="C9504" s="24" t="s">
        <v>28</v>
      </c>
      <c r="D9504" s="61">
        <v>34833.410000000003</v>
      </c>
      <c r="E9504" s="60">
        <v>34865.050000000003</v>
      </c>
    </row>
    <row r="9505" spans="1:5" ht="45" x14ac:dyDescent="0.25">
      <c r="A9505" s="22">
        <v>102102</v>
      </c>
      <c r="B9505" s="53" t="s">
        <v>1494</v>
      </c>
      <c r="C9505" s="24" t="s">
        <v>28</v>
      </c>
      <c r="D9505" s="61">
        <v>11336.41</v>
      </c>
      <c r="E9505" s="60">
        <v>11363.74</v>
      </c>
    </row>
    <row r="9506" spans="1:5" ht="45" x14ac:dyDescent="0.25">
      <c r="A9506" s="22">
        <v>102108</v>
      </c>
      <c r="B9506" s="53" t="s">
        <v>1500</v>
      </c>
      <c r="C9506" s="24" t="s">
        <v>28</v>
      </c>
      <c r="D9506" s="61">
        <v>40565.129999999997</v>
      </c>
      <c r="E9506" s="60">
        <v>40597.86</v>
      </c>
    </row>
    <row r="9507" spans="1:5" ht="45" x14ac:dyDescent="0.25">
      <c r="A9507" s="22">
        <v>102103</v>
      </c>
      <c r="B9507" s="53" t="s">
        <v>1495</v>
      </c>
      <c r="C9507" s="24" t="s">
        <v>28</v>
      </c>
      <c r="D9507" s="61">
        <v>12616.82</v>
      </c>
      <c r="E9507" s="60">
        <v>12644.62</v>
      </c>
    </row>
    <row r="9508" spans="1:5" ht="33.75" x14ac:dyDescent="0.25">
      <c r="A9508" s="22">
        <v>103654</v>
      </c>
      <c r="B9508" s="53" t="s">
        <v>1503</v>
      </c>
      <c r="C9508" s="24" t="s">
        <v>28</v>
      </c>
      <c r="D9508" s="61">
        <v>65688.7</v>
      </c>
      <c r="E9508" s="60">
        <v>65719.83</v>
      </c>
    </row>
    <row r="9509" spans="1:5" ht="45" x14ac:dyDescent="0.25">
      <c r="A9509" s="22">
        <v>102104</v>
      </c>
      <c r="B9509" s="53" t="s">
        <v>1496</v>
      </c>
      <c r="C9509" s="24" t="s">
        <v>28</v>
      </c>
      <c r="D9509" s="61">
        <v>16187.2</v>
      </c>
      <c r="E9509" s="60">
        <v>16215.81</v>
      </c>
    </row>
    <row r="9510" spans="1:5" ht="33.75" x14ac:dyDescent="0.25">
      <c r="A9510" s="22">
        <v>103655</v>
      </c>
      <c r="B9510" s="53" t="s">
        <v>1504</v>
      </c>
      <c r="C9510" s="24" t="s">
        <v>28</v>
      </c>
      <c r="D9510" s="61">
        <v>89991.31</v>
      </c>
      <c r="E9510" s="60">
        <v>90027.75</v>
      </c>
    </row>
    <row r="9511" spans="1:5" ht="45" x14ac:dyDescent="0.25">
      <c r="A9511" s="22">
        <v>105473</v>
      </c>
      <c r="B9511" s="53" t="s">
        <v>7290</v>
      </c>
      <c r="C9511" s="24" t="s">
        <v>33</v>
      </c>
      <c r="D9511" s="61">
        <v>0</v>
      </c>
      <c r="E9511" s="60">
        <v>0</v>
      </c>
    </row>
    <row r="9512" spans="1:5" ht="45" x14ac:dyDescent="0.25">
      <c r="A9512" s="22">
        <v>105414</v>
      </c>
      <c r="B9512" s="53" t="s">
        <v>7291</v>
      </c>
      <c r="C9512" s="24" t="s">
        <v>33</v>
      </c>
      <c r="D9512" s="61">
        <v>0</v>
      </c>
      <c r="E9512" s="60">
        <v>0</v>
      </c>
    </row>
    <row r="9513" spans="1:5" ht="45" x14ac:dyDescent="0.25">
      <c r="A9513" s="22">
        <v>105424</v>
      </c>
      <c r="B9513" s="53" t="s">
        <v>7292</v>
      </c>
      <c r="C9513" s="24" t="s">
        <v>33</v>
      </c>
      <c r="D9513" s="61">
        <v>0</v>
      </c>
      <c r="E9513" s="60">
        <v>0</v>
      </c>
    </row>
    <row r="9514" spans="1:5" ht="45" x14ac:dyDescent="0.25">
      <c r="A9514" s="22">
        <v>105448</v>
      </c>
      <c r="B9514" s="53" t="s">
        <v>7293</v>
      </c>
      <c r="C9514" s="24" t="s">
        <v>33</v>
      </c>
      <c r="D9514" s="61">
        <v>0</v>
      </c>
      <c r="E9514" s="60">
        <v>0</v>
      </c>
    </row>
    <row r="9515" spans="1:5" ht="33.75" x14ac:dyDescent="0.25">
      <c r="A9515" s="22">
        <v>105409</v>
      </c>
      <c r="B9515" s="53" t="s">
        <v>7294</v>
      </c>
      <c r="C9515" s="24" t="s">
        <v>33</v>
      </c>
      <c r="D9515" s="61">
        <v>0</v>
      </c>
      <c r="E9515" s="60">
        <v>0</v>
      </c>
    </row>
    <row r="9516" spans="1:5" ht="33.75" x14ac:dyDescent="0.25">
      <c r="A9516" s="22">
        <v>105415</v>
      </c>
      <c r="B9516" s="53" t="s">
        <v>7295</v>
      </c>
      <c r="C9516" s="24" t="s">
        <v>33</v>
      </c>
      <c r="D9516" s="61">
        <v>0</v>
      </c>
      <c r="E9516" s="60">
        <v>0</v>
      </c>
    </row>
    <row r="9517" spans="1:5" ht="33.75" x14ac:dyDescent="0.25">
      <c r="A9517" s="22">
        <v>105487</v>
      </c>
      <c r="B9517" s="53" t="s">
        <v>7296</v>
      </c>
      <c r="C9517" s="24" t="s">
        <v>33</v>
      </c>
      <c r="D9517" s="61">
        <v>0</v>
      </c>
      <c r="E9517" s="60">
        <v>0</v>
      </c>
    </row>
    <row r="9518" spans="1:5" ht="33.75" x14ac:dyDescent="0.25">
      <c r="A9518" s="22">
        <v>105451</v>
      </c>
      <c r="B9518" s="53" t="s">
        <v>7297</v>
      </c>
      <c r="C9518" s="24" t="s">
        <v>33</v>
      </c>
      <c r="D9518" s="61">
        <v>0</v>
      </c>
      <c r="E9518" s="60">
        <v>0</v>
      </c>
    </row>
    <row r="9519" spans="1:5" ht="33.75" x14ac:dyDescent="0.25">
      <c r="A9519" s="22">
        <v>105454</v>
      </c>
      <c r="B9519" s="53" t="s">
        <v>7298</v>
      </c>
      <c r="C9519" s="24" t="s">
        <v>33</v>
      </c>
      <c r="D9519" s="61">
        <v>0</v>
      </c>
      <c r="E9519" s="60">
        <v>0</v>
      </c>
    </row>
    <row r="9520" spans="1:5" ht="33.75" x14ac:dyDescent="0.25">
      <c r="A9520" s="22">
        <v>105411</v>
      </c>
      <c r="B9520" s="53" t="s">
        <v>7299</v>
      </c>
      <c r="C9520" s="24" t="s">
        <v>33</v>
      </c>
      <c r="D9520" s="61">
        <v>0</v>
      </c>
      <c r="E9520" s="60">
        <v>0</v>
      </c>
    </row>
    <row r="9521" spans="1:5" ht="33.75" x14ac:dyDescent="0.25">
      <c r="A9521" s="22">
        <v>105419</v>
      </c>
      <c r="B9521" s="53" t="s">
        <v>7300</v>
      </c>
      <c r="C9521" s="24" t="s">
        <v>33</v>
      </c>
      <c r="D9521" s="61">
        <v>0</v>
      </c>
      <c r="E9521" s="60">
        <v>0</v>
      </c>
    </row>
    <row r="9522" spans="1:5" ht="33.75" x14ac:dyDescent="0.25">
      <c r="A9522" s="22">
        <v>105443</v>
      </c>
      <c r="B9522" s="53" t="s">
        <v>7301</v>
      </c>
      <c r="C9522" s="24" t="s">
        <v>33</v>
      </c>
      <c r="D9522" s="61">
        <v>0</v>
      </c>
      <c r="E9522" s="60">
        <v>0</v>
      </c>
    </row>
    <row r="9523" spans="1:5" ht="33.75" x14ac:dyDescent="0.25">
      <c r="A9523" s="22">
        <v>105455</v>
      </c>
      <c r="B9523" s="53" t="s">
        <v>7302</v>
      </c>
      <c r="C9523" s="24" t="s">
        <v>33</v>
      </c>
      <c r="D9523" s="61">
        <v>0</v>
      </c>
      <c r="E9523" s="60">
        <v>0</v>
      </c>
    </row>
    <row r="9524" spans="1:5" ht="33.75" x14ac:dyDescent="0.25">
      <c r="A9524" s="22">
        <v>105412</v>
      </c>
      <c r="B9524" s="53" t="s">
        <v>7303</v>
      </c>
      <c r="C9524" s="24" t="s">
        <v>33</v>
      </c>
      <c r="D9524" s="61">
        <v>0</v>
      </c>
      <c r="E9524" s="60">
        <v>0</v>
      </c>
    </row>
    <row r="9525" spans="1:5" ht="33.75" x14ac:dyDescent="0.25">
      <c r="A9525" s="22">
        <v>105420</v>
      </c>
      <c r="B9525" s="53" t="s">
        <v>7304</v>
      </c>
      <c r="C9525" s="24" t="s">
        <v>33</v>
      </c>
      <c r="D9525" s="61">
        <v>0</v>
      </c>
      <c r="E9525" s="60">
        <v>0</v>
      </c>
    </row>
    <row r="9526" spans="1:5" ht="33.75" x14ac:dyDescent="0.25">
      <c r="A9526" s="22">
        <v>105444</v>
      </c>
      <c r="B9526" s="53" t="s">
        <v>7305</v>
      </c>
      <c r="C9526" s="24" t="s">
        <v>33</v>
      </c>
      <c r="D9526" s="61">
        <v>0</v>
      </c>
      <c r="E9526" s="60">
        <v>0</v>
      </c>
    </row>
    <row r="9527" spans="1:5" ht="22.5" x14ac:dyDescent="0.25">
      <c r="A9527" s="22">
        <v>105456</v>
      </c>
      <c r="B9527" s="53" t="s">
        <v>7306</v>
      </c>
      <c r="C9527" s="24" t="s">
        <v>33</v>
      </c>
      <c r="D9527" s="61">
        <v>0</v>
      </c>
      <c r="E9527" s="60">
        <v>0</v>
      </c>
    </row>
    <row r="9528" spans="1:5" ht="22.5" x14ac:dyDescent="0.25">
      <c r="A9528" s="22">
        <v>105478</v>
      </c>
      <c r="B9528" s="53" t="s">
        <v>7307</v>
      </c>
      <c r="C9528" s="24" t="s">
        <v>33</v>
      </c>
      <c r="D9528" s="61">
        <v>0</v>
      </c>
      <c r="E9528" s="60">
        <v>0</v>
      </c>
    </row>
    <row r="9529" spans="1:5" ht="22.5" x14ac:dyDescent="0.25">
      <c r="A9529" s="22">
        <v>105421</v>
      </c>
      <c r="B9529" s="53" t="s">
        <v>7308</v>
      </c>
      <c r="C9529" s="24" t="s">
        <v>33</v>
      </c>
      <c r="D9529" s="61">
        <v>0</v>
      </c>
      <c r="E9529" s="60">
        <v>0</v>
      </c>
    </row>
    <row r="9530" spans="1:5" ht="22.5" x14ac:dyDescent="0.25">
      <c r="A9530" s="22">
        <v>105445</v>
      </c>
      <c r="B9530" s="53" t="s">
        <v>7309</v>
      </c>
      <c r="C9530" s="24" t="s">
        <v>33</v>
      </c>
      <c r="D9530" s="61">
        <v>0</v>
      </c>
      <c r="E9530" s="60">
        <v>0</v>
      </c>
    </row>
    <row r="9531" spans="1:5" ht="22.5" x14ac:dyDescent="0.25">
      <c r="A9531" s="22">
        <v>105453</v>
      </c>
      <c r="B9531" s="53" t="s">
        <v>7310</v>
      </c>
      <c r="C9531" s="24" t="s">
        <v>33</v>
      </c>
      <c r="D9531" s="61">
        <v>0</v>
      </c>
      <c r="E9531" s="60">
        <v>0</v>
      </c>
    </row>
    <row r="9532" spans="1:5" ht="22.5" x14ac:dyDescent="0.25">
      <c r="A9532" s="22">
        <v>105497</v>
      </c>
      <c r="B9532" s="53" t="s">
        <v>7311</v>
      </c>
      <c r="C9532" s="24" t="s">
        <v>33</v>
      </c>
      <c r="D9532" s="61">
        <v>0</v>
      </c>
      <c r="E9532" s="60">
        <v>0</v>
      </c>
    </row>
    <row r="9533" spans="1:5" ht="22.5" x14ac:dyDescent="0.25">
      <c r="A9533" s="22">
        <v>105418</v>
      </c>
      <c r="B9533" s="53" t="s">
        <v>7312</v>
      </c>
      <c r="C9533" s="24" t="s">
        <v>33</v>
      </c>
      <c r="D9533" s="61">
        <v>0</v>
      </c>
      <c r="E9533" s="60">
        <v>0</v>
      </c>
    </row>
    <row r="9534" spans="1:5" ht="22.5" x14ac:dyDescent="0.25">
      <c r="A9534" s="22">
        <v>105442</v>
      </c>
      <c r="B9534" s="53" t="s">
        <v>7313</v>
      </c>
      <c r="C9534" s="24" t="s">
        <v>33</v>
      </c>
      <c r="D9534" s="61">
        <v>0</v>
      </c>
      <c r="E9534" s="60">
        <v>0</v>
      </c>
    </row>
    <row r="9535" spans="1:5" ht="33.75" x14ac:dyDescent="0.25">
      <c r="A9535" s="22">
        <v>105410</v>
      </c>
      <c r="B9535" s="53" t="s">
        <v>7314</v>
      </c>
      <c r="C9535" s="24" t="s">
        <v>33</v>
      </c>
      <c r="D9535" s="61">
        <v>0</v>
      </c>
      <c r="E9535" s="60">
        <v>0</v>
      </c>
    </row>
    <row r="9536" spans="1:5" ht="33.75" x14ac:dyDescent="0.25">
      <c r="A9536" s="22">
        <v>105416</v>
      </c>
      <c r="B9536" s="53" t="s">
        <v>7315</v>
      </c>
      <c r="C9536" s="24" t="s">
        <v>33</v>
      </c>
      <c r="D9536" s="61">
        <v>0</v>
      </c>
      <c r="E9536" s="60">
        <v>0</v>
      </c>
    </row>
    <row r="9537" spans="1:5" ht="33.75" x14ac:dyDescent="0.25">
      <c r="A9537" s="22">
        <v>105488</v>
      </c>
      <c r="B9537" s="53" t="s">
        <v>7316</v>
      </c>
      <c r="C9537" s="24" t="s">
        <v>33</v>
      </c>
      <c r="D9537" s="61">
        <v>0</v>
      </c>
      <c r="E9537" s="60">
        <v>0</v>
      </c>
    </row>
    <row r="9538" spans="1:5" ht="33.75" x14ac:dyDescent="0.25">
      <c r="A9538" s="22">
        <v>105452</v>
      </c>
      <c r="B9538" s="53" t="s">
        <v>7317</v>
      </c>
      <c r="C9538" s="24" t="s">
        <v>33</v>
      </c>
      <c r="D9538" s="61">
        <v>0</v>
      </c>
      <c r="E9538" s="60">
        <v>0</v>
      </c>
    </row>
    <row r="9539" spans="1:5" ht="45" x14ac:dyDescent="0.25">
      <c r="A9539" s="22">
        <v>105475</v>
      </c>
      <c r="B9539" s="53" t="s">
        <v>7318</v>
      </c>
      <c r="C9539" s="24" t="s">
        <v>33</v>
      </c>
      <c r="D9539" s="61">
        <v>0</v>
      </c>
      <c r="E9539" s="60">
        <v>0</v>
      </c>
    </row>
    <row r="9540" spans="1:5" ht="45" x14ac:dyDescent="0.25">
      <c r="A9540" s="22">
        <v>105498</v>
      </c>
      <c r="B9540" s="53" t="s">
        <v>7319</v>
      </c>
      <c r="C9540" s="24" t="s">
        <v>33</v>
      </c>
      <c r="D9540" s="61">
        <v>0</v>
      </c>
      <c r="E9540" s="60">
        <v>0</v>
      </c>
    </row>
    <row r="9541" spans="1:5" ht="45" x14ac:dyDescent="0.25">
      <c r="A9541" s="22">
        <v>105486</v>
      </c>
      <c r="B9541" s="53" t="s">
        <v>7320</v>
      </c>
      <c r="C9541" s="24" t="s">
        <v>33</v>
      </c>
      <c r="D9541" s="61">
        <v>0</v>
      </c>
      <c r="E9541" s="60">
        <v>0</v>
      </c>
    </row>
    <row r="9542" spans="1:5" ht="45" x14ac:dyDescent="0.25">
      <c r="A9542" s="22">
        <v>105450</v>
      </c>
      <c r="B9542" s="53" t="s">
        <v>7321</v>
      </c>
      <c r="C9542" s="24" t="s">
        <v>33</v>
      </c>
      <c r="D9542" s="61">
        <v>0</v>
      </c>
      <c r="E9542" s="60">
        <v>0</v>
      </c>
    </row>
    <row r="9543" spans="1:5" ht="33.75" x14ac:dyDescent="0.25">
      <c r="A9543" s="22">
        <v>105438</v>
      </c>
      <c r="B9543" s="53" t="s">
        <v>7322</v>
      </c>
      <c r="C9543" s="24" t="s">
        <v>33</v>
      </c>
      <c r="D9543" s="61">
        <v>0</v>
      </c>
      <c r="E9543" s="60">
        <v>0</v>
      </c>
    </row>
    <row r="9544" spans="1:5" ht="33.75" x14ac:dyDescent="0.25">
      <c r="A9544" s="22">
        <v>105463</v>
      </c>
      <c r="B9544" s="53" t="s">
        <v>7323</v>
      </c>
      <c r="C9544" s="24" t="s">
        <v>33</v>
      </c>
      <c r="D9544" s="61">
        <v>0</v>
      </c>
      <c r="E9544" s="60">
        <v>0</v>
      </c>
    </row>
    <row r="9545" spans="1:5" ht="33.75" x14ac:dyDescent="0.25">
      <c r="A9545" s="22">
        <v>105485</v>
      </c>
      <c r="B9545" s="53" t="s">
        <v>7324</v>
      </c>
      <c r="C9545" s="24" t="s">
        <v>33</v>
      </c>
      <c r="D9545" s="61">
        <v>0</v>
      </c>
      <c r="E9545" s="60">
        <v>0</v>
      </c>
    </row>
    <row r="9546" spans="1:5" ht="33.75" x14ac:dyDescent="0.25">
      <c r="A9546" s="22">
        <v>105428</v>
      </c>
      <c r="B9546" s="53" t="s">
        <v>7325</v>
      </c>
      <c r="C9546" s="24" t="s">
        <v>33</v>
      </c>
      <c r="D9546" s="61">
        <v>0</v>
      </c>
      <c r="E9546" s="60">
        <v>0</v>
      </c>
    </row>
    <row r="9547" spans="1:5" ht="22.5" x14ac:dyDescent="0.25">
      <c r="A9547" s="22">
        <v>105426</v>
      </c>
      <c r="B9547" s="53" t="s">
        <v>7326</v>
      </c>
      <c r="C9547" s="24" t="s">
        <v>33</v>
      </c>
      <c r="D9547" s="61">
        <v>0</v>
      </c>
      <c r="E9547" s="60">
        <v>0</v>
      </c>
    </row>
    <row r="9548" spans="1:5" ht="22.5" x14ac:dyDescent="0.25">
      <c r="A9548" s="22">
        <v>105491</v>
      </c>
      <c r="B9548" s="53" t="s">
        <v>7327</v>
      </c>
      <c r="C9548" s="24" t="s">
        <v>33</v>
      </c>
      <c r="D9548" s="61">
        <v>0</v>
      </c>
      <c r="E9548" s="60">
        <v>0</v>
      </c>
    </row>
    <row r="9549" spans="1:5" ht="22.5" x14ac:dyDescent="0.25">
      <c r="A9549" s="22">
        <v>105495</v>
      </c>
      <c r="B9549" s="53" t="s">
        <v>7328</v>
      </c>
      <c r="C9549" s="24" t="s">
        <v>33</v>
      </c>
      <c r="D9549" s="61">
        <v>0</v>
      </c>
      <c r="E9549" s="60">
        <v>0</v>
      </c>
    </row>
    <row r="9550" spans="1:5" ht="22.5" x14ac:dyDescent="0.25">
      <c r="A9550" s="22">
        <v>105407</v>
      </c>
      <c r="B9550" s="53" t="s">
        <v>7329</v>
      </c>
      <c r="C9550" s="24" t="s">
        <v>33</v>
      </c>
      <c r="D9550" s="61">
        <v>0</v>
      </c>
      <c r="E9550" s="60">
        <v>0</v>
      </c>
    </row>
    <row r="9551" spans="1:5" ht="22.5" x14ac:dyDescent="0.25">
      <c r="A9551" s="22">
        <v>105427</v>
      </c>
      <c r="B9551" s="53" t="s">
        <v>7330</v>
      </c>
      <c r="C9551" s="24" t="s">
        <v>33</v>
      </c>
      <c r="D9551" s="61">
        <v>0</v>
      </c>
      <c r="E9551" s="60">
        <v>0</v>
      </c>
    </row>
    <row r="9552" spans="1:5" ht="22.5" x14ac:dyDescent="0.25">
      <c r="A9552" s="22">
        <v>105492</v>
      </c>
      <c r="B9552" s="53" t="s">
        <v>7331</v>
      </c>
      <c r="C9552" s="24" t="s">
        <v>33</v>
      </c>
      <c r="D9552" s="61">
        <v>0</v>
      </c>
      <c r="E9552" s="60">
        <v>0</v>
      </c>
    </row>
    <row r="9553" spans="1:5" ht="22.5" x14ac:dyDescent="0.25">
      <c r="A9553" s="22">
        <v>105496</v>
      </c>
      <c r="B9553" s="53" t="s">
        <v>7332</v>
      </c>
      <c r="C9553" s="24" t="s">
        <v>33</v>
      </c>
      <c r="D9553" s="61">
        <v>0</v>
      </c>
      <c r="E9553" s="60">
        <v>0</v>
      </c>
    </row>
    <row r="9554" spans="1:5" ht="22.5" x14ac:dyDescent="0.25">
      <c r="A9554" s="22">
        <v>105425</v>
      </c>
      <c r="B9554" s="53" t="s">
        <v>7333</v>
      </c>
      <c r="C9554" s="24" t="s">
        <v>33</v>
      </c>
      <c r="D9554" s="61">
        <v>0</v>
      </c>
      <c r="E9554" s="60">
        <v>0</v>
      </c>
    </row>
    <row r="9555" spans="1:5" ht="22.5" x14ac:dyDescent="0.25">
      <c r="A9555" s="22">
        <v>105477</v>
      </c>
      <c r="B9555" s="53" t="s">
        <v>7334</v>
      </c>
      <c r="C9555" s="24" t="s">
        <v>33</v>
      </c>
      <c r="D9555" s="61">
        <v>0</v>
      </c>
      <c r="E9555" s="60">
        <v>0</v>
      </c>
    </row>
    <row r="9556" spans="1:5" ht="22.5" x14ac:dyDescent="0.25">
      <c r="A9556" s="22">
        <v>105490</v>
      </c>
      <c r="B9556" s="53" t="s">
        <v>7335</v>
      </c>
      <c r="C9556" s="24" t="s">
        <v>33</v>
      </c>
      <c r="D9556" s="61">
        <v>0</v>
      </c>
      <c r="E9556" s="60">
        <v>0</v>
      </c>
    </row>
    <row r="9557" spans="1:5" ht="22.5" x14ac:dyDescent="0.25">
      <c r="A9557" s="22">
        <v>105494</v>
      </c>
      <c r="B9557" s="53" t="s">
        <v>7336</v>
      </c>
      <c r="C9557" s="24" t="s">
        <v>33</v>
      </c>
      <c r="D9557" s="61">
        <v>0</v>
      </c>
      <c r="E9557" s="60">
        <v>0</v>
      </c>
    </row>
    <row r="9558" spans="1:5" ht="22.5" x14ac:dyDescent="0.25">
      <c r="A9558" s="22">
        <v>105417</v>
      </c>
      <c r="B9558" s="53" t="s">
        <v>7337</v>
      </c>
      <c r="C9558" s="24" t="s">
        <v>33</v>
      </c>
      <c r="D9558" s="61">
        <v>0</v>
      </c>
      <c r="E9558" s="60">
        <v>0</v>
      </c>
    </row>
    <row r="9559" spans="1:5" ht="45" x14ac:dyDescent="0.25">
      <c r="A9559" s="22">
        <v>105461</v>
      </c>
      <c r="B9559" s="53" t="s">
        <v>7338</v>
      </c>
      <c r="C9559" s="24" t="s">
        <v>33</v>
      </c>
      <c r="D9559" s="61">
        <v>0</v>
      </c>
      <c r="E9559" s="60">
        <v>0</v>
      </c>
    </row>
    <row r="9560" spans="1:5" ht="33.75" x14ac:dyDescent="0.25">
      <c r="A9560" s="22">
        <v>105436</v>
      </c>
      <c r="B9560" s="53" t="s">
        <v>7339</v>
      </c>
      <c r="C9560" s="24" t="s">
        <v>33</v>
      </c>
      <c r="D9560" s="61">
        <v>0</v>
      </c>
      <c r="E9560" s="60">
        <v>0</v>
      </c>
    </row>
    <row r="9561" spans="1:5" ht="33.75" x14ac:dyDescent="0.25">
      <c r="A9561" s="22">
        <v>105483</v>
      </c>
      <c r="B9561" s="53" t="s">
        <v>7340</v>
      </c>
      <c r="C9561" s="24" t="s">
        <v>33</v>
      </c>
      <c r="D9561" s="61">
        <v>0</v>
      </c>
      <c r="E9561" s="60">
        <v>0</v>
      </c>
    </row>
    <row r="9562" spans="1:5" ht="33.75" x14ac:dyDescent="0.25">
      <c r="A9562" s="22">
        <v>105505</v>
      </c>
      <c r="B9562" s="53" t="s">
        <v>7341</v>
      </c>
      <c r="C9562" s="24" t="s">
        <v>33</v>
      </c>
      <c r="D9562" s="61">
        <v>0</v>
      </c>
      <c r="E9562" s="60">
        <v>0</v>
      </c>
    </row>
    <row r="9563" spans="1:5" ht="33.75" x14ac:dyDescent="0.25">
      <c r="A9563" s="22">
        <v>105435</v>
      </c>
      <c r="B9563" s="53" t="s">
        <v>7342</v>
      </c>
      <c r="C9563" s="24" t="s">
        <v>33</v>
      </c>
      <c r="D9563" s="61">
        <v>0</v>
      </c>
      <c r="E9563" s="60">
        <v>0</v>
      </c>
    </row>
    <row r="9564" spans="1:5" ht="33.75" x14ac:dyDescent="0.25">
      <c r="A9564" s="22">
        <v>105460</v>
      </c>
      <c r="B9564" s="53" t="s">
        <v>7343</v>
      </c>
      <c r="C9564" s="24" t="s">
        <v>33</v>
      </c>
      <c r="D9564" s="61">
        <v>0</v>
      </c>
      <c r="E9564" s="60">
        <v>0</v>
      </c>
    </row>
    <row r="9565" spans="1:5" ht="33.75" x14ac:dyDescent="0.25">
      <c r="A9565" s="22">
        <v>105470</v>
      </c>
      <c r="B9565" s="53" t="s">
        <v>7344</v>
      </c>
      <c r="C9565" s="24" t="s">
        <v>33</v>
      </c>
      <c r="D9565" s="61">
        <v>0</v>
      </c>
      <c r="E9565" s="60">
        <v>0</v>
      </c>
    </row>
    <row r="9566" spans="1:5" ht="33.75" x14ac:dyDescent="0.25">
      <c r="A9566" s="22">
        <v>105504</v>
      </c>
      <c r="B9566" s="53" t="s">
        <v>7345</v>
      </c>
      <c r="C9566" s="24" t="s">
        <v>33</v>
      </c>
      <c r="D9566" s="61">
        <v>0</v>
      </c>
      <c r="E9566" s="60">
        <v>0</v>
      </c>
    </row>
    <row r="9567" spans="1:5" ht="22.5" x14ac:dyDescent="0.25">
      <c r="A9567" s="22">
        <v>105476</v>
      </c>
      <c r="B9567" s="53" t="s">
        <v>7346</v>
      </c>
      <c r="C9567" s="24" t="s">
        <v>33</v>
      </c>
      <c r="D9567" s="61">
        <v>0</v>
      </c>
      <c r="E9567" s="60">
        <v>0</v>
      </c>
    </row>
    <row r="9568" spans="1:5" ht="22.5" x14ac:dyDescent="0.25">
      <c r="A9568" s="22">
        <v>105471</v>
      </c>
      <c r="B9568" s="53" t="s">
        <v>7347</v>
      </c>
      <c r="C9568" s="24" t="s">
        <v>33</v>
      </c>
      <c r="D9568" s="61">
        <v>0</v>
      </c>
      <c r="E9568" s="60">
        <v>0</v>
      </c>
    </row>
    <row r="9569" spans="1:5" ht="22.5" x14ac:dyDescent="0.25">
      <c r="A9569" s="22">
        <v>105493</v>
      </c>
      <c r="B9569" s="53" t="s">
        <v>7348</v>
      </c>
      <c r="C9569" s="24" t="s">
        <v>33</v>
      </c>
      <c r="D9569" s="61">
        <v>0</v>
      </c>
      <c r="E9569" s="60">
        <v>0</v>
      </c>
    </row>
    <row r="9570" spans="1:5" ht="22.5" x14ac:dyDescent="0.25">
      <c r="A9570" s="22">
        <v>105482</v>
      </c>
      <c r="B9570" s="53" t="s">
        <v>7349</v>
      </c>
      <c r="C9570" s="24" t="s">
        <v>33</v>
      </c>
      <c r="D9570" s="61">
        <v>0</v>
      </c>
      <c r="E9570" s="60">
        <v>0</v>
      </c>
    </row>
    <row r="9571" spans="1:5" ht="33.75" x14ac:dyDescent="0.25">
      <c r="A9571" s="22">
        <v>105430</v>
      </c>
      <c r="B9571" s="53" t="s">
        <v>7350</v>
      </c>
      <c r="C9571" s="24" t="s">
        <v>33</v>
      </c>
      <c r="D9571" s="61">
        <v>0</v>
      </c>
      <c r="E9571" s="60">
        <v>0</v>
      </c>
    </row>
    <row r="9572" spans="1:5" ht="33.75" x14ac:dyDescent="0.25">
      <c r="A9572" s="22">
        <v>105440</v>
      </c>
      <c r="B9572" s="53" t="s">
        <v>7351</v>
      </c>
      <c r="C9572" s="24" t="s">
        <v>33</v>
      </c>
      <c r="D9572" s="61">
        <v>0</v>
      </c>
      <c r="E9572" s="60">
        <v>0</v>
      </c>
    </row>
    <row r="9573" spans="1:5" ht="33.75" x14ac:dyDescent="0.25">
      <c r="A9573" s="22">
        <v>105465</v>
      </c>
      <c r="B9573" s="53" t="s">
        <v>7352</v>
      </c>
      <c r="C9573" s="24" t="s">
        <v>33</v>
      </c>
      <c r="D9573" s="61">
        <v>0</v>
      </c>
      <c r="E9573" s="60">
        <v>0</v>
      </c>
    </row>
    <row r="9574" spans="1:5" ht="33.75" x14ac:dyDescent="0.25">
      <c r="A9574" s="22">
        <v>105499</v>
      </c>
      <c r="B9574" s="53" t="s">
        <v>7353</v>
      </c>
      <c r="C9574" s="24" t="s">
        <v>33</v>
      </c>
      <c r="D9574" s="61">
        <v>0</v>
      </c>
      <c r="E9574" s="60">
        <v>0</v>
      </c>
    </row>
    <row r="9575" spans="1:5" ht="33.75" x14ac:dyDescent="0.25">
      <c r="A9575" s="22">
        <v>105431</v>
      </c>
      <c r="B9575" s="53" t="s">
        <v>7354</v>
      </c>
      <c r="C9575" s="24" t="s">
        <v>33</v>
      </c>
      <c r="D9575" s="61">
        <v>0</v>
      </c>
      <c r="E9575" s="60">
        <v>0</v>
      </c>
    </row>
    <row r="9576" spans="1:5" ht="33.75" x14ac:dyDescent="0.25">
      <c r="A9576" s="22">
        <v>105441</v>
      </c>
      <c r="B9576" s="53" t="s">
        <v>7355</v>
      </c>
      <c r="C9576" s="24" t="s">
        <v>33</v>
      </c>
      <c r="D9576" s="61">
        <v>0</v>
      </c>
      <c r="E9576" s="60">
        <v>0</v>
      </c>
    </row>
    <row r="9577" spans="1:5" ht="33.75" x14ac:dyDescent="0.25">
      <c r="A9577" s="22">
        <v>105466</v>
      </c>
      <c r="B9577" s="53" t="s">
        <v>7356</v>
      </c>
      <c r="C9577" s="24" t="s">
        <v>33</v>
      </c>
      <c r="D9577" s="61">
        <v>0</v>
      </c>
      <c r="E9577" s="60">
        <v>0</v>
      </c>
    </row>
    <row r="9578" spans="1:5" ht="33.75" x14ac:dyDescent="0.25">
      <c r="A9578" s="22">
        <v>105500</v>
      </c>
      <c r="B9578" s="53" t="s">
        <v>7357</v>
      </c>
      <c r="C9578" s="24" t="s">
        <v>33</v>
      </c>
      <c r="D9578" s="61">
        <v>0</v>
      </c>
      <c r="E9578" s="60">
        <v>0</v>
      </c>
    </row>
    <row r="9579" spans="1:5" ht="33.75" x14ac:dyDescent="0.25">
      <c r="A9579" s="22">
        <v>105429</v>
      </c>
      <c r="B9579" s="53" t="s">
        <v>7358</v>
      </c>
      <c r="C9579" s="24" t="s">
        <v>33</v>
      </c>
      <c r="D9579" s="61">
        <v>0</v>
      </c>
      <c r="E9579" s="60">
        <v>0</v>
      </c>
    </row>
    <row r="9580" spans="1:5" ht="33.75" x14ac:dyDescent="0.25">
      <c r="A9580" s="22">
        <v>105439</v>
      </c>
      <c r="B9580" s="53" t="s">
        <v>7359</v>
      </c>
      <c r="C9580" s="24" t="s">
        <v>33</v>
      </c>
      <c r="D9580" s="61">
        <v>0</v>
      </c>
      <c r="E9580" s="60">
        <v>0</v>
      </c>
    </row>
    <row r="9581" spans="1:5" ht="33.75" x14ac:dyDescent="0.25">
      <c r="A9581" s="22">
        <v>105464</v>
      </c>
      <c r="B9581" s="53" t="s">
        <v>7360</v>
      </c>
      <c r="C9581" s="24" t="s">
        <v>33</v>
      </c>
      <c r="D9581" s="61">
        <v>0</v>
      </c>
      <c r="E9581" s="60">
        <v>0</v>
      </c>
    </row>
    <row r="9582" spans="1:5" ht="33.75" x14ac:dyDescent="0.25">
      <c r="A9582" s="22">
        <v>105489</v>
      </c>
      <c r="B9582" s="53" t="s">
        <v>7361</v>
      </c>
      <c r="C9582" s="24" t="s">
        <v>33</v>
      </c>
      <c r="D9582" s="61">
        <v>0</v>
      </c>
      <c r="E9582" s="60">
        <v>0</v>
      </c>
    </row>
    <row r="9583" spans="1:5" ht="33.75" x14ac:dyDescent="0.25">
      <c r="A9583" s="22">
        <v>105437</v>
      </c>
      <c r="B9583" s="53" t="s">
        <v>7362</v>
      </c>
      <c r="C9583" s="24" t="s">
        <v>33</v>
      </c>
      <c r="D9583" s="61">
        <v>0</v>
      </c>
      <c r="E9583" s="60">
        <v>0</v>
      </c>
    </row>
    <row r="9584" spans="1:5" ht="33.75" x14ac:dyDescent="0.25">
      <c r="A9584" s="22">
        <v>105462</v>
      </c>
      <c r="B9584" s="53" t="s">
        <v>7363</v>
      </c>
      <c r="C9584" s="24" t="s">
        <v>33</v>
      </c>
      <c r="D9584" s="61">
        <v>0</v>
      </c>
      <c r="E9584" s="60">
        <v>0</v>
      </c>
    </row>
    <row r="9585" spans="1:5" ht="33.75" x14ac:dyDescent="0.25">
      <c r="A9585" s="22">
        <v>105484</v>
      </c>
      <c r="B9585" s="53" t="s">
        <v>7364</v>
      </c>
      <c r="C9585" s="24" t="s">
        <v>33</v>
      </c>
      <c r="D9585" s="61">
        <v>0</v>
      </c>
      <c r="E9585" s="60">
        <v>0</v>
      </c>
    </row>
    <row r="9586" spans="1:5" ht="33.75" x14ac:dyDescent="0.25">
      <c r="A9586" s="22">
        <v>105506</v>
      </c>
      <c r="B9586" s="53" t="s">
        <v>7365</v>
      </c>
      <c r="C9586" s="24" t="s">
        <v>33</v>
      </c>
      <c r="D9586" s="61">
        <v>0</v>
      </c>
      <c r="E9586" s="60">
        <v>0</v>
      </c>
    </row>
    <row r="9587" spans="1:5" ht="33.75" x14ac:dyDescent="0.25">
      <c r="A9587" s="22">
        <v>105432</v>
      </c>
      <c r="B9587" s="53" t="s">
        <v>7366</v>
      </c>
      <c r="C9587" s="24" t="s">
        <v>33</v>
      </c>
      <c r="D9587" s="61">
        <v>0</v>
      </c>
      <c r="E9587" s="60">
        <v>0</v>
      </c>
    </row>
    <row r="9588" spans="1:5" ht="33.75" x14ac:dyDescent="0.25">
      <c r="A9588" s="22">
        <v>105457</v>
      </c>
      <c r="B9588" s="53" t="s">
        <v>7367</v>
      </c>
      <c r="C9588" s="24" t="s">
        <v>33</v>
      </c>
      <c r="D9588" s="61">
        <v>0</v>
      </c>
      <c r="E9588" s="60">
        <v>0</v>
      </c>
    </row>
    <row r="9589" spans="1:5" ht="33.75" x14ac:dyDescent="0.25">
      <c r="A9589" s="22">
        <v>105467</v>
      </c>
      <c r="B9589" s="53" t="s">
        <v>7368</v>
      </c>
      <c r="C9589" s="24" t="s">
        <v>33</v>
      </c>
      <c r="D9589" s="61">
        <v>0</v>
      </c>
      <c r="E9589" s="60">
        <v>0</v>
      </c>
    </row>
    <row r="9590" spans="1:5" ht="33.75" x14ac:dyDescent="0.25">
      <c r="A9590" s="22">
        <v>105501</v>
      </c>
      <c r="B9590" s="53" t="s">
        <v>7369</v>
      </c>
      <c r="C9590" s="24" t="s">
        <v>33</v>
      </c>
      <c r="D9590" s="61">
        <v>0</v>
      </c>
      <c r="E9590" s="60">
        <v>0</v>
      </c>
    </row>
    <row r="9591" spans="1:5" ht="33.75" x14ac:dyDescent="0.25">
      <c r="A9591" s="22">
        <v>105433</v>
      </c>
      <c r="B9591" s="53" t="s">
        <v>7370</v>
      </c>
      <c r="C9591" s="24" t="s">
        <v>33</v>
      </c>
      <c r="D9591" s="61">
        <v>0</v>
      </c>
      <c r="E9591" s="60">
        <v>0</v>
      </c>
    </row>
    <row r="9592" spans="1:5" ht="33.75" x14ac:dyDescent="0.25">
      <c r="A9592" s="22">
        <v>105458</v>
      </c>
      <c r="B9592" s="53" t="s">
        <v>7371</v>
      </c>
      <c r="C9592" s="24" t="s">
        <v>33</v>
      </c>
      <c r="D9592" s="61">
        <v>0</v>
      </c>
      <c r="E9592" s="60">
        <v>0</v>
      </c>
    </row>
    <row r="9593" spans="1:5" ht="33.75" x14ac:dyDescent="0.25">
      <c r="A9593" s="22">
        <v>105468</v>
      </c>
      <c r="B9593" s="53" t="s">
        <v>7372</v>
      </c>
      <c r="C9593" s="24" t="s">
        <v>33</v>
      </c>
      <c r="D9593" s="61">
        <v>0</v>
      </c>
      <c r="E9593" s="60">
        <v>0</v>
      </c>
    </row>
    <row r="9594" spans="1:5" ht="33.75" x14ac:dyDescent="0.25">
      <c r="A9594" s="22">
        <v>105502</v>
      </c>
      <c r="B9594" s="53" t="s">
        <v>7373</v>
      </c>
      <c r="C9594" s="24" t="s">
        <v>33</v>
      </c>
      <c r="D9594" s="61">
        <v>0</v>
      </c>
      <c r="E9594" s="60">
        <v>0</v>
      </c>
    </row>
    <row r="9595" spans="1:5" ht="33.75" x14ac:dyDescent="0.25">
      <c r="A9595" s="22">
        <v>105434</v>
      </c>
      <c r="B9595" s="53" t="s">
        <v>7374</v>
      </c>
      <c r="C9595" s="24" t="s">
        <v>33</v>
      </c>
      <c r="D9595" s="61">
        <v>0</v>
      </c>
      <c r="E9595" s="60">
        <v>0</v>
      </c>
    </row>
    <row r="9596" spans="1:5" ht="33.75" x14ac:dyDescent="0.25">
      <c r="A9596" s="22">
        <v>105459</v>
      </c>
      <c r="B9596" s="53" t="s">
        <v>7375</v>
      </c>
      <c r="C9596" s="24" t="s">
        <v>33</v>
      </c>
      <c r="D9596" s="61">
        <v>0</v>
      </c>
      <c r="E9596" s="60">
        <v>0</v>
      </c>
    </row>
    <row r="9597" spans="1:5" ht="33.75" x14ac:dyDescent="0.25">
      <c r="A9597" s="22">
        <v>105469</v>
      </c>
      <c r="B9597" s="53" t="s">
        <v>7376</v>
      </c>
      <c r="C9597" s="24" t="s">
        <v>33</v>
      </c>
      <c r="D9597" s="61">
        <v>0</v>
      </c>
      <c r="E9597" s="60">
        <v>0</v>
      </c>
    </row>
    <row r="9598" spans="1:5" ht="33.75" x14ac:dyDescent="0.25">
      <c r="A9598" s="22">
        <v>105503</v>
      </c>
      <c r="B9598" s="53" t="s">
        <v>7377</v>
      </c>
      <c r="C9598" s="24" t="s">
        <v>33</v>
      </c>
      <c r="D9598" s="61">
        <v>0</v>
      </c>
      <c r="E9598" s="60">
        <v>0</v>
      </c>
    </row>
    <row r="9599" spans="1:5" ht="33.75" x14ac:dyDescent="0.25">
      <c r="A9599" s="22">
        <v>105472</v>
      </c>
      <c r="B9599" s="53" t="s">
        <v>7378</v>
      </c>
      <c r="C9599" s="24" t="s">
        <v>33</v>
      </c>
      <c r="D9599" s="61">
        <v>0</v>
      </c>
      <c r="E9599" s="60">
        <v>0</v>
      </c>
    </row>
    <row r="9600" spans="1:5" ht="33.75" x14ac:dyDescent="0.25">
      <c r="A9600" s="22">
        <v>105413</v>
      </c>
      <c r="B9600" s="53" t="s">
        <v>7379</v>
      </c>
      <c r="C9600" s="24" t="s">
        <v>33</v>
      </c>
      <c r="D9600" s="61">
        <v>0</v>
      </c>
      <c r="E9600" s="60">
        <v>0</v>
      </c>
    </row>
    <row r="9601" spans="1:5" ht="33.75" x14ac:dyDescent="0.25">
      <c r="A9601" s="22">
        <v>105423</v>
      </c>
      <c r="B9601" s="53" t="s">
        <v>7380</v>
      </c>
      <c r="C9601" s="24" t="s">
        <v>33</v>
      </c>
      <c r="D9601" s="61">
        <v>0</v>
      </c>
      <c r="E9601" s="60">
        <v>0</v>
      </c>
    </row>
    <row r="9602" spans="1:5" ht="33.75" x14ac:dyDescent="0.25">
      <c r="A9602" s="22">
        <v>105447</v>
      </c>
      <c r="B9602" s="53" t="s">
        <v>7381</v>
      </c>
      <c r="C9602" s="24" t="s">
        <v>33</v>
      </c>
      <c r="D9602" s="61">
        <v>0</v>
      </c>
      <c r="E9602" s="60">
        <v>0</v>
      </c>
    </row>
    <row r="9603" spans="1:5" ht="33.75" x14ac:dyDescent="0.25">
      <c r="A9603" s="22">
        <v>105408</v>
      </c>
      <c r="B9603" s="53" t="s">
        <v>7382</v>
      </c>
      <c r="C9603" s="24" t="s">
        <v>33</v>
      </c>
      <c r="D9603" s="61">
        <v>0</v>
      </c>
      <c r="E9603" s="60">
        <v>0</v>
      </c>
    </row>
    <row r="9604" spans="1:5" ht="33.75" x14ac:dyDescent="0.25">
      <c r="A9604" s="22">
        <v>105479</v>
      </c>
      <c r="B9604" s="53" t="s">
        <v>7383</v>
      </c>
      <c r="C9604" s="24" t="s">
        <v>33</v>
      </c>
      <c r="D9604" s="61">
        <v>0</v>
      </c>
      <c r="E9604" s="60">
        <v>0</v>
      </c>
    </row>
    <row r="9605" spans="1:5" ht="33.75" x14ac:dyDescent="0.25">
      <c r="A9605" s="22">
        <v>105422</v>
      </c>
      <c r="B9605" s="53" t="s">
        <v>7384</v>
      </c>
      <c r="C9605" s="24" t="s">
        <v>33</v>
      </c>
      <c r="D9605" s="61">
        <v>0</v>
      </c>
      <c r="E9605" s="60">
        <v>0</v>
      </c>
    </row>
    <row r="9606" spans="1:5" ht="33.75" x14ac:dyDescent="0.25">
      <c r="A9606" s="22">
        <v>105446</v>
      </c>
      <c r="B9606" s="53" t="s">
        <v>7385</v>
      </c>
      <c r="C9606" s="24" t="s">
        <v>33</v>
      </c>
      <c r="D9606" s="61">
        <v>0</v>
      </c>
      <c r="E9606" s="60">
        <v>0</v>
      </c>
    </row>
    <row r="9607" spans="1:5" ht="22.5" x14ac:dyDescent="0.25">
      <c r="A9607" s="22">
        <v>105474</v>
      </c>
      <c r="B9607" s="53" t="s">
        <v>7386</v>
      </c>
      <c r="C9607" s="24" t="s">
        <v>33</v>
      </c>
      <c r="D9607" s="61">
        <v>0</v>
      </c>
      <c r="E9607" s="60">
        <v>0</v>
      </c>
    </row>
    <row r="9608" spans="1:5" ht="22.5" x14ac:dyDescent="0.25">
      <c r="A9608" s="22">
        <v>105480</v>
      </c>
      <c r="B9608" s="53" t="s">
        <v>7387</v>
      </c>
      <c r="C9608" s="24" t="s">
        <v>33</v>
      </c>
      <c r="D9608" s="61">
        <v>0</v>
      </c>
      <c r="E9608" s="60">
        <v>0</v>
      </c>
    </row>
    <row r="9609" spans="1:5" ht="22.5" x14ac:dyDescent="0.25">
      <c r="A9609" s="22">
        <v>105481</v>
      </c>
      <c r="B9609" s="53" t="s">
        <v>7388</v>
      </c>
      <c r="C9609" s="24" t="s">
        <v>33</v>
      </c>
      <c r="D9609" s="61">
        <v>0</v>
      </c>
      <c r="E9609" s="60">
        <v>0</v>
      </c>
    </row>
    <row r="9610" spans="1:5" ht="22.5" x14ac:dyDescent="0.25">
      <c r="A9610" s="22">
        <v>105449</v>
      </c>
      <c r="B9610" s="53" t="s">
        <v>7389</v>
      </c>
      <c r="C9610" s="24" t="s">
        <v>33</v>
      </c>
      <c r="D9610" s="61">
        <v>0</v>
      </c>
      <c r="E9610" s="60">
        <v>0</v>
      </c>
    </row>
    <row r="9611" spans="1:5" ht="33.75" x14ac:dyDescent="0.25">
      <c r="A9611" s="22">
        <v>105511</v>
      </c>
      <c r="B9611" s="53" t="s">
        <v>7390</v>
      </c>
      <c r="C9611" s="24" t="s">
        <v>35</v>
      </c>
      <c r="D9611" s="61">
        <v>0</v>
      </c>
      <c r="E9611" s="60">
        <v>0</v>
      </c>
    </row>
    <row r="9612" spans="1:5" ht="33.75" x14ac:dyDescent="0.25">
      <c r="A9612" s="22">
        <v>105507</v>
      </c>
      <c r="B9612" s="53" t="s">
        <v>7391</v>
      </c>
      <c r="C9612" s="24" t="s">
        <v>35</v>
      </c>
      <c r="D9612" s="61">
        <v>0</v>
      </c>
      <c r="E9612" s="60">
        <v>0</v>
      </c>
    </row>
    <row r="9613" spans="1:5" ht="33.75" x14ac:dyDescent="0.25">
      <c r="A9613" s="22">
        <v>105512</v>
      </c>
      <c r="B9613" s="53" t="s">
        <v>7392</v>
      </c>
      <c r="C9613" s="24" t="s">
        <v>35</v>
      </c>
      <c r="D9613" s="61">
        <v>0</v>
      </c>
      <c r="E9613" s="60">
        <v>0</v>
      </c>
    </row>
    <row r="9614" spans="1:5" ht="33.75" x14ac:dyDescent="0.25">
      <c r="A9614" s="22">
        <v>105508</v>
      </c>
      <c r="B9614" s="53" t="s">
        <v>7393</v>
      </c>
      <c r="C9614" s="24" t="s">
        <v>35</v>
      </c>
      <c r="D9614" s="61">
        <v>0</v>
      </c>
      <c r="E9614" s="60">
        <v>0</v>
      </c>
    </row>
    <row r="9615" spans="1:5" ht="33.75" x14ac:dyDescent="0.25">
      <c r="A9615" s="22">
        <v>105513</v>
      </c>
      <c r="B9615" s="53" t="s">
        <v>7394</v>
      </c>
      <c r="C9615" s="24" t="s">
        <v>35</v>
      </c>
      <c r="D9615" s="61">
        <v>0</v>
      </c>
      <c r="E9615" s="60">
        <v>0</v>
      </c>
    </row>
    <row r="9616" spans="1:5" ht="33.75" x14ac:dyDescent="0.25">
      <c r="A9616" s="22">
        <v>105509</v>
      </c>
      <c r="B9616" s="53" t="s">
        <v>7395</v>
      </c>
      <c r="C9616" s="24" t="s">
        <v>35</v>
      </c>
      <c r="D9616" s="61">
        <v>0</v>
      </c>
      <c r="E9616" s="60">
        <v>0</v>
      </c>
    </row>
    <row r="9617" spans="1:5" ht="33.75" x14ac:dyDescent="0.25">
      <c r="A9617" s="22">
        <v>105514</v>
      </c>
      <c r="B9617" s="53" t="s">
        <v>7396</v>
      </c>
      <c r="C9617" s="24" t="s">
        <v>35</v>
      </c>
      <c r="D9617" s="61">
        <v>0</v>
      </c>
      <c r="E9617" s="60">
        <v>0</v>
      </c>
    </row>
    <row r="9618" spans="1:5" ht="33.75" x14ac:dyDescent="0.25">
      <c r="A9618" s="22">
        <v>105510</v>
      </c>
      <c r="B9618" s="53" t="s">
        <v>7397</v>
      </c>
      <c r="C9618" s="24" t="s">
        <v>35</v>
      </c>
      <c r="D9618" s="61">
        <v>0</v>
      </c>
      <c r="E9618" s="60">
        <v>0</v>
      </c>
    </row>
    <row r="9619" spans="1:5" ht="22.5" x14ac:dyDescent="0.25">
      <c r="A9619" s="22">
        <v>100207</v>
      </c>
      <c r="B9619" s="53" t="s">
        <v>3014</v>
      </c>
      <c r="C9619" s="24" t="s">
        <v>32</v>
      </c>
      <c r="D9619" s="61">
        <v>509.3</v>
      </c>
      <c r="E9619" s="60">
        <v>520.13</v>
      </c>
    </row>
    <row r="9620" spans="1:5" ht="33.75" x14ac:dyDescent="0.25">
      <c r="A9620" s="22">
        <v>100211</v>
      </c>
      <c r="B9620" s="53" t="s">
        <v>3019</v>
      </c>
      <c r="C9620" s="24" t="s">
        <v>3016</v>
      </c>
      <c r="D9620" s="61">
        <v>7.38</v>
      </c>
      <c r="E9620" s="60">
        <v>7.79</v>
      </c>
    </row>
    <row r="9621" spans="1:5" ht="33.75" x14ac:dyDescent="0.25">
      <c r="A9621" s="22">
        <v>100210</v>
      </c>
      <c r="B9621" s="53" t="s">
        <v>3018</v>
      </c>
      <c r="C9621" s="24" t="s">
        <v>3016</v>
      </c>
      <c r="D9621" s="61">
        <v>19.13</v>
      </c>
      <c r="E9621" s="60">
        <v>20.190000000000001</v>
      </c>
    </row>
    <row r="9622" spans="1:5" ht="22.5" x14ac:dyDescent="0.25">
      <c r="A9622" s="22">
        <v>100221</v>
      </c>
      <c r="B9622" s="53" t="s">
        <v>3030</v>
      </c>
      <c r="C9622" s="24" t="s">
        <v>3029</v>
      </c>
      <c r="D9622" s="61">
        <v>33.81</v>
      </c>
      <c r="E9622" s="60">
        <v>35.68</v>
      </c>
    </row>
    <row r="9623" spans="1:5" ht="22.5" x14ac:dyDescent="0.25">
      <c r="A9623" s="22">
        <v>100203</v>
      </c>
      <c r="B9623" s="53" t="s">
        <v>3010</v>
      </c>
      <c r="C9623" s="24" t="s">
        <v>3002</v>
      </c>
      <c r="D9623" s="61">
        <v>1.18</v>
      </c>
      <c r="E9623" s="60">
        <v>1.25</v>
      </c>
    </row>
    <row r="9624" spans="1:5" ht="22.5" x14ac:dyDescent="0.25">
      <c r="A9624" s="22">
        <v>100202</v>
      </c>
      <c r="B9624" s="53" t="s">
        <v>3009</v>
      </c>
      <c r="C9624" s="24" t="s">
        <v>3002</v>
      </c>
      <c r="D9624" s="61">
        <v>1</v>
      </c>
      <c r="E9624" s="60">
        <v>1.05</v>
      </c>
    </row>
    <row r="9625" spans="1:5" ht="22.5" x14ac:dyDescent="0.25">
      <c r="A9625" s="22">
        <v>100201</v>
      </c>
      <c r="B9625" s="53" t="s">
        <v>3008</v>
      </c>
      <c r="C9625" s="24" t="s">
        <v>3002</v>
      </c>
      <c r="D9625" s="61">
        <v>0.85</v>
      </c>
      <c r="E9625" s="60">
        <v>0.9</v>
      </c>
    </row>
    <row r="9626" spans="1:5" ht="33.75" x14ac:dyDescent="0.25">
      <c r="A9626" s="22">
        <v>100216</v>
      </c>
      <c r="B9626" s="53" t="s">
        <v>3024</v>
      </c>
      <c r="C9626" s="24" t="s">
        <v>3016</v>
      </c>
      <c r="D9626" s="61">
        <v>1.03</v>
      </c>
      <c r="E9626" s="60">
        <v>1.0900000000000001</v>
      </c>
    </row>
    <row r="9627" spans="1:5" ht="33.75" x14ac:dyDescent="0.25">
      <c r="A9627" s="22">
        <v>100215</v>
      </c>
      <c r="B9627" s="53" t="s">
        <v>3023</v>
      </c>
      <c r="C9627" s="24" t="s">
        <v>3016</v>
      </c>
      <c r="D9627" s="61">
        <v>3.85</v>
      </c>
      <c r="E9627" s="60">
        <v>4.0599999999999996</v>
      </c>
    </row>
    <row r="9628" spans="1:5" ht="33.75" x14ac:dyDescent="0.25">
      <c r="A9628" s="22">
        <v>100214</v>
      </c>
      <c r="B9628" s="53" t="s">
        <v>3022</v>
      </c>
      <c r="C9628" s="24" t="s">
        <v>3016</v>
      </c>
      <c r="D9628" s="61">
        <v>4.49</v>
      </c>
      <c r="E9628" s="60">
        <v>4.74</v>
      </c>
    </row>
    <row r="9629" spans="1:5" ht="22.5" x14ac:dyDescent="0.25">
      <c r="A9629" s="22">
        <v>100223</v>
      </c>
      <c r="B9629" s="53" t="s">
        <v>3032</v>
      </c>
      <c r="C9629" s="24" t="s">
        <v>3029</v>
      </c>
      <c r="D9629" s="61">
        <v>5.99</v>
      </c>
      <c r="E9629" s="60">
        <v>6.32</v>
      </c>
    </row>
    <row r="9630" spans="1:5" ht="33.75" x14ac:dyDescent="0.25">
      <c r="A9630" s="22">
        <v>100280</v>
      </c>
      <c r="B9630" s="53" t="s">
        <v>3091</v>
      </c>
      <c r="C9630" s="24" t="s">
        <v>3016</v>
      </c>
      <c r="D9630" s="61">
        <v>19.66</v>
      </c>
      <c r="E9630" s="60">
        <v>20.75</v>
      </c>
    </row>
    <row r="9631" spans="1:5" ht="45" x14ac:dyDescent="0.25">
      <c r="A9631" s="22">
        <v>100270</v>
      </c>
      <c r="B9631" s="53" t="s">
        <v>3081</v>
      </c>
      <c r="C9631" s="24" t="s">
        <v>3016</v>
      </c>
      <c r="D9631" s="61">
        <v>67.08</v>
      </c>
      <c r="E9631" s="60">
        <v>70.790000000000006</v>
      </c>
    </row>
    <row r="9632" spans="1:5" ht="22.5" x14ac:dyDescent="0.25">
      <c r="A9632" s="22">
        <v>100286</v>
      </c>
      <c r="B9632" s="53" t="s">
        <v>3097</v>
      </c>
      <c r="C9632" s="24" t="s">
        <v>3047</v>
      </c>
      <c r="D9632" s="61">
        <v>14.68</v>
      </c>
      <c r="E9632" s="60">
        <v>15.49</v>
      </c>
    </row>
    <row r="9633" spans="1:5" ht="33.75" x14ac:dyDescent="0.25">
      <c r="A9633" s="22">
        <v>100213</v>
      </c>
      <c r="B9633" s="53" t="s">
        <v>3021</v>
      </c>
      <c r="C9633" s="24" t="s">
        <v>3016</v>
      </c>
      <c r="D9633" s="61">
        <v>2.92</v>
      </c>
      <c r="E9633" s="60">
        <v>3.09</v>
      </c>
    </row>
    <row r="9634" spans="1:5" ht="33.75" x14ac:dyDescent="0.25">
      <c r="A9634" s="22">
        <v>100212</v>
      </c>
      <c r="B9634" s="53" t="s">
        <v>3020</v>
      </c>
      <c r="C9634" s="24" t="s">
        <v>3016</v>
      </c>
      <c r="D9634" s="61">
        <v>8.15</v>
      </c>
      <c r="E9634" s="60">
        <v>8.6</v>
      </c>
    </row>
    <row r="9635" spans="1:5" ht="22.5" x14ac:dyDescent="0.25">
      <c r="A9635" s="22">
        <v>100222</v>
      </c>
      <c r="B9635" s="53" t="s">
        <v>3031</v>
      </c>
      <c r="C9635" s="24" t="s">
        <v>3029</v>
      </c>
      <c r="D9635" s="61">
        <v>12.81</v>
      </c>
      <c r="E9635" s="60">
        <v>13.51</v>
      </c>
    </row>
    <row r="9636" spans="1:5" ht="22.5" x14ac:dyDescent="0.25">
      <c r="A9636" s="22">
        <v>100226</v>
      </c>
      <c r="B9636" s="53" t="s">
        <v>3036</v>
      </c>
      <c r="C9636" s="24" t="s">
        <v>3035</v>
      </c>
      <c r="D9636" s="61">
        <v>0.73</v>
      </c>
      <c r="E9636" s="60">
        <v>0.77</v>
      </c>
    </row>
    <row r="9637" spans="1:5" ht="22.5" x14ac:dyDescent="0.25">
      <c r="A9637" s="22">
        <v>100200</v>
      </c>
      <c r="B9637" s="53" t="s">
        <v>3007</v>
      </c>
      <c r="C9637" s="24" t="s">
        <v>3002</v>
      </c>
      <c r="D9637" s="61">
        <v>0.43</v>
      </c>
      <c r="E9637" s="60">
        <v>0.45</v>
      </c>
    </row>
    <row r="9638" spans="1:5" ht="22.5" x14ac:dyDescent="0.25">
      <c r="A9638" s="22">
        <v>100199</v>
      </c>
      <c r="B9638" s="53" t="s">
        <v>3006</v>
      </c>
      <c r="C9638" s="24" t="s">
        <v>3002</v>
      </c>
      <c r="D9638" s="61">
        <v>0.35</v>
      </c>
      <c r="E9638" s="60">
        <v>0.37</v>
      </c>
    </row>
    <row r="9639" spans="1:5" ht="22.5" x14ac:dyDescent="0.25">
      <c r="A9639" s="22">
        <v>100198</v>
      </c>
      <c r="B9639" s="53" t="s">
        <v>3005</v>
      </c>
      <c r="C9639" s="24" t="s">
        <v>3002</v>
      </c>
      <c r="D9639" s="61">
        <v>0.28999999999999998</v>
      </c>
      <c r="E9639" s="60">
        <v>0.31</v>
      </c>
    </row>
    <row r="9640" spans="1:5" ht="22.5" x14ac:dyDescent="0.25">
      <c r="A9640" s="22">
        <v>100283</v>
      </c>
      <c r="B9640" s="53" t="s">
        <v>3094</v>
      </c>
      <c r="C9640" s="24" t="s">
        <v>3029</v>
      </c>
      <c r="D9640" s="61">
        <v>27.08</v>
      </c>
      <c r="E9640" s="60">
        <v>28.58</v>
      </c>
    </row>
    <row r="9641" spans="1:5" ht="22.5" x14ac:dyDescent="0.25">
      <c r="A9641" s="22">
        <v>100227</v>
      </c>
      <c r="B9641" s="53" t="s">
        <v>3037</v>
      </c>
      <c r="C9641" s="24" t="s">
        <v>3035</v>
      </c>
      <c r="D9641" s="61">
        <v>1.08</v>
      </c>
      <c r="E9641" s="60">
        <v>1.1399999999999999</v>
      </c>
    </row>
    <row r="9642" spans="1:5" ht="22.5" x14ac:dyDescent="0.25">
      <c r="A9642" s="22">
        <v>100205</v>
      </c>
      <c r="B9642" s="53" t="s">
        <v>3012</v>
      </c>
      <c r="C9642" s="24" t="s">
        <v>32</v>
      </c>
      <c r="D9642" s="61">
        <v>1569.68</v>
      </c>
      <c r="E9642" s="60">
        <v>1656.43</v>
      </c>
    </row>
    <row r="9643" spans="1:5" ht="22.5" x14ac:dyDescent="0.25">
      <c r="A9643" s="22">
        <v>100206</v>
      </c>
      <c r="B9643" s="53" t="s">
        <v>3013</v>
      </c>
      <c r="C9643" s="24" t="s">
        <v>32</v>
      </c>
      <c r="D9643" s="61">
        <v>1134.6099999999999</v>
      </c>
      <c r="E9643" s="60">
        <v>1197.31</v>
      </c>
    </row>
    <row r="9644" spans="1:5" ht="33.75" x14ac:dyDescent="0.25">
      <c r="A9644" s="22">
        <v>100281</v>
      </c>
      <c r="B9644" s="53" t="s">
        <v>3092</v>
      </c>
      <c r="C9644" s="24" t="s">
        <v>3016</v>
      </c>
      <c r="D9644" s="61">
        <v>4.1100000000000003</v>
      </c>
      <c r="E9644" s="60">
        <v>4.18</v>
      </c>
    </row>
    <row r="9645" spans="1:5" ht="33.75" x14ac:dyDescent="0.25">
      <c r="A9645" s="22">
        <v>100219</v>
      </c>
      <c r="B9645" s="53" t="s">
        <v>3027</v>
      </c>
      <c r="C9645" s="24" t="s">
        <v>3016</v>
      </c>
      <c r="D9645" s="61">
        <v>0.51</v>
      </c>
      <c r="E9645" s="60">
        <v>0.52</v>
      </c>
    </row>
    <row r="9646" spans="1:5" ht="33.75" x14ac:dyDescent="0.25">
      <c r="A9646" s="22">
        <v>100218</v>
      </c>
      <c r="B9646" s="53" t="s">
        <v>3026</v>
      </c>
      <c r="C9646" s="24" t="s">
        <v>3016</v>
      </c>
      <c r="D9646" s="61">
        <v>2.2999999999999998</v>
      </c>
      <c r="E9646" s="60">
        <v>2.34</v>
      </c>
    </row>
    <row r="9647" spans="1:5" ht="33.75" x14ac:dyDescent="0.25">
      <c r="A9647" s="22">
        <v>100217</v>
      </c>
      <c r="B9647" s="53" t="s">
        <v>3025</v>
      </c>
      <c r="C9647" s="24" t="s">
        <v>3016</v>
      </c>
      <c r="D9647" s="61">
        <v>3.35</v>
      </c>
      <c r="E9647" s="60">
        <v>3.41</v>
      </c>
    </row>
    <row r="9648" spans="1:5" ht="33.75" x14ac:dyDescent="0.25">
      <c r="A9648" s="22">
        <v>100224</v>
      </c>
      <c r="B9648" s="53" t="s">
        <v>3033</v>
      </c>
      <c r="C9648" s="24" t="s">
        <v>3029</v>
      </c>
      <c r="D9648" s="61">
        <v>3.35</v>
      </c>
      <c r="E9648" s="60">
        <v>3.41</v>
      </c>
    </row>
    <row r="9649" spans="1:5" ht="22.5" x14ac:dyDescent="0.25">
      <c r="A9649" s="22">
        <v>100228</v>
      </c>
      <c r="B9649" s="53" t="s">
        <v>3038</v>
      </c>
      <c r="C9649" s="24" t="s">
        <v>3035</v>
      </c>
      <c r="D9649" s="61">
        <v>0.33</v>
      </c>
      <c r="E9649" s="60">
        <v>0.33</v>
      </c>
    </row>
    <row r="9650" spans="1:5" ht="22.5" x14ac:dyDescent="0.25">
      <c r="A9650" s="22">
        <v>100204</v>
      </c>
      <c r="B9650" s="53" t="s">
        <v>3011</v>
      </c>
      <c r="C9650" s="24" t="s">
        <v>3002</v>
      </c>
      <c r="D9650" s="61">
        <v>0.12</v>
      </c>
      <c r="E9650" s="60">
        <v>0.12</v>
      </c>
    </row>
    <row r="9651" spans="1:5" ht="22.5" x14ac:dyDescent="0.25">
      <c r="A9651" s="22">
        <v>100284</v>
      </c>
      <c r="B9651" s="53" t="s">
        <v>3095</v>
      </c>
      <c r="C9651" s="24" t="s">
        <v>3029</v>
      </c>
      <c r="D9651" s="61">
        <v>12.02</v>
      </c>
      <c r="E9651" s="60">
        <v>12.22</v>
      </c>
    </row>
    <row r="9652" spans="1:5" ht="45" x14ac:dyDescent="0.25">
      <c r="A9652" s="22">
        <v>100277</v>
      </c>
      <c r="B9652" s="53" t="s">
        <v>3088</v>
      </c>
      <c r="C9652" s="24" t="s">
        <v>3029</v>
      </c>
      <c r="D9652" s="61">
        <v>2.14</v>
      </c>
      <c r="E9652" s="60">
        <v>2.1800000000000002</v>
      </c>
    </row>
    <row r="9653" spans="1:5" ht="22.5" x14ac:dyDescent="0.25">
      <c r="A9653" s="22">
        <v>100278</v>
      </c>
      <c r="B9653" s="53" t="s">
        <v>3089</v>
      </c>
      <c r="C9653" s="24" t="s">
        <v>3016</v>
      </c>
      <c r="D9653" s="61">
        <v>42.82</v>
      </c>
      <c r="E9653" s="60">
        <v>45.18</v>
      </c>
    </row>
    <row r="9654" spans="1:5" ht="33.75" x14ac:dyDescent="0.25">
      <c r="A9654" s="22">
        <v>100268</v>
      </c>
      <c r="B9654" s="53" t="s">
        <v>3079</v>
      </c>
      <c r="C9654" s="24" t="s">
        <v>3016</v>
      </c>
      <c r="D9654" s="61">
        <v>89.49</v>
      </c>
      <c r="E9654" s="60">
        <v>94.44</v>
      </c>
    </row>
    <row r="9655" spans="1:5" ht="22.5" x14ac:dyDescent="0.25">
      <c r="A9655" s="22">
        <v>100285</v>
      </c>
      <c r="B9655" s="53" t="s">
        <v>3096</v>
      </c>
      <c r="C9655" s="24" t="s">
        <v>3047</v>
      </c>
      <c r="D9655" s="61">
        <v>45.05</v>
      </c>
      <c r="E9655" s="60">
        <v>47.54</v>
      </c>
    </row>
    <row r="9656" spans="1:5" ht="33.75" x14ac:dyDescent="0.25">
      <c r="A9656" s="22">
        <v>100209</v>
      </c>
      <c r="B9656" s="53" t="s">
        <v>3017</v>
      </c>
      <c r="C9656" s="24" t="s">
        <v>3016</v>
      </c>
      <c r="D9656" s="61">
        <v>10.38</v>
      </c>
      <c r="E9656" s="60">
        <v>10.95</v>
      </c>
    </row>
    <row r="9657" spans="1:5" ht="33.75" x14ac:dyDescent="0.25">
      <c r="A9657" s="22">
        <v>100208</v>
      </c>
      <c r="B9657" s="53" t="s">
        <v>3015</v>
      </c>
      <c r="C9657" s="24" t="s">
        <v>3016</v>
      </c>
      <c r="D9657" s="61">
        <v>20.76</v>
      </c>
      <c r="E9657" s="60">
        <v>21.91</v>
      </c>
    </row>
    <row r="9658" spans="1:5" ht="33.75" x14ac:dyDescent="0.25">
      <c r="A9658" s="22">
        <v>100256</v>
      </c>
      <c r="B9658" s="53" t="s">
        <v>3067</v>
      </c>
      <c r="C9658" s="24" t="s">
        <v>3047</v>
      </c>
      <c r="D9658" s="61">
        <v>9.51</v>
      </c>
      <c r="E9658" s="60">
        <v>10.039999999999999</v>
      </c>
    </row>
    <row r="9659" spans="1:5" ht="22.5" x14ac:dyDescent="0.25">
      <c r="A9659" s="22">
        <v>100220</v>
      </c>
      <c r="B9659" s="53" t="s">
        <v>3028</v>
      </c>
      <c r="C9659" s="24" t="s">
        <v>3029</v>
      </c>
      <c r="D9659" s="61">
        <v>29.83</v>
      </c>
      <c r="E9659" s="60">
        <v>31.48</v>
      </c>
    </row>
    <row r="9660" spans="1:5" ht="22.5" x14ac:dyDescent="0.25">
      <c r="A9660" s="22">
        <v>100287</v>
      </c>
      <c r="B9660" s="53" t="s">
        <v>5209</v>
      </c>
      <c r="C9660" s="24" t="s">
        <v>3047</v>
      </c>
      <c r="D9660" s="61">
        <v>14.05</v>
      </c>
      <c r="E9660" s="60">
        <v>14.83</v>
      </c>
    </row>
    <row r="9661" spans="1:5" ht="22.5" x14ac:dyDescent="0.25">
      <c r="A9661" s="22">
        <v>100274</v>
      </c>
      <c r="B9661" s="53" t="s">
        <v>3085</v>
      </c>
      <c r="C9661" s="24" t="s">
        <v>3029</v>
      </c>
      <c r="D9661" s="60">
        <v>29.84</v>
      </c>
      <c r="E9661" s="61">
        <v>31.49</v>
      </c>
    </row>
    <row r="9662" spans="1:5" ht="22.5" x14ac:dyDescent="0.25">
      <c r="A9662" s="22">
        <v>100264</v>
      </c>
      <c r="B9662" s="53" t="s">
        <v>3075</v>
      </c>
      <c r="C9662" s="24" t="s">
        <v>3029</v>
      </c>
      <c r="D9662" s="60">
        <v>42.11</v>
      </c>
      <c r="E9662" s="61">
        <v>44.44</v>
      </c>
    </row>
    <row r="9663" spans="1:5" ht="22.5" x14ac:dyDescent="0.25">
      <c r="A9663" s="22">
        <v>100225</v>
      </c>
      <c r="B9663" s="53" t="s">
        <v>3034</v>
      </c>
      <c r="C9663" s="24" t="s">
        <v>3035</v>
      </c>
      <c r="D9663" s="60">
        <v>2.34</v>
      </c>
      <c r="E9663" s="61">
        <v>2.4700000000000002</v>
      </c>
    </row>
    <row r="9664" spans="1:5" ht="22.5" x14ac:dyDescent="0.25">
      <c r="A9664" s="22">
        <v>100266</v>
      </c>
      <c r="B9664" s="53" t="s">
        <v>3077</v>
      </c>
      <c r="C9664" s="24" t="s">
        <v>3016</v>
      </c>
      <c r="D9664" s="60">
        <v>89.49</v>
      </c>
      <c r="E9664" s="61">
        <v>94.44</v>
      </c>
    </row>
    <row r="9665" spans="1:5" ht="33.75" x14ac:dyDescent="0.25">
      <c r="A9665" s="22">
        <v>100257</v>
      </c>
      <c r="B9665" s="53" t="s">
        <v>3068</v>
      </c>
      <c r="C9665" s="24" t="s">
        <v>3047</v>
      </c>
      <c r="D9665" s="60">
        <v>5.71</v>
      </c>
      <c r="E9665" s="61">
        <v>6.02</v>
      </c>
    </row>
    <row r="9666" spans="1:5" ht="22.5" x14ac:dyDescent="0.25">
      <c r="A9666" s="22">
        <v>100197</v>
      </c>
      <c r="B9666" s="53" t="s">
        <v>3004</v>
      </c>
      <c r="C9666" s="24" t="s">
        <v>3002</v>
      </c>
      <c r="D9666" s="60">
        <v>2.1</v>
      </c>
      <c r="E9666" s="61">
        <v>2.2200000000000002</v>
      </c>
    </row>
    <row r="9667" spans="1:5" ht="22.5" x14ac:dyDescent="0.25">
      <c r="A9667" s="22">
        <v>100196</v>
      </c>
      <c r="B9667" s="53" t="s">
        <v>3003</v>
      </c>
      <c r="C9667" s="24" t="s">
        <v>3002</v>
      </c>
      <c r="D9667" s="60">
        <v>1.4</v>
      </c>
      <c r="E9667" s="61">
        <v>1.48</v>
      </c>
    </row>
    <row r="9668" spans="1:5" ht="22.5" x14ac:dyDescent="0.25">
      <c r="A9668" s="22">
        <v>100195</v>
      </c>
      <c r="B9668" s="53" t="s">
        <v>3001</v>
      </c>
      <c r="C9668" s="24" t="s">
        <v>3002</v>
      </c>
      <c r="D9668" s="60">
        <v>0.84</v>
      </c>
      <c r="E9668" s="61">
        <v>0.88</v>
      </c>
    </row>
    <row r="9669" spans="1:5" ht="22.5" x14ac:dyDescent="0.25">
      <c r="A9669" s="22">
        <v>100273</v>
      </c>
      <c r="B9669" s="53" t="s">
        <v>3084</v>
      </c>
      <c r="C9669" s="24" t="s">
        <v>3002</v>
      </c>
      <c r="D9669" s="60">
        <v>3.5</v>
      </c>
      <c r="E9669" s="61">
        <v>3.69</v>
      </c>
    </row>
    <row r="9670" spans="1:5" ht="22.5" x14ac:dyDescent="0.25">
      <c r="A9670" s="22">
        <v>100282</v>
      </c>
      <c r="B9670" s="53" t="s">
        <v>3093</v>
      </c>
      <c r="C9670" s="24" t="s">
        <v>3029</v>
      </c>
      <c r="D9670" s="60">
        <v>167.67</v>
      </c>
      <c r="E9670" s="61">
        <v>176.94</v>
      </c>
    </row>
    <row r="9671" spans="1:5" ht="33.75" x14ac:dyDescent="0.25">
      <c r="A9671" s="22">
        <v>100276</v>
      </c>
      <c r="B9671" s="53" t="s">
        <v>3087</v>
      </c>
      <c r="C9671" s="24" t="s">
        <v>3029</v>
      </c>
      <c r="D9671" s="60">
        <v>35.21</v>
      </c>
      <c r="E9671" s="61">
        <v>37.159999999999997</v>
      </c>
    </row>
    <row r="9672" spans="1:5" ht="22.5" x14ac:dyDescent="0.25">
      <c r="A9672" s="22">
        <v>100275</v>
      </c>
      <c r="B9672" s="53" t="s">
        <v>3086</v>
      </c>
      <c r="C9672" s="24" t="s">
        <v>3029</v>
      </c>
      <c r="D9672" s="60">
        <v>19.29</v>
      </c>
      <c r="E9672" s="61">
        <v>20.36</v>
      </c>
    </row>
    <row r="9673" spans="1:5" ht="45" x14ac:dyDescent="0.25">
      <c r="A9673" s="22">
        <v>100254</v>
      </c>
      <c r="B9673" s="53" t="s">
        <v>3065</v>
      </c>
      <c r="C9673" s="24" t="s">
        <v>3047</v>
      </c>
      <c r="D9673" s="60">
        <v>42.17</v>
      </c>
      <c r="E9673" s="61">
        <v>44.5</v>
      </c>
    </row>
    <row r="9674" spans="1:5" ht="33.75" x14ac:dyDescent="0.25">
      <c r="A9674" s="22">
        <v>100250</v>
      </c>
      <c r="B9674" s="53" t="s">
        <v>3061</v>
      </c>
      <c r="C9674" s="24" t="s">
        <v>3047</v>
      </c>
      <c r="D9674" s="60">
        <v>4.75</v>
      </c>
      <c r="E9674" s="61">
        <v>5.01</v>
      </c>
    </row>
    <row r="9675" spans="1:5" ht="33.75" x14ac:dyDescent="0.25">
      <c r="A9675" s="22">
        <v>100251</v>
      </c>
      <c r="B9675" s="53" t="s">
        <v>3062</v>
      </c>
      <c r="C9675" s="24" t="s">
        <v>3047</v>
      </c>
      <c r="D9675" s="60">
        <v>14.05</v>
      </c>
      <c r="E9675" s="61">
        <v>14.83</v>
      </c>
    </row>
    <row r="9676" spans="1:5" ht="33.75" x14ac:dyDescent="0.25">
      <c r="A9676" s="22">
        <v>100252</v>
      </c>
      <c r="B9676" s="53" t="s">
        <v>3063</v>
      </c>
      <c r="C9676" s="24" t="s">
        <v>3047</v>
      </c>
      <c r="D9676" s="60">
        <v>21.08</v>
      </c>
      <c r="E9676" s="61">
        <v>22.25</v>
      </c>
    </row>
    <row r="9677" spans="1:5" ht="33.75" x14ac:dyDescent="0.25">
      <c r="A9677" s="22">
        <v>100253</v>
      </c>
      <c r="B9677" s="53" t="s">
        <v>3064</v>
      </c>
      <c r="C9677" s="24" t="s">
        <v>3047</v>
      </c>
      <c r="D9677" s="60">
        <v>28.11</v>
      </c>
      <c r="E9677" s="61">
        <v>29.67</v>
      </c>
    </row>
    <row r="9678" spans="1:5" ht="33.75" x14ac:dyDescent="0.25">
      <c r="A9678" s="22">
        <v>100249</v>
      </c>
      <c r="B9678" s="53" t="s">
        <v>3060</v>
      </c>
      <c r="C9678" s="24" t="s">
        <v>3047</v>
      </c>
      <c r="D9678" s="60">
        <v>2.85</v>
      </c>
      <c r="E9678" s="61">
        <v>3.01</v>
      </c>
    </row>
    <row r="9679" spans="1:5" ht="33.75" x14ac:dyDescent="0.25">
      <c r="A9679" s="22">
        <v>100244</v>
      </c>
      <c r="B9679" s="53" t="s">
        <v>3055</v>
      </c>
      <c r="C9679" s="24" t="s">
        <v>3047</v>
      </c>
      <c r="D9679" s="60">
        <v>4.28</v>
      </c>
      <c r="E9679" s="61">
        <v>4.51</v>
      </c>
    </row>
    <row r="9680" spans="1:5" ht="33.75" x14ac:dyDescent="0.25">
      <c r="A9680" s="22">
        <v>100245</v>
      </c>
      <c r="B9680" s="53" t="s">
        <v>3056</v>
      </c>
      <c r="C9680" s="24" t="s">
        <v>3047</v>
      </c>
      <c r="D9680" s="60">
        <v>8.56</v>
      </c>
      <c r="E9680" s="61">
        <v>9.0299999999999994</v>
      </c>
    </row>
    <row r="9681" spans="1:5" ht="33.75" x14ac:dyDescent="0.25">
      <c r="A9681" s="22">
        <v>100243</v>
      </c>
      <c r="B9681" s="53" t="s">
        <v>3054</v>
      </c>
      <c r="C9681" s="24" t="s">
        <v>3047</v>
      </c>
      <c r="D9681" s="60">
        <v>3.42</v>
      </c>
      <c r="E9681" s="61">
        <v>3.61</v>
      </c>
    </row>
    <row r="9682" spans="1:5" ht="33.75" x14ac:dyDescent="0.25">
      <c r="A9682" s="22">
        <v>100239</v>
      </c>
      <c r="B9682" s="53" t="s">
        <v>3050</v>
      </c>
      <c r="C9682" s="24" t="s">
        <v>3047</v>
      </c>
      <c r="D9682" s="60">
        <v>7.13</v>
      </c>
      <c r="E9682" s="61">
        <v>7.53</v>
      </c>
    </row>
    <row r="9683" spans="1:5" ht="33.75" x14ac:dyDescent="0.25">
      <c r="A9683" s="22">
        <v>100238</v>
      </c>
      <c r="B9683" s="53" t="s">
        <v>3049</v>
      </c>
      <c r="C9683" s="24" t="s">
        <v>3047</v>
      </c>
      <c r="D9683" s="60">
        <v>5.71</v>
      </c>
      <c r="E9683" s="61">
        <v>6.02</v>
      </c>
    </row>
    <row r="9684" spans="1:5" ht="33.75" x14ac:dyDescent="0.25">
      <c r="A9684" s="22">
        <v>100241</v>
      </c>
      <c r="B9684" s="53" t="s">
        <v>3052</v>
      </c>
      <c r="C9684" s="24" t="s">
        <v>3047</v>
      </c>
      <c r="D9684" s="60">
        <v>7.13</v>
      </c>
      <c r="E9684" s="61">
        <v>7.53</v>
      </c>
    </row>
    <row r="9685" spans="1:5" ht="33.75" x14ac:dyDescent="0.25">
      <c r="A9685" s="22">
        <v>100242</v>
      </c>
      <c r="B9685" s="53" t="s">
        <v>3053</v>
      </c>
      <c r="C9685" s="24" t="s">
        <v>3047</v>
      </c>
      <c r="D9685" s="60">
        <v>21.08</v>
      </c>
      <c r="E9685" s="61">
        <v>22.25</v>
      </c>
    </row>
    <row r="9686" spans="1:5" ht="33.75" x14ac:dyDescent="0.25">
      <c r="A9686" s="22">
        <v>100240</v>
      </c>
      <c r="B9686" s="53" t="s">
        <v>3051</v>
      </c>
      <c r="C9686" s="24" t="s">
        <v>3047</v>
      </c>
      <c r="D9686" s="60">
        <v>4.28</v>
      </c>
      <c r="E9686" s="61">
        <v>4.51</v>
      </c>
    </row>
    <row r="9687" spans="1:5" ht="33.75" x14ac:dyDescent="0.25">
      <c r="A9687" s="22">
        <v>100237</v>
      </c>
      <c r="B9687" s="53" t="s">
        <v>3048</v>
      </c>
      <c r="C9687" s="24" t="s">
        <v>3047</v>
      </c>
      <c r="D9687" s="60">
        <v>3.56</v>
      </c>
      <c r="E9687" s="61">
        <v>3.76</v>
      </c>
    </row>
    <row r="9688" spans="1:5" ht="33.75" x14ac:dyDescent="0.25">
      <c r="A9688" s="22">
        <v>100236</v>
      </c>
      <c r="B9688" s="53" t="s">
        <v>3046</v>
      </c>
      <c r="C9688" s="24" t="s">
        <v>3047</v>
      </c>
      <c r="D9688" s="60">
        <v>2.97</v>
      </c>
      <c r="E9688" s="61">
        <v>3.14</v>
      </c>
    </row>
    <row r="9689" spans="1:5" ht="45" x14ac:dyDescent="0.25">
      <c r="A9689" s="22">
        <v>100248</v>
      </c>
      <c r="B9689" s="53" t="s">
        <v>3059</v>
      </c>
      <c r="C9689" s="24" t="s">
        <v>3047</v>
      </c>
      <c r="D9689" s="60">
        <v>14.05</v>
      </c>
      <c r="E9689" s="61">
        <v>14.83</v>
      </c>
    </row>
    <row r="9690" spans="1:5" ht="45" x14ac:dyDescent="0.25">
      <c r="A9690" s="22">
        <v>100247</v>
      </c>
      <c r="B9690" s="53" t="s">
        <v>3058</v>
      </c>
      <c r="C9690" s="24" t="s">
        <v>3047</v>
      </c>
      <c r="D9690" s="60">
        <v>3.56</v>
      </c>
      <c r="E9690" s="61">
        <v>3.76</v>
      </c>
    </row>
    <row r="9691" spans="1:5" ht="45" x14ac:dyDescent="0.25">
      <c r="A9691" s="22">
        <v>100246</v>
      </c>
      <c r="B9691" s="53" t="s">
        <v>3057</v>
      </c>
      <c r="C9691" s="24" t="s">
        <v>3047</v>
      </c>
      <c r="D9691" s="60">
        <v>2.85</v>
      </c>
      <c r="E9691" s="61">
        <v>3.01</v>
      </c>
    </row>
    <row r="9692" spans="1:5" ht="33.75" x14ac:dyDescent="0.25">
      <c r="A9692" s="22">
        <v>100255</v>
      </c>
      <c r="B9692" s="53" t="s">
        <v>3066</v>
      </c>
      <c r="C9692" s="24" t="s">
        <v>3047</v>
      </c>
      <c r="D9692" s="60">
        <v>14.27</v>
      </c>
      <c r="E9692" s="61">
        <v>15.06</v>
      </c>
    </row>
    <row r="9693" spans="1:5" ht="33.75" x14ac:dyDescent="0.25">
      <c r="A9693" s="22">
        <v>100263</v>
      </c>
      <c r="B9693" s="53" t="s">
        <v>3074</v>
      </c>
      <c r="C9693" s="24" t="s">
        <v>3002</v>
      </c>
      <c r="D9693" s="60">
        <v>2.31</v>
      </c>
      <c r="E9693" s="61">
        <v>2.44</v>
      </c>
    </row>
    <row r="9694" spans="1:5" ht="22.5" x14ac:dyDescent="0.25">
      <c r="A9694" s="22">
        <v>100260</v>
      </c>
      <c r="B9694" s="53" t="s">
        <v>3071</v>
      </c>
      <c r="C9694" s="24" t="s">
        <v>3002</v>
      </c>
      <c r="D9694" s="60">
        <v>9.26</v>
      </c>
      <c r="E9694" s="61">
        <v>9.7799999999999994</v>
      </c>
    </row>
    <row r="9695" spans="1:5" ht="22.5" x14ac:dyDescent="0.25">
      <c r="A9695" s="22">
        <v>100261</v>
      </c>
      <c r="B9695" s="53" t="s">
        <v>3072</v>
      </c>
      <c r="C9695" s="24" t="s">
        <v>3002</v>
      </c>
      <c r="D9695" s="60">
        <v>5.82</v>
      </c>
      <c r="E9695" s="61">
        <v>6.14</v>
      </c>
    </row>
    <row r="9696" spans="1:5" ht="22.5" x14ac:dyDescent="0.25">
      <c r="A9696" s="22">
        <v>100262</v>
      </c>
      <c r="B9696" s="53" t="s">
        <v>3073</v>
      </c>
      <c r="C9696" s="24" t="s">
        <v>3002</v>
      </c>
      <c r="D9696" s="60">
        <v>3.61</v>
      </c>
      <c r="E9696" s="61">
        <v>3.81</v>
      </c>
    </row>
    <row r="9697" spans="1:5" ht="22.5" x14ac:dyDescent="0.25">
      <c r="A9697" s="22">
        <v>100271</v>
      </c>
      <c r="B9697" s="53" t="s">
        <v>3082</v>
      </c>
      <c r="C9697" s="24" t="s">
        <v>3029</v>
      </c>
      <c r="D9697" s="60">
        <v>67.12</v>
      </c>
      <c r="E9697" s="61">
        <v>70.83</v>
      </c>
    </row>
    <row r="9698" spans="1:5" ht="22.5" x14ac:dyDescent="0.25">
      <c r="A9698" s="22">
        <v>100258</v>
      </c>
      <c r="B9698" s="53" t="s">
        <v>3069</v>
      </c>
      <c r="C9698" s="24" t="s">
        <v>3047</v>
      </c>
      <c r="D9698" s="60">
        <v>14.27</v>
      </c>
      <c r="E9698" s="61">
        <v>15.06</v>
      </c>
    </row>
    <row r="9699" spans="1:5" ht="22.5" x14ac:dyDescent="0.25">
      <c r="A9699" s="22">
        <v>100259</v>
      </c>
      <c r="B9699" s="53" t="s">
        <v>3070</v>
      </c>
      <c r="C9699" s="24" t="s">
        <v>3047</v>
      </c>
      <c r="D9699" s="60">
        <v>28.11</v>
      </c>
      <c r="E9699" s="61">
        <v>29.67</v>
      </c>
    </row>
    <row r="9700" spans="1:5" ht="22.5" x14ac:dyDescent="0.25">
      <c r="A9700" s="22">
        <v>100279</v>
      </c>
      <c r="B9700" s="53" t="s">
        <v>3090</v>
      </c>
      <c r="C9700" s="24" t="s">
        <v>28</v>
      </c>
      <c r="D9700" s="60">
        <v>0.82</v>
      </c>
      <c r="E9700" s="61">
        <v>0.87</v>
      </c>
    </row>
    <row r="9701" spans="1:5" ht="33.75" x14ac:dyDescent="0.25">
      <c r="A9701" s="22">
        <v>100233</v>
      </c>
      <c r="B9701" s="53" t="s">
        <v>3043</v>
      </c>
      <c r="C9701" s="24" t="s">
        <v>28</v>
      </c>
      <c r="D9701" s="60">
        <v>0.19</v>
      </c>
      <c r="E9701" s="61">
        <v>0.2</v>
      </c>
    </row>
    <row r="9702" spans="1:5" ht="33.75" x14ac:dyDescent="0.25">
      <c r="A9702" s="22">
        <v>100232</v>
      </c>
      <c r="B9702" s="53" t="s">
        <v>3042</v>
      </c>
      <c r="C9702" s="24" t="s">
        <v>28</v>
      </c>
      <c r="D9702" s="60">
        <v>0.39</v>
      </c>
      <c r="E9702" s="61">
        <v>0.41</v>
      </c>
    </row>
    <row r="9703" spans="1:5" ht="22.5" x14ac:dyDescent="0.25">
      <c r="A9703" s="22">
        <v>100234</v>
      </c>
      <c r="B9703" s="53" t="s">
        <v>3044</v>
      </c>
      <c r="C9703" s="24" t="s">
        <v>19</v>
      </c>
      <c r="D9703" s="60">
        <v>0.59</v>
      </c>
      <c r="E9703" s="61">
        <v>0.62</v>
      </c>
    </row>
    <row r="9704" spans="1:5" ht="22.5" x14ac:dyDescent="0.25">
      <c r="A9704" s="22">
        <v>100265</v>
      </c>
      <c r="B9704" s="53" t="s">
        <v>3076</v>
      </c>
      <c r="C9704" s="24" t="s">
        <v>19</v>
      </c>
      <c r="D9704" s="60">
        <v>0.88</v>
      </c>
      <c r="E9704" s="61">
        <v>0.93</v>
      </c>
    </row>
    <row r="9705" spans="1:5" ht="22.5" x14ac:dyDescent="0.25">
      <c r="A9705" s="22">
        <v>100235</v>
      </c>
      <c r="B9705" s="53" t="s">
        <v>3045</v>
      </c>
      <c r="C9705" s="24" t="s">
        <v>88</v>
      </c>
      <c r="D9705" s="60">
        <v>0.04</v>
      </c>
      <c r="E9705" s="61">
        <v>0.04</v>
      </c>
    </row>
    <row r="9706" spans="1:5" ht="22.5" x14ac:dyDescent="0.25">
      <c r="A9706" s="22">
        <v>100267</v>
      </c>
      <c r="B9706" s="53" t="s">
        <v>3078</v>
      </c>
      <c r="C9706" s="24" t="s">
        <v>28</v>
      </c>
      <c r="D9706" s="60">
        <v>1.77</v>
      </c>
      <c r="E9706" s="61">
        <v>1.87</v>
      </c>
    </row>
    <row r="9707" spans="1:5" ht="22.5" x14ac:dyDescent="0.25">
      <c r="A9707" s="22">
        <v>100231</v>
      </c>
      <c r="B9707" s="53" t="s">
        <v>3041</v>
      </c>
      <c r="C9707" s="24" t="s">
        <v>87</v>
      </c>
      <c r="D9707" s="60">
        <v>0.04</v>
      </c>
      <c r="E9707" s="61">
        <v>0.04</v>
      </c>
    </row>
    <row r="9708" spans="1:5" ht="22.5" x14ac:dyDescent="0.25">
      <c r="A9708" s="22">
        <v>100230</v>
      </c>
      <c r="B9708" s="53" t="s">
        <v>3040</v>
      </c>
      <c r="C9708" s="24" t="s">
        <v>87</v>
      </c>
      <c r="D9708" s="60">
        <v>0.02</v>
      </c>
      <c r="E9708" s="61">
        <v>0.02</v>
      </c>
    </row>
    <row r="9709" spans="1:5" ht="22.5" x14ac:dyDescent="0.25">
      <c r="A9709" s="22">
        <v>100229</v>
      </c>
      <c r="B9709" s="53" t="s">
        <v>3039</v>
      </c>
      <c r="C9709" s="24" t="s">
        <v>87</v>
      </c>
      <c r="D9709" s="60">
        <v>0.01</v>
      </c>
      <c r="E9709" s="61">
        <v>0.01</v>
      </c>
    </row>
    <row r="9710" spans="1:5" ht="22.5" x14ac:dyDescent="0.25">
      <c r="A9710" s="22">
        <v>100272</v>
      </c>
      <c r="B9710" s="53" t="s">
        <v>3083</v>
      </c>
      <c r="C9710" s="24" t="s">
        <v>19</v>
      </c>
      <c r="D9710" s="60">
        <v>1.33</v>
      </c>
      <c r="E9710" s="61">
        <v>1.4</v>
      </c>
    </row>
    <row r="9711" spans="1:5" ht="33.75" x14ac:dyDescent="0.25">
      <c r="A9711" s="22">
        <v>100269</v>
      </c>
      <c r="B9711" s="53" t="s">
        <v>3080</v>
      </c>
      <c r="C9711" s="24" t="s">
        <v>28</v>
      </c>
      <c r="D9711" s="60">
        <v>1.77</v>
      </c>
      <c r="E9711" s="61">
        <v>1.87</v>
      </c>
    </row>
    <row r="9712" spans="1:5" ht="22.5" x14ac:dyDescent="0.25">
      <c r="A9712" s="22">
        <v>100986</v>
      </c>
      <c r="B9712" s="53" t="s">
        <v>3163</v>
      </c>
      <c r="C9712" s="24" t="s">
        <v>29</v>
      </c>
      <c r="D9712" s="60">
        <v>9.1199999999999992</v>
      </c>
      <c r="E9712" s="61">
        <v>9.1999999999999993</v>
      </c>
    </row>
    <row r="9713" spans="1:5" ht="22.5" x14ac:dyDescent="0.25">
      <c r="A9713" s="22">
        <v>101002</v>
      </c>
      <c r="B9713" s="53" t="s">
        <v>3175</v>
      </c>
      <c r="C9713" s="24" t="s">
        <v>33</v>
      </c>
      <c r="D9713" s="60">
        <v>6.06</v>
      </c>
      <c r="E9713" s="61">
        <v>6.12</v>
      </c>
    </row>
    <row r="9714" spans="1:5" ht="22.5" x14ac:dyDescent="0.25">
      <c r="A9714" s="22">
        <v>100987</v>
      </c>
      <c r="B9714" s="53" t="s">
        <v>3164</v>
      </c>
      <c r="C9714" s="24" t="s">
        <v>29</v>
      </c>
      <c r="D9714" s="60">
        <v>10.56</v>
      </c>
      <c r="E9714" s="61">
        <v>10.63</v>
      </c>
    </row>
    <row r="9715" spans="1:5" ht="22.5" x14ac:dyDescent="0.25">
      <c r="A9715" s="22">
        <v>101003</v>
      </c>
      <c r="B9715" s="53" t="s">
        <v>3176</v>
      </c>
      <c r="C9715" s="24" t="s">
        <v>33</v>
      </c>
      <c r="D9715" s="60">
        <v>7.03</v>
      </c>
      <c r="E9715" s="61">
        <v>7.08</v>
      </c>
    </row>
    <row r="9716" spans="1:5" ht="22.5" x14ac:dyDescent="0.25">
      <c r="A9716" s="22">
        <v>100988</v>
      </c>
      <c r="B9716" s="53" t="s">
        <v>3165</v>
      </c>
      <c r="C9716" s="24" t="s">
        <v>29</v>
      </c>
      <c r="D9716" s="60">
        <v>11.19</v>
      </c>
      <c r="E9716" s="61">
        <v>11.27</v>
      </c>
    </row>
    <row r="9717" spans="1:5" ht="22.5" x14ac:dyDescent="0.25">
      <c r="A9717" s="22">
        <v>101004</v>
      </c>
      <c r="B9717" s="53" t="s">
        <v>3177</v>
      </c>
      <c r="C9717" s="24" t="s">
        <v>33</v>
      </c>
      <c r="D9717" s="60">
        <v>7.46</v>
      </c>
      <c r="E9717" s="61">
        <v>7.5</v>
      </c>
    </row>
    <row r="9718" spans="1:5" ht="22.5" x14ac:dyDescent="0.25">
      <c r="A9718" s="22">
        <v>100985</v>
      </c>
      <c r="B9718" s="53" t="s">
        <v>3162</v>
      </c>
      <c r="C9718" s="24" t="s">
        <v>29</v>
      </c>
      <c r="D9718" s="60">
        <v>7.55</v>
      </c>
      <c r="E9718" s="61">
        <v>7.64</v>
      </c>
    </row>
    <row r="9719" spans="1:5" ht="22.5" x14ac:dyDescent="0.25">
      <c r="A9719" s="22">
        <v>101001</v>
      </c>
      <c r="B9719" s="53" t="s">
        <v>3174</v>
      </c>
      <c r="C9719" s="24" t="s">
        <v>33</v>
      </c>
      <c r="D9719" s="60">
        <v>5.03</v>
      </c>
      <c r="E9719" s="61">
        <v>5.09</v>
      </c>
    </row>
    <row r="9720" spans="1:5" x14ac:dyDescent="0.25">
      <c r="A9720" s="22">
        <v>101008</v>
      </c>
      <c r="B9720" s="53" t="s">
        <v>3181</v>
      </c>
      <c r="C9720" s="24" t="s">
        <v>29</v>
      </c>
      <c r="D9720" s="60">
        <v>5.56</v>
      </c>
      <c r="E9720" s="61">
        <v>5.6</v>
      </c>
    </row>
    <row r="9721" spans="1:5" x14ac:dyDescent="0.25">
      <c r="A9721" s="22">
        <v>101007</v>
      </c>
      <c r="B9721" s="53" t="s">
        <v>3180</v>
      </c>
      <c r="C9721" s="24" t="s">
        <v>29</v>
      </c>
      <c r="D9721" s="60">
        <v>5.47</v>
      </c>
      <c r="E9721" s="61">
        <v>5.52</v>
      </c>
    </row>
    <row r="9722" spans="1:5" ht="45" x14ac:dyDescent="0.25">
      <c r="A9722" s="22">
        <v>100982</v>
      </c>
      <c r="B9722" s="53" t="s">
        <v>12905</v>
      </c>
      <c r="C9722" s="24" t="s">
        <v>29</v>
      </c>
      <c r="D9722" s="60">
        <v>9.02</v>
      </c>
      <c r="E9722" s="61">
        <v>9.1</v>
      </c>
    </row>
    <row r="9723" spans="1:5" ht="45" x14ac:dyDescent="0.25">
      <c r="A9723" s="22">
        <v>100998</v>
      </c>
      <c r="B9723" s="53" t="s">
        <v>12906</v>
      </c>
      <c r="C9723" s="24" t="s">
        <v>33</v>
      </c>
      <c r="D9723" s="60">
        <v>6</v>
      </c>
      <c r="E9723" s="61">
        <v>6.08</v>
      </c>
    </row>
    <row r="9724" spans="1:5" ht="45" x14ac:dyDescent="0.25">
      <c r="A9724" s="22">
        <v>100983</v>
      </c>
      <c r="B9724" s="53" t="s">
        <v>12907</v>
      </c>
      <c r="C9724" s="24" t="s">
        <v>29</v>
      </c>
      <c r="D9724" s="60">
        <v>9.1</v>
      </c>
      <c r="E9724" s="61">
        <v>9.18</v>
      </c>
    </row>
    <row r="9725" spans="1:5" ht="45" x14ac:dyDescent="0.25">
      <c r="A9725" s="22">
        <v>100999</v>
      </c>
      <c r="B9725" s="53" t="s">
        <v>12908</v>
      </c>
      <c r="C9725" s="24" t="s">
        <v>33</v>
      </c>
      <c r="D9725" s="60">
        <v>6.09</v>
      </c>
      <c r="E9725" s="61">
        <v>6.14</v>
      </c>
    </row>
    <row r="9726" spans="1:5" ht="45" x14ac:dyDescent="0.25">
      <c r="A9726" s="22">
        <v>100984</v>
      </c>
      <c r="B9726" s="53" t="s">
        <v>12909</v>
      </c>
      <c r="C9726" s="24" t="s">
        <v>29</v>
      </c>
      <c r="D9726" s="60">
        <v>8.93</v>
      </c>
      <c r="E9726" s="61">
        <v>8.98</v>
      </c>
    </row>
    <row r="9727" spans="1:5" ht="45" x14ac:dyDescent="0.25">
      <c r="A9727" s="22">
        <v>101000</v>
      </c>
      <c r="B9727" s="53" t="s">
        <v>12910</v>
      </c>
      <c r="C9727" s="24" t="s">
        <v>33</v>
      </c>
      <c r="D9727" s="60">
        <v>5.95</v>
      </c>
      <c r="E9727" s="61">
        <v>5.99</v>
      </c>
    </row>
    <row r="9728" spans="1:5" ht="45" x14ac:dyDescent="0.25">
      <c r="A9728" s="22">
        <v>100981</v>
      </c>
      <c r="B9728" s="53" t="s">
        <v>12911</v>
      </c>
      <c r="C9728" s="24" t="s">
        <v>29</v>
      </c>
      <c r="D9728" s="60">
        <v>9.36</v>
      </c>
      <c r="E9728" s="61">
        <v>9.4700000000000006</v>
      </c>
    </row>
    <row r="9729" spans="1:5" ht="45" x14ac:dyDescent="0.25">
      <c r="A9729" s="22">
        <v>100997</v>
      </c>
      <c r="B9729" s="53" t="s">
        <v>12912</v>
      </c>
      <c r="C9729" s="24" t="s">
        <v>33</v>
      </c>
      <c r="D9729" s="60">
        <v>6.24</v>
      </c>
      <c r="E9729" s="61">
        <v>6.32</v>
      </c>
    </row>
    <row r="9730" spans="1:5" ht="22.5" x14ac:dyDescent="0.25">
      <c r="A9730" s="22">
        <v>101010</v>
      </c>
      <c r="B9730" s="53" t="s">
        <v>3183</v>
      </c>
      <c r="C9730" s="24" t="s">
        <v>33</v>
      </c>
      <c r="D9730" s="60">
        <v>27.43</v>
      </c>
      <c r="E9730" s="61">
        <v>27.67</v>
      </c>
    </row>
    <row r="9731" spans="1:5" ht="33.75" x14ac:dyDescent="0.25">
      <c r="A9731" s="22">
        <v>101009</v>
      </c>
      <c r="B9731" s="53" t="s">
        <v>3182</v>
      </c>
      <c r="C9731" s="24" t="s">
        <v>33</v>
      </c>
      <c r="D9731" s="60">
        <v>43.56</v>
      </c>
      <c r="E9731" s="61">
        <v>43.94</v>
      </c>
    </row>
    <row r="9732" spans="1:5" ht="45" x14ac:dyDescent="0.25">
      <c r="A9732" s="22">
        <v>100978</v>
      </c>
      <c r="B9732" s="53" t="s">
        <v>3159</v>
      </c>
      <c r="C9732" s="24" t="s">
        <v>29</v>
      </c>
      <c r="D9732" s="60">
        <v>6.99</v>
      </c>
      <c r="E9732" s="61">
        <v>7.06</v>
      </c>
    </row>
    <row r="9733" spans="1:5" ht="45" x14ac:dyDescent="0.25">
      <c r="A9733" s="22">
        <v>100994</v>
      </c>
      <c r="B9733" s="53" t="s">
        <v>3171</v>
      </c>
      <c r="C9733" s="24" t="s">
        <v>33</v>
      </c>
      <c r="D9733" s="60">
        <v>4.6500000000000004</v>
      </c>
      <c r="E9733" s="61">
        <v>4.68</v>
      </c>
    </row>
    <row r="9734" spans="1:5" ht="45" x14ac:dyDescent="0.25">
      <c r="A9734" s="22">
        <v>100974</v>
      </c>
      <c r="B9734" s="53" t="s">
        <v>30</v>
      </c>
      <c r="C9734" s="24" t="s">
        <v>29</v>
      </c>
      <c r="D9734" s="60">
        <v>8.4700000000000006</v>
      </c>
      <c r="E9734" s="61">
        <v>8.5500000000000007</v>
      </c>
    </row>
    <row r="9735" spans="1:5" ht="45" x14ac:dyDescent="0.25">
      <c r="A9735" s="22">
        <v>100990</v>
      </c>
      <c r="B9735" s="53" t="s">
        <v>3167</v>
      </c>
      <c r="C9735" s="24" t="s">
        <v>33</v>
      </c>
      <c r="D9735" s="60">
        <v>5.64</v>
      </c>
      <c r="E9735" s="61">
        <v>5.71</v>
      </c>
    </row>
    <row r="9736" spans="1:5" ht="45" x14ac:dyDescent="0.25">
      <c r="A9736" s="22">
        <v>100979</v>
      </c>
      <c r="B9736" s="53" t="s">
        <v>3160</v>
      </c>
      <c r="C9736" s="24" t="s">
        <v>29</v>
      </c>
      <c r="D9736" s="60">
        <v>6.74</v>
      </c>
      <c r="E9736" s="61">
        <v>6.8</v>
      </c>
    </row>
    <row r="9737" spans="1:5" ht="45" x14ac:dyDescent="0.25">
      <c r="A9737" s="22">
        <v>100995</v>
      </c>
      <c r="B9737" s="53" t="s">
        <v>3172</v>
      </c>
      <c r="C9737" s="24" t="s">
        <v>33</v>
      </c>
      <c r="D9737" s="60">
        <v>4.5</v>
      </c>
      <c r="E9737" s="61">
        <v>4.54</v>
      </c>
    </row>
    <row r="9738" spans="1:5" ht="45" x14ac:dyDescent="0.25">
      <c r="A9738" s="22">
        <v>100975</v>
      </c>
      <c r="B9738" s="53" t="s">
        <v>3149</v>
      </c>
      <c r="C9738" s="24" t="s">
        <v>29</v>
      </c>
      <c r="D9738" s="60">
        <v>8.59</v>
      </c>
      <c r="E9738" s="61">
        <v>8.66</v>
      </c>
    </row>
    <row r="9739" spans="1:5" ht="45.75" thickBot="1" x14ac:dyDescent="0.3">
      <c r="A9739" s="22">
        <v>100991</v>
      </c>
      <c r="B9739" s="53" t="s">
        <v>3168</v>
      </c>
      <c r="C9739" s="24" t="s">
        <v>33</v>
      </c>
      <c r="D9739" s="60">
        <v>5.75</v>
      </c>
      <c r="E9739" s="61">
        <v>5.8</v>
      </c>
    </row>
    <row r="9740" spans="1:5" ht="13.5" customHeight="1" thickBot="1" x14ac:dyDescent="0.3">
      <c r="A9740" s="76">
        <v>100980</v>
      </c>
      <c r="B9740" s="77" t="s">
        <v>3161</v>
      </c>
      <c r="C9740" s="77" t="s">
        <v>29</v>
      </c>
      <c r="D9740" s="77">
        <v>6.39</v>
      </c>
      <c r="E9740" s="78">
        <v>6.45</v>
      </c>
    </row>
    <row r="9741" spans="1:5" x14ac:dyDescent="0.2">
      <c r="A9741" s="37">
        <v>100996</v>
      </c>
      <c r="B9741" s="37" t="s">
        <v>3173</v>
      </c>
      <c r="C9741" s="37" t="s">
        <v>33</v>
      </c>
      <c r="D9741" s="41">
        <v>4.26</v>
      </c>
      <c r="E9741" s="42">
        <v>4.28</v>
      </c>
    </row>
    <row r="9742" spans="1:5" x14ac:dyDescent="0.2">
      <c r="A9742" s="38">
        <v>100976</v>
      </c>
      <c r="B9742" s="38" t="s">
        <v>3157</v>
      </c>
      <c r="C9742" s="38" t="s">
        <v>29</v>
      </c>
      <c r="D9742" s="43">
        <v>8.43</v>
      </c>
      <c r="E9742" s="44">
        <v>8.48</v>
      </c>
    </row>
    <row r="9743" spans="1:5" x14ac:dyDescent="0.2">
      <c r="A9743" s="38">
        <v>100992</v>
      </c>
      <c r="B9743" s="38" t="s">
        <v>3169</v>
      </c>
      <c r="C9743" s="38" t="s">
        <v>33</v>
      </c>
      <c r="D9743" s="43">
        <v>5.62</v>
      </c>
      <c r="E9743" s="44">
        <v>5.66</v>
      </c>
    </row>
    <row r="9744" spans="1:5" ht="13.5" thickBot="1" x14ac:dyDescent="0.25">
      <c r="A9744" s="39">
        <v>100977</v>
      </c>
      <c r="B9744" s="39" t="s">
        <v>3158</v>
      </c>
      <c r="C9744" s="39" t="s">
        <v>29</v>
      </c>
      <c r="D9744" s="45">
        <v>7.71</v>
      </c>
      <c r="E9744" s="46">
        <v>7.81</v>
      </c>
    </row>
    <row r="9745" spans="1:5" ht="45.75" thickBot="1" x14ac:dyDescent="0.3">
      <c r="A9745" s="25">
        <v>100993</v>
      </c>
      <c r="B9745" s="26" t="s">
        <v>3170</v>
      </c>
      <c r="C9745" s="26" t="s">
        <v>33</v>
      </c>
      <c r="D9745" s="40">
        <v>5.14</v>
      </c>
      <c r="E9745" s="27">
        <v>5.19</v>
      </c>
    </row>
    <row r="9746" spans="1:5" ht="45" x14ac:dyDescent="0.25">
      <c r="A9746" s="35">
        <v>100973</v>
      </c>
      <c r="B9746" s="33" t="s">
        <v>3148</v>
      </c>
      <c r="C9746" s="32" t="s">
        <v>29</v>
      </c>
      <c r="D9746" s="57">
        <v>8.75</v>
      </c>
      <c r="E9746" s="56">
        <v>8.86</v>
      </c>
    </row>
    <row r="9747" spans="1:5" ht="45" x14ac:dyDescent="0.25">
      <c r="A9747" s="36">
        <v>100989</v>
      </c>
      <c r="B9747" s="34" t="s">
        <v>3166</v>
      </c>
      <c r="C9747" s="23" t="s">
        <v>33</v>
      </c>
      <c r="D9747" s="48">
        <v>5.84</v>
      </c>
      <c r="E9747" s="47">
        <v>5.9</v>
      </c>
    </row>
    <row r="9748" spans="1:5" ht="33.75" x14ac:dyDescent="0.25">
      <c r="A9748" s="36">
        <v>101467</v>
      </c>
      <c r="B9748" s="34" t="s">
        <v>3194</v>
      </c>
      <c r="C9748" s="23" t="s">
        <v>33</v>
      </c>
      <c r="D9748" s="48">
        <v>18.5</v>
      </c>
      <c r="E9748" s="47">
        <v>18.8</v>
      </c>
    </row>
    <row r="9749" spans="1:5" ht="33.75" x14ac:dyDescent="0.25">
      <c r="A9749" s="36">
        <v>101468</v>
      </c>
      <c r="B9749" s="34" t="s">
        <v>3195</v>
      </c>
      <c r="C9749" s="23" t="s">
        <v>33</v>
      </c>
      <c r="D9749" s="48">
        <v>16.920000000000002</v>
      </c>
      <c r="E9749" s="47">
        <v>17.2</v>
      </c>
    </row>
    <row r="9750" spans="1:5" ht="33.75" x14ac:dyDescent="0.25">
      <c r="A9750" s="36">
        <v>101014</v>
      </c>
      <c r="B9750" s="34" t="s">
        <v>3185</v>
      </c>
      <c r="C9750" s="23" t="s">
        <v>33</v>
      </c>
      <c r="D9750" s="48">
        <v>42.25</v>
      </c>
      <c r="E9750" s="47">
        <v>42.97</v>
      </c>
    </row>
    <row r="9751" spans="1:5" ht="33.75" x14ac:dyDescent="0.25">
      <c r="A9751" s="36">
        <v>101015</v>
      </c>
      <c r="B9751" s="34" t="s">
        <v>3186</v>
      </c>
      <c r="C9751" s="23" t="s">
        <v>33</v>
      </c>
      <c r="D9751" s="48">
        <v>34.71</v>
      </c>
      <c r="E9751" s="47">
        <v>35.299999999999997</v>
      </c>
    </row>
    <row r="9752" spans="1:5" ht="33.75" x14ac:dyDescent="0.25">
      <c r="A9752" s="36">
        <v>101463</v>
      </c>
      <c r="B9752" s="34" t="s">
        <v>3190</v>
      </c>
      <c r="C9752" s="23" t="s">
        <v>33</v>
      </c>
      <c r="D9752" s="48">
        <v>46.27</v>
      </c>
      <c r="E9752" s="47">
        <v>47.05</v>
      </c>
    </row>
    <row r="9753" spans="1:5" ht="33.75" x14ac:dyDescent="0.25">
      <c r="A9753" s="36">
        <v>101464</v>
      </c>
      <c r="B9753" s="34" t="s">
        <v>3191</v>
      </c>
      <c r="C9753" s="23" t="s">
        <v>33</v>
      </c>
      <c r="D9753" s="48">
        <v>35.53</v>
      </c>
      <c r="E9753" s="47">
        <v>36.130000000000003</v>
      </c>
    </row>
    <row r="9754" spans="1:5" ht="33.75" x14ac:dyDescent="0.25">
      <c r="A9754" s="36">
        <v>101465</v>
      </c>
      <c r="B9754" s="34" t="s">
        <v>3192</v>
      </c>
      <c r="C9754" s="23" t="s">
        <v>33</v>
      </c>
      <c r="D9754" s="48">
        <v>27.16</v>
      </c>
      <c r="E9754" s="47">
        <v>27.61</v>
      </c>
    </row>
    <row r="9755" spans="1:5" ht="33.75" x14ac:dyDescent="0.25">
      <c r="A9755" s="36">
        <v>101466</v>
      </c>
      <c r="B9755" s="34" t="s">
        <v>3193</v>
      </c>
      <c r="C9755" s="23" t="s">
        <v>33</v>
      </c>
      <c r="D9755" s="48">
        <v>22.1</v>
      </c>
      <c r="E9755" s="47">
        <v>22.47</v>
      </c>
    </row>
    <row r="9756" spans="1:5" ht="33.75" x14ac:dyDescent="0.25">
      <c r="A9756" s="36">
        <v>101013</v>
      </c>
      <c r="B9756" s="34" t="s">
        <v>3184</v>
      </c>
      <c r="C9756" s="23" t="s">
        <v>33</v>
      </c>
      <c r="D9756" s="48">
        <v>46.12</v>
      </c>
      <c r="E9756" s="47">
        <v>46.9</v>
      </c>
    </row>
    <row r="9757" spans="1:5" ht="33.75" x14ac:dyDescent="0.25">
      <c r="A9757" s="36">
        <v>101477</v>
      </c>
      <c r="B9757" s="34" t="s">
        <v>3204</v>
      </c>
      <c r="C9757" s="23" t="s">
        <v>33</v>
      </c>
      <c r="D9757" s="48">
        <v>13.38</v>
      </c>
      <c r="E9757" s="47">
        <v>13.61</v>
      </c>
    </row>
    <row r="9758" spans="1:5" ht="33.75" x14ac:dyDescent="0.25">
      <c r="A9758" s="36">
        <v>101478</v>
      </c>
      <c r="B9758" s="34" t="s">
        <v>3205</v>
      </c>
      <c r="C9758" s="23" t="s">
        <v>33</v>
      </c>
      <c r="D9758" s="48">
        <v>11.39</v>
      </c>
      <c r="E9758" s="47">
        <v>11.59</v>
      </c>
    </row>
    <row r="9759" spans="1:5" ht="33.75" x14ac:dyDescent="0.25">
      <c r="A9759" s="36">
        <v>101017</v>
      </c>
      <c r="B9759" s="34" t="s">
        <v>3188</v>
      </c>
      <c r="C9759" s="23" t="s">
        <v>33</v>
      </c>
      <c r="D9759" s="48">
        <v>30.46</v>
      </c>
      <c r="E9759" s="47">
        <v>30.98</v>
      </c>
    </row>
    <row r="9760" spans="1:5" ht="33.75" x14ac:dyDescent="0.25">
      <c r="A9760" s="36">
        <v>101018</v>
      </c>
      <c r="B9760" s="34" t="s">
        <v>3189</v>
      </c>
      <c r="C9760" s="23" t="s">
        <v>33</v>
      </c>
      <c r="D9760" s="48">
        <v>25.03</v>
      </c>
      <c r="E9760" s="47">
        <v>25.45</v>
      </c>
    </row>
    <row r="9761" spans="1:5" ht="33.75" x14ac:dyDescent="0.25">
      <c r="A9761" s="36">
        <v>101469</v>
      </c>
      <c r="B9761" s="34" t="s">
        <v>3196</v>
      </c>
      <c r="C9761" s="23" t="s">
        <v>33</v>
      </c>
      <c r="D9761" s="48">
        <v>37.85</v>
      </c>
      <c r="E9761" s="47">
        <v>38.49</v>
      </c>
    </row>
    <row r="9762" spans="1:5" ht="33.75" x14ac:dyDescent="0.25">
      <c r="A9762" s="36">
        <v>101470</v>
      </c>
      <c r="B9762" s="34" t="s">
        <v>3197</v>
      </c>
      <c r="C9762" s="23" t="s">
        <v>33</v>
      </c>
      <c r="D9762" s="48">
        <v>30.06</v>
      </c>
      <c r="E9762" s="47">
        <v>30.56</v>
      </c>
    </row>
    <row r="9763" spans="1:5" ht="33.75" x14ac:dyDescent="0.25">
      <c r="A9763" s="36">
        <v>101471</v>
      </c>
      <c r="B9763" s="34" t="s">
        <v>3198</v>
      </c>
      <c r="C9763" s="23" t="s">
        <v>33</v>
      </c>
      <c r="D9763" s="48">
        <v>25.78</v>
      </c>
      <c r="E9763" s="47">
        <v>26.21</v>
      </c>
    </row>
    <row r="9764" spans="1:5" ht="33.75" x14ac:dyDescent="0.25">
      <c r="A9764" s="36">
        <v>101472</v>
      </c>
      <c r="B9764" s="34" t="s">
        <v>3199</v>
      </c>
      <c r="C9764" s="23" t="s">
        <v>33</v>
      </c>
      <c r="D9764" s="48">
        <v>20.07</v>
      </c>
      <c r="E9764" s="47">
        <v>20.399999999999999</v>
      </c>
    </row>
    <row r="9765" spans="1:5" ht="33.75" x14ac:dyDescent="0.25">
      <c r="A9765" s="36">
        <v>101473</v>
      </c>
      <c r="B9765" s="34" t="s">
        <v>3200</v>
      </c>
      <c r="C9765" s="23" t="s">
        <v>33</v>
      </c>
      <c r="D9765" s="48">
        <v>28.89</v>
      </c>
      <c r="E9765" s="47">
        <v>29.38</v>
      </c>
    </row>
    <row r="9766" spans="1:5" ht="33.75" x14ac:dyDescent="0.25">
      <c r="A9766" s="36">
        <v>101474</v>
      </c>
      <c r="B9766" s="34" t="s">
        <v>3201</v>
      </c>
      <c r="C9766" s="23" t="s">
        <v>33</v>
      </c>
      <c r="D9766" s="48">
        <v>20.67</v>
      </c>
      <c r="E9766" s="47">
        <v>21.01</v>
      </c>
    </row>
    <row r="9767" spans="1:5" ht="33.75" x14ac:dyDescent="0.25">
      <c r="A9767" s="36">
        <v>101475</v>
      </c>
      <c r="B9767" s="34" t="s">
        <v>3202</v>
      </c>
      <c r="C9767" s="23" t="s">
        <v>33</v>
      </c>
      <c r="D9767" s="48">
        <v>18.329999999999998</v>
      </c>
      <c r="E9767" s="47">
        <v>18.64</v>
      </c>
    </row>
    <row r="9768" spans="1:5" ht="33.75" x14ac:dyDescent="0.25">
      <c r="A9768" s="36">
        <v>101476</v>
      </c>
      <c r="B9768" s="34" t="s">
        <v>3203</v>
      </c>
      <c r="C9768" s="23" t="s">
        <v>33</v>
      </c>
      <c r="D9768" s="48">
        <v>16.36</v>
      </c>
      <c r="E9768" s="47">
        <v>16.62</v>
      </c>
    </row>
    <row r="9769" spans="1:5" ht="33.75" x14ac:dyDescent="0.25">
      <c r="A9769" s="36">
        <v>101016</v>
      </c>
      <c r="B9769" s="34" t="s">
        <v>3187</v>
      </c>
      <c r="C9769" s="23" t="s">
        <v>33</v>
      </c>
      <c r="D9769" s="48">
        <v>40.17</v>
      </c>
      <c r="E9769" s="47">
        <v>40.86</v>
      </c>
    </row>
    <row r="9770" spans="1:5" ht="33.75" x14ac:dyDescent="0.25">
      <c r="A9770" s="36">
        <v>101487</v>
      </c>
      <c r="B9770" s="34" t="s">
        <v>3213</v>
      </c>
      <c r="C9770" s="23" t="s">
        <v>33</v>
      </c>
      <c r="D9770" s="48">
        <v>99.53</v>
      </c>
      <c r="E9770" s="47">
        <v>101.21</v>
      </c>
    </row>
    <row r="9771" spans="1:5" ht="33.75" x14ac:dyDescent="0.25">
      <c r="A9771" s="36">
        <v>101488</v>
      </c>
      <c r="B9771" s="34" t="s">
        <v>3214</v>
      </c>
      <c r="C9771" s="23" t="s">
        <v>33</v>
      </c>
      <c r="D9771" s="48">
        <v>86.12</v>
      </c>
      <c r="E9771" s="47">
        <v>87.57</v>
      </c>
    </row>
    <row r="9772" spans="1:5" ht="33.75" x14ac:dyDescent="0.25">
      <c r="A9772" s="36">
        <v>101480</v>
      </c>
      <c r="B9772" s="34" t="s">
        <v>3206</v>
      </c>
      <c r="C9772" s="23" t="s">
        <v>33</v>
      </c>
      <c r="D9772" s="48">
        <v>67.7</v>
      </c>
      <c r="E9772" s="47">
        <v>68.849999999999994</v>
      </c>
    </row>
    <row r="9773" spans="1:5" ht="33.75" x14ac:dyDescent="0.25">
      <c r="A9773" s="36">
        <v>101481</v>
      </c>
      <c r="B9773" s="34" t="s">
        <v>3207</v>
      </c>
      <c r="C9773" s="23" t="s">
        <v>33</v>
      </c>
      <c r="D9773" s="48">
        <v>48.9</v>
      </c>
      <c r="E9773" s="47">
        <v>49.73</v>
      </c>
    </row>
    <row r="9774" spans="1:5" ht="33.75" x14ac:dyDescent="0.25">
      <c r="A9774" s="36">
        <v>101482</v>
      </c>
      <c r="B9774" s="34" t="s">
        <v>3208</v>
      </c>
      <c r="C9774" s="23" t="s">
        <v>33</v>
      </c>
      <c r="D9774" s="48">
        <v>36.549999999999997</v>
      </c>
      <c r="E9774" s="47">
        <v>37.17</v>
      </c>
    </row>
    <row r="9775" spans="1:5" ht="33.75" x14ac:dyDescent="0.25">
      <c r="A9775" s="36">
        <v>101483</v>
      </c>
      <c r="B9775" s="34" t="s">
        <v>3209</v>
      </c>
      <c r="C9775" s="23" t="s">
        <v>33</v>
      </c>
      <c r="D9775" s="48">
        <v>37.93</v>
      </c>
      <c r="E9775" s="47">
        <v>38.57</v>
      </c>
    </row>
    <row r="9776" spans="1:5" ht="33.75" x14ac:dyDescent="0.25">
      <c r="A9776" s="36">
        <v>101484</v>
      </c>
      <c r="B9776" s="34" t="s">
        <v>3210</v>
      </c>
      <c r="C9776" s="23" t="s">
        <v>33</v>
      </c>
      <c r="D9776" s="48">
        <v>196.58</v>
      </c>
      <c r="E9776" s="47">
        <v>199.91</v>
      </c>
    </row>
    <row r="9777" spans="1:5" ht="33.75" x14ac:dyDescent="0.25">
      <c r="A9777" s="36">
        <v>101485</v>
      </c>
      <c r="B9777" s="34" t="s">
        <v>3211</v>
      </c>
      <c r="C9777" s="23" t="s">
        <v>33</v>
      </c>
      <c r="D9777" s="48">
        <v>150.91</v>
      </c>
      <c r="E9777" s="47">
        <v>153.44999999999999</v>
      </c>
    </row>
    <row r="9778" spans="1:5" ht="33.75" x14ac:dyDescent="0.25">
      <c r="A9778" s="36">
        <v>101486</v>
      </c>
      <c r="B9778" s="34" t="s">
        <v>3212</v>
      </c>
      <c r="C9778" s="23" t="s">
        <v>33</v>
      </c>
      <c r="D9778" s="48">
        <v>135.94</v>
      </c>
      <c r="E9778" s="47">
        <v>138.22</v>
      </c>
    </row>
    <row r="9779" spans="1:5" ht="22.5" x14ac:dyDescent="0.25">
      <c r="A9779" s="36">
        <v>101006</v>
      </c>
      <c r="B9779" s="34" t="s">
        <v>3179</v>
      </c>
      <c r="C9779" s="23" t="s">
        <v>29</v>
      </c>
      <c r="D9779" s="48">
        <v>21.02</v>
      </c>
      <c r="E9779" s="47">
        <v>21.16</v>
      </c>
    </row>
    <row r="9780" spans="1:5" ht="22.5" x14ac:dyDescent="0.25">
      <c r="A9780" s="36">
        <v>101005</v>
      </c>
      <c r="B9780" s="34" t="s">
        <v>3178</v>
      </c>
      <c r="C9780" s="23" t="s">
        <v>29</v>
      </c>
      <c r="D9780" s="48">
        <v>18.88</v>
      </c>
      <c r="E9780" s="47">
        <v>19.04</v>
      </c>
    </row>
    <row r="9781" spans="1:5" ht="22.5" x14ac:dyDescent="0.25">
      <c r="A9781" s="36">
        <v>102568</v>
      </c>
      <c r="B9781" s="34" t="s">
        <v>3156</v>
      </c>
      <c r="C9781" s="23" t="s">
        <v>33</v>
      </c>
      <c r="D9781" s="48">
        <v>291.06</v>
      </c>
      <c r="E9781" s="47">
        <v>297.73</v>
      </c>
    </row>
    <row r="9782" spans="1:5" ht="22.5" x14ac:dyDescent="0.25">
      <c r="A9782" s="36">
        <v>101479</v>
      </c>
      <c r="B9782" s="34" t="s">
        <v>3155</v>
      </c>
      <c r="C9782" s="23" t="s">
        <v>33</v>
      </c>
      <c r="D9782" s="48">
        <v>170.85</v>
      </c>
      <c r="E9782" s="47">
        <v>174.77</v>
      </c>
    </row>
    <row r="9783" spans="1:5" ht="33.75" x14ac:dyDescent="0.25">
      <c r="A9783" s="36">
        <v>101019</v>
      </c>
      <c r="B9783" s="34" t="s">
        <v>3154</v>
      </c>
      <c r="C9783" s="23" t="s">
        <v>33</v>
      </c>
      <c r="D9783" s="48">
        <v>586.44000000000005</v>
      </c>
      <c r="E9783" s="47">
        <v>599.87</v>
      </c>
    </row>
    <row r="9784" spans="1:5" ht="22.5" x14ac:dyDescent="0.25">
      <c r="A9784" s="36">
        <v>100938</v>
      </c>
      <c r="B9784" s="34" t="s">
        <v>3126</v>
      </c>
      <c r="C9784" s="23" t="s">
        <v>32</v>
      </c>
      <c r="D9784" s="48">
        <v>7.53</v>
      </c>
      <c r="E9784" s="47">
        <v>7.59</v>
      </c>
    </row>
    <row r="9785" spans="1:5" ht="22.5" x14ac:dyDescent="0.25">
      <c r="A9785" s="36">
        <v>100942</v>
      </c>
      <c r="B9785" s="34" t="s">
        <v>3130</v>
      </c>
      <c r="C9785" s="23" t="s">
        <v>35</v>
      </c>
      <c r="D9785" s="48">
        <v>5.0199999999999996</v>
      </c>
      <c r="E9785" s="47">
        <v>5.0599999999999996</v>
      </c>
    </row>
    <row r="9786" spans="1:5" ht="22.5" x14ac:dyDescent="0.25">
      <c r="A9786" s="36">
        <v>93588</v>
      </c>
      <c r="B9786" s="34" t="s">
        <v>3098</v>
      </c>
      <c r="C9786" s="23" t="s">
        <v>32</v>
      </c>
      <c r="D9786" s="48">
        <v>3.15</v>
      </c>
      <c r="E9786" s="47">
        <v>3.18</v>
      </c>
    </row>
    <row r="9787" spans="1:5" ht="22.5" x14ac:dyDescent="0.25">
      <c r="A9787" s="36">
        <v>93594</v>
      </c>
      <c r="B9787" s="34" t="s">
        <v>3104</v>
      </c>
      <c r="C9787" s="23" t="s">
        <v>35</v>
      </c>
      <c r="D9787" s="48">
        <v>2.1</v>
      </c>
      <c r="E9787" s="47">
        <v>2.12</v>
      </c>
    </row>
    <row r="9788" spans="1:5" ht="33.75" x14ac:dyDescent="0.25">
      <c r="A9788" s="36">
        <v>93589</v>
      </c>
      <c r="B9788" s="34" t="s">
        <v>3099</v>
      </c>
      <c r="C9788" s="23" t="s">
        <v>32</v>
      </c>
      <c r="D9788" s="48">
        <v>2.71</v>
      </c>
      <c r="E9788" s="47">
        <v>2.73</v>
      </c>
    </row>
    <row r="9789" spans="1:5" ht="33.75" x14ac:dyDescent="0.25">
      <c r="A9789" s="36">
        <v>93595</v>
      </c>
      <c r="B9789" s="34" t="s">
        <v>3105</v>
      </c>
      <c r="C9789" s="23" t="s">
        <v>35</v>
      </c>
      <c r="D9789" s="48">
        <v>1.82</v>
      </c>
      <c r="E9789" s="47">
        <v>1.85</v>
      </c>
    </row>
    <row r="9790" spans="1:5" ht="33.75" x14ac:dyDescent="0.25">
      <c r="A9790" s="36">
        <v>93590</v>
      </c>
      <c r="B9790" s="34" t="s">
        <v>3100</v>
      </c>
      <c r="C9790" s="23" t="s">
        <v>32</v>
      </c>
      <c r="D9790" s="48">
        <v>0.99</v>
      </c>
      <c r="E9790" s="47">
        <v>0.99</v>
      </c>
    </row>
    <row r="9791" spans="1:5" ht="33.75" x14ac:dyDescent="0.25">
      <c r="A9791" s="36">
        <v>93596</v>
      </c>
      <c r="B9791" s="34" t="s">
        <v>3106</v>
      </c>
      <c r="C9791" s="23" t="s">
        <v>35</v>
      </c>
      <c r="D9791" s="48">
        <v>0.66</v>
      </c>
      <c r="E9791" s="47">
        <v>0.66</v>
      </c>
    </row>
    <row r="9792" spans="1:5" ht="33.75" x14ac:dyDescent="0.25">
      <c r="A9792" s="36">
        <v>95875</v>
      </c>
      <c r="B9792" s="34" t="s">
        <v>31</v>
      </c>
      <c r="C9792" s="23" t="s">
        <v>32</v>
      </c>
      <c r="D9792" s="48">
        <v>2.5</v>
      </c>
      <c r="E9792" s="47">
        <v>2.5099999999999998</v>
      </c>
    </row>
    <row r="9793" spans="1:5" ht="33.75" x14ac:dyDescent="0.25">
      <c r="A9793" s="36">
        <v>95878</v>
      </c>
      <c r="B9793" s="34" t="s">
        <v>3118</v>
      </c>
      <c r="C9793" s="23" t="s">
        <v>35</v>
      </c>
      <c r="D9793" s="48">
        <v>1.68</v>
      </c>
      <c r="E9793" s="47">
        <v>1.69</v>
      </c>
    </row>
    <row r="9794" spans="1:5" ht="22.5" x14ac:dyDescent="0.25">
      <c r="A9794" s="36">
        <v>100943</v>
      </c>
      <c r="B9794" s="34" t="s">
        <v>3131</v>
      </c>
      <c r="C9794" s="23" t="s">
        <v>35</v>
      </c>
      <c r="D9794" s="48">
        <v>4.42</v>
      </c>
      <c r="E9794" s="47">
        <v>4.45</v>
      </c>
    </row>
    <row r="9795" spans="1:5" ht="22.5" x14ac:dyDescent="0.25">
      <c r="A9795" s="36">
        <v>100939</v>
      </c>
      <c r="B9795" s="34" t="s">
        <v>3127</v>
      </c>
      <c r="C9795" s="23" t="s">
        <v>32</v>
      </c>
      <c r="D9795" s="48">
        <v>6.65</v>
      </c>
      <c r="E9795" s="47">
        <v>6.7</v>
      </c>
    </row>
    <row r="9796" spans="1:5" ht="22.5" x14ac:dyDescent="0.25">
      <c r="A9796" s="36">
        <v>93591</v>
      </c>
      <c r="B9796" s="34" t="s">
        <v>3101</v>
      </c>
      <c r="C9796" s="23" t="s">
        <v>32</v>
      </c>
      <c r="D9796" s="48">
        <v>2.78</v>
      </c>
      <c r="E9796" s="47">
        <v>2.8</v>
      </c>
    </row>
    <row r="9797" spans="1:5" ht="22.5" x14ac:dyDescent="0.25">
      <c r="A9797" s="36">
        <v>93597</v>
      </c>
      <c r="B9797" s="34" t="s">
        <v>3107</v>
      </c>
      <c r="C9797" s="23" t="s">
        <v>35</v>
      </c>
      <c r="D9797" s="48">
        <v>1.85</v>
      </c>
      <c r="E9797" s="47">
        <v>1.86</v>
      </c>
    </row>
    <row r="9798" spans="1:5" ht="33.75" x14ac:dyDescent="0.25">
      <c r="A9798" s="36">
        <v>93592</v>
      </c>
      <c r="B9798" s="34" t="s">
        <v>3102</v>
      </c>
      <c r="C9798" s="23" t="s">
        <v>32</v>
      </c>
      <c r="D9798" s="48">
        <v>2.41</v>
      </c>
      <c r="E9798" s="47">
        <v>2.42</v>
      </c>
    </row>
    <row r="9799" spans="1:5" ht="33.75" x14ac:dyDescent="0.25">
      <c r="A9799" s="36">
        <v>93598</v>
      </c>
      <c r="B9799" s="34" t="s">
        <v>3108</v>
      </c>
      <c r="C9799" s="23" t="s">
        <v>35</v>
      </c>
      <c r="D9799" s="48">
        <v>1.6</v>
      </c>
      <c r="E9799" s="47">
        <v>1.6</v>
      </c>
    </row>
    <row r="9800" spans="1:5" ht="33.75" x14ac:dyDescent="0.25">
      <c r="A9800" s="36">
        <v>93593</v>
      </c>
      <c r="B9800" s="34" t="s">
        <v>3103</v>
      </c>
      <c r="C9800" s="23" t="s">
        <v>32</v>
      </c>
      <c r="D9800" s="48">
        <v>0.88</v>
      </c>
      <c r="E9800" s="47">
        <v>0.88</v>
      </c>
    </row>
    <row r="9801" spans="1:5" ht="33.75" x14ac:dyDescent="0.25">
      <c r="A9801" s="36">
        <v>93599</v>
      </c>
      <c r="B9801" s="34" t="s">
        <v>3109</v>
      </c>
      <c r="C9801" s="23" t="s">
        <v>35</v>
      </c>
      <c r="D9801" s="48">
        <v>0.59</v>
      </c>
      <c r="E9801" s="47">
        <v>0.59</v>
      </c>
    </row>
    <row r="9802" spans="1:5" ht="33.75" x14ac:dyDescent="0.25">
      <c r="A9802" s="36">
        <v>95876</v>
      </c>
      <c r="B9802" s="34" t="s">
        <v>3116</v>
      </c>
      <c r="C9802" s="23" t="s">
        <v>32</v>
      </c>
      <c r="D9802" s="48">
        <v>2.1800000000000002</v>
      </c>
      <c r="E9802" s="47">
        <v>2.2000000000000002</v>
      </c>
    </row>
    <row r="9803" spans="1:5" ht="33.75" x14ac:dyDescent="0.25">
      <c r="A9803" s="36">
        <v>95879</v>
      </c>
      <c r="B9803" s="34" t="s">
        <v>3119</v>
      </c>
      <c r="C9803" s="23" t="s">
        <v>35</v>
      </c>
      <c r="D9803" s="48">
        <v>1.47</v>
      </c>
      <c r="E9803" s="47">
        <v>1.49</v>
      </c>
    </row>
    <row r="9804" spans="1:5" ht="22.5" x14ac:dyDescent="0.25">
      <c r="A9804" s="36">
        <v>100940</v>
      </c>
      <c r="B9804" s="34" t="s">
        <v>3128</v>
      </c>
      <c r="C9804" s="23" t="s">
        <v>32</v>
      </c>
      <c r="D9804" s="48">
        <v>5.69</v>
      </c>
      <c r="E9804" s="47">
        <v>5.72</v>
      </c>
    </row>
    <row r="9805" spans="1:5" ht="22.5" x14ac:dyDescent="0.25">
      <c r="A9805" s="36">
        <v>100944</v>
      </c>
      <c r="B9805" s="34" t="s">
        <v>3132</v>
      </c>
      <c r="C9805" s="23" t="s">
        <v>35</v>
      </c>
      <c r="D9805" s="48">
        <v>3.8</v>
      </c>
      <c r="E9805" s="47">
        <v>3.83</v>
      </c>
    </row>
    <row r="9806" spans="1:5" ht="22.5" x14ac:dyDescent="0.25">
      <c r="A9806" s="36">
        <v>95425</v>
      </c>
      <c r="B9806" s="34" t="s">
        <v>3110</v>
      </c>
      <c r="C9806" s="23" t="s">
        <v>32</v>
      </c>
      <c r="D9806" s="48">
        <v>2.36</v>
      </c>
      <c r="E9806" s="47">
        <v>2.38</v>
      </c>
    </row>
    <row r="9807" spans="1:5" ht="22.5" x14ac:dyDescent="0.25">
      <c r="A9807" s="36">
        <v>95428</v>
      </c>
      <c r="B9807" s="34" t="s">
        <v>3113</v>
      </c>
      <c r="C9807" s="23" t="s">
        <v>35</v>
      </c>
      <c r="D9807" s="48">
        <v>1.59</v>
      </c>
      <c r="E9807" s="47">
        <v>1.6</v>
      </c>
    </row>
    <row r="9808" spans="1:5" ht="33.75" x14ac:dyDescent="0.25">
      <c r="A9808" s="36">
        <v>95426</v>
      </c>
      <c r="B9808" s="34" t="s">
        <v>3111</v>
      </c>
      <c r="C9808" s="23" t="s">
        <v>32</v>
      </c>
      <c r="D9808" s="48">
        <v>2.04</v>
      </c>
      <c r="E9808" s="47">
        <v>2.06</v>
      </c>
    </row>
    <row r="9809" spans="1:5" ht="33.75" x14ac:dyDescent="0.25">
      <c r="A9809" s="36">
        <v>95429</v>
      </c>
      <c r="B9809" s="34" t="s">
        <v>3114</v>
      </c>
      <c r="C9809" s="23" t="s">
        <v>35</v>
      </c>
      <c r="D9809" s="48">
        <v>1.38</v>
      </c>
      <c r="E9809" s="47">
        <v>1.38</v>
      </c>
    </row>
    <row r="9810" spans="1:5" ht="33.75" x14ac:dyDescent="0.25">
      <c r="A9810" s="36">
        <v>95427</v>
      </c>
      <c r="B9810" s="34" t="s">
        <v>3112</v>
      </c>
      <c r="C9810" s="23" t="s">
        <v>32</v>
      </c>
      <c r="D9810" s="48">
        <v>0.77</v>
      </c>
      <c r="E9810" s="47">
        <v>0.77</v>
      </c>
    </row>
    <row r="9811" spans="1:5" ht="33.75" x14ac:dyDescent="0.25">
      <c r="A9811" s="36">
        <v>95430</v>
      </c>
      <c r="B9811" s="34" t="s">
        <v>3115</v>
      </c>
      <c r="C9811" s="23" t="s">
        <v>35</v>
      </c>
      <c r="D9811" s="48">
        <v>0.48</v>
      </c>
      <c r="E9811" s="47">
        <v>0.48</v>
      </c>
    </row>
    <row r="9812" spans="1:5" ht="33.75" x14ac:dyDescent="0.25">
      <c r="A9812" s="36">
        <v>95877</v>
      </c>
      <c r="B9812" s="34" t="s">
        <v>3117</v>
      </c>
      <c r="C9812" s="23" t="s">
        <v>32</v>
      </c>
      <c r="D9812" s="48">
        <v>1.88</v>
      </c>
      <c r="E9812" s="47">
        <v>1.89</v>
      </c>
    </row>
    <row r="9813" spans="1:5" ht="33.75" x14ac:dyDescent="0.25">
      <c r="A9813" s="36">
        <v>95880</v>
      </c>
      <c r="B9813" s="34" t="s">
        <v>3120</v>
      </c>
      <c r="C9813" s="23" t="s">
        <v>35</v>
      </c>
      <c r="D9813" s="48">
        <v>1.25</v>
      </c>
      <c r="E9813" s="47">
        <v>1.27</v>
      </c>
    </row>
    <row r="9814" spans="1:5" ht="22.5" x14ac:dyDescent="0.25">
      <c r="A9814" s="36">
        <v>100937</v>
      </c>
      <c r="B9814" s="34" t="s">
        <v>3125</v>
      </c>
      <c r="C9814" s="23" t="s">
        <v>32</v>
      </c>
      <c r="D9814" s="48">
        <v>8.9700000000000006</v>
      </c>
      <c r="E9814" s="47">
        <v>9.07</v>
      </c>
    </row>
    <row r="9815" spans="1:5" ht="22.5" x14ac:dyDescent="0.25">
      <c r="A9815" s="36">
        <v>100941</v>
      </c>
      <c r="B9815" s="34" t="s">
        <v>3129</v>
      </c>
      <c r="C9815" s="23" t="s">
        <v>35</v>
      </c>
      <c r="D9815" s="48">
        <v>5.97</v>
      </c>
      <c r="E9815" s="47">
        <v>6.04</v>
      </c>
    </row>
    <row r="9816" spans="1:5" ht="22.5" x14ac:dyDescent="0.25">
      <c r="A9816" s="36">
        <v>97912</v>
      </c>
      <c r="B9816" s="34" t="s">
        <v>3121</v>
      </c>
      <c r="C9816" s="23" t="s">
        <v>32</v>
      </c>
      <c r="D9816" s="48">
        <v>3.76</v>
      </c>
      <c r="E9816" s="47">
        <v>3.8</v>
      </c>
    </row>
    <row r="9817" spans="1:5" ht="22.5" x14ac:dyDescent="0.25">
      <c r="A9817" s="36">
        <v>97916</v>
      </c>
      <c r="B9817" s="34" t="s">
        <v>2479</v>
      </c>
      <c r="C9817" s="23" t="s">
        <v>35</v>
      </c>
      <c r="D9817" s="48">
        <v>2.5</v>
      </c>
      <c r="E9817" s="47">
        <v>2.5299999999999998</v>
      </c>
    </row>
    <row r="9818" spans="1:5" ht="22.5" x14ac:dyDescent="0.25">
      <c r="A9818" s="36">
        <v>97913</v>
      </c>
      <c r="B9818" s="34" t="s">
        <v>3122</v>
      </c>
      <c r="C9818" s="23" t="s">
        <v>32</v>
      </c>
      <c r="D9818" s="48">
        <v>3.26</v>
      </c>
      <c r="E9818" s="47">
        <v>3.3</v>
      </c>
    </row>
    <row r="9819" spans="1:5" ht="22.5" x14ac:dyDescent="0.25">
      <c r="A9819" s="36">
        <v>97917</v>
      </c>
      <c r="B9819" s="34" t="s">
        <v>2480</v>
      </c>
      <c r="C9819" s="23" t="s">
        <v>35</v>
      </c>
      <c r="D9819" s="48">
        <v>2.16</v>
      </c>
      <c r="E9819" s="47">
        <v>2.1800000000000002</v>
      </c>
    </row>
    <row r="9820" spans="1:5" ht="33.75" x14ac:dyDescent="0.25">
      <c r="A9820" s="36">
        <v>97915</v>
      </c>
      <c r="B9820" s="34" t="s">
        <v>3124</v>
      </c>
      <c r="C9820" s="23" t="s">
        <v>32</v>
      </c>
      <c r="D9820" s="48">
        <v>1.2</v>
      </c>
      <c r="E9820" s="47">
        <v>1.21</v>
      </c>
    </row>
    <row r="9821" spans="1:5" ht="33.75" x14ac:dyDescent="0.25">
      <c r="A9821" s="36">
        <v>97919</v>
      </c>
      <c r="B9821" s="34" t="s">
        <v>2482</v>
      </c>
      <c r="C9821" s="23" t="s">
        <v>35</v>
      </c>
      <c r="D9821" s="48">
        <v>0.79</v>
      </c>
      <c r="E9821" s="47">
        <v>0.8</v>
      </c>
    </row>
    <row r="9822" spans="1:5" ht="22.5" x14ac:dyDescent="0.25">
      <c r="A9822" s="36">
        <v>97914</v>
      </c>
      <c r="B9822" s="34" t="s">
        <v>3123</v>
      </c>
      <c r="C9822" s="23" t="s">
        <v>32</v>
      </c>
      <c r="D9822" s="48">
        <v>2.98</v>
      </c>
      <c r="E9822" s="47">
        <v>3.01</v>
      </c>
    </row>
    <row r="9823" spans="1:5" ht="22.5" x14ac:dyDescent="0.25">
      <c r="A9823" s="36">
        <v>97918</v>
      </c>
      <c r="B9823" s="34" t="s">
        <v>2481</v>
      </c>
      <c r="C9823" s="23" t="s">
        <v>35</v>
      </c>
      <c r="D9823" s="48">
        <v>1.99</v>
      </c>
      <c r="E9823" s="47">
        <v>2.0099999999999998</v>
      </c>
    </row>
    <row r="9824" spans="1:5" ht="22.5" x14ac:dyDescent="0.25">
      <c r="A9824" s="36">
        <v>100949</v>
      </c>
      <c r="B9824" s="34" t="s">
        <v>3137</v>
      </c>
      <c r="C9824" s="23" t="s">
        <v>35</v>
      </c>
      <c r="D9824" s="48">
        <v>6.75</v>
      </c>
      <c r="E9824" s="47">
        <v>6.82</v>
      </c>
    </row>
    <row r="9825" spans="1:5" ht="22.5" x14ac:dyDescent="0.25">
      <c r="A9825" s="36">
        <v>100945</v>
      </c>
      <c r="B9825" s="34" t="s">
        <v>3133</v>
      </c>
      <c r="C9825" s="23" t="s">
        <v>35</v>
      </c>
      <c r="D9825" s="48">
        <v>2.83</v>
      </c>
      <c r="E9825" s="47">
        <v>2.86</v>
      </c>
    </row>
    <row r="9826" spans="1:5" ht="22.5" x14ac:dyDescent="0.25">
      <c r="A9826" s="36">
        <v>100946</v>
      </c>
      <c r="B9826" s="34" t="s">
        <v>3134</v>
      </c>
      <c r="C9826" s="23" t="s">
        <v>35</v>
      </c>
      <c r="D9826" s="48">
        <v>2.44</v>
      </c>
      <c r="E9826" s="47">
        <v>2.4700000000000002</v>
      </c>
    </row>
    <row r="9827" spans="1:5" ht="33.75" x14ac:dyDescent="0.25">
      <c r="A9827" s="36">
        <v>100948</v>
      </c>
      <c r="B9827" s="34" t="s">
        <v>3136</v>
      </c>
      <c r="C9827" s="23" t="s">
        <v>35</v>
      </c>
      <c r="D9827" s="48">
        <v>0.89</v>
      </c>
      <c r="E9827" s="47">
        <v>0.9</v>
      </c>
    </row>
    <row r="9828" spans="1:5" ht="22.5" x14ac:dyDescent="0.25">
      <c r="A9828" s="36">
        <v>100947</v>
      </c>
      <c r="B9828" s="34" t="s">
        <v>3135</v>
      </c>
      <c r="C9828" s="23" t="s">
        <v>35</v>
      </c>
      <c r="D9828" s="48">
        <v>2.25</v>
      </c>
      <c r="E9828" s="47">
        <v>2.27</v>
      </c>
    </row>
    <row r="9829" spans="1:5" ht="33.75" x14ac:dyDescent="0.25">
      <c r="A9829" s="36">
        <v>100954</v>
      </c>
      <c r="B9829" s="34" t="s">
        <v>12913</v>
      </c>
      <c r="C9829" s="23" t="s">
        <v>35</v>
      </c>
      <c r="D9829" s="48">
        <v>8.6</v>
      </c>
      <c r="E9829" s="47">
        <v>8.68</v>
      </c>
    </row>
    <row r="9830" spans="1:5" ht="33.75" x14ac:dyDescent="0.25">
      <c r="A9830" s="36">
        <v>100950</v>
      </c>
      <c r="B9830" s="34" t="s">
        <v>12914</v>
      </c>
      <c r="C9830" s="23" t="s">
        <v>35</v>
      </c>
      <c r="D9830" s="48">
        <v>3.61</v>
      </c>
      <c r="E9830" s="47">
        <v>3.64</v>
      </c>
    </row>
    <row r="9831" spans="1:5" ht="33.75" x14ac:dyDescent="0.25">
      <c r="A9831" s="36">
        <v>100951</v>
      </c>
      <c r="B9831" s="34" t="s">
        <v>12915</v>
      </c>
      <c r="C9831" s="23" t="s">
        <v>35</v>
      </c>
      <c r="D9831" s="48">
        <v>3.11</v>
      </c>
      <c r="E9831" s="47">
        <v>3.14</v>
      </c>
    </row>
    <row r="9832" spans="1:5" ht="45" x14ac:dyDescent="0.25">
      <c r="A9832" s="36">
        <v>100953</v>
      </c>
      <c r="B9832" s="34" t="s">
        <v>12916</v>
      </c>
      <c r="C9832" s="23" t="s">
        <v>35</v>
      </c>
      <c r="D9832" s="48">
        <v>1.1399999999999999</v>
      </c>
      <c r="E9832" s="47">
        <v>1.1399999999999999</v>
      </c>
    </row>
    <row r="9833" spans="1:5" ht="33.75" x14ac:dyDescent="0.25">
      <c r="A9833" s="36">
        <v>100952</v>
      </c>
      <c r="B9833" s="34" t="s">
        <v>12917</v>
      </c>
      <c r="C9833" s="23" t="s">
        <v>35</v>
      </c>
      <c r="D9833" s="48">
        <v>2.87</v>
      </c>
      <c r="E9833" s="47">
        <v>2.9</v>
      </c>
    </row>
    <row r="9834" spans="1:5" ht="22.5" x14ac:dyDescent="0.25">
      <c r="A9834" s="36">
        <v>100964</v>
      </c>
      <c r="B9834" s="34" t="s">
        <v>3147</v>
      </c>
      <c r="C9834" s="23" t="s">
        <v>32</v>
      </c>
      <c r="D9834" s="48">
        <v>8.86</v>
      </c>
      <c r="E9834" s="47">
        <v>8.92</v>
      </c>
    </row>
    <row r="9835" spans="1:5" ht="22.5" x14ac:dyDescent="0.25">
      <c r="A9835" s="36">
        <v>100960</v>
      </c>
      <c r="B9835" s="34" t="s">
        <v>3143</v>
      </c>
      <c r="C9835" s="23" t="s">
        <v>32</v>
      </c>
      <c r="D9835" s="48">
        <v>3.69</v>
      </c>
      <c r="E9835" s="47">
        <v>3.72</v>
      </c>
    </row>
    <row r="9836" spans="1:5" ht="22.5" x14ac:dyDescent="0.25">
      <c r="A9836" s="36">
        <v>100961</v>
      </c>
      <c r="B9836" s="34" t="s">
        <v>3144</v>
      </c>
      <c r="C9836" s="23" t="s">
        <v>32</v>
      </c>
      <c r="D9836" s="48">
        <v>3.2</v>
      </c>
      <c r="E9836" s="47">
        <v>3.21</v>
      </c>
    </row>
    <row r="9837" spans="1:5" ht="33.75" x14ac:dyDescent="0.25">
      <c r="A9837" s="36">
        <v>100963</v>
      </c>
      <c r="B9837" s="34" t="s">
        <v>3146</v>
      </c>
      <c r="C9837" s="23" t="s">
        <v>32</v>
      </c>
      <c r="D9837" s="48">
        <v>1.1499999999999999</v>
      </c>
      <c r="E9837" s="47">
        <v>1.1599999999999999</v>
      </c>
    </row>
    <row r="9838" spans="1:5" ht="22.5" x14ac:dyDescent="0.25">
      <c r="A9838" s="36">
        <v>100962</v>
      </c>
      <c r="B9838" s="34" t="s">
        <v>3145</v>
      </c>
      <c r="C9838" s="23" t="s">
        <v>32</v>
      </c>
      <c r="D9838" s="48">
        <v>2.92</v>
      </c>
      <c r="E9838" s="47">
        <v>2.93</v>
      </c>
    </row>
    <row r="9839" spans="1:5" ht="22.5" x14ac:dyDescent="0.25">
      <c r="A9839" s="36">
        <v>100959</v>
      </c>
      <c r="B9839" s="34" t="s">
        <v>3142</v>
      </c>
      <c r="C9839" s="23" t="s">
        <v>32</v>
      </c>
      <c r="D9839" s="48">
        <v>11.84</v>
      </c>
      <c r="E9839" s="47">
        <v>11.93</v>
      </c>
    </row>
    <row r="9840" spans="1:5" ht="22.5" x14ac:dyDescent="0.25">
      <c r="A9840" s="36">
        <v>100955</v>
      </c>
      <c r="B9840" s="34" t="s">
        <v>3138</v>
      </c>
      <c r="C9840" s="23" t="s">
        <v>32</v>
      </c>
      <c r="D9840" s="48">
        <v>4.96</v>
      </c>
      <c r="E9840" s="47">
        <v>5</v>
      </c>
    </row>
    <row r="9841" spans="1:5" ht="22.5" x14ac:dyDescent="0.25">
      <c r="A9841" s="36">
        <v>100956</v>
      </c>
      <c r="B9841" s="34" t="s">
        <v>3139</v>
      </c>
      <c r="C9841" s="23" t="s">
        <v>32</v>
      </c>
      <c r="D9841" s="48">
        <v>4.3</v>
      </c>
      <c r="E9841" s="47">
        <v>4.34</v>
      </c>
    </row>
    <row r="9842" spans="1:5" ht="33.75" x14ac:dyDescent="0.25">
      <c r="A9842" s="36">
        <v>100958</v>
      </c>
      <c r="B9842" s="34" t="s">
        <v>3141</v>
      </c>
      <c r="C9842" s="23" t="s">
        <v>32</v>
      </c>
      <c r="D9842" s="48">
        <v>1.58</v>
      </c>
      <c r="E9842" s="47">
        <v>1.59</v>
      </c>
    </row>
    <row r="9843" spans="1:5" ht="22.5" x14ac:dyDescent="0.25">
      <c r="A9843" s="36">
        <v>100957</v>
      </c>
      <c r="B9843" s="34" t="s">
        <v>3140</v>
      </c>
      <c r="C9843" s="23" t="s">
        <v>32</v>
      </c>
      <c r="D9843" s="48">
        <v>3.94</v>
      </c>
      <c r="E9843" s="47">
        <v>3.97</v>
      </c>
    </row>
    <row r="9844" spans="1:5" ht="33.75" x14ac:dyDescent="0.25">
      <c r="A9844" s="36">
        <v>100969</v>
      </c>
      <c r="B9844" s="34" t="s">
        <v>3150</v>
      </c>
      <c r="C9844" s="23" t="s">
        <v>35</v>
      </c>
      <c r="D9844" s="48">
        <v>2.37</v>
      </c>
      <c r="E9844" s="47">
        <v>2.38</v>
      </c>
    </row>
    <row r="9845" spans="1:5" ht="33.75" x14ac:dyDescent="0.25">
      <c r="A9845" s="36">
        <v>100970</v>
      </c>
      <c r="B9845" s="34" t="s">
        <v>12918</v>
      </c>
      <c r="C9845" s="23" t="s">
        <v>35</v>
      </c>
      <c r="D9845" s="48">
        <v>2</v>
      </c>
      <c r="E9845" s="47">
        <v>2.02</v>
      </c>
    </row>
    <row r="9846" spans="1:5" ht="33.75" x14ac:dyDescent="0.25">
      <c r="A9846" s="36">
        <v>102333</v>
      </c>
      <c r="B9846" s="34" t="s">
        <v>3153</v>
      </c>
      <c r="C9846" s="23" t="s">
        <v>35</v>
      </c>
      <c r="D9846" s="48">
        <v>0.75</v>
      </c>
      <c r="E9846" s="47">
        <v>0.75</v>
      </c>
    </row>
    <row r="9847" spans="1:5" ht="33.75" x14ac:dyDescent="0.25">
      <c r="A9847" s="36">
        <v>102332</v>
      </c>
      <c r="B9847" s="34" t="s">
        <v>3152</v>
      </c>
      <c r="C9847" s="23" t="s">
        <v>35</v>
      </c>
      <c r="D9847" s="48">
        <v>1.88</v>
      </c>
      <c r="E9847" s="47">
        <v>1.88</v>
      </c>
    </row>
    <row r="9848" spans="1:5" ht="33.75" x14ac:dyDescent="0.25">
      <c r="A9848" s="36">
        <v>100965</v>
      </c>
      <c r="B9848" s="34" t="s">
        <v>12919</v>
      </c>
      <c r="C9848" s="23" t="s">
        <v>35</v>
      </c>
      <c r="D9848" s="48">
        <v>1.81</v>
      </c>
      <c r="E9848" s="47">
        <v>1.81</v>
      </c>
    </row>
    <row r="9849" spans="1:5" ht="33.75" x14ac:dyDescent="0.25">
      <c r="A9849" s="36">
        <v>100966</v>
      </c>
      <c r="B9849" s="34" t="s">
        <v>12920</v>
      </c>
      <c r="C9849" s="23" t="s">
        <v>35</v>
      </c>
      <c r="D9849" s="48">
        <v>1.55</v>
      </c>
      <c r="E9849" s="47">
        <v>1.55</v>
      </c>
    </row>
    <row r="9850" spans="1:5" ht="33.75" x14ac:dyDescent="0.25">
      <c r="A9850" s="36">
        <v>102331</v>
      </c>
      <c r="B9850" s="34" t="s">
        <v>3151</v>
      </c>
      <c r="C9850" s="23" t="s">
        <v>35</v>
      </c>
      <c r="D9850" s="48">
        <v>0.56000000000000005</v>
      </c>
      <c r="E9850" s="47">
        <v>0.56000000000000005</v>
      </c>
    </row>
    <row r="9851" spans="1:5" ht="33.75" x14ac:dyDescent="0.25">
      <c r="A9851" s="36">
        <v>102330</v>
      </c>
      <c r="B9851" s="34" t="s">
        <v>34</v>
      </c>
      <c r="C9851" s="23" t="s">
        <v>35</v>
      </c>
      <c r="D9851" s="48">
        <v>1.44</v>
      </c>
      <c r="E9851" s="47">
        <v>1.45</v>
      </c>
    </row>
    <row r="9852" spans="1:5" ht="22.5" x14ac:dyDescent="0.25">
      <c r="A9852" s="36">
        <v>97804</v>
      </c>
      <c r="B9852" s="34" t="s">
        <v>14982</v>
      </c>
      <c r="C9852" s="23" t="s">
        <v>19</v>
      </c>
      <c r="D9852" s="48">
        <v>0</v>
      </c>
      <c r="E9852" s="47">
        <v>0</v>
      </c>
    </row>
    <row r="9853" spans="1:5" ht="22.5" x14ac:dyDescent="0.25">
      <c r="A9853" s="36">
        <v>106306</v>
      </c>
      <c r="B9853" s="34" t="s">
        <v>14983</v>
      </c>
      <c r="C9853" s="23" t="s">
        <v>19</v>
      </c>
      <c r="D9853" s="48">
        <v>0</v>
      </c>
      <c r="E9853" s="47">
        <v>0</v>
      </c>
    </row>
    <row r="9854" spans="1:5" ht="22.5" x14ac:dyDescent="0.25">
      <c r="A9854" s="36">
        <v>104389</v>
      </c>
      <c r="B9854" s="34" t="s">
        <v>14984</v>
      </c>
      <c r="C9854" s="23" t="s">
        <v>19</v>
      </c>
      <c r="D9854" s="48">
        <v>0</v>
      </c>
      <c r="E9854" s="47">
        <v>0</v>
      </c>
    </row>
    <row r="9855" spans="1:5" ht="22.5" x14ac:dyDescent="0.25">
      <c r="A9855" s="36">
        <v>106307</v>
      </c>
      <c r="B9855" s="34" t="s">
        <v>14985</v>
      </c>
      <c r="C9855" s="23" t="s">
        <v>19</v>
      </c>
      <c r="D9855" s="48">
        <v>0</v>
      </c>
      <c r="E9855" s="47">
        <v>0</v>
      </c>
    </row>
    <row r="9856" spans="1:5" ht="33.75" x14ac:dyDescent="0.25">
      <c r="A9856" s="36">
        <v>104378</v>
      </c>
      <c r="B9856" s="34" t="s">
        <v>14986</v>
      </c>
      <c r="C9856" s="23" t="s">
        <v>19</v>
      </c>
      <c r="D9856" s="48">
        <v>0</v>
      </c>
      <c r="E9856" s="47">
        <v>0</v>
      </c>
    </row>
    <row r="9857" spans="1:5" ht="33.75" x14ac:dyDescent="0.25">
      <c r="A9857" s="36">
        <v>106308</v>
      </c>
      <c r="B9857" s="34" t="s">
        <v>14987</v>
      </c>
      <c r="C9857" s="23" t="s">
        <v>19</v>
      </c>
      <c r="D9857" s="48">
        <v>0</v>
      </c>
      <c r="E9857" s="47">
        <v>0</v>
      </c>
    </row>
    <row r="9858" spans="1:5" ht="33.75" x14ac:dyDescent="0.25">
      <c r="A9858" s="36">
        <v>104379</v>
      </c>
      <c r="B9858" s="34" t="s">
        <v>14988</v>
      </c>
      <c r="C9858" s="23" t="s">
        <v>19</v>
      </c>
      <c r="D9858" s="48">
        <v>0</v>
      </c>
      <c r="E9858" s="47">
        <v>0</v>
      </c>
    </row>
    <row r="9859" spans="1:5" ht="33.75" x14ac:dyDescent="0.25">
      <c r="A9859" s="36">
        <v>106309</v>
      </c>
      <c r="B9859" s="34" t="s">
        <v>14989</v>
      </c>
      <c r="C9859" s="23" t="s">
        <v>19</v>
      </c>
      <c r="D9859" s="48">
        <v>0</v>
      </c>
      <c r="E9859" s="47">
        <v>0</v>
      </c>
    </row>
    <row r="9860" spans="1:5" ht="22.5" x14ac:dyDescent="0.25">
      <c r="A9860" s="36">
        <v>97801</v>
      </c>
      <c r="B9860" s="34" t="s">
        <v>14990</v>
      </c>
      <c r="C9860" s="23" t="s">
        <v>19</v>
      </c>
      <c r="D9860" s="48">
        <v>0</v>
      </c>
      <c r="E9860" s="47">
        <v>0</v>
      </c>
    </row>
    <row r="9861" spans="1:5" ht="22.5" x14ac:dyDescent="0.25">
      <c r="A9861" s="36">
        <v>106303</v>
      </c>
      <c r="B9861" s="34" t="s">
        <v>14991</v>
      </c>
      <c r="C9861" s="23" t="s">
        <v>19</v>
      </c>
      <c r="D9861" s="48">
        <v>0</v>
      </c>
      <c r="E9861" s="47">
        <v>0</v>
      </c>
    </row>
    <row r="9862" spans="1:5" ht="33.75" x14ac:dyDescent="0.25">
      <c r="A9862" s="36">
        <v>104376</v>
      </c>
      <c r="B9862" s="34" t="s">
        <v>14992</v>
      </c>
      <c r="C9862" s="23" t="s">
        <v>19</v>
      </c>
      <c r="D9862" s="48">
        <v>0</v>
      </c>
      <c r="E9862" s="47">
        <v>0</v>
      </c>
    </row>
    <row r="9863" spans="1:5" ht="33.75" x14ac:dyDescent="0.25">
      <c r="A9863" s="36">
        <v>106304</v>
      </c>
      <c r="B9863" s="34" t="s">
        <v>14993</v>
      </c>
      <c r="C9863" s="23" t="s">
        <v>19</v>
      </c>
      <c r="D9863" s="48">
        <v>0</v>
      </c>
      <c r="E9863" s="47">
        <v>0</v>
      </c>
    </row>
    <row r="9864" spans="1:5" ht="33.75" x14ac:dyDescent="0.25">
      <c r="A9864" s="36">
        <v>104377</v>
      </c>
      <c r="B9864" s="34" t="s">
        <v>14994</v>
      </c>
      <c r="C9864" s="23" t="s">
        <v>19</v>
      </c>
      <c r="D9864" s="48">
        <v>0</v>
      </c>
      <c r="E9864" s="47">
        <v>0</v>
      </c>
    </row>
    <row r="9865" spans="1:5" ht="33.75" x14ac:dyDescent="0.25">
      <c r="A9865" s="36">
        <v>106305</v>
      </c>
      <c r="B9865" s="34" t="s">
        <v>14995</v>
      </c>
      <c r="C9865" s="23" t="s">
        <v>19</v>
      </c>
      <c r="D9865" s="48">
        <v>0</v>
      </c>
      <c r="E9865" s="47">
        <v>0</v>
      </c>
    </row>
    <row r="9866" spans="1:5" ht="22.5" x14ac:dyDescent="0.25">
      <c r="A9866" s="36">
        <v>97808</v>
      </c>
      <c r="B9866" s="34" t="s">
        <v>14996</v>
      </c>
      <c r="C9866" s="23" t="s">
        <v>19</v>
      </c>
      <c r="D9866" s="48">
        <v>0</v>
      </c>
      <c r="E9866" s="47">
        <v>0</v>
      </c>
    </row>
    <row r="9867" spans="1:5" ht="22.5" x14ac:dyDescent="0.25">
      <c r="A9867" s="36">
        <v>106310</v>
      </c>
      <c r="B9867" s="34" t="s">
        <v>14997</v>
      </c>
      <c r="C9867" s="23" t="s">
        <v>19</v>
      </c>
      <c r="D9867" s="48">
        <v>0</v>
      </c>
      <c r="E9867" s="47">
        <v>0</v>
      </c>
    </row>
    <row r="9868" spans="1:5" ht="22.5" x14ac:dyDescent="0.25">
      <c r="A9868" s="36">
        <v>104380</v>
      </c>
      <c r="B9868" s="34" t="s">
        <v>14998</v>
      </c>
      <c r="C9868" s="23" t="s">
        <v>19</v>
      </c>
      <c r="D9868" s="48">
        <v>0</v>
      </c>
      <c r="E9868" s="47">
        <v>0</v>
      </c>
    </row>
    <row r="9869" spans="1:5" ht="22.5" x14ac:dyDescent="0.25">
      <c r="A9869" s="36">
        <v>106311</v>
      </c>
      <c r="B9869" s="34" t="s">
        <v>14999</v>
      </c>
      <c r="C9869" s="23" t="s">
        <v>19</v>
      </c>
      <c r="D9869" s="48">
        <v>0</v>
      </c>
      <c r="E9869" s="47">
        <v>0</v>
      </c>
    </row>
    <row r="9870" spans="1:5" ht="33.75" x14ac:dyDescent="0.25">
      <c r="A9870" s="36">
        <v>104381</v>
      </c>
      <c r="B9870" s="34" t="s">
        <v>15000</v>
      </c>
      <c r="C9870" s="23" t="s">
        <v>19</v>
      </c>
      <c r="D9870" s="48">
        <v>0</v>
      </c>
      <c r="E9870" s="47">
        <v>0</v>
      </c>
    </row>
    <row r="9871" spans="1:5" ht="33.75" x14ac:dyDescent="0.25">
      <c r="A9871" s="36">
        <v>106312</v>
      </c>
      <c r="B9871" s="34" t="s">
        <v>15001</v>
      </c>
      <c r="C9871" s="23" t="s">
        <v>19</v>
      </c>
      <c r="D9871" s="48">
        <v>0</v>
      </c>
      <c r="E9871" s="47">
        <v>0</v>
      </c>
    </row>
    <row r="9872" spans="1:5" ht="33.75" x14ac:dyDescent="0.25">
      <c r="A9872" s="36">
        <v>104382</v>
      </c>
      <c r="B9872" s="34" t="s">
        <v>15002</v>
      </c>
      <c r="C9872" s="23" t="s">
        <v>19</v>
      </c>
      <c r="D9872" s="48">
        <v>0</v>
      </c>
      <c r="E9872" s="47">
        <v>0</v>
      </c>
    </row>
    <row r="9873" spans="1:5" ht="33.75" x14ac:dyDescent="0.25">
      <c r="A9873" s="36">
        <v>106313</v>
      </c>
      <c r="B9873" s="34" t="s">
        <v>15003</v>
      </c>
      <c r="C9873" s="23" t="s">
        <v>19</v>
      </c>
      <c r="D9873" s="48">
        <v>0</v>
      </c>
      <c r="E9873" s="47">
        <v>0</v>
      </c>
    </row>
    <row r="9874" spans="1:5" ht="33.75" x14ac:dyDescent="0.25">
      <c r="A9874" s="36">
        <v>103138</v>
      </c>
      <c r="B9874" s="34" t="s">
        <v>12921</v>
      </c>
      <c r="C9874" s="23" t="s">
        <v>28</v>
      </c>
      <c r="D9874" s="48">
        <v>38.42</v>
      </c>
      <c r="E9874" s="47">
        <v>39.32</v>
      </c>
    </row>
    <row r="9875" spans="1:5" ht="33.75" x14ac:dyDescent="0.25">
      <c r="A9875" s="36">
        <v>103151</v>
      </c>
      <c r="B9875" s="34" t="s">
        <v>12922</v>
      </c>
      <c r="C9875" s="23" t="s">
        <v>28</v>
      </c>
      <c r="D9875" s="48">
        <v>364.86</v>
      </c>
      <c r="E9875" s="47">
        <v>376.03</v>
      </c>
    </row>
    <row r="9876" spans="1:5" ht="33.75" x14ac:dyDescent="0.25">
      <c r="A9876" s="36">
        <v>103152</v>
      </c>
      <c r="B9876" s="34" t="s">
        <v>12923</v>
      </c>
      <c r="C9876" s="23" t="s">
        <v>28</v>
      </c>
      <c r="D9876" s="48">
        <v>434.92</v>
      </c>
      <c r="E9876" s="47">
        <v>448.29</v>
      </c>
    </row>
    <row r="9877" spans="1:5" ht="33.75" x14ac:dyDescent="0.25">
      <c r="A9877" s="36">
        <v>103139</v>
      </c>
      <c r="B9877" s="34" t="s">
        <v>12924</v>
      </c>
      <c r="C9877" s="23" t="s">
        <v>28</v>
      </c>
      <c r="D9877" s="48">
        <v>50.36</v>
      </c>
      <c r="E9877" s="47">
        <v>51.62</v>
      </c>
    </row>
    <row r="9878" spans="1:5" ht="33.75" x14ac:dyDescent="0.25">
      <c r="A9878" s="36">
        <v>103140</v>
      </c>
      <c r="B9878" s="34" t="s">
        <v>12925</v>
      </c>
      <c r="C9878" s="23" t="s">
        <v>28</v>
      </c>
      <c r="D9878" s="48">
        <v>62.26</v>
      </c>
      <c r="E9878" s="47">
        <v>63.89</v>
      </c>
    </row>
    <row r="9879" spans="1:5" ht="33.75" x14ac:dyDescent="0.25">
      <c r="A9879" s="36">
        <v>103141</v>
      </c>
      <c r="B9879" s="34" t="s">
        <v>12926</v>
      </c>
      <c r="C9879" s="23" t="s">
        <v>28</v>
      </c>
      <c r="D9879" s="48">
        <v>96.58</v>
      </c>
      <c r="E9879" s="47">
        <v>99.28</v>
      </c>
    </row>
    <row r="9880" spans="1:5" ht="33.75" x14ac:dyDescent="0.25">
      <c r="A9880" s="36">
        <v>103142</v>
      </c>
      <c r="B9880" s="34" t="s">
        <v>12927</v>
      </c>
      <c r="C9880" s="23" t="s">
        <v>28</v>
      </c>
      <c r="D9880" s="48">
        <v>108.49</v>
      </c>
      <c r="E9880" s="47">
        <v>111.58</v>
      </c>
    </row>
    <row r="9881" spans="1:5" ht="33.75" x14ac:dyDescent="0.25">
      <c r="A9881" s="36">
        <v>103143</v>
      </c>
      <c r="B9881" s="34" t="s">
        <v>12928</v>
      </c>
      <c r="C9881" s="23" t="s">
        <v>28</v>
      </c>
      <c r="D9881" s="48">
        <v>142.79</v>
      </c>
      <c r="E9881" s="47">
        <v>146.96</v>
      </c>
    </row>
    <row r="9882" spans="1:5" ht="33.75" x14ac:dyDescent="0.25">
      <c r="A9882" s="36">
        <v>103144</v>
      </c>
      <c r="B9882" s="34" t="s">
        <v>12929</v>
      </c>
      <c r="C9882" s="23" t="s">
        <v>28</v>
      </c>
      <c r="D9882" s="48">
        <v>154.69999999999999</v>
      </c>
      <c r="E9882" s="47">
        <v>159.24</v>
      </c>
    </row>
    <row r="9883" spans="1:5" ht="33.75" x14ac:dyDescent="0.25">
      <c r="A9883" s="36">
        <v>103145</v>
      </c>
      <c r="B9883" s="34" t="s">
        <v>12930</v>
      </c>
      <c r="C9883" s="23" t="s">
        <v>28</v>
      </c>
      <c r="D9883" s="48">
        <v>189.02</v>
      </c>
      <c r="E9883" s="47">
        <v>194.64</v>
      </c>
    </row>
    <row r="9884" spans="1:5" ht="33.75" x14ac:dyDescent="0.25">
      <c r="A9884" s="36">
        <v>103146</v>
      </c>
      <c r="B9884" s="34" t="s">
        <v>12931</v>
      </c>
      <c r="C9884" s="23" t="s">
        <v>28</v>
      </c>
      <c r="D9884" s="48">
        <v>200.92</v>
      </c>
      <c r="E9884" s="47">
        <v>206.93</v>
      </c>
    </row>
    <row r="9885" spans="1:5" ht="33.75" x14ac:dyDescent="0.25">
      <c r="A9885" s="36">
        <v>103147</v>
      </c>
      <c r="B9885" s="34" t="s">
        <v>12932</v>
      </c>
      <c r="C9885" s="23" t="s">
        <v>28</v>
      </c>
      <c r="D9885" s="48">
        <v>224.76</v>
      </c>
      <c r="E9885" s="47">
        <v>231.5</v>
      </c>
    </row>
    <row r="9886" spans="1:5" ht="33.75" x14ac:dyDescent="0.25">
      <c r="A9886" s="36">
        <v>103148</v>
      </c>
      <c r="B9886" s="34" t="s">
        <v>12933</v>
      </c>
      <c r="C9886" s="23" t="s">
        <v>28</v>
      </c>
      <c r="D9886" s="48">
        <v>270.98</v>
      </c>
      <c r="E9886" s="47">
        <v>279.18</v>
      </c>
    </row>
    <row r="9887" spans="1:5" ht="33.75" x14ac:dyDescent="0.25">
      <c r="A9887" s="36">
        <v>103137</v>
      </c>
      <c r="B9887" s="34" t="s">
        <v>12934</v>
      </c>
      <c r="C9887" s="23" t="s">
        <v>28</v>
      </c>
      <c r="D9887" s="48">
        <v>33.67</v>
      </c>
      <c r="E9887" s="47">
        <v>34.4</v>
      </c>
    </row>
    <row r="9888" spans="1:5" ht="33.75" x14ac:dyDescent="0.25">
      <c r="A9888" s="36">
        <v>103149</v>
      </c>
      <c r="B9888" s="34" t="s">
        <v>12935</v>
      </c>
      <c r="C9888" s="23" t="s">
        <v>28</v>
      </c>
      <c r="D9888" s="48">
        <v>294.8</v>
      </c>
      <c r="E9888" s="47">
        <v>303.77</v>
      </c>
    </row>
    <row r="9889" spans="1:5" ht="33.75" x14ac:dyDescent="0.25">
      <c r="A9889" s="36">
        <v>103150</v>
      </c>
      <c r="B9889" s="34" t="s">
        <v>12936</v>
      </c>
      <c r="C9889" s="23" t="s">
        <v>28</v>
      </c>
      <c r="D9889" s="48">
        <v>340.98</v>
      </c>
      <c r="E9889" s="47">
        <v>351.4</v>
      </c>
    </row>
    <row r="9890" spans="1:5" ht="33.75" x14ac:dyDescent="0.25">
      <c r="A9890" s="36">
        <v>103106</v>
      </c>
      <c r="B9890" s="34" t="s">
        <v>12937</v>
      </c>
      <c r="C9890" s="23" t="s">
        <v>28</v>
      </c>
      <c r="D9890" s="48">
        <v>58.62</v>
      </c>
      <c r="E9890" s="47">
        <v>60.13</v>
      </c>
    </row>
    <row r="9891" spans="1:5" ht="33.75" x14ac:dyDescent="0.25">
      <c r="A9891" s="36">
        <v>103119</v>
      </c>
      <c r="B9891" s="34" t="s">
        <v>12938</v>
      </c>
      <c r="C9891" s="23" t="s">
        <v>28</v>
      </c>
      <c r="D9891" s="48">
        <v>711.49</v>
      </c>
      <c r="E9891" s="47">
        <v>733.58</v>
      </c>
    </row>
    <row r="9892" spans="1:5" ht="33.75" x14ac:dyDescent="0.25">
      <c r="A9892" s="36">
        <v>103120</v>
      </c>
      <c r="B9892" s="34" t="s">
        <v>12939</v>
      </c>
      <c r="C9892" s="23" t="s">
        <v>28</v>
      </c>
      <c r="D9892" s="48">
        <v>851.6</v>
      </c>
      <c r="E9892" s="47">
        <v>878.1</v>
      </c>
    </row>
    <row r="9893" spans="1:5" ht="33.75" x14ac:dyDescent="0.25">
      <c r="A9893" s="36">
        <v>103107</v>
      </c>
      <c r="B9893" s="34" t="s">
        <v>12940</v>
      </c>
      <c r="C9893" s="23" t="s">
        <v>28</v>
      </c>
      <c r="D9893" s="48">
        <v>82.46</v>
      </c>
      <c r="E9893" s="47">
        <v>84.71</v>
      </c>
    </row>
    <row r="9894" spans="1:5" ht="33.75" x14ac:dyDescent="0.25">
      <c r="A9894" s="36">
        <v>103108</v>
      </c>
      <c r="B9894" s="34" t="s">
        <v>12941</v>
      </c>
      <c r="C9894" s="23" t="s">
        <v>28</v>
      </c>
      <c r="D9894" s="48">
        <v>106.28</v>
      </c>
      <c r="E9894" s="47">
        <v>109.31</v>
      </c>
    </row>
    <row r="9895" spans="1:5" ht="33.75" x14ac:dyDescent="0.25">
      <c r="A9895" s="36">
        <v>103109</v>
      </c>
      <c r="B9895" s="34" t="s">
        <v>12942</v>
      </c>
      <c r="C9895" s="23" t="s">
        <v>28</v>
      </c>
      <c r="D9895" s="48">
        <v>174.89</v>
      </c>
      <c r="E9895" s="47">
        <v>180.07</v>
      </c>
    </row>
    <row r="9896" spans="1:5" ht="33.75" x14ac:dyDescent="0.25">
      <c r="A9896" s="36">
        <v>103110</v>
      </c>
      <c r="B9896" s="34" t="s">
        <v>12943</v>
      </c>
      <c r="C9896" s="23" t="s">
        <v>28</v>
      </c>
      <c r="D9896" s="48">
        <v>198.73</v>
      </c>
      <c r="E9896" s="47">
        <v>204.66</v>
      </c>
    </row>
    <row r="9897" spans="1:5" ht="33.75" x14ac:dyDescent="0.25">
      <c r="A9897" s="36">
        <v>103111</v>
      </c>
      <c r="B9897" s="34" t="s">
        <v>12944</v>
      </c>
      <c r="C9897" s="23" t="s">
        <v>28</v>
      </c>
      <c r="D9897" s="48">
        <v>267.33999999999997</v>
      </c>
      <c r="E9897" s="47">
        <v>275.44</v>
      </c>
    </row>
    <row r="9898" spans="1:5" ht="33.75" x14ac:dyDescent="0.25">
      <c r="A9898" s="36">
        <v>103112</v>
      </c>
      <c r="B9898" s="34" t="s">
        <v>12945</v>
      </c>
      <c r="C9898" s="23" t="s">
        <v>28</v>
      </c>
      <c r="D9898" s="48">
        <v>291.18</v>
      </c>
      <c r="E9898" s="47">
        <v>300.01</v>
      </c>
    </row>
    <row r="9899" spans="1:5" ht="33.75" x14ac:dyDescent="0.25">
      <c r="A9899" s="36">
        <v>103113</v>
      </c>
      <c r="B9899" s="34" t="s">
        <v>12946</v>
      </c>
      <c r="C9899" s="23" t="s">
        <v>28</v>
      </c>
      <c r="D9899" s="48">
        <v>359.78</v>
      </c>
      <c r="E9899" s="47">
        <v>370.79</v>
      </c>
    </row>
    <row r="9900" spans="1:5" ht="33.75" x14ac:dyDescent="0.25">
      <c r="A9900" s="36">
        <v>103114</v>
      </c>
      <c r="B9900" s="34" t="s">
        <v>12947</v>
      </c>
      <c r="C9900" s="23" t="s">
        <v>28</v>
      </c>
      <c r="D9900" s="48">
        <v>383.61</v>
      </c>
      <c r="E9900" s="47">
        <v>395.37</v>
      </c>
    </row>
    <row r="9901" spans="1:5" ht="33.75" x14ac:dyDescent="0.25">
      <c r="A9901" s="36">
        <v>103115</v>
      </c>
      <c r="B9901" s="34" t="s">
        <v>12948</v>
      </c>
      <c r="C9901" s="23" t="s">
        <v>28</v>
      </c>
      <c r="D9901" s="48">
        <v>431.28</v>
      </c>
      <c r="E9901" s="47">
        <v>444.52</v>
      </c>
    </row>
    <row r="9902" spans="1:5" ht="33.75" x14ac:dyDescent="0.25">
      <c r="A9902" s="36">
        <v>103116</v>
      </c>
      <c r="B9902" s="34" t="s">
        <v>12949</v>
      </c>
      <c r="C9902" s="23" t="s">
        <v>28</v>
      </c>
      <c r="D9902" s="48">
        <v>523.71</v>
      </c>
      <c r="E9902" s="47">
        <v>539.89</v>
      </c>
    </row>
    <row r="9903" spans="1:5" ht="33.75" x14ac:dyDescent="0.25">
      <c r="A9903" s="36">
        <v>103105</v>
      </c>
      <c r="B9903" s="34" t="s">
        <v>12950</v>
      </c>
      <c r="C9903" s="23" t="s">
        <v>28</v>
      </c>
      <c r="D9903" s="48">
        <v>49.08</v>
      </c>
      <c r="E9903" s="47">
        <v>50.29</v>
      </c>
    </row>
    <row r="9904" spans="1:5" ht="33.75" x14ac:dyDescent="0.25">
      <c r="A9904" s="36">
        <v>103117</v>
      </c>
      <c r="B9904" s="34" t="s">
        <v>12951</v>
      </c>
      <c r="C9904" s="23" t="s">
        <v>28</v>
      </c>
      <c r="D9904" s="48">
        <v>571.38</v>
      </c>
      <c r="E9904" s="47">
        <v>589.04999999999995</v>
      </c>
    </row>
    <row r="9905" spans="1:5" ht="33.75" x14ac:dyDescent="0.25">
      <c r="A9905" s="36">
        <v>103118</v>
      </c>
      <c r="B9905" s="34" t="s">
        <v>12952</v>
      </c>
      <c r="C9905" s="23" t="s">
        <v>28</v>
      </c>
      <c r="D9905" s="48">
        <v>663.82</v>
      </c>
      <c r="E9905" s="47">
        <v>684.4</v>
      </c>
    </row>
    <row r="9906" spans="1:5" ht="33.75" x14ac:dyDescent="0.25">
      <c r="A9906" s="36">
        <v>103122</v>
      </c>
      <c r="B9906" s="34" t="s">
        <v>12953</v>
      </c>
      <c r="C9906" s="23" t="s">
        <v>28</v>
      </c>
      <c r="D9906" s="48">
        <v>78.819999999999993</v>
      </c>
      <c r="E9906" s="47">
        <v>80.959999999999994</v>
      </c>
    </row>
    <row r="9907" spans="1:5" ht="33.75" x14ac:dyDescent="0.25">
      <c r="A9907" s="36">
        <v>103135</v>
      </c>
      <c r="B9907" s="34" t="s">
        <v>12954</v>
      </c>
      <c r="C9907" s="23" t="s">
        <v>28</v>
      </c>
      <c r="D9907" s="48">
        <v>1058.1099999999999</v>
      </c>
      <c r="E9907" s="47">
        <v>1091.1300000000001</v>
      </c>
    </row>
    <row r="9908" spans="1:5" ht="33.75" x14ac:dyDescent="0.25">
      <c r="A9908" s="36">
        <v>103136</v>
      </c>
      <c r="B9908" s="34" t="s">
        <v>12955</v>
      </c>
      <c r="C9908" s="23" t="s">
        <v>28</v>
      </c>
      <c r="D9908" s="48">
        <v>1268.28</v>
      </c>
      <c r="E9908" s="47">
        <v>1307.9100000000001</v>
      </c>
    </row>
    <row r="9909" spans="1:5" ht="33.75" x14ac:dyDescent="0.25">
      <c r="A9909" s="36">
        <v>103123</v>
      </c>
      <c r="B9909" s="34" t="s">
        <v>12956</v>
      </c>
      <c r="C9909" s="23" t="s">
        <v>28</v>
      </c>
      <c r="D9909" s="48">
        <v>114.57</v>
      </c>
      <c r="E9909" s="47">
        <v>117.85</v>
      </c>
    </row>
    <row r="9910" spans="1:5" ht="33.75" x14ac:dyDescent="0.25">
      <c r="A9910" s="36">
        <v>103124</v>
      </c>
      <c r="B9910" s="34" t="s">
        <v>12957</v>
      </c>
      <c r="C9910" s="23" t="s">
        <v>28</v>
      </c>
      <c r="D9910" s="48">
        <v>150.30000000000001</v>
      </c>
      <c r="E9910" s="47">
        <v>154.69999999999999</v>
      </c>
    </row>
    <row r="9911" spans="1:5" ht="33.75" x14ac:dyDescent="0.25">
      <c r="A9911" s="36">
        <v>103125</v>
      </c>
      <c r="B9911" s="34" t="s">
        <v>12958</v>
      </c>
      <c r="C9911" s="23" t="s">
        <v>28</v>
      </c>
      <c r="D9911" s="48">
        <v>253.25</v>
      </c>
      <c r="E9911" s="47">
        <v>260.89</v>
      </c>
    </row>
    <row r="9912" spans="1:5" ht="33.75" x14ac:dyDescent="0.25">
      <c r="A9912" s="36">
        <v>103126</v>
      </c>
      <c r="B9912" s="34" t="s">
        <v>12959</v>
      </c>
      <c r="C9912" s="23" t="s">
        <v>28</v>
      </c>
      <c r="D9912" s="48">
        <v>288.97000000000003</v>
      </c>
      <c r="E9912" s="47">
        <v>297.75</v>
      </c>
    </row>
    <row r="9913" spans="1:5" ht="33.75" x14ac:dyDescent="0.25">
      <c r="A9913" s="36">
        <v>103127</v>
      </c>
      <c r="B9913" s="34" t="s">
        <v>12960</v>
      </c>
      <c r="C9913" s="23" t="s">
        <v>28</v>
      </c>
      <c r="D9913" s="48">
        <v>391.9</v>
      </c>
      <c r="E9913" s="47">
        <v>403.93</v>
      </c>
    </row>
    <row r="9914" spans="1:5" ht="33.75" x14ac:dyDescent="0.25">
      <c r="A9914" s="36">
        <v>103128</v>
      </c>
      <c r="B9914" s="34" t="s">
        <v>12961</v>
      </c>
      <c r="C9914" s="23" t="s">
        <v>28</v>
      </c>
      <c r="D9914" s="48">
        <v>427.64</v>
      </c>
      <c r="E9914" s="47">
        <v>440.78</v>
      </c>
    </row>
    <row r="9915" spans="1:5" ht="33.75" x14ac:dyDescent="0.25">
      <c r="A9915" s="36">
        <v>103129</v>
      </c>
      <c r="B9915" s="34" t="s">
        <v>12962</v>
      </c>
      <c r="C9915" s="23" t="s">
        <v>28</v>
      </c>
      <c r="D9915" s="48">
        <v>530.57000000000005</v>
      </c>
      <c r="E9915" s="47">
        <v>546.96</v>
      </c>
    </row>
    <row r="9916" spans="1:5" ht="33.75" x14ac:dyDescent="0.25">
      <c r="A9916" s="36">
        <v>103130</v>
      </c>
      <c r="B9916" s="34" t="s">
        <v>12963</v>
      </c>
      <c r="C9916" s="23" t="s">
        <v>28</v>
      </c>
      <c r="D9916" s="48">
        <v>566.29999999999995</v>
      </c>
      <c r="E9916" s="47">
        <v>583.80999999999995</v>
      </c>
    </row>
    <row r="9917" spans="1:5" ht="33.75" x14ac:dyDescent="0.25">
      <c r="A9917" s="36">
        <v>103131</v>
      </c>
      <c r="B9917" s="34" t="s">
        <v>12964</v>
      </c>
      <c r="C9917" s="23" t="s">
        <v>28</v>
      </c>
      <c r="D9917" s="48">
        <v>637.79</v>
      </c>
      <c r="E9917" s="47">
        <v>657.56</v>
      </c>
    </row>
    <row r="9918" spans="1:5" ht="33.75" x14ac:dyDescent="0.25">
      <c r="A9918" s="36">
        <v>103132</v>
      </c>
      <c r="B9918" s="34" t="s">
        <v>12965</v>
      </c>
      <c r="C9918" s="23" t="s">
        <v>28</v>
      </c>
      <c r="D9918" s="48">
        <v>776.46</v>
      </c>
      <c r="E9918" s="47">
        <v>800.6</v>
      </c>
    </row>
    <row r="9919" spans="1:5" ht="33.75" x14ac:dyDescent="0.25">
      <c r="A9919" s="36">
        <v>103121</v>
      </c>
      <c r="B9919" s="34" t="s">
        <v>12966</v>
      </c>
      <c r="C9919" s="23" t="s">
        <v>28</v>
      </c>
      <c r="D9919" s="48">
        <v>64.52</v>
      </c>
      <c r="E9919" s="47">
        <v>66.23</v>
      </c>
    </row>
    <row r="9920" spans="1:5" ht="33.75" x14ac:dyDescent="0.25">
      <c r="A9920" s="36">
        <v>103133</v>
      </c>
      <c r="B9920" s="34" t="s">
        <v>12967</v>
      </c>
      <c r="C9920" s="23" t="s">
        <v>28</v>
      </c>
      <c r="D9920" s="48">
        <v>847.95</v>
      </c>
      <c r="E9920" s="47">
        <v>874.34</v>
      </c>
    </row>
    <row r="9921" spans="1:5" ht="33.75" x14ac:dyDescent="0.25">
      <c r="A9921" s="36">
        <v>103134</v>
      </c>
      <c r="B9921" s="34" t="s">
        <v>12968</v>
      </c>
      <c r="C9921" s="23" t="s">
        <v>28</v>
      </c>
      <c r="D9921" s="48">
        <v>986.61</v>
      </c>
      <c r="E9921" s="47">
        <v>1017.38</v>
      </c>
    </row>
    <row r="9922" spans="1:5" ht="33.75" x14ac:dyDescent="0.25">
      <c r="A9922" s="36">
        <v>103090</v>
      </c>
      <c r="B9922" s="34" t="s">
        <v>4172</v>
      </c>
      <c r="C9922" s="23" t="s">
        <v>25</v>
      </c>
      <c r="D9922" s="48">
        <v>13.99</v>
      </c>
      <c r="E9922" s="47">
        <v>14.43</v>
      </c>
    </row>
    <row r="9923" spans="1:5" ht="33.75" x14ac:dyDescent="0.25">
      <c r="A9923" s="36">
        <v>103103</v>
      </c>
      <c r="B9923" s="34" t="s">
        <v>4185</v>
      </c>
      <c r="C9923" s="23" t="s">
        <v>25</v>
      </c>
      <c r="D9923" s="48">
        <v>137.68</v>
      </c>
      <c r="E9923" s="47">
        <v>142.22999999999999</v>
      </c>
    </row>
    <row r="9924" spans="1:5" ht="33.75" x14ac:dyDescent="0.25">
      <c r="A9924" s="36">
        <v>103104</v>
      </c>
      <c r="B9924" s="34" t="s">
        <v>4186</v>
      </c>
      <c r="C9924" s="23" t="s">
        <v>25</v>
      </c>
      <c r="D9924" s="48">
        <v>164.66</v>
      </c>
      <c r="E9924" s="47">
        <v>170.1</v>
      </c>
    </row>
    <row r="9925" spans="1:5" ht="33.75" x14ac:dyDescent="0.25">
      <c r="A9925" s="36">
        <v>103091</v>
      </c>
      <c r="B9925" s="34" t="s">
        <v>4173</v>
      </c>
      <c r="C9925" s="23" t="s">
        <v>25</v>
      </c>
      <c r="D9925" s="48">
        <v>19.670000000000002</v>
      </c>
      <c r="E9925" s="47">
        <v>20.309999999999999</v>
      </c>
    </row>
    <row r="9926" spans="1:5" ht="33.75" x14ac:dyDescent="0.25">
      <c r="A9926" s="36">
        <v>103092</v>
      </c>
      <c r="B9926" s="34" t="s">
        <v>4174</v>
      </c>
      <c r="C9926" s="23" t="s">
        <v>25</v>
      </c>
      <c r="D9926" s="48">
        <v>25.38</v>
      </c>
      <c r="E9926" s="47">
        <v>26.2</v>
      </c>
    </row>
    <row r="9927" spans="1:5" ht="33.75" x14ac:dyDescent="0.25">
      <c r="A9927" s="36">
        <v>103093</v>
      </c>
      <c r="B9927" s="34" t="s">
        <v>4175</v>
      </c>
      <c r="C9927" s="23" t="s">
        <v>25</v>
      </c>
      <c r="D9927" s="48">
        <v>38.82</v>
      </c>
      <c r="E9927" s="47">
        <v>40.06</v>
      </c>
    </row>
    <row r="9928" spans="1:5" ht="33.75" x14ac:dyDescent="0.25">
      <c r="A9928" s="36">
        <v>103094</v>
      </c>
      <c r="B9928" s="34" t="s">
        <v>4176</v>
      </c>
      <c r="C9928" s="23" t="s">
        <v>25</v>
      </c>
      <c r="D9928" s="48">
        <v>44.53</v>
      </c>
      <c r="E9928" s="47">
        <v>45.97</v>
      </c>
    </row>
    <row r="9929" spans="1:5" ht="33.75" x14ac:dyDescent="0.25">
      <c r="A9929" s="36">
        <v>103095</v>
      </c>
      <c r="B9929" s="34" t="s">
        <v>4177</v>
      </c>
      <c r="C9929" s="23" t="s">
        <v>25</v>
      </c>
      <c r="D9929" s="48">
        <v>57.94</v>
      </c>
      <c r="E9929" s="47">
        <v>59.8</v>
      </c>
    </row>
    <row r="9930" spans="1:5" ht="33.75" x14ac:dyDescent="0.25">
      <c r="A9930" s="36">
        <v>103096</v>
      </c>
      <c r="B9930" s="34" t="s">
        <v>4178</v>
      </c>
      <c r="C9930" s="23" t="s">
        <v>25</v>
      </c>
      <c r="D9930" s="48">
        <v>63.66</v>
      </c>
      <c r="E9930" s="47">
        <v>65.73</v>
      </c>
    </row>
    <row r="9931" spans="1:5" ht="33.75" x14ac:dyDescent="0.25">
      <c r="A9931" s="36">
        <v>103097</v>
      </c>
      <c r="B9931" s="34" t="s">
        <v>4179</v>
      </c>
      <c r="C9931" s="23" t="s">
        <v>25</v>
      </c>
      <c r="D9931" s="48">
        <v>77.06</v>
      </c>
      <c r="E9931" s="47">
        <v>79.569999999999993</v>
      </c>
    </row>
    <row r="9932" spans="1:5" ht="33.75" x14ac:dyDescent="0.25">
      <c r="A9932" s="36">
        <v>103098</v>
      </c>
      <c r="B9932" s="34" t="s">
        <v>4180</v>
      </c>
      <c r="C9932" s="23" t="s">
        <v>25</v>
      </c>
      <c r="D9932" s="48">
        <v>82.79</v>
      </c>
      <c r="E9932" s="47">
        <v>85.48</v>
      </c>
    </row>
    <row r="9933" spans="1:5" ht="33.75" x14ac:dyDescent="0.25">
      <c r="A9933" s="36">
        <v>103099</v>
      </c>
      <c r="B9933" s="34" t="s">
        <v>4181</v>
      </c>
      <c r="C9933" s="23" t="s">
        <v>25</v>
      </c>
      <c r="D9933" s="48">
        <v>94.18</v>
      </c>
      <c r="E9933" s="47">
        <v>97.25</v>
      </c>
    </row>
    <row r="9934" spans="1:5" ht="33.75" x14ac:dyDescent="0.25">
      <c r="A9934" s="36">
        <v>103100</v>
      </c>
      <c r="B9934" s="34" t="s">
        <v>4182</v>
      </c>
      <c r="C9934" s="23" t="s">
        <v>25</v>
      </c>
      <c r="D9934" s="48">
        <v>100.51</v>
      </c>
      <c r="E9934" s="47">
        <v>103.81</v>
      </c>
    </row>
    <row r="9935" spans="1:5" ht="33.75" x14ac:dyDescent="0.25">
      <c r="A9935" s="36">
        <v>103089</v>
      </c>
      <c r="B9935" s="34" t="s">
        <v>4171</v>
      </c>
      <c r="C9935" s="23" t="s">
        <v>25</v>
      </c>
      <c r="D9935" s="48">
        <v>11.72</v>
      </c>
      <c r="E9935" s="47">
        <v>12.06</v>
      </c>
    </row>
    <row r="9936" spans="1:5" ht="33.75" x14ac:dyDescent="0.25">
      <c r="A9936" s="36">
        <v>103101</v>
      </c>
      <c r="B9936" s="34" t="s">
        <v>4183</v>
      </c>
      <c r="C9936" s="23" t="s">
        <v>25</v>
      </c>
      <c r="D9936" s="48">
        <v>110.7</v>
      </c>
      <c r="E9936" s="47">
        <v>114.34</v>
      </c>
    </row>
    <row r="9937" spans="1:5" ht="33.75" x14ac:dyDescent="0.25">
      <c r="A9937" s="36">
        <v>103102</v>
      </c>
      <c r="B9937" s="34" t="s">
        <v>4184</v>
      </c>
      <c r="C9937" s="23" t="s">
        <v>25</v>
      </c>
      <c r="D9937" s="48">
        <v>127.5</v>
      </c>
      <c r="E9937" s="47">
        <v>131.68</v>
      </c>
    </row>
    <row r="9938" spans="1:5" ht="33.75" x14ac:dyDescent="0.25">
      <c r="A9938" s="36">
        <v>101112</v>
      </c>
      <c r="B9938" s="34" t="s">
        <v>1092</v>
      </c>
      <c r="C9938" s="23" t="s">
        <v>29</v>
      </c>
      <c r="D9938" s="48">
        <v>982.12</v>
      </c>
      <c r="E9938" s="47">
        <v>1005.05</v>
      </c>
    </row>
    <row r="9939" spans="1:5" ht="45" x14ac:dyDescent="0.25">
      <c r="A9939" s="36">
        <v>101113</v>
      </c>
      <c r="B9939" s="34" t="s">
        <v>3566</v>
      </c>
      <c r="C9939" s="23" t="s">
        <v>29</v>
      </c>
      <c r="D9939" s="48">
        <v>960.01</v>
      </c>
      <c r="E9939" s="47">
        <v>976.24</v>
      </c>
    </row>
    <row r="9940" spans="1:5" ht="33.75" x14ac:dyDescent="0.25">
      <c r="A9940" s="36">
        <v>101098</v>
      </c>
      <c r="B9940" s="34" t="s">
        <v>12253</v>
      </c>
      <c r="C9940" s="23" t="s">
        <v>29</v>
      </c>
      <c r="D9940" s="48">
        <v>1163.0899999999999</v>
      </c>
      <c r="E9940" s="47">
        <v>1191.24</v>
      </c>
    </row>
    <row r="9941" spans="1:5" ht="45" x14ac:dyDescent="0.25">
      <c r="A9941" s="36">
        <v>101106</v>
      </c>
      <c r="B9941" s="34" t="s">
        <v>12254</v>
      </c>
      <c r="C9941" s="23" t="s">
        <v>29</v>
      </c>
      <c r="D9941" s="48">
        <v>1138.73</v>
      </c>
      <c r="E9941" s="47">
        <v>1160.3399999999999</v>
      </c>
    </row>
    <row r="9942" spans="1:5" ht="45" x14ac:dyDescent="0.25">
      <c r="A9942" s="36">
        <v>101102</v>
      </c>
      <c r="B9942" s="34" t="s">
        <v>12255</v>
      </c>
      <c r="C9942" s="23" t="s">
        <v>29</v>
      </c>
      <c r="D9942" s="48">
        <v>954.3</v>
      </c>
      <c r="E9942" s="47">
        <v>965.13</v>
      </c>
    </row>
    <row r="9943" spans="1:5" ht="56.25" x14ac:dyDescent="0.25">
      <c r="A9943" s="36">
        <v>101110</v>
      </c>
      <c r="B9943" s="34" t="s">
        <v>12256</v>
      </c>
      <c r="C9943" s="23" t="s">
        <v>29</v>
      </c>
      <c r="D9943" s="48">
        <v>924.23</v>
      </c>
      <c r="E9943" s="47">
        <v>928.11</v>
      </c>
    </row>
    <row r="9944" spans="1:5" ht="33.75" x14ac:dyDescent="0.25">
      <c r="A9944" s="36">
        <v>101099</v>
      </c>
      <c r="B9944" s="34" t="s">
        <v>12257</v>
      </c>
      <c r="C9944" s="23" t="s">
        <v>29</v>
      </c>
      <c r="D9944" s="48">
        <v>1071.79</v>
      </c>
      <c r="E9944" s="47">
        <v>1096.3599999999999</v>
      </c>
    </row>
    <row r="9945" spans="1:5" ht="45" x14ac:dyDescent="0.25">
      <c r="A9945" s="36">
        <v>101107</v>
      </c>
      <c r="B9945" s="34" t="s">
        <v>12258</v>
      </c>
      <c r="C9945" s="23" t="s">
        <v>29</v>
      </c>
      <c r="D9945" s="48">
        <v>1048.71</v>
      </c>
      <c r="E9945" s="47">
        <v>1067.01</v>
      </c>
    </row>
    <row r="9946" spans="1:5" ht="45" x14ac:dyDescent="0.25">
      <c r="A9946" s="36">
        <v>101103</v>
      </c>
      <c r="B9946" s="34" t="s">
        <v>12259</v>
      </c>
      <c r="C9946" s="23" t="s">
        <v>29</v>
      </c>
      <c r="D9946" s="48">
        <v>901.25</v>
      </c>
      <c r="E9946" s="47">
        <v>911.35</v>
      </c>
    </row>
    <row r="9947" spans="1:5" ht="56.25" x14ac:dyDescent="0.25">
      <c r="A9947" s="36">
        <v>101111</v>
      </c>
      <c r="B9947" s="34" t="s">
        <v>12260</v>
      </c>
      <c r="C9947" s="23" t="s">
        <v>29</v>
      </c>
      <c r="D9947" s="48">
        <v>873.24</v>
      </c>
      <c r="E9947" s="47">
        <v>876.72</v>
      </c>
    </row>
    <row r="9948" spans="1:5" ht="33.75" x14ac:dyDescent="0.25">
      <c r="A9948" s="36">
        <v>101096</v>
      </c>
      <c r="B9948" s="34" t="s">
        <v>12261</v>
      </c>
      <c r="C9948" s="23" t="s">
        <v>29</v>
      </c>
      <c r="D9948" s="48">
        <v>1316.85</v>
      </c>
      <c r="E9948" s="47">
        <v>1354.19</v>
      </c>
    </row>
    <row r="9949" spans="1:5" ht="45" x14ac:dyDescent="0.25">
      <c r="A9949" s="36">
        <v>101104</v>
      </c>
      <c r="B9949" s="34" t="s">
        <v>12262</v>
      </c>
      <c r="C9949" s="23" t="s">
        <v>29</v>
      </c>
      <c r="D9949" s="48">
        <v>1290.3699999999999</v>
      </c>
      <c r="E9949" s="47">
        <v>1320.84</v>
      </c>
    </row>
    <row r="9950" spans="1:5" ht="33.75" x14ac:dyDescent="0.25">
      <c r="A9950" s="36">
        <v>101100</v>
      </c>
      <c r="B9950" s="34" t="s">
        <v>12263</v>
      </c>
      <c r="C9950" s="23" t="s">
        <v>29</v>
      </c>
      <c r="D9950" s="48">
        <v>1006.36</v>
      </c>
      <c r="E9950" s="47">
        <v>1018.8</v>
      </c>
    </row>
    <row r="9951" spans="1:5" ht="45" x14ac:dyDescent="0.25">
      <c r="A9951" s="36">
        <v>101108</v>
      </c>
      <c r="B9951" s="34" t="s">
        <v>12264</v>
      </c>
      <c r="C9951" s="23" t="s">
        <v>29</v>
      </c>
      <c r="D9951" s="48">
        <v>973.03</v>
      </c>
      <c r="E9951" s="47">
        <v>978.11</v>
      </c>
    </row>
    <row r="9952" spans="1:5" ht="33.75" x14ac:dyDescent="0.25">
      <c r="A9952" s="36">
        <v>101097</v>
      </c>
      <c r="B9952" s="34" t="s">
        <v>12265</v>
      </c>
      <c r="C9952" s="23" t="s">
        <v>29</v>
      </c>
      <c r="D9952" s="48">
        <v>1249.74</v>
      </c>
      <c r="E9952" s="47">
        <v>1283.21</v>
      </c>
    </row>
    <row r="9953" spans="1:5" ht="45" x14ac:dyDescent="0.25">
      <c r="A9953" s="36">
        <v>101105</v>
      </c>
      <c r="B9953" s="34" t="s">
        <v>12266</v>
      </c>
      <c r="C9953" s="23" t="s">
        <v>29</v>
      </c>
      <c r="D9953" s="48">
        <v>1223.9100000000001</v>
      </c>
      <c r="E9953" s="47">
        <v>1250.6400000000001</v>
      </c>
    </row>
    <row r="9954" spans="1:5" ht="45" x14ac:dyDescent="0.25">
      <c r="A9954" s="36">
        <v>101101</v>
      </c>
      <c r="B9954" s="34" t="s">
        <v>12267</v>
      </c>
      <c r="C9954" s="23" t="s">
        <v>29</v>
      </c>
      <c r="D9954" s="48">
        <v>981.97</v>
      </c>
      <c r="E9954" s="47">
        <v>993.76</v>
      </c>
    </row>
    <row r="9955" spans="1:5" ht="45" x14ac:dyDescent="0.25">
      <c r="A9955" s="36">
        <v>101109</v>
      </c>
      <c r="B9955" s="34" t="s">
        <v>12268</v>
      </c>
      <c r="C9955" s="23" t="s">
        <v>29</v>
      </c>
      <c r="D9955" s="48">
        <v>949.66</v>
      </c>
      <c r="E9955" s="47">
        <v>954.23</v>
      </c>
    </row>
    <row r="9956" spans="1:5" ht="22.5" x14ac:dyDescent="0.25">
      <c r="A9956" s="36">
        <v>106209</v>
      </c>
      <c r="B9956" s="34" t="s">
        <v>15004</v>
      </c>
      <c r="C9956" s="23" t="s">
        <v>28</v>
      </c>
      <c r="D9956" s="48">
        <v>0</v>
      </c>
      <c r="E9956" s="47">
        <v>0</v>
      </c>
    </row>
    <row r="9957" spans="1:5" ht="33.75" x14ac:dyDescent="0.25">
      <c r="A9957" s="36">
        <v>106172</v>
      </c>
      <c r="B9957" s="34" t="s">
        <v>15005</v>
      </c>
      <c r="C9957" s="23" t="s">
        <v>25</v>
      </c>
      <c r="D9957" s="48">
        <v>0</v>
      </c>
      <c r="E9957" s="47">
        <v>0</v>
      </c>
    </row>
    <row r="9958" spans="1:5" ht="33.75" x14ac:dyDescent="0.25">
      <c r="A9958" s="36">
        <v>106173</v>
      </c>
      <c r="B9958" s="34" t="s">
        <v>15006</v>
      </c>
      <c r="C9958" s="23" t="s">
        <v>25</v>
      </c>
      <c r="D9958" s="48">
        <v>0</v>
      </c>
      <c r="E9958" s="47">
        <v>0</v>
      </c>
    </row>
    <row r="9959" spans="1:5" ht="33.75" x14ac:dyDescent="0.25">
      <c r="A9959" s="36">
        <v>106174</v>
      </c>
      <c r="B9959" s="34" t="s">
        <v>15007</v>
      </c>
      <c r="C9959" s="23" t="s">
        <v>25</v>
      </c>
      <c r="D9959" s="48">
        <v>0</v>
      </c>
      <c r="E9959" s="47">
        <v>0</v>
      </c>
    </row>
    <row r="9960" spans="1:5" ht="33.75" x14ac:dyDescent="0.25">
      <c r="A9960" s="36">
        <v>106175</v>
      </c>
      <c r="B9960" s="34" t="s">
        <v>15008</v>
      </c>
      <c r="C9960" s="23" t="s">
        <v>25</v>
      </c>
      <c r="D9960" s="48">
        <v>0</v>
      </c>
      <c r="E9960" s="47">
        <v>0</v>
      </c>
    </row>
    <row r="9961" spans="1:5" ht="33.75" x14ac:dyDescent="0.25">
      <c r="A9961" s="36">
        <v>106176</v>
      </c>
      <c r="B9961" s="34" t="s">
        <v>15009</v>
      </c>
      <c r="C9961" s="23" t="s">
        <v>25</v>
      </c>
      <c r="D9961" s="48">
        <v>0</v>
      </c>
      <c r="E9961" s="47">
        <v>0</v>
      </c>
    </row>
    <row r="9962" spans="1:5" ht="33.75" x14ac:dyDescent="0.25">
      <c r="A9962" s="36">
        <v>106177</v>
      </c>
      <c r="B9962" s="34" t="s">
        <v>15010</v>
      </c>
      <c r="C9962" s="23" t="s">
        <v>25</v>
      </c>
      <c r="D9962" s="48">
        <v>0</v>
      </c>
      <c r="E9962" s="47">
        <v>0</v>
      </c>
    </row>
    <row r="9963" spans="1:5" ht="33.75" x14ac:dyDescent="0.25">
      <c r="A9963" s="36">
        <v>106178</v>
      </c>
      <c r="B9963" s="34" t="s">
        <v>15011</v>
      </c>
      <c r="C9963" s="23" t="s">
        <v>25</v>
      </c>
      <c r="D9963" s="48">
        <v>0</v>
      </c>
      <c r="E9963" s="47">
        <v>0</v>
      </c>
    </row>
    <row r="9964" spans="1:5" ht="33.75" x14ac:dyDescent="0.25">
      <c r="A9964" s="36">
        <v>106179</v>
      </c>
      <c r="B9964" s="34" t="s">
        <v>15012</v>
      </c>
      <c r="C9964" s="23" t="s">
        <v>25</v>
      </c>
      <c r="D9964" s="48">
        <v>0</v>
      </c>
      <c r="E9964" s="47">
        <v>0</v>
      </c>
    </row>
    <row r="9965" spans="1:5" ht="33.75" x14ac:dyDescent="0.25">
      <c r="A9965" s="36">
        <v>106180</v>
      </c>
      <c r="B9965" s="34" t="s">
        <v>15013</v>
      </c>
      <c r="C9965" s="23" t="s">
        <v>25</v>
      </c>
      <c r="D9965" s="48">
        <v>0</v>
      </c>
      <c r="E9965" s="47">
        <v>0</v>
      </c>
    </row>
    <row r="9966" spans="1:5" ht="33.75" x14ac:dyDescent="0.25">
      <c r="A9966" s="36">
        <v>106181</v>
      </c>
      <c r="B9966" s="34" t="s">
        <v>15014</v>
      </c>
      <c r="C9966" s="23" t="s">
        <v>25</v>
      </c>
      <c r="D9966" s="48">
        <v>0</v>
      </c>
      <c r="E9966" s="47">
        <v>0</v>
      </c>
    </row>
    <row r="9967" spans="1:5" ht="33.75" x14ac:dyDescent="0.25">
      <c r="A9967" s="36">
        <v>106182</v>
      </c>
      <c r="B9967" s="34" t="s">
        <v>15015</v>
      </c>
      <c r="C9967" s="23" t="s">
        <v>25</v>
      </c>
      <c r="D9967" s="48">
        <v>0</v>
      </c>
      <c r="E9967" s="47">
        <v>0</v>
      </c>
    </row>
    <row r="9968" spans="1:5" ht="33.75" x14ac:dyDescent="0.25">
      <c r="A9968" s="36">
        <v>106183</v>
      </c>
      <c r="B9968" s="34" t="s">
        <v>15016</v>
      </c>
      <c r="C9968" s="23" t="s">
        <v>25</v>
      </c>
      <c r="D9968" s="48">
        <v>0</v>
      </c>
      <c r="E9968" s="47">
        <v>0</v>
      </c>
    </row>
    <row r="9969" spans="1:5" ht="33.75" x14ac:dyDescent="0.25">
      <c r="A9969" s="36">
        <v>106184</v>
      </c>
      <c r="B9969" s="34" t="s">
        <v>15017</v>
      </c>
      <c r="C9969" s="23" t="s">
        <v>25</v>
      </c>
      <c r="D9969" s="48">
        <v>0</v>
      </c>
      <c r="E9969" s="47">
        <v>0</v>
      </c>
    </row>
    <row r="9970" spans="1:5" ht="33.75" x14ac:dyDescent="0.25">
      <c r="A9970" s="36">
        <v>106185</v>
      </c>
      <c r="B9970" s="34" t="s">
        <v>15018</v>
      </c>
      <c r="C9970" s="23" t="s">
        <v>25</v>
      </c>
      <c r="D9970" s="48">
        <v>0</v>
      </c>
      <c r="E9970" s="47">
        <v>0</v>
      </c>
    </row>
    <row r="9971" spans="1:5" ht="33.75" x14ac:dyDescent="0.25">
      <c r="A9971" s="36">
        <v>106186</v>
      </c>
      <c r="B9971" s="34" t="s">
        <v>15019</v>
      </c>
      <c r="C9971" s="23" t="s">
        <v>25</v>
      </c>
      <c r="D9971" s="48">
        <v>0</v>
      </c>
      <c r="E9971" s="47">
        <v>0</v>
      </c>
    </row>
    <row r="9972" spans="1:5" ht="33.75" x14ac:dyDescent="0.25">
      <c r="A9972" s="36">
        <v>106187</v>
      </c>
      <c r="B9972" s="34" t="s">
        <v>15020</v>
      </c>
      <c r="C9972" s="23" t="s">
        <v>25</v>
      </c>
      <c r="D9972" s="48">
        <v>0</v>
      </c>
      <c r="E9972" s="47">
        <v>0</v>
      </c>
    </row>
    <row r="9973" spans="1:5" ht="33.75" x14ac:dyDescent="0.25">
      <c r="A9973" s="36">
        <v>106188</v>
      </c>
      <c r="B9973" s="34" t="s">
        <v>15021</v>
      </c>
      <c r="C9973" s="23" t="s">
        <v>25</v>
      </c>
      <c r="D9973" s="48">
        <v>0</v>
      </c>
      <c r="E9973" s="47">
        <v>0</v>
      </c>
    </row>
    <row r="9974" spans="1:5" ht="33.75" x14ac:dyDescent="0.25">
      <c r="A9974" s="36">
        <v>106189</v>
      </c>
      <c r="B9974" s="34" t="s">
        <v>15022</v>
      </c>
      <c r="C9974" s="23" t="s">
        <v>25</v>
      </c>
      <c r="D9974" s="48">
        <v>0</v>
      </c>
      <c r="E9974" s="47">
        <v>0</v>
      </c>
    </row>
    <row r="9975" spans="1:5" ht="33.75" x14ac:dyDescent="0.25">
      <c r="A9975" s="36">
        <v>106190</v>
      </c>
      <c r="B9975" s="34" t="s">
        <v>15023</v>
      </c>
      <c r="C9975" s="23" t="s">
        <v>25</v>
      </c>
      <c r="D9975" s="48">
        <v>0</v>
      </c>
      <c r="E9975" s="47">
        <v>0</v>
      </c>
    </row>
    <row r="9976" spans="1:5" ht="33.75" x14ac:dyDescent="0.25">
      <c r="A9976" s="36">
        <v>106191</v>
      </c>
      <c r="B9976" s="34" t="s">
        <v>15024</v>
      </c>
      <c r="C9976" s="23" t="s">
        <v>25</v>
      </c>
      <c r="D9976" s="48">
        <v>0</v>
      </c>
      <c r="E9976" s="47">
        <v>0</v>
      </c>
    </row>
    <row r="9977" spans="1:5" ht="33.75" x14ac:dyDescent="0.25">
      <c r="A9977" s="36">
        <v>106192</v>
      </c>
      <c r="B9977" s="34" t="s">
        <v>15025</v>
      </c>
      <c r="C9977" s="23" t="s">
        <v>25</v>
      </c>
      <c r="D9977" s="48">
        <v>0</v>
      </c>
      <c r="E9977" s="47">
        <v>0</v>
      </c>
    </row>
    <row r="9978" spans="1:5" ht="33.75" x14ac:dyDescent="0.25">
      <c r="A9978" s="36">
        <v>106193</v>
      </c>
      <c r="B9978" s="34" t="s">
        <v>15026</v>
      </c>
      <c r="C9978" s="23" t="s">
        <v>25</v>
      </c>
      <c r="D9978" s="48">
        <v>0</v>
      </c>
      <c r="E9978" s="47">
        <v>0</v>
      </c>
    </row>
    <row r="9979" spans="1:5" ht="33.75" x14ac:dyDescent="0.25">
      <c r="A9979" s="36">
        <v>106194</v>
      </c>
      <c r="B9979" s="34" t="s">
        <v>15027</v>
      </c>
      <c r="C9979" s="23" t="s">
        <v>25</v>
      </c>
      <c r="D9979" s="48">
        <v>0</v>
      </c>
      <c r="E9979" s="47">
        <v>0</v>
      </c>
    </row>
    <row r="9980" spans="1:5" ht="33.75" x14ac:dyDescent="0.25">
      <c r="A9980" s="36">
        <v>106195</v>
      </c>
      <c r="B9980" s="34" t="s">
        <v>15028</v>
      </c>
      <c r="C9980" s="23" t="s">
        <v>25</v>
      </c>
      <c r="D9980" s="48">
        <v>0</v>
      </c>
      <c r="E9980" s="47">
        <v>0</v>
      </c>
    </row>
    <row r="9981" spans="1:5" ht="33.75" x14ac:dyDescent="0.25">
      <c r="A9981" s="36">
        <v>106196</v>
      </c>
      <c r="B9981" s="34" t="s">
        <v>15029</v>
      </c>
      <c r="C9981" s="23" t="s">
        <v>25</v>
      </c>
      <c r="D9981" s="48">
        <v>0</v>
      </c>
      <c r="E9981" s="47">
        <v>0</v>
      </c>
    </row>
    <row r="9982" spans="1:5" ht="33.75" x14ac:dyDescent="0.25">
      <c r="A9982" s="36">
        <v>106197</v>
      </c>
      <c r="B9982" s="34" t="s">
        <v>15030</v>
      </c>
      <c r="C9982" s="23" t="s">
        <v>25</v>
      </c>
      <c r="D9982" s="48">
        <v>0</v>
      </c>
      <c r="E9982" s="47">
        <v>0</v>
      </c>
    </row>
    <row r="9983" spans="1:5" ht="33.75" x14ac:dyDescent="0.25">
      <c r="A9983" s="36">
        <v>106200</v>
      </c>
      <c r="B9983" s="34" t="s">
        <v>15031</v>
      </c>
      <c r="C9983" s="23" t="s">
        <v>25</v>
      </c>
      <c r="D9983" s="48">
        <v>0</v>
      </c>
      <c r="E9983" s="47">
        <v>0</v>
      </c>
    </row>
    <row r="9984" spans="1:5" ht="33.75" x14ac:dyDescent="0.25">
      <c r="A9984" s="36">
        <v>106198</v>
      </c>
      <c r="B9984" s="34" t="s">
        <v>15032</v>
      </c>
      <c r="C9984" s="23" t="s">
        <v>25</v>
      </c>
      <c r="D9984" s="48">
        <v>0</v>
      </c>
      <c r="E9984" s="47">
        <v>0</v>
      </c>
    </row>
    <row r="9985" spans="1:5" ht="33.75" x14ac:dyDescent="0.25">
      <c r="A9985" s="36">
        <v>106199</v>
      </c>
      <c r="B9985" s="34" t="s">
        <v>15033</v>
      </c>
      <c r="C9985" s="23" t="s">
        <v>25</v>
      </c>
      <c r="D9985" s="48">
        <v>0</v>
      </c>
      <c r="E9985" s="47">
        <v>0</v>
      </c>
    </row>
    <row r="9986" spans="1:5" ht="33.75" x14ac:dyDescent="0.25">
      <c r="A9986" s="36">
        <v>106201</v>
      </c>
      <c r="B9986" s="34" t="s">
        <v>15034</v>
      </c>
      <c r="C9986" s="23" t="s">
        <v>25</v>
      </c>
      <c r="D9986" s="48">
        <v>0</v>
      </c>
      <c r="E9986" s="47">
        <v>0</v>
      </c>
    </row>
    <row r="9987" spans="1:5" ht="33.75" x14ac:dyDescent="0.25">
      <c r="A9987" s="36">
        <v>106202</v>
      </c>
      <c r="B9987" s="34" t="s">
        <v>15035</v>
      </c>
      <c r="C9987" s="23" t="s">
        <v>25</v>
      </c>
      <c r="D9987" s="48">
        <v>0</v>
      </c>
      <c r="E9987" s="47">
        <v>0</v>
      </c>
    </row>
    <row r="9988" spans="1:5" ht="33.75" x14ac:dyDescent="0.25">
      <c r="A9988" s="36">
        <v>106203</v>
      </c>
      <c r="B9988" s="34" t="s">
        <v>15036</v>
      </c>
      <c r="C9988" s="23" t="s">
        <v>25</v>
      </c>
      <c r="D9988" s="48">
        <v>0</v>
      </c>
      <c r="E9988" s="47">
        <v>0</v>
      </c>
    </row>
    <row r="9989" spans="1:5" ht="33.75" x14ac:dyDescent="0.25">
      <c r="A9989" s="36">
        <v>106204</v>
      </c>
      <c r="B9989" s="34" t="s">
        <v>15037</v>
      </c>
      <c r="C9989" s="23" t="s">
        <v>25</v>
      </c>
      <c r="D9989" s="48">
        <v>0</v>
      </c>
      <c r="E9989" s="47">
        <v>0</v>
      </c>
    </row>
    <row r="9990" spans="1:5" ht="22.5" x14ac:dyDescent="0.25">
      <c r="A9990" s="36">
        <v>106205</v>
      </c>
      <c r="B9990" s="34" t="s">
        <v>15038</v>
      </c>
      <c r="C9990" s="23" t="s">
        <v>29</v>
      </c>
      <c r="D9990" s="48">
        <v>93.22</v>
      </c>
      <c r="E9990" s="47">
        <v>98.29</v>
      </c>
    </row>
    <row r="9991" spans="1:5" ht="22.5" x14ac:dyDescent="0.25">
      <c r="A9991" s="36">
        <v>106206</v>
      </c>
      <c r="B9991" s="34" t="s">
        <v>15039</v>
      </c>
      <c r="C9991" s="23" t="s">
        <v>29</v>
      </c>
      <c r="D9991" s="48">
        <v>106.59</v>
      </c>
      <c r="E9991" s="47">
        <v>112.38</v>
      </c>
    </row>
    <row r="9992" spans="1:5" ht="22.5" x14ac:dyDescent="0.25">
      <c r="A9992" s="36">
        <v>106207</v>
      </c>
      <c r="B9992" s="34" t="s">
        <v>15040</v>
      </c>
      <c r="C9992" s="23" t="s">
        <v>29</v>
      </c>
      <c r="D9992" s="48">
        <v>0</v>
      </c>
      <c r="E9992" s="47">
        <v>0</v>
      </c>
    </row>
    <row r="9993" spans="1:5" ht="22.5" x14ac:dyDescent="0.25">
      <c r="A9993" s="36">
        <v>106208</v>
      </c>
      <c r="B9993" s="34" t="s">
        <v>15041</v>
      </c>
      <c r="C9993" s="23" t="s">
        <v>25</v>
      </c>
      <c r="D9993" s="48">
        <v>0</v>
      </c>
      <c r="E9993" s="47">
        <v>0</v>
      </c>
    </row>
    <row r="9994" spans="1:5" x14ac:dyDescent="0.25">
      <c r="A9994" s="36">
        <v>96393</v>
      </c>
      <c r="B9994" s="34" t="s">
        <v>13487</v>
      </c>
      <c r="C9994" s="23" t="s">
        <v>29</v>
      </c>
      <c r="D9994" s="48">
        <v>173.58</v>
      </c>
      <c r="E9994" s="47">
        <v>173.78</v>
      </c>
    </row>
    <row r="9995" spans="1:5" ht="22.5" x14ac:dyDescent="0.25">
      <c r="A9995" s="36">
        <v>96394</v>
      </c>
      <c r="B9995" s="34" t="s">
        <v>13488</v>
      </c>
      <c r="C9995" s="23" t="s">
        <v>29</v>
      </c>
      <c r="D9995" s="48">
        <v>244</v>
      </c>
      <c r="E9995" s="47">
        <v>244.2</v>
      </c>
    </row>
    <row r="9996" spans="1:5" ht="33.75" x14ac:dyDescent="0.25">
      <c r="A9996" s="36">
        <v>104363</v>
      </c>
      <c r="B9996" s="34" t="s">
        <v>13489</v>
      </c>
      <c r="C9996" s="23" t="s">
        <v>33</v>
      </c>
      <c r="D9996" s="48">
        <v>0</v>
      </c>
      <c r="E9996" s="47">
        <v>0</v>
      </c>
    </row>
    <row r="9997" spans="1:5" ht="33.75" x14ac:dyDescent="0.25">
      <c r="A9997" s="36">
        <v>104360</v>
      </c>
      <c r="B9997" s="34" t="s">
        <v>13490</v>
      </c>
      <c r="C9997" s="23" t="s">
        <v>33</v>
      </c>
      <c r="D9997" s="48">
        <v>0</v>
      </c>
      <c r="E9997" s="47">
        <v>0</v>
      </c>
    </row>
    <row r="9998" spans="1:5" ht="33.75" x14ac:dyDescent="0.25">
      <c r="A9998" s="36">
        <v>104358</v>
      </c>
      <c r="B9998" s="34" t="s">
        <v>13491</v>
      </c>
      <c r="C9998" s="23" t="s">
        <v>33</v>
      </c>
      <c r="D9998" s="48">
        <v>0</v>
      </c>
      <c r="E9998" s="47">
        <v>0</v>
      </c>
    </row>
    <row r="9999" spans="1:5" ht="33.75" x14ac:dyDescent="0.25">
      <c r="A9999" s="36">
        <v>104362</v>
      </c>
      <c r="B9999" s="34" t="s">
        <v>13492</v>
      </c>
      <c r="C9999" s="23" t="s">
        <v>33</v>
      </c>
      <c r="D9999" s="48">
        <v>0</v>
      </c>
      <c r="E9999" s="47">
        <v>0</v>
      </c>
    </row>
    <row r="10000" spans="1:5" ht="33.75" x14ac:dyDescent="0.25">
      <c r="A10000" s="36">
        <v>104361</v>
      </c>
      <c r="B10000" s="34" t="s">
        <v>13493</v>
      </c>
      <c r="C10000" s="23" t="s">
        <v>33</v>
      </c>
      <c r="D10000" s="48">
        <v>0</v>
      </c>
      <c r="E10000" s="47">
        <v>0</v>
      </c>
    </row>
    <row r="10001" spans="1:5" ht="33.75" x14ac:dyDescent="0.25">
      <c r="A10001" s="36">
        <v>104359</v>
      </c>
      <c r="B10001" s="34" t="s">
        <v>13494</v>
      </c>
      <c r="C10001" s="23" t="s">
        <v>33</v>
      </c>
      <c r="D10001" s="48">
        <v>0</v>
      </c>
      <c r="E10001" s="47">
        <v>0</v>
      </c>
    </row>
    <row r="10002" spans="1:5" ht="22.5" x14ac:dyDescent="0.25">
      <c r="A10002" s="36">
        <v>96395</v>
      </c>
      <c r="B10002" s="34" t="s">
        <v>13495</v>
      </c>
      <c r="C10002" s="23" t="s">
        <v>29</v>
      </c>
      <c r="D10002" s="48">
        <v>341.57</v>
      </c>
      <c r="E10002" s="47">
        <v>341.9</v>
      </c>
    </row>
    <row r="10003" spans="1:5" ht="22.5" x14ac:dyDescent="0.25">
      <c r="A10003" s="36">
        <v>106102</v>
      </c>
      <c r="B10003" s="34" t="s">
        <v>13496</v>
      </c>
      <c r="C10003" s="23" t="s">
        <v>33</v>
      </c>
      <c r="D10003" s="48">
        <v>0</v>
      </c>
      <c r="E10003" s="47">
        <v>0</v>
      </c>
    </row>
    <row r="10004" spans="1:5" ht="22.5" x14ac:dyDescent="0.25">
      <c r="A10004" s="36">
        <v>106103</v>
      </c>
      <c r="B10004" s="34" t="s">
        <v>13497</v>
      </c>
      <c r="C10004" s="23" t="s">
        <v>33</v>
      </c>
      <c r="D10004" s="48">
        <v>0</v>
      </c>
      <c r="E10004" s="47">
        <v>0</v>
      </c>
    </row>
    <row r="10005" spans="1:5" ht="22.5" x14ac:dyDescent="0.25">
      <c r="A10005" s="36">
        <v>104373</v>
      </c>
      <c r="B10005" s="34" t="s">
        <v>13498</v>
      </c>
      <c r="C10005" s="23" t="s">
        <v>33</v>
      </c>
      <c r="D10005" s="48">
        <v>0</v>
      </c>
      <c r="E10005" s="47">
        <v>0</v>
      </c>
    </row>
    <row r="10006" spans="1:5" ht="22.5" x14ac:dyDescent="0.25">
      <c r="A10006" s="36">
        <v>104374</v>
      </c>
      <c r="B10006" s="34" t="s">
        <v>13499</v>
      </c>
      <c r="C10006" s="23" t="s">
        <v>33</v>
      </c>
      <c r="D10006" s="48">
        <v>0</v>
      </c>
      <c r="E10006" s="47">
        <v>0</v>
      </c>
    </row>
    <row r="10007" spans="1:5" ht="22.5" x14ac:dyDescent="0.25">
      <c r="A10007" s="36">
        <v>105529</v>
      </c>
      <c r="B10007" s="34" t="s">
        <v>13500</v>
      </c>
      <c r="C10007" s="23" t="s">
        <v>29</v>
      </c>
      <c r="D10007" s="48">
        <v>209.79</v>
      </c>
      <c r="E10007" s="47">
        <v>209.98</v>
      </c>
    </row>
    <row r="10008" spans="1:5" ht="22.5" x14ac:dyDescent="0.25">
      <c r="A10008" s="36">
        <v>105530</v>
      </c>
      <c r="B10008" s="34" t="s">
        <v>13501</v>
      </c>
      <c r="C10008" s="23" t="s">
        <v>29</v>
      </c>
      <c r="D10008" s="48">
        <v>242.33</v>
      </c>
      <c r="E10008" s="47">
        <v>242.53</v>
      </c>
    </row>
    <row r="10009" spans="1:5" ht="22.5" x14ac:dyDescent="0.25">
      <c r="A10009" s="36">
        <v>105531</v>
      </c>
      <c r="B10009" s="34" t="s">
        <v>13502</v>
      </c>
      <c r="C10009" s="23" t="s">
        <v>29</v>
      </c>
      <c r="D10009" s="48">
        <v>274.87</v>
      </c>
      <c r="E10009" s="47">
        <v>275.07</v>
      </c>
    </row>
    <row r="10010" spans="1:5" ht="22.5" x14ac:dyDescent="0.25">
      <c r="A10010" s="36">
        <v>105527</v>
      </c>
      <c r="B10010" s="34" t="s">
        <v>13503</v>
      </c>
      <c r="C10010" s="23" t="s">
        <v>29</v>
      </c>
      <c r="D10010" s="48">
        <v>144.71</v>
      </c>
      <c r="E10010" s="47">
        <v>144.91</v>
      </c>
    </row>
    <row r="10011" spans="1:5" ht="22.5" x14ac:dyDescent="0.25">
      <c r="A10011" s="36">
        <v>105532</v>
      </c>
      <c r="B10011" s="34" t="s">
        <v>13504</v>
      </c>
      <c r="C10011" s="23" t="s">
        <v>29</v>
      </c>
      <c r="D10011" s="48">
        <v>188.03</v>
      </c>
      <c r="E10011" s="47">
        <v>188.22</v>
      </c>
    </row>
    <row r="10012" spans="1:5" ht="22.5" x14ac:dyDescent="0.25">
      <c r="A10012" s="36">
        <v>105533</v>
      </c>
      <c r="B10012" s="34" t="s">
        <v>13505</v>
      </c>
      <c r="C10012" s="23" t="s">
        <v>29</v>
      </c>
      <c r="D10012" s="48">
        <v>221.02</v>
      </c>
      <c r="E10012" s="47">
        <v>221.22</v>
      </c>
    </row>
    <row r="10013" spans="1:5" ht="22.5" x14ac:dyDescent="0.25">
      <c r="A10013" s="36">
        <v>105534</v>
      </c>
      <c r="B10013" s="34" t="s">
        <v>13506</v>
      </c>
      <c r="C10013" s="23" t="s">
        <v>29</v>
      </c>
      <c r="D10013" s="48">
        <v>254.02</v>
      </c>
      <c r="E10013" s="47">
        <v>254.22</v>
      </c>
    </row>
    <row r="10014" spans="1:5" ht="22.5" x14ac:dyDescent="0.25">
      <c r="A10014" s="36">
        <v>105528</v>
      </c>
      <c r="B10014" s="34" t="s">
        <v>13507</v>
      </c>
      <c r="C10014" s="23" t="s">
        <v>29</v>
      </c>
      <c r="D10014" s="48">
        <v>122.04</v>
      </c>
      <c r="E10014" s="47">
        <v>122.24</v>
      </c>
    </row>
    <row r="10015" spans="1:5" ht="22.5" x14ac:dyDescent="0.25">
      <c r="A10015" s="36">
        <v>105523</v>
      </c>
      <c r="B10015" s="34" t="s">
        <v>13508</v>
      </c>
      <c r="C10015" s="23" t="s">
        <v>29</v>
      </c>
      <c r="D10015" s="48">
        <v>44.02</v>
      </c>
      <c r="E10015" s="47">
        <v>44.22</v>
      </c>
    </row>
    <row r="10016" spans="1:5" ht="22.5" x14ac:dyDescent="0.25">
      <c r="A10016" s="36">
        <v>105759</v>
      </c>
      <c r="B10016" s="34" t="s">
        <v>13509</v>
      </c>
      <c r="C10016" s="23" t="s">
        <v>29</v>
      </c>
      <c r="D10016" s="48">
        <v>61.65</v>
      </c>
      <c r="E10016" s="47">
        <v>61.85</v>
      </c>
    </row>
    <row r="10017" spans="1:5" ht="22.5" x14ac:dyDescent="0.25">
      <c r="A10017" s="36">
        <v>105524</v>
      </c>
      <c r="B10017" s="34" t="s">
        <v>13510</v>
      </c>
      <c r="C10017" s="23" t="s">
        <v>29</v>
      </c>
      <c r="D10017" s="48">
        <v>79.28</v>
      </c>
      <c r="E10017" s="47">
        <v>79.47</v>
      </c>
    </row>
    <row r="10018" spans="1:5" ht="22.5" x14ac:dyDescent="0.25">
      <c r="A10018" s="36">
        <v>105525</v>
      </c>
      <c r="B10018" s="34" t="s">
        <v>13511</v>
      </c>
      <c r="C10018" s="23" t="s">
        <v>29</v>
      </c>
      <c r="D10018" s="48">
        <v>114.54</v>
      </c>
      <c r="E10018" s="47">
        <v>114.74</v>
      </c>
    </row>
    <row r="10019" spans="1:5" ht="22.5" x14ac:dyDescent="0.25">
      <c r="A10019" s="36">
        <v>105526</v>
      </c>
      <c r="B10019" s="34" t="s">
        <v>13512</v>
      </c>
      <c r="C10019" s="23" t="s">
        <v>29</v>
      </c>
      <c r="D10019" s="48">
        <v>149.80000000000001</v>
      </c>
      <c r="E10019" s="47">
        <v>150</v>
      </c>
    </row>
    <row r="10020" spans="1:5" ht="33.75" x14ac:dyDescent="0.25">
      <c r="A10020" s="36">
        <v>105034</v>
      </c>
      <c r="B10020" s="34" t="s">
        <v>4707</v>
      </c>
      <c r="C10020" s="23" t="s">
        <v>25</v>
      </c>
      <c r="D10020" s="48">
        <v>41.43</v>
      </c>
      <c r="E10020" s="47">
        <v>42.22</v>
      </c>
    </row>
    <row r="10021" spans="1:5" ht="33.75" x14ac:dyDescent="0.25">
      <c r="A10021" s="36">
        <v>105033</v>
      </c>
      <c r="B10021" s="34" t="s">
        <v>4706</v>
      </c>
      <c r="C10021" s="23" t="s">
        <v>25</v>
      </c>
      <c r="D10021" s="48">
        <v>58.42</v>
      </c>
      <c r="E10021" s="47">
        <v>59.53</v>
      </c>
    </row>
    <row r="10022" spans="1:5" ht="33.75" x14ac:dyDescent="0.25">
      <c r="A10022" s="36">
        <v>93205</v>
      </c>
      <c r="B10022" s="34" t="s">
        <v>4693</v>
      </c>
      <c r="C10022" s="23" t="s">
        <v>25</v>
      </c>
      <c r="D10022" s="48">
        <v>70.72</v>
      </c>
      <c r="E10022" s="47">
        <v>72.09</v>
      </c>
    </row>
    <row r="10023" spans="1:5" ht="22.5" x14ac:dyDescent="0.25">
      <c r="A10023" s="36">
        <v>105032</v>
      </c>
      <c r="B10023" s="34" t="s">
        <v>4705</v>
      </c>
      <c r="C10023" s="23" t="s">
        <v>25</v>
      </c>
      <c r="D10023" s="48">
        <v>32.89</v>
      </c>
      <c r="E10023" s="47">
        <v>33.31</v>
      </c>
    </row>
    <row r="10024" spans="1:5" ht="22.5" x14ac:dyDescent="0.25">
      <c r="A10024" s="36">
        <v>105031</v>
      </c>
      <c r="B10024" s="34" t="s">
        <v>4704</v>
      </c>
      <c r="C10024" s="23" t="s">
        <v>25</v>
      </c>
      <c r="D10024" s="48">
        <v>48.71</v>
      </c>
      <c r="E10024" s="47">
        <v>49.38</v>
      </c>
    </row>
    <row r="10025" spans="1:5" ht="22.5" x14ac:dyDescent="0.25">
      <c r="A10025" s="36">
        <v>93199</v>
      </c>
      <c r="B10025" s="34" t="s">
        <v>4689</v>
      </c>
      <c r="C10025" s="23" t="s">
        <v>25</v>
      </c>
      <c r="D10025" s="48">
        <v>51.83</v>
      </c>
      <c r="E10025" s="47">
        <v>52.7</v>
      </c>
    </row>
    <row r="10026" spans="1:5" ht="22.5" x14ac:dyDescent="0.25">
      <c r="A10026" s="36">
        <v>105030</v>
      </c>
      <c r="B10026" s="34" t="s">
        <v>4703</v>
      </c>
      <c r="C10026" s="23" t="s">
        <v>25</v>
      </c>
      <c r="D10026" s="48">
        <v>42.49</v>
      </c>
      <c r="E10026" s="47">
        <v>43.27</v>
      </c>
    </row>
    <row r="10027" spans="1:5" ht="22.5" x14ac:dyDescent="0.25">
      <c r="A10027" s="36">
        <v>105029</v>
      </c>
      <c r="B10027" s="34" t="s">
        <v>4702</v>
      </c>
      <c r="C10027" s="23" t="s">
        <v>25</v>
      </c>
      <c r="D10027" s="48">
        <v>50.79</v>
      </c>
      <c r="E10027" s="47">
        <v>51.77</v>
      </c>
    </row>
    <row r="10028" spans="1:5" ht="22.5" x14ac:dyDescent="0.25">
      <c r="A10028" s="36">
        <v>93197</v>
      </c>
      <c r="B10028" s="34" t="s">
        <v>4688</v>
      </c>
      <c r="C10028" s="23" t="s">
        <v>25</v>
      </c>
      <c r="D10028" s="48">
        <v>59.13</v>
      </c>
      <c r="E10028" s="47">
        <v>60.3</v>
      </c>
    </row>
    <row r="10029" spans="1:5" x14ac:dyDescent="0.25">
      <c r="A10029" s="36">
        <v>105040</v>
      </c>
      <c r="B10029" s="34" t="s">
        <v>4713</v>
      </c>
      <c r="C10029" s="23" t="s">
        <v>25</v>
      </c>
      <c r="D10029" s="48">
        <v>32.67</v>
      </c>
      <c r="E10029" s="47">
        <v>33.979999999999997</v>
      </c>
    </row>
    <row r="10030" spans="1:5" x14ac:dyDescent="0.25">
      <c r="A10030" s="36">
        <v>105039</v>
      </c>
      <c r="B10030" s="34" t="s">
        <v>4712</v>
      </c>
      <c r="C10030" s="23" t="s">
        <v>25</v>
      </c>
      <c r="D10030" s="48">
        <v>48.24</v>
      </c>
      <c r="E10030" s="47">
        <v>50.17</v>
      </c>
    </row>
    <row r="10031" spans="1:5" x14ac:dyDescent="0.25">
      <c r="A10031" s="36">
        <v>105038</v>
      </c>
      <c r="B10031" s="34" t="s">
        <v>4711</v>
      </c>
      <c r="C10031" s="23" t="s">
        <v>25</v>
      </c>
      <c r="D10031" s="48">
        <v>67</v>
      </c>
      <c r="E10031" s="47">
        <v>69.67</v>
      </c>
    </row>
    <row r="10032" spans="1:5" x14ac:dyDescent="0.25">
      <c r="A10032" s="36">
        <v>105028</v>
      </c>
      <c r="B10032" s="34" t="s">
        <v>4701</v>
      </c>
      <c r="C10032" s="23" t="s">
        <v>25</v>
      </c>
      <c r="D10032" s="48">
        <v>22.07</v>
      </c>
      <c r="E10032" s="47">
        <v>22.39</v>
      </c>
    </row>
    <row r="10033" spans="1:5" x14ac:dyDescent="0.25">
      <c r="A10033" s="36">
        <v>105027</v>
      </c>
      <c r="B10033" s="34" t="s">
        <v>4700</v>
      </c>
      <c r="C10033" s="23" t="s">
        <v>25</v>
      </c>
      <c r="D10033" s="48">
        <v>25.37</v>
      </c>
      <c r="E10033" s="47">
        <v>25.72</v>
      </c>
    </row>
    <row r="10034" spans="1:5" x14ac:dyDescent="0.25">
      <c r="A10034" s="36">
        <v>93194</v>
      </c>
      <c r="B10034" s="34" t="s">
        <v>4687</v>
      </c>
      <c r="C10034" s="23" t="s">
        <v>25</v>
      </c>
      <c r="D10034" s="48">
        <v>29.12</v>
      </c>
      <c r="E10034" s="47">
        <v>29.52</v>
      </c>
    </row>
    <row r="10035" spans="1:5" ht="22.5" x14ac:dyDescent="0.25">
      <c r="A10035" s="36">
        <v>93200</v>
      </c>
      <c r="B10035" s="34" t="s">
        <v>4690</v>
      </c>
      <c r="C10035" s="23" t="s">
        <v>25</v>
      </c>
      <c r="D10035" s="48">
        <v>12.22</v>
      </c>
      <c r="E10035" s="47">
        <v>12.8</v>
      </c>
    </row>
    <row r="10036" spans="1:5" ht="22.5" x14ac:dyDescent="0.25">
      <c r="A10036" s="36">
        <v>93203</v>
      </c>
      <c r="B10036" s="34" t="s">
        <v>4692</v>
      </c>
      <c r="C10036" s="23" t="s">
        <v>25</v>
      </c>
      <c r="D10036" s="48">
        <v>13.89</v>
      </c>
      <c r="E10036" s="47">
        <v>13.98</v>
      </c>
    </row>
    <row r="10037" spans="1:5" ht="22.5" x14ac:dyDescent="0.25">
      <c r="A10037" s="36">
        <v>93202</v>
      </c>
      <c r="B10037" s="34" t="s">
        <v>4691</v>
      </c>
      <c r="C10037" s="23" t="s">
        <v>25</v>
      </c>
      <c r="D10037" s="48">
        <v>26.81</v>
      </c>
      <c r="E10037" s="47">
        <v>27.91</v>
      </c>
    </row>
    <row r="10038" spans="1:5" ht="22.5" x14ac:dyDescent="0.25">
      <c r="A10038" s="36">
        <v>105026</v>
      </c>
      <c r="B10038" s="34" t="s">
        <v>4699</v>
      </c>
      <c r="C10038" s="23" t="s">
        <v>25</v>
      </c>
      <c r="D10038" s="48">
        <v>42.59</v>
      </c>
      <c r="E10038" s="47">
        <v>43.27</v>
      </c>
    </row>
    <row r="10039" spans="1:5" ht="22.5" x14ac:dyDescent="0.25">
      <c r="A10039" s="36">
        <v>105025</v>
      </c>
      <c r="B10039" s="34" t="s">
        <v>4698</v>
      </c>
      <c r="C10039" s="23" t="s">
        <v>25</v>
      </c>
      <c r="D10039" s="48">
        <v>60.39</v>
      </c>
      <c r="E10039" s="47">
        <v>61.42</v>
      </c>
    </row>
    <row r="10040" spans="1:5" ht="22.5" x14ac:dyDescent="0.25">
      <c r="A10040" s="36">
        <v>93191</v>
      </c>
      <c r="B10040" s="34" t="s">
        <v>4686</v>
      </c>
      <c r="C10040" s="23" t="s">
        <v>25</v>
      </c>
      <c r="D10040" s="48">
        <v>73.099999999999994</v>
      </c>
      <c r="E10040" s="47">
        <v>74.41</v>
      </c>
    </row>
    <row r="10041" spans="1:5" ht="22.5" x14ac:dyDescent="0.25">
      <c r="A10041" s="36">
        <v>105024</v>
      </c>
      <c r="B10041" s="34" t="s">
        <v>4697</v>
      </c>
      <c r="C10041" s="23" t="s">
        <v>25</v>
      </c>
      <c r="D10041" s="48">
        <v>55.05</v>
      </c>
      <c r="E10041" s="47">
        <v>56.27</v>
      </c>
    </row>
    <row r="10042" spans="1:5" ht="22.5" x14ac:dyDescent="0.25">
      <c r="A10042" s="36">
        <v>105023</v>
      </c>
      <c r="B10042" s="34" t="s">
        <v>4696</v>
      </c>
      <c r="C10042" s="23" t="s">
        <v>25</v>
      </c>
      <c r="D10042" s="48">
        <v>67.2</v>
      </c>
      <c r="E10042" s="47">
        <v>68.760000000000005</v>
      </c>
    </row>
    <row r="10043" spans="1:5" ht="22.5" x14ac:dyDescent="0.25">
      <c r="A10043" s="36">
        <v>93187</v>
      </c>
      <c r="B10043" s="34" t="s">
        <v>4685</v>
      </c>
      <c r="C10043" s="23" t="s">
        <v>25</v>
      </c>
      <c r="D10043" s="48">
        <v>79.36</v>
      </c>
      <c r="E10043" s="47">
        <v>81.239999999999995</v>
      </c>
    </row>
    <row r="10044" spans="1:5" ht="22.5" x14ac:dyDescent="0.25">
      <c r="A10044" s="36">
        <v>105037</v>
      </c>
      <c r="B10044" s="34" t="s">
        <v>4710</v>
      </c>
      <c r="C10044" s="23" t="s">
        <v>25</v>
      </c>
      <c r="D10044" s="48">
        <v>32.83</v>
      </c>
      <c r="E10044" s="47">
        <v>34.14</v>
      </c>
    </row>
    <row r="10045" spans="1:5" ht="22.5" x14ac:dyDescent="0.25">
      <c r="A10045" s="36">
        <v>105036</v>
      </c>
      <c r="B10045" s="34" t="s">
        <v>4709</v>
      </c>
      <c r="C10045" s="23" t="s">
        <v>25</v>
      </c>
      <c r="D10045" s="48">
        <v>48.45</v>
      </c>
      <c r="E10045" s="47">
        <v>50.39</v>
      </c>
    </row>
    <row r="10046" spans="1:5" ht="22.5" x14ac:dyDescent="0.25">
      <c r="A10046" s="36">
        <v>105035</v>
      </c>
      <c r="B10046" s="34" t="s">
        <v>4708</v>
      </c>
      <c r="C10046" s="23" t="s">
        <v>25</v>
      </c>
      <c r="D10046" s="48">
        <v>67.19</v>
      </c>
      <c r="E10046" s="47">
        <v>69.86</v>
      </c>
    </row>
    <row r="10047" spans="1:5" ht="22.5" x14ac:dyDescent="0.25">
      <c r="A10047" s="36">
        <v>105022</v>
      </c>
      <c r="B10047" s="34" t="s">
        <v>4695</v>
      </c>
      <c r="C10047" s="23" t="s">
        <v>25</v>
      </c>
      <c r="D10047" s="48">
        <v>22.42</v>
      </c>
      <c r="E10047" s="47">
        <v>22.74</v>
      </c>
    </row>
    <row r="10048" spans="1:5" ht="22.5" x14ac:dyDescent="0.25">
      <c r="A10048" s="36">
        <v>105021</v>
      </c>
      <c r="B10048" s="34" t="s">
        <v>4694</v>
      </c>
      <c r="C10048" s="23" t="s">
        <v>25</v>
      </c>
      <c r="D10048" s="48">
        <v>25.74</v>
      </c>
      <c r="E10048" s="47">
        <v>26.11</v>
      </c>
    </row>
    <row r="10049" spans="1:5" ht="22.5" x14ac:dyDescent="0.25">
      <c r="A10049" s="36">
        <v>93184</v>
      </c>
      <c r="B10049" s="34" t="s">
        <v>4684</v>
      </c>
      <c r="C10049" s="23" t="s">
        <v>25</v>
      </c>
      <c r="D10049" s="48">
        <v>29.88</v>
      </c>
      <c r="E10049" s="47">
        <v>30.3</v>
      </c>
    </row>
    <row r="10050" spans="1:5" ht="33.75" x14ac:dyDescent="0.25">
      <c r="A10050" s="36">
        <v>106317</v>
      </c>
      <c r="B10050" s="34" t="s">
        <v>15042</v>
      </c>
      <c r="C10050" s="23" t="s">
        <v>19</v>
      </c>
      <c r="D10050" s="48">
        <v>0</v>
      </c>
      <c r="E10050" s="47">
        <v>0</v>
      </c>
    </row>
    <row r="10051" spans="1:5" ht="33.75" x14ac:dyDescent="0.25">
      <c r="A10051" s="36">
        <v>102237</v>
      </c>
      <c r="B10051" s="34" t="s">
        <v>15043</v>
      </c>
      <c r="C10051" s="23" t="s">
        <v>19</v>
      </c>
      <c r="D10051" s="48">
        <v>0</v>
      </c>
      <c r="E10051" s="47">
        <v>0</v>
      </c>
    </row>
    <row r="10052" spans="1:5" ht="45" x14ac:dyDescent="0.25">
      <c r="A10052" s="36">
        <v>102149</v>
      </c>
      <c r="B10052" s="34" t="s">
        <v>15044</v>
      </c>
      <c r="C10052" s="23" t="s">
        <v>19</v>
      </c>
      <c r="D10052" s="48">
        <v>0</v>
      </c>
      <c r="E10052" s="47">
        <v>0</v>
      </c>
    </row>
    <row r="10053" spans="1:5" ht="45" x14ac:dyDescent="0.25">
      <c r="A10053" s="36">
        <v>102144</v>
      </c>
      <c r="B10053" s="34" t="s">
        <v>15045</v>
      </c>
      <c r="C10053" s="23" t="s">
        <v>19</v>
      </c>
      <c r="D10053" s="48">
        <v>0</v>
      </c>
      <c r="E10053" s="47">
        <v>0</v>
      </c>
    </row>
    <row r="10054" spans="1:5" ht="33.75" x14ac:dyDescent="0.25">
      <c r="A10054" s="36">
        <v>102150</v>
      </c>
      <c r="B10054" s="34" t="s">
        <v>15046</v>
      </c>
      <c r="C10054" s="23" t="s">
        <v>19</v>
      </c>
      <c r="D10054" s="48">
        <v>0</v>
      </c>
      <c r="E10054" s="47">
        <v>0</v>
      </c>
    </row>
    <row r="10055" spans="1:5" ht="33.75" x14ac:dyDescent="0.25">
      <c r="A10055" s="36">
        <v>102145</v>
      </c>
      <c r="B10055" s="34" t="s">
        <v>15047</v>
      </c>
      <c r="C10055" s="23" t="s">
        <v>19</v>
      </c>
      <c r="D10055" s="48">
        <v>0</v>
      </c>
      <c r="E10055" s="47">
        <v>0</v>
      </c>
    </row>
    <row r="10056" spans="1:5" ht="22.5" x14ac:dyDescent="0.25">
      <c r="A10056" s="36">
        <v>102146</v>
      </c>
      <c r="B10056" s="34" t="s">
        <v>15048</v>
      </c>
      <c r="C10056" s="23" t="s">
        <v>19</v>
      </c>
      <c r="D10056" s="48">
        <v>0</v>
      </c>
      <c r="E10056" s="47">
        <v>0</v>
      </c>
    </row>
    <row r="10057" spans="1:5" ht="22.5" x14ac:dyDescent="0.25">
      <c r="A10057" s="36">
        <v>102147</v>
      </c>
      <c r="B10057" s="34" t="s">
        <v>15049</v>
      </c>
      <c r="C10057" s="23" t="s">
        <v>19</v>
      </c>
      <c r="D10057" s="48">
        <v>0</v>
      </c>
      <c r="E10057" s="47">
        <v>0</v>
      </c>
    </row>
    <row r="10058" spans="1:5" ht="33.75" x14ac:dyDescent="0.25">
      <c r="A10058" s="36">
        <v>102148</v>
      </c>
      <c r="B10058" s="34" t="s">
        <v>15050</v>
      </c>
      <c r="C10058" s="23" t="s">
        <v>19</v>
      </c>
      <c r="D10058" s="48">
        <v>0</v>
      </c>
      <c r="E10058" s="47">
        <v>0</v>
      </c>
    </row>
    <row r="10059" spans="1:5" ht="22.5" x14ac:dyDescent="0.25">
      <c r="A10059" s="36">
        <v>102171</v>
      </c>
      <c r="B10059" s="34" t="s">
        <v>15051</v>
      </c>
      <c r="C10059" s="23" t="s">
        <v>19</v>
      </c>
      <c r="D10059" s="48">
        <v>499.52</v>
      </c>
      <c r="E10059" s="47">
        <v>500.82</v>
      </c>
    </row>
    <row r="10060" spans="1:5" ht="22.5" x14ac:dyDescent="0.25">
      <c r="A10060" s="36">
        <v>102172</v>
      </c>
      <c r="B10060" s="34" t="s">
        <v>15052</v>
      </c>
      <c r="C10060" s="23" t="s">
        <v>19</v>
      </c>
      <c r="D10060" s="48">
        <v>485.44</v>
      </c>
      <c r="E10060" s="47">
        <v>486.44</v>
      </c>
    </row>
    <row r="10061" spans="1:5" ht="22.5" x14ac:dyDescent="0.25">
      <c r="A10061" s="36">
        <v>102170</v>
      </c>
      <c r="B10061" s="34" t="s">
        <v>15053</v>
      </c>
      <c r="C10061" s="23" t="s">
        <v>19</v>
      </c>
      <c r="D10061" s="48">
        <v>272.25</v>
      </c>
      <c r="E10061" s="47">
        <v>273.86</v>
      </c>
    </row>
    <row r="10062" spans="1:5" ht="22.5" x14ac:dyDescent="0.25">
      <c r="A10062" s="36">
        <v>102160</v>
      </c>
      <c r="B10062" s="34" t="s">
        <v>15054</v>
      </c>
      <c r="C10062" s="23" t="s">
        <v>19</v>
      </c>
      <c r="D10062" s="48">
        <v>168.85</v>
      </c>
      <c r="E10062" s="47">
        <v>170.35</v>
      </c>
    </row>
    <row r="10063" spans="1:5" ht="22.5" x14ac:dyDescent="0.25">
      <c r="A10063" s="36">
        <v>106315</v>
      </c>
      <c r="B10063" s="34" t="s">
        <v>15055</v>
      </c>
      <c r="C10063" s="23" t="s">
        <v>19</v>
      </c>
      <c r="D10063" s="48">
        <v>0</v>
      </c>
      <c r="E10063" s="47">
        <v>0</v>
      </c>
    </row>
    <row r="10064" spans="1:5" ht="22.5" x14ac:dyDescent="0.25">
      <c r="A10064" s="36">
        <v>102174</v>
      </c>
      <c r="B10064" s="34" t="s">
        <v>15056</v>
      </c>
      <c r="C10064" s="23" t="s">
        <v>19</v>
      </c>
      <c r="D10064" s="48">
        <v>0</v>
      </c>
      <c r="E10064" s="47">
        <v>0</v>
      </c>
    </row>
    <row r="10065" spans="1:5" ht="22.5" x14ac:dyDescent="0.25">
      <c r="A10065" s="36">
        <v>106316</v>
      </c>
      <c r="B10065" s="34" t="s">
        <v>15057</v>
      </c>
      <c r="C10065" s="23" t="s">
        <v>19</v>
      </c>
      <c r="D10065" s="48">
        <v>0</v>
      </c>
      <c r="E10065" s="47">
        <v>0</v>
      </c>
    </row>
    <row r="10066" spans="1:5" ht="22.5" x14ac:dyDescent="0.25">
      <c r="A10066" s="36">
        <v>102175</v>
      </c>
      <c r="B10066" s="34" t="s">
        <v>15058</v>
      </c>
      <c r="C10066" s="23" t="s">
        <v>19</v>
      </c>
      <c r="D10066" s="48">
        <v>0</v>
      </c>
      <c r="E10066" s="47">
        <v>0</v>
      </c>
    </row>
    <row r="10067" spans="1:5" ht="22.5" x14ac:dyDescent="0.25">
      <c r="A10067" s="36">
        <v>106314</v>
      </c>
      <c r="B10067" s="34" t="s">
        <v>15059</v>
      </c>
      <c r="C10067" s="23" t="s">
        <v>19</v>
      </c>
      <c r="D10067" s="48">
        <v>0</v>
      </c>
      <c r="E10067" s="47">
        <v>0</v>
      </c>
    </row>
    <row r="10068" spans="1:5" ht="22.5" x14ac:dyDescent="0.25">
      <c r="A10068" s="36">
        <v>102173</v>
      </c>
      <c r="B10068" s="34" t="s">
        <v>15060</v>
      </c>
      <c r="C10068" s="23" t="s">
        <v>19</v>
      </c>
      <c r="D10068" s="48">
        <v>0</v>
      </c>
      <c r="E10068" s="47">
        <v>0</v>
      </c>
    </row>
    <row r="10069" spans="1:5" ht="22.5" x14ac:dyDescent="0.25">
      <c r="A10069" s="36">
        <v>102163</v>
      </c>
      <c r="B10069" s="34" t="s">
        <v>15061</v>
      </c>
      <c r="C10069" s="23" t="s">
        <v>19</v>
      </c>
      <c r="D10069" s="48">
        <v>348.5</v>
      </c>
      <c r="E10069" s="47">
        <v>350.11</v>
      </c>
    </row>
    <row r="10070" spans="1:5" ht="22.5" x14ac:dyDescent="0.25">
      <c r="A10070" s="36">
        <v>102153</v>
      </c>
      <c r="B10070" s="34" t="s">
        <v>15062</v>
      </c>
      <c r="C10070" s="23" t="s">
        <v>19</v>
      </c>
      <c r="D10070" s="48">
        <v>245.1</v>
      </c>
      <c r="E10070" s="47">
        <v>246.6</v>
      </c>
    </row>
    <row r="10071" spans="1:5" ht="22.5" x14ac:dyDescent="0.25">
      <c r="A10071" s="36">
        <v>102165</v>
      </c>
      <c r="B10071" s="34" t="s">
        <v>15063</v>
      </c>
      <c r="C10071" s="23" t="s">
        <v>19</v>
      </c>
      <c r="D10071" s="48">
        <v>337.76</v>
      </c>
      <c r="E10071" s="47">
        <v>339.06</v>
      </c>
    </row>
    <row r="10072" spans="1:5" ht="22.5" x14ac:dyDescent="0.25">
      <c r="A10072" s="36">
        <v>102155</v>
      </c>
      <c r="B10072" s="34" t="s">
        <v>15064</v>
      </c>
      <c r="C10072" s="23" t="s">
        <v>19</v>
      </c>
      <c r="D10072" s="48">
        <v>253.12</v>
      </c>
      <c r="E10072" s="47">
        <v>254.32</v>
      </c>
    </row>
    <row r="10073" spans="1:5" ht="22.5" x14ac:dyDescent="0.25">
      <c r="A10073" s="36">
        <v>102167</v>
      </c>
      <c r="B10073" s="34" t="s">
        <v>15065</v>
      </c>
      <c r="C10073" s="23" t="s">
        <v>19</v>
      </c>
      <c r="D10073" s="48">
        <v>396.49</v>
      </c>
      <c r="E10073" s="47">
        <v>397.49</v>
      </c>
    </row>
    <row r="10074" spans="1:5" ht="22.5" x14ac:dyDescent="0.25">
      <c r="A10074" s="36">
        <v>102157</v>
      </c>
      <c r="B10074" s="34" t="s">
        <v>15066</v>
      </c>
      <c r="C10074" s="23" t="s">
        <v>19</v>
      </c>
      <c r="D10074" s="48">
        <v>330.82</v>
      </c>
      <c r="E10074" s="47">
        <v>331.73</v>
      </c>
    </row>
    <row r="10075" spans="1:5" ht="22.5" x14ac:dyDescent="0.25">
      <c r="A10075" s="36">
        <v>102169</v>
      </c>
      <c r="B10075" s="34" t="s">
        <v>15067</v>
      </c>
      <c r="C10075" s="23" t="s">
        <v>19</v>
      </c>
      <c r="D10075" s="48">
        <v>440.35</v>
      </c>
      <c r="E10075" s="47">
        <v>441</v>
      </c>
    </row>
    <row r="10076" spans="1:5" ht="22.5" x14ac:dyDescent="0.25">
      <c r="A10076" s="36">
        <v>102159</v>
      </c>
      <c r="B10076" s="34" t="s">
        <v>15068</v>
      </c>
      <c r="C10076" s="23" t="s">
        <v>19</v>
      </c>
      <c r="D10076" s="48">
        <v>398</v>
      </c>
      <c r="E10076" s="47">
        <v>398.6</v>
      </c>
    </row>
    <row r="10077" spans="1:5" ht="22.5" x14ac:dyDescent="0.25">
      <c r="A10077" s="36">
        <v>102161</v>
      </c>
      <c r="B10077" s="34" t="s">
        <v>15069</v>
      </c>
      <c r="C10077" s="23" t="s">
        <v>19</v>
      </c>
      <c r="D10077" s="48">
        <v>278.60000000000002</v>
      </c>
      <c r="E10077" s="47">
        <v>280.20999999999998</v>
      </c>
    </row>
    <row r="10078" spans="1:5" ht="22.5" x14ac:dyDescent="0.25">
      <c r="A10078" s="36">
        <v>102151</v>
      </c>
      <c r="B10078" s="34" t="s">
        <v>15070</v>
      </c>
      <c r="C10078" s="23" t="s">
        <v>19</v>
      </c>
      <c r="D10078" s="48">
        <v>175.2</v>
      </c>
      <c r="E10078" s="47">
        <v>176.7</v>
      </c>
    </row>
    <row r="10079" spans="1:5" ht="22.5" x14ac:dyDescent="0.25">
      <c r="A10079" s="36">
        <v>102162</v>
      </c>
      <c r="B10079" s="34" t="s">
        <v>15071</v>
      </c>
      <c r="C10079" s="23" t="s">
        <v>19</v>
      </c>
      <c r="D10079" s="48">
        <v>297.67</v>
      </c>
      <c r="E10079" s="47">
        <v>299.27999999999997</v>
      </c>
    </row>
    <row r="10080" spans="1:5" ht="22.5" x14ac:dyDescent="0.25">
      <c r="A10080" s="36">
        <v>102152</v>
      </c>
      <c r="B10080" s="34" t="s">
        <v>15072</v>
      </c>
      <c r="C10080" s="23" t="s">
        <v>19</v>
      </c>
      <c r="D10080" s="48">
        <v>194.27</v>
      </c>
      <c r="E10080" s="47">
        <v>195.77</v>
      </c>
    </row>
    <row r="10081" spans="1:5" ht="22.5" x14ac:dyDescent="0.25">
      <c r="A10081" s="36">
        <v>102164</v>
      </c>
      <c r="B10081" s="34" t="s">
        <v>15073</v>
      </c>
      <c r="C10081" s="23" t="s">
        <v>19</v>
      </c>
      <c r="D10081" s="48">
        <v>296.18</v>
      </c>
      <c r="E10081" s="47">
        <v>297.48</v>
      </c>
    </row>
    <row r="10082" spans="1:5" ht="22.5" x14ac:dyDescent="0.25">
      <c r="A10082" s="36">
        <v>102154</v>
      </c>
      <c r="B10082" s="34" t="s">
        <v>15074</v>
      </c>
      <c r="C10082" s="23" t="s">
        <v>19</v>
      </c>
      <c r="D10082" s="48">
        <v>211.54</v>
      </c>
      <c r="E10082" s="47">
        <v>212.74</v>
      </c>
    </row>
    <row r="10083" spans="1:5" ht="22.5" x14ac:dyDescent="0.25">
      <c r="A10083" s="36">
        <v>102166</v>
      </c>
      <c r="B10083" s="34" t="s">
        <v>15075</v>
      </c>
      <c r="C10083" s="23" t="s">
        <v>19</v>
      </c>
      <c r="D10083" s="48">
        <v>307.52999999999997</v>
      </c>
      <c r="E10083" s="47">
        <v>308.52999999999997</v>
      </c>
    </row>
    <row r="10084" spans="1:5" ht="22.5" x14ac:dyDescent="0.25">
      <c r="A10084" s="36">
        <v>102156</v>
      </c>
      <c r="B10084" s="34" t="s">
        <v>15076</v>
      </c>
      <c r="C10084" s="23" t="s">
        <v>19</v>
      </c>
      <c r="D10084" s="48">
        <v>241.86</v>
      </c>
      <c r="E10084" s="47">
        <v>242.77</v>
      </c>
    </row>
    <row r="10085" spans="1:5" ht="22.5" x14ac:dyDescent="0.25">
      <c r="A10085" s="36">
        <v>102168</v>
      </c>
      <c r="B10085" s="34" t="s">
        <v>15077</v>
      </c>
      <c r="C10085" s="23" t="s">
        <v>19</v>
      </c>
      <c r="D10085" s="48">
        <v>382.97</v>
      </c>
      <c r="E10085" s="47">
        <v>383.71</v>
      </c>
    </row>
    <row r="10086" spans="1:5" ht="22.5" x14ac:dyDescent="0.25">
      <c r="A10086" s="36">
        <v>102158</v>
      </c>
      <c r="B10086" s="34" t="s">
        <v>15078</v>
      </c>
      <c r="C10086" s="23" t="s">
        <v>19</v>
      </c>
      <c r="D10086" s="48">
        <v>334.31</v>
      </c>
      <c r="E10086" s="47">
        <v>334.98</v>
      </c>
    </row>
    <row r="10087" spans="1:5" ht="22.5" x14ac:dyDescent="0.25">
      <c r="A10087" s="36">
        <v>102181</v>
      </c>
      <c r="B10087" s="34" t="s">
        <v>15079</v>
      </c>
      <c r="C10087" s="23" t="s">
        <v>19</v>
      </c>
      <c r="D10087" s="48">
        <v>470.79</v>
      </c>
      <c r="E10087" s="47">
        <v>473.54</v>
      </c>
    </row>
    <row r="10088" spans="1:5" ht="22.5" x14ac:dyDescent="0.25">
      <c r="A10088" s="36">
        <v>102179</v>
      </c>
      <c r="B10088" s="34" t="s">
        <v>15080</v>
      </c>
      <c r="C10088" s="23" t="s">
        <v>19</v>
      </c>
      <c r="D10088" s="48">
        <v>335.67</v>
      </c>
      <c r="E10088" s="47">
        <v>338.69</v>
      </c>
    </row>
    <row r="10089" spans="1:5" ht="22.5" x14ac:dyDescent="0.25">
      <c r="A10089" s="36">
        <v>102180</v>
      </c>
      <c r="B10089" s="34" t="s">
        <v>15081</v>
      </c>
      <c r="C10089" s="23" t="s">
        <v>19</v>
      </c>
      <c r="D10089" s="48">
        <v>393.3</v>
      </c>
      <c r="E10089" s="47">
        <v>396.2</v>
      </c>
    </row>
    <row r="10090" spans="1:5" ht="45" x14ac:dyDescent="0.25">
      <c r="A10090" s="36">
        <v>102189</v>
      </c>
      <c r="B10090" s="34" t="s">
        <v>15082</v>
      </c>
      <c r="C10090" s="23" t="s">
        <v>28</v>
      </c>
      <c r="D10090" s="48">
        <v>276.54000000000002</v>
      </c>
      <c r="E10090" s="47">
        <v>280.89</v>
      </c>
    </row>
    <row r="10091" spans="1:5" ht="22.5" x14ac:dyDescent="0.25">
      <c r="A10091" s="36">
        <v>102188</v>
      </c>
      <c r="B10091" s="34" t="s">
        <v>15083</v>
      </c>
      <c r="C10091" s="23" t="s">
        <v>28</v>
      </c>
      <c r="D10091" s="48">
        <v>1142.99</v>
      </c>
      <c r="E10091" s="47">
        <v>1147.2</v>
      </c>
    </row>
    <row r="10092" spans="1:5" ht="33.75" x14ac:dyDescent="0.25">
      <c r="A10092" s="36">
        <v>106320</v>
      </c>
      <c r="B10092" s="34" t="s">
        <v>15084</v>
      </c>
      <c r="C10092" s="23" t="s">
        <v>28</v>
      </c>
      <c r="D10092" s="48">
        <v>2434.16</v>
      </c>
      <c r="E10092" s="47">
        <v>2442.4</v>
      </c>
    </row>
    <row r="10093" spans="1:5" ht="33.75" x14ac:dyDescent="0.25">
      <c r="A10093" s="36">
        <v>102185</v>
      </c>
      <c r="B10093" s="34" t="s">
        <v>15085</v>
      </c>
      <c r="C10093" s="23" t="s">
        <v>28</v>
      </c>
      <c r="D10093" s="48">
        <v>4344.26</v>
      </c>
      <c r="E10093" s="47">
        <v>4359.9799999999996</v>
      </c>
    </row>
    <row r="10094" spans="1:5" ht="33.75" x14ac:dyDescent="0.25">
      <c r="A10094" s="36">
        <v>106318</v>
      </c>
      <c r="B10094" s="34" t="s">
        <v>15086</v>
      </c>
      <c r="C10094" s="23" t="s">
        <v>28</v>
      </c>
      <c r="D10094" s="48">
        <v>1988.38</v>
      </c>
      <c r="E10094" s="47">
        <v>1995.48</v>
      </c>
    </row>
    <row r="10095" spans="1:5" ht="33.75" x14ac:dyDescent="0.25">
      <c r="A10095" s="36">
        <v>106319</v>
      </c>
      <c r="B10095" s="34" t="s">
        <v>15087</v>
      </c>
      <c r="C10095" s="23" t="s">
        <v>28</v>
      </c>
      <c r="D10095" s="48">
        <v>2077.54</v>
      </c>
      <c r="E10095" s="47">
        <v>2084.86</v>
      </c>
    </row>
    <row r="10096" spans="1:5" ht="33.75" x14ac:dyDescent="0.25">
      <c r="A10096" s="36">
        <v>102184</v>
      </c>
      <c r="B10096" s="34" t="s">
        <v>15088</v>
      </c>
      <c r="C10096" s="23" t="s">
        <v>28</v>
      </c>
      <c r="D10096" s="48">
        <v>2166.6799999999998</v>
      </c>
      <c r="E10096" s="47">
        <v>2174.2399999999998</v>
      </c>
    </row>
    <row r="10097" spans="1:5" ht="22.5" x14ac:dyDescent="0.25">
      <c r="A10097" s="36">
        <v>102187</v>
      </c>
      <c r="B10097" s="34" t="s">
        <v>15089</v>
      </c>
      <c r="C10097" s="23" t="s">
        <v>28</v>
      </c>
      <c r="D10097" s="48">
        <v>0</v>
      </c>
      <c r="E10097" s="47">
        <v>0</v>
      </c>
    </row>
    <row r="10098" spans="1:5" ht="22.5" x14ac:dyDescent="0.25">
      <c r="A10098" s="36">
        <v>102186</v>
      </c>
      <c r="B10098" s="34" t="s">
        <v>15090</v>
      </c>
      <c r="C10098" s="23" t="s">
        <v>28</v>
      </c>
      <c r="D10098" s="48">
        <v>0</v>
      </c>
      <c r="E10098" s="47">
        <v>0</v>
      </c>
    </row>
    <row r="10099" spans="1:5" ht="22.5" x14ac:dyDescent="0.25">
      <c r="A10099" s="36">
        <v>102183</v>
      </c>
      <c r="B10099" s="34" t="s">
        <v>15091</v>
      </c>
      <c r="C10099" s="23" t="s">
        <v>28</v>
      </c>
      <c r="D10099" s="48">
        <v>1900.99</v>
      </c>
      <c r="E10099" s="47">
        <v>1910.52</v>
      </c>
    </row>
    <row r="10100" spans="1:5" ht="22.5" x14ac:dyDescent="0.25">
      <c r="A10100" s="36">
        <v>102182</v>
      </c>
      <c r="B10100" s="34" t="s">
        <v>15092</v>
      </c>
      <c r="C10100" s="23" t="s">
        <v>28</v>
      </c>
      <c r="D10100" s="48">
        <v>1044.03</v>
      </c>
      <c r="E10100" s="47">
        <v>1048.5</v>
      </c>
    </row>
    <row r="10101" spans="1:5" ht="22.5" x14ac:dyDescent="0.25">
      <c r="A10101" s="36">
        <v>102191</v>
      </c>
      <c r="B10101" s="34" t="s">
        <v>15093</v>
      </c>
      <c r="C10101" s="23" t="s">
        <v>19</v>
      </c>
      <c r="D10101" s="48">
        <v>18.2</v>
      </c>
      <c r="E10101" s="47">
        <v>19.2</v>
      </c>
    </row>
    <row r="10102" spans="1:5" ht="22.5" x14ac:dyDescent="0.25">
      <c r="A10102" s="36">
        <v>102190</v>
      </c>
      <c r="B10102" s="34" t="s">
        <v>15094</v>
      </c>
      <c r="C10102" s="23" t="s">
        <v>19</v>
      </c>
      <c r="D10102" s="48">
        <v>16.809999999999999</v>
      </c>
      <c r="E10102" s="47">
        <v>17.739999999999998</v>
      </c>
    </row>
    <row r="10103" spans="1:5" x14ac:dyDescent="0.25">
      <c r="A10103" s="36">
        <v>102192</v>
      </c>
      <c r="B10103" s="34" t="s">
        <v>15095</v>
      </c>
      <c r="C10103" s="23" t="s">
        <v>19</v>
      </c>
      <c r="D10103" s="48">
        <v>16.07</v>
      </c>
      <c r="E10103" s="47">
        <v>16.96</v>
      </c>
    </row>
    <row r="10104" spans="1:5" ht="33.75" x14ac:dyDescent="0.25">
      <c r="A10104" s="36">
        <v>89354</v>
      </c>
      <c r="B10104" s="34" t="s">
        <v>2331</v>
      </c>
      <c r="C10104" s="23" t="s">
        <v>28</v>
      </c>
      <c r="D10104" s="48">
        <v>614.12</v>
      </c>
      <c r="E10104" s="47">
        <v>616</v>
      </c>
    </row>
    <row r="10105" spans="1:5" ht="22.5" x14ac:dyDescent="0.25">
      <c r="A10105" s="36">
        <v>103041</v>
      </c>
      <c r="B10105" s="34" t="s">
        <v>2392</v>
      </c>
      <c r="C10105" s="23" t="s">
        <v>28</v>
      </c>
      <c r="D10105" s="48">
        <v>21.66</v>
      </c>
      <c r="E10105" s="47">
        <v>21.88</v>
      </c>
    </row>
    <row r="10106" spans="1:5" ht="22.5" x14ac:dyDescent="0.25">
      <c r="A10106" s="36">
        <v>103042</v>
      </c>
      <c r="B10106" s="34" t="s">
        <v>2393</v>
      </c>
      <c r="C10106" s="23" t="s">
        <v>28</v>
      </c>
      <c r="D10106" s="48">
        <v>26.79</v>
      </c>
      <c r="E10106" s="47">
        <v>27.12</v>
      </c>
    </row>
    <row r="10107" spans="1:5" ht="22.5" x14ac:dyDescent="0.25">
      <c r="A10107" s="36">
        <v>103043</v>
      </c>
      <c r="B10107" s="34" t="s">
        <v>2394</v>
      </c>
      <c r="C10107" s="23" t="s">
        <v>28</v>
      </c>
      <c r="D10107" s="48">
        <v>25.01</v>
      </c>
      <c r="E10107" s="47">
        <v>25.23</v>
      </c>
    </row>
    <row r="10108" spans="1:5" ht="22.5" x14ac:dyDescent="0.25">
      <c r="A10108" s="36">
        <v>103044</v>
      </c>
      <c r="B10108" s="34" t="s">
        <v>2395</v>
      </c>
      <c r="C10108" s="23" t="s">
        <v>28</v>
      </c>
      <c r="D10108" s="48">
        <v>33.76</v>
      </c>
      <c r="E10108" s="47">
        <v>34.090000000000003</v>
      </c>
    </row>
    <row r="10109" spans="1:5" ht="22.5" x14ac:dyDescent="0.25">
      <c r="A10109" s="36">
        <v>103039</v>
      </c>
      <c r="B10109" s="34" t="s">
        <v>2390</v>
      </c>
      <c r="C10109" s="23" t="s">
        <v>28</v>
      </c>
      <c r="D10109" s="48">
        <v>74.61</v>
      </c>
      <c r="E10109" s="47">
        <v>75.400000000000006</v>
      </c>
    </row>
    <row r="10110" spans="1:5" ht="22.5" x14ac:dyDescent="0.25">
      <c r="A10110" s="36">
        <v>103038</v>
      </c>
      <c r="B10110" s="34" t="s">
        <v>2389</v>
      </c>
      <c r="C10110" s="23" t="s">
        <v>28</v>
      </c>
      <c r="D10110" s="48">
        <v>68.53</v>
      </c>
      <c r="E10110" s="47">
        <v>69.14</v>
      </c>
    </row>
    <row r="10111" spans="1:5" ht="22.5" x14ac:dyDescent="0.25">
      <c r="A10111" s="36">
        <v>103037</v>
      </c>
      <c r="B10111" s="34" t="s">
        <v>2388</v>
      </c>
      <c r="C10111" s="23" t="s">
        <v>28</v>
      </c>
      <c r="D10111" s="48">
        <v>51.19</v>
      </c>
      <c r="E10111" s="47">
        <v>51.64</v>
      </c>
    </row>
    <row r="10112" spans="1:5" ht="22.5" x14ac:dyDescent="0.25">
      <c r="A10112" s="36">
        <v>103036</v>
      </c>
      <c r="B10112" s="34" t="s">
        <v>2387</v>
      </c>
      <c r="C10112" s="23" t="s">
        <v>28</v>
      </c>
      <c r="D10112" s="48">
        <v>25.99</v>
      </c>
      <c r="E10112" s="47">
        <v>26.21</v>
      </c>
    </row>
    <row r="10113" spans="1:5" ht="22.5" x14ac:dyDescent="0.25">
      <c r="A10113" s="36">
        <v>103040</v>
      </c>
      <c r="B10113" s="34" t="s">
        <v>2391</v>
      </c>
      <c r="C10113" s="23" t="s">
        <v>28</v>
      </c>
      <c r="D10113" s="48">
        <v>110.87</v>
      </c>
      <c r="E10113" s="47">
        <v>111.91</v>
      </c>
    </row>
    <row r="10114" spans="1:5" ht="22.5" x14ac:dyDescent="0.25">
      <c r="A10114" s="36">
        <v>90371</v>
      </c>
      <c r="B10114" s="34" t="s">
        <v>2336</v>
      </c>
      <c r="C10114" s="23" t="s">
        <v>28</v>
      </c>
      <c r="D10114" s="48">
        <v>32.39</v>
      </c>
      <c r="E10114" s="47">
        <v>32.72</v>
      </c>
    </row>
    <row r="10115" spans="1:5" ht="22.5" x14ac:dyDescent="0.25">
      <c r="A10115" s="36">
        <v>103047</v>
      </c>
      <c r="B10115" s="34" t="s">
        <v>12969</v>
      </c>
      <c r="C10115" s="23" t="s">
        <v>28</v>
      </c>
      <c r="D10115" s="48">
        <v>26.46</v>
      </c>
      <c r="E10115" s="47">
        <v>26.73</v>
      </c>
    </row>
    <row r="10116" spans="1:5" ht="22.5" x14ac:dyDescent="0.25">
      <c r="A10116" s="36">
        <v>94489</v>
      </c>
      <c r="B10116" s="34" t="s">
        <v>12970</v>
      </c>
      <c r="C10116" s="23" t="s">
        <v>28</v>
      </c>
      <c r="D10116" s="48">
        <v>32.590000000000003</v>
      </c>
      <c r="E10116" s="47">
        <v>32.840000000000003</v>
      </c>
    </row>
    <row r="10117" spans="1:5" ht="22.5" x14ac:dyDescent="0.25">
      <c r="A10117" s="36">
        <v>94490</v>
      </c>
      <c r="B10117" s="34" t="s">
        <v>12971</v>
      </c>
      <c r="C10117" s="23" t="s">
        <v>28</v>
      </c>
      <c r="D10117" s="48">
        <v>48.44</v>
      </c>
      <c r="E10117" s="47">
        <v>48.69</v>
      </c>
    </row>
    <row r="10118" spans="1:5" ht="22.5" x14ac:dyDescent="0.25">
      <c r="A10118" s="36">
        <v>94491</v>
      </c>
      <c r="B10118" s="34" t="s">
        <v>12972</v>
      </c>
      <c r="C10118" s="23" t="s">
        <v>28</v>
      </c>
      <c r="D10118" s="48">
        <v>65.959999999999994</v>
      </c>
      <c r="E10118" s="47">
        <v>66.3</v>
      </c>
    </row>
    <row r="10119" spans="1:5" ht="22.5" x14ac:dyDescent="0.25">
      <c r="A10119" s="36">
        <v>94492</v>
      </c>
      <c r="B10119" s="34" t="s">
        <v>12973</v>
      </c>
      <c r="C10119" s="23" t="s">
        <v>28</v>
      </c>
      <c r="D10119" s="48">
        <v>67.84</v>
      </c>
      <c r="E10119" s="47">
        <v>68.180000000000007</v>
      </c>
    </row>
    <row r="10120" spans="1:5" ht="22.5" x14ac:dyDescent="0.25">
      <c r="A10120" s="36">
        <v>94493</v>
      </c>
      <c r="B10120" s="34" t="s">
        <v>12974</v>
      </c>
      <c r="C10120" s="23" t="s">
        <v>28</v>
      </c>
      <c r="D10120" s="48">
        <v>124.12</v>
      </c>
      <c r="E10120" s="47">
        <v>124.68</v>
      </c>
    </row>
    <row r="10121" spans="1:5" ht="22.5" x14ac:dyDescent="0.25">
      <c r="A10121" s="36">
        <v>94497</v>
      </c>
      <c r="B10121" s="34" t="s">
        <v>2339</v>
      </c>
      <c r="C10121" s="23" t="s">
        <v>28</v>
      </c>
      <c r="D10121" s="48">
        <v>121.09</v>
      </c>
      <c r="E10121" s="47">
        <v>121.88</v>
      </c>
    </row>
    <row r="10122" spans="1:5" ht="33.75" x14ac:dyDescent="0.25">
      <c r="A10122" s="36">
        <v>94794</v>
      </c>
      <c r="B10122" s="34" t="s">
        <v>2346</v>
      </c>
      <c r="C10122" s="23" t="s">
        <v>28</v>
      </c>
      <c r="D10122" s="48">
        <v>191.06</v>
      </c>
      <c r="E10122" s="47">
        <v>192.2</v>
      </c>
    </row>
    <row r="10123" spans="1:5" ht="22.5" x14ac:dyDescent="0.25">
      <c r="A10123" s="36">
        <v>94496</v>
      </c>
      <c r="B10123" s="34" t="s">
        <v>2338</v>
      </c>
      <c r="C10123" s="23" t="s">
        <v>28</v>
      </c>
      <c r="D10123" s="48">
        <v>95.59</v>
      </c>
      <c r="E10123" s="47">
        <v>96.2</v>
      </c>
    </row>
    <row r="10124" spans="1:5" ht="33.75" x14ac:dyDescent="0.25">
      <c r="A10124" s="36">
        <v>94793</v>
      </c>
      <c r="B10124" s="34" t="s">
        <v>2345</v>
      </c>
      <c r="C10124" s="23" t="s">
        <v>28</v>
      </c>
      <c r="D10124" s="48">
        <v>180.35</v>
      </c>
      <c r="E10124" s="47">
        <v>181.3</v>
      </c>
    </row>
    <row r="10125" spans="1:5" ht="22.5" x14ac:dyDescent="0.25">
      <c r="A10125" s="36">
        <v>94495</v>
      </c>
      <c r="B10125" s="34" t="s">
        <v>2337</v>
      </c>
      <c r="C10125" s="23" t="s">
        <v>28</v>
      </c>
      <c r="D10125" s="48">
        <v>70.16</v>
      </c>
      <c r="E10125" s="47">
        <v>70.61</v>
      </c>
    </row>
    <row r="10126" spans="1:5" ht="33.75" x14ac:dyDescent="0.25">
      <c r="A10126" s="36">
        <v>94792</v>
      </c>
      <c r="B10126" s="34" t="s">
        <v>2344</v>
      </c>
      <c r="C10126" s="23" t="s">
        <v>28</v>
      </c>
      <c r="D10126" s="48">
        <v>131.49</v>
      </c>
      <c r="E10126" s="47">
        <v>132.28</v>
      </c>
    </row>
    <row r="10127" spans="1:5" ht="22.5" x14ac:dyDescent="0.25">
      <c r="A10127" s="36">
        <v>89352</v>
      </c>
      <c r="B10127" s="34" t="s">
        <v>2329</v>
      </c>
      <c r="C10127" s="23" t="s">
        <v>28</v>
      </c>
      <c r="D10127" s="48">
        <v>41.25</v>
      </c>
      <c r="E10127" s="47">
        <v>41.47</v>
      </c>
    </row>
    <row r="10128" spans="1:5" ht="33.75" x14ac:dyDescent="0.25">
      <c r="A10128" s="36">
        <v>89986</v>
      </c>
      <c r="B10128" s="34" t="s">
        <v>2334</v>
      </c>
      <c r="C10128" s="23" t="s">
        <v>28</v>
      </c>
      <c r="D10128" s="48">
        <v>94.93</v>
      </c>
      <c r="E10128" s="47">
        <v>95.49</v>
      </c>
    </row>
    <row r="10129" spans="1:5" ht="22.5" x14ac:dyDescent="0.25">
      <c r="A10129" s="36">
        <v>94499</v>
      </c>
      <c r="B10129" s="34" t="s">
        <v>2341</v>
      </c>
      <c r="C10129" s="23" t="s">
        <v>28</v>
      </c>
      <c r="D10129" s="48">
        <v>333.74</v>
      </c>
      <c r="E10129" s="47">
        <v>335.12</v>
      </c>
    </row>
    <row r="10130" spans="1:5" ht="22.5" x14ac:dyDescent="0.25">
      <c r="A10130" s="36">
        <v>94498</v>
      </c>
      <c r="B10130" s="34" t="s">
        <v>2340</v>
      </c>
      <c r="C10130" s="23" t="s">
        <v>28</v>
      </c>
      <c r="D10130" s="48">
        <v>167.23</v>
      </c>
      <c r="E10130" s="47">
        <v>168.27</v>
      </c>
    </row>
    <row r="10131" spans="1:5" ht="22.5" x14ac:dyDescent="0.25">
      <c r="A10131" s="36">
        <v>94500</v>
      </c>
      <c r="B10131" s="34" t="s">
        <v>2342</v>
      </c>
      <c r="C10131" s="23" t="s">
        <v>28</v>
      </c>
      <c r="D10131" s="48">
        <v>405.02</v>
      </c>
      <c r="E10131" s="47">
        <v>406.75</v>
      </c>
    </row>
    <row r="10132" spans="1:5" ht="22.5" x14ac:dyDescent="0.25">
      <c r="A10132" s="36">
        <v>89353</v>
      </c>
      <c r="B10132" s="34" t="s">
        <v>2330</v>
      </c>
      <c r="C10132" s="23" t="s">
        <v>28</v>
      </c>
      <c r="D10132" s="48">
        <v>45.3</v>
      </c>
      <c r="E10132" s="47">
        <v>45.63</v>
      </c>
    </row>
    <row r="10133" spans="1:5" ht="33.75" x14ac:dyDescent="0.25">
      <c r="A10133" s="36">
        <v>89987</v>
      </c>
      <c r="B10133" s="34" t="s">
        <v>2335</v>
      </c>
      <c r="C10133" s="23" t="s">
        <v>28</v>
      </c>
      <c r="D10133" s="48">
        <v>107.88</v>
      </c>
      <c r="E10133" s="47">
        <v>108.55</v>
      </c>
    </row>
    <row r="10134" spans="1:5" ht="22.5" x14ac:dyDescent="0.25">
      <c r="A10134" s="36">
        <v>94501</v>
      </c>
      <c r="B10134" s="34" t="s">
        <v>2343</v>
      </c>
      <c r="C10134" s="23" t="s">
        <v>28</v>
      </c>
      <c r="D10134" s="48">
        <v>819.71</v>
      </c>
      <c r="E10134" s="47">
        <v>821.9</v>
      </c>
    </row>
    <row r="10135" spans="1:5" ht="22.5" x14ac:dyDescent="0.25">
      <c r="A10135" s="36">
        <v>89349</v>
      </c>
      <c r="B10135" s="34" t="s">
        <v>2328</v>
      </c>
      <c r="C10135" s="23" t="s">
        <v>28</v>
      </c>
      <c r="D10135" s="48">
        <v>30.34</v>
      </c>
      <c r="E10135" s="47">
        <v>30.56</v>
      </c>
    </row>
    <row r="10136" spans="1:5" ht="33.75" x14ac:dyDescent="0.25">
      <c r="A10136" s="36">
        <v>89984</v>
      </c>
      <c r="B10136" s="34" t="s">
        <v>2332</v>
      </c>
      <c r="C10136" s="23" t="s">
        <v>28</v>
      </c>
      <c r="D10136" s="48">
        <v>97.44</v>
      </c>
      <c r="E10136" s="47">
        <v>98</v>
      </c>
    </row>
    <row r="10137" spans="1:5" ht="33.75" x14ac:dyDescent="0.25">
      <c r="A10137" s="36">
        <v>89985</v>
      </c>
      <c r="B10137" s="34" t="s">
        <v>2333</v>
      </c>
      <c r="C10137" s="23" t="s">
        <v>28</v>
      </c>
      <c r="D10137" s="48">
        <v>102.4</v>
      </c>
      <c r="E10137" s="47">
        <v>103.07</v>
      </c>
    </row>
    <row r="10138" spans="1:5" ht="22.5" x14ac:dyDescent="0.25">
      <c r="A10138" s="36">
        <v>89351</v>
      </c>
      <c r="B10138" s="34" t="s">
        <v>12975</v>
      </c>
      <c r="C10138" s="23" t="s">
        <v>28</v>
      </c>
      <c r="D10138" s="48">
        <v>37.479999999999997</v>
      </c>
      <c r="E10138" s="47">
        <v>37.81</v>
      </c>
    </row>
    <row r="10139" spans="1:5" ht="22.5" x14ac:dyDescent="0.25">
      <c r="A10139" s="36">
        <v>103045</v>
      </c>
      <c r="B10139" s="34" t="s">
        <v>2396</v>
      </c>
      <c r="C10139" s="23" t="s">
        <v>28</v>
      </c>
      <c r="D10139" s="48">
        <v>10.66</v>
      </c>
      <c r="E10139" s="47">
        <v>10.88</v>
      </c>
    </row>
    <row r="10140" spans="1:5" ht="22.5" x14ac:dyDescent="0.25">
      <c r="A10140" s="36">
        <v>103046</v>
      </c>
      <c r="B10140" s="34" t="s">
        <v>2397</v>
      </c>
      <c r="C10140" s="23" t="s">
        <v>28</v>
      </c>
      <c r="D10140" s="48">
        <v>25.38</v>
      </c>
      <c r="E10140" s="47">
        <v>25.71</v>
      </c>
    </row>
    <row r="10141" spans="1:5" ht="22.5" x14ac:dyDescent="0.25">
      <c r="A10141" s="36">
        <v>103048</v>
      </c>
      <c r="B10141" s="34" t="s">
        <v>12976</v>
      </c>
      <c r="C10141" s="23" t="s">
        <v>28</v>
      </c>
      <c r="D10141" s="48">
        <v>19.82</v>
      </c>
      <c r="E10141" s="47">
        <v>20.09</v>
      </c>
    </row>
    <row r="10142" spans="1:5" ht="22.5" x14ac:dyDescent="0.25">
      <c r="A10142" s="36">
        <v>103049</v>
      </c>
      <c r="B10142" s="34" t="s">
        <v>12977</v>
      </c>
      <c r="C10142" s="23" t="s">
        <v>28</v>
      </c>
      <c r="D10142" s="48">
        <v>21.52</v>
      </c>
      <c r="E10142" s="47">
        <v>21.77</v>
      </c>
    </row>
    <row r="10143" spans="1:5" ht="22.5" x14ac:dyDescent="0.25">
      <c r="A10143" s="36">
        <v>103029</v>
      </c>
      <c r="B10143" s="34" t="s">
        <v>2386</v>
      </c>
      <c r="C10143" s="23" t="s">
        <v>28</v>
      </c>
      <c r="D10143" s="48">
        <v>51.83</v>
      </c>
      <c r="E10143" s="47">
        <v>52.16</v>
      </c>
    </row>
    <row r="10144" spans="1:5" ht="33.75" x14ac:dyDescent="0.25">
      <c r="A10144" s="36">
        <v>103019</v>
      </c>
      <c r="B10144" s="34" t="s">
        <v>2385</v>
      </c>
      <c r="C10144" s="23" t="s">
        <v>28</v>
      </c>
      <c r="D10144" s="48">
        <v>251.23</v>
      </c>
      <c r="E10144" s="47">
        <v>252.61</v>
      </c>
    </row>
    <row r="10145" spans="1:5" ht="22.5" x14ac:dyDescent="0.25">
      <c r="A10145" s="36">
        <v>103050</v>
      </c>
      <c r="B10145" s="34" t="s">
        <v>12978</v>
      </c>
      <c r="C10145" s="23" t="s">
        <v>28</v>
      </c>
      <c r="D10145" s="48">
        <v>25.23</v>
      </c>
      <c r="E10145" s="47">
        <v>26.41</v>
      </c>
    </row>
    <row r="10146" spans="1:5" ht="22.5" x14ac:dyDescent="0.25">
      <c r="A10146" s="36">
        <v>103051</v>
      </c>
      <c r="B10146" s="34" t="s">
        <v>12979</v>
      </c>
      <c r="C10146" s="23" t="s">
        <v>28</v>
      </c>
      <c r="D10146" s="48">
        <v>30.53</v>
      </c>
      <c r="E10146" s="47">
        <v>31.98</v>
      </c>
    </row>
    <row r="10147" spans="1:5" ht="22.5" x14ac:dyDescent="0.25">
      <c r="A10147" s="36">
        <v>103052</v>
      </c>
      <c r="B10147" s="34" t="s">
        <v>12980</v>
      </c>
      <c r="C10147" s="23" t="s">
        <v>28</v>
      </c>
      <c r="D10147" s="48">
        <v>40.82</v>
      </c>
      <c r="E10147" s="47">
        <v>42.61</v>
      </c>
    </row>
    <row r="10148" spans="1:5" ht="22.5" x14ac:dyDescent="0.25">
      <c r="A10148" s="36">
        <v>94799</v>
      </c>
      <c r="B10148" s="34" t="s">
        <v>2351</v>
      </c>
      <c r="C10148" s="23" t="s">
        <v>28</v>
      </c>
      <c r="D10148" s="48">
        <v>151.79</v>
      </c>
      <c r="E10148" s="47">
        <v>153.18</v>
      </c>
    </row>
    <row r="10149" spans="1:5" ht="22.5" x14ac:dyDescent="0.25">
      <c r="A10149" s="36">
        <v>94798</v>
      </c>
      <c r="B10149" s="34" t="s">
        <v>2350</v>
      </c>
      <c r="C10149" s="23" t="s">
        <v>28</v>
      </c>
      <c r="D10149" s="48">
        <v>123.31</v>
      </c>
      <c r="E10149" s="47">
        <v>124.37</v>
      </c>
    </row>
    <row r="10150" spans="1:5" ht="22.5" x14ac:dyDescent="0.25">
      <c r="A10150" s="36">
        <v>94797</v>
      </c>
      <c r="B10150" s="34" t="s">
        <v>2349</v>
      </c>
      <c r="C10150" s="23" t="s">
        <v>28</v>
      </c>
      <c r="D10150" s="48">
        <v>75.06</v>
      </c>
      <c r="E10150" s="47">
        <v>75.83</v>
      </c>
    </row>
    <row r="10151" spans="1:5" ht="22.5" x14ac:dyDescent="0.25">
      <c r="A10151" s="36">
        <v>94795</v>
      </c>
      <c r="B10151" s="34" t="s">
        <v>2347</v>
      </c>
      <c r="C10151" s="23" t="s">
        <v>28</v>
      </c>
      <c r="D10151" s="48">
        <v>31.86</v>
      </c>
      <c r="E10151" s="47">
        <v>32.24</v>
      </c>
    </row>
    <row r="10152" spans="1:5" ht="22.5" x14ac:dyDescent="0.25">
      <c r="A10152" s="36">
        <v>94800</v>
      </c>
      <c r="B10152" s="34" t="s">
        <v>2352</v>
      </c>
      <c r="C10152" s="23" t="s">
        <v>28</v>
      </c>
      <c r="D10152" s="48">
        <v>194.94</v>
      </c>
      <c r="E10152" s="47">
        <v>196.72</v>
      </c>
    </row>
    <row r="10153" spans="1:5" ht="22.5" x14ac:dyDescent="0.25">
      <c r="A10153" s="36">
        <v>94796</v>
      </c>
      <c r="B10153" s="34" t="s">
        <v>2348</v>
      </c>
      <c r="C10153" s="23" t="s">
        <v>28</v>
      </c>
      <c r="D10153" s="48">
        <v>37.299999999999997</v>
      </c>
      <c r="E10153" s="47">
        <v>37.869999999999997</v>
      </c>
    </row>
    <row r="10154" spans="1:5" ht="22.5" x14ac:dyDescent="0.25">
      <c r="A10154" s="36">
        <v>99635</v>
      </c>
      <c r="B10154" s="34" t="s">
        <v>2373</v>
      </c>
      <c r="C10154" s="23" t="s">
        <v>28</v>
      </c>
      <c r="D10154" s="48">
        <v>475.67</v>
      </c>
      <c r="E10154" s="47">
        <v>478.48</v>
      </c>
    </row>
    <row r="10155" spans="1:5" ht="22.5" x14ac:dyDescent="0.25">
      <c r="A10155" s="36">
        <v>103018</v>
      </c>
      <c r="B10155" s="34" t="s">
        <v>2384</v>
      </c>
      <c r="C10155" s="23" t="s">
        <v>28</v>
      </c>
      <c r="D10155" s="48">
        <v>388.09</v>
      </c>
      <c r="E10155" s="47">
        <v>390.52</v>
      </c>
    </row>
    <row r="10156" spans="1:5" ht="22.5" x14ac:dyDescent="0.25">
      <c r="A10156" s="36">
        <v>95252</v>
      </c>
      <c r="B10156" s="34" t="s">
        <v>2357</v>
      </c>
      <c r="C10156" s="23" t="s">
        <v>28</v>
      </c>
      <c r="D10156" s="48">
        <v>170.94</v>
      </c>
      <c r="E10156" s="47">
        <v>171.73</v>
      </c>
    </row>
    <row r="10157" spans="1:5" ht="22.5" x14ac:dyDescent="0.25">
      <c r="A10157" s="36">
        <v>95251</v>
      </c>
      <c r="B10157" s="34" t="s">
        <v>2356</v>
      </c>
      <c r="C10157" s="23" t="s">
        <v>28</v>
      </c>
      <c r="D10157" s="48">
        <v>141.02000000000001</v>
      </c>
      <c r="E10157" s="47">
        <v>141.63</v>
      </c>
    </row>
    <row r="10158" spans="1:5" ht="22.5" x14ac:dyDescent="0.25">
      <c r="A10158" s="36">
        <v>95250</v>
      </c>
      <c r="B10158" s="34" t="s">
        <v>2355</v>
      </c>
      <c r="C10158" s="23" t="s">
        <v>28</v>
      </c>
      <c r="D10158" s="48">
        <v>95.3</v>
      </c>
      <c r="E10158" s="47">
        <v>95.75</v>
      </c>
    </row>
    <row r="10159" spans="1:5" ht="22.5" x14ac:dyDescent="0.25">
      <c r="A10159" s="36">
        <v>95248</v>
      </c>
      <c r="B10159" s="34" t="s">
        <v>2353</v>
      </c>
      <c r="C10159" s="23" t="s">
        <v>28</v>
      </c>
      <c r="D10159" s="48">
        <v>59.94</v>
      </c>
      <c r="E10159" s="47">
        <v>60.16</v>
      </c>
    </row>
    <row r="10160" spans="1:5" ht="22.5" x14ac:dyDescent="0.25">
      <c r="A10160" s="36">
        <v>95253</v>
      </c>
      <c r="B10160" s="34" t="s">
        <v>2358</v>
      </c>
      <c r="C10160" s="23" t="s">
        <v>28</v>
      </c>
      <c r="D10160" s="48">
        <v>260.10000000000002</v>
      </c>
      <c r="E10160" s="47">
        <v>261.14</v>
      </c>
    </row>
    <row r="10161" spans="1:5" ht="22.5" x14ac:dyDescent="0.25">
      <c r="A10161" s="36">
        <v>95249</v>
      </c>
      <c r="B10161" s="34" t="s">
        <v>2354</v>
      </c>
      <c r="C10161" s="23" t="s">
        <v>28</v>
      </c>
      <c r="D10161" s="48">
        <v>70.61</v>
      </c>
      <c r="E10161" s="47">
        <v>70.94</v>
      </c>
    </row>
    <row r="10162" spans="1:5" ht="22.5" x14ac:dyDescent="0.25">
      <c r="A10162" s="36">
        <v>99622</v>
      </c>
      <c r="B10162" s="34" t="s">
        <v>12981</v>
      </c>
      <c r="C10162" s="23" t="s">
        <v>28</v>
      </c>
      <c r="D10162" s="48">
        <v>322.7</v>
      </c>
      <c r="E10162" s="47">
        <v>323.49</v>
      </c>
    </row>
    <row r="10163" spans="1:5" ht="22.5" x14ac:dyDescent="0.25">
      <c r="A10163" s="36">
        <v>99621</v>
      </c>
      <c r="B10163" s="34" t="s">
        <v>2361</v>
      </c>
      <c r="C10163" s="23" t="s">
        <v>28</v>
      </c>
      <c r="D10163" s="48">
        <v>287.02</v>
      </c>
      <c r="E10163" s="47">
        <v>287.63</v>
      </c>
    </row>
    <row r="10164" spans="1:5" ht="22.5" x14ac:dyDescent="0.25">
      <c r="A10164" s="36">
        <v>99620</v>
      </c>
      <c r="B10164" s="34" t="s">
        <v>2360</v>
      </c>
      <c r="C10164" s="23" t="s">
        <v>28</v>
      </c>
      <c r="D10164" s="48">
        <v>192.44</v>
      </c>
      <c r="E10164" s="47">
        <v>192.89</v>
      </c>
    </row>
    <row r="10165" spans="1:5" ht="22.5" x14ac:dyDescent="0.25">
      <c r="A10165" s="36">
        <v>103008</v>
      </c>
      <c r="B10165" s="34" t="s">
        <v>2374</v>
      </c>
      <c r="C10165" s="23" t="s">
        <v>28</v>
      </c>
      <c r="D10165" s="48">
        <v>115.89</v>
      </c>
      <c r="E10165" s="47">
        <v>116.11</v>
      </c>
    </row>
    <row r="10166" spans="1:5" ht="22.5" x14ac:dyDescent="0.25">
      <c r="A10166" s="36">
        <v>99624</v>
      </c>
      <c r="B10166" s="34" t="s">
        <v>2362</v>
      </c>
      <c r="C10166" s="23" t="s">
        <v>28</v>
      </c>
      <c r="D10166" s="48">
        <v>642.66</v>
      </c>
      <c r="E10166" s="47">
        <v>644.04</v>
      </c>
    </row>
    <row r="10167" spans="1:5" ht="22.5" x14ac:dyDescent="0.25">
      <c r="A10167" s="36">
        <v>99623</v>
      </c>
      <c r="B10167" s="34" t="s">
        <v>12982</v>
      </c>
      <c r="C10167" s="23" t="s">
        <v>28</v>
      </c>
      <c r="D10167" s="48">
        <v>450.56</v>
      </c>
      <c r="E10167" s="47">
        <v>451.6</v>
      </c>
    </row>
    <row r="10168" spans="1:5" ht="22.5" x14ac:dyDescent="0.25">
      <c r="A10168" s="36">
        <v>99625</v>
      </c>
      <c r="B10168" s="34" t="s">
        <v>2363</v>
      </c>
      <c r="C10168" s="23" t="s">
        <v>28</v>
      </c>
      <c r="D10168" s="48">
        <v>884.57</v>
      </c>
      <c r="E10168" s="47">
        <v>886.3</v>
      </c>
    </row>
    <row r="10169" spans="1:5" ht="22.5" x14ac:dyDescent="0.25">
      <c r="A10169" s="36">
        <v>99619</v>
      </c>
      <c r="B10169" s="34" t="s">
        <v>2359</v>
      </c>
      <c r="C10169" s="23" t="s">
        <v>28</v>
      </c>
      <c r="D10169" s="48">
        <v>141.65</v>
      </c>
      <c r="E10169" s="47">
        <v>141.97999999999999</v>
      </c>
    </row>
    <row r="10170" spans="1:5" ht="22.5" x14ac:dyDescent="0.25">
      <c r="A10170" s="36">
        <v>99626</v>
      </c>
      <c r="B10170" s="34" t="s">
        <v>2364</v>
      </c>
      <c r="C10170" s="23" t="s">
        <v>28</v>
      </c>
      <c r="D10170" s="48">
        <v>1363.59</v>
      </c>
      <c r="E10170" s="47">
        <v>1365.78</v>
      </c>
    </row>
    <row r="10171" spans="1:5" ht="22.5" x14ac:dyDescent="0.25">
      <c r="A10171" s="36">
        <v>99631</v>
      </c>
      <c r="B10171" s="34" t="s">
        <v>2369</v>
      </c>
      <c r="C10171" s="23" t="s">
        <v>28</v>
      </c>
      <c r="D10171" s="48">
        <v>178.23</v>
      </c>
      <c r="E10171" s="47">
        <v>179.02</v>
      </c>
    </row>
    <row r="10172" spans="1:5" ht="22.5" x14ac:dyDescent="0.25">
      <c r="A10172" s="36">
        <v>99630</v>
      </c>
      <c r="B10172" s="34" t="s">
        <v>2368</v>
      </c>
      <c r="C10172" s="23" t="s">
        <v>28</v>
      </c>
      <c r="D10172" s="48">
        <v>153.34</v>
      </c>
      <c r="E10172" s="47">
        <v>153.94999999999999</v>
      </c>
    </row>
    <row r="10173" spans="1:5" ht="22.5" x14ac:dyDescent="0.25">
      <c r="A10173" s="36">
        <v>99629</v>
      </c>
      <c r="B10173" s="34" t="s">
        <v>2367</v>
      </c>
      <c r="C10173" s="23" t="s">
        <v>28</v>
      </c>
      <c r="D10173" s="48">
        <v>102.94</v>
      </c>
      <c r="E10173" s="47">
        <v>103.39</v>
      </c>
    </row>
    <row r="10174" spans="1:5" ht="22.5" x14ac:dyDescent="0.25">
      <c r="A10174" s="36">
        <v>99627</v>
      </c>
      <c r="B10174" s="34" t="s">
        <v>2365</v>
      </c>
      <c r="C10174" s="23" t="s">
        <v>28</v>
      </c>
      <c r="D10174" s="48">
        <v>85.4</v>
      </c>
      <c r="E10174" s="47">
        <v>85.62</v>
      </c>
    </row>
    <row r="10175" spans="1:5" ht="22.5" x14ac:dyDescent="0.25">
      <c r="A10175" s="36">
        <v>103009</v>
      </c>
      <c r="B10175" s="34" t="s">
        <v>2375</v>
      </c>
      <c r="C10175" s="23" t="s">
        <v>28</v>
      </c>
      <c r="D10175" s="48">
        <v>407.72</v>
      </c>
      <c r="E10175" s="47">
        <v>409.1</v>
      </c>
    </row>
    <row r="10176" spans="1:5" ht="22.5" x14ac:dyDescent="0.25">
      <c r="A10176" s="36">
        <v>99632</v>
      </c>
      <c r="B10176" s="34" t="s">
        <v>2370</v>
      </c>
      <c r="C10176" s="23" t="s">
        <v>28</v>
      </c>
      <c r="D10176" s="48">
        <v>257.38</v>
      </c>
      <c r="E10176" s="47">
        <v>258.42</v>
      </c>
    </row>
    <row r="10177" spans="1:5" ht="22.5" x14ac:dyDescent="0.25">
      <c r="A10177" s="36">
        <v>99633</v>
      </c>
      <c r="B10177" s="34" t="s">
        <v>2371</v>
      </c>
      <c r="C10177" s="23" t="s">
        <v>28</v>
      </c>
      <c r="D10177" s="48">
        <v>554.05999999999995</v>
      </c>
      <c r="E10177" s="47">
        <v>555.79</v>
      </c>
    </row>
    <row r="10178" spans="1:5" ht="22.5" x14ac:dyDescent="0.25">
      <c r="A10178" s="36">
        <v>99628</v>
      </c>
      <c r="B10178" s="34" t="s">
        <v>2366</v>
      </c>
      <c r="C10178" s="23" t="s">
        <v>28</v>
      </c>
      <c r="D10178" s="48">
        <v>92.88</v>
      </c>
      <c r="E10178" s="47">
        <v>93.21</v>
      </c>
    </row>
    <row r="10179" spans="1:5" ht="22.5" x14ac:dyDescent="0.25">
      <c r="A10179" s="36">
        <v>99634</v>
      </c>
      <c r="B10179" s="34" t="s">
        <v>2372</v>
      </c>
      <c r="C10179" s="23" t="s">
        <v>28</v>
      </c>
      <c r="D10179" s="48">
        <v>947.74</v>
      </c>
      <c r="E10179" s="47">
        <v>949.93</v>
      </c>
    </row>
    <row r="10180" spans="1:5" ht="22.5" x14ac:dyDescent="0.25">
      <c r="A10180" s="36">
        <v>103013</v>
      </c>
      <c r="B10180" s="34" t="s">
        <v>2379</v>
      </c>
      <c r="C10180" s="23" t="s">
        <v>28</v>
      </c>
      <c r="D10180" s="48">
        <v>166.09</v>
      </c>
      <c r="E10180" s="47">
        <v>166.49</v>
      </c>
    </row>
    <row r="10181" spans="1:5" ht="22.5" x14ac:dyDescent="0.25">
      <c r="A10181" s="36">
        <v>103012</v>
      </c>
      <c r="B10181" s="34" t="s">
        <v>2378</v>
      </c>
      <c r="C10181" s="23" t="s">
        <v>28</v>
      </c>
      <c r="D10181" s="48">
        <v>154.49</v>
      </c>
      <c r="E10181" s="47">
        <v>154.79</v>
      </c>
    </row>
    <row r="10182" spans="1:5" ht="22.5" x14ac:dyDescent="0.25">
      <c r="A10182" s="36">
        <v>103011</v>
      </c>
      <c r="B10182" s="34" t="s">
        <v>2377</v>
      </c>
      <c r="C10182" s="23" t="s">
        <v>28</v>
      </c>
      <c r="D10182" s="48">
        <v>97.88</v>
      </c>
      <c r="E10182" s="47">
        <v>98.1</v>
      </c>
    </row>
    <row r="10183" spans="1:5" ht="22.5" x14ac:dyDescent="0.25">
      <c r="A10183" s="36">
        <v>103015</v>
      </c>
      <c r="B10183" s="34" t="s">
        <v>2381</v>
      </c>
      <c r="C10183" s="23" t="s">
        <v>28</v>
      </c>
      <c r="D10183" s="48">
        <v>442.86</v>
      </c>
      <c r="E10183" s="47">
        <v>443.55</v>
      </c>
    </row>
    <row r="10184" spans="1:5" ht="22.5" x14ac:dyDescent="0.25">
      <c r="A10184" s="36">
        <v>103014</v>
      </c>
      <c r="B10184" s="34" t="s">
        <v>2380</v>
      </c>
      <c r="C10184" s="23" t="s">
        <v>28</v>
      </c>
      <c r="D10184" s="48">
        <v>250.04</v>
      </c>
      <c r="E10184" s="47">
        <v>250.56</v>
      </c>
    </row>
    <row r="10185" spans="1:5" ht="22.5" x14ac:dyDescent="0.25">
      <c r="A10185" s="36">
        <v>103016</v>
      </c>
      <c r="B10185" s="34" t="s">
        <v>2382</v>
      </c>
      <c r="C10185" s="23" t="s">
        <v>28</v>
      </c>
      <c r="D10185" s="48">
        <v>605.69000000000005</v>
      </c>
      <c r="E10185" s="47">
        <v>606.54999999999995</v>
      </c>
    </row>
    <row r="10186" spans="1:5" ht="22.5" x14ac:dyDescent="0.25">
      <c r="A10186" s="36">
        <v>103010</v>
      </c>
      <c r="B10186" s="34" t="s">
        <v>2376</v>
      </c>
      <c r="C10186" s="23" t="s">
        <v>28</v>
      </c>
      <c r="D10186" s="48">
        <v>87.89</v>
      </c>
      <c r="E10186" s="47">
        <v>88.05</v>
      </c>
    </row>
    <row r="10187" spans="1:5" ht="22.5" x14ac:dyDescent="0.25">
      <c r="A10187" s="36">
        <v>103017</v>
      </c>
      <c r="B10187" s="34" t="s">
        <v>2383</v>
      </c>
      <c r="C10187" s="23" t="s">
        <v>28</v>
      </c>
      <c r="D10187" s="48">
        <v>1058.68</v>
      </c>
      <c r="E10187" s="47">
        <v>1059.78</v>
      </c>
    </row>
    <row r="10188" spans="1:5" ht="22.5" x14ac:dyDescent="0.25">
      <c r="A10188" s="36">
        <v>103033</v>
      </c>
      <c r="B10188" s="34" t="s">
        <v>7398</v>
      </c>
      <c r="C10188" s="23" t="s">
        <v>28</v>
      </c>
      <c r="D10188" s="48">
        <v>0</v>
      </c>
      <c r="E10188" s="47">
        <v>0</v>
      </c>
    </row>
    <row r="10189" spans="1:5" ht="22.5" x14ac:dyDescent="0.25">
      <c r="A10189" s="36">
        <v>103032</v>
      </c>
      <c r="B10189" s="34" t="s">
        <v>7399</v>
      </c>
      <c r="C10189" s="23" t="s">
        <v>28</v>
      </c>
      <c r="D10189" s="48">
        <v>0</v>
      </c>
      <c r="E10189" s="47">
        <v>0</v>
      </c>
    </row>
    <row r="10190" spans="1:5" ht="22.5" x14ac:dyDescent="0.25">
      <c r="A10190" s="36">
        <v>103030</v>
      </c>
      <c r="B10190" s="34" t="s">
        <v>7400</v>
      </c>
      <c r="C10190" s="23" t="s">
        <v>28</v>
      </c>
      <c r="D10190" s="48">
        <v>0</v>
      </c>
      <c r="E10190" s="47">
        <v>0</v>
      </c>
    </row>
    <row r="10191" spans="1:5" ht="22.5" x14ac:dyDescent="0.25">
      <c r="A10191" s="36">
        <v>103031</v>
      </c>
      <c r="B10191" s="34" t="s">
        <v>7401</v>
      </c>
      <c r="C10191" s="23" t="s">
        <v>28</v>
      </c>
      <c r="D10191" s="48">
        <v>0</v>
      </c>
      <c r="E10191" s="47">
        <v>0</v>
      </c>
    </row>
    <row r="10192" spans="1:5" ht="22.5" x14ac:dyDescent="0.25">
      <c r="A10192" s="36">
        <v>103035</v>
      </c>
      <c r="B10192" s="34" t="s">
        <v>7402</v>
      </c>
      <c r="C10192" s="23" t="s">
        <v>28</v>
      </c>
      <c r="D10192" s="48">
        <v>0</v>
      </c>
      <c r="E10192" s="47">
        <v>0</v>
      </c>
    </row>
    <row r="10193" spans="1:5" ht="22.5" x14ac:dyDescent="0.25">
      <c r="A10193" s="36">
        <v>103034</v>
      </c>
      <c r="B10193" s="34" t="s">
        <v>7403</v>
      </c>
      <c r="C10193" s="23" t="s">
        <v>28</v>
      </c>
      <c r="D10193" s="48">
        <v>0</v>
      </c>
      <c r="E10193" s="47">
        <v>0</v>
      </c>
    </row>
    <row r="10194" spans="1:5" ht="22.5" x14ac:dyDescent="0.25">
      <c r="A10194" s="36">
        <v>103024</v>
      </c>
      <c r="B10194" s="34" t="s">
        <v>7404</v>
      </c>
      <c r="C10194" s="23" t="s">
        <v>28</v>
      </c>
      <c r="D10194" s="48">
        <v>0</v>
      </c>
      <c r="E10194" s="47">
        <v>0</v>
      </c>
    </row>
    <row r="10195" spans="1:5" ht="22.5" x14ac:dyDescent="0.25">
      <c r="A10195" s="36">
        <v>103023</v>
      </c>
      <c r="B10195" s="34" t="s">
        <v>7405</v>
      </c>
      <c r="C10195" s="23" t="s">
        <v>28</v>
      </c>
      <c r="D10195" s="48">
        <v>0</v>
      </c>
      <c r="E10195" s="47">
        <v>0</v>
      </c>
    </row>
    <row r="10196" spans="1:5" ht="22.5" x14ac:dyDescent="0.25">
      <c r="A10196" s="36">
        <v>103022</v>
      </c>
      <c r="B10196" s="34" t="s">
        <v>7406</v>
      </c>
      <c r="C10196" s="23" t="s">
        <v>28</v>
      </c>
      <c r="D10196" s="48">
        <v>0</v>
      </c>
      <c r="E10196" s="47">
        <v>0</v>
      </c>
    </row>
    <row r="10197" spans="1:5" ht="22.5" x14ac:dyDescent="0.25">
      <c r="A10197" s="36">
        <v>103020</v>
      </c>
      <c r="B10197" s="34" t="s">
        <v>7407</v>
      </c>
      <c r="C10197" s="23" t="s">
        <v>28</v>
      </c>
      <c r="D10197" s="48">
        <v>0</v>
      </c>
      <c r="E10197" s="47">
        <v>0</v>
      </c>
    </row>
    <row r="10198" spans="1:5" ht="22.5" x14ac:dyDescent="0.25">
      <c r="A10198" s="36">
        <v>103026</v>
      </c>
      <c r="B10198" s="34" t="s">
        <v>7408</v>
      </c>
      <c r="C10198" s="23" t="s">
        <v>28</v>
      </c>
      <c r="D10198" s="48">
        <v>0</v>
      </c>
      <c r="E10198" s="47">
        <v>0</v>
      </c>
    </row>
    <row r="10199" spans="1:5" ht="22.5" x14ac:dyDescent="0.25">
      <c r="A10199" s="36">
        <v>103025</v>
      </c>
      <c r="B10199" s="34" t="s">
        <v>7409</v>
      </c>
      <c r="C10199" s="23" t="s">
        <v>28</v>
      </c>
      <c r="D10199" s="48">
        <v>0</v>
      </c>
      <c r="E10199" s="47">
        <v>0</v>
      </c>
    </row>
    <row r="10200" spans="1:5" ht="22.5" x14ac:dyDescent="0.25">
      <c r="A10200" s="36">
        <v>103021</v>
      </c>
      <c r="B10200" s="34" t="s">
        <v>7410</v>
      </c>
      <c r="C10200" s="23" t="s">
        <v>28</v>
      </c>
      <c r="D10200" s="48">
        <v>0</v>
      </c>
      <c r="E10200" s="47">
        <v>0</v>
      </c>
    </row>
    <row r="10201" spans="1:5" ht="22.5" x14ac:dyDescent="0.25">
      <c r="A10201" s="36">
        <v>103027</v>
      </c>
      <c r="B10201" s="34" t="s">
        <v>7411</v>
      </c>
      <c r="C10201" s="23" t="s">
        <v>28</v>
      </c>
      <c r="D10201" s="48">
        <v>0</v>
      </c>
      <c r="E10201" s="47">
        <v>0</v>
      </c>
    </row>
    <row r="10202" spans="1:5" ht="22.5" x14ac:dyDescent="0.25">
      <c r="A10202" s="36">
        <v>103028</v>
      </c>
      <c r="B10202" s="34" t="s">
        <v>7412</v>
      </c>
      <c r="C10202" s="23" t="s">
        <v>28</v>
      </c>
      <c r="D10202" s="48">
        <v>0</v>
      </c>
      <c r="E10202" s="47">
        <v>0</v>
      </c>
    </row>
    <row r="10203" spans="1:5" ht="22.5" x14ac:dyDescent="0.25">
      <c r="A10203" s="36">
        <v>103563</v>
      </c>
      <c r="B10203" s="34" t="s">
        <v>7413</v>
      </c>
      <c r="C10203" s="23" t="s">
        <v>28</v>
      </c>
      <c r="D10203" s="48">
        <v>0</v>
      </c>
      <c r="E10203" s="47">
        <v>0</v>
      </c>
    </row>
    <row r="10204" spans="1:5" ht="22.5" x14ac:dyDescent="0.25">
      <c r="A10204" s="36">
        <v>103564</v>
      </c>
      <c r="B10204" s="34" t="s">
        <v>7414</v>
      </c>
      <c r="C10204" s="23" t="s">
        <v>28</v>
      </c>
      <c r="D10204" s="48">
        <v>0</v>
      </c>
      <c r="E10204" s="47">
        <v>0</v>
      </c>
    </row>
    <row r="10205" spans="1:5" ht="22.5" x14ac:dyDescent="0.25">
      <c r="A10205" s="36">
        <v>103565</v>
      </c>
      <c r="B10205" s="34" t="s">
        <v>7415</v>
      </c>
      <c r="C10205" s="23" t="s">
        <v>28</v>
      </c>
      <c r="D10205" s="48">
        <v>0</v>
      </c>
      <c r="E10205" s="47">
        <v>0</v>
      </c>
    </row>
    <row r="10206" spans="1:5" ht="22.5" x14ac:dyDescent="0.25">
      <c r="A10206" s="36">
        <v>103566</v>
      </c>
      <c r="B10206" s="34" t="s">
        <v>7416</v>
      </c>
      <c r="C10206" s="23" t="s">
        <v>28</v>
      </c>
      <c r="D10206" s="48">
        <v>0</v>
      </c>
      <c r="E10206" s="47">
        <v>0</v>
      </c>
    </row>
    <row r="10207" spans="1:5" ht="22.5" x14ac:dyDescent="0.25">
      <c r="A10207" s="36">
        <v>103567</v>
      </c>
      <c r="B10207" s="34" t="s">
        <v>7417</v>
      </c>
      <c r="C10207" s="23" t="s">
        <v>28</v>
      </c>
      <c r="D10207" s="48">
        <v>0</v>
      </c>
      <c r="E10207" s="47">
        <v>0</v>
      </c>
    </row>
    <row r="10208" spans="1:5" ht="22.5" x14ac:dyDescent="0.25">
      <c r="A10208" s="36">
        <v>103568</v>
      </c>
      <c r="B10208" s="34" t="s">
        <v>7418</v>
      </c>
      <c r="C10208" s="23" t="s">
        <v>28</v>
      </c>
      <c r="D10208" s="48">
        <v>0</v>
      </c>
      <c r="E10208" s="47">
        <v>0</v>
      </c>
    </row>
    <row r="10209" spans="1:5" ht="22.5" x14ac:dyDescent="0.25">
      <c r="A10209" s="36">
        <v>103569</v>
      </c>
      <c r="B10209" s="34" t="s">
        <v>7419</v>
      </c>
      <c r="C10209" s="23" t="s">
        <v>28</v>
      </c>
      <c r="D10209" s="48">
        <v>0</v>
      </c>
      <c r="E10209" s="47">
        <v>0</v>
      </c>
    </row>
    <row r="10210" spans="1:5" ht="22.5" x14ac:dyDescent="0.25">
      <c r="A10210" s="36">
        <v>103570</v>
      </c>
      <c r="B10210" s="34" t="s">
        <v>7420</v>
      </c>
      <c r="C10210" s="23" t="s">
        <v>28</v>
      </c>
      <c r="D10210" s="48">
        <v>0</v>
      </c>
      <c r="E10210" s="47">
        <v>0</v>
      </c>
    </row>
    <row r="10211" spans="1:5" ht="22.5" x14ac:dyDescent="0.25">
      <c r="A10211" s="36">
        <v>103571</v>
      </c>
      <c r="B10211" s="34" t="s">
        <v>7421</v>
      </c>
      <c r="C10211" s="23" t="s">
        <v>28</v>
      </c>
      <c r="D10211" s="48">
        <v>0</v>
      </c>
      <c r="E10211" s="47">
        <v>0</v>
      </c>
    </row>
    <row r="10212" spans="1:5" ht="22.5" x14ac:dyDescent="0.25">
      <c r="A10212" s="36">
        <v>103562</v>
      </c>
      <c r="B10212" s="34" t="s">
        <v>7422</v>
      </c>
      <c r="C10212" s="23" t="s">
        <v>28</v>
      </c>
      <c r="D10212" s="48">
        <v>0</v>
      </c>
      <c r="E10212" s="47">
        <v>0</v>
      </c>
    </row>
    <row r="10213" spans="1:5" ht="33.75" x14ac:dyDescent="0.25">
      <c r="A10213" s="36">
        <v>103573</v>
      </c>
      <c r="B10213" s="34" t="s">
        <v>7423</v>
      </c>
      <c r="C10213" s="23" t="s">
        <v>28</v>
      </c>
      <c r="D10213" s="48">
        <v>0</v>
      </c>
      <c r="E10213" s="47">
        <v>0</v>
      </c>
    </row>
    <row r="10214" spans="1:5" ht="33.75" x14ac:dyDescent="0.25">
      <c r="A10214" s="36">
        <v>103585</v>
      </c>
      <c r="B10214" s="34" t="s">
        <v>7424</v>
      </c>
      <c r="C10214" s="23" t="s">
        <v>28</v>
      </c>
      <c r="D10214" s="48">
        <v>0</v>
      </c>
      <c r="E10214" s="47">
        <v>0</v>
      </c>
    </row>
    <row r="10215" spans="1:5" ht="33.75" x14ac:dyDescent="0.25">
      <c r="A10215" s="36">
        <v>103586</v>
      </c>
      <c r="B10215" s="34" t="s">
        <v>7425</v>
      </c>
      <c r="C10215" s="23" t="s">
        <v>28</v>
      </c>
      <c r="D10215" s="48">
        <v>0</v>
      </c>
      <c r="E10215" s="47">
        <v>0</v>
      </c>
    </row>
    <row r="10216" spans="1:5" ht="33.75" x14ac:dyDescent="0.25">
      <c r="A10216" s="36">
        <v>103574</v>
      </c>
      <c r="B10216" s="34" t="s">
        <v>7426</v>
      </c>
      <c r="C10216" s="23" t="s">
        <v>28</v>
      </c>
      <c r="D10216" s="48">
        <v>0</v>
      </c>
      <c r="E10216" s="47">
        <v>0</v>
      </c>
    </row>
    <row r="10217" spans="1:5" ht="33.75" x14ac:dyDescent="0.25">
      <c r="A10217" s="36">
        <v>103575</v>
      </c>
      <c r="B10217" s="34" t="s">
        <v>7427</v>
      </c>
      <c r="C10217" s="23" t="s">
        <v>28</v>
      </c>
      <c r="D10217" s="48">
        <v>0</v>
      </c>
      <c r="E10217" s="47">
        <v>0</v>
      </c>
    </row>
    <row r="10218" spans="1:5" ht="33.75" x14ac:dyDescent="0.25">
      <c r="A10218" s="36">
        <v>103576</v>
      </c>
      <c r="B10218" s="34" t="s">
        <v>7428</v>
      </c>
      <c r="C10218" s="23" t="s">
        <v>28</v>
      </c>
      <c r="D10218" s="48">
        <v>0</v>
      </c>
      <c r="E10218" s="47">
        <v>0</v>
      </c>
    </row>
    <row r="10219" spans="1:5" ht="33.75" x14ac:dyDescent="0.25">
      <c r="A10219" s="36">
        <v>103577</v>
      </c>
      <c r="B10219" s="34" t="s">
        <v>7429</v>
      </c>
      <c r="C10219" s="23" t="s">
        <v>28</v>
      </c>
      <c r="D10219" s="48">
        <v>0</v>
      </c>
      <c r="E10219" s="47">
        <v>0</v>
      </c>
    </row>
    <row r="10220" spans="1:5" ht="33.75" x14ac:dyDescent="0.25">
      <c r="A10220" s="36">
        <v>103578</v>
      </c>
      <c r="B10220" s="34" t="s">
        <v>7430</v>
      </c>
      <c r="C10220" s="23" t="s">
        <v>28</v>
      </c>
      <c r="D10220" s="48">
        <v>0</v>
      </c>
      <c r="E10220" s="47">
        <v>0</v>
      </c>
    </row>
    <row r="10221" spans="1:5" ht="33.75" x14ac:dyDescent="0.25">
      <c r="A10221" s="36">
        <v>103579</v>
      </c>
      <c r="B10221" s="34" t="s">
        <v>7431</v>
      </c>
      <c r="C10221" s="23" t="s">
        <v>28</v>
      </c>
      <c r="D10221" s="48">
        <v>0</v>
      </c>
      <c r="E10221" s="47">
        <v>0</v>
      </c>
    </row>
    <row r="10222" spans="1:5" ht="33.75" x14ac:dyDescent="0.25">
      <c r="A10222" s="36">
        <v>103580</v>
      </c>
      <c r="B10222" s="34" t="s">
        <v>7432</v>
      </c>
      <c r="C10222" s="23" t="s">
        <v>28</v>
      </c>
      <c r="D10222" s="48">
        <v>0</v>
      </c>
      <c r="E10222" s="47">
        <v>0</v>
      </c>
    </row>
    <row r="10223" spans="1:5" ht="33.75" x14ac:dyDescent="0.25">
      <c r="A10223" s="36">
        <v>103581</v>
      </c>
      <c r="B10223" s="34" t="s">
        <v>7433</v>
      </c>
      <c r="C10223" s="23" t="s">
        <v>28</v>
      </c>
      <c r="D10223" s="48">
        <v>0</v>
      </c>
      <c r="E10223" s="47">
        <v>0</v>
      </c>
    </row>
    <row r="10224" spans="1:5" ht="33.75" x14ac:dyDescent="0.25">
      <c r="A10224" s="36">
        <v>103582</v>
      </c>
      <c r="B10224" s="34" t="s">
        <v>7434</v>
      </c>
      <c r="C10224" s="23" t="s">
        <v>28</v>
      </c>
      <c r="D10224" s="48">
        <v>0</v>
      </c>
      <c r="E10224" s="47">
        <v>0</v>
      </c>
    </row>
    <row r="10225" spans="1:5" ht="33.75" x14ac:dyDescent="0.25">
      <c r="A10225" s="36">
        <v>103572</v>
      </c>
      <c r="B10225" s="34" t="s">
        <v>7435</v>
      </c>
      <c r="C10225" s="23" t="s">
        <v>28</v>
      </c>
      <c r="D10225" s="48">
        <v>0</v>
      </c>
      <c r="E10225" s="47">
        <v>0</v>
      </c>
    </row>
    <row r="10226" spans="1:5" ht="33.75" x14ac:dyDescent="0.25">
      <c r="A10226" s="36">
        <v>103583</v>
      </c>
      <c r="B10226" s="34" t="s">
        <v>7436</v>
      </c>
      <c r="C10226" s="23" t="s">
        <v>28</v>
      </c>
      <c r="D10226" s="48">
        <v>0</v>
      </c>
      <c r="E10226" s="47">
        <v>0</v>
      </c>
    </row>
    <row r="10227" spans="1:5" ht="33.75" x14ac:dyDescent="0.25">
      <c r="A10227" s="36">
        <v>103584</v>
      </c>
      <c r="B10227" s="34" t="s">
        <v>7437</v>
      </c>
      <c r="C10227" s="23" t="s">
        <v>28</v>
      </c>
      <c r="D10227" s="48">
        <v>0</v>
      </c>
      <c r="E10227" s="47">
        <v>0</v>
      </c>
    </row>
    <row r="10228" spans="1:5" ht="33.75" x14ac:dyDescent="0.25">
      <c r="A10228" s="36">
        <v>103557</v>
      </c>
      <c r="B10228" s="34" t="s">
        <v>7438</v>
      </c>
      <c r="C10228" s="23" t="s">
        <v>28</v>
      </c>
      <c r="D10228" s="48">
        <v>0</v>
      </c>
      <c r="E10228" s="47">
        <v>0</v>
      </c>
    </row>
    <row r="10229" spans="1:5" ht="33.75" x14ac:dyDescent="0.25">
      <c r="A10229" s="36">
        <v>103558</v>
      </c>
      <c r="B10229" s="34" t="s">
        <v>7439</v>
      </c>
      <c r="C10229" s="23" t="s">
        <v>28</v>
      </c>
      <c r="D10229" s="48">
        <v>0</v>
      </c>
      <c r="E10229" s="47">
        <v>0</v>
      </c>
    </row>
    <row r="10230" spans="1:5" ht="33.75" x14ac:dyDescent="0.25">
      <c r="A10230" s="36">
        <v>103559</v>
      </c>
      <c r="B10230" s="34" t="s">
        <v>7440</v>
      </c>
      <c r="C10230" s="23" t="s">
        <v>28</v>
      </c>
      <c r="D10230" s="48">
        <v>0</v>
      </c>
      <c r="E10230" s="47">
        <v>0</v>
      </c>
    </row>
    <row r="10231" spans="1:5" ht="33.75" x14ac:dyDescent="0.25">
      <c r="A10231" s="36">
        <v>103560</v>
      </c>
      <c r="B10231" s="34" t="s">
        <v>7441</v>
      </c>
      <c r="C10231" s="23" t="s">
        <v>28</v>
      </c>
      <c r="D10231" s="48">
        <v>0</v>
      </c>
      <c r="E10231" s="47">
        <v>0</v>
      </c>
    </row>
    <row r="10232" spans="1:5" ht="33.75" x14ac:dyDescent="0.25">
      <c r="A10232" s="36">
        <v>103561</v>
      </c>
      <c r="B10232" s="34" t="s">
        <v>7442</v>
      </c>
      <c r="C10232" s="23" t="s">
        <v>28</v>
      </c>
      <c r="D10232" s="48">
        <v>0</v>
      </c>
      <c r="E10232" s="47">
        <v>0</v>
      </c>
    </row>
    <row r="10233" spans="1:5" ht="22.5" x14ac:dyDescent="0.25">
      <c r="A10233" s="36">
        <v>103529</v>
      </c>
      <c r="B10233" s="34" t="s">
        <v>7443</v>
      </c>
      <c r="C10233" s="23" t="s">
        <v>28</v>
      </c>
      <c r="D10233" s="48">
        <v>0</v>
      </c>
      <c r="E10233" s="47">
        <v>0</v>
      </c>
    </row>
    <row r="10234" spans="1:5" ht="22.5" x14ac:dyDescent="0.25">
      <c r="A10234" s="36">
        <v>103530</v>
      </c>
      <c r="B10234" s="34" t="s">
        <v>7444</v>
      </c>
      <c r="C10234" s="23" t="s">
        <v>28</v>
      </c>
      <c r="D10234" s="48">
        <v>0</v>
      </c>
      <c r="E10234" s="47">
        <v>0</v>
      </c>
    </row>
    <row r="10235" spans="1:5" ht="22.5" x14ac:dyDescent="0.25">
      <c r="A10235" s="36">
        <v>103531</v>
      </c>
      <c r="B10235" s="34" t="s">
        <v>7445</v>
      </c>
      <c r="C10235" s="23" t="s">
        <v>28</v>
      </c>
      <c r="D10235" s="48">
        <v>0</v>
      </c>
      <c r="E10235" s="47">
        <v>0</v>
      </c>
    </row>
    <row r="10236" spans="1:5" ht="22.5" x14ac:dyDescent="0.25">
      <c r="A10236" s="36">
        <v>103532</v>
      </c>
      <c r="B10236" s="34" t="s">
        <v>7446</v>
      </c>
      <c r="C10236" s="23" t="s">
        <v>28</v>
      </c>
      <c r="D10236" s="48">
        <v>0</v>
      </c>
      <c r="E10236" s="47">
        <v>0</v>
      </c>
    </row>
    <row r="10237" spans="1:5" ht="22.5" x14ac:dyDescent="0.25">
      <c r="A10237" s="36">
        <v>103533</v>
      </c>
      <c r="B10237" s="34" t="s">
        <v>7447</v>
      </c>
      <c r="C10237" s="23" t="s">
        <v>28</v>
      </c>
      <c r="D10237" s="48">
        <v>0</v>
      </c>
      <c r="E10237" s="47">
        <v>0</v>
      </c>
    </row>
    <row r="10238" spans="1:5" ht="22.5" x14ac:dyDescent="0.25">
      <c r="A10238" s="36">
        <v>103534</v>
      </c>
      <c r="B10238" s="34" t="s">
        <v>7448</v>
      </c>
      <c r="C10238" s="23" t="s">
        <v>28</v>
      </c>
      <c r="D10238" s="48">
        <v>0</v>
      </c>
      <c r="E10238" s="47">
        <v>0</v>
      </c>
    </row>
    <row r="10239" spans="1:5" ht="22.5" x14ac:dyDescent="0.25">
      <c r="A10239" s="36">
        <v>103535</v>
      </c>
      <c r="B10239" s="34" t="s">
        <v>7449</v>
      </c>
      <c r="C10239" s="23" t="s">
        <v>28</v>
      </c>
      <c r="D10239" s="48">
        <v>0</v>
      </c>
      <c r="E10239" s="47">
        <v>0</v>
      </c>
    </row>
    <row r="10240" spans="1:5" ht="22.5" x14ac:dyDescent="0.25">
      <c r="A10240" s="36">
        <v>103527</v>
      </c>
      <c r="B10240" s="34" t="s">
        <v>7450</v>
      </c>
      <c r="C10240" s="23" t="s">
        <v>28</v>
      </c>
      <c r="D10240" s="48">
        <v>0</v>
      </c>
      <c r="E10240" s="47">
        <v>0</v>
      </c>
    </row>
    <row r="10241" spans="1:5" ht="22.5" x14ac:dyDescent="0.25">
      <c r="A10241" s="36">
        <v>103536</v>
      </c>
      <c r="B10241" s="34" t="s">
        <v>7451</v>
      </c>
      <c r="C10241" s="23" t="s">
        <v>28</v>
      </c>
      <c r="D10241" s="48">
        <v>0</v>
      </c>
      <c r="E10241" s="47">
        <v>0</v>
      </c>
    </row>
    <row r="10242" spans="1:5" ht="22.5" x14ac:dyDescent="0.25">
      <c r="A10242" s="36">
        <v>103528</v>
      </c>
      <c r="B10242" s="34" t="s">
        <v>7452</v>
      </c>
      <c r="C10242" s="23" t="s">
        <v>28</v>
      </c>
      <c r="D10242" s="48">
        <v>0</v>
      </c>
      <c r="E10242" s="47">
        <v>0</v>
      </c>
    </row>
    <row r="10243" spans="1:5" ht="33.75" x14ac:dyDescent="0.25">
      <c r="A10243" s="36">
        <v>103541</v>
      </c>
      <c r="B10243" s="34" t="s">
        <v>7453</v>
      </c>
      <c r="C10243" s="23" t="s">
        <v>28</v>
      </c>
      <c r="D10243" s="48">
        <v>0</v>
      </c>
      <c r="E10243" s="47">
        <v>0</v>
      </c>
    </row>
    <row r="10244" spans="1:5" ht="22.5" x14ac:dyDescent="0.25">
      <c r="A10244" s="36">
        <v>103539</v>
      </c>
      <c r="B10244" s="34" t="s">
        <v>7454</v>
      </c>
      <c r="C10244" s="23" t="s">
        <v>28</v>
      </c>
      <c r="D10244" s="48">
        <v>0</v>
      </c>
      <c r="E10244" s="47">
        <v>0</v>
      </c>
    </row>
    <row r="10245" spans="1:5" ht="22.5" x14ac:dyDescent="0.25">
      <c r="A10245" s="36">
        <v>103540</v>
      </c>
      <c r="B10245" s="34" t="s">
        <v>7455</v>
      </c>
      <c r="C10245" s="23" t="s">
        <v>28</v>
      </c>
      <c r="D10245" s="48">
        <v>0</v>
      </c>
      <c r="E10245" s="47">
        <v>0</v>
      </c>
    </row>
    <row r="10246" spans="1:5" ht="22.5" x14ac:dyDescent="0.25">
      <c r="A10246" s="36">
        <v>103542</v>
      </c>
      <c r="B10246" s="34" t="s">
        <v>7456</v>
      </c>
      <c r="C10246" s="23" t="s">
        <v>28</v>
      </c>
      <c r="D10246" s="48">
        <v>0</v>
      </c>
      <c r="E10246" s="47">
        <v>0</v>
      </c>
    </row>
    <row r="10247" spans="1:5" ht="22.5" x14ac:dyDescent="0.25">
      <c r="A10247" s="36">
        <v>103543</v>
      </c>
      <c r="B10247" s="34" t="s">
        <v>7457</v>
      </c>
      <c r="C10247" s="23" t="s">
        <v>28</v>
      </c>
      <c r="D10247" s="48">
        <v>0</v>
      </c>
      <c r="E10247" s="47">
        <v>0</v>
      </c>
    </row>
    <row r="10248" spans="1:5" ht="22.5" x14ac:dyDescent="0.25">
      <c r="A10248" s="36">
        <v>103544</v>
      </c>
      <c r="B10248" s="34" t="s">
        <v>7458</v>
      </c>
      <c r="C10248" s="23" t="s">
        <v>28</v>
      </c>
      <c r="D10248" s="48">
        <v>0</v>
      </c>
      <c r="E10248" s="47">
        <v>0</v>
      </c>
    </row>
    <row r="10249" spans="1:5" ht="22.5" x14ac:dyDescent="0.25">
      <c r="A10249" s="36">
        <v>103545</v>
      </c>
      <c r="B10249" s="34" t="s">
        <v>7459</v>
      </c>
      <c r="C10249" s="23" t="s">
        <v>28</v>
      </c>
      <c r="D10249" s="48">
        <v>0</v>
      </c>
      <c r="E10249" s="47">
        <v>0</v>
      </c>
    </row>
    <row r="10250" spans="1:5" ht="22.5" x14ac:dyDescent="0.25">
      <c r="A10250" s="36">
        <v>103537</v>
      </c>
      <c r="B10250" s="34" t="s">
        <v>7460</v>
      </c>
      <c r="C10250" s="23" t="s">
        <v>28</v>
      </c>
      <c r="D10250" s="48">
        <v>0</v>
      </c>
      <c r="E10250" s="47">
        <v>0</v>
      </c>
    </row>
    <row r="10251" spans="1:5" ht="22.5" x14ac:dyDescent="0.25">
      <c r="A10251" s="36">
        <v>103546</v>
      </c>
      <c r="B10251" s="34" t="s">
        <v>7461</v>
      </c>
      <c r="C10251" s="23" t="s">
        <v>28</v>
      </c>
      <c r="D10251" s="48">
        <v>0</v>
      </c>
      <c r="E10251" s="47">
        <v>0</v>
      </c>
    </row>
    <row r="10252" spans="1:5" ht="22.5" x14ac:dyDescent="0.25">
      <c r="A10252" s="36">
        <v>103538</v>
      </c>
      <c r="B10252" s="34" t="s">
        <v>7462</v>
      </c>
      <c r="C10252" s="23" t="s">
        <v>28</v>
      </c>
      <c r="D10252" s="48">
        <v>0</v>
      </c>
      <c r="E10252" s="47">
        <v>0</v>
      </c>
    </row>
    <row r="10253" spans="1:5" ht="22.5" x14ac:dyDescent="0.25">
      <c r="A10253" s="36">
        <v>103549</v>
      </c>
      <c r="B10253" s="34" t="s">
        <v>7463</v>
      </c>
      <c r="C10253" s="23" t="s">
        <v>28</v>
      </c>
      <c r="D10253" s="48">
        <v>0</v>
      </c>
      <c r="E10253" s="47">
        <v>0</v>
      </c>
    </row>
    <row r="10254" spans="1:5" ht="22.5" x14ac:dyDescent="0.25">
      <c r="A10254" s="36">
        <v>103550</v>
      </c>
      <c r="B10254" s="34" t="s">
        <v>7464</v>
      </c>
      <c r="C10254" s="23" t="s">
        <v>28</v>
      </c>
      <c r="D10254" s="48">
        <v>0</v>
      </c>
      <c r="E10254" s="47">
        <v>0</v>
      </c>
    </row>
    <row r="10255" spans="1:5" ht="22.5" x14ac:dyDescent="0.25">
      <c r="A10255" s="36">
        <v>103551</v>
      </c>
      <c r="B10255" s="34" t="s">
        <v>7465</v>
      </c>
      <c r="C10255" s="23" t="s">
        <v>28</v>
      </c>
      <c r="D10255" s="48">
        <v>0</v>
      </c>
      <c r="E10255" s="47">
        <v>0</v>
      </c>
    </row>
    <row r="10256" spans="1:5" ht="22.5" x14ac:dyDescent="0.25">
      <c r="A10256" s="36">
        <v>103552</v>
      </c>
      <c r="B10256" s="34" t="s">
        <v>7466</v>
      </c>
      <c r="C10256" s="23" t="s">
        <v>28</v>
      </c>
      <c r="D10256" s="48">
        <v>0</v>
      </c>
      <c r="E10256" s="47">
        <v>0</v>
      </c>
    </row>
    <row r="10257" spans="1:5" ht="22.5" x14ac:dyDescent="0.25">
      <c r="A10257" s="36">
        <v>103553</v>
      </c>
      <c r="B10257" s="34" t="s">
        <v>7467</v>
      </c>
      <c r="C10257" s="23" t="s">
        <v>28</v>
      </c>
      <c r="D10257" s="48">
        <v>0</v>
      </c>
      <c r="E10257" s="47">
        <v>0</v>
      </c>
    </row>
    <row r="10258" spans="1:5" ht="22.5" x14ac:dyDescent="0.25">
      <c r="A10258" s="36">
        <v>103554</v>
      </c>
      <c r="B10258" s="34" t="s">
        <v>7468</v>
      </c>
      <c r="C10258" s="23" t="s">
        <v>28</v>
      </c>
      <c r="D10258" s="48">
        <v>0</v>
      </c>
      <c r="E10258" s="47">
        <v>0</v>
      </c>
    </row>
    <row r="10259" spans="1:5" ht="22.5" x14ac:dyDescent="0.25">
      <c r="A10259" s="36">
        <v>103555</v>
      </c>
      <c r="B10259" s="34" t="s">
        <v>7469</v>
      </c>
      <c r="C10259" s="23" t="s">
        <v>28</v>
      </c>
      <c r="D10259" s="48">
        <v>0</v>
      </c>
      <c r="E10259" s="47">
        <v>0</v>
      </c>
    </row>
    <row r="10260" spans="1:5" ht="22.5" x14ac:dyDescent="0.25">
      <c r="A10260" s="36">
        <v>103547</v>
      </c>
      <c r="B10260" s="34" t="s">
        <v>7470</v>
      </c>
      <c r="C10260" s="23" t="s">
        <v>28</v>
      </c>
      <c r="D10260" s="48">
        <v>0</v>
      </c>
      <c r="E10260" s="47">
        <v>0</v>
      </c>
    </row>
    <row r="10261" spans="1:5" ht="22.5" x14ac:dyDescent="0.25">
      <c r="A10261" s="36">
        <v>103556</v>
      </c>
      <c r="B10261" s="34" t="s">
        <v>7471</v>
      </c>
      <c r="C10261" s="23" t="s">
        <v>28</v>
      </c>
      <c r="D10261" s="48">
        <v>0</v>
      </c>
      <c r="E10261" s="47">
        <v>0</v>
      </c>
    </row>
    <row r="10262" spans="1:5" ht="22.5" x14ac:dyDescent="0.25">
      <c r="A10262" s="36">
        <v>103548</v>
      </c>
      <c r="B10262" s="34" t="s">
        <v>7472</v>
      </c>
      <c r="C10262" s="23" t="s">
        <v>28</v>
      </c>
      <c r="D10262" s="48">
        <v>0</v>
      </c>
      <c r="E10262" s="47">
        <v>0</v>
      </c>
    </row>
    <row r="10263" spans="1:5" x14ac:dyDescent="0.25">
      <c r="A10263" s="36" t="s">
        <v>15096</v>
      </c>
      <c r="B10263" s="34"/>
      <c r="C10263" s="23"/>
      <c r="D10263" s="48"/>
      <c r="E10263" s="47"/>
    </row>
    <row r="10264" spans="1:5" x14ac:dyDescent="0.25">
      <c r="A10264" s="36"/>
      <c r="B10264" s="34"/>
      <c r="C10264" s="23"/>
      <c r="D10264" s="48" t="s">
        <v>12038</v>
      </c>
      <c r="E10264" s="47" t="s">
        <v>12039</v>
      </c>
    </row>
    <row r="10265" spans="1:5" x14ac:dyDescent="0.25">
      <c r="A10265" s="36" t="s">
        <v>2</v>
      </c>
      <c r="B10265" s="34" t="s">
        <v>86</v>
      </c>
      <c r="C10265" s="23" t="s">
        <v>93</v>
      </c>
      <c r="D10265" s="48" t="s">
        <v>91</v>
      </c>
      <c r="E10265" s="47" t="s">
        <v>92</v>
      </c>
    </row>
    <row r="10266" spans="1:5" ht="22.5" x14ac:dyDescent="0.25">
      <c r="A10266" s="36">
        <v>45333</v>
      </c>
      <c r="B10266" s="34" t="s">
        <v>12269</v>
      </c>
      <c r="C10266" s="23" t="s">
        <v>28</v>
      </c>
      <c r="D10266" s="48">
        <v>199.02</v>
      </c>
      <c r="E10266" s="47">
        <v>199.02</v>
      </c>
    </row>
    <row r="10267" spans="1:5" ht="22.5" x14ac:dyDescent="0.25">
      <c r="A10267" s="36">
        <v>11270</v>
      </c>
      <c r="B10267" s="34" t="s">
        <v>7473</v>
      </c>
      <c r="C10267" s="23" t="s">
        <v>28</v>
      </c>
      <c r="D10267" s="48">
        <v>4.05</v>
      </c>
      <c r="E10267" s="47">
        <v>4.05</v>
      </c>
    </row>
    <row r="10268" spans="1:5" ht="22.5" x14ac:dyDescent="0.25">
      <c r="A10268" s="36">
        <v>412</v>
      </c>
      <c r="B10268" s="34" t="s">
        <v>7474</v>
      </c>
      <c r="C10268" s="23" t="s">
        <v>28</v>
      </c>
      <c r="D10268" s="48">
        <v>1.18</v>
      </c>
      <c r="E10268" s="47">
        <v>1.18</v>
      </c>
    </row>
    <row r="10269" spans="1:5" ht="22.5" x14ac:dyDescent="0.25">
      <c r="A10269" s="36">
        <v>414</v>
      </c>
      <c r="B10269" s="34" t="s">
        <v>7475</v>
      </c>
      <c r="C10269" s="23" t="s">
        <v>28</v>
      </c>
      <c r="D10269" s="48">
        <v>7.0000000000000007E-2</v>
      </c>
      <c r="E10269" s="47">
        <v>7.0000000000000007E-2</v>
      </c>
    </row>
    <row r="10270" spans="1:5" ht="22.5" x14ac:dyDescent="0.25">
      <c r="A10270" s="36">
        <v>410</v>
      </c>
      <c r="B10270" s="34" t="s">
        <v>7476</v>
      </c>
      <c r="C10270" s="23" t="s">
        <v>28</v>
      </c>
      <c r="D10270" s="48">
        <v>0.18</v>
      </c>
      <c r="E10270" s="47">
        <v>0.18</v>
      </c>
    </row>
    <row r="10271" spans="1:5" ht="22.5" x14ac:dyDescent="0.25">
      <c r="A10271" s="36">
        <v>411</v>
      </c>
      <c r="B10271" s="34" t="s">
        <v>7477</v>
      </c>
      <c r="C10271" s="23" t="s">
        <v>28</v>
      </c>
      <c r="D10271" s="48">
        <v>0.23</v>
      </c>
      <c r="E10271" s="47">
        <v>0.23</v>
      </c>
    </row>
    <row r="10272" spans="1:5" ht="22.5" x14ac:dyDescent="0.25">
      <c r="A10272" s="36">
        <v>408</v>
      </c>
      <c r="B10272" s="34" t="s">
        <v>7478</v>
      </c>
      <c r="C10272" s="23" t="s">
        <v>28</v>
      </c>
      <c r="D10272" s="48">
        <v>1.1399999999999999</v>
      </c>
      <c r="E10272" s="47">
        <v>1.1399999999999999</v>
      </c>
    </row>
    <row r="10273" spans="1:5" ht="22.5" x14ac:dyDescent="0.25">
      <c r="A10273" s="36">
        <v>39131</v>
      </c>
      <c r="B10273" s="34" t="s">
        <v>7479</v>
      </c>
      <c r="C10273" s="23" t="s">
        <v>28</v>
      </c>
      <c r="D10273" s="48">
        <v>5.0999999999999996</v>
      </c>
      <c r="E10273" s="47">
        <v>5.0999999999999996</v>
      </c>
    </row>
    <row r="10274" spans="1:5" ht="22.5" x14ac:dyDescent="0.25">
      <c r="A10274" s="36">
        <v>394</v>
      </c>
      <c r="B10274" s="34" t="s">
        <v>7480</v>
      </c>
      <c r="C10274" s="23" t="s">
        <v>28</v>
      </c>
      <c r="D10274" s="48">
        <v>5.17</v>
      </c>
      <c r="E10274" s="47">
        <v>5.17</v>
      </c>
    </row>
    <row r="10275" spans="1:5" ht="22.5" x14ac:dyDescent="0.25">
      <c r="A10275" s="36">
        <v>39130</v>
      </c>
      <c r="B10275" s="34" t="s">
        <v>7481</v>
      </c>
      <c r="C10275" s="23" t="s">
        <v>28</v>
      </c>
      <c r="D10275" s="48">
        <v>4.6500000000000004</v>
      </c>
      <c r="E10275" s="47">
        <v>4.6500000000000004</v>
      </c>
    </row>
    <row r="10276" spans="1:5" ht="22.5" x14ac:dyDescent="0.25">
      <c r="A10276" s="36">
        <v>395</v>
      </c>
      <c r="B10276" s="34" t="s">
        <v>7482</v>
      </c>
      <c r="C10276" s="23" t="s">
        <v>28</v>
      </c>
      <c r="D10276" s="48">
        <v>4.97</v>
      </c>
      <c r="E10276" s="47">
        <v>4.97</v>
      </c>
    </row>
    <row r="10277" spans="1:5" ht="22.5" x14ac:dyDescent="0.25">
      <c r="A10277" s="36">
        <v>39129</v>
      </c>
      <c r="B10277" s="34" t="s">
        <v>7483</v>
      </c>
      <c r="C10277" s="23" t="s">
        <v>28</v>
      </c>
      <c r="D10277" s="48">
        <v>2.87</v>
      </c>
      <c r="E10277" s="47">
        <v>2.87</v>
      </c>
    </row>
    <row r="10278" spans="1:5" ht="22.5" x14ac:dyDescent="0.25">
      <c r="A10278" s="36">
        <v>393</v>
      </c>
      <c r="B10278" s="34" t="s">
        <v>7484</v>
      </c>
      <c r="C10278" s="23" t="s">
        <v>28</v>
      </c>
      <c r="D10278" s="48">
        <v>3</v>
      </c>
      <c r="E10278" s="47">
        <v>3</v>
      </c>
    </row>
    <row r="10279" spans="1:5" ht="22.5" x14ac:dyDescent="0.25">
      <c r="A10279" s="36">
        <v>39127</v>
      </c>
      <c r="B10279" s="34" t="s">
        <v>7485</v>
      </c>
      <c r="C10279" s="23" t="s">
        <v>28</v>
      </c>
      <c r="D10279" s="48">
        <v>2.4500000000000002</v>
      </c>
      <c r="E10279" s="47">
        <v>2.4500000000000002</v>
      </c>
    </row>
    <row r="10280" spans="1:5" ht="22.5" x14ac:dyDescent="0.25">
      <c r="A10280" s="36">
        <v>392</v>
      </c>
      <c r="B10280" s="34" t="s">
        <v>7486</v>
      </c>
      <c r="C10280" s="23" t="s">
        <v>28</v>
      </c>
      <c r="D10280" s="48">
        <v>2.52</v>
      </c>
      <c r="E10280" s="47">
        <v>2.52</v>
      </c>
    </row>
    <row r="10281" spans="1:5" ht="22.5" x14ac:dyDescent="0.25">
      <c r="A10281" s="36">
        <v>39133</v>
      </c>
      <c r="B10281" s="34" t="s">
        <v>7487</v>
      </c>
      <c r="C10281" s="23" t="s">
        <v>28</v>
      </c>
      <c r="D10281" s="48">
        <v>6.7</v>
      </c>
      <c r="E10281" s="47">
        <v>6.7</v>
      </c>
    </row>
    <row r="10282" spans="1:5" ht="22.5" x14ac:dyDescent="0.25">
      <c r="A10282" s="36">
        <v>397</v>
      </c>
      <c r="B10282" s="34" t="s">
        <v>7488</v>
      </c>
      <c r="C10282" s="23" t="s">
        <v>28</v>
      </c>
      <c r="D10282" s="48">
        <v>7.4</v>
      </c>
      <c r="E10282" s="47">
        <v>7.4</v>
      </c>
    </row>
    <row r="10283" spans="1:5" ht="22.5" x14ac:dyDescent="0.25">
      <c r="A10283" s="36">
        <v>39132</v>
      </c>
      <c r="B10283" s="34" t="s">
        <v>7489</v>
      </c>
      <c r="C10283" s="23" t="s">
        <v>28</v>
      </c>
      <c r="D10283" s="48">
        <v>5.36</v>
      </c>
      <c r="E10283" s="47">
        <v>5.36</v>
      </c>
    </row>
    <row r="10284" spans="1:5" ht="22.5" x14ac:dyDescent="0.25">
      <c r="A10284" s="36">
        <v>396</v>
      </c>
      <c r="B10284" s="34" t="s">
        <v>7490</v>
      </c>
      <c r="C10284" s="23" t="s">
        <v>28</v>
      </c>
      <c r="D10284" s="48">
        <v>5.74</v>
      </c>
      <c r="E10284" s="47">
        <v>5.74</v>
      </c>
    </row>
    <row r="10285" spans="1:5" ht="22.5" x14ac:dyDescent="0.25">
      <c r="A10285" s="36">
        <v>39135</v>
      </c>
      <c r="B10285" s="34" t="s">
        <v>7491</v>
      </c>
      <c r="C10285" s="23" t="s">
        <v>28</v>
      </c>
      <c r="D10285" s="48">
        <v>10.72</v>
      </c>
      <c r="E10285" s="47">
        <v>10.72</v>
      </c>
    </row>
    <row r="10286" spans="1:5" ht="22.5" x14ac:dyDescent="0.25">
      <c r="A10286" s="36">
        <v>39134</v>
      </c>
      <c r="B10286" s="34" t="s">
        <v>7492</v>
      </c>
      <c r="C10286" s="23" t="s">
        <v>28</v>
      </c>
      <c r="D10286" s="48">
        <v>8.93</v>
      </c>
      <c r="E10286" s="47">
        <v>8.93</v>
      </c>
    </row>
    <row r="10287" spans="1:5" ht="22.5" x14ac:dyDescent="0.25">
      <c r="A10287" s="36">
        <v>398</v>
      </c>
      <c r="B10287" s="34" t="s">
        <v>7493</v>
      </c>
      <c r="C10287" s="23" t="s">
        <v>28</v>
      </c>
      <c r="D10287" s="48">
        <v>8.23</v>
      </c>
      <c r="E10287" s="47">
        <v>8.23</v>
      </c>
    </row>
    <row r="10288" spans="1:5" ht="22.5" x14ac:dyDescent="0.25">
      <c r="A10288" s="36">
        <v>39128</v>
      </c>
      <c r="B10288" s="34" t="s">
        <v>7494</v>
      </c>
      <c r="C10288" s="23" t="s">
        <v>28</v>
      </c>
      <c r="D10288" s="48">
        <v>2.68</v>
      </c>
      <c r="E10288" s="47">
        <v>2.68</v>
      </c>
    </row>
    <row r="10289" spans="1:5" ht="22.5" x14ac:dyDescent="0.25">
      <c r="A10289" s="36">
        <v>400</v>
      </c>
      <c r="B10289" s="34" t="s">
        <v>7495</v>
      </c>
      <c r="C10289" s="23" t="s">
        <v>28</v>
      </c>
      <c r="D10289" s="48">
        <v>2.61</v>
      </c>
      <c r="E10289" s="47">
        <v>2.61</v>
      </c>
    </row>
    <row r="10290" spans="1:5" ht="22.5" x14ac:dyDescent="0.25">
      <c r="A10290" s="36">
        <v>39125</v>
      </c>
      <c r="B10290" s="34" t="s">
        <v>7496</v>
      </c>
      <c r="C10290" s="23" t="s">
        <v>28</v>
      </c>
      <c r="D10290" s="48">
        <v>2.68</v>
      </c>
      <c r="E10290" s="47">
        <v>2.68</v>
      </c>
    </row>
    <row r="10291" spans="1:5" ht="22.5" x14ac:dyDescent="0.25">
      <c r="A10291" s="36">
        <v>39126</v>
      </c>
      <c r="B10291" s="34" t="s">
        <v>7497</v>
      </c>
      <c r="C10291" s="23" t="s">
        <v>28</v>
      </c>
      <c r="D10291" s="48">
        <v>12.06</v>
      </c>
      <c r="E10291" s="47">
        <v>12.06</v>
      </c>
    </row>
    <row r="10292" spans="1:5" ht="22.5" x14ac:dyDescent="0.25">
      <c r="A10292" s="36">
        <v>399</v>
      </c>
      <c r="B10292" s="34" t="s">
        <v>7498</v>
      </c>
      <c r="C10292" s="23" t="s">
        <v>28</v>
      </c>
      <c r="D10292" s="48">
        <v>10.62</v>
      </c>
      <c r="E10292" s="47">
        <v>10.62</v>
      </c>
    </row>
    <row r="10293" spans="1:5" ht="22.5" x14ac:dyDescent="0.25">
      <c r="A10293" s="36">
        <v>39158</v>
      </c>
      <c r="B10293" s="34" t="s">
        <v>7499</v>
      </c>
      <c r="C10293" s="23" t="s">
        <v>28</v>
      </c>
      <c r="D10293" s="48">
        <v>28.53</v>
      </c>
      <c r="E10293" s="47">
        <v>28.53</v>
      </c>
    </row>
    <row r="10294" spans="1:5" ht="22.5" x14ac:dyDescent="0.25">
      <c r="A10294" s="36">
        <v>39141</v>
      </c>
      <c r="B10294" s="34" t="s">
        <v>7500</v>
      </c>
      <c r="C10294" s="23" t="s">
        <v>28</v>
      </c>
      <c r="D10294" s="48">
        <v>2.0699999999999998</v>
      </c>
      <c r="E10294" s="47">
        <v>2.0699999999999998</v>
      </c>
    </row>
    <row r="10295" spans="1:5" ht="22.5" x14ac:dyDescent="0.25">
      <c r="A10295" s="36">
        <v>39140</v>
      </c>
      <c r="B10295" s="34" t="s">
        <v>7501</v>
      </c>
      <c r="C10295" s="23" t="s">
        <v>28</v>
      </c>
      <c r="D10295" s="48">
        <v>1.88</v>
      </c>
      <c r="E10295" s="47">
        <v>1.88</v>
      </c>
    </row>
    <row r="10296" spans="1:5" ht="22.5" x14ac:dyDescent="0.25">
      <c r="A10296" s="36">
        <v>39139</v>
      </c>
      <c r="B10296" s="34" t="s">
        <v>7502</v>
      </c>
      <c r="C10296" s="23" t="s">
        <v>28</v>
      </c>
      <c r="D10296" s="48">
        <v>1.56</v>
      </c>
      <c r="E10296" s="47">
        <v>1.56</v>
      </c>
    </row>
    <row r="10297" spans="1:5" ht="22.5" x14ac:dyDescent="0.25">
      <c r="A10297" s="36">
        <v>39137</v>
      </c>
      <c r="B10297" s="34" t="s">
        <v>7503</v>
      </c>
      <c r="C10297" s="23" t="s">
        <v>28</v>
      </c>
      <c r="D10297" s="48">
        <v>1.08</v>
      </c>
      <c r="E10297" s="47">
        <v>1.08</v>
      </c>
    </row>
    <row r="10298" spans="1:5" ht="22.5" x14ac:dyDescent="0.25">
      <c r="A10298" s="36">
        <v>39143</v>
      </c>
      <c r="B10298" s="34" t="s">
        <v>7504</v>
      </c>
      <c r="C10298" s="23" t="s">
        <v>28</v>
      </c>
      <c r="D10298" s="48">
        <v>4.2699999999999996</v>
      </c>
      <c r="E10298" s="47">
        <v>4.2699999999999996</v>
      </c>
    </row>
    <row r="10299" spans="1:5" ht="22.5" x14ac:dyDescent="0.25">
      <c r="A10299" s="36">
        <v>39142</v>
      </c>
      <c r="B10299" s="34" t="s">
        <v>7505</v>
      </c>
      <c r="C10299" s="23" t="s">
        <v>28</v>
      </c>
      <c r="D10299" s="48">
        <v>3.06</v>
      </c>
      <c r="E10299" s="47">
        <v>3.06</v>
      </c>
    </row>
    <row r="10300" spans="1:5" ht="22.5" x14ac:dyDescent="0.25">
      <c r="A10300" s="36">
        <v>39144</v>
      </c>
      <c r="B10300" s="34" t="s">
        <v>7506</v>
      </c>
      <c r="C10300" s="23" t="s">
        <v>28</v>
      </c>
      <c r="D10300" s="48">
        <v>4.97</v>
      </c>
      <c r="E10300" s="47">
        <v>4.97</v>
      </c>
    </row>
    <row r="10301" spans="1:5" ht="22.5" x14ac:dyDescent="0.25">
      <c r="A10301" s="36">
        <v>39138</v>
      </c>
      <c r="B10301" s="34" t="s">
        <v>7507</v>
      </c>
      <c r="C10301" s="23" t="s">
        <v>28</v>
      </c>
      <c r="D10301" s="48">
        <v>1.1399999999999999</v>
      </c>
      <c r="E10301" s="47">
        <v>1.1399999999999999</v>
      </c>
    </row>
    <row r="10302" spans="1:5" ht="22.5" x14ac:dyDescent="0.25">
      <c r="A10302" s="36">
        <v>39136</v>
      </c>
      <c r="B10302" s="34" t="s">
        <v>7508</v>
      </c>
      <c r="C10302" s="23" t="s">
        <v>28</v>
      </c>
      <c r="D10302" s="48">
        <v>0.76</v>
      </c>
      <c r="E10302" s="47">
        <v>0.76</v>
      </c>
    </row>
    <row r="10303" spans="1:5" ht="22.5" x14ac:dyDescent="0.25">
      <c r="A10303" s="36">
        <v>39145</v>
      </c>
      <c r="B10303" s="34" t="s">
        <v>7509</v>
      </c>
      <c r="C10303" s="23" t="s">
        <v>28</v>
      </c>
      <c r="D10303" s="48">
        <v>8.1999999999999993</v>
      </c>
      <c r="E10303" s="47">
        <v>8.1999999999999993</v>
      </c>
    </row>
    <row r="10304" spans="1:5" ht="22.5" x14ac:dyDescent="0.25">
      <c r="A10304" s="36">
        <v>12615</v>
      </c>
      <c r="B10304" s="34" t="s">
        <v>7510</v>
      </c>
      <c r="C10304" s="23" t="s">
        <v>28</v>
      </c>
      <c r="D10304" s="48">
        <v>10.43</v>
      </c>
      <c r="E10304" s="47">
        <v>10.43</v>
      </c>
    </row>
    <row r="10305" spans="1:5" ht="22.5" x14ac:dyDescent="0.25">
      <c r="A10305" s="36">
        <v>11927</v>
      </c>
      <c r="B10305" s="34" t="s">
        <v>7511</v>
      </c>
      <c r="C10305" s="23" t="s">
        <v>28</v>
      </c>
      <c r="D10305" s="48">
        <v>12.1</v>
      </c>
      <c r="E10305" s="47">
        <v>12.1</v>
      </c>
    </row>
    <row r="10306" spans="1:5" ht="22.5" x14ac:dyDescent="0.25">
      <c r="A10306" s="36">
        <v>11928</v>
      </c>
      <c r="B10306" s="34" t="s">
        <v>7512</v>
      </c>
      <c r="C10306" s="23" t="s">
        <v>28</v>
      </c>
      <c r="D10306" s="48">
        <v>13.87</v>
      </c>
      <c r="E10306" s="47">
        <v>13.87</v>
      </c>
    </row>
    <row r="10307" spans="1:5" ht="22.5" x14ac:dyDescent="0.25">
      <c r="A10307" s="36">
        <v>11929</v>
      </c>
      <c r="B10307" s="34" t="s">
        <v>7513</v>
      </c>
      <c r="C10307" s="23" t="s">
        <v>28</v>
      </c>
      <c r="D10307" s="48">
        <v>21.45</v>
      </c>
      <c r="E10307" s="47">
        <v>21.45</v>
      </c>
    </row>
    <row r="10308" spans="1:5" ht="22.5" x14ac:dyDescent="0.25">
      <c r="A10308" s="36">
        <v>36801</v>
      </c>
      <c r="B10308" s="34" t="s">
        <v>7514</v>
      </c>
      <c r="C10308" s="23" t="s">
        <v>28</v>
      </c>
      <c r="D10308" s="48">
        <v>39.479999999999997</v>
      </c>
      <c r="E10308" s="47">
        <v>39.479999999999997</v>
      </c>
    </row>
    <row r="10309" spans="1:5" ht="22.5" x14ac:dyDescent="0.25">
      <c r="A10309" s="36">
        <v>36246</v>
      </c>
      <c r="B10309" s="34" t="s">
        <v>7515</v>
      </c>
      <c r="C10309" s="23" t="s">
        <v>25</v>
      </c>
      <c r="D10309" s="48">
        <v>4.26</v>
      </c>
      <c r="E10309" s="47">
        <v>4.26</v>
      </c>
    </row>
    <row r="10310" spans="1:5" ht="22.5" x14ac:dyDescent="0.25">
      <c r="A10310" s="36">
        <v>37600</v>
      </c>
      <c r="B10310" s="34" t="s">
        <v>7516</v>
      </c>
      <c r="C10310" s="23" t="s">
        <v>28</v>
      </c>
      <c r="D10310" s="48"/>
      <c r="E10310" s="47"/>
    </row>
    <row r="10311" spans="1:5" ht="22.5" x14ac:dyDescent="0.25">
      <c r="A10311" s="36">
        <v>37599</v>
      </c>
      <c r="B10311" s="34" t="s">
        <v>7517</v>
      </c>
      <c r="C10311" s="23" t="s">
        <v>28</v>
      </c>
      <c r="D10311" s="48"/>
      <c r="E10311" s="47"/>
    </row>
    <row r="10312" spans="1:5" ht="22.5" x14ac:dyDescent="0.25">
      <c r="A10312" s="36">
        <v>1</v>
      </c>
      <c r="B10312" s="34" t="s">
        <v>12270</v>
      </c>
      <c r="C10312" s="23" t="s">
        <v>87</v>
      </c>
      <c r="D10312" s="48"/>
      <c r="E10312" s="47"/>
    </row>
    <row r="10313" spans="1:5" ht="22.5" x14ac:dyDescent="0.25">
      <c r="A10313" s="36">
        <v>3</v>
      </c>
      <c r="B10313" s="34" t="s">
        <v>7518</v>
      </c>
      <c r="C10313" s="23" t="s">
        <v>88</v>
      </c>
      <c r="D10313" s="48">
        <v>25.74</v>
      </c>
      <c r="E10313" s="47">
        <v>25.74</v>
      </c>
    </row>
    <row r="10314" spans="1:5" ht="22.5" x14ac:dyDescent="0.25">
      <c r="A10314" s="36">
        <v>43054</v>
      </c>
      <c r="B10314" s="34" t="s">
        <v>7519</v>
      </c>
      <c r="C10314" s="23" t="s">
        <v>87</v>
      </c>
      <c r="D10314" s="48">
        <v>8.09</v>
      </c>
      <c r="E10314" s="47">
        <v>8.09</v>
      </c>
    </row>
    <row r="10315" spans="1:5" x14ac:dyDescent="0.25">
      <c r="A10315" s="36">
        <v>42402</v>
      </c>
      <c r="B10315" s="34" t="s">
        <v>7520</v>
      </c>
      <c r="C10315" s="23" t="s">
        <v>87</v>
      </c>
      <c r="D10315" s="48">
        <v>7.73</v>
      </c>
      <c r="E10315" s="47">
        <v>7.73</v>
      </c>
    </row>
    <row r="10316" spans="1:5" x14ac:dyDescent="0.25">
      <c r="A10316" s="36">
        <v>42403</v>
      </c>
      <c r="B10316" s="34" t="s">
        <v>7521</v>
      </c>
      <c r="C10316" s="23" t="s">
        <v>87</v>
      </c>
      <c r="D10316" s="48">
        <v>9.91</v>
      </c>
      <c r="E10316" s="47">
        <v>9.91</v>
      </c>
    </row>
    <row r="10317" spans="1:5" x14ac:dyDescent="0.25">
      <c r="A10317" s="36">
        <v>42404</v>
      </c>
      <c r="B10317" s="34" t="s">
        <v>7522</v>
      </c>
      <c r="C10317" s="23" t="s">
        <v>87</v>
      </c>
      <c r="D10317" s="48">
        <v>9.86</v>
      </c>
      <c r="E10317" s="47">
        <v>9.86</v>
      </c>
    </row>
    <row r="10318" spans="1:5" x14ac:dyDescent="0.25">
      <c r="A10318" s="36">
        <v>42405</v>
      </c>
      <c r="B10318" s="34" t="s">
        <v>7523</v>
      </c>
      <c r="C10318" s="23" t="s">
        <v>87</v>
      </c>
      <c r="D10318" s="48">
        <v>10.5</v>
      </c>
      <c r="E10318" s="47">
        <v>10.5</v>
      </c>
    </row>
    <row r="10319" spans="1:5" x14ac:dyDescent="0.25">
      <c r="A10319" s="36">
        <v>34341</v>
      </c>
      <c r="B10319" s="34" t="s">
        <v>7524</v>
      </c>
      <c r="C10319" s="23" t="s">
        <v>87</v>
      </c>
      <c r="D10319" s="48">
        <v>9.11</v>
      </c>
      <c r="E10319" s="47">
        <v>9.11</v>
      </c>
    </row>
    <row r="10320" spans="1:5" x14ac:dyDescent="0.25">
      <c r="A10320" s="36">
        <v>43053</v>
      </c>
      <c r="B10320" s="34" t="s">
        <v>7525</v>
      </c>
      <c r="C10320" s="23" t="s">
        <v>87</v>
      </c>
      <c r="D10320" s="48">
        <v>7.22</v>
      </c>
      <c r="E10320" s="47">
        <v>7.22</v>
      </c>
    </row>
    <row r="10321" spans="1:5" ht="22.5" x14ac:dyDescent="0.25">
      <c r="A10321" s="36">
        <v>43058</v>
      </c>
      <c r="B10321" s="34" t="s">
        <v>7526</v>
      </c>
      <c r="C10321" s="23" t="s">
        <v>87</v>
      </c>
      <c r="D10321" s="48">
        <v>7.49</v>
      </c>
      <c r="E10321" s="47">
        <v>7.49</v>
      </c>
    </row>
    <row r="10322" spans="1:5" x14ac:dyDescent="0.25">
      <c r="A10322" s="36">
        <v>34</v>
      </c>
      <c r="B10322" s="34" t="s">
        <v>7527</v>
      </c>
      <c r="C10322" s="23" t="s">
        <v>87</v>
      </c>
      <c r="D10322" s="48">
        <v>7.53</v>
      </c>
      <c r="E10322" s="47">
        <v>7.53</v>
      </c>
    </row>
    <row r="10323" spans="1:5" x14ac:dyDescent="0.25">
      <c r="A10323" s="36">
        <v>43055</v>
      </c>
      <c r="B10323" s="34" t="s">
        <v>7528</v>
      </c>
      <c r="C10323" s="23" t="s">
        <v>87</v>
      </c>
      <c r="D10323" s="48">
        <v>6.52</v>
      </c>
      <c r="E10323" s="47">
        <v>6.52</v>
      </c>
    </row>
    <row r="10324" spans="1:5" x14ac:dyDescent="0.25">
      <c r="A10324" s="36">
        <v>43056</v>
      </c>
      <c r="B10324" s="34" t="s">
        <v>7529</v>
      </c>
      <c r="C10324" s="23" t="s">
        <v>87</v>
      </c>
      <c r="D10324" s="48">
        <v>7.52</v>
      </c>
      <c r="E10324" s="47">
        <v>7.52</v>
      </c>
    </row>
    <row r="10325" spans="1:5" x14ac:dyDescent="0.25">
      <c r="A10325" s="36">
        <v>43057</v>
      </c>
      <c r="B10325" s="34" t="s">
        <v>7530</v>
      </c>
      <c r="C10325" s="23" t="s">
        <v>87</v>
      </c>
      <c r="D10325" s="48">
        <v>8.26</v>
      </c>
      <c r="E10325" s="47">
        <v>8.26</v>
      </c>
    </row>
    <row r="10326" spans="1:5" x14ac:dyDescent="0.25">
      <c r="A10326" s="36">
        <v>34449</v>
      </c>
      <c r="B10326" s="34" t="s">
        <v>7531</v>
      </c>
      <c r="C10326" s="23" t="s">
        <v>87</v>
      </c>
      <c r="D10326" s="48">
        <v>8.83</v>
      </c>
      <c r="E10326" s="47">
        <v>8.83</v>
      </c>
    </row>
    <row r="10327" spans="1:5" x14ac:dyDescent="0.25">
      <c r="A10327" s="36">
        <v>32</v>
      </c>
      <c r="B10327" s="34" t="s">
        <v>7532</v>
      </c>
      <c r="C10327" s="23" t="s">
        <v>87</v>
      </c>
      <c r="D10327" s="48">
        <v>7.94</v>
      </c>
      <c r="E10327" s="47">
        <v>7.94</v>
      </c>
    </row>
    <row r="10328" spans="1:5" x14ac:dyDescent="0.25">
      <c r="A10328" s="36">
        <v>33</v>
      </c>
      <c r="B10328" s="34" t="s">
        <v>7533</v>
      </c>
      <c r="C10328" s="23" t="s">
        <v>87</v>
      </c>
      <c r="D10328" s="48">
        <v>7.98</v>
      </c>
      <c r="E10328" s="47">
        <v>7.98</v>
      </c>
    </row>
    <row r="10329" spans="1:5" x14ac:dyDescent="0.25">
      <c r="A10329" s="36">
        <v>43061</v>
      </c>
      <c r="B10329" s="34" t="s">
        <v>7534</v>
      </c>
      <c r="C10329" s="23" t="s">
        <v>87</v>
      </c>
      <c r="D10329" s="48">
        <v>7.46</v>
      </c>
      <c r="E10329" s="47">
        <v>7.46</v>
      </c>
    </row>
    <row r="10330" spans="1:5" ht="22.5" x14ac:dyDescent="0.25">
      <c r="A10330" s="36">
        <v>43059</v>
      </c>
      <c r="B10330" s="34" t="s">
        <v>7535</v>
      </c>
      <c r="C10330" s="23" t="s">
        <v>87</v>
      </c>
      <c r="D10330" s="48">
        <v>7.12</v>
      </c>
      <c r="E10330" s="47">
        <v>7.12</v>
      </c>
    </row>
    <row r="10331" spans="1:5" x14ac:dyDescent="0.25">
      <c r="A10331" s="36">
        <v>43062</v>
      </c>
      <c r="B10331" s="34" t="s">
        <v>7536</v>
      </c>
      <c r="C10331" s="23" t="s">
        <v>87</v>
      </c>
      <c r="D10331" s="48">
        <v>7.89</v>
      </c>
      <c r="E10331" s="47">
        <v>7.89</v>
      </c>
    </row>
    <row r="10332" spans="1:5" x14ac:dyDescent="0.25">
      <c r="A10332" s="36">
        <v>43060</v>
      </c>
      <c r="B10332" s="34" t="s">
        <v>7537</v>
      </c>
      <c r="C10332" s="23" t="s">
        <v>87</v>
      </c>
      <c r="D10332" s="48">
        <v>6.2</v>
      </c>
      <c r="E10332" s="47">
        <v>6.2</v>
      </c>
    </row>
    <row r="10333" spans="1:5" ht="22.5" x14ac:dyDescent="0.25">
      <c r="A10333" s="36">
        <v>40410</v>
      </c>
      <c r="B10333" s="34" t="s">
        <v>7538</v>
      </c>
      <c r="C10333" s="23" t="s">
        <v>28</v>
      </c>
      <c r="D10333" s="48"/>
      <c r="E10333" s="47"/>
    </row>
    <row r="10334" spans="1:5" ht="22.5" x14ac:dyDescent="0.25">
      <c r="A10334" s="36">
        <v>40411</v>
      </c>
      <c r="B10334" s="34" t="s">
        <v>7539</v>
      </c>
      <c r="C10334" s="23" t="s">
        <v>28</v>
      </c>
      <c r="D10334" s="48"/>
      <c r="E10334" s="47"/>
    </row>
    <row r="10335" spans="1:5" ht="22.5" x14ac:dyDescent="0.25">
      <c r="A10335" s="36">
        <v>40412</v>
      </c>
      <c r="B10335" s="34" t="s">
        <v>7540</v>
      </c>
      <c r="C10335" s="23" t="s">
        <v>28</v>
      </c>
      <c r="D10335" s="48"/>
      <c r="E10335" s="47"/>
    </row>
    <row r="10336" spans="1:5" ht="22.5" x14ac:dyDescent="0.25">
      <c r="A10336" s="36">
        <v>44254</v>
      </c>
      <c r="B10336" s="34" t="s">
        <v>7541</v>
      </c>
      <c r="C10336" s="23" t="s">
        <v>28</v>
      </c>
      <c r="D10336" s="48">
        <v>32.549999999999997</v>
      </c>
      <c r="E10336" s="47">
        <v>32.549999999999997</v>
      </c>
    </row>
    <row r="10337" spans="1:5" ht="22.5" x14ac:dyDescent="0.25">
      <c r="A10337" s="36">
        <v>44255</v>
      </c>
      <c r="B10337" s="34" t="s">
        <v>7542</v>
      </c>
      <c r="C10337" s="23" t="s">
        <v>28</v>
      </c>
      <c r="D10337" s="48">
        <v>36.08</v>
      </c>
      <c r="E10337" s="47">
        <v>36.08</v>
      </c>
    </row>
    <row r="10338" spans="1:5" ht="22.5" x14ac:dyDescent="0.25">
      <c r="A10338" s="36">
        <v>44256</v>
      </c>
      <c r="B10338" s="34" t="s">
        <v>7543</v>
      </c>
      <c r="C10338" s="23" t="s">
        <v>28</v>
      </c>
      <c r="D10338" s="48">
        <v>40.75</v>
      </c>
      <c r="E10338" s="47">
        <v>40.75</v>
      </c>
    </row>
    <row r="10339" spans="1:5" ht="22.5" x14ac:dyDescent="0.25">
      <c r="A10339" s="36">
        <v>44257</v>
      </c>
      <c r="B10339" s="34" t="s">
        <v>7544</v>
      </c>
      <c r="C10339" s="23" t="s">
        <v>28</v>
      </c>
      <c r="D10339" s="48">
        <v>64.47</v>
      </c>
      <c r="E10339" s="47">
        <v>64.47</v>
      </c>
    </row>
    <row r="10340" spans="1:5" ht="22.5" x14ac:dyDescent="0.25">
      <c r="A10340" s="36">
        <v>44258</v>
      </c>
      <c r="B10340" s="34" t="s">
        <v>7545</v>
      </c>
      <c r="C10340" s="23" t="s">
        <v>28</v>
      </c>
      <c r="D10340" s="48">
        <v>73.680000000000007</v>
      </c>
      <c r="E10340" s="47">
        <v>73.680000000000007</v>
      </c>
    </row>
    <row r="10341" spans="1:5" ht="22.5" x14ac:dyDescent="0.25">
      <c r="A10341" s="36">
        <v>44259</v>
      </c>
      <c r="B10341" s="34" t="s">
        <v>7546</v>
      </c>
      <c r="C10341" s="23" t="s">
        <v>28</v>
      </c>
      <c r="D10341" s="48">
        <v>101.13</v>
      </c>
      <c r="E10341" s="47">
        <v>101.13</v>
      </c>
    </row>
    <row r="10342" spans="1:5" x14ac:dyDescent="0.25">
      <c r="A10342" s="36">
        <v>37997</v>
      </c>
      <c r="B10342" s="34" t="s">
        <v>7547</v>
      </c>
      <c r="C10342" s="23" t="s">
        <v>28</v>
      </c>
      <c r="D10342" s="48">
        <v>19.399999999999999</v>
      </c>
      <c r="E10342" s="47">
        <v>19.399999999999999</v>
      </c>
    </row>
    <row r="10343" spans="1:5" x14ac:dyDescent="0.25">
      <c r="A10343" s="36">
        <v>37998</v>
      </c>
      <c r="B10343" s="34" t="s">
        <v>7548</v>
      </c>
      <c r="C10343" s="23" t="s">
        <v>28</v>
      </c>
      <c r="D10343" s="48">
        <v>25.96</v>
      </c>
      <c r="E10343" s="47">
        <v>25.96</v>
      </c>
    </row>
    <row r="10344" spans="1:5" ht="22.5" x14ac:dyDescent="0.25">
      <c r="A10344" s="36">
        <v>55</v>
      </c>
      <c r="B10344" s="34" t="s">
        <v>7549</v>
      </c>
      <c r="C10344" s="23" t="s">
        <v>28</v>
      </c>
      <c r="D10344" s="48"/>
      <c r="E10344" s="47"/>
    </row>
    <row r="10345" spans="1:5" ht="22.5" x14ac:dyDescent="0.25">
      <c r="A10345" s="36">
        <v>61</v>
      </c>
      <c r="B10345" s="34" t="s">
        <v>7550</v>
      </c>
      <c r="C10345" s="23" t="s">
        <v>28</v>
      </c>
      <c r="D10345" s="48"/>
      <c r="E10345" s="47"/>
    </row>
    <row r="10346" spans="1:5" ht="22.5" x14ac:dyDescent="0.25">
      <c r="A10346" s="36">
        <v>62</v>
      </c>
      <c r="B10346" s="34" t="s">
        <v>7551</v>
      </c>
      <c r="C10346" s="23" t="s">
        <v>28</v>
      </c>
      <c r="D10346" s="48"/>
      <c r="E10346" s="47"/>
    </row>
    <row r="10347" spans="1:5" ht="22.5" x14ac:dyDescent="0.25">
      <c r="A10347" s="36">
        <v>10899</v>
      </c>
      <c r="B10347" s="34" t="s">
        <v>7552</v>
      </c>
      <c r="C10347" s="23" t="s">
        <v>28</v>
      </c>
      <c r="D10347" s="48">
        <v>99.66</v>
      </c>
      <c r="E10347" s="47">
        <v>99.66</v>
      </c>
    </row>
    <row r="10348" spans="1:5" ht="22.5" x14ac:dyDescent="0.25">
      <c r="A10348" s="36">
        <v>10900</v>
      </c>
      <c r="B10348" s="34" t="s">
        <v>7553</v>
      </c>
      <c r="C10348" s="23" t="s">
        <v>28</v>
      </c>
      <c r="D10348" s="48">
        <v>77.989999999999995</v>
      </c>
      <c r="E10348" s="47">
        <v>77.989999999999995</v>
      </c>
    </row>
    <row r="10349" spans="1:5" x14ac:dyDescent="0.25">
      <c r="A10349" s="36">
        <v>47</v>
      </c>
      <c r="B10349" s="34" t="s">
        <v>7554</v>
      </c>
      <c r="C10349" s="23" t="s">
        <v>28</v>
      </c>
      <c r="D10349" s="48"/>
      <c r="E10349" s="47"/>
    </row>
    <row r="10350" spans="1:5" x14ac:dyDescent="0.25">
      <c r="A10350" s="36">
        <v>48</v>
      </c>
      <c r="B10350" s="34" t="s">
        <v>7555</v>
      </c>
      <c r="C10350" s="23" t="s">
        <v>28</v>
      </c>
      <c r="D10350" s="48"/>
      <c r="E10350" s="47"/>
    </row>
    <row r="10351" spans="1:5" x14ac:dyDescent="0.25">
      <c r="A10351" s="36">
        <v>46</v>
      </c>
      <c r="B10351" s="34" t="s">
        <v>7556</v>
      </c>
      <c r="C10351" s="23" t="s">
        <v>28</v>
      </c>
      <c r="D10351" s="48"/>
      <c r="E10351" s="47"/>
    </row>
    <row r="10352" spans="1:5" x14ac:dyDescent="0.25">
      <c r="A10352" s="36">
        <v>52</v>
      </c>
      <c r="B10352" s="34" t="s">
        <v>7557</v>
      </c>
      <c r="C10352" s="23" t="s">
        <v>28</v>
      </c>
      <c r="D10352" s="48"/>
      <c r="E10352" s="47"/>
    </row>
    <row r="10353" spans="1:5" x14ac:dyDescent="0.25">
      <c r="A10353" s="36">
        <v>43</v>
      </c>
      <c r="B10353" s="34" t="s">
        <v>7558</v>
      </c>
      <c r="C10353" s="23" t="s">
        <v>28</v>
      </c>
      <c r="D10353" s="48"/>
      <c r="E10353" s="47"/>
    </row>
    <row r="10354" spans="1:5" ht="22.5" x14ac:dyDescent="0.25">
      <c r="A10354" s="36">
        <v>103</v>
      </c>
      <c r="B10354" s="34" t="s">
        <v>7559</v>
      </c>
      <c r="C10354" s="23" t="s">
        <v>28</v>
      </c>
      <c r="D10354" s="48">
        <v>41.56</v>
      </c>
      <c r="E10354" s="47">
        <v>41.56</v>
      </c>
    </row>
    <row r="10355" spans="1:5" ht="22.5" x14ac:dyDescent="0.25">
      <c r="A10355" s="36">
        <v>107</v>
      </c>
      <c r="B10355" s="34" t="s">
        <v>7560</v>
      </c>
      <c r="C10355" s="23" t="s">
        <v>28</v>
      </c>
      <c r="D10355" s="48">
        <v>0.78</v>
      </c>
      <c r="E10355" s="47">
        <v>0.78</v>
      </c>
    </row>
    <row r="10356" spans="1:5" ht="22.5" x14ac:dyDescent="0.25">
      <c r="A10356" s="36">
        <v>65</v>
      </c>
      <c r="B10356" s="34" t="s">
        <v>7561</v>
      </c>
      <c r="C10356" s="23" t="s">
        <v>28</v>
      </c>
      <c r="D10356" s="48">
        <v>0.85</v>
      </c>
      <c r="E10356" s="47">
        <v>0.85</v>
      </c>
    </row>
    <row r="10357" spans="1:5" ht="22.5" x14ac:dyDescent="0.25">
      <c r="A10357" s="36">
        <v>108</v>
      </c>
      <c r="B10357" s="34" t="s">
        <v>7562</v>
      </c>
      <c r="C10357" s="23" t="s">
        <v>28</v>
      </c>
      <c r="D10357" s="48">
        <v>1.72</v>
      </c>
      <c r="E10357" s="47">
        <v>1.72</v>
      </c>
    </row>
    <row r="10358" spans="1:5" ht="22.5" x14ac:dyDescent="0.25">
      <c r="A10358" s="36">
        <v>110</v>
      </c>
      <c r="B10358" s="34" t="s">
        <v>7563</v>
      </c>
      <c r="C10358" s="23" t="s">
        <v>28</v>
      </c>
      <c r="D10358" s="48">
        <v>5.98</v>
      </c>
      <c r="E10358" s="47">
        <v>5.98</v>
      </c>
    </row>
    <row r="10359" spans="1:5" ht="22.5" x14ac:dyDescent="0.25">
      <c r="A10359" s="36">
        <v>109</v>
      </c>
      <c r="B10359" s="34" t="s">
        <v>7564</v>
      </c>
      <c r="C10359" s="23" t="s">
        <v>28</v>
      </c>
      <c r="D10359" s="48">
        <v>3.56</v>
      </c>
      <c r="E10359" s="47">
        <v>3.56</v>
      </c>
    </row>
    <row r="10360" spans="1:5" ht="22.5" x14ac:dyDescent="0.25">
      <c r="A10360" s="36">
        <v>111</v>
      </c>
      <c r="B10360" s="34" t="s">
        <v>7565</v>
      </c>
      <c r="C10360" s="23" t="s">
        <v>28</v>
      </c>
      <c r="D10360" s="48">
        <v>8.09</v>
      </c>
      <c r="E10360" s="47">
        <v>8.09</v>
      </c>
    </row>
    <row r="10361" spans="1:5" ht="22.5" x14ac:dyDescent="0.25">
      <c r="A10361" s="36">
        <v>112</v>
      </c>
      <c r="B10361" s="34" t="s">
        <v>7566</v>
      </c>
      <c r="C10361" s="23" t="s">
        <v>28</v>
      </c>
      <c r="D10361" s="48">
        <v>4.29</v>
      </c>
      <c r="E10361" s="47">
        <v>4.29</v>
      </c>
    </row>
    <row r="10362" spans="1:5" ht="22.5" x14ac:dyDescent="0.25">
      <c r="A10362" s="36">
        <v>113</v>
      </c>
      <c r="B10362" s="34" t="s">
        <v>7567</v>
      </c>
      <c r="C10362" s="23" t="s">
        <v>28</v>
      </c>
      <c r="D10362" s="48">
        <v>10.73</v>
      </c>
      <c r="E10362" s="47">
        <v>10.73</v>
      </c>
    </row>
    <row r="10363" spans="1:5" ht="22.5" x14ac:dyDescent="0.25">
      <c r="A10363" s="36">
        <v>104</v>
      </c>
      <c r="B10363" s="34" t="s">
        <v>7568</v>
      </c>
      <c r="C10363" s="23" t="s">
        <v>28</v>
      </c>
      <c r="D10363" s="48">
        <v>18.68</v>
      </c>
      <c r="E10363" s="47">
        <v>18.68</v>
      </c>
    </row>
    <row r="10364" spans="1:5" ht="22.5" x14ac:dyDescent="0.25">
      <c r="A10364" s="36">
        <v>102</v>
      </c>
      <c r="B10364" s="34" t="s">
        <v>7569</v>
      </c>
      <c r="C10364" s="23" t="s">
        <v>28</v>
      </c>
      <c r="D10364" s="48">
        <v>25.75</v>
      </c>
      <c r="E10364" s="47">
        <v>25.75</v>
      </c>
    </row>
    <row r="10365" spans="1:5" ht="22.5" x14ac:dyDescent="0.25">
      <c r="A10365" s="36">
        <v>95</v>
      </c>
      <c r="B10365" s="34" t="s">
        <v>7570</v>
      </c>
      <c r="C10365" s="23" t="s">
        <v>28</v>
      </c>
      <c r="D10365" s="48">
        <v>10.88</v>
      </c>
      <c r="E10365" s="47">
        <v>10.88</v>
      </c>
    </row>
    <row r="10366" spans="1:5" ht="22.5" x14ac:dyDescent="0.25">
      <c r="A10366" s="36">
        <v>96</v>
      </c>
      <c r="B10366" s="34" t="s">
        <v>7571</v>
      </c>
      <c r="C10366" s="23" t="s">
        <v>28</v>
      </c>
      <c r="D10366" s="48">
        <v>11.84</v>
      </c>
      <c r="E10366" s="47">
        <v>11.84</v>
      </c>
    </row>
    <row r="10367" spans="1:5" ht="22.5" x14ac:dyDescent="0.25">
      <c r="A10367" s="36">
        <v>97</v>
      </c>
      <c r="B10367" s="34" t="s">
        <v>7572</v>
      </c>
      <c r="C10367" s="23" t="s">
        <v>28</v>
      </c>
      <c r="D10367" s="48">
        <v>17.809999999999999</v>
      </c>
      <c r="E10367" s="47">
        <v>17.809999999999999</v>
      </c>
    </row>
    <row r="10368" spans="1:5" ht="22.5" x14ac:dyDescent="0.25">
      <c r="A10368" s="36">
        <v>98</v>
      </c>
      <c r="B10368" s="34" t="s">
        <v>7573</v>
      </c>
      <c r="C10368" s="23" t="s">
        <v>28</v>
      </c>
      <c r="D10368" s="48">
        <v>26.66</v>
      </c>
      <c r="E10368" s="47">
        <v>26.66</v>
      </c>
    </row>
    <row r="10369" spans="1:5" ht="22.5" x14ac:dyDescent="0.25">
      <c r="A10369" s="36">
        <v>99</v>
      </c>
      <c r="B10369" s="34" t="s">
        <v>7574</v>
      </c>
      <c r="C10369" s="23" t="s">
        <v>28</v>
      </c>
      <c r="D10369" s="48">
        <v>25.19</v>
      </c>
      <c r="E10369" s="47">
        <v>25.19</v>
      </c>
    </row>
    <row r="10370" spans="1:5" ht="22.5" x14ac:dyDescent="0.25">
      <c r="A10370" s="36">
        <v>60</v>
      </c>
      <c r="B10370" s="34" t="s">
        <v>7575</v>
      </c>
      <c r="C10370" s="23" t="s">
        <v>28</v>
      </c>
      <c r="D10370" s="48"/>
      <c r="E10370" s="47"/>
    </row>
    <row r="10371" spans="1:5" ht="22.5" x14ac:dyDescent="0.25">
      <c r="A10371" s="36">
        <v>72</v>
      </c>
      <c r="B10371" s="34" t="s">
        <v>7576</v>
      </c>
      <c r="C10371" s="23" t="s">
        <v>28</v>
      </c>
      <c r="D10371" s="48">
        <v>48.32</v>
      </c>
      <c r="E10371" s="47">
        <v>48.32</v>
      </c>
    </row>
    <row r="10372" spans="1:5" ht="22.5" x14ac:dyDescent="0.25">
      <c r="A10372" s="36">
        <v>71</v>
      </c>
      <c r="B10372" s="34" t="s">
        <v>7577</v>
      </c>
      <c r="C10372" s="23" t="s">
        <v>28</v>
      </c>
      <c r="D10372" s="48">
        <v>29.84</v>
      </c>
      <c r="E10372" s="47">
        <v>29.84</v>
      </c>
    </row>
    <row r="10373" spans="1:5" ht="22.5" x14ac:dyDescent="0.25">
      <c r="A10373" s="36">
        <v>67</v>
      </c>
      <c r="B10373" s="34" t="s">
        <v>7578</v>
      </c>
      <c r="C10373" s="23" t="s">
        <v>28</v>
      </c>
      <c r="D10373" s="48">
        <v>15.62</v>
      </c>
      <c r="E10373" s="47">
        <v>15.62</v>
      </c>
    </row>
    <row r="10374" spans="1:5" ht="22.5" x14ac:dyDescent="0.25">
      <c r="A10374" s="36">
        <v>73</v>
      </c>
      <c r="B10374" s="34" t="s">
        <v>7579</v>
      </c>
      <c r="C10374" s="23" t="s">
        <v>28</v>
      </c>
      <c r="D10374" s="48">
        <v>14.95</v>
      </c>
      <c r="E10374" s="47">
        <v>14.95</v>
      </c>
    </row>
    <row r="10375" spans="1:5" ht="22.5" x14ac:dyDescent="0.25">
      <c r="A10375" s="36">
        <v>100</v>
      </c>
      <c r="B10375" s="34" t="s">
        <v>7580</v>
      </c>
      <c r="C10375" s="23" t="s">
        <v>28</v>
      </c>
      <c r="D10375" s="48">
        <v>44.02</v>
      </c>
      <c r="E10375" s="47">
        <v>44.02</v>
      </c>
    </row>
    <row r="10376" spans="1:5" ht="22.5" x14ac:dyDescent="0.25">
      <c r="A10376" s="36">
        <v>75</v>
      </c>
      <c r="B10376" s="34" t="s">
        <v>7581</v>
      </c>
      <c r="C10376" s="23" t="s">
        <v>28</v>
      </c>
      <c r="D10376" s="48">
        <v>256.64</v>
      </c>
      <c r="E10376" s="47">
        <v>256.64</v>
      </c>
    </row>
    <row r="10377" spans="1:5" ht="22.5" x14ac:dyDescent="0.25">
      <c r="A10377" s="36">
        <v>83</v>
      </c>
      <c r="B10377" s="34" t="s">
        <v>7582</v>
      </c>
      <c r="C10377" s="23" t="s">
        <v>28</v>
      </c>
      <c r="D10377" s="48">
        <v>205.17</v>
      </c>
      <c r="E10377" s="47">
        <v>205.17</v>
      </c>
    </row>
    <row r="10378" spans="1:5" ht="22.5" x14ac:dyDescent="0.25">
      <c r="A10378" s="36">
        <v>74</v>
      </c>
      <c r="B10378" s="34" t="s">
        <v>7583</v>
      </c>
      <c r="C10378" s="23" t="s">
        <v>28</v>
      </c>
      <c r="D10378" s="48">
        <v>293.33999999999997</v>
      </c>
      <c r="E10378" s="47">
        <v>293.33999999999997</v>
      </c>
    </row>
    <row r="10379" spans="1:5" ht="22.5" x14ac:dyDescent="0.25">
      <c r="A10379" s="36">
        <v>106</v>
      </c>
      <c r="B10379" s="34" t="s">
        <v>7584</v>
      </c>
      <c r="C10379" s="23" t="s">
        <v>28</v>
      </c>
      <c r="D10379" s="48">
        <v>370.94</v>
      </c>
      <c r="E10379" s="47">
        <v>370.94</v>
      </c>
    </row>
    <row r="10380" spans="1:5" ht="22.5" x14ac:dyDescent="0.25">
      <c r="A10380" s="36">
        <v>88</v>
      </c>
      <c r="B10380" s="34" t="s">
        <v>7585</v>
      </c>
      <c r="C10380" s="23" t="s">
        <v>28</v>
      </c>
      <c r="D10380" s="48">
        <v>10.42</v>
      </c>
      <c r="E10380" s="47">
        <v>10.42</v>
      </c>
    </row>
    <row r="10381" spans="1:5" ht="22.5" x14ac:dyDescent="0.25">
      <c r="A10381" s="36">
        <v>82</v>
      </c>
      <c r="B10381" s="34" t="s">
        <v>7586</v>
      </c>
      <c r="C10381" s="23" t="s">
        <v>28</v>
      </c>
      <c r="D10381" s="48">
        <v>195.2</v>
      </c>
      <c r="E10381" s="47">
        <v>195.2</v>
      </c>
    </row>
    <row r="10382" spans="1:5" ht="22.5" x14ac:dyDescent="0.25">
      <c r="A10382" s="36">
        <v>105</v>
      </c>
      <c r="B10382" s="34" t="s">
        <v>7587</v>
      </c>
      <c r="C10382" s="23" t="s">
        <v>28</v>
      </c>
      <c r="D10382" s="48">
        <v>276.60000000000002</v>
      </c>
      <c r="E10382" s="47">
        <v>276.60000000000002</v>
      </c>
    </row>
    <row r="10383" spans="1:5" ht="22.5" x14ac:dyDescent="0.25">
      <c r="A10383" s="36">
        <v>39719</v>
      </c>
      <c r="B10383" s="34" t="s">
        <v>7588</v>
      </c>
      <c r="C10383" s="23" t="s">
        <v>88</v>
      </c>
      <c r="D10383" s="48">
        <v>171.13</v>
      </c>
      <c r="E10383" s="47">
        <v>171.13</v>
      </c>
    </row>
    <row r="10384" spans="1:5" x14ac:dyDescent="0.25">
      <c r="A10384" s="36">
        <v>3410</v>
      </c>
      <c r="B10384" s="34" t="s">
        <v>7589</v>
      </c>
      <c r="C10384" s="23" t="s">
        <v>87</v>
      </c>
      <c r="D10384" s="48">
        <v>38.49</v>
      </c>
      <c r="E10384" s="47">
        <v>38.49</v>
      </c>
    </row>
    <row r="10385" spans="1:5" x14ac:dyDescent="0.25">
      <c r="A10385" s="36">
        <v>4791</v>
      </c>
      <c r="B10385" s="34" t="s">
        <v>7590</v>
      </c>
      <c r="C10385" s="23" t="s">
        <v>87</v>
      </c>
      <c r="D10385" s="48">
        <v>55.66</v>
      </c>
      <c r="E10385" s="47">
        <v>55.66</v>
      </c>
    </row>
    <row r="10386" spans="1:5" ht="22.5" x14ac:dyDescent="0.25">
      <c r="A10386" s="36">
        <v>157</v>
      </c>
      <c r="B10386" s="34" t="s">
        <v>7591</v>
      </c>
      <c r="C10386" s="23" t="s">
        <v>87</v>
      </c>
      <c r="D10386" s="48">
        <v>164.44</v>
      </c>
      <c r="E10386" s="47">
        <v>164.44</v>
      </c>
    </row>
    <row r="10387" spans="1:5" ht="22.5" x14ac:dyDescent="0.25">
      <c r="A10387" s="36">
        <v>156</v>
      </c>
      <c r="B10387" s="34" t="s">
        <v>7592</v>
      </c>
      <c r="C10387" s="23" t="s">
        <v>87</v>
      </c>
      <c r="D10387" s="48">
        <v>58.55</v>
      </c>
      <c r="E10387" s="47">
        <v>58.55</v>
      </c>
    </row>
    <row r="10388" spans="1:5" ht="22.5" x14ac:dyDescent="0.25">
      <c r="A10388" s="36">
        <v>131</v>
      </c>
      <c r="B10388" s="34" t="s">
        <v>7593</v>
      </c>
      <c r="C10388" s="23" t="s">
        <v>87</v>
      </c>
      <c r="D10388" s="48">
        <v>50.07</v>
      </c>
      <c r="E10388" s="47">
        <v>50.07</v>
      </c>
    </row>
    <row r="10389" spans="1:5" x14ac:dyDescent="0.25">
      <c r="A10389" s="36">
        <v>21114</v>
      </c>
      <c r="B10389" s="34" t="s">
        <v>7594</v>
      </c>
      <c r="C10389" s="23" t="s">
        <v>28</v>
      </c>
      <c r="D10389" s="48">
        <v>33.729999999999997</v>
      </c>
      <c r="E10389" s="47">
        <v>33.729999999999997</v>
      </c>
    </row>
    <row r="10390" spans="1:5" x14ac:dyDescent="0.25">
      <c r="A10390" s="36">
        <v>119</v>
      </c>
      <c r="B10390" s="34" t="s">
        <v>7595</v>
      </c>
      <c r="C10390" s="23" t="s">
        <v>28</v>
      </c>
      <c r="D10390" s="48">
        <v>8.5500000000000007</v>
      </c>
      <c r="E10390" s="47">
        <v>8.5500000000000007</v>
      </c>
    </row>
    <row r="10391" spans="1:5" x14ac:dyDescent="0.25">
      <c r="A10391" s="36">
        <v>122</v>
      </c>
      <c r="B10391" s="34" t="s">
        <v>7596</v>
      </c>
      <c r="C10391" s="23" t="s">
        <v>28</v>
      </c>
      <c r="D10391" s="48">
        <v>65.78</v>
      </c>
      <c r="E10391" s="47">
        <v>65.78</v>
      </c>
    </row>
    <row r="10392" spans="1:5" x14ac:dyDescent="0.25">
      <c r="A10392" s="36">
        <v>20080</v>
      </c>
      <c r="B10392" s="34" t="s">
        <v>7597</v>
      </c>
      <c r="C10392" s="23" t="s">
        <v>28</v>
      </c>
      <c r="D10392" s="48">
        <v>21.47</v>
      </c>
      <c r="E10392" s="47">
        <v>21.47</v>
      </c>
    </row>
    <row r="10393" spans="1:5" ht="22.5" x14ac:dyDescent="0.25">
      <c r="A10393" s="36">
        <v>124</v>
      </c>
      <c r="B10393" s="34" t="s">
        <v>7598</v>
      </c>
      <c r="C10393" s="23" t="s">
        <v>88</v>
      </c>
      <c r="D10393" s="48">
        <v>19.309999999999999</v>
      </c>
      <c r="E10393" s="47">
        <v>19.309999999999999</v>
      </c>
    </row>
    <row r="10394" spans="1:5" ht="22.5" x14ac:dyDescent="0.25">
      <c r="A10394" s="36">
        <v>7334</v>
      </c>
      <c r="B10394" s="34" t="s">
        <v>7599</v>
      </c>
      <c r="C10394" s="23" t="s">
        <v>88</v>
      </c>
      <c r="D10394" s="48">
        <v>17.3</v>
      </c>
      <c r="E10394" s="47">
        <v>17.3</v>
      </c>
    </row>
    <row r="10395" spans="1:5" x14ac:dyDescent="0.25">
      <c r="A10395" s="36">
        <v>45146</v>
      </c>
      <c r="B10395" s="34" t="s">
        <v>7600</v>
      </c>
      <c r="C10395" s="23" t="s">
        <v>87</v>
      </c>
      <c r="D10395" s="48">
        <v>37.020000000000003</v>
      </c>
      <c r="E10395" s="47">
        <v>37.020000000000003</v>
      </c>
    </row>
    <row r="10396" spans="1:5" ht="22.5" x14ac:dyDescent="0.25">
      <c r="A10396" s="36">
        <v>123</v>
      </c>
      <c r="B10396" s="34" t="s">
        <v>7601</v>
      </c>
      <c r="C10396" s="23" t="s">
        <v>88</v>
      </c>
      <c r="D10396" s="48">
        <v>7.9</v>
      </c>
      <c r="E10396" s="47">
        <v>7.9</v>
      </c>
    </row>
    <row r="10397" spans="1:5" ht="22.5" x14ac:dyDescent="0.25">
      <c r="A10397" s="36">
        <v>127</v>
      </c>
      <c r="B10397" s="34" t="s">
        <v>7602</v>
      </c>
      <c r="C10397" s="23" t="s">
        <v>88</v>
      </c>
      <c r="D10397" s="48">
        <v>18.86</v>
      </c>
      <c r="E10397" s="47">
        <v>18.86</v>
      </c>
    </row>
    <row r="10398" spans="1:5" ht="22.5" x14ac:dyDescent="0.25">
      <c r="A10398" s="36">
        <v>133</v>
      </c>
      <c r="B10398" s="34" t="s">
        <v>7603</v>
      </c>
      <c r="C10398" s="23" t="s">
        <v>88</v>
      </c>
      <c r="D10398" s="48">
        <v>7.83</v>
      </c>
      <c r="E10398" s="47">
        <v>7.83</v>
      </c>
    </row>
    <row r="10399" spans="1:5" ht="22.5" x14ac:dyDescent="0.25">
      <c r="A10399" s="36">
        <v>43617</v>
      </c>
      <c r="B10399" s="34" t="s">
        <v>7604</v>
      </c>
      <c r="C10399" s="23" t="s">
        <v>88</v>
      </c>
      <c r="D10399" s="48">
        <v>8.75</v>
      </c>
      <c r="E10399" s="47">
        <v>8.75</v>
      </c>
    </row>
    <row r="10400" spans="1:5" ht="22.5" x14ac:dyDescent="0.25">
      <c r="A10400" s="36">
        <v>132</v>
      </c>
      <c r="B10400" s="34" t="s">
        <v>7605</v>
      </c>
      <c r="C10400" s="23" t="s">
        <v>88</v>
      </c>
      <c r="D10400" s="48">
        <v>8.1199999999999992</v>
      </c>
      <c r="E10400" s="47">
        <v>8.1199999999999992</v>
      </c>
    </row>
    <row r="10401" spans="1:5" ht="22.5" x14ac:dyDescent="0.25">
      <c r="A10401" s="36">
        <v>43618</v>
      </c>
      <c r="B10401" s="34" t="s">
        <v>7606</v>
      </c>
      <c r="C10401" s="23" t="s">
        <v>87</v>
      </c>
      <c r="D10401" s="48">
        <v>20.440000000000001</v>
      </c>
      <c r="E10401" s="47">
        <v>20.440000000000001</v>
      </c>
    </row>
    <row r="10402" spans="1:5" ht="45" x14ac:dyDescent="0.25">
      <c r="A10402" s="36">
        <v>37476</v>
      </c>
      <c r="B10402" s="34" t="s">
        <v>7607</v>
      </c>
      <c r="C10402" s="23" t="s">
        <v>28</v>
      </c>
      <c r="D10402" s="48">
        <v>3128.06</v>
      </c>
      <c r="E10402" s="47">
        <v>3128.06</v>
      </c>
    </row>
    <row r="10403" spans="1:5" ht="45" x14ac:dyDescent="0.25">
      <c r="A10403" s="36">
        <v>37478</v>
      </c>
      <c r="B10403" s="34" t="s">
        <v>7608</v>
      </c>
      <c r="C10403" s="23" t="s">
        <v>28</v>
      </c>
      <c r="D10403" s="48">
        <v>3917.98</v>
      </c>
      <c r="E10403" s="47">
        <v>3917.98</v>
      </c>
    </row>
    <row r="10404" spans="1:5" ht="45" x14ac:dyDescent="0.25">
      <c r="A10404" s="36">
        <v>37477</v>
      </c>
      <c r="B10404" s="34" t="s">
        <v>7609</v>
      </c>
      <c r="C10404" s="23" t="s">
        <v>28</v>
      </c>
      <c r="D10404" s="48">
        <v>5308.23</v>
      </c>
      <c r="E10404" s="47">
        <v>5308.23</v>
      </c>
    </row>
    <row r="10405" spans="1:5" ht="45" x14ac:dyDescent="0.25">
      <c r="A10405" s="36">
        <v>37479</v>
      </c>
      <c r="B10405" s="34" t="s">
        <v>7610</v>
      </c>
      <c r="C10405" s="23" t="s">
        <v>28</v>
      </c>
      <c r="D10405" s="48">
        <v>6295.63</v>
      </c>
      <c r="E10405" s="47">
        <v>6295.63</v>
      </c>
    </row>
    <row r="10406" spans="1:5" ht="22.5" x14ac:dyDescent="0.25">
      <c r="A10406" s="36">
        <v>4319</v>
      </c>
      <c r="B10406" s="34" t="s">
        <v>7611</v>
      </c>
      <c r="C10406" s="23" t="s">
        <v>28</v>
      </c>
      <c r="D10406" s="48">
        <v>1.22</v>
      </c>
      <c r="E10406" s="47">
        <v>1.22</v>
      </c>
    </row>
    <row r="10407" spans="1:5" ht="22.5" x14ac:dyDescent="0.25">
      <c r="A10407" s="36">
        <v>42409</v>
      </c>
      <c r="B10407" s="34" t="s">
        <v>7612</v>
      </c>
      <c r="C10407" s="23" t="s">
        <v>87</v>
      </c>
      <c r="D10407" s="48">
        <v>12.87</v>
      </c>
      <c r="E10407" s="47">
        <v>12.87</v>
      </c>
    </row>
    <row r="10408" spans="1:5" x14ac:dyDescent="0.25">
      <c r="A10408" s="36">
        <v>40553</v>
      </c>
      <c r="B10408" s="34" t="s">
        <v>7613</v>
      </c>
      <c r="C10408" s="23" t="s">
        <v>29</v>
      </c>
      <c r="D10408" s="48"/>
      <c r="E10408" s="47"/>
    </row>
    <row r="10409" spans="1:5" x14ac:dyDescent="0.25">
      <c r="A10409" s="36">
        <v>6114</v>
      </c>
      <c r="B10409" s="34" t="s">
        <v>7614</v>
      </c>
      <c r="C10409" s="23" t="s">
        <v>13</v>
      </c>
      <c r="D10409" s="48">
        <v>16.66</v>
      </c>
      <c r="E10409" s="47">
        <v>17.98</v>
      </c>
    </row>
    <row r="10410" spans="1:5" x14ac:dyDescent="0.25">
      <c r="A10410" s="36">
        <v>40912</v>
      </c>
      <c r="B10410" s="34" t="s">
        <v>7615</v>
      </c>
      <c r="C10410" s="23" t="s">
        <v>12</v>
      </c>
      <c r="D10410" s="48">
        <v>2916.2</v>
      </c>
      <c r="E10410" s="47">
        <v>3148.05</v>
      </c>
    </row>
    <row r="10411" spans="1:5" x14ac:dyDescent="0.25">
      <c r="A10411" s="36">
        <v>247</v>
      </c>
      <c r="B10411" s="34" t="s">
        <v>7616</v>
      </c>
      <c r="C10411" s="23" t="s">
        <v>13</v>
      </c>
      <c r="D10411" s="48">
        <v>16.66</v>
      </c>
      <c r="E10411" s="47">
        <v>17.98</v>
      </c>
    </row>
    <row r="10412" spans="1:5" x14ac:dyDescent="0.25">
      <c r="A10412" s="36">
        <v>40919</v>
      </c>
      <c r="B10412" s="34" t="s">
        <v>7617</v>
      </c>
      <c r="C10412" s="23" t="s">
        <v>12</v>
      </c>
      <c r="D10412" s="48">
        <v>2916.2</v>
      </c>
      <c r="E10412" s="47">
        <v>3148.05</v>
      </c>
    </row>
    <row r="10413" spans="1:5" x14ac:dyDescent="0.25">
      <c r="A10413" s="36">
        <v>44499</v>
      </c>
      <c r="B10413" s="34" t="s">
        <v>7618</v>
      </c>
      <c r="C10413" s="23" t="s">
        <v>13</v>
      </c>
      <c r="D10413" s="48">
        <v>16.66</v>
      </c>
      <c r="E10413" s="47">
        <v>17.98</v>
      </c>
    </row>
    <row r="10414" spans="1:5" x14ac:dyDescent="0.25">
      <c r="A10414" s="36">
        <v>40984</v>
      </c>
      <c r="B10414" s="34" t="s">
        <v>7619</v>
      </c>
      <c r="C10414" s="23" t="s">
        <v>12</v>
      </c>
      <c r="D10414" s="48">
        <v>2916.2</v>
      </c>
      <c r="E10414" s="47">
        <v>3148.05</v>
      </c>
    </row>
    <row r="10415" spans="1:5" x14ac:dyDescent="0.25">
      <c r="A10415" s="36">
        <v>248</v>
      </c>
      <c r="B10415" s="34" t="s">
        <v>7620</v>
      </c>
      <c r="C10415" s="23" t="s">
        <v>13</v>
      </c>
      <c r="D10415" s="48">
        <v>16.8</v>
      </c>
      <c r="E10415" s="47">
        <v>18.13</v>
      </c>
    </row>
    <row r="10416" spans="1:5" x14ac:dyDescent="0.25">
      <c r="A10416" s="36">
        <v>41086</v>
      </c>
      <c r="B10416" s="34" t="s">
        <v>7621</v>
      </c>
      <c r="C10416" s="23" t="s">
        <v>12</v>
      </c>
      <c r="D10416" s="48">
        <v>2942.03</v>
      </c>
      <c r="E10416" s="47">
        <v>3175.94</v>
      </c>
    </row>
    <row r="10417" spans="1:5" x14ac:dyDescent="0.25">
      <c r="A10417" s="36">
        <v>34466</v>
      </c>
      <c r="B10417" s="34" t="s">
        <v>7622</v>
      </c>
      <c r="C10417" s="23" t="s">
        <v>13</v>
      </c>
      <c r="D10417" s="48">
        <v>16.66</v>
      </c>
      <c r="E10417" s="47">
        <v>17.98</v>
      </c>
    </row>
    <row r="10418" spans="1:5" x14ac:dyDescent="0.25">
      <c r="A10418" s="36">
        <v>41083</v>
      </c>
      <c r="B10418" s="34" t="s">
        <v>7623</v>
      </c>
      <c r="C10418" s="23" t="s">
        <v>12</v>
      </c>
      <c r="D10418" s="48">
        <v>2916.2</v>
      </c>
      <c r="E10418" s="47">
        <v>3148.05</v>
      </c>
    </row>
    <row r="10419" spans="1:5" x14ac:dyDescent="0.25">
      <c r="A10419" s="36">
        <v>252</v>
      </c>
      <c r="B10419" s="34" t="s">
        <v>7624</v>
      </c>
      <c r="C10419" s="23" t="s">
        <v>13</v>
      </c>
      <c r="D10419" s="48">
        <v>16.66</v>
      </c>
      <c r="E10419" s="47">
        <v>17.98</v>
      </c>
    </row>
    <row r="10420" spans="1:5" x14ac:dyDescent="0.25">
      <c r="A10420" s="36">
        <v>40909</v>
      </c>
      <c r="B10420" s="34" t="s">
        <v>7625</v>
      </c>
      <c r="C10420" s="23" t="s">
        <v>12</v>
      </c>
      <c r="D10420" s="48">
        <v>2916.2</v>
      </c>
      <c r="E10420" s="47">
        <v>3148.05</v>
      </c>
    </row>
    <row r="10421" spans="1:5" x14ac:dyDescent="0.25">
      <c r="A10421" s="36">
        <v>242</v>
      </c>
      <c r="B10421" s="34" t="s">
        <v>7626</v>
      </c>
      <c r="C10421" s="23" t="s">
        <v>13</v>
      </c>
      <c r="D10421" s="48">
        <v>16.8</v>
      </c>
      <c r="E10421" s="47">
        <v>18.13</v>
      </c>
    </row>
    <row r="10422" spans="1:5" x14ac:dyDescent="0.25">
      <c r="A10422" s="36">
        <v>41085</v>
      </c>
      <c r="B10422" s="34" t="s">
        <v>7627</v>
      </c>
      <c r="C10422" s="23" t="s">
        <v>12</v>
      </c>
      <c r="D10422" s="48">
        <v>2942.03</v>
      </c>
      <c r="E10422" s="47">
        <v>3175.94</v>
      </c>
    </row>
    <row r="10423" spans="1:5" ht="22.5" x14ac:dyDescent="0.25">
      <c r="A10423" s="36">
        <v>427</v>
      </c>
      <c r="B10423" s="34" t="s">
        <v>7628</v>
      </c>
      <c r="C10423" s="23" t="s">
        <v>28</v>
      </c>
      <c r="D10423" s="48"/>
      <c r="E10423" s="47"/>
    </row>
    <row r="10424" spans="1:5" ht="22.5" x14ac:dyDescent="0.25">
      <c r="A10424" s="36">
        <v>417</v>
      </c>
      <c r="B10424" s="34" t="s">
        <v>7629</v>
      </c>
      <c r="C10424" s="23" t="s">
        <v>28</v>
      </c>
      <c r="D10424" s="48"/>
      <c r="E10424" s="47"/>
    </row>
    <row r="10425" spans="1:5" ht="22.5" x14ac:dyDescent="0.25">
      <c r="A10425" s="36">
        <v>11273</v>
      </c>
      <c r="B10425" s="34" t="s">
        <v>7630</v>
      </c>
      <c r="C10425" s="23" t="s">
        <v>28</v>
      </c>
      <c r="D10425" s="48"/>
      <c r="E10425" s="47"/>
    </row>
    <row r="10426" spans="1:5" ht="22.5" x14ac:dyDescent="0.25">
      <c r="A10426" s="36">
        <v>11272</v>
      </c>
      <c r="B10426" s="34" t="s">
        <v>7631</v>
      </c>
      <c r="C10426" s="23" t="s">
        <v>28</v>
      </c>
      <c r="D10426" s="48"/>
      <c r="E10426" s="47"/>
    </row>
    <row r="10427" spans="1:5" ht="22.5" x14ac:dyDescent="0.25">
      <c r="A10427" s="36">
        <v>11275</v>
      </c>
      <c r="B10427" s="34" t="s">
        <v>7632</v>
      </c>
      <c r="C10427" s="23" t="s">
        <v>28</v>
      </c>
      <c r="D10427" s="48"/>
      <c r="E10427" s="47"/>
    </row>
    <row r="10428" spans="1:5" ht="22.5" x14ac:dyDescent="0.25">
      <c r="A10428" s="36">
        <v>11274</v>
      </c>
      <c r="B10428" s="34" t="s">
        <v>7633</v>
      </c>
      <c r="C10428" s="23" t="s">
        <v>28</v>
      </c>
      <c r="D10428" s="48"/>
      <c r="E10428" s="47"/>
    </row>
    <row r="10429" spans="1:5" ht="22.5" x14ac:dyDescent="0.25">
      <c r="A10429" s="36">
        <v>45208</v>
      </c>
      <c r="B10429" s="34" t="s">
        <v>13513</v>
      </c>
      <c r="C10429" s="23" t="s">
        <v>28</v>
      </c>
      <c r="D10429" s="48"/>
      <c r="E10429" s="47"/>
    </row>
    <row r="10430" spans="1:5" x14ac:dyDescent="0.25">
      <c r="A10430" s="36">
        <v>45250</v>
      </c>
      <c r="B10430" s="34" t="s">
        <v>13026</v>
      </c>
      <c r="C10430" s="23" t="s">
        <v>28</v>
      </c>
      <c r="D10430" s="48">
        <v>32.42</v>
      </c>
      <c r="E10430" s="47">
        <v>32.42</v>
      </c>
    </row>
    <row r="10431" spans="1:5" x14ac:dyDescent="0.25">
      <c r="A10431" s="36">
        <v>38470</v>
      </c>
      <c r="B10431" s="34" t="s">
        <v>7634</v>
      </c>
      <c r="C10431" s="23" t="s">
        <v>28</v>
      </c>
      <c r="D10431" s="48">
        <v>33.19</v>
      </c>
      <c r="E10431" s="47">
        <v>33.19</v>
      </c>
    </row>
    <row r="10432" spans="1:5" x14ac:dyDescent="0.25">
      <c r="A10432" s="36">
        <v>38547</v>
      </c>
      <c r="B10432" s="34" t="s">
        <v>7635</v>
      </c>
      <c r="C10432" s="23" t="s">
        <v>28</v>
      </c>
      <c r="D10432" s="48">
        <v>220.35</v>
      </c>
      <c r="E10432" s="47">
        <v>220.35</v>
      </c>
    </row>
    <row r="10433" spans="1:5" x14ac:dyDescent="0.25">
      <c r="A10433" s="36">
        <v>38467</v>
      </c>
      <c r="B10433" s="34" t="s">
        <v>7636</v>
      </c>
      <c r="C10433" s="23" t="s">
        <v>28</v>
      </c>
      <c r="D10433" s="48"/>
      <c r="E10433" s="47"/>
    </row>
    <row r="10434" spans="1:5" x14ac:dyDescent="0.25">
      <c r="A10434" s="36">
        <v>38468</v>
      </c>
      <c r="B10434" s="34" t="s">
        <v>7637</v>
      </c>
      <c r="C10434" s="23" t="s">
        <v>28</v>
      </c>
      <c r="D10434" s="48"/>
      <c r="E10434" s="47"/>
    </row>
    <row r="10435" spans="1:5" x14ac:dyDescent="0.25">
      <c r="A10435" s="36">
        <v>38469</v>
      </c>
      <c r="B10435" s="34" t="s">
        <v>7638</v>
      </c>
      <c r="C10435" s="23" t="s">
        <v>28</v>
      </c>
      <c r="D10435" s="48">
        <v>210.4</v>
      </c>
      <c r="E10435" s="47">
        <v>210.4</v>
      </c>
    </row>
    <row r="10436" spans="1:5" x14ac:dyDescent="0.25">
      <c r="A10436" s="36">
        <v>45197</v>
      </c>
      <c r="B10436" s="34" t="s">
        <v>13027</v>
      </c>
      <c r="C10436" s="23" t="s">
        <v>28</v>
      </c>
      <c r="D10436" s="48">
        <v>167.8</v>
      </c>
      <c r="E10436" s="47">
        <v>167.8</v>
      </c>
    </row>
    <row r="10437" spans="1:5" x14ac:dyDescent="0.25">
      <c r="A10437" s="36">
        <v>38471</v>
      </c>
      <c r="B10437" s="34" t="s">
        <v>7639</v>
      </c>
      <c r="C10437" s="23" t="s">
        <v>28</v>
      </c>
      <c r="D10437" s="48">
        <v>225.02</v>
      </c>
      <c r="E10437" s="47">
        <v>225.02</v>
      </c>
    </row>
    <row r="10438" spans="1:5" x14ac:dyDescent="0.25">
      <c r="A10438" s="36">
        <v>45206</v>
      </c>
      <c r="B10438" s="34" t="s">
        <v>13028</v>
      </c>
      <c r="C10438" s="23" t="s">
        <v>28</v>
      </c>
      <c r="D10438" s="48">
        <v>44.46</v>
      </c>
      <c r="E10438" s="47">
        <v>44.46</v>
      </c>
    </row>
    <row r="10439" spans="1:5" ht="22.5" x14ac:dyDescent="0.25">
      <c r="A10439" s="36">
        <v>37370</v>
      </c>
      <c r="B10439" s="34" t="s">
        <v>7640</v>
      </c>
      <c r="C10439" s="23" t="s">
        <v>13</v>
      </c>
      <c r="D10439" s="48">
        <v>3.06</v>
      </c>
      <c r="E10439" s="47">
        <v>3.06</v>
      </c>
    </row>
    <row r="10440" spans="1:5" ht="22.5" x14ac:dyDescent="0.25">
      <c r="A10440" s="36">
        <v>40862</v>
      </c>
      <c r="B10440" s="34" t="s">
        <v>7641</v>
      </c>
      <c r="C10440" s="23" t="s">
        <v>12</v>
      </c>
      <c r="D10440" s="48">
        <v>510.04</v>
      </c>
      <c r="E10440" s="47">
        <v>510.04</v>
      </c>
    </row>
    <row r="10441" spans="1:5" ht="22.5" x14ac:dyDescent="0.25">
      <c r="A10441" s="36">
        <v>10658</v>
      </c>
      <c r="B10441" s="34" t="s">
        <v>7642</v>
      </c>
      <c r="C10441" s="23" t="s">
        <v>28</v>
      </c>
      <c r="D10441" s="48"/>
      <c r="E10441" s="47"/>
    </row>
    <row r="10442" spans="1:5" x14ac:dyDescent="0.25">
      <c r="A10442" s="36">
        <v>253</v>
      </c>
      <c r="B10442" s="34" t="s">
        <v>7643</v>
      </c>
      <c r="C10442" s="23" t="s">
        <v>13</v>
      </c>
      <c r="D10442" s="48">
        <v>20.87</v>
      </c>
      <c r="E10442" s="47">
        <v>22.53</v>
      </c>
    </row>
    <row r="10443" spans="1:5" x14ac:dyDescent="0.25">
      <c r="A10443" s="36">
        <v>40809</v>
      </c>
      <c r="B10443" s="34" t="s">
        <v>7644</v>
      </c>
      <c r="C10443" s="23" t="s">
        <v>12</v>
      </c>
      <c r="D10443" s="48">
        <v>3652.11</v>
      </c>
      <c r="E10443" s="47">
        <v>3942.47</v>
      </c>
    </row>
    <row r="10444" spans="1:5" ht="45" x14ac:dyDescent="0.25">
      <c r="A10444" s="36">
        <v>42428</v>
      </c>
      <c r="B10444" s="34" t="s">
        <v>7645</v>
      </c>
      <c r="C10444" s="23" t="s">
        <v>28</v>
      </c>
      <c r="D10444" s="48"/>
      <c r="E10444" s="47"/>
    </row>
    <row r="10445" spans="1:5" ht="22.5" x14ac:dyDescent="0.25">
      <c r="A10445" s="36">
        <v>301</v>
      </c>
      <c r="B10445" s="34" t="s">
        <v>7646</v>
      </c>
      <c r="C10445" s="23" t="s">
        <v>28</v>
      </c>
      <c r="D10445" s="48">
        <v>3.75</v>
      </c>
      <c r="E10445" s="47">
        <v>3.75</v>
      </c>
    </row>
    <row r="10446" spans="1:5" ht="22.5" x14ac:dyDescent="0.25">
      <c r="A10446" s="36">
        <v>296</v>
      </c>
      <c r="B10446" s="34" t="s">
        <v>7647</v>
      </c>
      <c r="C10446" s="23" t="s">
        <v>28</v>
      </c>
      <c r="D10446" s="48">
        <v>2.12</v>
      </c>
      <c r="E10446" s="47">
        <v>2.12</v>
      </c>
    </row>
    <row r="10447" spans="1:5" ht="22.5" x14ac:dyDescent="0.25">
      <c r="A10447" s="36">
        <v>297</v>
      </c>
      <c r="B10447" s="34" t="s">
        <v>7648</v>
      </c>
      <c r="C10447" s="23" t="s">
        <v>28</v>
      </c>
      <c r="D10447" s="48">
        <v>3.11</v>
      </c>
      <c r="E10447" s="47">
        <v>3.11</v>
      </c>
    </row>
    <row r="10448" spans="1:5" ht="22.5" x14ac:dyDescent="0.25">
      <c r="A10448" s="36">
        <v>299</v>
      </c>
      <c r="B10448" s="34" t="s">
        <v>7649</v>
      </c>
      <c r="C10448" s="23" t="s">
        <v>28</v>
      </c>
      <c r="D10448" s="48">
        <v>4.4000000000000004</v>
      </c>
      <c r="E10448" s="47">
        <v>4.4000000000000004</v>
      </c>
    </row>
    <row r="10449" spans="1:5" ht="22.5" x14ac:dyDescent="0.25">
      <c r="A10449" s="36">
        <v>300</v>
      </c>
      <c r="B10449" s="34" t="s">
        <v>7650</v>
      </c>
      <c r="C10449" s="23" t="s">
        <v>28</v>
      </c>
      <c r="D10449" s="48">
        <v>15.22</v>
      </c>
      <c r="E10449" s="47">
        <v>15.22</v>
      </c>
    </row>
    <row r="10450" spans="1:5" ht="22.5" x14ac:dyDescent="0.25">
      <c r="A10450" s="36">
        <v>20085</v>
      </c>
      <c r="B10450" s="34" t="s">
        <v>7651</v>
      </c>
      <c r="C10450" s="23" t="s">
        <v>28</v>
      </c>
      <c r="D10450" s="48">
        <v>2.78</v>
      </c>
      <c r="E10450" s="47">
        <v>2.78</v>
      </c>
    </row>
    <row r="10451" spans="1:5" ht="22.5" x14ac:dyDescent="0.25">
      <c r="A10451" s="36">
        <v>298</v>
      </c>
      <c r="B10451" s="34" t="s">
        <v>7652</v>
      </c>
      <c r="C10451" s="23" t="s">
        <v>28</v>
      </c>
      <c r="D10451" s="48">
        <v>3.38</v>
      </c>
      <c r="E10451" s="47">
        <v>3.38</v>
      </c>
    </row>
    <row r="10452" spans="1:5" x14ac:dyDescent="0.25">
      <c r="A10452" s="36">
        <v>311</v>
      </c>
      <c r="B10452" s="34" t="s">
        <v>7653</v>
      </c>
      <c r="C10452" s="23" t="s">
        <v>28</v>
      </c>
      <c r="D10452" s="48">
        <v>12.55</v>
      </c>
      <c r="E10452" s="47">
        <v>12.55</v>
      </c>
    </row>
    <row r="10453" spans="1:5" x14ac:dyDescent="0.25">
      <c r="A10453" s="36">
        <v>318</v>
      </c>
      <c r="B10453" s="34" t="s">
        <v>7654</v>
      </c>
      <c r="C10453" s="23" t="s">
        <v>28</v>
      </c>
      <c r="D10453" s="48">
        <v>25.28</v>
      </c>
      <c r="E10453" s="47">
        <v>25.28</v>
      </c>
    </row>
    <row r="10454" spans="1:5" x14ac:dyDescent="0.25">
      <c r="A10454" s="36">
        <v>319</v>
      </c>
      <c r="B10454" s="34" t="s">
        <v>7655</v>
      </c>
      <c r="C10454" s="23" t="s">
        <v>28</v>
      </c>
      <c r="D10454" s="48">
        <v>39.64</v>
      </c>
      <c r="E10454" s="47">
        <v>39.64</v>
      </c>
    </row>
    <row r="10455" spans="1:5" ht="22.5" x14ac:dyDescent="0.25">
      <c r="A10455" s="36">
        <v>303</v>
      </c>
      <c r="B10455" s="34" t="s">
        <v>7656</v>
      </c>
      <c r="C10455" s="23" t="s">
        <v>28</v>
      </c>
      <c r="D10455" s="48">
        <v>4.1500000000000004</v>
      </c>
      <c r="E10455" s="47">
        <v>4.1500000000000004</v>
      </c>
    </row>
    <row r="10456" spans="1:5" ht="22.5" x14ac:dyDescent="0.25">
      <c r="A10456" s="36">
        <v>305</v>
      </c>
      <c r="B10456" s="34" t="s">
        <v>7657</v>
      </c>
      <c r="C10456" s="23" t="s">
        <v>28</v>
      </c>
      <c r="D10456" s="48">
        <v>13.07</v>
      </c>
      <c r="E10456" s="47">
        <v>13.07</v>
      </c>
    </row>
    <row r="10457" spans="1:5" ht="22.5" x14ac:dyDescent="0.25">
      <c r="A10457" s="36">
        <v>306</v>
      </c>
      <c r="B10457" s="34" t="s">
        <v>7658</v>
      </c>
      <c r="C10457" s="23" t="s">
        <v>28</v>
      </c>
      <c r="D10457" s="48">
        <v>19.82</v>
      </c>
      <c r="E10457" s="47">
        <v>19.82</v>
      </c>
    </row>
    <row r="10458" spans="1:5" ht="22.5" x14ac:dyDescent="0.25">
      <c r="A10458" s="36">
        <v>307</v>
      </c>
      <c r="B10458" s="34" t="s">
        <v>7659</v>
      </c>
      <c r="C10458" s="23" t="s">
        <v>28</v>
      </c>
      <c r="D10458" s="48">
        <v>50.07</v>
      </c>
      <c r="E10458" s="47">
        <v>50.07</v>
      </c>
    </row>
    <row r="10459" spans="1:5" ht="22.5" x14ac:dyDescent="0.25">
      <c r="A10459" s="36">
        <v>309</v>
      </c>
      <c r="B10459" s="34" t="s">
        <v>7660</v>
      </c>
      <c r="C10459" s="23" t="s">
        <v>28</v>
      </c>
      <c r="D10459" s="48">
        <v>82.02</v>
      </c>
      <c r="E10459" s="47">
        <v>82.02</v>
      </c>
    </row>
    <row r="10460" spans="1:5" ht="22.5" x14ac:dyDescent="0.25">
      <c r="A10460" s="36">
        <v>310</v>
      </c>
      <c r="B10460" s="34" t="s">
        <v>7661</v>
      </c>
      <c r="C10460" s="23" t="s">
        <v>28</v>
      </c>
      <c r="D10460" s="48">
        <v>113.68</v>
      </c>
      <c r="E10460" s="47">
        <v>113.68</v>
      </c>
    </row>
    <row r="10461" spans="1:5" ht="22.5" x14ac:dyDescent="0.25">
      <c r="A10461" s="36">
        <v>308</v>
      </c>
      <c r="B10461" s="34" t="s">
        <v>7662</v>
      </c>
      <c r="C10461" s="23" t="s">
        <v>28</v>
      </c>
      <c r="D10461" s="48">
        <v>111.76</v>
      </c>
      <c r="E10461" s="47">
        <v>111.76</v>
      </c>
    </row>
    <row r="10462" spans="1:5" ht="22.5" x14ac:dyDescent="0.25">
      <c r="A10462" s="36">
        <v>328</v>
      </c>
      <c r="B10462" s="34" t="s">
        <v>7663</v>
      </c>
      <c r="C10462" s="23" t="s">
        <v>28</v>
      </c>
      <c r="D10462" s="48">
        <v>9.94</v>
      </c>
      <c r="E10462" s="47">
        <v>9.94</v>
      </c>
    </row>
    <row r="10463" spans="1:5" ht="22.5" x14ac:dyDescent="0.25">
      <c r="A10463" s="36">
        <v>325</v>
      </c>
      <c r="B10463" s="34" t="s">
        <v>7664</v>
      </c>
      <c r="C10463" s="23" t="s">
        <v>28</v>
      </c>
      <c r="D10463" s="48">
        <v>2.93</v>
      </c>
      <c r="E10463" s="47">
        <v>2.93</v>
      </c>
    </row>
    <row r="10464" spans="1:5" ht="22.5" x14ac:dyDescent="0.25">
      <c r="A10464" s="36">
        <v>20326</v>
      </c>
      <c r="B10464" s="34" t="s">
        <v>7665</v>
      </c>
      <c r="C10464" s="23" t="s">
        <v>28</v>
      </c>
      <c r="D10464" s="48">
        <v>5.36</v>
      </c>
      <c r="E10464" s="47">
        <v>5.36</v>
      </c>
    </row>
    <row r="10465" spans="1:5" ht="22.5" x14ac:dyDescent="0.25">
      <c r="A10465" s="36">
        <v>329</v>
      </c>
      <c r="B10465" s="34" t="s">
        <v>7666</v>
      </c>
      <c r="C10465" s="23" t="s">
        <v>28</v>
      </c>
      <c r="D10465" s="48">
        <v>8.31</v>
      </c>
      <c r="E10465" s="47">
        <v>8.31</v>
      </c>
    </row>
    <row r="10466" spans="1:5" ht="22.5" x14ac:dyDescent="0.25">
      <c r="A10466" s="36">
        <v>39642</v>
      </c>
      <c r="B10466" s="34" t="s">
        <v>7667</v>
      </c>
      <c r="C10466" s="23" t="s">
        <v>28</v>
      </c>
      <c r="D10466" s="48">
        <v>3.68</v>
      </c>
      <c r="E10466" s="47">
        <v>3.68</v>
      </c>
    </row>
    <row r="10467" spans="1:5" ht="22.5" x14ac:dyDescent="0.25">
      <c r="A10467" s="36">
        <v>39641</v>
      </c>
      <c r="B10467" s="34" t="s">
        <v>7668</v>
      </c>
      <c r="C10467" s="23" t="s">
        <v>28</v>
      </c>
      <c r="D10467" s="48">
        <v>3.23</v>
      </c>
      <c r="E10467" s="47">
        <v>3.23</v>
      </c>
    </row>
    <row r="10468" spans="1:5" ht="22.5" x14ac:dyDescent="0.25">
      <c r="A10468" s="36">
        <v>39643</v>
      </c>
      <c r="B10468" s="34" t="s">
        <v>7669</v>
      </c>
      <c r="C10468" s="23" t="s">
        <v>28</v>
      </c>
      <c r="D10468" s="48">
        <v>4.32</v>
      </c>
      <c r="E10468" s="47">
        <v>4.32</v>
      </c>
    </row>
    <row r="10469" spans="1:5" ht="22.5" x14ac:dyDescent="0.25">
      <c r="A10469" s="36">
        <v>39644</v>
      </c>
      <c r="B10469" s="34" t="s">
        <v>7670</v>
      </c>
      <c r="C10469" s="23" t="s">
        <v>28</v>
      </c>
      <c r="D10469" s="48">
        <v>6.7</v>
      </c>
      <c r="E10469" s="47">
        <v>6.7</v>
      </c>
    </row>
    <row r="10470" spans="1:5" ht="22.5" x14ac:dyDescent="0.25">
      <c r="A10470" s="36">
        <v>39645</v>
      </c>
      <c r="B10470" s="34" t="s">
        <v>7671</v>
      </c>
      <c r="C10470" s="23" t="s">
        <v>28</v>
      </c>
      <c r="D10470" s="48">
        <v>7.35</v>
      </c>
      <c r="E10470" s="47">
        <v>7.35</v>
      </c>
    </row>
    <row r="10471" spans="1:5" ht="22.5" x14ac:dyDescent="0.25">
      <c r="A10471" s="36">
        <v>41610</v>
      </c>
      <c r="B10471" s="34" t="s">
        <v>7672</v>
      </c>
      <c r="C10471" s="23" t="s">
        <v>28</v>
      </c>
      <c r="D10471" s="48">
        <v>580.33000000000004</v>
      </c>
      <c r="E10471" s="47">
        <v>580.33000000000004</v>
      </c>
    </row>
    <row r="10472" spans="1:5" ht="22.5" x14ac:dyDescent="0.25">
      <c r="A10472" s="36">
        <v>41611</v>
      </c>
      <c r="B10472" s="34" t="s">
        <v>7673</v>
      </c>
      <c r="C10472" s="23" t="s">
        <v>28</v>
      </c>
      <c r="D10472" s="48">
        <v>914.72</v>
      </c>
      <c r="E10472" s="47">
        <v>914.72</v>
      </c>
    </row>
    <row r="10473" spans="1:5" ht="22.5" x14ac:dyDescent="0.25">
      <c r="A10473" s="36">
        <v>41612</v>
      </c>
      <c r="B10473" s="34" t="s">
        <v>7674</v>
      </c>
      <c r="C10473" s="23" t="s">
        <v>28</v>
      </c>
      <c r="D10473" s="48">
        <v>1284.4000000000001</v>
      </c>
      <c r="E10473" s="47">
        <v>1284.4000000000001</v>
      </c>
    </row>
    <row r="10474" spans="1:5" ht="22.5" x14ac:dyDescent="0.25">
      <c r="A10474" s="36">
        <v>41637</v>
      </c>
      <c r="B10474" s="34" t="s">
        <v>7675</v>
      </c>
      <c r="C10474" s="23" t="s">
        <v>28</v>
      </c>
      <c r="D10474" s="48">
        <v>120.06</v>
      </c>
      <c r="E10474" s="47">
        <v>120.06</v>
      </c>
    </row>
    <row r="10475" spans="1:5" ht="22.5" x14ac:dyDescent="0.25">
      <c r="A10475" s="36">
        <v>41638</v>
      </c>
      <c r="B10475" s="34" t="s">
        <v>7676</v>
      </c>
      <c r="C10475" s="23" t="s">
        <v>28</v>
      </c>
      <c r="D10475" s="48">
        <v>156.4</v>
      </c>
      <c r="E10475" s="47">
        <v>156.4</v>
      </c>
    </row>
    <row r="10476" spans="1:5" ht="22.5" x14ac:dyDescent="0.25">
      <c r="A10476" s="36">
        <v>41639</v>
      </c>
      <c r="B10476" s="34" t="s">
        <v>7677</v>
      </c>
      <c r="C10476" s="23" t="s">
        <v>28</v>
      </c>
      <c r="D10476" s="48">
        <v>378.36</v>
      </c>
      <c r="E10476" s="47">
        <v>378.36</v>
      </c>
    </row>
    <row r="10477" spans="1:5" x14ac:dyDescent="0.25">
      <c r="A10477" s="36">
        <v>11789</v>
      </c>
      <c r="B10477" s="34" t="s">
        <v>7678</v>
      </c>
      <c r="C10477" s="23" t="s">
        <v>28</v>
      </c>
      <c r="D10477" s="48"/>
      <c r="E10477" s="47"/>
    </row>
    <row r="10478" spans="1:5" ht="22.5" x14ac:dyDescent="0.25">
      <c r="A10478" s="36">
        <v>20975</v>
      </c>
      <c r="B10478" s="34" t="s">
        <v>7679</v>
      </c>
      <c r="C10478" s="23" t="s">
        <v>28</v>
      </c>
      <c r="D10478" s="48">
        <v>15.63</v>
      </c>
      <c r="E10478" s="47">
        <v>15.63</v>
      </c>
    </row>
    <row r="10479" spans="1:5" ht="22.5" x14ac:dyDescent="0.25">
      <c r="A10479" s="36">
        <v>20976</v>
      </c>
      <c r="B10479" s="34" t="s">
        <v>7680</v>
      </c>
      <c r="C10479" s="23" t="s">
        <v>28</v>
      </c>
      <c r="D10479" s="48">
        <v>23.61</v>
      </c>
      <c r="E10479" s="47">
        <v>23.61</v>
      </c>
    </row>
    <row r="10480" spans="1:5" ht="22.5" x14ac:dyDescent="0.25">
      <c r="A10480" s="36">
        <v>6138</v>
      </c>
      <c r="B10480" s="34" t="s">
        <v>7681</v>
      </c>
      <c r="C10480" s="23" t="s">
        <v>28</v>
      </c>
      <c r="D10480" s="48">
        <v>11.55</v>
      </c>
      <c r="E10480" s="47">
        <v>11.55</v>
      </c>
    </row>
    <row r="10481" spans="1:5" ht="22.5" x14ac:dyDescent="0.25">
      <c r="A10481" s="36">
        <v>40340</v>
      </c>
      <c r="B10481" s="34" t="s">
        <v>7682</v>
      </c>
      <c r="C10481" s="23" t="s">
        <v>28</v>
      </c>
      <c r="D10481" s="48">
        <v>27.58</v>
      </c>
      <c r="E10481" s="47">
        <v>27.58</v>
      </c>
    </row>
    <row r="10482" spans="1:5" ht="22.5" x14ac:dyDescent="0.25">
      <c r="A10482" s="36">
        <v>40341</v>
      </c>
      <c r="B10482" s="34" t="s">
        <v>7683</v>
      </c>
      <c r="C10482" s="23" t="s">
        <v>28</v>
      </c>
      <c r="D10482" s="48">
        <v>32.92</v>
      </c>
      <c r="E10482" s="47">
        <v>32.92</v>
      </c>
    </row>
    <row r="10483" spans="1:5" ht="22.5" x14ac:dyDescent="0.25">
      <c r="A10483" s="36">
        <v>40342</v>
      </c>
      <c r="B10483" s="34" t="s">
        <v>7684</v>
      </c>
      <c r="C10483" s="23" t="s">
        <v>28</v>
      </c>
      <c r="D10483" s="48">
        <v>39.26</v>
      </c>
      <c r="E10483" s="47">
        <v>39.26</v>
      </c>
    </row>
    <row r="10484" spans="1:5" ht="22.5" x14ac:dyDescent="0.25">
      <c r="A10484" s="36">
        <v>40343</v>
      </c>
      <c r="B10484" s="34" t="s">
        <v>7685</v>
      </c>
      <c r="C10484" s="23" t="s">
        <v>28</v>
      </c>
      <c r="D10484" s="48">
        <v>46.57</v>
      </c>
      <c r="E10484" s="47">
        <v>46.57</v>
      </c>
    </row>
    <row r="10485" spans="1:5" ht="22.5" x14ac:dyDescent="0.25">
      <c r="A10485" s="36">
        <v>40344</v>
      </c>
      <c r="B10485" s="34" t="s">
        <v>7686</v>
      </c>
      <c r="C10485" s="23" t="s">
        <v>28</v>
      </c>
      <c r="D10485" s="48">
        <v>63.49</v>
      </c>
      <c r="E10485" s="47">
        <v>63.49</v>
      </c>
    </row>
    <row r="10486" spans="1:5" ht="22.5" x14ac:dyDescent="0.25">
      <c r="A10486" s="36">
        <v>40345</v>
      </c>
      <c r="B10486" s="34" t="s">
        <v>7687</v>
      </c>
      <c r="C10486" s="23" t="s">
        <v>28</v>
      </c>
      <c r="D10486" s="48">
        <v>78.23</v>
      </c>
      <c r="E10486" s="47">
        <v>78.23</v>
      </c>
    </row>
    <row r="10487" spans="1:5" ht="22.5" x14ac:dyDescent="0.25">
      <c r="A10487" s="36">
        <v>40346</v>
      </c>
      <c r="B10487" s="34" t="s">
        <v>7688</v>
      </c>
      <c r="C10487" s="23" t="s">
        <v>28</v>
      </c>
      <c r="D10487" s="48">
        <v>90.75</v>
      </c>
      <c r="E10487" s="47">
        <v>90.75</v>
      </c>
    </row>
    <row r="10488" spans="1:5" ht="22.5" x14ac:dyDescent="0.25">
      <c r="A10488" s="36">
        <v>40347</v>
      </c>
      <c r="B10488" s="34" t="s">
        <v>7689</v>
      </c>
      <c r="C10488" s="23" t="s">
        <v>28</v>
      </c>
      <c r="D10488" s="48">
        <v>114.02</v>
      </c>
      <c r="E10488" s="47">
        <v>114.02</v>
      </c>
    </row>
    <row r="10489" spans="1:5" ht="33.75" x14ac:dyDescent="0.25">
      <c r="A10489" s="36">
        <v>43424</v>
      </c>
      <c r="B10489" s="34" t="s">
        <v>7690</v>
      </c>
      <c r="C10489" s="23" t="s">
        <v>28</v>
      </c>
      <c r="D10489" s="48">
        <v>486.22</v>
      </c>
      <c r="E10489" s="47">
        <v>486.22</v>
      </c>
    </row>
    <row r="10490" spans="1:5" ht="33.75" x14ac:dyDescent="0.25">
      <c r="A10490" s="36">
        <v>43426</v>
      </c>
      <c r="B10490" s="34" t="s">
        <v>7691</v>
      </c>
      <c r="C10490" s="23" t="s">
        <v>28</v>
      </c>
      <c r="D10490" s="48">
        <v>1676.99</v>
      </c>
      <c r="E10490" s="47">
        <v>1676.99</v>
      </c>
    </row>
    <row r="10491" spans="1:5" ht="33.75" x14ac:dyDescent="0.25">
      <c r="A10491" s="36">
        <v>12565</v>
      </c>
      <c r="B10491" s="34" t="s">
        <v>7692</v>
      </c>
      <c r="C10491" s="23" t="s">
        <v>28</v>
      </c>
      <c r="D10491" s="48">
        <v>588.1</v>
      </c>
      <c r="E10491" s="47">
        <v>588.1</v>
      </c>
    </row>
    <row r="10492" spans="1:5" ht="33.75" x14ac:dyDescent="0.25">
      <c r="A10492" s="36">
        <v>12567</v>
      </c>
      <c r="B10492" s="34" t="s">
        <v>7693</v>
      </c>
      <c r="C10492" s="23" t="s">
        <v>28</v>
      </c>
      <c r="D10492" s="48">
        <v>789.91</v>
      </c>
      <c r="E10492" s="47">
        <v>789.91</v>
      </c>
    </row>
    <row r="10493" spans="1:5" ht="33.75" x14ac:dyDescent="0.25">
      <c r="A10493" s="36">
        <v>12568</v>
      </c>
      <c r="B10493" s="34" t="s">
        <v>7694</v>
      </c>
      <c r="C10493" s="23" t="s">
        <v>28</v>
      </c>
      <c r="D10493" s="48">
        <v>1105.8800000000001</v>
      </c>
      <c r="E10493" s="47">
        <v>1105.8800000000001</v>
      </c>
    </row>
    <row r="10494" spans="1:5" ht="22.5" x14ac:dyDescent="0.25">
      <c r="A10494" s="36">
        <v>43441</v>
      </c>
      <c r="B10494" s="34" t="s">
        <v>7695</v>
      </c>
      <c r="C10494" s="23" t="s">
        <v>28</v>
      </c>
      <c r="D10494" s="48">
        <v>142.18</v>
      </c>
      <c r="E10494" s="47">
        <v>142.18</v>
      </c>
    </row>
    <row r="10495" spans="1:5" ht="22.5" x14ac:dyDescent="0.25">
      <c r="A10495" s="36">
        <v>43423</v>
      </c>
      <c r="B10495" s="34" t="s">
        <v>7696</v>
      </c>
      <c r="C10495" s="23" t="s">
        <v>28</v>
      </c>
      <c r="D10495" s="48">
        <v>66.349999999999994</v>
      </c>
      <c r="E10495" s="47">
        <v>66.349999999999994</v>
      </c>
    </row>
    <row r="10496" spans="1:5" ht="22.5" x14ac:dyDescent="0.25">
      <c r="A10496" s="36">
        <v>12532</v>
      </c>
      <c r="B10496" s="8" t="s">
        <v>7697</v>
      </c>
      <c r="C10496" s="23" t="s">
        <v>28</v>
      </c>
      <c r="D10496" s="48">
        <v>102.33</v>
      </c>
      <c r="E10496" s="47">
        <v>102.33</v>
      </c>
    </row>
    <row r="10497" spans="1:5" ht="33.75" x14ac:dyDescent="0.25">
      <c r="A10497" s="36">
        <v>43444</v>
      </c>
      <c r="B10497" s="34" t="s">
        <v>7698</v>
      </c>
      <c r="C10497" s="23" t="s">
        <v>28</v>
      </c>
      <c r="D10497" s="48">
        <v>343.61</v>
      </c>
      <c r="E10497" s="47">
        <v>343.61</v>
      </c>
    </row>
    <row r="10498" spans="1:5" ht="33.75" x14ac:dyDescent="0.25">
      <c r="A10498" s="36">
        <v>12551</v>
      </c>
      <c r="B10498" s="34" t="s">
        <v>7699</v>
      </c>
      <c r="C10498" s="23" t="s">
        <v>28</v>
      </c>
      <c r="D10498" s="48">
        <v>245.15</v>
      </c>
      <c r="E10498" s="47">
        <v>245.15</v>
      </c>
    </row>
    <row r="10499" spans="1:5" ht="33.75" x14ac:dyDescent="0.25">
      <c r="A10499" s="36">
        <v>43442</v>
      </c>
      <c r="B10499" s="34" t="s">
        <v>7700</v>
      </c>
      <c r="C10499" s="23" t="s">
        <v>28</v>
      </c>
      <c r="D10499" s="48">
        <v>189.57</v>
      </c>
      <c r="E10499" s="47">
        <v>189.57</v>
      </c>
    </row>
    <row r="10500" spans="1:5" ht="33.75" x14ac:dyDescent="0.25">
      <c r="A10500" s="36">
        <v>43443</v>
      </c>
      <c r="B10500" s="34" t="s">
        <v>7701</v>
      </c>
      <c r="C10500" s="23" t="s">
        <v>28</v>
      </c>
      <c r="D10500" s="48">
        <v>248.82</v>
      </c>
      <c r="E10500" s="47">
        <v>248.82</v>
      </c>
    </row>
    <row r="10501" spans="1:5" ht="33.75" x14ac:dyDescent="0.25">
      <c r="A10501" s="36">
        <v>12544</v>
      </c>
      <c r="B10501" s="34" t="s">
        <v>7702</v>
      </c>
      <c r="C10501" s="23" t="s">
        <v>28</v>
      </c>
      <c r="D10501" s="48">
        <v>134.28</v>
      </c>
      <c r="E10501" s="47">
        <v>134.28</v>
      </c>
    </row>
    <row r="10502" spans="1:5" ht="33.75" x14ac:dyDescent="0.25">
      <c r="A10502" s="36">
        <v>12547</v>
      </c>
      <c r="B10502" s="34" t="s">
        <v>7703</v>
      </c>
      <c r="C10502" s="23" t="s">
        <v>28</v>
      </c>
      <c r="D10502" s="48">
        <v>180.6</v>
      </c>
      <c r="E10502" s="47">
        <v>180.6</v>
      </c>
    </row>
    <row r="10503" spans="1:5" ht="33.75" x14ac:dyDescent="0.25">
      <c r="A10503" s="36">
        <v>43445</v>
      </c>
      <c r="B10503" s="34" t="s">
        <v>7704</v>
      </c>
      <c r="C10503" s="23" t="s">
        <v>28</v>
      </c>
      <c r="D10503" s="48">
        <v>473.94</v>
      </c>
      <c r="E10503" s="47">
        <v>473.94</v>
      </c>
    </row>
    <row r="10504" spans="1:5" ht="33.75" x14ac:dyDescent="0.25">
      <c r="A10504" s="36">
        <v>12563</v>
      </c>
      <c r="B10504" s="34" t="s">
        <v>7705</v>
      </c>
      <c r="C10504" s="23" t="s">
        <v>28</v>
      </c>
      <c r="D10504" s="48">
        <v>339.09</v>
      </c>
      <c r="E10504" s="47">
        <v>339.09</v>
      </c>
    </row>
    <row r="10505" spans="1:5" ht="33.75" x14ac:dyDescent="0.25">
      <c r="A10505" s="36">
        <v>43425</v>
      </c>
      <c r="B10505" s="34" t="s">
        <v>7706</v>
      </c>
      <c r="C10505" s="23" t="s">
        <v>28</v>
      </c>
      <c r="D10505" s="48">
        <v>213.27</v>
      </c>
      <c r="E10505" s="47">
        <v>213.27</v>
      </c>
    </row>
    <row r="10506" spans="1:5" ht="33.75" x14ac:dyDescent="0.25">
      <c r="A10506" s="36">
        <v>43446</v>
      </c>
      <c r="B10506" s="34" t="s">
        <v>7707</v>
      </c>
      <c r="C10506" s="23" t="s">
        <v>28</v>
      </c>
      <c r="D10506" s="48">
        <v>450.25</v>
      </c>
      <c r="E10506" s="47">
        <v>450.25</v>
      </c>
    </row>
    <row r="10507" spans="1:5" ht="33.75" x14ac:dyDescent="0.25">
      <c r="A10507" s="36">
        <v>43447</v>
      </c>
      <c r="B10507" s="34" t="s">
        <v>7708</v>
      </c>
      <c r="C10507" s="23" t="s">
        <v>28</v>
      </c>
      <c r="D10507" s="48">
        <v>552.94000000000005</v>
      </c>
      <c r="E10507" s="47">
        <v>552.94000000000005</v>
      </c>
    </row>
    <row r="10508" spans="1:5" ht="33.75" x14ac:dyDescent="0.25">
      <c r="A10508" s="36">
        <v>43448</v>
      </c>
      <c r="B10508" s="34" t="s">
        <v>7709</v>
      </c>
      <c r="C10508" s="23" t="s">
        <v>28</v>
      </c>
      <c r="D10508" s="48">
        <v>774.11</v>
      </c>
      <c r="E10508" s="47">
        <v>774.11</v>
      </c>
    </row>
    <row r="10509" spans="1:5" ht="33.75" x14ac:dyDescent="0.25">
      <c r="A10509" s="36">
        <v>13761</v>
      </c>
      <c r="B10509" s="34" t="s">
        <v>7710</v>
      </c>
      <c r="C10509" s="23" t="s">
        <v>28</v>
      </c>
      <c r="D10509" s="48"/>
      <c r="E10509" s="47"/>
    </row>
    <row r="10510" spans="1:5" ht="33.75" x14ac:dyDescent="0.25">
      <c r="A10510" s="36">
        <v>4814</v>
      </c>
      <c r="B10510" s="34" t="s">
        <v>7711</v>
      </c>
      <c r="C10510" s="23" t="s">
        <v>28</v>
      </c>
      <c r="D10510" s="48">
        <v>76.28</v>
      </c>
      <c r="E10510" s="47">
        <v>76.28</v>
      </c>
    </row>
    <row r="10511" spans="1:5" x14ac:dyDescent="0.25">
      <c r="A10511" s="36">
        <v>44473</v>
      </c>
      <c r="B10511" s="34" t="s">
        <v>13059</v>
      </c>
      <c r="C10511" s="23" t="s">
        <v>28</v>
      </c>
      <c r="D10511" s="48"/>
      <c r="E10511" s="47"/>
    </row>
    <row r="10512" spans="1:5" x14ac:dyDescent="0.25">
      <c r="A10512" s="36">
        <v>6122</v>
      </c>
      <c r="B10512" s="34" t="s">
        <v>7712</v>
      </c>
      <c r="C10512" s="23" t="s">
        <v>13</v>
      </c>
      <c r="D10512" s="48">
        <v>20.87</v>
      </c>
      <c r="E10512" s="47">
        <v>22.53</v>
      </c>
    </row>
    <row r="10513" spans="1:5" x14ac:dyDescent="0.25">
      <c r="A10513" s="36">
        <v>40810</v>
      </c>
      <c r="B10513" s="34" t="s">
        <v>7713</v>
      </c>
      <c r="C10513" s="23" t="s">
        <v>12</v>
      </c>
      <c r="D10513" s="48">
        <v>3652.11</v>
      </c>
      <c r="E10513" s="47">
        <v>3942.47</v>
      </c>
    </row>
    <row r="10514" spans="1:5" ht="33.75" x14ac:dyDescent="0.25">
      <c r="A10514" s="36">
        <v>34469</v>
      </c>
      <c r="B10514" s="34" t="s">
        <v>7714</v>
      </c>
      <c r="C10514" s="23" t="s">
        <v>28</v>
      </c>
      <c r="D10514" s="48"/>
      <c r="E10514" s="47"/>
    </row>
    <row r="10515" spans="1:5" ht="33.75" x14ac:dyDescent="0.25">
      <c r="A10515" s="36">
        <v>34476</v>
      </c>
      <c r="B10515" s="34" t="s">
        <v>7715</v>
      </c>
      <c r="C10515" s="23" t="s">
        <v>28</v>
      </c>
      <c r="D10515" s="48"/>
      <c r="E10515" s="47"/>
    </row>
    <row r="10516" spans="1:5" ht="33.75" x14ac:dyDescent="0.25">
      <c r="A10516" s="36">
        <v>34477</v>
      </c>
      <c r="B10516" s="34" t="s">
        <v>7716</v>
      </c>
      <c r="C10516" s="23" t="s">
        <v>28</v>
      </c>
      <c r="D10516" s="48"/>
      <c r="E10516" s="47"/>
    </row>
    <row r="10517" spans="1:5" ht="33.75" x14ac:dyDescent="0.25">
      <c r="A10517" s="36">
        <v>34482</v>
      </c>
      <c r="B10517" s="34" t="s">
        <v>7717</v>
      </c>
      <c r="C10517" s="23" t="s">
        <v>28</v>
      </c>
      <c r="D10517" s="48"/>
      <c r="E10517" s="47"/>
    </row>
    <row r="10518" spans="1:5" ht="45" x14ac:dyDescent="0.25">
      <c r="A10518" s="36">
        <v>34472</v>
      </c>
      <c r="B10518" s="34" t="s">
        <v>7718</v>
      </c>
      <c r="C10518" s="23" t="s">
        <v>28</v>
      </c>
      <c r="D10518" s="48"/>
      <c r="E10518" s="47"/>
    </row>
    <row r="10519" spans="1:5" ht="33.75" x14ac:dyDescent="0.25">
      <c r="A10519" s="36">
        <v>42425</v>
      </c>
      <c r="B10519" s="34" t="s">
        <v>7719</v>
      </c>
      <c r="C10519" s="23" t="s">
        <v>28</v>
      </c>
      <c r="D10519" s="48">
        <v>2356.9699999999998</v>
      </c>
      <c r="E10519" s="47">
        <v>2356.9699999999998</v>
      </c>
    </row>
    <row r="10520" spans="1:5" ht="33.75" x14ac:dyDescent="0.25">
      <c r="A10520" s="36">
        <v>42422</v>
      </c>
      <c r="B10520" s="34" t="s">
        <v>7720</v>
      </c>
      <c r="C10520" s="23" t="s">
        <v>28</v>
      </c>
      <c r="D10520" s="48">
        <v>3499</v>
      </c>
      <c r="E10520" s="47">
        <v>3499</v>
      </c>
    </row>
    <row r="10521" spans="1:5" ht="33.75" x14ac:dyDescent="0.25">
      <c r="A10521" s="36">
        <v>43184</v>
      </c>
      <c r="B10521" s="34" t="s">
        <v>7721</v>
      </c>
      <c r="C10521" s="23" t="s">
        <v>28</v>
      </c>
      <c r="D10521" s="48">
        <v>4835.95</v>
      </c>
      <c r="E10521" s="47">
        <v>4835.95</v>
      </c>
    </row>
    <row r="10522" spans="1:5" ht="33.75" x14ac:dyDescent="0.25">
      <c r="A10522" s="36">
        <v>42424</v>
      </c>
      <c r="B10522" s="34" t="s">
        <v>7722</v>
      </c>
      <c r="C10522" s="23" t="s">
        <v>28</v>
      </c>
      <c r="D10522" s="48">
        <v>2104.98</v>
      </c>
      <c r="E10522" s="47">
        <v>2104.98</v>
      </c>
    </row>
    <row r="10523" spans="1:5" ht="33.75" x14ac:dyDescent="0.25">
      <c r="A10523" s="36">
        <v>42416</v>
      </c>
      <c r="B10523" s="34" t="s">
        <v>7723</v>
      </c>
      <c r="C10523" s="23" t="s">
        <v>28</v>
      </c>
      <c r="D10523" s="48">
        <v>9074.32</v>
      </c>
      <c r="E10523" s="47">
        <v>9074.32</v>
      </c>
    </row>
    <row r="10524" spans="1:5" ht="33.75" x14ac:dyDescent="0.25">
      <c r="A10524" s="36">
        <v>42417</v>
      </c>
      <c r="B10524" s="34" t="s">
        <v>7724</v>
      </c>
      <c r="C10524" s="23" t="s">
        <v>28</v>
      </c>
      <c r="D10524" s="48">
        <v>10173.06</v>
      </c>
      <c r="E10524" s="47">
        <v>10173.06</v>
      </c>
    </row>
    <row r="10525" spans="1:5" ht="33.75" x14ac:dyDescent="0.25">
      <c r="A10525" s="36">
        <v>42419</v>
      </c>
      <c r="B10525" s="34" t="s">
        <v>7725</v>
      </c>
      <c r="C10525" s="23" t="s">
        <v>28</v>
      </c>
      <c r="D10525" s="48">
        <v>11493.39</v>
      </c>
      <c r="E10525" s="47">
        <v>11493.39</v>
      </c>
    </row>
    <row r="10526" spans="1:5" ht="33.75" x14ac:dyDescent="0.25">
      <c r="A10526" s="36">
        <v>42420</v>
      </c>
      <c r="B10526" s="34" t="s">
        <v>7726</v>
      </c>
      <c r="C10526" s="23" t="s">
        <v>28</v>
      </c>
      <c r="D10526" s="48">
        <v>15796.82</v>
      </c>
      <c r="E10526" s="47">
        <v>15796.82</v>
      </c>
    </row>
    <row r="10527" spans="1:5" ht="33.75" x14ac:dyDescent="0.25">
      <c r="A10527" s="36">
        <v>42421</v>
      </c>
      <c r="B10527" s="34" t="s">
        <v>7727</v>
      </c>
      <c r="C10527" s="23" t="s">
        <v>28</v>
      </c>
      <c r="D10527" s="48">
        <v>19165.599999999999</v>
      </c>
      <c r="E10527" s="47">
        <v>19165.599999999999</v>
      </c>
    </row>
    <row r="10528" spans="1:5" ht="33.75" x14ac:dyDescent="0.25">
      <c r="A10528" s="36">
        <v>39556</v>
      </c>
      <c r="B10528" s="34" t="s">
        <v>7728</v>
      </c>
      <c r="C10528" s="23" t="s">
        <v>28</v>
      </c>
      <c r="D10528" s="48">
        <v>6655.78</v>
      </c>
      <c r="E10528" s="47">
        <v>6655.78</v>
      </c>
    </row>
    <row r="10529" spans="1:5" ht="33.75" x14ac:dyDescent="0.25">
      <c r="A10529" s="36">
        <v>39557</v>
      </c>
      <c r="B10529" s="34" t="s">
        <v>7729</v>
      </c>
      <c r="C10529" s="23" t="s">
        <v>28</v>
      </c>
      <c r="D10529" s="48">
        <v>7166.83</v>
      </c>
      <c r="E10529" s="47">
        <v>7166.83</v>
      </c>
    </row>
    <row r="10530" spans="1:5" ht="33.75" x14ac:dyDescent="0.25">
      <c r="A10530" s="36">
        <v>39559</v>
      </c>
      <c r="B10530" s="34" t="s">
        <v>7730</v>
      </c>
      <c r="C10530" s="23" t="s">
        <v>28</v>
      </c>
      <c r="D10530" s="48">
        <v>10591.19</v>
      </c>
      <c r="E10530" s="47">
        <v>10591.19</v>
      </c>
    </row>
    <row r="10531" spans="1:5" ht="33.75" x14ac:dyDescent="0.25">
      <c r="A10531" s="36">
        <v>39560</v>
      </c>
      <c r="B10531" s="34" t="s">
        <v>7731</v>
      </c>
      <c r="C10531" s="23" t="s">
        <v>28</v>
      </c>
      <c r="D10531" s="48">
        <v>12252.97</v>
      </c>
      <c r="E10531" s="47">
        <v>12252.97</v>
      </c>
    </row>
    <row r="10532" spans="1:5" ht="33.75" x14ac:dyDescent="0.25">
      <c r="A10532" s="36">
        <v>39561</v>
      </c>
      <c r="B10532" s="34" t="s">
        <v>7732</v>
      </c>
      <c r="C10532" s="23" t="s">
        <v>28</v>
      </c>
      <c r="D10532" s="48">
        <v>12818.17</v>
      </c>
      <c r="E10532" s="47">
        <v>12818.17</v>
      </c>
    </row>
    <row r="10533" spans="1:5" ht="33.75" x14ac:dyDescent="0.25">
      <c r="A10533" s="36">
        <v>43195</v>
      </c>
      <c r="B10533" s="34" t="s">
        <v>7733</v>
      </c>
      <c r="C10533" s="23" t="s">
        <v>28</v>
      </c>
      <c r="D10533" s="48">
        <v>5562.28</v>
      </c>
      <c r="E10533" s="47">
        <v>5562.28</v>
      </c>
    </row>
    <row r="10534" spans="1:5" ht="33.75" x14ac:dyDescent="0.25">
      <c r="A10534" s="36">
        <v>43196</v>
      </c>
      <c r="B10534" s="34" t="s">
        <v>7734</v>
      </c>
      <c r="C10534" s="23" t="s">
        <v>28</v>
      </c>
      <c r="D10534" s="48">
        <v>6893.65</v>
      </c>
      <c r="E10534" s="47">
        <v>6893.65</v>
      </c>
    </row>
    <row r="10535" spans="1:5" ht="33.75" x14ac:dyDescent="0.25">
      <c r="A10535" s="36">
        <v>43198</v>
      </c>
      <c r="B10535" s="34" t="s">
        <v>7735</v>
      </c>
      <c r="C10535" s="23" t="s">
        <v>28</v>
      </c>
      <c r="D10535" s="48">
        <v>10243.799999999999</v>
      </c>
      <c r="E10535" s="47">
        <v>10243.799999999999</v>
      </c>
    </row>
    <row r="10536" spans="1:5" ht="33.75" x14ac:dyDescent="0.25">
      <c r="A10536" s="36">
        <v>43199</v>
      </c>
      <c r="B10536" s="34" t="s">
        <v>7736</v>
      </c>
      <c r="C10536" s="23" t="s">
        <v>28</v>
      </c>
      <c r="D10536" s="48">
        <v>10619.17</v>
      </c>
      <c r="E10536" s="47">
        <v>10619.17</v>
      </c>
    </row>
    <row r="10537" spans="1:5" ht="33.75" x14ac:dyDescent="0.25">
      <c r="A10537" s="36">
        <v>43200</v>
      </c>
      <c r="B10537" s="34" t="s">
        <v>7737</v>
      </c>
      <c r="C10537" s="23" t="s">
        <v>28</v>
      </c>
      <c r="D10537" s="48">
        <v>12186.27</v>
      </c>
      <c r="E10537" s="47">
        <v>12186.27</v>
      </c>
    </row>
    <row r="10538" spans="1:5" ht="33.75" x14ac:dyDescent="0.25">
      <c r="A10538" s="36">
        <v>43190</v>
      </c>
      <c r="B10538" s="34" t="s">
        <v>7738</v>
      </c>
      <c r="C10538" s="23" t="s">
        <v>28</v>
      </c>
      <c r="D10538" s="48">
        <v>1891.62</v>
      </c>
      <c r="E10538" s="47">
        <v>1891.62</v>
      </c>
    </row>
    <row r="10539" spans="1:5" ht="33.75" x14ac:dyDescent="0.25">
      <c r="A10539" s="36">
        <v>39555</v>
      </c>
      <c r="B10539" s="34" t="s">
        <v>7739</v>
      </c>
      <c r="C10539" s="23" t="s">
        <v>28</v>
      </c>
      <c r="D10539" s="48">
        <v>2046.25</v>
      </c>
      <c r="E10539" s="47">
        <v>2046.25</v>
      </c>
    </row>
    <row r="10540" spans="1:5" ht="33.75" x14ac:dyDescent="0.25">
      <c r="A10540" s="36">
        <v>43191</v>
      </c>
      <c r="B10540" s="34" t="s">
        <v>7740</v>
      </c>
      <c r="C10540" s="23" t="s">
        <v>28</v>
      </c>
      <c r="D10540" s="48">
        <v>2721.79</v>
      </c>
      <c r="E10540" s="47">
        <v>2721.79</v>
      </c>
    </row>
    <row r="10541" spans="1:5" ht="33.75" x14ac:dyDescent="0.25">
      <c r="A10541" s="36">
        <v>39548</v>
      </c>
      <c r="B10541" s="34" t="s">
        <v>7741</v>
      </c>
      <c r="C10541" s="23" t="s">
        <v>28</v>
      </c>
      <c r="D10541" s="48">
        <v>3035.22</v>
      </c>
      <c r="E10541" s="47">
        <v>3035.22</v>
      </c>
    </row>
    <row r="10542" spans="1:5" ht="33.75" x14ac:dyDescent="0.25">
      <c r="A10542" s="36">
        <v>43192</v>
      </c>
      <c r="B10542" s="34" t="s">
        <v>7742</v>
      </c>
      <c r="C10542" s="23" t="s">
        <v>28</v>
      </c>
      <c r="D10542" s="48">
        <v>3565.3</v>
      </c>
      <c r="E10542" s="47">
        <v>3565.3</v>
      </c>
    </row>
    <row r="10543" spans="1:5" ht="33.75" x14ac:dyDescent="0.25">
      <c r="A10543" s="36">
        <v>39554</v>
      </c>
      <c r="B10543" s="34" t="s">
        <v>7743</v>
      </c>
      <c r="C10543" s="23" t="s">
        <v>28</v>
      </c>
      <c r="D10543" s="48">
        <v>4013.62</v>
      </c>
      <c r="E10543" s="47">
        <v>4013.62</v>
      </c>
    </row>
    <row r="10544" spans="1:5" ht="33.75" x14ac:dyDescent="0.25">
      <c r="A10544" s="36">
        <v>43194</v>
      </c>
      <c r="B10544" s="34" t="s">
        <v>7744</v>
      </c>
      <c r="C10544" s="23" t="s">
        <v>28</v>
      </c>
      <c r="D10544" s="48">
        <v>1620.5</v>
      </c>
      <c r="E10544" s="47">
        <v>1620.5</v>
      </c>
    </row>
    <row r="10545" spans="1:5" ht="33.75" x14ac:dyDescent="0.25">
      <c r="A10545" s="36">
        <v>39551</v>
      </c>
      <c r="B10545" s="34" t="s">
        <v>7745</v>
      </c>
      <c r="C10545" s="23" t="s">
        <v>28</v>
      </c>
      <c r="D10545" s="48">
        <v>1784.34</v>
      </c>
      <c r="E10545" s="47">
        <v>1784.34</v>
      </c>
    </row>
    <row r="10546" spans="1:5" ht="33.75" x14ac:dyDescent="0.25">
      <c r="A10546" s="36">
        <v>43185</v>
      </c>
      <c r="B10546" s="34" t="s">
        <v>7746</v>
      </c>
      <c r="C10546" s="23" t="s">
        <v>28</v>
      </c>
      <c r="D10546" s="48">
        <v>5070.7700000000004</v>
      </c>
      <c r="E10546" s="47">
        <v>5070.7700000000004</v>
      </c>
    </row>
    <row r="10547" spans="1:5" ht="33.75" x14ac:dyDescent="0.25">
      <c r="A10547" s="36">
        <v>43186</v>
      </c>
      <c r="B10547" s="34" t="s">
        <v>7747</v>
      </c>
      <c r="C10547" s="23" t="s">
        <v>28</v>
      </c>
      <c r="D10547" s="48">
        <v>5348.64</v>
      </c>
      <c r="E10547" s="47">
        <v>5348.64</v>
      </c>
    </row>
    <row r="10548" spans="1:5" ht="33.75" x14ac:dyDescent="0.25">
      <c r="A10548" s="36">
        <v>43187</v>
      </c>
      <c r="B10548" s="34" t="s">
        <v>7748</v>
      </c>
      <c r="C10548" s="23" t="s">
        <v>28</v>
      </c>
      <c r="D10548" s="48">
        <v>7097.7</v>
      </c>
      <c r="E10548" s="47">
        <v>7097.7</v>
      </c>
    </row>
    <row r="10549" spans="1:5" ht="33.75" x14ac:dyDescent="0.25">
      <c r="A10549" s="36">
        <v>43188</v>
      </c>
      <c r="B10549" s="34" t="s">
        <v>7749</v>
      </c>
      <c r="C10549" s="23" t="s">
        <v>28</v>
      </c>
      <c r="D10549" s="48">
        <v>8599.81</v>
      </c>
      <c r="E10549" s="47">
        <v>8599.81</v>
      </c>
    </row>
    <row r="10550" spans="1:5" ht="33.75" x14ac:dyDescent="0.25">
      <c r="A10550" s="36">
        <v>43189</v>
      </c>
      <c r="B10550" s="34" t="s">
        <v>7750</v>
      </c>
      <c r="C10550" s="23" t="s">
        <v>28</v>
      </c>
      <c r="D10550" s="48">
        <v>9673.35</v>
      </c>
      <c r="E10550" s="47">
        <v>9673.35</v>
      </c>
    </row>
    <row r="10551" spans="1:5" x14ac:dyDescent="0.25">
      <c r="A10551" s="36">
        <v>39577</v>
      </c>
      <c r="B10551" s="34" t="s">
        <v>7751</v>
      </c>
      <c r="C10551" s="23" t="s">
        <v>28</v>
      </c>
      <c r="D10551" s="48">
        <v>23859.82</v>
      </c>
      <c r="E10551" s="47">
        <v>23859.82</v>
      </c>
    </row>
    <row r="10552" spans="1:5" x14ac:dyDescent="0.25">
      <c r="A10552" s="36">
        <v>39578</v>
      </c>
      <c r="B10552" s="34" t="s">
        <v>7752</v>
      </c>
      <c r="C10552" s="23" t="s">
        <v>28</v>
      </c>
      <c r="D10552" s="48">
        <v>30791.57</v>
      </c>
      <c r="E10552" s="47">
        <v>30791.57</v>
      </c>
    </row>
    <row r="10553" spans="1:5" x14ac:dyDescent="0.25">
      <c r="A10553" s="36">
        <v>39579</v>
      </c>
      <c r="B10553" s="34" t="s">
        <v>7753</v>
      </c>
      <c r="C10553" s="23" t="s">
        <v>28</v>
      </c>
      <c r="D10553" s="48">
        <v>44799.33</v>
      </c>
      <c r="E10553" s="47">
        <v>44799.33</v>
      </c>
    </row>
    <row r="10554" spans="1:5" ht="33.75" x14ac:dyDescent="0.25">
      <c r="A10554" s="36">
        <v>39826</v>
      </c>
      <c r="B10554" s="34" t="s">
        <v>7754</v>
      </c>
      <c r="C10554" s="23" t="s">
        <v>28</v>
      </c>
      <c r="D10554" s="48">
        <v>5502.17</v>
      </c>
      <c r="E10554" s="47">
        <v>5502.17</v>
      </c>
    </row>
    <row r="10555" spans="1:5" x14ac:dyDescent="0.25">
      <c r="A10555" s="36">
        <v>346</v>
      </c>
      <c r="B10555" s="34" t="s">
        <v>7755</v>
      </c>
      <c r="C10555" s="23" t="s">
        <v>87</v>
      </c>
      <c r="D10555" s="48">
        <v>19.68</v>
      </c>
      <c r="E10555" s="47">
        <v>19.68</v>
      </c>
    </row>
    <row r="10556" spans="1:5" ht="22.5" x14ac:dyDescent="0.25">
      <c r="A10556" s="36">
        <v>3312</v>
      </c>
      <c r="B10556" s="34" t="s">
        <v>7756</v>
      </c>
      <c r="C10556" s="23" t="s">
        <v>87</v>
      </c>
      <c r="D10556" s="48">
        <v>17.43</v>
      </c>
      <c r="E10556" s="47">
        <v>17.43</v>
      </c>
    </row>
    <row r="10557" spans="1:5" x14ac:dyDescent="0.25">
      <c r="A10557" s="36">
        <v>339</v>
      </c>
      <c r="B10557" s="34" t="s">
        <v>7757</v>
      </c>
      <c r="C10557" s="23" t="s">
        <v>25</v>
      </c>
      <c r="D10557" s="48">
        <v>1.01</v>
      </c>
      <c r="E10557" s="47">
        <v>1.01</v>
      </c>
    </row>
    <row r="10558" spans="1:5" x14ac:dyDescent="0.25">
      <c r="A10558" s="36">
        <v>340</v>
      </c>
      <c r="B10558" s="34" t="s">
        <v>7758</v>
      </c>
      <c r="C10558" s="23" t="s">
        <v>25</v>
      </c>
      <c r="D10558" s="48">
        <v>0.91</v>
      </c>
      <c r="E10558" s="47">
        <v>0.91</v>
      </c>
    </row>
    <row r="10559" spans="1:5" ht="22.5" x14ac:dyDescent="0.25">
      <c r="A10559" s="36">
        <v>43130</v>
      </c>
      <c r="B10559" s="34" t="s">
        <v>7759</v>
      </c>
      <c r="C10559" s="23" t="s">
        <v>87</v>
      </c>
      <c r="D10559" s="48">
        <v>16.62</v>
      </c>
      <c r="E10559" s="47">
        <v>16.62</v>
      </c>
    </row>
    <row r="10560" spans="1:5" x14ac:dyDescent="0.25">
      <c r="A10560" s="36">
        <v>344</v>
      </c>
      <c r="B10560" s="34" t="s">
        <v>7760</v>
      </c>
      <c r="C10560" s="23" t="s">
        <v>87</v>
      </c>
      <c r="D10560" s="48">
        <v>21.85</v>
      </c>
      <c r="E10560" s="47">
        <v>21.85</v>
      </c>
    </row>
    <row r="10561" spans="1:5" x14ac:dyDescent="0.25">
      <c r="A10561" s="36">
        <v>345</v>
      </c>
      <c r="B10561" s="34" t="s">
        <v>7761</v>
      </c>
      <c r="C10561" s="23" t="s">
        <v>87</v>
      </c>
      <c r="D10561" s="48">
        <v>23.7</v>
      </c>
      <c r="E10561" s="47">
        <v>23.7</v>
      </c>
    </row>
    <row r="10562" spans="1:5" ht="33.75" x14ac:dyDescent="0.25">
      <c r="A10562" s="36">
        <v>43131</v>
      </c>
      <c r="B10562" s="34" t="s">
        <v>7762</v>
      </c>
      <c r="C10562" s="23" t="s">
        <v>87</v>
      </c>
      <c r="D10562" s="48">
        <v>19.3</v>
      </c>
      <c r="E10562" s="47">
        <v>19.3</v>
      </c>
    </row>
    <row r="10563" spans="1:5" ht="22.5" x14ac:dyDescent="0.25">
      <c r="A10563" s="36">
        <v>3313</v>
      </c>
      <c r="B10563" s="34" t="s">
        <v>7763</v>
      </c>
      <c r="C10563" s="23" t="s">
        <v>87</v>
      </c>
      <c r="D10563" s="48">
        <v>22.44</v>
      </c>
      <c r="E10563" s="47">
        <v>22.44</v>
      </c>
    </row>
    <row r="10564" spans="1:5" ht="22.5" x14ac:dyDescent="0.25">
      <c r="A10564" s="36">
        <v>43132</v>
      </c>
      <c r="B10564" s="34" t="s">
        <v>7764</v>
      </c>
      <c r="C10564" s="23" t="s">
        <v>87</v>
      </c>
      <c r="D10564" s="48">
        <v>16.62</v>
      </c>
      <c r="E10564" s="47">
        <v>16.62</v>
      </c>
    </row>
    <row r="10565" spans="1:5" x14ac:dyDescent="0.25">
      <c r="A10565" s="36">
        <v>45245</v>
      </c>
      <c r="B10565" s="34" t="s">
        <v>13029</v>
      </c>
      <c r="C10565" s="23" t="s">
        <v>28</v>
      </c>
      <c r="D10565" s="48">
        <v>35.65</v>
      </c>
      <c r="E10565" s="47">
        <v>35.65</v>
      </c>
    </row>
    <row r="10566" spans="1:5" ht="22.5" x14ac:dyDescent="0.25">
      <c r="A10566" s="36">
        <v>366</v>
      </c>
      <c r="B10566" s="34" t="s">
        <v>7765</v>
      </c>
      <c r="C10566" s="23" t="s">
        <v>29</v>
      </c>
      <c r="D10566" s="48">
        <v>139</v>
      </c>
      <c r="E10566" s="47">
        <v>139</v>
      </c>
    </row>
    <row r="10567" spans="1:5" ht="22.5" x14ac:dyDescent="0.25">
      <c r="A10567" s="36">
        <v>367</v>
      </c>
      <c r="B10567" s="34" t="s">
        <v>7766</v>
      </c>
      <c r="C10567" s="23" t="s">
        <v>29</v>
      </c>
      <c r="D10567" s="48">
        <v>140.81</v>
      </c>
      <c r="E10567" s="47">
        <v>140.81</v>
      </c>
    </row>
    <row r="10568" spans="1:5" ht="22.5" x14ac:dyDescent="0.25">
      <c r="A10568" s="36">
        <v>370</v>
      </c>
      <c r="B10568" s="34" t="s">
        <v>7767</v>
      </c>
      <c r="C10568" s="23" t="s">
        <v>29</v>
      </c>
      <c r="D10568" s="48">
        <v>139</v>
      </c>
      <c r="E10568" s="47">
        <v>139</v>
      </c>
    </row>
    <row r="10569" spans="1:5" ht="22.5" x14ac:dyDescent="0.25">
      <c r="A10569" s="36">
        <v>368</v>
      </c>
      <c r="B10569" s="34" t="s">
        <v>7768</v>
      </c>
      <c r="C10569" s="23" t="s">
        <v>29</v>
      </c>
      <c r="D10569" s="48">
        <v>69.5</v>
      </c>
      <c r="E10569" s="47">
        <v>69.5</v>
      </c>
    </row>
    <row r="10570" spans="1:5" ht="22.5" x14ac:dyDescent="0.25">
      <c r="A10570" s="36">
        <v>11075</v>
      </c>
      <c r="B10570" s="34" t="s">
        <v>7769</v>
      </c>
      <c r="C10570" s="23" t="s">
        <v>29</v>
      </c>
      <c r="D10570" s="48">
        <v>1595.29</v>
      </c>
      <c r="E10570" s="47">
        <v>1595.29</v>
      </c>
    </row>
    <row r="10571" spans="1:5" x14ac:dyDescent="0.25">
      <c r="A10571" s="36">
        <v>1381</v>
      </c>
      <c r="B10571" s="34" t="s">
        <v>7770</v>
      </c>
      <c r="C10571" s="23" t="s">
        <v>87</v>
      </c>
      <c r="D10571" s="48">
        <v>1</v>
      </c>
      <c r="E10571" s="47">
        <v>1</v>
      </c>
    </row>
    <row r="10572" spans="1:5" x14ac:dyDescent="0.25">
      <c r="A10572" s="36">
        <v>34353</v>
      </c>
      <c r="B10572" s="34" t="s">
        <v>7771</v>
      </c>
      <c r="C10572" s="23" t="s">
        <v>87</v>
      </c>
      <c r="D10572" s="48">
        <v>1.86</v>
      </c>
      <c r="E10572" s="47">
        <v>1.86</v>
      </c>
    </row>
    <row r="10573" spans="1:5" x14ac:dyDescent="0.25">
      <c r="A10573" s="36">
        <v>37595</v>
      </c>
      <c r="B10573" s="34" t="s">
        <v>7772</v>
      </c>
      <c r="C10573" s="23" t="s">
        <v>87</v>
      </c>
      <c r="D10573" s="48">
        <v>3.07</v>
      </c>
      <c r="E10573" s="47">
        <v>3.07</v>
      </c>
    </row>
    <row r="10574" spans="1:5" x14ac:dyDescent="0.25">
      <c r="A10574" s="36">
        <v>37596</v>
      </c>
      <c r="B10574" s="34" t="s">
        <v>7773</v>
      </c>
      <c r="C10574" s="23" t="s">
        <v>87</v>
      </c>
      <c r="D10574" s="48">
        <v>3.52</v>
      </c>
      <c r="E10574" s="47">
        <v>3.52</v>
      </c>
    </row>
    <row r="10575" spans="1:5" ht="22.5" x14ac:dyDescent="0.25">
      <c r="A10575" s="36">
        <v>371</v>
      </c>
      <c r="B10575" s="34" t="s">
        <v>7774</v>
      </c>
      <c r="C10575" s="23" t="s">
        <v>87</v>
      </c>
      <c r="D10575" s="48">
        <v>1.0900000000000001</v>
      </c>
      <c r="E10575" s="47">
        <v>1.0900000000000001</v>
      </c>
    </row>
    <row r="10576" spans="1:5" x14ac:dyDescent="0.25">
      <c r="A10576" s="36">
        <v>37553</v>
      </c>
      <c r="B10576" s="34" t="s">
        <v>7775</v>
      </c>
      <c r="C10576" s="23" t="s">
        <v>87</v>
      </c>
      <c r="D10576" s="48">
        <v>2.04</v>
      </c>
      <c r="E10576" s="47">
        <v>2.04</v>
      </c>
    </row>
    <row r="10577" spans="1:5" x14ac:dyDescent="0.25">
      <c r="A10577" s="36">
        <v>37552</v>
      </c>
      <c r="B10577" s="34" t="s">
        <v>7776</v>
      </c>
      <c r="C10577" s="23" t="s">
        <v>87</v>
      </c>
      <c r="D10577" s="48">
        <v>3.28</v>
      </c>
      <c r="E10577" s="47">
        <v>3.28</v>
      </c>
    </row>
    <row r="10578" spans="1:5" x14ac:dyDescent="0.25">
      <c r="A10578" s="36">
        <v>36880</v>
      </c>
      <c r="B10578" s="34" t="s">
        <v>7777</v>
      </c>
      <c r="C10578" s="23" t="s">
        <v>87</v>
      </c>
      <c r="D10578" s="48">
        <v>3.33</v>
      </c>
      <c r="E10578" s="47">
        <v>3.33</v>
      </c>
    </row>
    <row r="10579" spans="1:5" x14ac:dyDescent="0.25">
      <c r="A10579" s="36">
        <v>34355</v>
      </c>
      <c r="B10579" s="34" t="s">
        <v>7778</v>
      </c>
      <c r="C10579" s="23" t="s">
        <v>87</v>
      </c>
      <c r="D10579" s="48">
        <v>2.87</v>
      </c>
      <c r="E10579" s="47">
        <v>2.87</v>
      </c>
    </row>
    <row r="10580" spans="1:5" x14ac:dyDescent="0.25">
      <c r="A10580" s="36">
        <v>130</v>
      </c>
      <c r="B10580" s="34" t="s">
        <v>7779</v>
      </c>
      <c r="C10580" s="23" t="s">
        <v>87</v>
      </c>
      <c r="D10580" s="48">
        <v>4.5</v>
      </c>
      <c r="E10580" s="47">
        <v>4.5</v>
      </c>
    </row>
    <row r="10581" spans="1:5" ht="22.5" x14ac:dyDescent="0.25">
      <c r="A10581" s="36">
        <v>135</v>
      </c>
      <c r="B10581" s="34" t="s">
        <v>7780</v>
      </c>
      <c r="C10581" s="23" t="s">
        <v>87</v>
      </c>
      <c r="D10581" s="48">
        <v>3.62</v>
      </c>
      <c r="E10581" s="47">
        <v>3.62</v>
      </c>
    </row>
    <row r="10582" spans="1:5" x14ac:dyDescent="0.25">
      <c r="A10582" s="36">
        <v>36886</v>
      </c>
      <c r="B10582" s="34" t="s">
        <v>7781</v>
      </c>
      <c r="C10582" s="23" t="s">
        <v>87</v>
      </c>
      <c r="D10582" s="48">
        <v>1.03</v>
      </c>
      <c r="E10582" s="47">
        <v>1.03</v>
      </c>
    </row>
    <row r="10583" spans="1:5" ht="33.75" x14ac:dyDescent="0.25">
      <c r="A10583" s="36">
        <v>38546</v>
      </c>
      <c r="B10583" s="34" t="s">
        <v>7782</v>
      </c>
      <c r="C10583" s="23" t="s">
        <v>29</v>
      </c>
      <c r="D10583" s="48">
        <v>567.39</v>
      </c>
      <c r="E10583" s="47">
        <v>567.39</v>
      </c>
    </row>
    <row r="10584" spans="1:5" x14ac:dyDescent="0.25">
      <c r="A10584" s="36">
        <v>34549</v>
      </c>
      <c r="B10584" s="34" t="s">
        <v>7783</v>
      </c>
      <c r="C10584" s="23" t="s">
        <v>29</v>
      </c>
      <c r="D10584" s="48"/>
      <c r="E10584" s="47"/>
    </row>
    <row r="10585" spans="1:5" ht="22.5" x14ac:dyDescent="0.25">
      <c r="A10585" s="36">
        <v>6081</v>
      </c>
      <c r="B10585" s="34" t="s">
        <v>7784</v>
      </c>
      <c r="C10585" s="23" t="s">
        <v>29</v>
      </c>
      <c r="D10585" s="48"/>
      <c r="E10585" s="47"/>
    </row>
    <row r="10586" spans="1:5" ht="22.5" x14ac:dyDescent="0.25">
      <c r="A10586" s="36">
        <v>6077</v>
      </c>
      <c r="B10586" s="34" t="s">
        <v>7785</v>
      </c>
      <c r="C10586" s="23" t="s">
        <v>29</v>
      </c>
      <c r="D10586" s="48"/>
      <c r="E10586" s="47"/>
    </row>
    <row r="10587" spans="1:5" ht="22.5" x14ac:dyDescent="0.25">
      <c r="A10587" s="36">
        <v>6079</v>
      </c>
      <c r="B10587" s="34" t="s">
        <v>7786</v>
      </c>
      <c r="C10587" s="23" t="s">
        <v>29</v>
      </c>
      <c r="D10587" s="48"/>
      <c r="E10587" s="47"/>
    </row>
    <row r="10588" spans="1:5" ht="22.5" x14ac:dyDescent="0.25">
      <c r="A10588" s="36">
        <v>1091</v>
      </c>
      <c r="B10588" s="34" t="s">
        <v>7787</v>
      </c>
      <c r="C10588" s="23" t="s">
        <v>28</v>
      </c>
      <c r="D10588" s="48"/>
      <c r="E10588" s="47"/>
    </row>
    <row r="10589" spans="1:5" ht="22.5" x14ac:dyDescent="0.25">
      <c r="A10589" s="36">
        <v>1094</v>
      </c>
      <c r="B10589" s="34" t="s">
        <v>7788</v>
      </c>
      <c r="C10589" s="23" t="s">
        <v>28</v>
      </c>
      <c r="D10589" s="48"/>
      <c r="E10589" s="47"/>
    </row>
    <row r="10590" spans="1:5" ht="22.5" x14ac:dyDescent="0.25">
      <c r="A10590" s="36">
        <v>1095</v>
      </c>
      <c r="B10590" s="34" t="s">
        <v>7789</v>
      </c>
      <c r="C10590" s="23" t="s">
        <v>28</v>
      </c>
      <c r="D10590" s="48"/>
      <c r="E10590" s="47"/>
    </row>
    <row r="10591" spans="1:5" ht="22.5" x14ac:dyDescent="0.25">
      <c r="A10591" s="36">
        <v>1092</v>
      </c>
      <c r="B10591" s="34" t="s">
        <v>7790</v>
      </c>
      <c r="C10591" s="23" t="s">
        <v>28</v>
      </c>
      <c r="D10591" s="48"/>
      <c r="E10591" s="47"/>
    </row>
    <row r="10592" spans="1:5" ht="22.5" x14ac:dyDescent="0.25">
      <c r="A10592" s="36">
        <v>1093</v>
      </c>
      <c r="B10592" s="34" t="s">
        <v>7791</v>
      </c>
      <c r="C10592" s="23" t="s">
        <v>28</v>
      </c>
      <c r="D10592" s="48"/>
      <c r="E10592" s="47"/>
    </row>
    <row r="10593" spans="1:5" ht="22.5" x14ac:dyDescent="0.25">
      <c r="A10593" s="36">
        <v>1090</v>
      </c>
      <c r="B10593" s="34" t="s">
        <v>7792</v>
      </c>
      <c r="C10593" s="23" t="s">
        <v>28</v>
      </c>
      <c r="D10593" s="48"/>
      <c r="E10593" s="47"/>
    </row>
    <row r="10594" spans="1:5" ht="22.5" x14ac:dyDescent="0.25">
      <c r="A10594" s="36">
        <v>1096</v>
      </c>
      <c r="B10594" s="34" t="s">
        <v>7793</v>
      </c>
      <c r="C10594" s="23" t="s">
        <v>28</v>
      </c>
      <c r="D10594" s="48"/>
      <c r="E10594" s="47"/>
    </row>
    <row r="10595" spans="1:5" ht="22.5" x14ac:dyDescent="0.25">
      <c r="A10595" s="36">
        <v>1097</v>
      </c>
      <c r="B10595" s="34" t="s">
        <v>7794</v>
      </c>
      <c r="C10595" s="23" t="s">
        <v>28</v>
      </c>
      <c r="D10595" s="48"/>
      <c r="E10595" s="47"/>
    </row>
    <row r="10596" spans="1:5" x14ac:dyDescent="0.25">
      <c r="A10596" s="36">
        <v>378</v>
      </c>
      <c r="B10596" s="34" t="s">
        <v>7795</v>
      </c>
      <c r="C10596" s="23" t="s">
        <v>13</v>
      </c>
      <c r="D10596" s="48">
        <v>20.87</v>
      </c>
      <c r="E10596" s="47">
        <v>22.53</v>
      </c>
    </row>
    <row r="10597" spans="1:5" x14ac:dyDescent="0.25">
      <c r="A10597" s="36">
        <v>40911</v>
      </c>
      <c r="B10597" s="34" t="s">
        <v>7796</v>
      </c>
      <c r="C10597" s="23" t="s">
        <v>12</v>
      </c>
      <c r="D10597" s="48">
        <v>3652.11</v>
      </c>
      <c r="E10597" s="47">
        <v>3942.47</v>
      </c>
    </row>
    <row r="10598" spans="1:5" x14ac:dyDescent="0.25">
      <c r="A10598" s="36">
        <v>33939</v>
      </c>
      <c r="B10598" s="34" t="s">
        <v>7797</v>
      </c>
      <c r="C10598" s="23" t="s">
        <v>13</v>
      </c>
      <c r="D10598" s="48">
        <v>122.22</v>
      </c>
      <c r="E10598" s="47">
        <v>131.93</v>
      </c>
    </row>
    <row r="10599" spans="1:5" x14ac:dyDescent="0.25">
      <c r="A10599" s="36">
        <v>40815</v>
      </c>
      <c r="B10599" s="34" t="s">
        <v>7798</v>
      </c>
      <c r="C10599" s="23" t="s">
        <v>12</v>
      </c>
      <c r="D10599" s="48">
        <v>21381.34</v>
      </c>
      <c r="E10599" s="47">
        <v>23081.3</v>
      </c>
    </row>
    <row r="10600" spans="1:5" x14ac:dyDescent="0.25">
      <c r="A10600" s="36">
        <v>33952</v>
      </c>
      <c r="B10600" s="34" t="s">
        <v>7799</v>
      </c>
      <c r="C10600" s="23" t="s">
        <v>13</v>
      </c>
      <c r="D10600" s="48">
        <v>129.47</v>
      </c>
      <c r="E10600" s="47">
        <v>139.76</v>
      </c>
    </row>
    <row r="10601" spans="1:5" x14ac:dyDescent="0.25">
      <c r="A10601" s="36">
        <v>40816</v>
      </c>
      <c r="B10601" s="34" t="s">
        <v>7800</v>
      </c>
      <c r="C10601" s="23" t="s">
        <v>12</v>
      </c>
      <c r="D10601" s="48">
        <v>22651.47</v>
      </c>
      <c r="E10601" s="47">
        <v>24452.41</v>
      </c>
    </row>
    <row r="10602" spans="1:5" x14ac:dyDescent="0.25">
      <c r="A10602" s="36">
        <v>33953</v>
      </c>
      <c r="B10602" s="34" t="s">
        <v>7801</v>
      </c>
      <c r="C10602" s="23" t="s">
        <v>13</v>
      </c>
      <c r="D10602" s="48">
        <v>135.69999999999999</v>
      </c>
      <c r="E10602" s="47">
        <v>146.47999999999999</v>
      </c>
    </row>
    <row r="10603" spans="1:5" x14ac:dyDescent="0.25">
      <c r="A10603" s="36">
        <v>40817</v>
      </c>
      <c r="B10603" s="34" t="s">
        <v>7802</v>
      </c>
      <c r="C10603" s="23" t="s">
        <v>12</v>
      </c>
      <c r="D10603" s="48">
        <v>23739.48</v>
      </c>
      <c r="E10603" s="47">
        <v>25626.93</v>
      </c>
    </row>
    <row r="10604" spans="1:5" ht="22.5" x14ac:dyDescent="0.25">
      <c r="A10604" s="36">
        <v>13348</v>
      </c>
      <c r="B10604" s="34" t="s">
        <v>7803</v>
      </c>
      <c r="C10604" s="23" t="s">
        <v>28</v>
      </c>
      <c r="D10604" s="48"/>
      <c r="E10604" s="47"/>
    </row>
    <row r="10605" spans="1:5" x14ac:dyDescent="0.25">
      <c r="A10605" s="36">
        <v>39212</v>
      </c>
      <c r="B10605" s="34" t="s">
        <v>7804</v>
      </c>
      <c r="C10605" s="23" t="s">
        <v>28</v>
      </c>
      <c r="D10605" s="48">
        <v>2.0499999999999998</v>
      </c>
      <c r="E10605" s="47">
        <v>2.0499999999999998</v>
      </c>
    </row>
    <row r="10606" spans="1:5" x14ac:dyDescent="0.25">
      <c r="A10606" s="36">
        <v>39211</v>
      </c>
      <c r="B10606" s="34" t="s">
        <v>7805</v>
      </c>
      <c r="C10606" s="23" t="s">
        <v>28</v>
      </c>
      <c r="D10606" s="48">
        <v>1.84</v>
      </c>
      <c r="E10606" s="47">
        <v>1.84</v>
      </c>
    </row>
    <row r="10607" spans="1:5" x14ac:dyDescent="0.25">
      <c r="A10607" s="36">
        <v>39210</v>
      </c>
      <c r="B10607" s="34" t="s">
        <v>7806</v>
      </c>
      <c r="C10607" s="23" t="s">
        <v>28</v>
      </c>
      <c r="D10607" s="48">
        <v>1.03</v>
      </c>
      <c r="E10607" s="47">
        <v>1.03</v>
      </c>
    </row>
    <row r="10608" spans="1:5" x14ac:dyDescent="0.25">
      <c r="A10608" s="36">
        <v>39208</v>
      </c>
      <c r="B10608" s="34" t="s">
        <v>7807</v>
      </c>
      <c r="C10608" s="23" t="s">
        <v>28</v>
      </c>
      <c r="D10608" s="48">
        <v>0.56000000000000005</v>
      </c>
      <c r="E10608" s="47">
        <v>0.56000000000000005</v>
      </c>
    </row>
    <row r="10609" spans="1:5" x14ac:dyDescent="0.25">
      <c r="A10609" s="36">
        <v>39214</v>
      </c>
      <c r="B10609" s="34" t="s">
        <v>7808</v>
      </c>
      <c r="C10609" s="23" t="s">
        <v>28</v>
      </c>
      <c r="D10609" s="48">
        <v>3.8</v>
      </c>
      <c r="E10609" s="47">
        <v>3.8</v>
      </c>
    </row>
    <row r="10610" spans="1:5" x14ac:dyDescent="0.25">
      <c r="A10610" s="36">
        <v>39213</v>
      </c>
      <c r="B10610" s="34" t="s">
        <v>7809</v>
      </c>
      <c r="C10610" s="23" t="s">
        <v>28</v>
      </c>
      <c r="D10610" s="48">
        <v>2.69</v>
      </c>
      <c r="E10610" s="47">
        <v>2.69</v>
      </c>
    </row>
    <row r="10611" spans="1:5" x14ac:dyDescent="0.25">
      <c r="A10611" s="36">
        <v>39215</v>
      </c>
      <c r="B10611" s="34" t="s">
        <v>7810</v>
      </c>
      <c r="C10611" s="23" t="s">
        <v>28</v>
      </c>
      <c r="D10611" s="48">
        <v>6.93</v>
      </c>
      <c r="E10611" s="47">
        <v>6.93</v>
      </c>
    </row>
    <row r="10612" spans="1:5" x14ac:dyDescent="0.25">
      <c r="A10612" s="36">
        <v>39209</v>
      </c>
      <c r="B10612" s="34" t="s">
        <v>7811</v>
      </c>
      <c r="C10612" s="23" t="s">
        <v>28</v>
      </c>
      <c r="D10612" s="48">
        <v>0.66</v>
      </c>
      <c r="E10612" s="47">
        <v>0.66</v>
      </c>
    </row>
    <row r="10613" spans="1:5" x14ac:dyDescent="0.25">
      <c r="A10613" s="36">
        <v>39207</v>
      </c>
      <c r="B10613" s="34" t="s">
        <v>7812</v>
      </c>
      <c r="C10613" s="23" t="s">
        <v>28</v>
      </c>
      <c r="D10613" s="48">
        <v>1.03</v>
      </c>
      <c r="E10613" s="47">
        <v>1.03</v>
      </c>
    </row>
    <row r="10614" spans="1:5" x14ac:dyDescent="0.25">
      <c r="A10614" s="36">
        <v>39216</v>
      </c>
      <c r="B10614" s="34" t="s">
        <v>7813</v>
      </c>
      <c r="C10614" s="23" t="s">
        <v>28</v>
      </c>
      <c r="D10614" s="48">
        <v>9.67</v>
      </c>
      <c r="E10614" s="47">
        <v>9.67</v>
      </c>
    </row>
    <row r="10615" spans="1:5" ht="33.75" x14ac:dyDescent="0.25">
      <c r="A10615" s="36">
        <v>11267</v>
      </c>
      <c r="B10615" s="34" t="s">
        <v>7814</v>
      </c>
      <c r="C10615" s="23" t="s">
        <v>28</v>
      </c>
      <c r="D10615" s="48"/>
      <c r="E10615" s="47"/>
    </row>
    <row r="10616" spans="1:5" ht="22.5" x14ac:dyDescent="0.25">
      <c r="A10616" s="36">
        <v>379</v>
      </c>
      <c r="B10616" s="34" t="s">
        <v>7815</v>
      </c>
      <c r="C10616" s="23" t="s">
        <v>28</v>
      </c>
      <c r="D10616" s="48"/>
      <c r="E10616" s="47"/>
    </row>
    <row r="10617" spans="1:5" ht="22.5" x14ac:dyDescent="0.25">
      <c r="A10617" s="36">
        <v>510</v>
      </c>
      <c r="B10617" s="34" t="s">
        <v>7816</v>
      </c>
      <c r="C10617" s="23" t="s">
        <v>87</v>
      </c>
      <c r="D10617" s="48">
        <v>14</v>
      </c>
      <c r="E10617" s="47">
        <v>14</v>
      </c>
    </row>
    <row r="10618" spans="1:5" ht="22.5" x14ac:dyDescent="0.25">
      <c r="A10618" s="36">
        <v>516</v>
      </c>
      <c r="B10618" s="34" t="s">
        <v>7817</v>
      </c>
      <c r="C10618" s="23" t="s">
        <v>87</v>
      </c>
      <c r="D10618" s="48">
        <v>16.59</v>
      </c>
      <c r="E10618" s="47">
        <v>16.59</v>
      </c>
    </row>
    <row r="10619" spans="1:5" ht="22.5" x14ac:dyDescent="0.25">
      <c r="A10619" s="36">
        <v>509</v>
      </c>
      <c r="B10619" s="34" t="s">
        <v>7818</v>
      </c>
      <c r="C10619" s="23" t="s">
        <v>87</v>
      </c>
      <c r="D10619" s="48">
        <v>18.62</v>
      </c>
      <c r="E10619" s="47">
        <v>18.62</v>
      </c>
    </row>
    <row r="10620" spans="1:5" x14ac:dyDescent="0.25">
      <c r="A10620" s="36">
        <v>40331</v>
      </c>
      <c r="B10620" s="34" t="s">
        <v>7819</v>
      </c>
      <c r="C10620" s="23" t="s">
        <v>13</v>
      </c>
      <c r="D10620" s="48">
        <v>11.9</v>
      </c>
      <c r="E10620" s="47">
        <v>12.85</v>
      </c>
    </row>
    <row r="10621" spans="1:5" x14ac:dyDescent="0.25">
      <c r="A10621" s="36">
        <v>40930</v>
      </c>
      <c r="B10621" s="34" t="s">
        <v>7820</v>
      </c>
      <c r="C10621" s="23" t="s">
        <v>12</v>
      </c>
      <c r="D10621" s="48">
        <v>2085.0300000000002</v>
      </c>
      <c r="E10621" s="47">
        <v>2250.81</v>
      </c>
    </row>
    <row r="10622" spans="1:5" x14ac:dyDescent="0.25">
      <c r="A10622" s="36">
        <v>377</v>
      </c>
      <c r="B10622" s="34" t="s">
        <v>7821</v>
      </c>
      <c r="C10622" s="23" t="s">
        <v>28</v>
      </c>
      <c r="D10622" s="48">
        <v>29.2</v>
      </c>
      <c r="E10622" s="47">
        <v>29.2</v>
      </c>
    </row>
    <row r="10623" spans="1:5" x14ac:dyDescent="0.25">
      <c r="A10623" s="36">
        <v>11761</v>
      </c>
      <c r="B10623" s="34" t="s">
        <v>7822</v>
      </c>
      <c r="C10623" s="23" t="s">
        <v>28</v>
      </c>
      <c r="D10623" s="48">
        <v>62.14</v>
      </c>
      <c r="E10623" s="47">
        <v>62.14</v>
      </c>
    </row>
    <row r="10624" spans="1:5" x14ac:dyDescent="0.25">
      <c r="A10624" s="36">
        <v>7588</v>
      </c>
      <c r="B10624" s="34" t="s">
        <v>7823</v>
      </c>
      <c r="C10624" s="23" t="s">
        <v>28</v>
      </c>
      <c r="D10624" s="48">
        <v>48.9</v>
      </c>
      <c r="E10624" s="47">
        <v>48.9</v>
      </c>
    </row>
    <row r="10625" spans="1:5" x14ac:dyDescent="0.25">
      <c r="A10625" s="36">
        <v>34551</v>
      </c>
      <c r="B10625" s="34" t="s">
        <v>7824</v>
      </c>
      <c r="C10625" s="23" t="s">
        <v>13</v>
      </c>
      <c r="D10625" s="48">
        <v>15.68</v>
      </c>
      <c r="E10625" s="47">
        <v>16.93</v>
      </c>
    </row>
    <row r="10626" spans="1:5" x14ac:dyDescent="0.25">
      <c r="A10626" s="36">
        <v>41078</v>
      </c>
      <c r="B10626" s="34" t="s">
        <v>7825</v>
      </c>
      <c r="C10626" s="23" t="s">
        <v>12</v>
      </c>
      <c r="D10626" s="48">
        <v>2745.46</v>
      </c>
      <c r="E10626" s="47">
        <v>2963.75</v>
      </c>
    </row>
    <row r="10627" spans="1:5" x14ac:dyDescent="0.25">
      <c r="A10627" s="36">
        <v>246</v>
      </c>
      <c r="B10627" s="34" t="s">
        <v>7826</v>
      </c>
      <c r="C10627" s="23" t="s">
        <v>13</v>
      </c>
      <c r="D10627" s="48">
        <v>16.66</v>
      </c>
      <c r="E10627" s="47">
        <v>17.98</v>
      </c>
    </row>
    <row r="10628" spans="1:5" x14ac:dyDescent="0.25">
      <c r="A10628" s="36">
        <v>40927</v>
      </c>
      <c r="B10628" s="34" t="s">
        <v>7827</v>
      </c>
      <c r="C10628" s="23" t="s">
        <v>12</v>
      </c>
      <c r="D10628" s="48">
        <v>2916.2</v>
      </c>
      <c r="E10628" s="47">
        <v>3148.05</v>
      </c>
    </row>
    <row r="10629" spans="1:5" x14ac:dyDescent="0.25">
      <c r="A10629" s="36">
        <v>2350</v>
      </c>
      <c r="B10629" s="34" t="s">
        <v>7828</v>
      </c>
      <c r="C10629" s="23" t="s">
        <v>13</v>
      </c>
      <c r="D10629" s="48">
        <v>16.600000000000001</v>
      </c>
      <c r="E10629" s="47">
        <v>17.920000000000002</v>
      </c>
    </row>
    <row r="10630" spans="1:5" x14ac:dyDescent="0.25">
      <c r="A10630" s="36">
        <v>40812</v>
      </c>
      <c r="B10630" s="34" t="s">
        <v>7829</v>
      </c>
      <c r="C10630" s="23" t="s">
        <v>12</v>
      </c>
      <c r="D10630" s="48">
        <v>2905.19</v>
      </c>
      <c r="E10630" s="47">
        <v>3136.18</v>
      </c>
    </row>
    <row r="10631" spans="1:5" x14ac:dyDescent="0.25">
      <c r="A10631" s="36">
        <v>245</v>
      </c>
      <c r="B10631" s="34" t="s">
        <v>7830</v>
      </c>
      <c r="C10631" s="23" t="s">
        <v>13</v>
      </c>
      <c r="D10631" s="48">
        <v>18.82</v>
      </c>
      <c r="E10631" s="47">
        <v>20.32</v>
      </c>
    </row>
    <row r="10632" spans="1:5" ht="22.5" x14ac:dyDescent="0.25">
      <c r="A10632" s="36">
        <v>41090</v>
      </c>
      <c r="B10632" s="34" t="s">
        <v>7831</v>
      </c>
      <c r="C10632" s="23" t="s">
        <v>12</v>
      </c>
      <c r="D10632" s="48">
        <v>3296.81</v>
      </c>
      <c r="E10632" s="47">
        <v>3558.93</v>
      </c>
    </row>
    <row r="10633" spans="1:5" x14ac:dyDescent="0.25">
      <c r="A10633" s="36">
        <v>251</v>
      </c>
      <c r="B10633" s="34" t="s">
        <v>7832</v>
      </c>
      <c r="C10633" s="23" t="s">
        <v>13</v>
      </c>
      <c r="D10633" s="48">
        <v>16.66</v>
      </c>
      <c r="E10633" s="47">
        <v>17.98</v>
      </c>
    </row>
    <row r="10634" spans="1:5" x14ac:dyDescent="0.25">
      <c r="A10634" s="36">
        <v>40975</v>
      </c>
      <c r="B10634" s="34" t="s">
        <v>7833</v>
      </c>
      <c r="C10634" s="23" t="s">
        <v>12</v>
      </c>
      <c r="D10634" s="48">
        <v>2916.2</v>
      </c>
      <c r="E10634" s="47">
        <v>3148.05</v>
      </c>
    </row>
    <row r="10635" spans="1:5" x14ac:dyDescent="0.25">
      <c r="A10635" s="36">
        <v>6127</v>
      </c>
      <c r="B10635" s="34" t="s">
        <v>7834</v>
      </c>
      <c r="C10635" s="23" t="s">
        <v>13</v>
      </c>
      <c r="D10635" s="48">
        <v>16.66</v>
      </c>
      <c r="E10635" s="47">
        <v>17.98</v>
      </c>
    </row>
    <row r="10636" spans="1:5" x14ac:dyDescent="0.25">
      <c r="A10636" s="36">
        <v>41072</v>
      </c>
      <c r="B10636" s="34" t="s">
        <v>7835</v>
      </c>
      <c r="C10636" s="23" t="s">
        <v>12</v>
      </c>
      <c r="D10636" s="48">
        <v>2916.2</v>
      </c>
      <c r="E10636" s="47">
        <v>3148.05</v>
      </c>
    </row>
    <row r="10637" spans="1:5" x14ac:dyDescent="0.25">
      <c r="A10637" s="36">
        <v>6121</v>
      </c>
      <c r="B10637" s="34" t="s">
        <v>7836</v>
      </c>
      <c r="C10637" s="23" t="s">
        <v>13</v>
      </c>
      <c r="D10637" s="48">
        <v>15.7</v>
      </c>
      <c r="E10637" s="47">
        <v>16.95</v>
      </c>
    </row>
    <row r="10638" spans="1:5" x14ac:dyDescent="0.25">
      <c r="A10638" s="36">
        <v>41071</v>
      </c>
      <c r="B10638" s="34" t="s">
        <v>7837</v>
      </c>
      <c r="C10638" s="23" t="s">
        <v>12</v>
      </c>
      <c r="D10638" s="48">
        <v>2747.77</v>
      </c>
      <c r="E10638" s="47">
        <v>2966.24</v>
      </c>
    </row>
    <row r="10639" spans="1:5" x14ac:dyDescent="0.25">
      <c r="A10639" s="36">
        <v>244</v>
      </c>
      <c r="B10639" s="34" t="s">
        <v>7838</v>
      </c>
      <c r="C10639" s="23" t="s">
        <v>13</v>
      </c>
      <c r="D10639" s="48">
        <v>13.06</v>
      </c>
      <c r="E10639" s="47">
        <v>14.1</v>
      </c>
    </row>
    <row r="10640" spans="1:5" x14ac:dyDescent="0.25">
      <c r="A10640" s="36">
        <v>41093</v>
      </c>
      <c r="B10640" s="34" t="s">
        <v>7839</v>
      </c>
      <c r="C10640" s="23" t="s">
        <v>12</v>
      </c>
      <c r="D10640" s="48">
        <v>2288.4499999999998</v>
      </c>
      <c r="E10640" s="47">
        <v>2470.39</v>
      </c>
    </row>
    <row r="10641" spans="1:5" x14ac:dyDescent="0.25">
      <c r="A10641" s="36">
        <v>532</v>
      </c>
      <c r="B10641" s="34" t="s">
        <v>7840</v>
      </c>
      <c r="C10641" s="23" t="s">
        <v>13</v>
      </c>
      <c r="D10641" s="48">
        <v>28.65</v>
      </c>
      <c r="E10641" s="47">
        <v>30.92</v>
      </c>
    </row>
    <row r="10642" spans="1:5" x14ac:dyDescent="0.25">
      <c r="A10642" s="36">
        <v>40931</v>
      </c>
      <c r="B10642" s="34" t="s">
        <v>7841</v>
      </c>
      <c r="C10642" s="23" t="s">
        <v>12</v>
      </c>
      <c r="D10642" s="48">
        <v>5014.71</v>
      </c>
      <c r="E10642" s="47">
        <v>5413.41</v>
      </c>
    </row>
    <row r="10643" spans="1:5" x14ac:dyDescent="0.25">
      <c r="A10643" s="36">
        <v>36150</v>
      </c>
      <c r="B10643" s="34" t="s">
        <v>7842</v>
      </c>
      <c r="C10643" s="23" t="s">
        <v>28</v>
      </c>
      <c r="D10643" s="48">
        <v>43.27</v>
      </c>
      <c r="E10643" s="47">
        <v>43.27</v>
      </c>
    </row>
    <row r="10644" spans="1:5" ht="22.5" x14ac:dyDescent="0.25">
      <c r="A10644" s="36">
        <v>45262</v>
      </c>
      <c r="B10644" s="34" t="s">
        <v>13030</v>
      </c>
      <c r="C10644" s="23" t="s">
        <v>28</v>
      </c>
      <c r="D10644" s="48">
        <v>12.88</v>
      </c>
      <c r="E10644" s="47">
        <v>12.88</v>
      </c>
    </row>
    <row r="10645" spans="1:5" x14ac:dyDescent="0.25">
      <c r="A10645" s="36">
        <v>4760</v>
      </c>
      <c r="B10645" s="34" t="s">
        <v>7843</v>
      </c>
      <c r="C10645" s="23" t="s">
        <v>13</v>
      </c>
      <c r="D10645" s="48">
        <v>20.87</v>
      </c>
      <c r="E10645" s="47">
        <v>22.53</v>
      </c>
    </row>
    <row r="10646" spans="1:5" x14ac:dyDescent="0.25">
      <c r="A10646" s="36">
        <v>41069</v>
      </c>
      <c r="B10646" s="34" t="s">
        <v>7844</v>
      </c>
      <c r="C10646" s="23" t="s">
        <v>12</v>
      </c>
      <c r="D10646" s="48">
        <v>3652.11</v>
      </c>
      <c r="E10646" s="47">
        <v>3942.47</v>
      </c>
    </row>
    <row r="10647" spans="1:5" ht="22.5" x14ac:dyDescent="0.25">
      <c r="A10647" s="36">
        <v>10422</v>
      </c>
      <c r="B10647" s="34" t="s">
        <v>7845</v>
      </c>
      <c r="C10647" s="23" t="s">
        <v>28</v>
      </c>
      <c r="D10647" s="48">
        <v>394.77</v>
      </c>
      <c r="E10647" s="47">
        <v>394.77</v>
      </c>
    </row>
    <row r="10648" spans="1:5" ht="22.5" x14ac:dyDescent="0.25">
      <c r="A10648" s="36">
        <v>44019</v>
      </c>
      <c r="B10648" s="34" t="s">
        <v>7846</v>
      </c>
      <c r="C10648" s="23" t="s">
        <v>28</v>
      </c>
      <c r="D10648" s="48">
        <v>546.46</v>
      </c>
      <c r="E10648" s="47">
        <v>546.46</v>
      </c>
    </row>
    <row r="10649" spans="1:5" ht="22.5" x14ac:dyDescent="0.25">
      <c r="A10649" s="36">
        <v>36520</v>
      </c>
      <c r="B10649" s="34" t="s">
        <v>7847</v>
      </c>
      <c r="C10649" s="23" t="s">
        <v>28</v>
      </c>
      <c r="D10649" s="48">
        <v>664.44</v>
      </c>
      <c r="E10649" s="47">
        <v>664.44</v>
      </c>
    </row>
    <row r="10650" spans="1:5" ht="33.75" x14ac:dyDescent="0.25">
      <c r="A10650" s="36">
        <v>42319</v>
      </c>
      <c r="B10650" s="34" t="s">
        <v>7848</v>
      </c>
      <c r="C10650" s="23" t="s">
        <v>28</v>
      </c>
      <c r="D10650" s="48">
        <v>595.37</v>
      </c>
      <c r="E10650" s="47">
        <v>595.37</v>
      </c>
    </row>
    <row r="10651" spans="1:5" ht="22.5" x14ac:dyDescent="0.25">
      <c r="A10651" s="36">
        <v>10420</v>
      </c>
      <c r="B10651" s="34" t="s">
        <v>7849</v>
      </c>
      <c r="C10651" s="23" t="s">
        <v>28</v>
      </c>
      <c r="D10651" s="48">
        <v>211.2</v>
      </c>
      <c r="E10651" s="47">
        <v>211.2</v>
      </c>
    </row>
    <row r="10652" spans="1:5" ht="22.5" x14ac:dyDescent="0.25">
      <c r="A10652" s="36">
        <v>10421</v>
      </c>
      <c r="B10652" s="34" t="s">
        <v>7850</v>
      </c>
      <c r="C10652" s="23" t="s">
        <v>28</v>
      </c>
      <c r="D10652" s="48">
        <v>232.08</v>
      </c>
      <c r="E10652" s="47">
        <v>232.08</v>
      </c>
    </row>
    <row r="10653" spans="1:5" ht="22.5" x14ac:dyDescent="0.25">
      <c r="A10653" s="36">
        <v>11786</v>
      </c>
      <c r="B10653" s="34" t="s">
        <v>7851</v>
      </c>
      <c r="C10653" s="23" t="s">
        <v>28</v>
      </c>
      <c r="D10653" s="48">
        <v>467.97</v>
      </c>
      <c r="E10653" s="47">
        <v>467.97</v>
      </c>
    </row>
    <row r="10654" spans="1:5" x14ac:dyDescent="0.25">
      <c r="A10654" s="36">
        <v>45195</v>
      </c>
      <c r="B10654" s="34" t="s">
        <v>13031</v>
      </c>
      <c r="C10654" s="23" t="s">
        <v>28</v>
      </c>
      <c r="D10654" s="48">
        <v>4229.59</v>
      </c>
      <c r="E10654" s="47">
        <v>4229.59</v>
      </c>
    </row>
    <row r="10655" spans="1:5" x14ac:dyDescent="0.25">
      <c r="A10655" s="36">
        <v>45226</v>
      </c>
      <c r="B10655" s="34" t="s">
        <v>13060</v>
      </c>
      <c r="C10655" s="23" t="s">
        <v>28</v>
      </c>
      <c r="D10655" s="48">
        <v>13.54</v>
      </c>
      <c r="E10655" s="47">
        <v>13.54</v>
      </c>
    </row>
    <row r="10656" spans="1:5" x14ac:dyDescent="0.25">
      <c r="A10656" s="36">
        <v>4815</v>
      </c>
      <c r="B10656" s="34" t="s">
        <v>7852</v>
      </c>
      <c r="C10656" s="23" t="s">
        <v>28</v>
      </c>
      <c r="D10656" s="48">
        <v>10.6</v>
      </c>
      <c r="E10656" s="47">
        <v>10.6</v>
      </c>
    </row>
    <row r="10657" spans="1:5" x14ac:dyDescent="0.25">
      <c r="A10657" s="36">
        <v>541</v>
      </c>
      <c r="B10657" s="34" t="s">
        <v>7853</v>
      </c>
      <c r="C10657" s="23" t="s">
        <v>28</v>
      </c>
      <c r="D10657" s="48">
        <v>237.5</v>
      </c>
      <c r="E10657" s="47">
        <v>237.5</v>
      </c>
    </row>
    <row r="10658" spans="1:5" x14ac:dyDescent="0.25">
      <c r="A10658" s="36">
        <v>542</v>
      </c>
      <c r="B10658" s="34" t="s">
        <v>7854</v>
      </c>
      <c r="C10658" s="23" t="s">
        <v>28</v>
      </c>
      <c r="D10658" s="48">
        <v>297.70999999999998</v>
      </c>
      <c r="E10658" s="47">
        <v>297.70999999999998</v>
      </c>
    </row>
    <row r="10659" spans="1:5" x14ac:dyDescent="0.25">
      <c r="A10659" s="36">
        <v>540</v>
      </c>
      <c r="B10659" s="34" t="s">
        <v>7855</v>
      </c>
      <c r="C10659" s="23" t="s">
        <v>28</v>
      </c>
      <c r="D10659" s="48">
        <v>670.88</v>
      </c>
      <c r="E10659" s="47">
        <v>670.88</v>
      </c>
    </row>
    <row r="10660" spans="1:5" ht="33.75" x14ac:dyDescent="0.25">
      <c r="A10660" s="36">
        <v>38364</v>
      </c>
      <c r="B10660" s="34" t="s">
        <v>7856</v>
      </c>
      <c r="C10660" s="23" t="s">
        <v>28</v>
      </c>
      <c r="D10660" s="48">
        <v>1100.6199999999999</v>
      </c>
      <c r="E10660" s="47">
        <v>1100.6199999999999</v>
      </c>
    </row>
    <row r="10661" spans="1:5" ht="22.5" x14ac:dyDescent="0.25">
      <c r="A10661" s="36">
        <v>11692</v>
      </c>
      <c r="B10661" s="34" t="s">
        <v>7857</v>
      </c>
      <c r="C10661" s="23" t="s">
        <v>19</v>
      </c>
      <c r="D10661" s="48">
        <v>673.59</v>
      </c>
      <c r="E10661" s="47">
        <v>673.59</v>
      </c>
    </row>
    <row r="10662" spans="1:5" ht="22.5" x14ac:dyDescent="0.25">
      <c r="A10662" s="36">
        <v>1746</v>
      </c>
      <c r="B10662" s="34" t="s">
        <v>7858</v>
      </c>
      <c r="C10662" s="23" t="s">
        <v>28</v>
      </c>
      <c r="D10662" s="48">
        <v>279</v>
      </c>
      <c r="E10662" s="47">
        <v>279</v>
      </c>
    </row>
    <row r="10663" spans="1:5" ht="22.5" x14ac:dyDescent="0.25">
      <c r="A10663" s="36">
        <v>1748</v>
      </c>
      <c r="B10663" s="34" t="s">
        <v>7859</v>
      </c>
      <c r="C10663" s="23" t="s">
        <v>28</v>
      </c>
      <c r="D10663" s="48">
        <v>371</v>
      </c>
      <c r="E10663" s="47">
        <v>371</v>
      </c>
    </row>
    <row r="10664" spans="1:5" ht="22.5" x14ac:dyDescent="0.25">
      <c r="A10664" s="36">
        <v>1749</v>
      </c>
      <c r="B10664" s="34" t="s">
        <v>7860</v>
      </c>
      <c r="C10664" s="23" t="s">
        <v>28</v>
      </c>
      <c r="D10664" s="48">
        <v>537.52</v>
      </c>
      <c r="E10664" s="47">
        <v>537.52</v>
      </c>
    </row>
    <row r="10665" spans="1:5" ht="33.75" x14ac:dyDescent="0.25">
      <c r="A10665" s="36">
        <v>37412</v>
      </c>
      <c r="B10665" s="34" t="s">
        <v>7861</v>
      </c>
      <c r="C10665" s="23" t="s">
        <v>28</v>
      </c>
      <c r="D10665" s="48">
        <v>272.72000000000003</v>
      </c>
      <c r="E10665" s="47">
        <v>272.72000000000003</v>
      </c>
    </row>
    <row r="10666" spans="1:5" ht="22.5" x14ac:dyDescent="0.25">
      <c r="A10666" s="36">
        <v>1745</v>
      </c>
      <c r="B10666" s="34" t="s">
        <v>7862</v>
      </c>
      <c r="C10666" s="23" t="s">
        <v>28</v>
      </c>
      <c r="D10666" s="48">
        <v>324.3</v>
      </c>
      <c r="E10666" s="47">
        <v>324.3</v>
      </c>
    </row>
    <row r="10667" spans="1:5" ht="22.5" x14ac:dyDescent="0.25">
      <c r="A10667" s="36">
        <v>1750</v>
      </c>
      <c r="B10667" s="34" t="s">
        <v>7863</v>
      </c>
      <c r="C10667" s="23" t="s">
        <v>28</v>
      </c>
      <c r="D10667" s="48">
        <v>757.85</v>
      </c>
      <c r="E10667" s="47">
        <v>757.85</v>
      </c>
    </row>
    <row r="10668" spans="1:5" ht="22.5" x14ac:dyDescent="0.25">
      <c r="A10668" s="36">
        <v>11687</v>
      </c>
      <c r="B10668" s="34" t="s">
        <v>7864</v>
      </c>
      <c r="C10668" s="23" t="s">
        <v>25</v>
      </c>
      <c r="D10668" s="48">
        <v>1207.48</v>
      </c>
      <c r="E10668" s="47">
        <v>1207.48</v>
      </c>
    </row>
    <row r="10669" spans="1:5" ht="22.5" x14ac:dyDescent="0.25">
      <c r="A10669" s="36">
        <v>11689</v>
      </c>
      <c r="B10669" s="34" t="s">
        <v>7865</v>
      </c>
      <c r="C10669" s="23" t="s">
        <v>25</v>
      </c>
      <c r="D10669" s="48">
        <v>1512.9</v>
      </c>
      <c r="E10669" s="47">
        <v>1512.9</v>
      </c>
    </row>
    <row r="10670" spans="1:5" x14ac:dyDescent="0.25">
      <c r="A10670" s="36">
        <v>11693</v>
      </c>
      <c r="B10670" s="34" t="s">
        <v>7866</v>
      </c>
      <c r="C10670" s="23" t="s">
        <v>19</v>
      </c>
      <c r="D10670" s="48">
        <v>263.33999999999997</v>
      </c>
      <c r="E10670" s="47">
        <v>263.33999999999997</v>
      </c>
    </row>
    <row r="10671" spans="1:5" ht="22.5" x14ac:dyDescent="0.25">
      <c r="A10671" s="36">
        <v>36215</v>
      </c>
      <c r="B10671" s="34" t="s">
        <v>7867</v>
      </c>
      <c r="C10671" s="23" t="s">
        <v>28</v>
      </c>
      <c r="D10671" s="48">
        <v>810.66</v>
      </c>
      <c r="E10671" s="47">
        <v>810.66</v>
      </c>
    </row>
    <row r="10672" spans="1:5" ht="33.75" x14ac:dyDescent="0.25">
      <c r="A10672" s="36">
        <v>42439</v>
      </c>
      <c r="B10672" s="34" t="s">
        <v>7868</v>
      </c>
      <c r="C10672" s="23" t="s">
        <v>28</v>
      </c>
      <c r="D10672" s="48"/>
      <c r="E10672" s="47"/>
    </row>
    <row r="10673" spans="1:5" x14ac:dyDescent="0.25">
      <c r="A10673" s="36">
        <v>38381</v>
      </c>
      <c r="B10673" s="34" t="s">
        <v>7869</v>
      </c>
      <c r="C10673" s="23" t="s">
        <v>28</v>
      </c>
      <c r="D10673" s="48">
        <v>10.83</v>
      </c>
      <c r="E10673" s="47">
        <v>10.83</v>
      </c>
    </row>
    <row r="10674" spans="1:5" x14ac:dyDescent="0.25">
      <c r="A10674" s="36">
        <v>39621</v>
      </c>
      <c r="B10674" s="34" t="s">
        <v>7870</v>
      </c>
      <c r="C10674" s="23" t="s">
        <v>7871</v>
      </c>
      <c r="D10674" s="48">
        <v>1492.04</v>
      </c>
      <c r="E10674" s="47">
        <v>1492.04</v>
      </c>
    </row>
    <row r="10675" spans="1:5" x14ac:dyDescent="0.25">
      <c r="A10675" s="36">
        <v>39624</v>
      </c>
      <c r="B10675" s="34" t="s">
        <v>7872</v>
      </c>
      <c r="C10675" s="23" t="s">
        <v>7871</v>
      </c>
      <c r="D10675" s="48">
        <v>1645.89</v>
      </c>
      <c r="E10675" s="47">
        <v>1645.89</v>
      </c>
    </row>
    <row r="10676" spans="1:5" x14ac:dyDescent="0.25">
      <c r="A10676" s="36">
        <v>39615</v>
      </c>
      <c r="B10676" s="34" t="s">
        <v>7873</v>
      </c>
      <c r="C10676" s="23" t="s">
        <v>28</v>
      </c>
      <c r="D10676" s="48">
        <v>665.09</v>
      </c>
      <c r="E10676" s="47">
        <v>665.09</v>
      </c>
    </row>
    <row r="10677" spans="1:5" ht="22.5" x14ac:dyDescent="0.25">
      <c r="A10677" s="36">
        <v>39620</v>
      </c>
      <c r="B10677" s="34" t="s">
        <v>7874</v>
      </c>
      <c r="C10677" s="23" t="s">
        <v>28</v>
      </c>
      <c r="D10677" s="48">
        <v>1015.77</v>
      </c>
      <c r="E10677" s="47">
        <v>1015.77</v>
      </c>
    </row>
    <row r="10678" spans="1:5" x14ac:dyDescent="0.25">
      <c r="A10678" s="36">
        <v>39623</v>
      </c>
      <c r="B10678" s="34" t="s">
        <v>7875</v>
      </c>
      <c r="C10678" s="23" t="s">
        <v>28</v>
      </c>
      <c r="D10678" s="48">
        <v>1087.98</v>
      </c>
      <c r="E10678" s="47">
        <v>1087.98</v>
      </c>
    </row>
    <row r="10679" spans="1:5" x14ac:dyDescent="0.25">
      <c r="A10679" s="36">
        <v>546</v>
      </c>
      <c r="B10679" s="34" t="s">
        <v>7876</v>
      </c>
      <c r="C10679" s="23" t="s">
        <v>87</v>
      </c>
      <c r="D10679" s="48">
        <v>9.1999999999999993</v>
      </c>
      <c r="E10679" s="47">
        <v>9.1999999999999993</v>
      </c>
    </row>
    <row r="10680" spans="1:5" ht="22.5" x14ac:dyDescent="0.25">
      <c r="A10680" s="36">
        <v>566</v>
      </c>
      <c r="B10680" s="34" t="s">
        <v>7877</v>
      </c>
      <c r="C10680" s="23" t="s">
        <v>25</v>
      </c>
      <c r="D10680" s="48">
        <v>4.3600000000000003</v>
      </c>
      <c r="E10680" s="47">
        <v>4.3600000000000003</v>
      </c>
    </row>
    <row r="10681" spans="1:5" ht="22.5" x14ac:dyDescent="0.25">
      <c r="A10681" s="36">
        <v>565</v>
      </c>
      <c r="B10681" s="34" t="s">
        <v>7878</v>
      </c>
      <c r="C10681" s="23" t="s">
        <v>25</v>
      </c>
      <c r="D10681" s="48">
        <v>8.65</v>
      </c>
      <c r="E10681" s="47">
        <v>8.65</v>
      </c>
    </row>
    <row r="10682" spans="1:5" ht="22.5" x14ac:dyDescent="0.25">
      <c r="A10682" s="36">
        <v>555</v>
      </c>
      <c r="B10682" s="34" t="s">
        <v>7879</v>
      </c>
      <c r="C10682" s="23" t="s">
        <v>25</v>
      </c>
      <c r="D10682" s="48">
        <v>11.28</v>
      </c>
      <c r="E10682" s="47">
        <v>11.28</v>
      </c>
    </row>
    <row r="10683" spans="1:5" ht="22.5" x14ac:dyDescent="0.25">
      <c r="A10683" s="36">
        <v>557</v>
      </c>
      <c r="B10683" s="34" t="s">
        <v>7880</v>
      </c>
      <c r="C10683" s="23" t="s">
        <v>25</v>
      </c>
      <c r="D10683" s="48">
        <v>35.4</v>
      </c>
      <c r="E10683" s="47">
        <v>35.4</v>
      </c>
    </row>
    <row r="10684" spans="1:5" ht="22.5" x14ac:dyDescent="0.25">
      <c r="A10684" s="36">
        <v>552</v>
      </c>
      <c r="B10684" s="34" t="s">
        <v>7881</v>
      </c>
      <c r="C10684" s="23" t="s">
        <v>25</v>
      </c>
      <c r="D10684" s="48">
        <v>17.559999999999999</v>
      </c>
      <c r="E10684" s="47">
        <v>17.559999999999999</v>
      </c>
    </row>
    <row r="10685" spans="1:5" ht="22.5" x14ac:dyDescent="0.25">
      <c r="A10685" s="36">
        <v>563</v>
      </c>
      <c r="B10685" s="34" t="s">
        <v>7882</v>
      </c>
      <c r="C10685" s="23" t="s">
        <v>25</v>
      </c>
      <c r="D10685" s="48">
        <v>26.39</v>
      </c>
      <c r="E10685" s="47">
        <v>26.39</v>
      </c>
    </row>
    <row r="10686" spans="1:5" ht="22.5" x14ac:dyDescent="0.25">
      <c r="A10686" s="36">
        <v>549</v>
      </c>
      <c r="B10686" s="34" t="s">
        <v>7883</v>
      </c>
      <c r="C10686" s="23" t="s">
        <v>25</v>
      </c>
      <c r="D10686" s="48">
        <v>47.5</v>
      </c>
      <c r="E10686" s="47">
        <v>47.5</v>
      </c>
    </row>
    <row r="10687" spans="1:5" ht="22.5" x14ac:dyDescent="0.25">
      <c r="A10687" s="36">
        <v>551</v>
      </c>
      <c r="B10687" s="34" t="s">
        <v>7884</v>
      </c>
      <c r="C10687" s="23" t="s">
        <v>25</v>
      </c>
      <c r="D10687" s="48">
        <v>94.05</v>
      </c>
      <c r="E10687" s="47">
        <v>94.05</v>
      </c>
    </row>
    <row r="10688" spans="1:5" ht="22.5" x14ac:dyDescent="0.25">
      <c r="A10688" s="36">
        <v>559</v>
      </c>
      <c r="B10688" s="34" t="s">
        <v>7885</v>
      </c>
      <c r="C10688" s="23" t="s">
        <v>25</v>
      </c>
      <c r="D10688" s="48">
        <v>23.51</v>
      </c>
      <c r="E10688" s="47">
        <v>23.51</v>
      </c>
    </row>
    <row r="10689" spans="1:5" ht="22.5" x14ac:dyDescent="0.25">
      <c r="A10689" s="36">
        <v>560</v>
      </c>
      <c r="B10689" s="34" t="s">
        <v>7886</v>
      </c>
      <c r="C10689" s="23" t="s">
        <v>25</v>
      </c>
      <c r="D10689" s="48">
        <v>29.41</v>
      </c>
      <c r="E10689" s="47">
        <v>29.41</v>
      </c>
    </row>
    <row r="10690" spans="1:5" ht="22.5" x14ac:dyDescent="0.25">
      <c r="A10690" s="36">
        <v>547</v>
      </c>
      <c r="B10690" s="34" t="s">
        <v>7887</v>
      </c>
      <c r="C10690" s="23" t="s">
        <v>25</v>
      </c>
      <c r="D10690" s="48">
        <v>35.22</v>
      </c>
      <c r="E10690" s="47">
        <v>35.22</v>
      </c>
    </row>
    <row r="10691" spans="1:5" ht="22.5" x14ac:dyDescent="0.25">
      <c r="A10691" s="36">
        <v>36207</v>
      </c>
      <c r="B10691" s="34" t="s">
        <v>7888</v>
      </c>
      <c r="C10691" s="23" t="s">
        <v>28</v>
      </c>
      <c r="D10691" s="48">
        <v>359.06</v>
      </c>
      <c r="E10691" s="47">
        <v>359.06</v>
      </c>
    </row>
    <row r="10692" spans="1:5" ht="22.5" x14ac:dyDescent="0.25">
      <c r="A10692" s="36">
        <v>36209</v>
      </c>
      <c r="B10692" s="34" t="s">
        <v>7889</v>
      </c>
      <c r="C10692" s="23" t="s">
        <v>28</v>
      </c>
      <c r="D10692" s="48">
        <v>412.08</v>
      </c>
      <c r="E10692" s="47">
        <v>412.08</v>
      </c>
    </row>
    <row r="10693" spans="1:5" ht="22.5" x14ac:dyDescent="0.25">
      <c r="A10693" s="36">
        <v>36210</v>
      </c>
      <c r="B10693" s="34" t="s">
        <v>7890</v>
      </c>
      <c r="C10693" s="23" t="s">
        <v>28</v>
      </c>
      <c r="D10693" s="48">
        <v>445.86</v>
      </c>
      <c r="E10693" s="47">
        <v>445.86</v>
      </c>
    </row>
    <row r="10694" spans="1:5" ht="22.5" x14ac:dyDescent="0.25">
      <c r="A10694" s="36">
        <v>36204</v>
      </c>
      <c r="B10694" s="34" t="s">
        <v>7891</v>
      </c>
      <c r="C10694" s="23" t="s">
        <v>28</v>
      </c>
      <c r="D10694" s="48">
        <v>158.08000000000001</v>
      </c>
      <c r="E10694" s="47">
        <v>158.08000000000001</v>
      </c>
    </row>
    <row r="10695" spans="1:5" ht="22.5" x14ac:dyDescent="0.25">
      <c r="A10695" s="36">
        <v>36205</v>
      </c>
      <c r="B10695" s="34" t="s">
        <v>7892</v>
      </c>
      <c r="C10695" s="23" t="s">
        <v>28</v>
      </c>
      <c r="D10695" s="48">
        <v>175.57</v>
      </c>
      <c r="E10695" s="47">
        <v>175.57</v>
      </c>
    </row>
    <row r="10696" spans="1:5" ht="22.5" x14ac:dyDescent="0.25">
      <c r="A10696" s="36">
        <v>36081</v>
      </c>
      <c r="B10696" s="34" t="s">
        <v>7893</v>
      </c>
      <c r="C10696" s="23" t="s">
        <v>28</v>
      </c>
      <c r="D10696" s="48">
        <v>187.2</v>
      </c>
      <c r="E10696" s="47">
        <v>187.2</v>
      </c>
    </row>
    <row r="10697" spans="1:5" ht="22.5" x14ac:dyDescent="0.25">
      <c r="A10697" s="36">
        <v>36206</v>
      </c>
      <c r="B10697" s="34" t="s">
        <v>7894</v>
      </c>
      <c r="C10697" s="23" t="s">
        <v>28</v>
      </c>
      <c r="D10697" s="48">
        <v>196.12</v>
      </c>
      <c r="E10697" s="47">
        <v>196.12</v>
      </c>
    </row>
    <row r="10698" spans="1:5" ht="22.5" x14ac:dyDescent="0.25">
      <c r="A10698" s="36">
        <v>36218</v>
      </c>
      <c r="B10698" s="34" t="s">
        <v>7895</v>
      </c>
      <c r="C10698" s="23" t="s">
        <v>28</v>
      </c>
      <c r="D10698" s="48"/>
      <c r="E10698" s="47"/>
    </row>
    <row r="10699" spans="1:5" ht="22.5" x14ac:dyDescent="0.25">
      <c r="A10699" s="36">
        <v>36220</v>
      </c>
      <c r="B10699" s="34" t="s">
        <v>7896</v>
      </c>
      <c r="C10699" s="23" t="s">
        <v>28</v>
      </c>
      <c r="D10699" s="48"/>
      <c r="E10699" s="47"/>
    </row>
    <row r="10700" spans="1:5" ht="22.5" x14ac:dyDescent="0.25">
      <c r="A10700" s="36">
        <v>36080</v>
      </c>
      <c r="B10700" s="34" t="s">
        <v>7897</v>
      </c>
      <c r="C10700" s="23" t="s">
        <v>28</v>
      </c>
      <c r="D10700" s="48"/>
      <c r="E10700" s="47"/>
    </row>
    <row r="10701" spans="1:5" ht="22.5" x14ac:dyDescent="0.25">
      <c r="A10701" s="36">
        <v>36223</v>
      </c>
      <c r="B10701" s="34" t="s">
        <v>7898</v>
      </c>
      <c r="C10701" s="23" t="s">
        <v>28</v>
      </c>
      <c r="D10701" s="48"/>
      <c r="E10701" s="47"/>
    </row>
    <row r="10702" spans="1:5" ht="22.5" x14ac:dyDescent="0.25">
      <c r="A10702" s="36">
        <v>38127</v>
      </c>
      <c r="B10702" s="34" t="s">
        <v>7899</v>
      </c>
      <c r="C10702" s="23" t="s">
        <v>28</v>
      </c>
      <c r="D10702" s="48">
        <v>502.71</v>
      </c>
      <c r="E10702" s="47">
        <v>502.71</v>
      </c>
    </row>
    <row r="10703" spans="1:5" x14ac:dyDescent="0.25">
      <c r="A10703" s="36">
        <v>38060</v>
      </c>
      <c r="B10703" s="34" t="s">
        <v>7900</v>
      </c>
      <c r="C10703" s="23" t="s">
        <v>28</v>
      </c>
      <c r="D10703" s="48"/>
      <c r="E10703" s="47"/>
    </row>
    <row r="10704" spans="1:5" x14ac:dyDescent="0.25">
      <c r="A10704" s="36">
        <v>10956</v>
      </c>
      <c r="B10704" s="34" t="s">
        <v>7901</v>
      </c>
      <c r="C10704" s="23" t="s">
        <v>28</v>
      </c>
      <c r="D10704" s="48"/>
      <c r="E10704" s="47"/>
    </row>
    <row r="10705" spans="1:5" x14ac:dyDescent="0.25">
      <c r="A10705" s="36">
        <v>39380</v>
      </c>
      <c r="B10705" s="34" t="s">
        <v>7902</v>
      </c>
      <c r="C10705" s="23" t="s">
        <v>28</v>
      </c>
      <c r="D10705" s="48"/>
      <c r="E10705" s="47"/>
    </row>
    <row r="10706" spans="1:5" x14ac:dyDescent="0.25">
      <c r="A10706" s="36">
        <v>44172</v>
      </c>
      <c r="B10706" s="34" t="s">
        <v>7903</v>
      </c>
      <c r="C10706" s="23" t="s">
        <v>28</v>
      </c>
      <c r="D10706" s="48">
        <v>12.81</v>
      </c>
      <c r="E10706" s="47">
        <v>12.81</v>
      </c>
    </row>
    <row r="10707" spans="1:5" ht="22.5" x14ac:dyDescent="0.25">
      <c r="A10707" s="36">
        <v>37597</v>
      </c>
      <c r="B10707" s="34" t="s">
        <v>7904</v>
      </c>
      <c r="C10707" s="23" t="s">
        <v>28</v>
      </c>
      <c r="D10707" s="48"/>
      <c r="E10707" s="47"/>
    </row>
    <row r="10708" spans="1:5" ht="56.25" x14ac:dyDescent="0.25">
      <c r="A10708" s="36">
        <v>183</v>
      </c>
      <c r="B10708" s="34" t="s">
        <v>7905</v>
      </c>
      <c r="C10708" s="23" t="s">
        <v>7906</v>
      </c>
      <c r="D10708" s="48">
        <v>183</v>
      </c>
      <c r="E10708" s="47">
        <v>183</v>
      </c>
    </row>
    <row r="10709" spans="1:5" ht="45" x14ac:dyDescent="0.25">
      <c r="A10709" s="36">
        <v>184</v>
      </c>
      <c r="B10709" s="34" t="s">
        <v>7907</v>
      </c>
      <c r="C10709" s="23" t="s">
        <v>7906</v>
      </c>
      <c r="D10709" s="48">
        <v>113.34</v>
      </c>
      <c r="E10709" s="47">
        <v>113.34</v>
      </c>
    </row>
    <row r="10710" spans="1:5" ht="56.25" x14ac:dyDescent="0.25">
      <c r="A10710" s="36">
        <v>181</v>
      </c>
      <c r="B10710" s="34" t="s">
        <v>7908</v>
      </c>
      <c r="C10710" s="23" t="s">
        <v>7906</v>
      </c>
      <c r="D10710" s="48">
        <v>244.39</v>
      </c>
      <c r="E10710" s="47">
        <v>244.39</v>
      </c>
    </row>
    <row r="10711" spans="1:5" ht="45" x14ac:dyDescent="0.25">
      <c r="A10711" s="36">
        <v>20001</v>
      </c>
      <c r="B10711" s="34" t="s">
        <v>7909</v>
      </c>
      <c r="C10711" s="23" t="s">
        <v>7906</v>
      </c>
      <c r="D10711" s="48">
        <v>141.66999999999999</v>
      </c>
      <c r="E10711" s="47">
        <v>141.66999999999999</v>
      </c>
    </row>
    <row r="10712" spans="1:5" ht="33.75" x14ac:dyDescent="0.25">
      <c r="A10712" s="36">
        <v>39837</v>
      </c>
      <c r="B10712" s="34" t="s">
        <v>7910</v>
      </c>
      <c r="C10712" s="23" t="s">
        <v>7906</v>
      </c>
      <c r="D10712" s="48"/>
      <c r="E10712" s="47"/>
    </row>
    <row r="10713" spans="1:5" x14ac:dyDescent="0.25">
      <c r="A10713" s="36">
        <v>43366</v>
      </c>
      <c r="B10713" s="34" t="s">
        <v>13061</v>
      </c>
      <c r="C10713" s="23" t="s">
        <v>87</v>
      </c>
      <c r="D10713" s="48"/>
      <c r="E10713" s="47"/>
    </row>
    <row r="10714" spans="1:5" ht="33.75" x14ac:dyDescent="0.25">
      <c r="A10714" s="36">
        <v>10535</v>
      </c>
      <c r="B10714" s="34" t="s">
        <v>13514</v>
      </c>
      <c r="C10714" s="23" t="s">
        <v>28</v>
      </c>
      <c r="D10714" s="48">
        <v>5399.45</v>
      </c>
      <c r="E10714" s="47">
        <v>5399.45</v>
      </c>
    </row>
    <row r="10715" spans="1:5" ht="22.5" x14ac:dyDescent="0.25">
      <c r="A10715" s="36">
        <v>10537</v>
      </c>
      <c r="B10715" s="34" t="s">
        <v>13515</v>
      </c>
      <c r="C10715" s="23" t="s">
        <v>28</v>
      </c>
      <c r="D10715" s="48">
        <v>7363.38</v>
      </c>
      <c r="E10715" s="47">
        <v>7363.38</v>
      </c>
    </row>
    <row r="10716" spans="1:5" ht="22.5" x14ac:dyDescent="0.25">
      <c r="A10716" s="36">
        <v>13891</v>
      </c>
      <c r="B10716" s="34" t="s">
        <v>13516</v>
      </c>
      <c r="C10716" s="23" t="s">
        <v>28</v>
      </c>
      <c r="D10716" s="48">
        <v>6753.88</v>
      </c>
      <c r="E10716" s="47">
        <v>6753.88</v>
      </c>
    </row>
    <row r="10717" spans="1:5" ht="33.75" x14ac:dyDescent="0.25">
      <c r="A10717" s="36">
        <v>36397</v>
      </c>
      <c r="B10717" s="34" t="s">
        <v>13517</v>
      </c>
      <c r="C10717" s="23" t="s">
        <v>28</v>
      </c>
      <c r="D10717" s="48">
        <v>21963.86</v>
      </c>
      <c r="E10717" s="47">
        <v>21963.86</v>
      </c>
    </row>
    <row r="10718" spans="1:5" ht="22.5" x14ac:dyDescent="0.25">
      <c r="A10718" s="36">
        <v>36398</v>
      </c>
      <c r="B10718" s="34" t="s">
        <v>13518</v>
      </c>
      <c r="C10718" s="23" t="s">
        <v>28</v>
      </c>
      <c r="D10718" s="48">
        <v>26695.24</v>
      </c>
      <c r="E10718" s="47">
        <v>26695.24</v>
      </c>
    </row>
    <row r="10719" spans="1:5" x14ac:dyDescent="0.25">
      <c r="A10719" s="36">
        <v>647</v>
      </c>
      <c r="B10719" s="34" t="s">
        <v>7911</v>
      </c>
      <c r="C10719" s="23" t="s">
        <v>13</v>
      </c>
      <c r="D10719" s="48">
        <v>15.96</v>
      </c>
      <c r="E10719" s="47">
        <v>17.23</v>
      </c>
    </row>
    <row r="10720" spans="1:5" x14ac:dyDescent="0.25">
      <c r="A10720" s="36">
        <v>40920</v>
      </c>
      <c r="B10720" s="34" t="s">
        <v>7912</v>
      </c>
      <c r="C10720" s="23" t="s">
        <v>12</v>
      </c>
      <c r="D10720" s="48">
        <v>2795.54</v>
      </c>
      <c r="E10720" s="47">
        <v>3017.8</v>
      </c>
    </row>
    <row r="10721" spans="1:5" ht="22.5" x14ac:dyDescent="0.25">
      <c r="A10721" s="36">
        <v>715</v>
      </c>
      <c r="B10721" s="34" t="s">
        <v>7913</v>
      </c>
      <c r="C10721" s="23" t="s">
        <v>28</v>
      </c>
      <c r="D10721" s="48"/>
      <c r="E10721" s="47"/>
    </row>
    <row r="10722" spans="1:5" ht="22.5" x14ac:dyDescent="0.25">
      <c r="A10722" s="36">
        <v>716</v>
      </c>
      <c r="B10722" s="34" t="s">
        <v>7914</v>
      </c>
      <c r="C10722" s="23" t="s">
        <v>28</v>
      </c>
      <c r="D10722" s="48"/>
      <c r="E10722" s="47"/>
    </row>
    <row r="10723" spans="1:5" ht="22.5" x14ac:dyDescent="0.25">
      <c r="A10723" s="36">
        <v>7270</v>
      </c>
      <c r="B10723" s="34" t="s">
        <v>7915</v>
      </c>
      <c r="C10723" s="23" t="s">
        <v>28</v>
      </c>
      <c r="D10723" s="48">
        <v>0.6</v>
      </c>
      <c r="E10723" s="47">
        <v>0.6</v>
      </c>
    </row>
    <row r="10724" spans="1:5" ht="22.5" x14ac:dyDescent="0.25">
      <c r="A10724" s="36">
        <v>44460</v>
      </c>
      <c r="B10724" s="34" t="s">
        <v>7916</v>
      </c>
      <c r="C10724" s="23" t="s">
        <v>28</v>
      </c>
      <c r="D10724" s="48">
        <v>1</v>
      </c>
      <c r="E10724" s="47">
        <v>1</v>
      </c>
    </row>
    <row r="10725" spans="1:5" ht="22.5" x14ac:dyDescent="0.25">
      <c r="A10725" s="36">
        <v>44461</v>
      </c>
      <c r="B10725" s="34" t="s">
        <v>7917</v>
      </c>
      <c r="C10725" s="23" t="s">
        <v>28</v>
      </c>
      <c r="D10725" s="48">
        <v>1.37</v>
      </c>
      <c r="E10725" s="47">
        <v>1.37</v>
      </c>
    </row>
    <row r="10726" spans="1:5" ht="22.5" x14ac:dyDescent="0.25">
      <c r="A10726" s="36">
        <v>7267</v>
      </c>
      <c r="B10726" s="34" t="s">
        <v>7918</v>
      </c>
      <c r="C10726" s="23" t="s">
        <v>28</v>
      </c>
      <c r="D10726" s="48">
        <v>0.5</v>
      </c>
      <c r="E10726" s="47">
        <v>0.5</v>
      </c>
    </row>
    <row r="10727" spans="1:5" ht="22.5" x14ac:dyDescent="0.25">
      <c r="A10727" s="36">
        <v>44458</v>
      </c>
      <c r="B10727" s="34" t="s">
        <v>7919</v>
      </c>
      <c r="C10727" s="23" t="s">
        <v>28</v>
      </c>
      <c r="D10727" s="48">
        <v>0.61</v>
      </c>
      <c r="E10727" s="47">
        <v>0.61</v>
      </c>
    </row>
    <row r="10728" spans="1:5" ht="22.5" x14ac:dyDescent="0.25">
      <c r="A10728" s="36">
        <v>44457</v>
      </c>
      <c r="B10728" s="34" t="s">
        <v>7920</v>
      </c>
      <c r="C10728" s="23" t="s">
        <v>28</v>
      </c>
      <c r="D10728" s="48">
        <v>1.18</v>
      </c>
      <c r="E10728" s="47">
        <v>1.18</v>
      </c>
    </row>
    <row r="10729" spans="1:5" ht="22.5" x14ac:dyDescent="0.25">
      <c r="A10729" s="36">
        <v>7271</v>
      </c>
      <c r="B10729" s="34" t="s">
        <v>7921</v>
      </c>
      <c r="C10729" s="23" t="s">
        <v>28</v>
      </c>
      <c r="D10729" s="48">
        <v>0.64</v>
      </c>
      <c r="E10729" s="47">
        <v>0.64</v>
      </c>
    </row>
    <row r="10730" spans="1:5" ht="22.5" x14ac:dyDescent="0.25">
      <c r="A10730" s="36">
        <v>7268</v>
      </c>
      <c r="B10730" s="34" t="s">
        <v>7922</v>
      </c>
      <c r="C10730" s="23" t="s">
        <v>28</v>
      </c>
      <c r="D10730" s="48">
        <v>0.99</v>
      </c>
      <c r="E10730" s="47">
        <v>0.99</v>
      </c>
    </row>
    <row r="10731" spans="1:5" ht="22.5" x14ac:dyDescent="0.25">
      <c r="A10731" s="36">
        <v>44459</v>
      </c>
      <c r="B10731" s="34" t="s">
        <v>7923</v>
      </c>
      <c r="C10731" s="23" t="s">
        <v>28</v>
      </c>
      <c r="D10731" s="48">
        <v>0.64</v>
      </c>
      <c r="E10731" s="47">
        <v>0.64</v>
      </c>
    </row>
    <row r="10732" spans="1:5" ht="22.5" x14ac:dyDescent="0.25">
      <c r="A10732" s="36">
        <v>44462</v>
      </c>
      <c r="B10732" s="34" t="s">
        <v>7924</v>
      </c>
      <c r="C10732" s="23" t="s">
        <v>28</v>
      </c>
      <c r="D10732" s="48">
        <v>1.1399999999999999</v>
      </c>
      <c r="E10732" s="47">
        <v>1.1399999999999999</v>
      </c>
    </row>
    <row r="10733" spans="1:5" ht="22.5" x14ac:dyDescent="0.25">
      <c r="A10733" s="36">
        <v>44463</v>
      </c>
      <c r="B10733" s="34" t="s">
        <v>7925</v>
      </c>
      <c r="C10733" s="23" t="s">
        <v>28</v>
      </c>
      <c r="D10733" s="48">
        <v>1.47</v>
      </c>
      <c r="E10733" s="47">
        <v>1.47</v>
      </c>
    </row>
    <row r="10734" spans="1:5" ht="22.5" x14ac:dyDescent="0.25">
      <c r="A10734" s="36">
        <v>44464</v>
      </c>
      <c r="B10734" s="34" t="s">
        <v>7926</v>
      </c>
      <c r="C10734" s="23" t="s">
        <v>28</v>
      </c>
      <c r="D10734" s="48">
        <v>1.52</v>
      </c>
      <c r="E10734" s="47">
        <v>1.52</v>
      </c>
    </row>
    <row r="10735" spans="1:5" ht="22.5" x14ac:dyDescent="0.25">
      <c r="A10735" s="36">
        <v>44465</v>
      </c>
      <c r="B10735" s="34" t="s">
        <v>7927</v>
      </c>
      <c r="C10735" s="23" t="s">
        <v>28</v>
      </c>
      <c r="D10735" s="48">
        <v>2.09</v>
      </c>
      <c r="E10735" s="47">
        <v>2.09</v>
      </c>
    </row>
    <row r="10736" spans="1:5" ht="22.5" x14ac:dyDescent="0.25">
      <c r="A10736" s="36">
        <v>38783</v>
      </c>
      <c r="B10736" s="34" t="s">
        <v>7928</v>
      </c>
      <c r="C10736" s="23" t="s">
        <v>28</v>
      </c>
      <c r="D10736" s="48">
        <v>0.73</v>
      </c>
      <c r="E10736" s="47">
        <v>0.73</v>
      </c>
    </row>
    <row r="10737" spans="1:5" ht="22.5" x14ac:dyDescent="0.25">
      <c r="A10737" s="36">
        <v>44466</v>
      </c>
      <c r="B10737" s="34" t="s">
        <v>7929</v>
      </c>
      <c r="C10737" s="23" t="s">
        <v>28</v>
      </c>
      <c r="D10737" s="48">
        <v>1.48</v>
      </c>
      <c r="E10737" s="47">
        <v>1.48</v>
      </c>
    </row>
    <row r="10738" spans="1:5" ht="22.5" x14ac:dyDescent="0.25">
      <c r="A10738" s="36">
        <v>44467</v>
      </c>
      <c r="B10738" s="34" t="s">
        <v>7930</v>
      </c>
      <c r="C10738" s="23" t="s">
        <v>28</v>
      </c>
      <c r="D10738" s="48">
        <v>1.78</v>
      </c>
      <c r="E10738" s="47">
        <v>1.78</v>
      </c>
    </row>
    <row r="10739" spans="1:5" ht="22.5" x14ac:dyDescent="0.25">
      <c r="A10739" s="36">
        <v>44468</v>
      </c>
      <c r="B10739" s="34" t="s">
        <v>7931</v>
      </c>
      <c r="C10739" s="23" t="s">
        <v>28</v>
      </c>
      <c r="D10739" s="48">
        <v>1.55</v>
      </c>
      <c r="E10739" s="47">
        <v>1.55</v>
      </c>
    </row>
    <row r="10740" spans="1:5" ht="22.5" x14ac:dyDescent="0.25">
      <c r="A10740" s="36">
        <v>37593</v>
      </c>
      <c r="B10740" s="34" t="s">
        <v>7932</v>
      </c>
      <c r="C10740" s="23" t="s">
        <v>28</v>
      </c>
      <c r="D10740" s="48">
        <v>1.99</v>
      </c>
      <c r="E10740" s="47">
        <v>1.99</v>
      </c>
    </row>
    <row r="10741" spans="1:5" ht="22.5" x14ac:dyDescent="0.25">
      <c r="A10741" s="36">
        <v>37594</v>
      </c>
      <c r="B10741" s="34" t="s">
        <v>7933</v>
      </c>
      <c r="C10741" s="23" t="s">
        <v>28</v>
      </c>
      <c r="D10741" s="48">
        <v>2.37</v>
      </c>
      <c r="E10741" s="47">
        <v>2.37</v>
      </c>
    </row>
    <row r="10742" spans="1:5" ht="22.5" x14ac:dyDescent="0.25">
      <c r="A10742" s="36">
        <v>37592</v>
      </c>
      <c r="B10742" s="34" t="s">
        <v>7934</v>
      </c>
      <c r="C10742" s="23" t="s">
        <v>28</v>
      </c>
      <c r="D10742" s="48">
        <v>1.58</v>
      </c>
      <c r="E10742" s="47">
        <v>1.58</v>
      </c>
    </row>
    <row r="10743" spans="1:5" ht="22.5" x14ac:dyDescent="0.25">
      <c r="A10743" s="36">
        <v>41372</v>
      </c>
      <c r="B10743" s="34" t="s">
        <v>7935</v>
      </c>
      <c r="C10743" s="23" t="s">
        <v>19</v>
      </c>
      <c r="D10743" s="48"/>
      <c r="E10743" s="47"/>
    </row>
    <row r="10744" spans="1:5" ht="22.5" x14ac:dyDescent="0.25">
      <c r="A10744" s="36">
        <v>41371</v>
      </c>
      <c r="B10744" s="34" t="s">
        <v>7936</v>
      </c>
      <c r="C10744" s="23" t="s">
        <v>19</v>
      </c>
      <c r="D10744" s="48"/>
      <c r="E10744" s="47"/>
    </row>
    <row r="10745" spans="1:5" ht="22.5" x14ac:dyDescent="0.25">
      <c r="A10745" s="36">
        <v>34556</v>
      </c>
      <c r="B10745" s="34" t="s">
        <v>7937</v>
      </c>
      <c r="C10745" s="23" t="s">
        <v>28</v>
      </c>
      <c r="D10745" s="48">
        <v>4.83</v>
      </c>
      <c r="E10745" s="47">
        <v>4.83</v>
      </c>
    </row>
    <row r="10746" spans="1:5" ht="22.5" x14ac:dyDescent="0.25">
      <c r="A10746" s="36">
        <v>37873</v>
      </c>
      <c r="B10746" s="34" t="s">
        <v>7938</v>
      </c>
      <c r="C10746" s="23" t="s">
        <v>28</v>
      </c>
      <c r="D10746" s="48">
        <v>4.92</v>
      </c>
      <c r="E10746" s="47">
        <v>4.92</v>
      </c>
    </row>
    <row r="10747" spans="1:5" ht="22.5" x14ac:dyDescent="0.25">
      <c r="A10747" s="36">
        <v>34564</v>
      </c>
      <c r="B10747" s="34" t="s">
        <v>7939</v>
      </c>
      <c r="C10747" s="23" t="s">
        <v>28</v>
      </c>
      <c r="D10747" s="48">
        <v>5.15</v>
      </c>
      <c r="E10747" s="47">
        <v>5.15</v>
      </c>
    </row>
    <row r="10748" spans="1:5" ht="22.5" x14ac:dyDescent="0.25">
      <c r="A10748" s="36">
        <v>34565</v>
      </c>
      <c r="B10748" s="34" t="s">
        <v>7940</v>
      </c>
      <c r="C10748" s="23" t="s">
        <v>28</v>
      </c>
      <c r="D10748" s="48">
        <v>5.45</v>
      </c>
      <c r="E10748" s="47">
        <v>5.45</v>
      </c>
    </row>
    <row r="10749" spans="1:5" ht="22.5" x14ac:dyDescent="0.25">
      <c r="A10749" s="36">
        <v>38590</v>
      </c>
      <c r="B10749" s="34" t="s">
        <v>7941</v>
      </c>
      <c r="C10749" s="23" t="s">
        <v>28</v>
      </c>
      <c r="D10749" s="48">
        <v>4.03</v>
      </c>
      <c r="E10749" s="47">
        <v>4.03</v>
      </c>
    </row>
    <row r="10750" spans="1:5" ht="22.5" x14ac:dyDescent="0.25">
      <c r="A10750" s="36">
        <v>34566</v>
      </c>
      <c r="B10750" s="34" t="s">
        <v>7942</v>
      </c>
      <c r="C10750" s="23" t="s">
        <v>28</v>
      </c>
      <c r="D10750" s="48">
        <v>4.2300000000000004</v>
      </c>
      <c r="E10750" s="47">
        <v>4.2300000000000004</v>
      </c>
    </row>
    <row r="10751" spans="1:5" ht="22.5" x14ac:dyDescent="0.25">
      <c r="A10751" s="36">
        <v>34567</v>
      </c>
      <c r="B10751" s="34" t="s">
        <v>7943</v>
      </c>
      <c r="C10751" s="23" t="s">
        <v>28</v>
      </c>
      <c r="D10751" s="48">
        <v>4.4800000000000004</v>
      </c>
      <c r="E10751" s="47">
        <v>4.4800000000000004</v>
      </c>
    </row>
    <row r="10752" spans="1:5" ht="22.5" x14ac:dyDescent="0.25">
      <c r="A10752" s="36">
        <v>38591</v>
      </c>
      <c r="B10752" s="34" t="s">
        <v>7944</v>
      </c>
      <c r="C10752" s="23" t="s">
        <v>28</v>
      </c>
      <c r="D10752" s="48">
        <v>4.07</v>
      </c>
      <c r="E10752" s="47">
        <v>4.07</v>
      </c>
    </row>
    <row r="10753" spans="1:5" ht="22.5" x14ac:dyDescent="0.25">
      <c r="A10753" s="36">
        <v>34568</v>
      </c>
      <c r="B10753" s="34" t="s">
        <v>7945</v>
      </c>
      <c r="C10753" s="23" t="s">
        <v>28</v>
      </c>
      <c r="D10753" s="48">
        <v>5.3</v>
      </c>
      <c r="E10753" s="47">
        <v>5.3</v>
      </c>
    </row>
    <row r="10754" spans="1:5" ht="22.5" x14ac:dyDescent="0.25">
      <c r="A10754" s="36">
        <v>34569</v>
      </c>
      <c r="B10754" s="34" t="s">
        <v>7946</v>
      </c>
      <c r="C10754" s="23" t="s">
        <v>28</v>
      </c>
      <c r="D10754" s="48">
        <v>5.45</v>
      </c>
      <c r="E10754" s="47">
        <v>5.45</v>
      </c>
    </row>
    <row r="10755" spans="1:5" ht="22.5" x14ac:dyDescent="0.25">
      <c r="A10755" s="36">
        <v>34570</v>
      </c>
      <c r="B10755" s="34" t="s">
        <v>7947</v>
      </c>
      <c r="C10755" s="23" t="s">
        <v>28</v>
      </c>
      <c r="D10755" s="48">
        <v>5.92</v>
      </c>
      <c r="E10755" s="47">
        <v>5.92</v>
      </c>
    </row>
    <row r="10756" spans="1:5" ht="22.5" x14ac:dyDescent="0.25">
      <c r="A10756" s="36">
        <v>25070</v>
      </c>
      <c r="B10756" s="34" t="s">
        <v>7948</v>
      </c>
      <c r="C10756" s="23" t="s">
        <v>28</v>
      </c>
      <c r="D10756" s="48">
        <v>4.45</v>
      </c>
      <c r="E10756" s="47">
        <v>4.45</v>
      </c>
    </row>
    <row r="10757" spans="1:5" ht="22.5" x14ac:dyDescent="0.25">
      <c r="A10757" s="36">
        <v>34571</v>
      </c>
      <c r="B10757" s="34" t="s">
        <v>7949</v>
      </c>
      <c r="C10757" s="23" t="s">
        <v>28</v>
      </c>
      <c r="D10757" s="48">
        <v>4.49</v>
      </c>
      <c r="E10757" s="47">
        <v>4.49</v>
      </c>
    </row>
    <row r="10758" spans="1:5" ht="22.5" x14ac:dyDescent="0.25">
      <c r="A10758" s="36">
        <v>34573</v>
      </c>
      <c r="B10758" s="34" t="s">
        <v>7950</v>
      </c>
      <c r="C10758" s="23" t="s">
        <v>28</v>
      </c>
      <c r="D10758" s="48">
        <v>4.7300000000000004</v>
      </c>
      <c r="E10758" s="47">
        <v>4.7300000000000004</v>
      </c>
    </row>
    <row r="10759" spans="1:5" ht="22.5" x14ac:dyDescent="0.25">
      <c r="A10759" s="36">
        <v>37107</v>
      </c>
      <c r="B10759" s="34" t="s">
        <v>7951</v>
      </c>
      <c r="C10759" s="23" t="s">
        <v>28</v>
      </c>
      <c r="D10759" s="48">
        <v>6.25</v>
      </c>
      <c r="E10759" s="47">
        <v>6.25</v>
      </c>
    </row>
    <row r="10760" spans="1:5" ht="22.5" x14ac:dyDescent="0.25">
      <c r="A10760" s="36">
        <v>34576</v>
      </c>
      <c r="B10760" s="34" t="s">
        <v>7952</v>
      </c>
      <c r="C10760" s="23" t="s">
        <v>28</v>
      </c>
      <c r="D10760" s="48">
        <v>6.89</v>
      </c>
      <c r="E10760" s="47">
        <v>6.89</v>
      </c>
    </row>
    <row r="10761" spans="1:5" ht="22.5" x14ac:dyDescent="0.25">
      <c r="A10761" s="36">
        <v>34577</v>
      </c>
      <c r="B10761" s="34" t="s">
        <v>7953</v>
      </c>
      <c r="C10761" s="23" t="s">
        <v>28</v>
      </c>
      <c r="D10761" s="48">
        <v>7.19</v>
      </c>
      <c r="E10761" s="47">
        <v>7.19</v>
      </c>
    </row>
    <row r="10762" spans="1:5" ht="22.5" x14ac:dyDescent="0.25">
      <c r="A10762" s="36">
        <v>34578</v>
      </c>
      <c r="B10762" s="34" t="s">
        <v>7954</v>
      </c>
      <c r="C10762" s="23" t="s">
        <v>28</v>
      </c>
      <c r="D10762" s="48">
        <v>7.8</v>
      </c>
      <c r="E10762" s="47">
        <v>7.8</v>
      </c>
    </row>
    <row r="10763" spans="1:5" ht="22.5" x14ac:dyDescent="0.25">
      <c r="A10763" s="36">
        <v>34579</v>
      </c>
      <c r="B10763" s="34" t="s">
        <v>7955</v>
      </c>
      <c r="C10763" s="23" t="s">
        <v>28</v>
      </c>
      <c r="D10763" s="48">
        <v>8.32</v>
      </c>
      <c r="E10763" s="47">
        <v>8.32</v>
      </c>
    </row>
    <row r="10764" spans="1:5" ht="22.5" x14ac:dyDescent="0.25">
      <c r="A10764" s="36">
        <v>25067</v>
      </c>
      <c r="B10764" s="34" t="s">
        <v>7956</v>
      </c>
      <c r="C10764" s="23" t="s">
        <v>28</v>
      </c>
      <c r="D10764" s="48">
        <v>5.57</v>
      </c>
      <c r="E10764" s="47">
        <v>5.57</v>
      </c>
    </row>
    <row r="10765" spans="1:5" ht="22.5" x14ac:dyDescent="0.25">
      <c r="A10765" s="36">
        <v>34580</v>
      </c>
      <c r="B10765" s="34" t="s">
        <v>7957</v>
      </c>
      <c r="C10765" s="23" t="s">
        <v>28</v>
      </c>
      <c r="D10765" s="48">
        <v>6.21</v>
      </c>
      <c r="E10765" s="47">
        <v>6.21</v>
      </c>
    </row>
    <row r="10766" spans="1:5" ht="22.5" x14ac:dyDescent="0.25">
      <c r="A10766" s="36">
        <v>25071</v>
      </c>
      <c r="B10766" s="34" t="s">
        <v>7958</v>
      </c>
      <c r="C10766" s="23" t="s">
        <v>28</v>
      </c>
      <c r="D10766" s="48">
        <v>3.09</v>
      </c>
      <c r="E10766" s="47">
        <v>3.09</v>
      </c>
    </row>
    <row r="10767" spans="1:5" x14ac:dyDescent="0.25">
      <c r="A10767" s="36">
        <v>44171</v>
      </c>
      <c r="B10767" s="34" t="s">
        <v>7959</v>
      </c>
      <c r="C10767" s="23" t="s">
        <v>28</v>
      </c>
      <c r="D10767" s="48">
        <v>36.549999999999997</v>
      </c>
      <c r="E10767" s="47">
        <v>36.549999999999997</v>
      </c>
    </row>
    <row r="10768" spans="1:5" x14ac:dyDescent="0.25">
      <c r="A10768" s="36">
        <v>38395</v>
      </c>
      <c r="B10768" s="34" t="s">
        <v>7960</v>
      </c>
      <c r="C10768" s="23" t="s">
        <v>28</v>
      </c>
      <c r="D10768" s="48">
        <v>8</v>
      </c>
      <c r="E10768" s="47">
        <v>8</v>
      </c>
    </row>
    <row r="10769" spans="1:5" ht="22.5" x14ac:dyDescent="0.25">
      <c r="A10769" s="36">
        <v>34583</v>
      </c>
      <c r="B10769" s="34" t="s">
        <v>7961</v>
      </c>
      <c r="C10769" s="23" t="s">
        <v>19</v>
      </c>
      <c r="D10769" s="48">
        <v>55.27</v>
      </c>
      <c r="E10769" s="47">
        <v>55.27</v>
      </c>
    </row>
    <row r="10770" spans="1:5" ht="22.5" x14ac:dyDescent="0.25">
      <c r="A10770" s="36">
        <v>34584</v>
      </c>
      <c r="B10770" s="34" t="s">
        <v>7962</v>
      </c>
      <c r="C10770" s="23" t="s">
        <v>19</v>
      </c>
      <c r="D10770" s="48">
        <v>40.53</v>
      </c>
      <c r="E10770" s="47">
        <v>40.53</v>
      </c>
    </row>
    <row r="10771" spans="1:5" ht="33.75" x14ac:dyDescent="0.25">
      <c r="A10771" s="36">
        <v>709</v>
      </c>
      <c r="B10771" s="34" t="s">
        <v>7963</v>
      </c>
      <c r="C10771" s="23" t="s">
        <v>19</v>
      </c>
      <c r="D10771" s="48"/>
      <c r="E10771" s="47"/>
    </row>
    <row r="10772" spans="1:5" ht="22.5" x14ac:dyDescent="0.25">
      <c r="A10772" s="36">
        <v>34592</v>
      </c>
      <c r="B10772" s="34" t="s">
        <v>7964</v>
      </c>
      <c r="C10772" s="23" t="s">
        <v>28</v>
      </c>
      <c r="D10772" s="48">
        <v>3.54</v>
      </c>
      <c r="E10772" s="47">
        <v>3.54</v>
      </c>
    </row>
    <row r="10773" spans="1:5" ht="22.5" x14ac:dyDescent="0.25">
      <c r="A10773" s="36">
        <v>34599</v>
      </c>
      <c r="B10773" s="34" t="s">
        <v>7965</v>
      </c>
      <c r="C10773" s="23" t="s">
        <v>28</v>
      </c>
      <c r="D10773" s="48">
        <v>3.18</v>
      </c>
      <c r="E10773" s="47">
        <v>3.18</v>
      </c>
    </row>
    <row r="10774" spans="1:5" ht="22.5" x14ac:dyDescent="0.25">
      <c r="A10774" s="36">
        <v>651</v>
      </c>
      <c r="B10774" s="34" t="s">
        <v>7966</v>
      </c>
      <c r="C10774" s="23" t="s">
        <v>28</v>
      </c>
      <c r="D10774" s="48">
        <v>3.9</v>
      </c>
      <c r="E10774" s="47">
        <v>3.9</v>
      </c>
    </row>
    <row r="10775" spans="1:5" ht="22.5" x14ac:dyDescent="0.25">
      <c r="A10775" s="36">
        <v>654</v>
      </c>
      <c r="B10775" s="34" t="s">
        <v>7967</v>
      </c>
      <c r="C10775" s="23" t="s">
        <v>28</v>
      </c>
      <c r="D10775" s="48">
        <v>4.83</v>
      </c>
      <c r="E10775" s="47">
        <v>4.83</v>
      </c>
    </row>
    <row r="10776" spans="1:5" ht="22.5" x14ac:dyDescent="0.25">
      <c r="A10776" s="36">
        <v>37103</v>
      </c>
      <c r="B10776" s="34" t="s">
        <v>7968</v>
      </c>
      <c r="C10776" s="23" t="s">
        <v>28</v>
      </c>
      <c r="D10776" s="48">
        <v>4.05</v>
      </c>
      <c r="E10776" s="47">
        <v>4.05</v>
      </c>
    </row>
    <row r="10777" spans="1:5" ht="22.5" x14ac:dyDescent="0.25">
      <c r="A10777" s="36">
        <v>34555</v>
      </c>
      <c r="B10777" s="34" t="s">
        <v>7969</v>
      </c>
      <c r="C10777" s="23" t="s">
        <v>28</v>
      </c>
      <c r="D10777" s="48">
        <v>5.14</v>
      </c>
      <c r="E10777" s="47">
        <v>5.14</v>
      </c>
    </row>
    <row r="10778" spans="1:5" ht="22.5" x14ac:dyDescent="0.25">
      <c r="A10778" s="36">
        <v>674</v>
      </c>
      <c r="B10778" s="34" t="s">
        <v>7970</v>
      </c>
      <c r="C10778" s="23" t="s">
        <v>19</v>
      </c>
      <c r="D10778" s="48"/>
      <c r="E10778" s="47"/>
    </row>
    <row r="10779" spans="1:5" ht="22.5" x14ac:dyDescent="0.25">
      <c r="A10779" s="36">
        <v>34600</v>
      </c>
      <c r="B10779" s="34" t="s">
        <v>7971</v>
      </c>
      <c r="C10779" s="23" t="s">
        <v>19</v>
      </c>
      <c r="D10779" s="48"/>
      <c r="E10779" s="47"/>
    </row>
    <row r="10780" spans="1:5" ht="22.5" x14ac:dyDescent="0.25">
      <c r="A10780" s="36">
        <v>652</v>
      </c>
      <c r="B10780" s="34" t="s">
        <v>7972</v>
      </c>
      <c r="C10780" s="23" t="s">
        <v>19</v>
      </c>
      <c r="D10780" s="48"/>
      <c r="E10780" s="47"/>
    </row>
    <row r="10781" spans="1:5" ht="22.5" x14ac:dyDescent="0.25">
      <c r="A10781" s="36">
        <v>650</v>
      </c>
      <c r="B10781" s="34" t="s">
        <v>7973</v>
      </c>
      <c r="C10781" s="23" t="s">
        <v>28</v>
      </c>
      <c r="D10781" s="48">
        <v>3.12</v>
      </c>
      <c r="E10781" s="47">
        <v>3.12</v>
      </c>
    </row>
    <row r="10782" spans="1:5" ht="22.5" x14ac:dyDescent="0.25">
      <c r="A10782" s="36">
        <v>718</v>
      </c>
      <c r="B10782" s="34" t="s">
        <v>7974</v>
      </c>
      <c r="C10782" s="23" t="s">
        <v>28</v>
      </c>
      <c r="D10782" s="48"/>
      <c r="E10782" s="47"/>
    </row>
    <row r="10783" spans="1:5" ht="22.5" x14ac:dyDescent="0.25">
      <c r="A10783" s="36">
        <v>11981</v>
      </c>
      <c r="B10783" s="34" t="s">
        <v>7975</v>
      </c>
      <c r="C10783" s="23" t="s">
        <v>28</v>
      </c>
      <c r="D10783" s="48"/>
      <c r="E10783" s="47"/>
    </row>
    <row r="10784" spans="1:5" ht="22.5" x14ac:dyDescent="0.25">
      <c r="A10784" s="36">
        <v>34586</v>
      </c>
      <c r="B10784" s="34" t="s">
        <v>7976</v>
      </c>
      <c r="C10784" s="23" t="s">
        <v>28</v>
      </c>
      <c r="D10784" s="48">
        <v>1.58</v>
      </c>
      <c r="E10784" s="47">
        <v>1.58</v>
      </c>
    </row>
    <row r="10785" spans="1:5" ht="22.5" x14ac:dyDescent="0.25">
      <c r="A10785" s="36">
        <v>38603</v>
      </c>
      <c r="B10785" s="34" t="s">
        <v>7977</v>
      </c>
      <c r="C10785" s="23" t="s">
        <v>28</v>
      </c>
      <c r="D10785" s="48">
        <v>1.87</v>
      </c>
      <c r="E10785" s="47">
        <v>1.87</v>
      </c>
    </row>
    <row r="10786" spans="1:5" ht="22.5" x14ac:dyDescent="0.25">
      <c r="A10786" s="36">
        <v>34588</v>
      </c>
      <c r="B10786" s="34" t="s">
        <v>7978</v>
      </c>
      <c r="C10786" s="23" t="s">
        <v>28</v>
      </c>
      <c r="D10786" s="48">
        <v>2.13</v>
      </c>
      <c r="E10786" s="47">
        <v>2.13</v>
      </c>
    </row>
    <row r="10787" spans="1:5" ht="22.5" x14ac:dyDescent="0.25">
      <c r="A10787" s="36">
        <v>34590</v>
      </c>
      <c r="B10787" s="34" t="s">
        <v>7979</v>
      </c>
      <c r="C10787" s="23" t="s">
        <v>28</v>
      </c>
      <c r="D10787" s="48">
        <v>2.11</v>
      </c>
      <c r="E10787" s="47">
        <v>2.11</v>
      </c>
    </row>
    <row r="10788" spans="1:5" ht="22.5" x14ac:dyDescent="0.25">
      <c r="A10788" s="36">
        <v>34591</v>
      </c>
      <c r="B10788" s="34" t="s">
        <v>7980</v>
      </c>
      <c r="C10788" s="23" t="s">
        <v>28</v>
      </c>
      <c r="D10788" s="48">
        <v>2.57</v>
      </c>
      <c r="E10788" s="47">
        <v>2.57</v>
      </c>
    </row>
    <row r="10789" spans="1:5" ht="33.75" x14ac:dyDescent="0.25">
      <c r="A10789" s="36">
        <v>40517</v>
      </c>
      <c r="B10789" s="34" t="s">
        <v>7981</v>
      </c>
      <c r="C10789" s="23" t="s">
        <v>19</v>
      </c>
      <c r="D10789" s="48">
        <v>62.4</v>
      </c>
      <c r="E10789" s="47">
        <v>62.4</v>
      </c>
    </row>
    <row r="10790" spans="1:5" ht="45" x14ac:dyDescent="0.25">
      <c r="A10790" s="36">
        <v>40515</v>
      </c>
      <c r="B10790" s="34" t="s">
        <v>7982</v>
      </c>
      <c r="C10790" s="23" t="s">
        <v>19</v>
      </c>
      <c r="D10790" s="48">
        <v>68.64</v>
      </c>
      <c r="E10790" s="47">
        <v>68.64</v>
      </c>
    </row>
    <row r="10791" spans="1:5" ht="33.75" x14ac:dyDescent="0.25">
      <c r="A10791" s="36">
        <v>40524</v>
      </c>
      <c r="B10791" s="34" t="s">
        <v>7983</v>
      </c>
      <c r="C10791" s="23" t="s">
        <v>19</v>
      </c>
      <c r="D10791" s="48">
        <v>71.319999999999993</v>
      </c>
      <c r="E10791" s="47">
        <v>71.319999999999993</v>
      </c>
    </row>
    <row r="10792" spans="1:5" ht="33.75" x14ac:dyDescent="0.25">
      <c r="A10792" s="36">
        <v>40529</v>
      </c>
      <c r="B10792" s="34" t="s">
        <v>7984</v>
      </c>
      <c r="C10792" s="23" t="s">
        <v>19</v>
      </c>
      <c r="D10792" s="48">
        <v>113.08</v>
      </c>
      <c r="E10792" s="47">
        <v>113.08</v>
      </c>
    </row>
    <row r="10793" spans="1:5" ht="33.75" x14ac:dyDescent="0.25">
      <c r="A10793" s="36">
        <v>36156</v>
      </c>
      <c r="B10793" s="34" t="s">
        <v>7985</v>
      </c>
      <c r="C10793" s="23" t="s">
        <v>19</v>
      </c>
      <c r="D10793" s="48">
        <v>67.56</v>
      </c>
      <c r="E10793" s="47">
        <v>67.56</v>
      </c>
    </row>
    <row r="10794" spans="1:5" ht="33.75" x14ac:dyDescent="0.25">
      <c r="A10794" s="36">
        <v>36155</v>
      </c>
      <c r="B10794" s="34" t="s">
        <v>7986</v>
      </c>
      <c r="C10794" s="23" t="s">
        <v>19</v>
      </c>
      <c r="D10794" s="48">
        <v>53.49</v>
      </c>
      <c r="E10794" s="47">
        <v>53.49</v>
      </c>
    </row>
    <row r="10795" spans="1:5" ht="33.75" x14ac:dyDescent="0.25">
      <c r="A10795" s="36">
        <v>36154</v>
      </c>
      <c r="B10795" s="34" t="s">
        <v>7987</v>
      </c>
      <c r="C10795" s="23" t="s">
        <v>19</v>
      </c>
      <c r="D10795" s="48">
        <v>80.7</v>
      </c>
      <c r="E10795" s="47">
        <v>80.7</v>
      </c>
    </row>
    <row r="10796" spans="1:5" ht="33.75" x14ac:dyDescent="0.25">
      <c r="A10796" s="36">
        <v>36170</v>
      </c>
      <c r="B10796" s="34" t="s">
        <v>7988</v>
      </c>
      <c r="C10796" s="23" t="s">
        <v>19</v>
      </c>
      <c r="D10796" s="48">
        <v>61</v>
      </c>
      <c r="E10796" s="47">
        <v>61</v>
      </c>
    </row>
    <row r="10797" spans="1:5" ht="22.5" x14ac:dyDescent="0.25">
      <c r="A10797" s="36">
        <v>695</v>
      </c>
      <c r="B10797" s="34" t="s">
        <v>7989</v>
      </c>
      <c r="C10797" s="23" t="s">
        <v>19</v>
      </c>
      <c r="D10797" s="48">
        <v>67.8</v>
      </c>
      <c r="E10797" s="47">
        <v>67.8</v>
      </c>
    </row>
    <row r="10798" spans="1:5" ht="33.75" x14ac:dyDescent="0.25">
      <c r="A10798" s="36">
        <v>679</v>
      </c>
      <c r="B10798" s="34" t="s">
        <v>7990</v>
      </c>
      <c r="C10798" s="23" t="s">
        <v>19</v>
      </c>
      <c r="D10798" s="48">
        <v>96.75</v>
      </c>
      <c r="E10798" s="47">
        <v>96.75</v>
      </c>
    </row>
    <row r="10799" spans="1:5" ht="33.75" x14ac:dyDescent="0.25">
      <c r="A10799" s="36">
        <v>711</v>
      </c>
      <c r="B10799" s="34" t="s">
        <v>7991</v>
      </c>
      <c r="C10799" s="23" t="s">
        <v>19</v>
      </c>
      <c r="D10799" s="48">
        <v>61</v>
      </c>
      <c r="E10799" s="47">
        <v>61</v>
      </c>
    </row>
    <row r="10800" spans="1:5" ht="33.75" x14ac:dyDescent="0.25">
      <c r="A10800" s="36">
        <v>712</v>
      </c>
      <c r="B10800" s="34" t="s">
        <v>7992</v>
      </c>
      <c r="C10800" s="23" t="s">
        <v>19</v>
      </c>
      <c r="D10800" s="48">
        <v>73.2</v>
      </c>
      <c r="E10800" s="47">
        <v>73.2</v>
      </c>
    </row>
    <row r="10801" spans="1:6" ht="22.5" x14ac:dyDescent="0.25">
      <c r="A10801" s="36">
        <v>12614</v>
      </c>
      <c r="B10801" s="34" t="s">
        <v>7993</v>
      </c>
      <c r="C10801" s="23" t="s">
        <v>28</v>
      </c>
      <c r="D10801" s="48">
        <v>44.96</v>
      </c>
      <c r="E10801" s="47">
        <v>44.96</v>
      </c>
      <c r="F10801"/>
    </row>
    <row r="10802" spans="1:6" ht="22.5" x14ac:dyDescent="0.25">
      <c r="A10802" s="36">
        <v>6140</v>
      </c>
      <c r="B10802" s="34" t="s">
        <v>7994</v>
      </c>
      <c r="C10802" s="23" t="s">
        <v>28</v>
      </c>
      <c r="D10802" s="48">
        <v>4.3099999999999996</v>
      </c>
      <c r="E10802" s="47">
        <v>4.3099999999999996</v>
      </c>
      <c r="F10802" s="1"/>
    </row>
    <row r="10803" spans="1:6" ht="15" x14ac:dyDescent="0.25">
      <c r="A10803" s="36">
        <v>38399</v>
      </c>
      <c r="B10803" s="34" t="s">
        <v>7995</v>
      </c>
      <c r="C10803" s="23" t="s">
        <v>28</v>
      </c>
      <c r="D10803" s="48">
        <v>164.99</v>
      </c>
      <c r="E10803" s="47">
        <v>164.99</v>
      </c>
      <c r="F10803"/>
    </row>
    <row r="10804" spans="1:6" ht="33.75" x14ac:dyDescent="0.25">
      <c r="A10804" s="36">
        <v>729</v>
      </c>
      <c r="B10804" s="34" t="s">
        <v>7996</v>
      </c>
      <c r="C10804" s="23" t="s">
        <v>28</v>
      </c>
      <c r="D10804" s="48">
        <v>642</v>
      </c>
      <c r="E10804" s="47">
        <v>642</v>
      </c>
      <c r="F10804"/>
    </row>
    <row r="10805" spans="1:6" ht="33.75" x14ac:dyDescent="0.25">
      <c r="A10805" s="36">
        <v>39925</v>
      </c>
      <c r="B10805" s="34" t="s">
        <v>7997</v>
      </c>
      <c r="C10805" s="23" t="s">
        <v>28</v>
      </c>
      <c r="D10805" s="48">
        <v>9276.84</v>
      </c>
      <c r="E10805" s="47">
        <v>9276.84</v>
      </c>
      <c r="F10805"/>
    </row>
    <row r="10806" spans="1:6" ht="33.75" x14ac:dyDescent="0.25">
      <c r="A10806" s="36">
        <v>731</v>
      </c>
      <c r="B10806" s="34" t="s">
        <v>7998</v>
      </c>
      <c r="C10806" s="23" t="s">
        <v>28</v>
      </c>
      <c r="D10806" s="48">
        <v>624.82000000000005</v>
      </c>
      <c r="E10806" s="47">
        <v>624.82000000000005</v>
      </c>
      <c r="F10806"/>
    </row>
    <row r="10807" spans="1:6" ht="33.75" x14ac:dyDescent="0.25">
      <c r="A10807" s="36">
        <v>732</v>
      </c>
      <c r="B10807" s="34" t="s">
        <v>7999</v>
      </c>
      <c r="C10807" s="23" t="s">
        <v>28</v>
      </c>
      <c r="D10807" s="48">
        <v>1053.24</v>
      </c>
      <c r="E10807" s="47">
        <v>1053.24</v>
      </c>
      <c r="F10807"/>
    </row>
    <row r="10808" spans="1:6" ht="45" x14ac:dyDescent="0.25">
      <c r="A10808" s="36">
        <v>735</v>
      </c>
      <c r="B10808" s="34" t="s">
        <v>8000</v>
      </c>
      <c r="C10808" s="23" t="s">
        <v>28</v>
      </c>
      <c r="D10808" s="48">
        <v>1873.67</v>
      </c>
      <c r="E10808" s="47">
        <v>1873.67</v>
      </c>
      <c r="F10808"/>
    </row>
    <row r="10809" spans="1:6" ht="33.75" x14ac:dyDescent="0.25">
      <c r="A10809" s="36">
        <v>736</v>
      </c>
      <c r="B10809" s="34" t="s">
        <v>8001</v>
      </c>
      <c r="C10809" s="23" t="s">
        <v>28</v>
      </c>
      <c r="D10809" s="48">
        <v>1575.42</v>
      </c>
      <c r="E10809" s="47">
        <v>1575.42</v>
      </c>
      <c r="F10809"/>
    </row>
    <row r="10810" spans="1:6" ht="33.75" x14ac:dyDescent="0.25">
      <c r="A10810" s="36">
        <v>740</v>
      </c>
      <c r="B10810" s="34" t="s">
        <v>8002</v>
      </c>
      <c r="C10810" s="23" t="s">
        <v>28</v>
      </c>
      <c r="D10810" s="48">
        <v>5556.27</v>
      </c>
      <c r="E10810" s="47">
        <v>5556.27</v>
      </c>
      <c r="F10810"/>
    </row>
    <row r="10811" spans="1:6" ht="33.75" x14ac:dyDescent="0.25">
      <c r="A10811" s="36">
        <v>734</v>
      </c>
      <c r="B10811" s="34" t="s">
        <v>8003</v>
      </c>
      <c r="C10811" s="23" t="s">
        <v>28</v>
      </c>
      <c r="D10811" s="48">
        <v>1129.08</v>
      </c>
      <c r="E10811" s="47">
        <v>1129.08</v>
      </c>
      <c r="F10811"/>
    </row>
    <row r="10812" spans="1:6" ht="22.5" x14ac:dyDescent="0.25">
      <c r="A10812" s="36">
        <v>39008</v>
      </c>
      <c r="B10812" s="34" t="s">
        <v>8004</v>
      </c>
      <c r="C10812" s="23" t="s">
        <v>28</v>
      </c>
      <c r="D10812" s="48">
        <v>65820.94</v>
      </c>
      <c r="E10812" s="47">
        <v>65820.94</v>
      </c>
      <c r="F10812"/>
    </row>
    <row r="10813" spans="1:6" ht="22.5" x14ac:dyDescent="0.25">
      <c r="A10813" s="36">
        <v>39009</v>
      </c>
      <c r="B10813" s="34" t="s">
        <v>8005</v>
      </c>
      <c r="C10813" s="23" t="s">
        <v>28</v>
      </c>
      <c r="D10813" s="48">
        <v>70518.98</v>
      </c>
      <c r="E10813" s="47">
        <v>70518.98</v>
      </c>
      <c r="F10813"/>
    </row>
    <row r="10814" spans="1:6" ht="33.75" x14ac:dyDescent="0.25">
      <c r="A10814" s="36">
        <v>10592</v>
      </c>
      <c r="B10814" s="34" t="s">
        <v>8006</v>
      </c>
      <c r="C10814" s="23" t="s">
        <v>28</v>
      </c>
      <c r="D10814" s="48">
        <v>3515</v>
      </c>
      <c r="E10814" s="47">
        <v>3515</v>
      </c>
      <c r="F10814"/>
    </row>
    <row r="10815" spans="1:6" ht="45" x14ac:dyDescent="0.25">
      <c r="A10815" s="36">
        <v>751</v>
      </c>
      <c r="B10815" s="34" t="s">
        <v>8007</v>
      </c>
      <c r="C10815" s="23" t="s">
        <v>28</v>
      </c>
      <c r="D10815" s="48">
        <v>4152.09</v>
      </c>
      <c r="E10815" s="47">
        <v>4152.09</v>
      </c>
      <c r="F10815"/>
    </row>
    <row r="10816" spans="1:6" ht="45" x14ac:dyDescent="0.25">
      <c r="A10816" s="36">
        <v>754</v>
      </c>
      <c r="B10816" s="34" t="s">
        <v>8008</v>
      </c>
      <c r="C10816" s="23" t="s">
        <v>28</v>
      </c>
      <c r="D10816" s="48">
        <v>6590.62</v>
      </c>
      <c r="E10816" s="47">
        <v>6590.62</v>
      </c>
      <c r="F10816"/>
    </row>
    <row r="10817" spans="1:6" ht="33.75" x14ac:dyDescent="0.25">
      <c r="A10817" s="36">
        <v>39917</v>
      </c>
      <c r="B10817" s="34" t="s">
        <v>8009</v>
      </c>
      <c r="C10817" s="23" t="s">
        <v>28</v>
      </c>
      <c r="D10817" s="48">
        <v>101105.72</v>
      </c>
      <c r="E10817" s="47">
        <v>101105.72</v>
      </c>
    </row>
    <row r="10818" spans="1:6" x14ac:dyDescent="0.25">
      <c r="A10818" s="36">
        <v>38167</v>
      </c>
      <c r="B10818" s="34" t="s">
        <v>8010</v>
      </c>
      <c r="C10818" s="23" t="s">
        <v>7871</v>
      </c>
      <c r="D10818" s="48">
        <v>31.32</v>
      </c>
      <c r="E10818" s="47">
        <v>31.32</v>
      </c>
    </row>
    <row r="10819" spans="1:6" x14ac:dyDescent="0.25">
      <c r="A10819" s="36">
        <v>36145</v>
      </c>
      <c r="B10819" s="34" t="s">
        <v>8011</v>
      </c>
      <c r="C10819" s="23" t="s">
        <v>7871</v>
      </c>
      <c r="D10819" s="48">
        <v>46.36</v>
      </c>
      <c r="E10819" s="47">
        <v>46.36</v>
      </c>
      <c r="F10819" s="13">
        <v>27.700831024930746</v>
      </c>
    </row>
    <row r="10820" spans="1:6" ht="22.5" x14ac:dyDescent="0.25">
      <c r="A10820" s="36">
        <v>12893</v>
      </c>
      <c r="B10820" s="34" t="s">
        <v>8012</v>
      </c>
      <c r="C10820" s="23" t="s">
        <v>7871</v>
      </c>
      <c r="D10820" s="48">
        <v>81.599999999999994</v>
      </c>
      <c r="E10820" s="47">
        <v>81.599999999999994</v>
      </c>
    </row>
    <row r="10821" spans="1:6" ht="22.5" x14ac:dyDescent="0.25">
      <c r="A10821" s="36">
        <v>11685</v>
      </c>
      <c r="B10821" s="34" t="s">
        <v>8013</v>
      </c>
      <c r="C10821" s="23" t="s">
        <v>28</v>
      </c>
      <c r="D10821" s="48">
        <v>40.020000000000003</v>
      </c>
      <c r="E10821" s="47">
        <v>40.020000000000003</v>
      </c>
    </row>
    <row r="10822" spans="1:6" ht="22.5" x14ac:dyDescent="0.25">
      <c r="A10822" s="36">
        <v>11680</v>
      </c>
      <c r="B10822" s="34" t="s">
        <v>13062</v>
      </c>
      <c r="C10822" s="23" t="s">
        <v>28</v>
      </c>
      <c r="D10822" s="48">
        <v>17.670000000000002</v>
      </c>
      <c r="E10822" s="47">
        <v>17.670000000000002</v>
      </c>
    </row>
    <row r="10823" spans="1:6" ht="22.5" x14ac:dyDescent="0.25">
      <c r="A10823" s="36">
        <v>11679</v>
      </c>
      <c r="B10823" s="34" t="s">
        <v>13063</v>
      </c>
      <c r="C10823" s="23" t="s">
        <v>28</v>
      </c>
      <c r="D10823" s="48">
        <v>23.96</v>
      </c>
      <c r="E10823" s="47">
        <v>23.96</v>
      </c>
    </row>
    <row r="10824" spans="1:6" x14ac:dyDescent="0.25">
      <c r="A10824" s="36">
        <v>2512</v>
      </c>
      <c r="B10824" s="34" t="s">
        <v>8014</v>
      </c>
      <c r="C10824" s="23" t="s">
        <v>28</v>
      </c>
      <c r="D10824" s="48"/>
      <c r="E10824" s="47"/>
    </row>
    <row r="10825" spans="1:6" x14ac:dyDescent="0.25">
      <c r="A10825" s="36">
        <v>45203</v>
      </c>
      <c r="B10825" s="34" t="s">
        <v>13064</v>
      </c>
      <c r="C10825" s="23" t="s">
        <v>28</v>
      </c>
      <c r="D10825" s="48">
        <v>7.52</v>
      </c>
      <c r="E10825" s="47">
        <v>7.52</v>
      </c>
    </row>
    <row r="10826" spans="1:6" x14ac:dyDescent="0.25">
      <c r="A10826" s="36">
        <v>4374</v>
      </c>
      <c r="B10826" s="34" t="s">
        <v>8015</v>
      </c>
      <c r="C10826" s="23" t="s">
        <v>28</v>
      </c>
      <c r="D10826" s="48">
        <v>0.55000000000000004</v>
      </c>
      <c r="E10826" s="47">
        <v>0.55000000000000004</v>
      </c>
    </row>
    <row r="10827" spans="1:6" ht="33.75" x14ac:dyDescent="0.25">
      <c r="A10827" s="36">
        <v>7568</v>
      </c>
      <c r="B10827" s="34" t="s">
        <v>8016</v>
      </c>
      <c r="C10827" s="23" t="s">
        <v>28</v>
      </c>
      <c r="D10827" s="48">
        <v>0.92</v>
      </c>
      <c r="E10827" s="47">
        <v>0.92</v>
      </c>
    </row>
    <row r="10828" spans="1:6" ht="22.5" x14ac:dyDescent="0.25">
      <c r="A10828" s="36">
        <v>7584</v>
      </c>
      <c r="B10828" s="34" t="s">
        <v>8017</v>
      </c>
      <c r="C10828" s="23" t="s">
        <v>28</v>
      </c>
      <c r="D10828" s="48">
        <v>1.4</v>
      </c>
      <c r="E10828" s="47">
        <v>1.4</v>
      </c>
    </row>
    <row r="10829" spans="1:6" x14ac:dyDescent="0.25">
      <c r="A10829" s="36">
        <v>11945</v>
      </c>
      <c r="B10829" s="34" t="s">
        <v>8018</v>
      </c>
      <c r="C10829" s="23" t="s">
        <v>28</v>
      </c>
      <c r="D10829" s="48">
        <v>0.09</v>
      </c>
      <c r="E10829" s="47">
        <v>0.09</v>
      </c>
    </row>
    <row r="10830" spans="1:6" x14ac:dyDescent="0.25">
      <c r="A10830" s="36">
        <v>11946</v>
      </c>
      <c r="B10830" s="34" t="s">
        <v>8019</v>
      </c>
      <c r="C10830" s="23" t="s">
        <v>28</v>
      </c>
      <c r="D10830" s="48">
        <v>0.1</v>
      </c>
      <c r="E10830" s="47">
        <v>0.1</v>
      </c>
    </row>
    <row r="10831" spans="1:6" x14ac:dyDescent="0.25">
      <c r="A10831" s="36">
        <v>4375</v>
      </c>
      <c r="B10831" s="34" t="s">
        <v>8020</v>
      </c>
      <c r="C10831" s="23" t="s">
        <v>28</v>
      </c>
      <c r="D10831" s="48">
        <v>0.15</v>
      </c>
      <c r="E10831" s="47">
        <v>0.15</v>
      </c>
    </row>
    <row r="10832" spans="1:6" ht="33.75" x14ac:dyDescent="0.25">
      <c r="A10832" s="36">
        <v>11950</v>
      </c>
      <c r="B10832" s="34" t="s">
        <v>8021</v>
      </c>
      <c r="C10832" s="23" t="s">
        <v>28</v>
      </c>
      <c r="D10832" s="48">
        <v>0.31</v>
      </c>
      <c r="E10832" s="47">
        <v>0.31</v>
      </c>
    </row>
    <row r="10833" spans="1:5" x14ac:dyDescent="0.25">
      <c r="A10833" s="36">
        <v>4376</v>
      </c>
      <c r="B10833" s="34" t="s">
        <v>8022</v>
      </c>
      <c r="C10833" s="23" t="s">
        <v>28</v>
      </c>
      <c r="D10833" s="48">
        <v>0.28999999999999998</v>
      </c>
      <c r="E10833" s="47">
        <v>0.28999999999999998</v>
      </c>
    </row>
    <row r="10834" spans="1:5" ht="33.75" x14ac:dyDescent="0.25">
      <c r="A10834" s="36">
        <v>7583</v>
      </c>
      <c r="B10834" s="34" t="s">
        <v>8023</v>
      </c>
      <c r="C10834" s="23" t="s">
        <v>28</v>
      </c>
      <c r="D10834" s="48">
        <v>0.62</v>
      </c>
      <c r="E10834" s="47">
        <v>0.62</v>
      </c>
    </row>
    <row r="10835" spans="1:5" ht="33.75" x14ac:dyDescent="0.25">
      <c r="A10835" s="36">
        <v>4350</v>
      </c>
      <c r="B10835" s="34" t="s">
        <v>8024</v>
      </c>
      <c r="C10835" s="23" t="s">
        <v>28</v>
      </c>
      <c r="D10835" s="48">
        <v>0.99</v>
      </c>
      <c r="E10835" s="47">
        <v>0.99</v>
      </c>
    </row>
    <row r="10836" spans="1:5" ht="22.5" x14ac:dyDescent="0.25">
      <c r="A10836" s="36">
        <v>44400</v>
      </c>
      <c r="B10836" s="34" t="s">
        <v>8025</v>
      </c>
      <c r="C10836" s="23" t="s">
        <v>28</v>
      </c>
      <c r="D10836" s="48">
        <v>35.950000000000003</v>
      </c>
      <c r="E10836" s="47">
        <v>35.950000000000003</v>
      </c>
    </row>
    <row r="10837" spans="1:5" ht="22.5" x14ac:dyDescent="0.25">
      <c r="A10837" s="36">
        <v>39886</v>
      </c>
      <c r="B10837" s="34" t="s">
        <v>8026</v>
      </c>
      <c r="C10837" s="23" t="s">
        <v>28</v>
      </c>
      <c r="D10837" s="48"/>
      <c r="E10837" s="47"/>
    </row>
    <row r="10838" spans="1:5" ht="22.5" x14ac:dyDescent="0.25">
      <c r="A10838" s="36">
        <v>39887</v>
      </c>
      <c r="B10838" s="34" t="s">
        <v>8027</v>
      </c>
      <c r="C10838" s="23" t="s">
        <v>28</v>
      </c>
      <c r="D10838" s="48"/>
      <c r="E10838" s="47"/>
    </row>
    <row r="10839" spans="1:5" ht="22.5" x14ac:dyDescent="0.25">
      <c r="A10839" s="36">
        <v>39888</v>
      </c>
      <c r="B10839" s="34" t="s">
        <v>8028</v>
      </c>
      <c r="C10839" s="23" t="s">
        <v>28</v>
      </c>
      <c r="D10839" s="48"/>
      <c r="E10839" s="47"/>
    </row>
    <row r="10840" spans="1:5" ht="22.5" x14ac:dyDescent="0.25">
      <c r="A10840" s="36">
        <v>39890</v>
      </c>
      <c r="B10840" s="34" t="s">
        <v>8029</v>
      </c>
      <c r="C10840" s="23" t="s">
        <v>28</v>
      </c>
      <c r="D10840" s="48"/>
      <c r="E10840" s="47"/>
    </row>
    <row r="10841" spans="1:5" ht="22.5" x14ac:dyDescent="0.25">
      <c r="A10841" s="36">
        <v>39891</v>
      </c>
      <c r="B10841" s="34" t="s">
        <v>8030</v>
      </c>
      <c r="C10841" s="23" t="s">
        <v>28</v>
      </c>
      <c r="D10841" s="48"/>
      <c r="E10841" s="47"/>
    </row>
    <row r="10842" spans="1:5" ht="22.5" x14ac:dyDescent="0.25">
      <c r="A10842" s="36">
        <v>39892</v>
      </c>
      <c r="B10842" s="34" t="s">
        <v>8031</v>
      </c>
      <c r="C10842" s="23" t="s">
        <v>28</v>
      </c>
      <c r="D10842" s="48"/>
      <c r="E10842" s="47"/>
    </row>
    <row r="10843" spans="1:5" ht="22.5" x14ac:dyDescent="0.25">
      <c r="A10843" s="36">
        <v>790</v>
      </c>
      <c r="B10843" s="34" t="s">
        <v>8032</v>
      </c>
      <c r="C10843" s="23" t="s">
        <v>28</v>
      </c>
      <c r="D10843" s="48"/>
      <c r="E10843" s="47"/>
    </row>
    <row r="10844" spans="1:5" ht="22.5" x14ac:dyDescent="0.25">
      <c r="A10844" s="36">
        <v>791</v>
      </c>
      <c r="B10844" s="34" t="s">
        <v>8033</v>
      </c>
      <c r="C10844" s="23" t="s">
        <v>28</v>
      </c>
      <c r="D10844" s="48"/>
      <c r="E10844" s="47"/>
    </row>
    <row r="10845" spans="1:5" ht="22.5" x14ac:dyDescent="0.25">
      <c r="A10845" s="36">
        <v>766</v>
      </c>
      <c r="B10845" s="34" t="s">
        <v>8034</v>
      </c>
      <c r="C10845" s="23" t="s">
        <v>28</v>
      </c>
      <c r="D10845" s="48"/>
      <c r="E10845" s="47"/>
    </row>
    <row r="10846" spans="1:5" ht="22.5" x14ac:dyDescent="0.25">
      <c r="A10846" s="36">
        <v>767</v>
      </c>
      <c r="B10846" s="34" t="s">
        <v>8035</v>
      </c>
      <c r="C10846" s="23" t="s">
        <v>28</v>
      </c>
      <c r="D10846" s="48"/>
      <c r="E10846" s="47"/>
    </row>
    <row r="10847" spans="1:5" ht="22.5" x14ac:dyDescent="0.25">
      <c r="A10847" s="36">
        <v>789</v>
      </c>
      <c r="B10847" s="34" t="s">
        <v>8036</v>
      </c>
      <c r="C10847" s="23" t="s">
        <v>28</v>
      </c>
      <c r="D10847" s="48"/>
      <c r="E10847" s="47"/>
    </row>
    <row r="10848" spans="1:5" ht="22.5" x14ac:dyDescent="0.25">
      <c r="A10848" s="36">
        <v>768</v>
      </c>
      <c r="B10848" s="34" t="s">
        <v>8037</v>
      </c>
      <c r="C10848" s="23" t="s">
        <v>28</v>
      </c>
      <c r="D10848" s="48"/>
      <c r="E10848" s="47"/>
    </row>
    <row r="10849" spans="1:5" ht="22.5" x14ac:dyDescent="0.25">
      <c r="A10849" s="36">
        <v>769</v>
      </c>
      <c r="B10849" s="34" t="s">
        <v>8038</v>
      </c>
      <c r="C10849" s="23" t="s">
        <v>28</v>
      </c>
      <c r="D10849" s="48"/>
      <c r="E10849" s="47"/>
    </row>
    <row r="10850" spans="1:5" ht="22.5" x14ac:dyDescent="0.25">
      <c r="A10850" s="36">
        <v>764</v>
      </c>
      <c r="B10850" s="34" t="s">
        <v>8039</v>
      </c>
      <c r="C10850" s="23" t="s">
        <v>28</v>
      </c>
      <c r="D10850" s="48"/>
      <c r="E10850" s="47"/>
    </row>
    <row r="10851" spans="1:5" ht="22.5" x14ac:dyDescent="0.25">
      <c r="A10851" s="36">
        <v>765</v>
      </c>
      <c r="B10851" s="34" t="s">
        <v>8040</v>
      </c>
      <c r="C10851" s="23" t="s">
        <v>28</v>
      </c>
      <c r="D10851" s="48"/>
      <c r="E10851" s="47"/>
    </row>
    <row r="10852" spans="1:5" ht="22.5" x14ac:dyDescent="0.25">
      <c r="A10852" s="36">
        <v>770</v>
      </c>
      <c r="B10852" s="34" t="s">
        <v>8041</v>
      </c>
      <c r="C10852" s="23" t="s">
        <v>28</v>
      </c>
      <c r="D10852" s="48"/>
      <c r="E10852" s="47"/>
    </row>
    <row r="10853" spans="1:5" ht="22.5" x14ac:dyDescent="0.25">
      <c r="A10853" s="36">
        <v>12394</v>
      </c>
      <c r="B10853" s="34" t="s">
        <v>8042</v>
      </c>
      <c r="C10853" s="23" t="s">
        <v>28</v>
      </c>
      <c r="D10853" s="48"/>
      <c r="E10853" s="47"/>
    </row>
    <row r="10854" spans="1:5" ht="22.5" x14ac:dyDescent="0.25">
      <c r="A10854" s="36">
        <v>787</v>
      </c>
      <c r="B10854" s="34" t="s">
        <v>8043</v>
      </c>
      <c r="C10854" s="23" t="s">
        <v>28</v>
      </c>
      <c r="D10854" s="48"/>
      <c r="E10854" s="47"/>
    </row>
    <row r="10855" spans="1:5" ht="22.5" x14ac:dyDescent="0.25">
      <c r="A10855" s="36">
        <v>774</v>
      </c>
      <c r="B10855" s="34" t="s">
        <v>8044</v>
      </c>
      <c r="C10855" s="23" t="s">
        <v>28</v>
      </c>
      <c r="D10855" s="48"/>
      <c r="E10855" s="47"/>
    </row>
    <row r="10856" spans="1:5" ht="22.5" x14ac:dyDescent="0.25">
      <c r="A10856" s="36">
        <v>773</v>
      </c>
      <c r="B10856" s="34" t="s">
        <v>8045</v>
      </c>
      <c r="C10856" s="23" t="s">
        <v>28</v>
      </c>
      <c r="D10856" s="48"/>
      <c r="E10856" s="47"/>
    </row>
    <row r="10857" spans="1:5" ht="22.5" x14ac:dyDescent="0.25">
      <c r="A10857" s="36">
        <v>775</v>
      </c>
      <c r="B10857" s="34" t="s">
        <v>8046</v>
      </c>
      <c r="C10857" s="23" t="s">
        <v>28</v>
      </c>
      <c r="D10857" s="48"/>
      <c r="E10857" s="47"/>
    </row>
    <row r="10858" spans="1:5" ht="22.5" x14ac:dyDescent="0.25">
      <c r="A10858" s="36">
        <v>788</v>
      </c>
      <c r="B10858" s="34" t="s">
        <v>8047</v>
      </c>
      <c r="C10858" s="23" t="s">
        <v>28</v>
      </c>
      <c r="D10858" s="48"/>
      <c r="E10858" s="47"/>
    </row>
    <row r="10859" spans="1:5" ht="22.5" x14ac:dyDescent="0.25">
      <c r="A10859" s="36">
        <v>772</v>
      </c>
      <c r="B10859" s="34" t="s">
        <v>8048</v>
      </c>
      <c r="C10859" s="23" t="s">
        <v>28</v>
      </c>
      <c r="D10859" s="48"/>
      <c r="E10859" s="47"/>
    </row>
    <row r="10860" spans="1:5" ht="22.5" x14ac:dyDescent="0.25">
      <c r="A10860" s="36">
        <v>771</v>
      </c>
      <c r="B10860" s="34" t="s">
        <v>8049</v>
      </c>
      <c r="C10860" s="23" t="s">
        <v>28</v>
      </c>
      <c r="D10860" s="48"/>
      <c r="E10860" s="47"/>
    </row>
    <row r="10861" spans="1:5" ht="22.5" x14ac:dyDescent="0.25">
      <c r="A10861" s="36">
        <v>776</v>
      </c>
      <c r="B10861" s="34" t="s">
        <v>8050</v>
      </c>
      <c r="C10861" s="23" t="s">
        <v>28</v>
      </c>
      <c r="D10861" s="48"/>
      <c r="E10861" s="47"/>
    </row>
    <row r="10862" spans="1:5" ht="22.5" x14ac:dyDescent="0.25">
      <c r="A10862" s="36">
        <v>777</v>
      </c>
      <c r="B10862" s="34" t="s">
        <v>8051</v>
      </c>
      <c r="C10862" s="23" t="s">
        <v>28</v>
      </c>
      <c r="D10862" s="48"/>
      <c r="E10862" s="47"/>
    </row>
    <row r="10863" spans="1:5" ht="22.5" x14ac:dyDescent="0.25">
      <c r="A10863" s="36">
        <v>780</v>
      </c>
      <c r="B10863" s="34" t="s">
        <v>8052</v>
      </c>
      <c r="C10863" s="23" t="s">
        <v>28</v>
      </c>
      <c r="D10863" s="48"/>
      <c r="E10863" s="47"/>
    </row>
    <row r="10864" spans="1:5" ht="22.5" x14ac:dyDescent="0.25">
      <c r="A10864" s="36">
        <v>778</v>
      </c>
      <c r="B10864" s="34" t="s">
        <v>8053</v>
      </c>
      <c r="C10864" s="23" t="s">
        <v>28</v>
      </c>
      <c r="D10864" s="48"/>
      <c r="E10864" s="47"/>
    </row>
    <row r="10865" spans="1:5" ht="22.5" x14ac:dyDescent="0.25">
      <c r="A10865" s="36">
        <v>779</v>
      </c>
      <c r="B10865" s="34" t="s">
        <v>8054</v>
      </c>
      <c r="C10865" s="23" t="s">
        <v>28</v>
      </c>
      <c r="D10865" s="48"/>
      <c r="E10865" s="47"/>
    </row>
    <row r="10866" spans="1:5" ht="22.5" x14ac:dyDescent="0.25">
      <c r="A10866" s="36">
        <v>781</v>
      </c>
      <c r="B10866" s="34" t="s">
        <v>8055</v>
      </c>
      <c r="C10866" s="23" t="s">
        <v>28</v>
      </c>
      <c r="D10866" s="48"/>
      <c r="E10866" s="47"/>
    </row>
    <row r="10867" spans="1:5" ht="22.5" x14ac:dyDescent="0.25">
      <c r="A10867" s="36">
        <v>786</v>
      </c>
      <c r="B10867" s="34" t="s">
        <v>8056</v>
      </c>
      <c r="C10867" s="23" t="s">
        <v>28</v>
      </c>
      <c r="D10867" s="48"/>
      <c r="E10867" s="47"/>
    </row>
    <row r="10868" spans="1:5" ht="22.5" x14ac:dyDescent="0.25">
      <c r="A10868" s="36">
        <v>782</v>
      </c>
      <c r="B10868" s="34" t="s">
        <v>8057</v>
      </c>
      <c r="C10868" s="23" t="s">
        <v>28</v>
      </c>
      <c r="D10868" s="48"/>
      <c r="E10868" s="47"/>
    </row>
    <row r="10869" spans="1:5" ht="22.5" x14ac:dyDescent="0.25">
      <c r="A10869" s="36">
        <v>783</v>
      </c>
      <c r="B10869" s="34" t="s">
        <v>8058</v>
      </c>
      <c r="C10869" s="23" t="s">
        <v>28</v>
      </c>
      <c r="D10869" s="48"/>
      <c r="E10869" s="47"/>
    </row>
    <row r="10870" spans="1:5" ht="22.5" x14ac:dyDescent="0.25">
      <c r="A10870" s="36">
        <v>785</v>
      </c>
      <c r="B10870" s="34" t="s">
        <v>8059</v>
      </c>
      <c r="C10870" s="23" t="s">
        <v>28</v>
      </c>
      <c r="D10870" s="48"/>
      <c r="E10870" s="47"/>
    </row>
    <row r="10871" spans="1:5" ht="22.5" x14ac:dyDescent="0.25">
      <c r="A10871" s="36">
        <v>784</v>
      </c>
      <c r="B10871" s="34" t="s">
        <v>8060</v>
      </c>
      <c r="C10871" s="23" t="s">
        <v>28</v>
      </c>
      <c r="D10871" s="48"/>
      <c r="E10871" s="47"/>
    </row>
    <row r="10872" spans="1:5" ht="22.5" x14ac:dyDescent="0.25">
      <c r="A10872" s="36">
        <v>828</v>
      </c>
      <c r="B10872" s="34" t="s">
        <v>8061</v>
      </c>
      <c r="C10872" s="23" t="s">
        <v>28</v>
      </c>
      <c r="D10872" s="48">
        <v>0.56999999999999995</v>
      </c>
      <c r="E10872" s="47">
        <v>0.56999999999999995</v>
      </c>
    </row>
    <row r="10873" spans="1:5" ht="22.5" x14ac:dyDescent="0.25">
      <c r="A10873" s="36">
        <v>829</v>
      </c>
      <c r="B10873" s="34" t="s">
        <v>8062</v>
      </c>
      <c r="C10873" s="23" t="s">
        <v>28</v>
      </c>
      <c r="D10873" s="48">
        <v>0.92</v>
      </c>
      <c r="E10873" s="47">
        <v>0.92</v>
      </c>
    </row>
    <row r="10874" spans="1:5" ht="22.5" x14ac:dyDescent="0.25">
      <c r="A10874" s="36">
        <v>812</v>
      </c>
      <c r="B10874" s="34" t="s">
        <v>8063</v>
      </c>
      <c r="C10874" s="23" t="s">
        <v>28</v>
      </c>
      <c r="D10874" s="48">
        <v>2.02</v>
      </c>
      <c r="E10874" s="47">
        <v>2.02</v>
      </c>
    </row>
    <row r="10875" spans="1:5" ht="22.5" x14ac:dyDescent="0.25">
      <c r="A10875" s="36">
        <v>819</v>
      </c>
      <c r="B10875" s="34" t="s">
        <v>8064</v>
      </c>
      <c r="C10875" s="23" t="s">
        <v>28</v>
      </c>
      <c r="D10875" s="48">
        <v>3.51</v>
      </c>
      <c r="E10875" s="47">
        <v>3.51</v>
      </c>
    </row>
    <row r="10876" spans="1:5" ht="22.5" x14ac:dyDescent="0.25">
      <c r="A10876" s="36">
        <v>818</v>
      </c>
      <c r="B10876" s="34" t="s">
        <v>8065</v>
      </c>
      <c r="C10876" s="23" t="s">
        <v>28</v>
      </c>
      <c r="D10876" s="48">
        <v>6.55</v>
      </c>
      <c r="E10876" s="47">
        <v>6.55</v>
      </c>
    </row>
    <row r="10877" spans="1:5" ht="22.5" x14ac:dyDescent="0.25">
      <c r="A10877" s="36">
        <v>20086</v>
      </c>
      <c r="B10877" s="34" t="s">
        <v>8066</v>
      </c>
      <c r="C10877" s="23" t="s">
        <v>28</v>
      </c>
      <c r="D10877" s="48">
        <v>2.57</v>
      </c>
      <c r="E10877" s="47">
        <v>2.57</v>
      </c>
    </row>
    <row r="10878" spans="1:5" ht="22.5" x14ac:dyDescent="0.25">
      <c r="A10878" s="36">
        <v>832</v>
      </c>
      <c r="B10878" s="34" t="s">
        <v>8067</v>
      </c>
      <c r="C10878" s="23" t="s">
        <v>28</v>
      </c>
      <c r="D10878" s="48">
        <v>2.7</v>
      </c>
      <c r="E10878" s="47">
        <v>2.7</v>
      </c>
    </row>
    <row r="10879" spans="1:5" ht="22.5" x14ac:dyDescent="0.25">
      <c r="A10879" s="36">
        <v>834</v>
      </c>
      <c r="B10879" s="34" t="s">
        <v>8068</v>
      </c>
      <c r="C10879" s="23" t="s">
        <v>28</v>
      </c>
      <c r="D10879" s="48">
        <v>3.5</v>
      </c>
      <c r="E10879" s="47">
        <v>3.5</v>
      </c>
    </row>
    <row r="10880" spans="1:5" ht="22.5" x14ac:dyDescent="0.25">
      <c r="A10880" s="36">
        <v>813</v>
      </c>
      <c r="B10880" s="34" t="s">
        <v>8069</v>
      </c>
      <c r="C10880" s="23" t="s">
        <v>28</v>
      </c>
      <c r="D10880" s="48">
        <v>4.07</v>
      </c>
      <c r="E10880" s="47">
        <v>4.07</v>
      </c>
    </row>
    <row r="10881" spans="1:5" ht="22.5" x14ac:dyDescent="0.25">
      <c r="A10881" s="36">
        <v>820</v>
      </c>
      <c r="B10881" s="34" t="s">
        <v>8070</v>
      </c>
      <c r="C10881" s="23" t="s">
        <v>28</v>
      </c>
      <c r="D10881" s="48">
        <v>5.49</v>
      </c>
      <c r="E10881" s="47">
        <v>5.49</v>
      </c>
    </row>
    <row r="10882" spans="1:5" ht="22.5" x14ac:dyDescent="0.25">
      <c r="A10882" s="36">
        <v>816</v>
      </c>
      <c r="B10882" s="34" t="s">
        <v>8071</v>
      </c>
      <c r="C10882" s="23" t="s">
        <v>28</v>
      </c>
      <c r="D10882" s="48">
        <v>9.7799999999999994</v>
      </c>
      <c r="E10882" s="47">
        <v>9.7799999999999994</v>
      </c>
    </row>
    <row r="10883" spans="1:5" ht="22.5" x14ac:dyDescent="0.25">
      <c r="A10883" s="36">
        <v>814</v>
      </c>
      <c r="B10883" s="34" t="s">
        <v>8072</v>
      </c>
      <c r="C10883" s="23" t="s">
        <v>28</v>
      </c>
      <c r="D10883" s="48">
        <v>12.14</v>
      </c>
      <c r="E10883" s="47">
        <v>12.14</v>
      </c>
    </row>
    <row r="10884" spans="1:5" ht="22.5" x14ac:dyDescent="0.25">
      <c r="A10884" s="36">
        <v>822</v>
      </c>
      <c r="B10884" s="34" t="s">
        <v>8073</v>
      </c>
      <c r="C10884" s="23" t="s">
        <v>28</v>
      </c>
      <c r="D10884" s="48">
        <v>15.85</v>
      </c>
      <c r="E10884" s="47">
        <v>15.85</v>
      </c>
    </row>
    <row r="10885" spans="1:5" ht="22.5" x14ac:dyDescent="0.25">
      <c r="A10885" s="36">
        <v>821</v>
      </c>
      <c r="B10885" s="34" t="s">
        <v>8074</v>
      </c>
      <c r="C10885" s="23" t="s">
        <v>28</v>
      </c>
      <c r="D10885" s="48">
        <v>18.13</v>
      </c>
      <c r="E10885" s="47">
        <v>18.13</v>
      </c>
    </row>
    <row r="10886" spans="1:5" ht="22.5" x14ac:dyDescent="0.25">
      <c r="A10886" s="36">
        <v>39191</v>
      </c>
      <c r="B10886" s="34" t="s">
        <v>8075</v>
      </c>
      <c r="C10886" s="23" t="s">
        <v>28</v>
      </c>
      <c r="D10886" s="48">
        <v>21.6</v>
      </c>
      <c r="E10886" s="47">
        <v>21.6</v>
      </c>
    </row>
    <row r="10887" spans="1:5" ht="22.5" x14ac:dyDescent="0.25">
      <c r="A10887" s="36">
        <v>39190</v>
      </c>
      <c r="B10887" s="34" t="s">
        <v>8076</v>
      </c>
      <c r="C10887" s="23" t="s">
        <v>28</v>
      </c>
      <c r="D10887" s="48">
        <v>22.56</v>
      </c>
      <c r="E10887" s="47">
        <v>22.56</v>
      </c>
    </row>
    <row r="10888" spans="1:5" ht="22.5" x14ac:dyDescent="0.25">
      <c r="A10888" s="36">
        <v>39189</v>
      </c>
      <c r="B10888" s="34" t="s">
        <v>8077</v>
      </c>
      <c r="C10888" s="23" t="s">
        <v>28</v>
      </c>
      <c r="D10888" s="48">
        <v>23.88</v>
      </c>
      <c r="E10888" s="47">
        <v>23.88</v>
      </c>
    </row>
    <row r="10889" spans="1:5" ht="22.5" x14ac:dyDescent="0.25">
      <c r="A10889" s="36">
        <v>39188</v>
      </c>
      <c r="B10889" s="34" t="s">
        <v>8078</v>
      </c>
      <c r="C10889" s="23" t="s">
        <v>28</v>
      </c>
      <c r="D10889" s="48">
        <v>17.579999999999998</v>
      </c>
      <c r="E10889" s="47">
        <v>17.579999999999998</v>
      </c>
    </row>
    <row r="10890" spans="1:5" ht="22.5" x14ac:dyDescent="0.25">
      <c r="A10890" s="36">
        <v>39186</v>
      </c>
      <c r="B10890" s="34" t="s">
        <v>8079</v>
      </c>
      <c r="C10890" s="23" t="s">
        <v>28</v>
      </c>
      <c r="D10890" s="48">
        <v>21.36</v>
      </c>
      <c r="E10890" s="47">
        <v>21.36</v>
      </c>
    </row>
    <row r="10891" spans="1:5" ht="22.5" x14ac:dyDescent="0.25">
      <c r="A10891" s="36">
        <v>39187</v>
      </c>
      <c r="B10891" s="34" t="s">
        <v>8080</v>
      </c>
      <c r="C10891" s="23" t="s">
        <v>28</v>
      </c>
      <c r="D10891" s="48">
        <v>18.420000000000002</v>
      </c>
      <c r="E10891" s="47">
        <v>18.420000000000002</v>
      </c>
    </row>
    <row r="10892" spans="1:5" ht="22.5" x14ac:dyDescent="0.25">
      <c r="A10892" s="36">
        <v>39184</v>
      </c>
      <c r="B10892" s="34" t="s">
        <v>8081</v>
      </c>
      <c r="C10892" s="23" t="s">
        <v>28</v>
      </c>
      <c r="D10892" s="48">
        <v>6.93</v>
      </c>
      <c r="E10892" s="47">
        <v>6.93</v>
      </c>
    </row>
    <row r="10893" spans="1:5" ht="22.5" x14ac:dyDescent="0.25">
      <c r="A10893" s="36">
        <v>39185</v>
      </c>
      <c r="B10893" s="34" t="s">
        <v>8082</v>
      </c>
      <c r="C10893" s="23" t="s">
        <v>28</v>
      </c>
      <c r="D10893" s="48">
        <v>6.32</v>
      </c>
      <c r="E10893" s="47">
        <v>6.32</v>
      </c>
    </row>
    <row r="10894" spans="1:5" ht="22.5" x14ac:dyDescent="0.25">
      <c r="A10894" s="36">
        <v>39198</v>
      </c>
      <c r="B10894" s="34" t="s">
        <v>8083</v>
      </c>
      <c r="C10894" s="23" t="s">
        <v>28</v>
      </c>
      <c r="D10894" s="48">
        <v>70.86</v>
      </c>
      <c r="E10894" s="47">
        <v>70.86</v>
      </c>
    </row>
    <row r="10895" spans="1:5" ht="22.5" x14ac:dyDescent="0.25">
      <c r="A10895" s="36">
        <v>39197</v>
      </c>
      <c r="B10895" s="34" t="s">
        <v>8084</v>
      </c>
      <c r="C10895" s="23" t="s">
        <v>28</v>
      </c>
      <c r="D10895" s="48">
        <v>74.02</v>
      </c>
      <c r="E10895" s="47">
        <v>74.02</v>
      </c>
    </row>
    <row r="10896" spans="1:5" ht="22.5" x14ac:dyDescent="0.25">
      <c r="A10896" s="36">
        <v>39196</v>
      </c>
      <c r="B10896" s="34" t="s">
        <v>8085</v>
      </c>
      <c r="C10896" s="23" t="s">
        <v>28</v>
      </c>
      <c r="D10896" s="48">
        <v>76.33</v>
      </c>
      <c r="E10896" s="47">
        <v>76.33</v>
      </c>
    </row>
    <row r="10897" spans="1:5" ht="22.5" x14ac:dyDescent="0.25">
      <c r="A10897" s="36">
        <v>39199</v>
      </c>
      <c r="B10897" s="34" t="s">
        <v>8086</v>
      </c>
      <c r="C10897" s="23" t="s">
        <v>28</v>
      </c>
      <c r="D10897" s="48">
        <v>68.19</v>
      </c>
      <c r="E10897" s="47">
        <v>68.19</v>
      </c>
    </row>
    <row r="10898" spans="1:5" ht="22.5" x14ac:dyDescent="0.25">
      <c r="A10898" s="36">
        <v>39195</v>
      </c>
      <c r="B10898" s="34" t="s">
        <v>8087</v>
      </c>
      <c r="C10898" s="23" t="s">
        <v>28</v>
      </c>
      <c r="D10898" s="48">
        <v>39.36</v>
      </c>
      <c r="E10898" s="47">
        <v>39.36</v>
      </c>
    </row>
    <row r="10899" spans="1:5" ht="22.5" x14ac:dyDescent="0.25">
      <c r="A10899" s="36">
        <v>39194</v>
      </c>
      <c r="B10899" s="34" t="s">
        <v>8088</v>
      </c>
      <c r="C10899" s="23" t="s">
        <v>28</v>
      </c>
      <c r="D10899" s="48">
        <v>42.12</v>
      </c>
      <c r="E10899" s="47">
        <v>42.12</v>
      </c>
    </row>
    <row r="10900" spans="1:5" ht="22.5" x14ac:dyDescent="0.25">
      <c r="A10900" s="36">
        <v>39193</v>
      </c>
      <c r="B10900" s="34" t="s">
        <v>8089</v>
      </c>
      <c r="C10900" s="23" t="s">
        <v>28</v>
      </c>
      <c r="D10900" s="48">
        <v>46.16</v>
      </c>
      <c r="E10900" s="47">
        <v>46.16</v>
      </c>
    </row>
    <row r="10901" spans="1:5" ht="22.5" x14ac:dyDescent="0.25">
      <c r="A10901" s="36">
        <v>39192</v>
      </c>
      <c r="B10901" s="34" t="s">
        <v>8090</v>
      </c>
      <c r="C10901" s="23" t="s">
        <v>28</v>
      </c>
      <c r="D10901" s="48">
        <v>48.02</v>
      </c>
      <c r="E10901" s="47">
        <v>48.02</v>
      </c>
    </row>
    <row r="10902" spans="1:5" ht="22.5" x14ac:dyDescent="0.25">
      <c r="A10902" s="36">
        <v>39201</v>
      </c>
      <c r="B10902" s="34" t="s">
        <v>8091</v>
      </c>
      <c r="C10902" s="23" t="s">
        <v>28</v>
      </c>
      <c r="D10902" s="48">
        <v>84.71</v>
      </c>
      <c r="E10902" s="47">
        <v>84.71</v>
      </c>
    </row>
    <row r="10903" spans="1:5" ht="22.5" x14ac:dyDescent="0.25">
      <c r="A10903" s="36">
        <v>39200</v>
      </c>
      <c r="B10903" s="34" t="s">
        <v>8092</v>
      </c>
      <c r="C10903" s="23" t="s">
        <v>28</v>
      </c>
      <c r="D10903" s="48">
        <v>85.4</v>
      </c>
      <c r="E10903" s="47">
        <v>85.4</v>
      </c>
    </row>
    <row r="10904" spans="1:5" ht="22.5" x14ac:dyDescent="0.25">
      <c r="A10904" s="36">
        <v>39203</v>
      </c>
      <c r="B10904" s="34" t="s">
        <v>8093</v>
      </c>
      <c r="C10904" s="23" t="s">
        <v>28</v>
      </c>
      <c r="D10904" s="48">
        <v>68.95</v>
      </c>
      <c r="E10904" s="47">
        <v>68.95</v>
      </c>
    </row>
    <row r="10905" spans="1:5" ht="22.5" x14ac:dyDescent="0.25">
      <c r="A10905" s="36">
        <v>39202</v>
      </c>
      <c r="B10905" s="34" t="s">
        <v>8094</v>
      </c>
      <c r="C10905" s="23" t="s">
        <v>28</v>
      </c>
      <c r="D10905" s="48">
        <v>81</v>
      </c>
      <c r="E10905" s="47">
        <v>81</v>
      </c>
    </row>
    <row r="10906" spans="1:5" ht="22.5" x14ac:dyDescent="0.25">
      <c r="A10906" s="36">
        <v>39920</v>
      </c>
      <c r="B10906" s="34" t="s">
        <v>13065</v>
      </c>
      <c r="C10906" s="23" t="s">
        <v>28</v>
      </c>
      <c r="D10906" s="48">
        <v>5.81</v>
      </c>
      <c r="E10906" s="47">
        <v>5.81</v>
      </c>
    </row>
    <row r="10907" spans="1:5" ht="22.5" x14ac:dyDescent="0.25">
      <c r="A10907" s="36">
        <v>39205</v>
      </c>
      <c r="B10907" s="34" t="s">
        <v>8095</v>
      </c>
      <c r="C10907" s="23" t="s">
        <v>28</v>
      </c>
      <c r="D10907" s="48">
        <v>135.13999999999999</v>
      </c>
      <c r="E10907" s="47">
        <v>135.13999999999999</v>
      </c>
    </row>
    <row r="10908" spans="1:5" ht="22.5" x14ac:dyDescent="0.25">
      <c r="A10908" s="36">
        <v>39204</v>
      </c>
      <c r="B10908" s="34" t="s">
        <v>8096</v>
      </c>
      <c r="C10908" s="23" t="s">
        <v>28</v>
      </c>
      <c r="D10908" s="48">
        <v>138.4</v>
      </c>
      <c r="E10908" s="47">
        <v>138.4</v>
      </c>
    </row>
    <row r="10909" spans="1:5" ht="22.5" x14ac:dyDescent="0.25">
      <c r="A10909" s="36">
        <v>39206</v>
      </c>
      <c r="B10909" s="34" t="s">
        <v>8097</v>
      </c>
      <c r="C10909" s="23" t="s">
        <v>28</v>
      </c>
      <c r="D10909" s="48">
        <v>131.31</v>
      </c>
      <c r="E10909" s="47">
        <v>131.31</v>
      </c>
    </row>
    <row r="10910" spans="1:5" x14ac:dyDescent="0.25">
      <c r="A10910" s="36">
        <v>798</v>
      </c>
      <c r="B10910" s="34" t="s">
        <v>8098</v>
      </c>
      <c r="C10910" s="23" t="s">
        <v>28</v>
      </c>
      <c r="D10910" s="48">
        <v>1.1299999999999999</v>
      </c>
      <c r="E10910" s="47">
        <v>1.1299999999999999</v>
      </c>
    </row>
    <row r="10911" spans="1:5" x14ac:dyDescent="0.25">
      <c r="A10911" s="36">
        <v>797</v>
      </c>
      <c r="B10911" s="34" t="s">
        <v>8099</v>
      </c>
      <c r="C10911" s="23" t="s">
        <v>28</v>
      </c>
      <c r="D10911" s="48">
        <v>8.2100000000000009</v>
      </c>
      <c r="E10911" s="47">
        <v>8.2100000000000009</v>
      </c>
    </row>
    <row r="10912" spans="1:5" x14ac:dyDescent="0.25">
      <c r="A10912" s="36">
        <v>796</v>
      </c>
      <c r="B10912" s="34" t="s">
        <v>8100</v>
      </c>
      <c r="C10912" s="23" t="s">
        <v>28</v>
      </c>
      <c r="D10912" s="48">
        <v>6.97</v>
      </c>
      <c r="E10912" s="47">
        <v>6.97</v>
      </c>
    </row>
    <row r="10913" spans="1:5" x14ac:dyDescent="0.25">
      <c r="A10913" s="36">
        <v>799</v>
      </c>
      <c r="B10913" s="34" t="s">
        <v>8101</v>
      </c>
      <c r="C10913" s="23" t="s">
        <v>28</v>
      </c>
      <c r="D10913" s="48">
        <v>3.37</v>
      </c>
      <c r="E10913" s="47">
        <v>3.37</v>
      </c>
    </row>
    <row r="10914" spans="1:5" x14ac:dyDescent="0.25">
      <c r="A10914" s="36">
        <v>792</v>
      </c>
      <c r="B10914" s="34" t="s">
        <v>8102</v>
      </c>
      <c r="C10914" s="23" t="s">
        <v>28</v>
      </c>
      <c r="D10914" s="48">
        <v>3.27</v>
      </c>
      <c r="E10914" s="47">
        <v>3.27</v>
      </c>
    </row>
    <row r="10915" spans="1:5" ht="22.5" x14ac:dyDescent="0.25">
      <c r="A10915" s="36">
        <v>38001</v>
      </c>
      <c r="B10915" s="34" t="s">
        <v>8103</v>
      </c>
      <c r="C10915" s="23" t="s">
        <v>28</v>
      </c>
      <c r="D10915" s="48">
        <v>1.33</v>
      </c>
      <c r="E10915" s="47">
        <v>1.33</v>
      </c>
    </row>
    <row r="10916" spans="1:5" ht="22.5" x14ac:dyDescent="0.25">
      <c r="A10916" s="36">
        <v>38002</v>
      </c>
      <c r="B10916" s="34" t="s">
        <v>8104</v>
      </c>
      <c r="C10916" s="23" t="s">
        <v>28</v>
      </c>
      <c r="D10916" s="48">
        <v>4.6399999999999997</v>
      </c>
      <c r="E10916" s="47">
        <v>4.6399999999999997</v>
      </c>
    </row>
    <row r="10917" spans="1:5" ht="22.5" x14ac:dyDescent="0.25">
      <c r="A10917" s="36">
        <v>38003</v>
      </c>
      <c r="B10917" s="34" t="s">
        <v>8105</v>
      </c>
      <c r="C10917" s="23" t="s">
        <v>28</v>
      </c>
      <c r="D10917" s="48">
        <v>31.69</v>
      </c>
      <c r="E10917" s="47">
        <v>31.69</v>
      </c>
    </row>
    <row r="10918" spans="1:5" ht="22.5" x14ac:dyDescent="0.25">
      <c r="A10918" s="36">
        <v>38004</v>
      </c>
      <c r="B10918" s="34" t="s">
        <v>8106</v>
      </c>
      <c r="C10918" s="23" t="s">
        <v>28</v>
      </c>
      <c r="D10918" s="48">
        <v>36.450000000000003</v>
      </c>
      <c r="E10918" s="47">
        <v>36.450000000000003</v>
      </c>
    </row>
    <row r="10919" spans="1:5" ht="22.5" x14ac:dyDescent="0.25">
      <c r="A10919" s="36">
        <v>44263</v>
      </c>
      <c r="B10919" s="34" t="s">
        <v>8107</v>
      </c>
      <c r="C10919" s="23" t="s">
        <v>28</v>
      </c>
      <c r="D10919" s="48">
        <v>65.44</v>
      </c>
      <c r="E10919" s="47">
        <v>65.44</v>
      </c>
    </row>
    <row r="10920" spans="1:5" ht="22.5" x14ac:dyDescent="0.25">
      <c r="A10920" s="36">
        <v>36327</v>
      </c>
      <c r="B10920" s="34" t="s">
        <v>8108</v>
      </c>
      <c r="C10920" s="23" t="s">
        <v>28</v>
      </c>
      <c r="D10920" s="48"/>
      <c r="E10920" s="47"/>
    </row>
    <row r="10921" spans="1:5" ht="22.5" x14ac:dyDescent="0.25">
      <c r="A10921" s="36">
        <v>38992</v>
      </c>
      <c r="B10921" s="34" t="s">
        <v>8109</v>
      </c>
      <c r="C10921" s="23" t="s">
        <v>28</v>
      </c>
      <c r="D10921" s="48"/>
      <c r="E10921" s="47"/>
    </row>
    <row r="10922" spans="1:5" ht="22.5" x14ac:dyDescent="0.25">
      <c r="A10922" s="36">
        <v>38993</v>
      </c>
      <c r="B10922" s="34" t="s">
        <v>8110</v>
      </c>
      <c r="C10922" s="23" t="s">
        <v>28</v>
      </c>
      <c r="D10922" s="48"/>
      <c r="E10922" s="47"/>
    </row>
    <row r="10923" spans="1:5" ht="22.5" x14ac:dyDescent="0.25">
      <c r="A10923" s="36">
        <v>44175</v>
      </c>
      <c r="B10923" s="34" t="s">
        <v>8111</v>
      </c>
      <c r="C10923" s="23" t="s">
        <v>28</v>
      </c>
      <c r="D10923" s="48"/>
      <c r="E10923" s="47"/>
    </row>
    <row r="10924" spans="1:5" ht="22.5" x14ac:dyDescent="0.25">
      <c r="A10924" s="36">
        <v>44177</v>
      </c>
      <c r="B10924" s="34" t="s">
        <v>8112</v>
      </c>
      <c r="C10924" s="23" t="s">
        <v>28</v>
      </c>
      <c r="D10924" s="48"/>
      <c r="E10924" s="47"/>
    </row>
    <row r="10925" spans="1:5" ht="22.5" x14ac:dyDescent="0.25">
      <c r="A10925" s="36">
        <v>38418</v>
      </c>
      <c r="B10925" s="34" t="s">
        <v>8113</v>
      </c>
      <c r="C10925" s="23" t="s">
        <v>28</v>
      </c>
      <c r="D10925" s="48">
        <v>4.42</v>
      </c>
      <c r="E10925" s="47">
        <v>4.42</v>
      </c>
    </row>
    <row r="10926" spans="1:5" x14ac:dyDescent="0.25">
      <c r="A10926" s="36">
        <v>39178</v>
      </c>
      <c r="B10926" s="34" t="s">
        <v>8114</v>
      </c>
      <c r="C10926" s="23" t="s">
        <v>28</v>
      </c>
      <c r="D10926" s="48">
        <v>2.33</v>
      </c>
      <c r="E10926" s="47">
        <v>2.33</v>
      </c>
    </row>
    <row r="10927" spans="1:5" x14ac:dyDescent="0.25">
      <c r="A10927" s="36">
        <v>39177</v>
      </c>
      <c r="B10927" s="34" t="s">
        <v>8115</v>
      </c>
      <c r="C10927" s="23" t="s">
        <v>28</v>
      </c>
      <c r="D10927" s="48">
        <v>2.11</v>
      </c>
      <c r="E10927" s="47">
        <v>2.11</v>
      </c>
    </row>
    <row r="10928" spans="1:5" x14ac:dyDescent="0.25">
      <c r="A10928" s="36">
        <v>39176</v>
      </c>
      <c r="B10928" s="34" t="s">
        <v>8116</v>
      </c>
      <c r="C10928" s="23" t="s">
        <v>28</v>
      </c>
      <c r="D10928" s="48">
        <v>1.38</v>
      </c>
      <c r="E10928" s="47">
        <v>1.38</v>
      </c>
    </row>
    <row r="10929" spans="1:5" x14ac:dyDescent="0.25">
      <c r="A10929" s="36">
        <v>39174</v>
      </c>
      <c r="B10929" s="34" t="s">
        <v>8117</v>
      </c>
      <c r="C10929" s="23" t="s">
        <v>28</v>
      </c>
      <c r="D10929" s="48">
        <v>1.05</v>
      </c>
      <c r="E10929" s="47">
        <v>1.05</v>
      </c>
    </row>
    <row r="10930" spans="1:5" x14ac:dyDescent="0.25">
      <c r="A10930" s="36">
        <v>39180</v>
      </c>
      <c r="B10930" s="34" t="s">
        <v>8118</v>
      </c>
      <c r="C10930" s="23" t="s">
        <v>28</v>
      </c>
      <c r="D10930" s="48">
        <v>6.34</v>
      </c>
      <c r="E10930" s="47">
        <v>6.34</v>
      </c>
    </row>
    <row r="10931" spans="1:5" x14ac:dyDescent="0.25">
      <c r="A10931" s="36">
        <v>39179</v>
      </c>
      <c r="B10931" s="34" t="s">
        <v>8119</v>
      </c>
      <c r="C10931" s="23" t="s">
        <v>28</v>
      </c>
      <c r="D10931" s="48">
        <v>5.61</v>
      </c>
      <c r="E10931" s="47">
        <v>5.61</v>
      </c>
    </row>
    <row r="10932" spans="1:5" x14ac:dyDescent="0.25">
      <c r="A10932" s="36">
        <v>39181</v>
      </c>
      <c r="B10932" s="34" t="s">
        <v>8120</v>
      </c>
      <c r="C10932" s="23" t="s">
        <v>28</v>
      </c>
      <c r="D10932" s="48">
        <v>8.5</v>
      </c>
      <c r="E10932" s="47">
        <v>8.5</v>
      </c>
    </row>
    <row r="10933" spans="1:5" x14ac:dyDescent="0.25">
      <c r="A10933" s="36">
        <v>39175</v>
      </c>
      <c r="B10933" s="34" t="s">
        <v>8121</v>
      </c>
      <c r="C10933" s="23" t="s">
        <v>28</v>
      </c>
      <c r="D10933" s="48">
        <v>1.29</v>
      </c>
      <c r="E10933" s="47">
        <v>1.29</v>
      </c>
    </row>
    <row r="10934" spans="1:5" x14ac:dyDescent="0.25">
      <c r="A10934" s="36">
        <v>39217</v>
      </c>
      <c r="B10934" s="34" t="s">
        <v>8122</v>
      </c>
      <c r="C10934" s="23" t="s">
        <v>28</v>
      </c>
      <c r="D10934" s="48">
        <v>0.99</v>
      </c>
      <c r="E10934" s="47">
        <v>0.99</v>
      </c>
    </row>
    <row r="10935" spans="1:5" x14ac:dyDescent="0.25">
      <c r="A10935" s="36">
        <v>39182</v>
      </c>
      <c r="B10935" s="34" t="s">
        <v>8123</v>
      </c>
      <c r="C10935" s="23" t="s">
        <v>28</v>
      </c>
      <c r="D10935" s="48">
        <v>11.96</v>
      </c>
      <c r="E10935" s="47">
        <v>11.96</v>
      </c>
    </row>
    <row r="10936" spans="1:5" ht="33.75" x14ac:dyDescent="0.25">
      <c r="A10936" s="36">
        <v>12616</v>
      </c>
      <c r="B10936" s="34" t="s">
        <v>8124</v>
      </c>
      <c r="C10936" s="23" t="s">
        <v>28</v>
      </c>
      <c r="D10936" s="48">
        <v>13.64</v>
      </c>
      <c r="E10936" s="47">
        <v>13.64</v>
      </c>
    </row>
    <row r="10937" spans="1:5" ht="45" x14ac:dyDescent="0.25">
      <c r="A10937" s="36">
        <v>1049</v>
      </c>
      <c r="B10937" s="34" t="s">
        <v>8125</v>
      </c>
      <c r="C10937" s="23" t="s">
        <v>28</v>
      </c>
      <c r="D10937" s="48">
        <v>10.01</v>
      </c>
      <c r="E10937" s="47">
        <v>10.01</v>
      </c>
    </row>
    <row r="10938" spans="1:5" ht="45" x14ac:dyDescent="0.25">
      <c r="A10938" s="36">
        <v>1099</v>
      </c>
      <c r="B10938" s="34" t="s">
        <v>8126</v>
      </c>
      <c r="C10938" s="23" t="s">
        <v>28</v>
      </c>
      <c r="D10938" s="48">
        <v>7.66</v>
      </c>
      <c r="E10938" s="47">
        <v>7.66</v>
      </c>
    </row>
    <row r="10939" spans="1:5" ht="33.75" x14ac:dyDescent="0.25">
      <c r="A10939" s="36">
        <v>1050</v>
      </c>
      <c r="B10939" s="34" t="s">
        <v>8127</v>
      </c>
      <c r="C10939" s="23" t="s">
        <v>28</v>
      </c>
      <c r="D10939" s="48">
        <v>5.24</v>
      </c>
      <c r="E10939" s="47">
        <v>5.24</v>
      </c>
    </row>
    <row r="10940" spans="1:5" ht="33.75" x14ac:dyDescent="0.25">
      <c r="A10940" s="36">
        <v>39678</v>
      </c>
      <c r="B10940" s="34" t="s">
        <v>8128</v>
      </c>
      <c r="C10940" s="23" t="s">
        <v>28</v>
      </c>
      <c r="D10940" s="48">
        <v>3.09</v>
      </c>
      <c r="E10940" s="47">
        <v>3.09</v>
      </c>
    </row>
    <row r="10941" spans="1:5" ht="45" x14ac:dyDescent="0.25">
      <c r="A10941" s="36">
        <v>1101</v>
      </c>
      <c r="B10941" s="34" t="s">
        <v>8129</v>
      </c>
      <c r="C10941" s="23" t="s">
        <v>28</v>
      </c>
      <c r="D10941" s="48">
        <v>33.020000000000003</v>
      </c>
      <c r="E10941" s="47">
        <v>33.020000000000003</v>
      </c>
    </row>
    <row r="10942" spans="1:5" ht="33.75" x14ac:dyDescent="0.25">
      <c r="A10942" s="36">
        <v>1100</v>
      </c>
      <c r="B10942" s="34" t="s">
        <v>8130</v>
      </c>
      <c r="C10942" s="23" t="s">
        <v>28</v>
      </c>
      <c r="D10942" s="48">
        <v>17.04</v>
      </c>
      <c r="E10942" s="47">
        <v>17.04</v>
      </c>
    </row>
    <row r="10943" spans="1:5" ht="45" x14ac:dyDescent="0.25">
      <c r="A10943" s="36">
        <v>39679</v>
      </c>
      <c r="B10943" s="34" t="s">
        <v>8131</v>
      </c>
      <c r="C10943" s="23" t="s">
        <v>28</v>
      </c>
      <c r="D10943" s="48">
        <v>65.81</v>
      </c>
      <c r="E10943" s="47">
        <v>65.81</v>
      </c>
    </row>
    <row r="10944" spans="1:5" ht="33.75" x14ac:dyDescent="0.25">
      <c r="A10944" s="36">
        <v>1102</v>
      </c>
      <c r="B10944" s="34" t="s">
        <v>8132</v>
      </c>
      <c r="C10944" s="23" t="s">
        <v>28</v>
      </c>
      <c r="D10944" s="48">
        <v>49.24</v>
      </c>
      <c r="E10944" s="47">
        <v>49.24</v>
      </c>
    </row>
    <row r="10945" spans="1:5" ht="33.75" x14ac:dyDescent="0.25">
      <c r="A10945" s="36">
        <v>1098</v>
      </c>
      <c r="B10945" s="34" t="s">
        <v>8133</v>
      </c>
      <c r="C10945" s="23" t="s">
        <v>28</v>
      </c>
      <c r="D10945" s="48">
        <v>4.09</v>
      </c>
      <c r="E10945" s="47">
        <v>4.09</v>
      </c>
    </row>
    <row r="10946" spans="1:5" ht="33.75" x14ac:dyDescent="0.25">
      <c r="A10946" s="36">
        <v>1051</v>
      </c>
      <c r="B10946" s="34" t="s">
        <v>8134</v>
      </c>
      <c r="C10946" s="23" t="s">
        <v>28</v>
      </c>
      <c r="D10946" s="48">
        <v>71.569999999999993</v>
      </c>
      <c r="E10946" s="47">
        <v>71.569999999999993</v>
      </c>
    </row>
    <row r="10947" spans="1:5" x14ac:dyDescent="0.25">
      <c r="A10947" s="36">
        <v>37399</v>
      </c>
      <c r="B10947" s="34" t="s">
        <v>8135</v>
      </c>
      <c r="C10947" s="23" t="s">
        <v>28</v>
      </c>
      <c r="D10947" s="48">
        <v>43.41</v>
      </c>
      <c r="E10947" s="47">
        <v>43.41</v>
      </c>
    </row>
    <row r="10948" spans="1:5" x14ac:dyDescent="0.25">
      <c r="A10948" s="36">
        <v>43834</v>
      </c>
      <c r="B10948" s="34" t="s">
        <v>8136</v>
      </c>
      <c r="C10948" s="23" t="s">
        <v>25</v>
      </c>
      <c r="D10948" s="48">
        <v>18.52</v>
      </c>
      <c r="E10948" s="47">
        <v>18.52</v>
      </c>
    </row>
    <row r="10949" spans="1:5" x14ac:dyDescent="0.25">
      <c r="A10949" s="36">
        <v>43835</v>
      </c>
      <c r="B10949" s="34" t="s">
        <v>8137</v>
      </c>
      <c r="C10949" s="23" t="s">
        <v>25</v>
      </c>
      <c r="D10949" s="48">
        <v>1.66</v>
      </c>
      <c r="E10949" s="47">
        <v>1.66</v>
      </c>
    </row>
    <row r="10950" spans="1:5" x14ac:dyDescent="0.25">
      <c r="A10950" s="36">
        <v>43833</v>
      </c>
      <c r="B10950" s="34" t="s">
        <v>8138</v>
      </c>
      <c r="C10950" s="23" t="s">
        <v>25</v>
      </c>
      <c r="D10950" s="48">
        <v>1.72</v>
      </c>
      <c r="E10950" s="47">
        <v>1.72</v>
      </c>
    </row>
    <row r="10951" spans="1:5" ht="22.5" x14ac:dyDescent="0.25">
      <c r="A10951" s="36">
        <v>41955</v>
      </c>
      <c r="B10951" s="34" t="s">
        <v>8139</v>
      </c>
      <c r="C10951" s="23" t="s">
        <v>87</v>
      </c>
      <c r="D10951" s="48">
        <v>55.62</v>
      </c>
      <c r="E10951" s="47">
        <v>55.62</v>
      </c>
    </row>
    <row r="10952" spans="1:5" ht="22.5" x14ac:dyDescent="0.25">
      <c r="A10952" s="36">
        <v>41953</v>
      </c>
      <c r="B10952" s="34" t="s">
        <v>8140</v>
      </c>
      <c r="C10952" s="23" t="s">
        <v>87</v>
      </c>
      <c r="D10952" s="48">
        <v>53.08</v>
      </c>
      <c r="E10952" s="47">
        <v>53.08</v>
      </c>
    </row>
    <row r="10953" spans="1:5" ht="22.5" x14ac:dyDescent="0.25">
      <c r="A10953" s="36">
        <v>41954</v>
      </c>
      <c r="B10953" s="34" t="s">
        <v>8141</v>
      </c>
      <c r="C10953" s="23" t="s">
        <v>87</v>
      </c>
      <c r="D10953" s="48">
        <v>52.58</v>
      </c>
      <c r="E10953" s="47">
        <v>52.58</v>
      </c>
    </row>
    <row r="10954" spans="1:5" x14ac:dyDescent="0.25">
      <c r="A10954" s="36">
        <v>25004</v>
      </c>
      <c r="B10954" s="34" t="s">
        <v>8142</v>
      </c>
      <c r="C10954" s="23" t="s">
        <v>87</v>
      </c>
      <c r="D10954" s="48">
        <v>52.39</v>
      </c>
      <c r="E10954" s="47">
        <v>52.39</v>
      </c>
    </row>
    <row r="10955" spans="1:5" x14ac:dyDescent="0.25">
      <c r="A10955" s="36">
        <v>25002</v>
      </c>
      <c r="B10955" s="34" t="s">
        <v>8143</v>
      </c>
      <c r="C10955" s="23" t="s">
        <v>87</v>
      </c>
      <c r="D10955" s="48">
        <v>52.39</v>
      </c>
      <c r="E10955" s="47">
        <v>52.39</v>
      </c>
    </row>
    <row r="10956" spans="1:5" x14ac:dyDescent="0.25">
      <c r="A10956" s="36">
        <v>37409</v>
      </c>
      <c r="B10956" s="34" t="s">
        <v>8144</v>
      </c>
      <c r="C10956" s="23" t="s">
        <v>87</v>
      </c>
      <c r="D10956" s="48">
        <v>52.39</v>
      </c>
      <c r="E10956" s="47">
        <v>52.39</v>
      </c>
    </row>
    <row r="10957" spans="1:5" x14ac:dyDescent="0.25">
      <c r="A10957" s="36">
        <v>841</v>
      </c>
      <c r="B10957" s="34" t="s">
        <v>8145</v>
      </c>
      <c r="C10957" s="23" t="s">
        <v>87</v>
      </c>
      <c r="D10957" s="48">
        <v>53.03</v>
      </c>
      <c r="E10957" s="47">
        <v>53.03</v>
      </c>
    </row>
    <row r="10958" spans="1:5" x14ac:dyDescent="0.25">
      <c r="A10958" s="36">
        <v>25005</v>
      </c>
      <c r="B10958" s="34" t="s">
        <v>8146</v>
      </c>
      <c r="C10958" s="23" t="s">
        <v>87</v>
      </c>
      <c r="D10958" s="48">
        <v>57.49</v>
      </c>
      <c r="E10958" s="47">
        <v>57.49</v>
      </c>
    </row>
    <row r="10959" spans="1:5" x14ac:dyDescent="0.25">
      <c r="A10959" s="36">
        <v>25003</v>
      </c>
      <c r="B10959" s="34" t="s">
        <v>8147</v>
      </c>
      <c r="C10959" s="23" t="s">
        <v>87</v>
      </c>
      <c r="D10959" s="48">
        <v>58.35</v>
      </c>
      <c r="E10959" s="47">
        <v>58.35</v>
      </c>
    </row>
    <row r="10960" spans="1:5" x14ac:dyDescent="0.25">
      <c r="A10960" s="36">
        <v>37410</v>
      </c>
      <c r="B10960" s="34" t="s">
        <v>8148</v>
      </c>
      <c r="C10960" s="23" t="s">
        <v>87</v>
      </c>
      <c r="D10960" s="48">
        <v>57.49</v>
      </c>
      <c r="E10960" s="47">
        <v>57.49</v>
      </c>
    </row>
    <row r="10961" spans="1:5" x14ac:dyDescent="0.25">
      <c r="A10961" s="36">
        <v>842</v>
      </c>
      <c r="B10961" s="34" t="s">
        <v>8149</v>
      </c>
      <c r="C10961" s="23" t="s">
        <v>87</v>
      </c>
      <c r="D10961" s="48">
        <v>58.3</v>
      </c>
      <c r="E10961" s="47">
        <v>58.3</v>
      </c>
    </row>
    <row r="10962" spans="1:5" ht="22.5" x14ac:dyDescent="0.25">
      <c r="A10962" s="36">
        <v>44391</v>
      </c>
      <c r="B10962" s="34" t="s">
        <v>8150</v>
      </c>
      <c r="C10962" s="23" t="s">
        <v>25</v>
      </c>
      <c r="D10962" s="48">
        <v>124.24</v>
      </c>
      <c r="E10962" s="47">
        <v>124.24</v>
      </c>
    </row>
    <row r="10963" spans="1:5" ht="22.5" x14ac:dyDescent="0.25">
      <c r="A10963" s="36">
        <v>44388</v>
      </c>
      <c r="B10963" s="34" t="s">
        <v>8151</v>
      </c>
      <c r="C10963" s="23" t="s">
        <v>25</v>
      </c>
      <c r="D10963" s="48">
        <v>2.69</v>
      </c>
      <c r="E10963" s="47">
        <v>2.69</v>
      </c>
    </row>
    <row r="10964" spans="1:5" ht="22.5" x14ac:dyDescent="0.25">
      <c r="A10964" s="36">
        <v>44392</v>
      </c>
      <c r="B10964" s="34" t="s">
        <v>8152</v>
      </c>
      <c r="C10964" s="23" t="s">
        <v>25</v>
      </c>
      <c r="D10964" s="48">
        <v>247.37</v>
      </c>
      <c r="E10964" s="47">
        <v>247.37</v>
      </c>
    </row>
    <row r="10965" spans="1:5" ht="22.5" x14ac:dyDescent="0.25">
      <c r="A10965" s="36">
        <v>44390</v>
      </c>
      <c r="B10965" s="34" t="s">
        <v>8153</v>
      </c>
      <c r="C10965" s="23" t="s">
        <v>25</v>
      </c>
      <c r="D10965" s="48">
        <v>52.41</v>
      </c>
      <c r="E10965" s="47">
        <v>52.41</v>
      </c>
    </row>
    <row r="10966" spans="1:5" ht="22.5" x14ac:dyDescent="0.25">
      <c r="A10966" s="36">
        <v>44389</v>
      </c>
      <c r="B10966" s="34" t="s">
        <v>8154</v>
      </c>
      <c r="C10966" s="23" t="s">
        <v>25</v>
      </c>
      <c r="D10966" s="48">
        <v>6.19</v>
      </c>
      <c r="E10966" s="47">
        <v>6.19</v>
      </c>
    </row>
    <row r="10967" spans="1:5" x14ac:dyDescent="0.25">
      <c r="A10967" s="36">
        <v>862</v>
      </c>
      <c r="B10967" s="34" t="s">
        <v>8155</v>
      </c>
      <c r="C10967" s="23" t="s">
        <v>25</v>
      </c>
      <c r="D10967" s="48">
        <v>11.33</v>
      </c>
      <c r="E10967" s="47">
        <v>11.33</v>
      </c>
    </row>
    <row r="10968" spans="1:5" x14ac:dyDescent="0.25">
      <c r="A10968" s="36">
        <v>866</v>
      </c>
      <c r="B10968" s="34" t="s">
        <v>8156</v>
      </c>
      <c r="C10968" s="23" t="s">
        <v>25</v>
      </c>
      <c r="D10968" s="48">
        <v>144.04</v>
      </c>
      <c r="E10968" s="47">
        <v>144.04</v>
      </c>
    </row>
    <row r="10969" spans="1:5" x14ac:dyDescent="0.25">
      <c r="A10969" s="36">
        <v>892</v>
      </c>
      <c r="B10969" s="34" t="s">
        <v>8157</v>
      </c>
      <c r="C10969" s="23" t="s">
        <v>25</v>
      </c>
      <c r="D10969" s="48">
        <v>174.36</v>
      </c>
      <c r="E10969" s="47">
        <v>174.36</v>
      </c>
    </row>
    <row r="10970" spans="1:5" x14ac:dyDescent="0.25">
      <c r="A10970" s="36">
        <v>857</v>
      </c>
      <c r="B10970" s="34" t="s">
        <v>8158</v>
      </c>
      <c r="C10970" s="23" t="s">
        <v>25</v>
      </c>
      <c r="D10970" s="48">
        <v>18.96</v>
      </c>
      <c r="E10970" s="47">
        <v>18.96</v>
      </c>
    </row>
    <row r="10971" spans="1:5" x14ac:dyDescent="0.25">
      <c r="A10971" s="36">
        <v>37404</v>
      </c>
      <c r="B10971" s="34" t="s">
        <v>8159</v>
      </c>
      <c r="C10971" s="23" t="s">
        <v>25</v>
      </c>
      <c r="D10971" s="48">
        <v>201.74</v>
      </c>
      <c r="E10971" s="47">
        <v>201.74</v>
      </c>
    </row>
    <row r="10972" spans="1:5" x14ac:dyDescent="0.25">
      <c r="A10972" s="36">
        <v>868</v>
      </c>
      <c r="B10972" s="34" t="s">
        <v>8160</v>
      </c>
      <c r="C10972" s="23" t="s">
        <v>25</v>
      </c>
      <c r="D10972" s="48">
        <v>27.03</v>
      </c>
      <c r="E10972" s="47">
        <v>27.03</v>
      </c>
    </row>
    <row r="10973" spans="1:5" x14ac:dyDescent="0.25">
      <c r="A10973" s="36">
        <v>863</v>
      </c>
      <c r="B10973" s="34" t="s">
        <v>8161</v>
      </c>
      <c r="C10973" s="23" t="s">
        <v>25</v>
      </c>
      <c r="D10973" s="48">
        <v>39.799999999999997</v>
      </c>
      <c r="E10973" s="47">
        <v>39.799999999999997</v>
      </c>
    </row>
    <row r="10974" spans="1:5" x14ac:dyDescent="0.25">
      <c r="A10974" s="36">
        <v>867</v>
      </c>
      <c r="B10974" s="34" t="s">
        <v>8162</v>
      </c>
      <c r="C10974" s="23" t="s">
        <v>25</v>
      </c>
      <c r="D10974" s="48">
        <v>56.7</v>
      </c>
      <c r="E10974" s="47">
        <v>56.7</v>
      </c>
    </row>
    <row r="10975" spans="1:5" x14ac:dyDescent="0.25">
      <c r="A10975" s="36">
        <v>864</v>
      </c>
      <c r="B10975" s="34" t="s">
        <v>8163</v>
      </c>
      <c r="C10975" s="23" t="s">
        <v>25</v>
      </c>
      <c r="D10975" s="48">
        <v>74.900000000000006</v>
      </c>
      <c r="E10975" s="47">
        <v>74.900000000000006</v>
      </c>
    </row>
    <row r="10976" spans="1:5" x14ac:dyDescent="0.25">
      <c r="A10976" s="36">
        <v>865</v>
      </c>
      <c r="B10976" s="34" t="s">
        <v>8164</v>
      </c>
      <c r="C10976" s="23" t="s">
        <v>25</v>
      </c>
      <c r="D10976" s="48">
        <v>107.73</v>
      </c>
      <c r="E10976" s="47">
        <v>107.73</v>
      </c>
    </row>
    <row r="10977" spans="1:5" ht="33.75" x14ac:dyDescent="0.25">
      <c r="A10977" s="36">
        <v>39251</v>
      </c>
      <c r="B10977" s="34" t="s">
        <v>8165</v>
      </c>
      <c r="C10977" s="23" t="s">
        <v>25</v>
      </c>
      <c r="D10977" s="48">
        <v>0.71</v>
      </c>
      <c r="E10977" s="47">
        <v>0.71</v>
      </c>
    </row>
    <row r="10978" spans="1:5" ht="33.75" x14ac:dyDescent="0.25">
      <c r="A10978" s="36">
        <v>1011</v>
      </c>
      <c r="B10978" s="34" t="s">
        <v>8166</v>
      </c>
      <c r="C10978" s="23" t="s">
        <v>25</v>
      </c>
      <c r="D10978" s="48">
        <v>0.96</v>
      </c>
      <c r="E10978" s="47">
        <v>0.96</v>
      </c>
    </row>
    <row r="10979" spans="1:5" ht="33.75" x14ac:dyDescent="0.25">
      <c r="A10979" s="36">
        <v>39252</v>
      </c>
      <c r="B10979" s="34" t="s">
        <v>8167</v>
      </c>
      <c r="C10979" s="23" t="s">
        <v>25</v>
      </c>
      <c r="D10979" s="48">
        <v>1.26</v>
      </c>
      <c r="E10979" s="47">
        <v>1.26</v>
      </c>
    </row>
    <row r="10980" spans="1:5" ht="33.75" x14ac:dyDescent="0.25">
      <c r="A10980" s="36">
        <v>1013</v>
      </c>
      <c r="B10980" s="34" t="s">
        <v>8168</v>
      </c>
      <c r="C10980" s="23" t="s">
        <v>25</v>
      </c>
      <c r="D10980" s="48">
        <v>1.52</v>
      </c>
      <c r="E10980" s="47">
        <v>1.52</v>
      </c>
    </row>
    <row r="10981" spans="1:5" ht="33.75" x14ac:dyDescent="0.25">
      <c r="A10981" s="36">
        <v>980</v>
      </c>
      <c r="B10981" s="34" t="s">
        <v>8169</v>
      </c>
      <c r="C10981" s="23" t="s">
        <v>25</v>
      </c>
      <c r="D10981" s="48">
        <v>10.96</v>
      </c>
      <c r="E10981" s="47">
        <v>10.96</v>
      </c>
    </row>
    <row r="10982" spans="1:5" ht="33.75" x14ac:dyDescent="0.25">
      <c r="A10982" s="36">
        <v>39237</v>
      </c>
      <c r="B10982" s="34" t="s">
        <v>8170</v>
      </c>
      <c r="C10982" s="23" t="s">
        <v>25</v>
      </c>
      <c r="D10982" s="48">
        <v>116.61</v>
      </c>
      <c r="E10982" s="47">
        <v>116.61</v>
      </c>
    </row>
    <row r="10983" spans="1:5" ht="33.75" x14ac:dyDescent="0.25">
      <c r="A10983" s="36">
        <v>39238</v>
      </c>
      <c r="B10983" s="34" t="s">
        <v>8171</v>
      </c>
      <c r="C10983" s="23" t="s">
        <v>25</v>
      </c>
      <c r="D10983" s="48">
        <v>147.07</v>
      </c>
      <c r="E10983" s="47">
        <v>147.07</v>
      </c>
    </row>
    <row r="10984" spans="1:5" ht="33.75" x14ac:dyDescent="0.25">
      <c r="A10984" s="36">
        <v>979</v>
      </c>
      <c r="B10984" s="34" t="s">
        <v>8172</v>
      </c>
      <c r="C10984" s="23" t="s">
        <v>25</v>
      </c>
      <c r="D10984" s="48">
        <v>15.66</v>
      </c>
      <c r="E10984" s="47">
        <v>15.66</v>
      </c>
    </row>
    <row r="10985" spans="1:5" ht="33.75" x14ac:dyDescent="0.25">
      <c r="A10985" s="36">
        <v>39239</v>
      </c>
      <c r="B10985" s="34" t="s">
        <v>8173</v>
      </c>
      <c r="C10985" s="23" t="s">
        <v>25</v>
      </c>
      <c r="D10985" s="48">
        <v>177.68</v>
      </c>
      <c r="E10985" s="47">
        <v>177.68</v>
      </c>
    </row>
    <row r="10986" spans="1:5" ht="33.75" x14ac:dyDescent="0.25">
      <c r="A10986" s="36">
        <v>1014</v>
      </c>
      <c r="B10986" s="34" t="s">
        <v>8174</v>
      </c>
      <c r="C10986" s="23" t="s">
        <v>25</v>
      </c>
      <c r="D10986" s="48">
        <v>2.41</v>
      </c>
      <c r="E10986" s="47">
        <v>2.41</v>
      </c>
    </row>
    <row r="10987" spans="1:5" ht="33.75" x14ac:dyDescent="0.25">
      <c r="A10987" s="36">
        <v>39240</v>
      </c>
      <c r="B10987" s="34" t="s">
        <v>8175</v>
      </c>
      <c r="C10987" s="23" t="s">
        <v>25</v>
      </c>
      <c r="D10987" s="48">
        <v>233.7</v>
      </c>
      <c r="E10987" s="47">
        <v>233.7</v>
      </c>
    </row>
    <row r="10988" spans="1:5" ht="33.75" x14ac:dyDescent="0.25">
      <c r="A10988" s="36">
        <v>39232</v>
      </c>
      <c r="B10988" s="34" t="s">
        <v>8176</v>
      </c>
      <c r="C10988" s="23" t="s">
        <v>25</v>
      </c>
      <c r="D10988" s="48">
        <v>24.52</v>
      </c>
      <c r="E10988" s="47">
        <v>24.52</v>
      </c>
    </row>
    <row r="10989" spans="1:5" ht="33.75" x14ac:dyDescent="0.25">
      <c r="A10989" s="36">
        <v>39233</v>
      </c>
      <c r="B10989" s="34" t="s">
        <v>8177</v>
      </c>
      <c r="C10989" s="23" t="s">
        <v>25</v>
      </c>
      <c r="D10989" s="48">
        <v>35.75</v>
      </c>
      <c r="E10989" s="47">
        <v>35.75</v>
      </c>
    </row>
    <row r="10990" spans="1:5" ht="33.75" x14ac:dyDescent="0.25">
      <c r="A10990" s="36">
        <v>981</v>
      </c>
      <c r="B10990" s="34" t="s">
        <v>8178</v>
      </c>
      <c r="C10990" s="23" t="s">
        <v>25</v>
      </c>
      <c r="D10990" s="48">
        <v>3.99</v>
      </c>
      <c r="E10990" s="47">
        <v>3.99</v>
      </c>
    </row>
    <row r="10991" spans="1:5" ht="33.75" x14ac:dyDescent="0.25">
      <c r="A10991" s="36">
        <v>39234</v>
      </c>
      <c r="B10991" s="34" t="s">
        <v>8179</v>
      </c>
      <c r="C10991" s="23" t="s">
        <v>25</v>
      </c>
      <c r="D10991" s="48">
        <v>49.76</v>
      </c>
      <c r="E10991" s="47">
        <v>49.76</v>
      </c>
    </row>
    <row r="10992" spans="1:5" ht="33.75" x14ac:dyDescent="0.25">
      <c r="A10992" s="36">
        <v>982</v>
      </c>
      <c r="B10992" s="34" t="s">
        <v>8180</v>
      </c>
      <c r="C10992" s="23" t="s">
        <v>25</v>
      </c>
      <c r="D10992" s="48">
        <v>5.73</v>
      </c>
      <c r="E10992" s="47">
        <v>5.73</v>
      </c>
    </row>
    <row r="10993" spans="1:5" ht="33.75" x14ac:dyDescent="0.25">
      <c r="A10993" s="36">
        <v>39235</v>
      </c>
      <c r="B10993" s="34" t="s">
        <v>8181</v>
      </c>
      <c r="C10993" s="23" t="s">
        <v>25</v>
      </c>
      <c r="D10993" s="48">
        <v>73.39</v>
      </c>
      <c r="E10993" s="47">
        <v>73.39</v>
      </c>
    </row>
    <row r="10994" spans="1:5" ht="33.75" x14ac:dyDescent="0.25">
      <c r="A10994" s="36">
        <v>39236</v>
      </c>
      <c r="B10994" s="34" t="s">
        <v>8182</v>
      </c>
      <c r="C10994" s="23" t="s">
        <v>25</v>
      </c>
      <c r="D10994" s="48">
        <v>97.26</v>
      </c>
      <c r="E10994" s="47">
        <v>97.26</v>
      </c>
    </row>
    <row r="10995" spans="1:5" ht="33.75" x14ac:dyDescent="0.25">
      <c r="A10995" s="36">
        <v>993</v>
      </c>
      <c r="B10995" s="34" t="s">
        <v>8183</v>
      </c>
      <c r="C10995" s="23" t="s">
        <v>25</v>
      </c>
      <c r="D10995" s="48">
        <v>2.0499999999999998</v>
      </c>
      <c r="E10995" s="47">
        <v>2.0499999999999998</v>
      </c>
    </row>
    <row r="10996" spans="1:5" ht="33.75" x14ac:dyDescent="0.25">
      <c r="A10996" s="36">
        <v>1020</v>
      </c>
      <c r="B10996" s="34" t="s">
        <v>8184</v>
      </c>
      <c r="C10996" s="23" t="s">
        <v>25</v>
      </c>
      <c r="D10996" s="48">
        <v>10.45</v>
      </c>
      <c r="E10996" s="47">
        <v>10.45</v>
      </c>
    </row>
    <row r="10997" spans="1:5" ht="33.75" x14ac:dyDescent="0.25">
      <c r="A10997" s="36">
        <v>1017</v>
      </c>
      <c r="B10997" s="34" t="s">
        <v>8185</v>
      </c>
      <c r="C10997" s="23" t="s">
        <v>25</v>
      </c>
      <c r="D10997" s="48">
        <v>128.09</v>
      </c>
      <c r="E10997" s="47">
        <v>128.09</v>
      </c>
    </row>
    <row r="10998" spans="1:5" ht="33.75" x14ac:dyDescent="0.25">
      <c r="A10998" s="36">
        <v>999</v>
      </c>
      <c r="B10998" s="34" t="s">
        <v>8186</v>
      </c>
      <c r="C10998" s="23" t="s">
        <v>25</v>
      </c>
      <c r="D10998" s="48">
        <v>155.19</v>
      </c>
      <c r="E10998" s="47">
        <v>155.19</v>
      </c>
    </row>
    <row r="10999" spans="1:5" ht="33.75" x14ac:dyDescent="0.25">
      <c r="A10999" s="36">
        <v>995</v>
      </c>
      <c r="B10999" s="34" t="s">
        <v>8187</v>
      </c>
      <c r="C10999" s="23" t="s">
        <v>25</v>
      </c>
      <c r="D10999" s="48">
        <v>16.64</v>
      </c>
      <c r="E10999" s="47">
        <v>16.64</v>
      </c>
    </row>
    <row r="11000" spans="1:5" ht="33.75" x14ac:dyDescent="0.25">
      <c r="A11000" s="36">
        <v>1000</v>
      </c>
      <c r="B11000" s="34" t="s">
        <v>8188</v>
      </c>
      <c r="C11000" s="23" t="s">
        <v>25</v>
      </c>
      <c r="D11000" s="48">
        <v>190.62</v>
      </c>
      <c r="E11000" s="47">
        <v>190.62</v>
      </c>
    </row>
    <row r="11001" spans="1:5" ht="33.75" x14ac:dyDescent="0.25">
      <c r="A11001" s="36">
        <v>1022</v>
      </c>
      <c r="B11001" s="34" t="s">
        <v>8189</v>
      </c>
      <c r="C11001" s="23" t="s">
        <v>25</v>
      </c>
      <c r="D11001" s="48">
        <v>2.86</v>
      </c>
      <c r="E11001" s="47">
        <v>2.86</v>
      </c>
    </row>
    <row r="11002" spans="1:5" ht="33.75" x14ac:dyDescent="0.25">
      <c r="A11002" s="36">
        <v>1015</v>
      </c>
      <c r="B11002" s="34" t="s">
        <v>8190</v>
      </c>
      <c r="C11002" s="23" t="s">
        <v>25</v>
      </c>
      <c r="D11002" s="48">
        <v>253.3</v>
      </c>
      <c r="E11002" s="47">
        <v>253.3</v>
      </c>
    </row>
    <row r="11003" spans="1:5" ht="33.75" x14ac:dyDescent="0.25">
      <c r="A11003" s="36">
        <v>996</v>
      </c>
      <c r="B11003" s="34" t="s">
        <v>8191</v>
      </c>
      <c r="C11003" s="23" t="s">
        <v>25</v>
      </c>
      <c r="D11003" s="48">
        <v>25.81</v>
      </c>
      <c r="E11003" s="47">
        <v>25.81</v>
      </c>
    </row>
    <row r="11004" spans="1:5" ht="33.75" x14ac:dyDescent="0.25">
      <c r="A11004" s="36">
        <v>1001</v>
      </c>
      <c r="B11004" s="34" t="s">
        <v>8192</v>
      </c>
      <c r="C11004" s="23" t="s">
        <v>25</v>
      </c>
      <c r="D11004" s="48">
        <v>328.65</v>
      </c>
      <c r="E11004" s="47">
        <v>328.65</v>
      </c>
    </row>
    <row r="11005" spans="1:5" ht="33.75" x14ac:dyDescent="0.25">
      <c r="A11005" s="36">
        <v>1019</v>
      </c>
      <c r="B11005" s="34" t="s">
        <v>8193</v>
      </c>
      <c r="C11005" s="23" t="s">
        <v>25</v>
      </c>
      <c r="D11005" s="48">
        <v>36.47</v>
      </c>
      <c r="E11005" s="47">
        <v>36.47</v>
      </c>
    </row>
    <row r="11006" spans="1:5" ht="33.75" x14ac:dyDescent="0.25">
      <c r="A11006" s="36">
        <v>1021</v>
      </c>
      <c r="B11006" s="34" t="s">
        <v>8194</v>
      </c>
      <c r="C11006" s="23" t="s">
        <v>25</v>
      </c>
      <c r="D11006" s="48">
        <v>4.38</v>
      </c>
      <c r="E11006" s="47">
        <v>4.38</v>
      </c>
    </row>
    <row r="11007" spans="1:5" ht="33.75" x14ac:dyDescent="0.25">
      <c r="A11007" s="36">
        <v>39249</v>
      </c>
      <c r="B11007" s="34" t="s">
        <v>8195</v>
      </c>
      <c r="C11007" s="23" t="s">
        <v>25</v>
      </c>
      <c r="D11007" s="48">
        <v>441.9</v>
      </c>
      <c r="E11007" s="47">
        <v>441.9</v>
      </c>
    </row>
    <row r="11008" spans="1:5" ht="33.75" x14ac:dyDescent="0.25">
      <c r="A11008" s="36">
        <v>1018</v>
      </c>
      <c r="B11008" s="34" t="s">
        <v>8196</v>
      </c>
      <c r="C11008" s="23" t="s">
        <v>25</v>
      </c>
      <c r="D11008" s="48">
        <v>53.93</v>
      </c>
      <c r="E11008" s="47">
        <v>53.93</v>
      </c>
    </row>
    <row r="11009" spans="1:5" ht="33.75" x14ac:dyDescent="0.25">
      <c r="A11009" s="36">
        <v>39250</v>
      </c>
      <c r="B11009" s="34" t="s">
        <v>8197</v>
      </c>
      <c r="C11009" s="23" t="s">
        <v>25</v>
      </c>
      <c r="D11009" s="48">
        <v>528.61</v>
      </c>
      <c r="E11009" s="47">
        <v>528.61</v>
      </c>
    </row>
    <row r="11010" spans="1:5" ht="33.75" x14ac:dyDescent="0.25">
      <c r="A11010" s="36">
        <v>994</v>
      </c>
      <c r="B11010" s="34" t="s">
        <v>8198</v>
      </c>
      <c r="C11010" s="23" t="s">
        <v>25</v>
      </c>
      <c r="D11010" s="48">
        <v>6.38</v>
      </c>
      <c r="E11010" s="47">
        <v>6.38</v>
      </c>
    </row>
    <row r="11011" spans="1:5" ht="33.75" x14ac:dyDescent="0.25">
      <c r="A11011" s="36">
        <v>977</v>
      </c>
      <c r="B11011" s="34" t="s">
        <v>8199</v>
      </c>
      <c r="C11011" s="23" t="s">
        <v>25</v>
      </c>
      <c r="D11011" s="48">
        <v>75.44</v>
      </c>
      <c r="E11011" s="47">
        <v>75.44</v>
      </c>
    </row>
    <row r="11012" spans="1:5" ht="33.75" x14ac:dyDescent="0.25">
      <c r="A11012" s="36">
        <v>998</v>
      </c>
      <c r="B11012" s="34" t="s">
        <v>8200</v>
      </c>
      <c r="C11012" s="23" t="s">
        <v>25</v>
      </c>
      <c r="D11012" s="48">
        <v>97.95</v>
      </c>
      <c r="E11012" s="47">
        <v>97.95</v>
      </c>
    </row>
    <row r="11013" spans="1:5" ht="22.5" x14ac:dyDescent="0.25">
      <c r="A11013" s="36">
        <v>1006</v>
      </c>
      <c r="B11013" s="34" t="s">
        <v>8201</v>
      </c>
      <c r="C11013" s="23" t="s">
        <v>25</v>
      </c>
      <c r="D11013" s="48">
        <v>129.79</v>
      </c>
      <c r="E11013" s="47">
        <v>129.79</v>
      </c>
    </row>
    <row r="11014" spans="1:5" ht="22.5" x14ac:dyDescent="0.25">
      <c r="A11014" s="36">
        <v>990</v>
      </c>
      <c r="B11014" s="34" t="s">
        <v>8202</v>
      </c>
      <c r="C11014" s="23" t="s">
        <v>25</v>
      </c>
      <c r="D11014" s="48">
        <v>172.58</v>
      </c>
      <c r="E11014" s="47">
        <v>172.58</v>
      </c>
    </row>
    <row r="11015" spans="1:5" ht="22.5" x14ac:dyDescent="0.25">
      <c r="A11015" s="36">
        <v>39241</v>
      </c>
      <c r="B11015" s="34" t="s">
        <v>8203</v>
      </c>
      <c r="C11015" s="23" t="s">
        <v>25</v>
      </c>
      <c r="D11015" s="48">
        <v>16.989999999999998</v>
      </c>
      <c r="E11015" s="47">
        <v>16.989999999999998</v>
      </c>
    </row>
    <row r="11016" spans="1:5" ht="22.5" x14ac:dyDescent="0.25">
      <c r="A11016" s="36">
        <v>1005</v>
      </c>
      <c r="B11016" s="34" t="s">
        <v>8204</v>
      </c>
      <c r="C11016" s="23" t="s">
        <v>25</v>
      </c>
      <c r="D11016" s="48">
        <v>214.87</v>
      </c>
      <c r="E11016" s="47">
        <v>214.87</v>
      </c>
    </row>
    <row r="11017" spans="1:5" ht="22.5" x14ac:dyDescent="0.25">
      <c r="A11017" s="36">
        <v>991</v>
      </c>
      <c r="B11017" s="34" t="s">
        <v>8205</v>
      </c>
      <c r="C11017" s="23" t="s">
        <v>25</v>
      </c>
      <c r="D11017" s="48">
        <v>281.44</v>
      </c>
      <c r="E11017" s="47">
        <v>281.44</v>
      </c>
    </row>
    <row r="11018" spans="1:5" ht="22.5" x14ac:dyDescent="0.25">
      <c r="A11018" s="36">
        <v>986</v>
      </c>
      <c r="B11018" s="34" t="s">
        <v>8206</v>
      </c>
      <c r="C11018" s="23" t="s">
        <v>25</v>
      </c>
      <c r="D11018" s="48">
        <v>26.84</v>
      </c>
      <c r="E11018" s="47">
        <v>26.84</v>
      </c>
    </row>
    <row r="11019" spans="1:5" ht="22.5" x14ac:dyDescent="0.25">
      <c r="A11019" s="36">
        <v>987</v>
      </c>
      <c r="B11019" s="34" t="s">
        <v>8207</v>
      </c>
      <c r="C11019" s="23" t="s">
        <v>25</v>
      </c>
      <c r="D11019" s="48">
        <v>36.75</v>
      </c>
      <c r="E11019" s="47">
        <v>36.75</v>
      </c>
    </row>
    <row r="11020" spans="1:5" ht="22.5" x14ac:dyDescent="0.25">
      <c r="A11020" s="36">
        <v>1007</v>
      </c>
      <c r="B11020" s="34" t="s">
        <v>8208</v>
      </c>
      <c r="C11020" s="23" t="s">
        <v>25</v>
      </c>
      <c r="D11020" s="48">
        <v>50.86</v>
      </c>
      <c r="E11020" s="47">
        <v>50.86</v>
      </c>
    </row>
    <row r="11021" spans="1:5" ht="22.5" x14ac:dyDescent="0.25">
      <c r="A11021" s="36">
        <v>1008</v>
      </c>
      <c r="B11021" s="34" t="s">
        <v>8209</v>
      </c>
      <c r="C11021" s="23" t="s">
        <v>25</v>
      </c>
      <c r="D11021" s="48">
        <v>6.46</v>
      </c>
      <c r="E11021" s="47">
        <v>6.46</v>
      </c>
    </row>
    <row r="11022" spans="1:5" ht="22.5" x14ac:dyDescent="0.25">
      <c r="A11022" s="36">
        <v>988</v>
      </c>
      <c r="B11022" s="34" t="s">
        <v>8210</v>
      </c>
      <c r="C11022" s="23" t="s">
        <v>25</v>
      </c>
      <c r="D11022" s="48">
        <v>70.14</v>
      </c>
      <c r="E11022" s="47">
        <v>70.14</v>
      </c>
    </row>
    <row r="11023" spans="1:5" ht="22.5" x14ac:dyDescent="0.25">
      <c r="A11023" s="36">
        <v>989</v>
      </c>
      <c r="B11023" s="34" t="s">
        <v>8211</v>
      </c>
      <c r="C11023" s="23" t="s">
        <v>25</v>
      </c>
      <c r="D11023" s="48">
        <v>96.81</v>
      </c>
      <c r="E11023" s="47">
        <v>96.81</v>
      </c>
    </row>
    <row r="11024" spans="1:5" ht="22.5" x14ac:dyDescent="0.25">
      <c r="A11024" s="36">
        <v>43972</v>
      </c>
      <c r="B11024" s="34" t="s">
        <v>8212</v>
      </c>
      <c r="C11024" s="23" t="s">
        <v>25</v>
      </c>
      <c r="D11024" s="48">
        <v>3.53</v>
      </c>
      <c r="E11024" s="47">
        <v>3.53</v>
      </c>
    </row>
    <row r="11025" spans="1:5" ht="22.5" x14ac:dyDescent="0.25">
      <c r="A11025" s="36">
        <v>43971</v>
      </c>
      <c r="B11025" s="34" t="s">
        <v>8213</v>
      </c>
      <c r="C11025" s="23" t="s">
        <v>25</v>
      </c>
      <c r="D11025" s="48">
        <v>2.7</v>
      </c>
      <c r="E11025" s="47">
        <v>2.7</v>
      </c>
    </row>
    <row r="11026" spans="1:5" ht="22.5" x14ac:dyDescent="0.25">
      <c r="A11026" s="36">
        <v>39598</v>
      </c>
      <c r="B11026" s="34" t="s">
        <v>8214</v>
      </c>
      <c r="C11026" s="23" t="s">
        <v>25</v>
      </c>
      <c r="D11026" s="48">
        <v>5</v>
      </c>
      <c r="E11026" s="47">
        <v>5</v>
      </c>
    </row>
    <row r="11027" spans="1:5" ht="22.5" x14ac:dyDescent="0.25">
      <c r="A11027" s="36">
        <v>43973</v>
      </c>
      <c r="B11027" s="34" t="s">
        <v>8215</v>
      </c>
      <c r="C11027" s="23" t="s">
        <v>25</v>
      </c>
      <c r="D11027" s="48">
        <v>3.69</v>
      </c>
      <c r="E11027" s="47">
        <v>3.69</v>
      </c>
    </row>
    <row r="11028" spans="1:5" ht="22.5" x14ac:dyDescent="0.25">
      <c r="A11028" s="36">
        <v>39599</v>
      </c>
      <c r="B11028" s="34" t="s">
        <v>8216</v>
      </c>
      <c r="C11028" s="23" t="s">
        <v>25</v>
      </c>
      <c r="D11028" s="48">
        <v>7.2</v>
      </c>
      <c r="E11028" s="47">
        <v>7.2</v>
      </c>
    </row>
    <row r="11029" spans="1:5" x14ac:dyDescent="0.25">
      <c r="A11029" s="36">
        <v>43832</v>
      </c>
      <c r="B11029" s="34" t="s">
        <v>8217</v>
      </c>
      <c r="C11029" s="23" t="s">
        <v>25</v>
      </c>
      <c r="D11029" s="48">
        <v>18.97</v>
      </c>
      <c r="E11029" s="47">
        <v>18.97</v>
      </c>
    </row>
    <row r="11030" spans="1:5" x14ac:dyDescent="0.25">
      <c r="A11030" s="36">
        <v>34602</v>
      </c>
      <c r="B11030" s="34" t="s">
        <v>8218</v>
      </c>
      <c r="C11030" s="23" t="s">
        <v>25</v>
      </c>
      <c r="D11030" s="48">
        <v>4.4400000000000004</v>
      </c>
      <c r="E11030" s="47">
        <v>4.4400000000000004</v>
      </c>
    </row>
    <row r="11031" spans="1:5" x14ac:dyDescent="0.25">
      <c r="A11031" s="36">
        <v>34607</v>
      </c>
      <c r="B11031" s="34" t="s">
        <v>8219</v>
      </c>
      <c r="C11031" s="23" t="s">
        <v>25</v>
      </c>
      <c r="D11031" s="48">
        <v>10.88</v>
      </c>
      <c r="E11031" s="47">
        <v>10.88</v>
      </c>
    </row>
    <row r="11032" spans="1:5" x14ac:dyDescent="0.25">
      <c r="A11032" s="36">
        <v>34609</v>
      </c>
      <c r="B11032" s="34" t="s">
        <v>8220</v>
      </c>
      <c r="C11032" s="23" t="s">
        <v>25</v>
      </c>
      <c r="D11032" s="48">
        <v>15.83</v>
      </c>
      <c r="E11032" s="47">
        <v>15.83</v>
      </c>
    </row>
    <row r="11033" spans="1:5" x14ac:dyDescent="0.25">
      <c r="A11033" s="36">
        <v>34618</v>
      </c>
      <c r="B11033" s="34" t="s">
        <v>8221</v>
      </c>
      <c r="C11033" s="23" t="s">
        <v>25</v>
      </c>
      <c r="D11033" s="48">
        <v>6.05</v>
      </c>
      <c r="E11033" s="47">
        <v>6.05</v>
      </c>
    </row>
    <row r="11034" spans="1:5" x14ac:dyDescent="0.25">
      <c r="A11034" s="36">
        <v>34621</v>
      </c>
      <c r="B11034" s="34" t="s">
        <v>8222</v>
      </c>
      <c r="C11034" s="23" t="s">
        <v>25</v>
      </c>
      <c r="D11034" s="48">
        <v>15</v>
      </c>
      <c r="E11034" s="47">
        <v>15</v>
      </c>
    </row>
    <row r="11035" spans="1:5" x14ac:dyDescent="0.25">
      <c r="A11035" s="36">
        <v>34622</v>
      </c>
      <c r="B11035" s="34" t="s">
        <v>8223</v>
      </c>
      <c r="C11035" s="23" t="s">
        <v>25</v>
      </c>
      <c r="D11035" s="48">
        <v>22.29</v>
      </c>
      <c r="E11035" s="47">
        <v>22.29</v>
      </c>
    </row>
    <row r="11036" spans="1:5" x14ac:dyDescent="0.25">
      <c r="A11036" s="36">
        <v>34624</v>
      </c>
      <c r="B11036" s="34" t="s">
        <v>8224</v>
      </c>
      <c r="C11036" s="23" t="s">
        <v>25</v>
      </c>
      <c r="D11036" s="48">
        <v>8.08</v>
      </c>
      <c r="E11036" s="47">
        <v>8.08</v>
      </c>
    </row>
    <row r="11037" spans="1:5" x14ac:dyDescent="0.25">
      <c r="A11037" s="36">
        <v>34627</v>
      </c>
      <c r="B11037" s="34" t="s">
        <v>8225</v>
      </c>
      <c r="C11037" s="23" t="s">
        <v>25</v>
      </c>
      <c r="D11037" s="48">
        <v>19.489999999999998</v>
      </c>
      <c r="E11037" s="47">
        <v>19.489999999999998</v>
      </c>
    </row>
    <row r="11038" spans="1:5" x14ac:dyDescent="0.25">
      <c r="A11038" s="36">
        <v>34629</v>
      </c>
      <c r="B11038" s="34" t="s">
        <v>8226</v>
      </c>
      <c r="C11038" s="23" t="s">
        <v>25</v>
      </c>
      <c r="D11038" s="48">
        <v>29.78</v>
      </c>
      <c r="E11038" s="47">
        <v>29.78</v>
      </c>
    </row>
    <row r="11039" spans="1:5" ht="33.75" x14ac:dyDescent="0.25">
      <c r="A11039" s="36">
        <v>39257</v>
      </c>
      <c r="B11039" s="34" t="s">
        <v>8227</v>
      </c>
      <c r="C11039" s="23" t="s">
        <v>25</v>
      </c>
      <c r="D11039" s="48">
        <v>6.06</v>
      </c>
      <c r="E11039" s="47">
        <v>6.06</v>
      </c>
    </row>
    <row r="11040" spans="1:5" ht="33.75" x14ac:dyDescent="0.25">
      <c r="A11040" s="36">
        <v>39261</v>
      </c>
      <c r="B11040" s="34" t="s">
        <v>8228</v>
      </c>
      <c r="C11040" s="23" t="s">
        <v>25</v>
      </c>
      <c r="D11040" s="48">
        <v>34.700000000000003</v>
      </c>
      <c r="E11040" s="47">
        <v>34.700000000000003</v>
      </c>
    </row>
    <row r="11041" spans="1:5" ht="33.75" x14ac:dyDescent="0.25">
      <c r="A11041" s="36">
        <v>39268</v>
      </c>
      <c r="B11041" s="34" t="s">
        <v>8229</v>
      </c>
      <c r="C11041" s="23" t="s">
        <v>25</v>
      </c>
      <c r="D11041" s="48">
        <v>542.32000000000005</v>
      </c>
      <c r="E11041" s="47">
        <v>542.32000000000005</v>
      </c>
    </row>
    <row r="11042" spans="1:5" ht="33.75" x14ac:dyDescent="0.25">
      <c r="A11042" s="36">
        <v>39262</v>
      </c>
      <c r="B11042" s="34" t="s">
        <v>8230</v>
      </c>
      <c r="C11042" s="23" t="s">
        <v>25</v>
      </c>
      <c r="D11042" s="48">
        <v>55.25</v>
      </c>
      <c r="E11042" s="47">
        <v>55.25</v>
      </c>
    </row>
    <row r="11043" spans="1:5" ht="33.75" x14ac:dyDescent="0.25">
      <c r="A11043" s="36">
        <v>39258</v>
      </c>
      <c r="B11043" s="34" t="s">
        <v>8231</v>
      </c>
      <c r="C11043" s="23" t="s">
        <v>25</v>
      </c>
      <c r="D11043" s="48">
        <v>9.1300000000000008</v>
      </c>
      <c r="E11043" s="47">
        <v>9.1300000000000008</v>
      </c>
    </row>
    <row r="11044" spans="1:5" ht="33.75" x14ac:dyDescent="0.25">
      <c r="A11044" s="36">
        <v>39263</v>
      </c>
      <c r="B11044" s="34" t="s">
        <v>8232</v>
      </c>
      <c r="C11044" s="23" t="s">
        <v>25</v>
      </c>
      <c r="D11044" s="48">
        <v>95.54</v>
      </c>
      <c r="E11044" s="47">
        <v>95.54</v>
      </c>
    </row>
    <row r="11045" spans="1:5" ht="33.75" x14ac:dyDescent="0.25">
      <c r="A11045" s="36">
        <v>39264</v>
      </c>
      <c r="B11045" s="34" t="s">
        <v>8233</v>
      </c>
      <c r="C11045" s="23" t="s">
        <v>25</v>
      </c>
      <c r="D11045" s="48">
        <v>132.35</v>
      </c>
      <c r="E11045" s="47">
        <v>132.35</v>
      </c>
    </row>
    <row r="11046" spans="1:5" ht="33.75" x14ac:dyDescent="0.25">
      <c r="A11046" s="36">
        <v>39259</v>
      </c>
      <c r="B11046" s="34" t="s">
        <v>8234</v>
      </c>
      <c r="C11046" s="23" t="s">
        <v>25</v>
      </c>
      <c r="D11046" s="48">
        <v>14.06</v>
      </c>
      <c r="E11046" s="47">
        <v>14.06</v>
      </c>
    </row>
    <row r="11047" spans="1:5" ht="33.75" x14ac:dyDescent="0.25">
      <c r="A11047" s="36">
        <v>39265</v>
      </c>
      <c r="B11047" s="34" t="s">
        <v>8235</v>
      </c>
      <c r="C11047" s="23" t="s">
        <v>25</v>
      </c>
      <c r="D11047" s="48">
        <v>179.68</v>
      </c>
      <c r="E11047" s="47">
        <v>179.68</v>
      </c>
    </row>
    <row r="11048" spans="1:5" ht="33.75" x14ac:dyDescent="0.25">
      <c r="A11048" s="36">
        <v>39260</v>
      </c>
      <c r="B11048" s="34" t="s">
        <v>8236</v>
      </c>
      <c r="C11048" s="23" t="s">
        <v>25</v>
      </c>
      <c r="D11048" s="48">
        <v>21.54</v>
      </c>
      <c r="E11048" s="47">
        <v>21.54</v>
      </c>
    </row>
    <row r="11049" spans="1:5" ht="33.75" x14ac:dyDescent="0.25">
      <c r="A11049" s="36">
        <v>39266</v>
      </c>
      <c r="B11049" s="34" t="s">
        <v>8237</v>
      </c>
      <c r="C11049" s="23" t="s">
        <v>25</v>
      </c>
      <c r="D11049" s="48">
        <v>271.14</v>
      </c>
      <c r="E11049" s="47">
        <v>271.14</v>
      </c>
    </row>
    <row r="11050" spans="1:5" ht="33.75" x14ac:dyDescent="0.25">
      <c r="A11050" s="36">
        <v>39267</v>
      </c>
      <c r="B11050" s="34" t="s">
        <v>8238</v>
      </c>
      <c r="C11050" s="23" t="s">
        <v>25</v>
      </c>
      <c r="D11050" s="48">
        <v>338.99</v>
      </c>
      <c r="E11050" s="47">
        <v>338.99</v>
      </c>
    </row>
    <row r="11051" spans="1:5" x14ac:dyDescent="0.25">
      <c r="A11051" s="36">
        <v>11901</v>
      </c>
      <c r="B11051" s="34" t="s">
        <v>8239</v>
      </c>
      <c r="C11051" s="23" t="s">
        <v>25</v>
      </c>
      <c r="D11051" s="48">
        <v>0.65</v>
      </c>
      <c r="E11051" s="47">
        <v>0.65</v>
      </c>
    </row>
    <row r="11052" spans="1:5" x14ac:dyDescent="0.25">
      <c r="A11052" s="36">
        <v>11902</v>
      </c>
      <c r="B11052" s="34" t="s">
        <v>8240</v>
      </c>
      <c r="C11052" s="23" t="s">
        <v>25</v>
      </c>
      <c r="D11052" s="48">
        <v>1.24</v>
      </c>
      <c r="E11052" s="47">
        <v>1.24</v>
      </c>
    </row>
    <row r="11053" spans="1:5" x14ac:dyDescent="0.25">
      <c r="A11053" s="36">
        <v>11903</v>
      </c>
      <c r="B11053" s="34" t="s">
        <v>8241</v>
      </c>
      <c r="C11053" s="23" t="s">
        <v>25</v>
      </c>
      <c r="D11053" s="48">
        <v>1.31</v>
      </c>
      <c r="E11053" s="47">
        <v>1.31</v>
      </c>
    </row>
    <row r="11054" spans="1:5" x14ac:dyDescent="0.25">
      <c r="A11054" s="36">
        <v>11904</v>
      </c>
      <c r="B11054" s="34" t="s">
        <v>8242</v>
      </c>
      <c r="C11054" s="23" t="s">
        <v>25</v>
      </c>
      <c r="D11054" s="48">
        <v>1.99</v>
      </c>
      <c r="E11054" s="47">
        <v>1.99</v>
      </c>
    </row>
    <row r="11055" spans="1:5" x14ac:dyDescent="0.25">
      <c r="A11055" s="36">
        <v>11905</v>
      </c>
      <c r="B11055" s="34" t="s">
        <v>8243</v>
      </c>
      <c r="C11055" s="23" t="s">
        <v>25</v>
      </c>
      <c r="D11055" s="48">
        <v>2.4300000000000002</v>
      </c>
      <c r="E11055" s="47">
        <v>2.4300000000000002</v>
      </c>
    </row>
    <row r="11056" spans="1:5" x14ac:dyDescent="0.25">
      <c r="A11056" s="36">
        <v>11906</v>
      </c>
      <c r="B11056" s="34" t="s">
        <v>8244</v>
      </c>
      <c r="C11056" s="23" t="s">
        <v>25</v>
      </c>
      <c r="D11056" s="48">
        <v>3.09</v>
      </c>
      <c r="E11056" s="47">
        <v>3.09</v>
      </c>
    </row>
    <row r="11057" spans="1:5" x14ac:dyDescent="0.25">
      <c r="A11057" s="36">
        <v>11919</v>
      </c>
      <c r="B11057" s="34" t="s">
        <v>8245</v>
      </c>
      <c r="C11057" s="23" t="s">
        <v>25</v>
      </c>
      <c r="D11057" s="48">
        <v>5.66</v>
      </c>
      <c r="E11057" s="47">
        <v>5.66</v>
      </c>
    </row>
    <row r="11058" spans="1:5" x14ac:dyDescent="0.25">
      <c r="A11058" s="36">
        <v>11920</v>
      </c>
      <c r="B11058" s="34" t="s">
        <v>8246</v>
      </c>
      <c r="C11058" s="23" t="s">
        <v>25</v>
      </c>
      <c r="D11058" s="48">
        <v>10.76</v>
      </c>
      <c r="E11058" s="47">
        <v>10.76</v>
      </c>
    </row>
    <row r="11059" spans="1:5" x14ac:dyDescent="0.25">
      <c r="A11059" s="36">
        <v>11924</v>
      </c>
      <c r="B11059" s="34" t="s">
        <v>8247</v>
      </c>
      <c r="C11059" s="23" t="s">
        <v>25</v>
      </c>
      <c r="D11059" s="48">
        <v>90.33</v>
      </c>
      <c r="E11059" s="47">
        <v>90.33</v>
      </c>
    </row>
    <row r="11060" spans="1:5" x14ac:dyDescent="0.25">
      <c r="A11060" s="36">
        <v>11921</v>
      </c>
      <c r="B11060" s="34" t="s">
        <v>8248</v>
      </c>
      <c r="C11060" s="23" t="s">
        <v>25</v>
      </c>
      <c r="D11060" s="48">
        <v>15.74</v>
      </c>
      <c r="E11060" s="47">
        <v>15.74</v>
      </c>
    </row>
    <row r="11061" spans="1:5" x14ac:dyDescent="0.25">
      <c r="A11061" s="36">
        <v>11922</v>
      </c>
      <c r="B11061" s="34" t="s">
        <v>8249</v>
      </c>
      <c r="C11061" s="23" t="s">
        <v>25</v>
      </c>
      <c r="D11061" s="48">
        <v>25.46</v>
      </c>
      <c r="E11061" s="47">
        <v>25.46</v>
      </c>
    </row>
    <row r="11062" spans="1:5" x14ac:dyDescent="0.25">
      <c r="A11062" s="36">
        <v>11923</v>
      </c>
      <c r="B11062" s="34" t="s">
        <v>8250</v>
      </c>
      <c r="C11062" s="23" t="s">
        <v>25</v>
      </c>
      <c r="D11062" s="48">
        <v>37.270000000000003</v>
      </c>
      <c r="E11062" s="47">
        <v>37.270000000000003</v>
      </c>
    </row>
    <row r="11063" spans="1:5" x14ac:dyDescent="0.25">
      <c r="A11063" s="36">
        <v>11916</v>
      </c>
      <c r="B11063" s="34" t="s">
        <v>8251</v>
      </c>
      <c r="C11063" s="23" t="s">
        <v>25</v>
      </c>
      <c r="D11063" s="48">
        <v>7.75</v>
      </c>
      <c r="E11063" s="47">
        <v>7.75</v>
      </c>
    </row>
    <row r="11064" spans="1:5" x14ac:dyDescent="0.25">
      <c r="A11064" s="36">
        <v>11914</v>
      </c>
      <c r="B11064" s="34" t="s">
        <v>8252</v>
      </c>
      <c r="C11064" s="23" t="s">
        <v>25</v>
      </c>
      <c r="D11064" s="48">
        <v>55.83</v>
      </c>
      <c r="E11064" s="47">
        <v>55.83</v>
      </c>
    </row>
    <row r="11065" spans="1:5" x14ac:dyDescent="0.25">
      <c r="A11065" s="36">
        <v>11917</v>
      </c>
      <c r="B11065" s="34" t="s">
        <v>8253</v>
      </c>
      <c r="C11065" s="23" t="s">
        <v>25</v>
      </c>
      <c r="D11065" s="48">
        <v>13.65</v>
      </c>
      <c r="E11065" s="47">
        <v>13.65</v>
      </c>
    </row>
    <row r="11066" spans="1:5" x14ac:dyDescent="0.25">
      <c r="A11066" s="36">
        <v>11918</v>
      </c>
      <c r="B11066" s="34" t="s">
        <v>8254</v>
      </c>
      <c r="C11066" s="23" t="s">
        <v>25</v>
      </c>
      <c r="D11066" s="48">
        <v>16.190000000000001</v>
      </c>
      <c r="E11066" s="47">
        <v>16.190000000000001</v>
      </c>
    </row>
    <row r="11067" spans="1:5" ht="22.5" x14ac:dyDescent="0.25">
      <c r="A11067" s="36">
        <v>37734</v>
      </c>
      <c r="B11067" s="34" t="s">
        <v>8255</v>
      </c>
      <c r="C11067" s="23" t="s">
        <v>28</v>
      </c>
      <c r="D11067" s="48"/>
      <c r="E11067" s="47"/>
    </row>
    <row r="11068" spans="1:5" ht="22.5" x14ac:dyDescent="0.25">
      <c r="A11068" s="36">
        <v>37733</v>
      </c>
      <c r="B11068" s="34" t="s">
        <v>8256</v>
      </c>
      <c r="C11068" s="23" t="s">
        <v>28</v>
      </c>
      <c r="D11068" s="48"/>
      <c r="E11068" s="47"/>
    </row>
    <row r="11069" spans="1:5" ht="45" x14ac:dyDescent="0.25">
      <c r="A11069" s="36">
        <v>5090</v>
      </c>
      <c r="B11069" s="34" t="s">
        <v>8257</v>
      </c>
      <c r="C11069" s="23" t="s">
        <v>28</v>
      </c>
      <c r="D11069" s="48">
        <v>22.99</v>
      </c>
      <c r="E11069" s="47">
        <v>22.99</v>
      </c>
    </row>
    <row r="11070" spans="1:5" ht="45" x14ac:dyDescent="0.25">
      <c r="A11070" s="36">
        <v>5085</v>
      </c>
      <c r="B11070" s="34" t="s">
        <v>8258</v>
      </c>
      <c r="C11070" s="23" t="s">
        <v>28</v>
      </c>
      <c r="D11070" s="48">
        <v>34.22</v>
      </c>
      <c r="E11070" s="47">
        <v>34.22</v>
      </c>
    </row>
    <row r="11071" spans="1:5" ht="45" x14ac:dyDescent="0.25">
      <c r="A11071" s="36">
        <v>43603</v>
      </c>
      <c r="B11071" s="34" t="s">
        <v>8259</v>
      </c>
      <c r="C11071" s="23" t="s">
        <v>28</v>
      </c>
      <c r="D11071" s="48">
        <v>48.89</v>
      </c>
      <c r="E11071" s="47">
        <v>48.89</v>
      </c>
    </row>
    <row r="11072" spans="1:5" x14ac:dyDescent="0.25">
      <c r="A11072" s="36">
        <v>38374</v>
      </c>
      <c r="B11072" s="34" t="s">
        <v>8260</v>
      </c>
      <c r="C11072" s="23" t="s">
        <v>28</v>
      </c>
      <c r="D11072" s="48">
        <v>855.21</v>
      </c>
      <c r="E11072" s="47">
        <v>855.21</v>
      </c>
    </row>
    <row r="11073" spans="1:5" ht="22.5" x14ac:dyDescent="0.25">
      <c r="A11073" s="36">
        <v>4513</v>
      </c>
      <c r="B11073" s="34" t="s">
        <v>8261</v>
      </c>
      <c r="C11073" s="23" t="s">
        <v>25</v>
      </c>
      <c r="D11073" s="48">
        <v>7.64</v>
      </c>
      <c r="E11073" s="47">
        <v>7.64</v>
      </c>
    </row>
    <row r="11074" spans="1:5" ht="33.75" x14ac:dyDescent="0.25">
      <c r="A11074" s="36">
        <v>20212</v>
      </c>
      <c r="B11074" s="34" t="s">
        <v>8262</v>
      </c>
      <c r="C11074" s="23" t="s">
        <v>25</v>
      </c>
      <c r="D11074" s="48">
        <v>24.86</v>
      </c>
      <c r="E11074" s="47">
        <v>24.86</v>
      </c>
    </row>
    <row r="11075" spans="1:5" ht="33.75" x14ac:dyDescent="0.25">
      <c r="A11075" s="36">
        <v>20209</v>
      </c>
      <c r="B11075" s="34" t="s">
        <v>8263</v>
      </c>
      <c r="C11075" s="23" t="s">
        <v>25</v>
      </c>
      <c r="D11075" s="48">
        <v>29.7</v>
      </c>
      <c r="E11075" s="47">
        <v>29.7</v>
      </c>
    </row>
    <row r="11076" spans="1:5" ht="33.75" x14ac:dyDescent="0.25">
      <c r="A11076" s="36">
        <v>4430</v>
      </c>
      <c r="B11076" s="34" t="s">
        <v>8264</v>
      </c>
      <c r="C11076" s="23" t="s">
        <v>25</v>
      </c>
      <c r="D11076" s="48">
        <v>14.55</v>
      </c>
      <c r="E11076" s="47">
        <v>14.55</v>
      </c>
    </row>
    <row r="11077" spans="1:5" ht="33.75" x14ac:dyDescent="0.25">
      <c r="A11077" s="36">
        <v>4433</v>
      </c>
      <c r="B11077" s="34" t="s">
        <v>8265</v>
      </c>
      <c r="C11077" s="23" t="s">
        <v>25</v>
      </c>
      <c r="D11077" s="48">
        <v>28.45</v>
      </c>
      <c r="E11077" s="47">
        <v>28.45</v>
      </c>
    </row>
    <row r="11078" spans="1:5" ht="33.75" x14ac:dyDescent="0.25">
      <c r="A11078" s="36">
        <v>4400</v>
      </c>
      <c r="B11078" s="34" t="s">
        <v>8266</v>
      </c>
      <c r="C11078" s="23" t="s">
        <v>25</v>
      </c>
      <c r="D11078" s="48">
        <v>23.15</v>
      </c>
      <c r="E11078" s="47">
        <v>23.15</v>
      </c>
    </row>
    <row r="11079" spans="1:5" ht="22.5" x14ac:dyDescent="0.25">
      <c r="A11079" s="36">
        <v>2729</v>
      </c>
      <c r="B11079" s="34" t="s">
        <v>8267</v>
      </c>
      <c r="C11079" s="23" t="s">
        <v>28</v>
      </c>
      <c r="D11079" s="48">
        <v>33.619999999999997</v>
      </c>
      <c r="E11079" s="47">
        <v>33.619999999999997</v>
      </c>
    </row>
    <row r="11080" spans="1:5" ht="22.5" x14ac:dyDescent="0.25">
      <c r="A11080" s="36">
        <v>37106</v>
      </c>
      <c r="B11080" s="34" t="s">
        <v>8268</v>
      </c>
      <c r="C11080" s="23" t="s">
        <v>28</v>
      </c>
      <c r="D11080" s="48">
        <v>4816.41</v>
      </c>
      <c r="E11080" s="47">
        <v>4816.41</v>
      </c>
    </row>
    <row r="11081" spans="1:5" ht="22.5" x14ac:dyDescent="0.25">
      <c r="A11081" s="36">
        <v>11869</v>
      </c>
      <c r="B11081" s="34" t="s">
        <v>8269</v>
      </c>
      <c r="C11081" s="23" t="s">
        <v>28</v>
      </c>
      <c r="D11081" s="48">
        <v>963.28</v>
      </c>
      <c r="E11081" s="47">
        <v>963.28</v>
      </c>
    </row>
    <row r="11082" spans="1:5" ht="22.5" x14ac:dyDescent="0.25">
      <c r="A11082" s="36">
        <v>43981</v>
      </c>
      <c r="B11082" s="34" t="s">
        <v>8270</v>
      </c>
      <c r="C11082" s="23" t="s">
        <v>28</v>
      </c>
      <c r="D11082" s="48">
        <v>7258.28</v>
      </c>
      <c r="E11082" s="47">
        <v>7258.28</v>
      </c>
    </row>
    <row r="11083" spans="1:5" ht="22.5" x14ac:dyDescent="0.25">
      <c r="A11083" s="36">
        <v>37104</v>
      </c>
      <c r="B11083" s="34" t="s">
        <v>8271</v>
      </c>
      <c r="C11083" s="23" t="s">
        <v>28</v>
      </c>
      <c r="D11083" s="48">
        <v>1208.93</v>
      </c>
      <c r="E11083" s="47">
        <v>1208.93</v>
      </c>
    </row>
    <row r="11084" spans="1:5" ht="22.5" x14ac:dyDescent="0.25">
      <c r="A11084" s="36">
        <v>43982</v>
      </c>
      <c r="B11084" s="34" t="s">
        <v>8272</v>
      </c>
      <c r="C11084" s="23" t="s">
        <v>28</v>
      </c>
      <c r="D11084" s="48">
        <v>11466.26</v>
      </c>
      <c r="E11084" s="47">
        <v>11466.26</v>
      </c>
    </row>
    <row r="11085" spans="1:5" ht="22.5" x14ac:dyDescent="0.25">
      <c r="A11085" s="36">
        <v>43978</v>
      </c>
      <c r="B11085" s="34" t="s">
        <v>8273</v>
      </c>
      <c r="C11085" s="23" t="s">
        <v>28</v>
      </c>
      <c r="D11085" s="48">
        <v>1791.62</v>
      </c>
      <c r="E11085" s="47">
        <v>1791.62</v>
      </c>
    </row>
    <row r="11086" spans="1:5" ht="22.5" x14ac:dyDescent="0.25">
      <c r="A11086" s="36">
        <v>11871</v>
      </c>
      <c r="B11086" s="34" t="s">
        <v>8274</v>
      </c>
      <c r="C11086" s="23" t="s">
        <v>28</v>
      </c>
      <c r="D11086" s="48">
        <v>449.03</v>
      </c>
      <c r="E11086" s="47">
        <v>449.03</v>
      </c>
    </row>
    <row r="11087" spans="1:5" ht="22.5" x14ac:dyDescent="0.25">
      <c r="A11087" s="36">
        <v>37105</v>
      </c>
      <c r="B11087" s="34" t="s">
        <v>8275</v>
      </c>
      <c r="C11087" s="23" t="s">
        <v>28</v>
      </c>
      <c r="D11087" s="48">
        <v>2762.88</v>
      </c>
      <c r="E11087" s="47">
        <v>2762.88</v>
      </c>
    </row>
    <row r="11088" spans="1:5" ht="22.5" x14ac:dyDescent="0.25">
      <c r="A11088" s="36">
        <v>43980</v>
      </c>
      <c r="B11088" s="34" t="s">
        <v>8276</v>
      </c>
      <c r="C11088" s="23" t="s">
        <v>28</v>
      </c>
      <c r="D11088" s="48">
        <v>3440.88</v>
      </c>
      <c r="E11088" s="47">
        <v>3440.88</v>
      </c>
    </row>
    <row r="11089" spans="1:5" ht="22.5" x14ac:dyDescent="0.25">
      <c r="A11089" s="36">
        <v>43979</v>
      </c>
      <c r="B11089" s="34" t="s">
        <v>8277</v>
      </c>
      <c r="C11089" s="23" t="s">
        <v>28</v>
      </c>
      <c r="D11089" s="48">
        <v>646.5</v>
      </c>
      <c r="E11089" s="47">
        <v>646.5</v>
      </c>
    </row>
    <row r="11090" spans="1:5" ht="22.5" x14ac:dyDescent="0.25">
      <c r="A11090" s="36">
        <v>11868</v>
      </c>
      <c r="B11090" s="34" t="s">
        <v>8278</v>
      </c>
      <c r="C11090" s="23" t="s">
        <v>28</v>
      </c>
      <c r="D11090" s="48">
        <v>625.24</v>
      </c>
      <c r="E11090" s="47">
        <v>625.24</v>
      </c>
    </row>
    <row r="11091" spans="1:5" ht="22.5" x14ac:dyDescent="0.25">
      <c r="A11091" s="36">
        <v>34636</v>
      </c>
      <c r="B11091" s="34" t="s">
        <v>8279</v>
      </c>
      <c r="C11091" s="23" t="s">
        <v>28</v>
      </c>
      <c r="D11091" s="48">
        <v>444</v>
      </c>
      <c r="E11091" s="47">
        <v>444</v>
      </c>
    </row>
    <row r="11092" spans="1:5" ht="22.5" x14ac:dyDescent="0.25">
      <c r="A11092" s="36">
        <v>34639</v>
      </c>
      <c r="B11092" s="34" t="s">
        <v>8280</v>
      </c>
      <c r="C11092" s="23" t="s">
        <v>28</v>
      </c>
      <c r="D11092" s="48">
        <v>1024.83</v>
      </c>
      <c r="E11092" s="47">
        <v>1024.83</v>
      </c>
    </row>
    <row r="11093" spans="1:5" ht="22.5" x14ac:dyDescent="0.25">
      <c r="A11093" s="36">
        <v>34640</v>
      </c>
      <c r="B11093" s="34" t="s">
        <v>8281</v>
      </c>
      <c r="C11093" s="23" t="s">
        <v>28</v>
      </c>
      <c r="D11093" s="48">
        <v>1162.51</v>
      </c>
      <c r="E11093" s="47">
        <v>1162.51</v>
      </c>
    </row>
    <row r="11094" spans="1:5" ht="22.5" x14ac:dyDescent="0.25">
      <c r="A11094" s="36">
        <v>43977</v>
      </c>
      <c r="B11094" s="34" t="s">
        <v>8282</v>
      </c>
      <c r="C11094" s="23" t="s">
        <v>28</v>
      </c>
      <c r="D11094" s="48">
        <v>2004.09</v>
      </c>
      <c r="E11094" s="47">
        <v>2004.09</v>
      </c>
    </row>
    <row r="11095" spans="1:5" ht="22.5" x14ac:dyDescent="0.25">
      <c r="A11095" s="36">
        <v>34637</v>
      </c>
      <c r="B11095" s="34" t="s">
        <v>8283</v>
      </c>
      <c r="C11095" s="23" t="s">
        <v>28</v>
      </c>
      <c r="D11095" s="48">
        <v>268.5</v>
      </c>
      <c r="E11095" s="47">
        <v>268.5</v>
      </c>
    </row>
    <row r="11096" spans="1:5" ht="22.5" x14ac:dyDescent="0.25">
      <c r="A11096" s="36">
        <v>34638</v>
      </c>
      <c r="B11096" s="34" t="s">
        <v>8284</v>
      </c>
      <c r="C11096" s="23" t="s">
        <v>28</v>
      </c>
      <c r="D11096" s="48">
        <v>415.33</v>
      </c>
      <c r="E11096" s="47">
        <v>415.33</v>
      </c>
    </row>
    <row r="11097" spans="1:5" ht="22.5" x14ac:dyDescent="0.25">
      <c r="A11097" s="36">
        <v>34641</v>
      </c>
      <c r="B11097" s="34" t="s">
        <v>8285</v>
      </c>
      <c r="C11097" s="23" t="s">
        <v>28</v>
      </c>
      <c r="D11097" s="48">
        <v>87.67</v>
      </c>
      <c r="E11097" s="47">
        <v>87.67</v>
      </c>
    </row>
    <row r="11098" spans="1:5" ht="22.5" x14ac:dyDescent="0.25">
      <c r="A11098" s="36">
        <v>43434</v>
      </c>
      <c r="B11098" s="34" t="s">
        <v>8286</v>
      </c>
      <c r="C11098" s="23" t="s">
        <v>28</v>
      </c>
      <c r="D11098" s="48">
        <v>94.78</v>
      </c>
      <c r="E11098" s="47">
        <v>94.78</v>
      </c>
    </row>
    <row r="11099" spans="1:5" ht="22.5" x14ac:dyDescent="0.25">
      <c r="A11099" s="36">
        <v>43435</v>
      </c>
      <c r="B11099" s="34" t="s">
        <v>8287</v>
      </c>
      <c r="C11099" s="23" t="s">
        <v>28</v>
      </c>
      <c r="D11099" s="48">
        <v>173.78</v>
      </c>
      <c r="E11099" s="47">
        <v>173.78</v>
      </c>
    </row>
    <row r="11100" spans="1:5" ht="22.5" x14ac:dyDescent="0.25">
      <c r="A11100" s="36">
        <v>43436</v>
      </c>
      <c r="B11100" s="34" t="s">
        <v>8288</v>
      </c>
      <c r="C11100" s="23" t="s">
        <v>28</v>
      </c>
      <c r="D11100" s="48">
        <v>304.11</v>
      </c>
      <c r="E11100" s="47">
        <v>304.11</v>
      </c>
    </row>
    <row r="11101" spans="1:5" ht="22.5" x14ac:dyDescent="0.25">
      <c r="A11101" s="36">
        <v>43437</v>
      </c>
      <c r="B11101" s="34" t="s">
        <v>8289</v>
      </c>
      <c r="C11101" s="23" t="s">
        <v>28</v>
      </c>
      <c r="D11101" s="48">
        <v>551.36</v>
      </c>
      <c r="E11101" s="47">
        <v>551.36</v>
      </c>
    </row>
    <row r="11102" spans="1:5" ht="22.5" x14ac:dyDescent="0.25">
      <c r="A11102" s="36">
        <v>43438</v>
      </c>
      <c r="B11102" s="34" t="s">
        <v>8290</v>
      </c>
      <c r="C11102" s="23" t="s">
        <v>28</v>
      </c>
      <c r="D11102" s="48">
        <v>987.39</v>
      </c>
      <c r="E11102" s="47">
        <v>987.39</v>
      </c>
    </row>
    <row r="11103" spans="1:5" ht="22.5" x14ac:dyDescent="0.25">
      <c r="A11103" s="36">
        <v>41627</v>
      </c>
      <c r="B11103" s="34" t="s">
        <v>8291</v>
      </c>
      <c r="C11103" s="23" t="s">
        <v>28</v>
      </c>
      <c r="D11103" s="48">
        <v>146.13</v>
      </c>
      <c r="E11103" s="47">
        <v>146.13</v>
      </c>
    </row>
    <row r="11104" spans="1:5" ht="22.5" x14ac:dyDescent="0.25">
      <c r="A11104" s="36">
        <v>41628</v>
      </c>
      <c r="B11104" s="34" t="s">
        <v>8292</v>
      </c>
      <c r="C11104" s="23" t="s">
        <v>28</v>
      </c>
      <c r="D11104" s="48">
        <v>268.57</v>
      </c>
      <c r="E11104" s="47">
        <v>268.57</v>
      </c>
    </row>
    <row r="11105" spans="1:5" ht="22.5" x14ac:dyDescent="0.25">
      <c r="A11105" s="36">
        <v>41629</v>
      </c>
      <c r="B11105" s="34" t="s">
        <v>8293</v>
      </c>
      <c r="C11105" s="23" t="s">
        <v>28</v>
      </c>
      <c r="D11105" s="48">
        <v>341.24</v>
      </c>
      <c r="E11105" s="47">
        <v>341.24</v>
      </c>
    </row>
    <row r="11106" spans="1:5" ht="22.5" x14ac:dyDescent="0.25">
      <c r="A11106" s="36">
        <v>43429</v>
      </c>
      <c r="B11106" s="34" t="s">
        <v>8294</v>
      </c>
      <c r="C11106" s="23" t="s">
        <v>28</v>
      </c>
      <c r="D11106" s="48">
        <v>75.61</v>
      </c>
      <c r="E11106" s="47">
        <v>75.61</v>
      </c>
    </row>
    <row r="11107" spans="1:5" ht="22.5" x14ac:dyDescent="0.25">
      <c r="A11107" s="36">
        <v>43430</v>
      </c>
      <c r="B11107" s="34" t="s">
        <v>8295</v>
      </c>
      <c r="C11107" s="23" t="s">
        <v>28</v>
      </c>
      <c r="D11107" s="48">
        <v>125.59</v>
      </c>
      <c r="E11107" s="47">
        <v>125.59</v>
      </c>
    </row>
    <row r="11108" spans="1:5" ht="22.5" x14ac:dyDescent="0.25">
      <c r="A11108" s="36">
        <v>43431</v>
      </c>
      <c r="B11108" s="34" t="s">
        <v>8296</v>
      </c>
      <c r="C11108" s="23" t="s">
        <v>28</v>
      </c>
      <c r="D11108" s="48">
        <v>243.29</v>
      </c>
      <c r="E11108" s="47">
        <v>243.29</v>
      </c>
    </row>
    <row r="11109" spans="1:5" ht="22.5" x14ac:dyDescent="0.25">
      <c r="A11109" s="36">
        <v>43432</v>
      </c>
      <c r="B11109" s="34" t="s">
        <v>8297</v>
      </c>
      <c r="C11109" s="23" t="s">
        <v>28</v>
      </c>
      <c r="D11109" s="48">
        <v>505.54</v>
      </c>
      <c r="E11109" s="47">
        <v>505.54</v>
      </c>
    </row>
    <row r="11110" spans="1:5" ht="22.5" x14ac:dyDescent="0.25">
      <c r="A11110" s="36">
        <v>43433</v>
      </c>
      <c r="B11110" s="34" t="s">
        <v>8298</v>
      </c>
      <c r="C11110" s="23" t="s">
        <v>28</v>
      </c>
      <c r="D11110" s="48">
        <v>797.02</v>
      </c>
      <c r="E11110" s="47">
        <v>797.02</v>
      </c>
    </row>
    <row r="11111" spans="1:5" ht="33.75" x14ac:dyDescent="0.25">
      <c r="A11111" s="36">
        <v>43094</v>
      </c>
      <c r="B11111" s="34" t="s">
        <v>8299</v>
      </c>
      <c r="C11111" s="23" t="s">
        <v>28</v>
      </c>
      <c r="D11111" s="48">
        <v>371.68</v>
      </c>
      <c r="E11111" s="47">
        <v>371.68</v>
      </c>
    </row>
    <row r="11112" spans="1:5" ht="33.75" x14ac:dyDescent="0.25">
      <c r="A11112" s="36">
        <v>43093</v>
      </c>
      <c r="B11112" s="34" t="s">
        <v>8300</v>
      </c>
      <c r="C11112" s="23" t="s">
        <v>28</v>
      </c>
      <c r="D11112" s="48">
        <v>394.99</v>
      </c>
      <c r="E11112" s="47">
        <v>394.99</v>
      </c>
    </row>
    <row r="11113" spans="1:5" ht="33.75" x14ac:dyDescent="0.25">
      <c r="A11113" s="36">
        <v>11694</v>
      </c>
      <c r="B11113" s="34" t="s">
        <v>8301</v>
      </c>
      <c r="C11113" s="23" t="s">
        <v>28</v>
      </c>
      <c r="D11113" s="48">
        <v>1093.98</v>
      </c>
      <c r="E11113" s="47">
        <v>1093.98</v>
      </c>
    </row>
    <row r="11114" spans="1:5" ht="33.75" x14ac:dyDescent="0.25">
      <c r="A11114" s="36">
        <v>1030</v>
      </c>
      <c r="B11114" s="34" t="s">
        <v>8302</v>
      </c>
      <c r="C11114" s="23" t="s">
        <v>28</v>
      </c>
      <c r="D11114" s="48">
        <v>49.49</v>
      </c>
      <c r="E11114" s="47">
        <v>49.49</v>
      </c>
    </row>
    <row r="11115" spans="1:5" ht="33.75" x14ac:dyDescent="0.25">
      <c r="A11115" s="36">
        <v>11881</v>
      </c>
      <c r="B11115" s="34" t="s">
        <v>8303</v>
      </c>
      <c r="C11115" s="23" t="s">
        <v>28</v>
      </c>
      <c r="D11115" s="48">
        <v>134.28</v>
      </c>
      <c r="E11115" s="47">
        <v>134.28</v>
      </c>
    </row>
    <row r="11116" spans="1:5" ht="33.75" x14ac:dyDescent="0.25">
      <c r="A11116" s="36">
        <v>35277</v>
      </c>
      <c r="B11116" s="34" t="s">
        <v>8304</v>
      </c>
      <c r="C11116" s="23" t="s">
        <v>28</v>
      </c>
      <c r="D11116" s="48">
        <v>379.06</v>
      </c>
      <c r="E11116" s="47">
        <v>379.06</v>
      </c>
    </row>
    <row r="11117" spans="1:5" ht="56.25" x14ac:dyDescent="0.25">
      <c r="A11117" s="36">
        <v>10521</v>
      </c>
      <c r="B11117" s="34" t="s">
        <v>8305</v>
      </c>
      <c r="C11117" s="23" t="s">
        <v>28</v>
      </c>
      <c r="D11117" s="48">
        <v>429.54</v>
      </c>
      <c r="E11117" s="47">
        <v>429.54</v>
      </c>
    </row>
    <row r="11118" spans="1:5" ht="56.25" x14ac:dyDescent="0.25">
      <c r="A11118" s="36">
        <v>10885</v>
      </c>
      <c r="B11118" s="34" t="s">
        <v>8306</v>
      </c>
      <c r="C11118" s="23" t="s">
        <v>28</v>
      </c>
      <c r="D11118" s="48">
        <v>543.32000000000005</v>
      </c>
      <c r="E11118" s="47">
        <v>543.32000000000005</v>
      </c>
    </row>
    <row r="11119" spans="1:5" ht="56.25" x14ac:dyDescent="0.25">
      <c r="A11119" s="36">
        <v>20962</v>
      </c>
      <c r="B11119" s="34" t="s">
        <v>8307</v>
      </c>
      <c r="C11119" s="23" t="s">
        <v>28</v>
      </c>
      <c r="D11119" s="48">
        <v>450</v>
      </c>
      <c r="E11119" s="47">
        <v>450</v>
      </c>
    </row>
    <row r="11120" spans="1:5" ht="56.25" x14ac:dyDescent="0.25">
      <c r="A11120" s="36">
        <v>20963</v>
      </c>
      <c r="B11120" s="34" t="s">
        <v>8308</v>
      </c>
      <c r="C11120" s="23" t="s">
        <v>28</v>
      </c>
      <c r="D11120" s="48">
        <v>549.71</v>
      </c>
      <c r="E11120" s="47">
        <v>549.71</v>
      </c>
    </row>
    <row r="11121" spans="1:5" ht="33.75" x14ac:dyDescent="0.25">
      <c r="A11121" s="36">
        <v>34643</v>
      </c>
      <c r="B11121" s="34" t="s">
        <v>12983</v>
      </c>
      <c r="C11121" s="23" t="s">
        <v>28</v>
      </c>
      <c r="D11121" s="48">
        <v>43.65</v>
      </c>
      <c r="E11121" s="47">
        <v>43.65</v>
      </c>
    </row>
    <row r="11122" spans="1:5" ht="33.75" x14ac:dyDescent="0.25">
      <c r="A11122" s="36">
        <v>41480</v>
      </c>
      <c r="B11122" s="34" t="s">
        <v>12984</v>
      </c>
      <c r="C11122" s="23" t="s">
        <v>28</v>
      </c>
      <c r="D11122" s="48">
        <v>50.61</v>
      </c>
      <c r="E11122" s="47">
        <v>50.61</v>
      </c>
    </row>
    <row r="11123" spans="1:5" ht="33.75" x14ac:dyDescent="0.25">
      <c r="A11123" s="36">
        <v>41474</v>
      </c>
      <c r="B11123" s="34" t="s">
        <v>12985</v>
      </c>
      <c r="C11123" s="23" t="s">
        <v>28</v>
      </c>
      <c r="D11123" s="48">
        <v>80.849999999999994</v>
      </c>
      <c r="E11123" s="47">
        <v>80.849999999999994</v>
      </c>
    </row>
    <row r="11124" spans="1:5" ht="33.75" x14ac:dyDescent="0.25">
      <c r="A11124" s="36">
        <v>41475</v>
      </c>
      <c r="B11124" s="34" t="s">
        <v>12986</v>
      </c>
      <c r="C11124" s="23" t="s">
        <v>28</v>
      </c>
      <c r="D11124" s="48">
        <v>68.989999999999995</v>
      </c>
      <c r="E11124" s="47">
        <v>68.989999999999995</v>
      </c>
    </row>
    <row r="11125" spans="1:5" ht="33.75" x14ac:dyDescent="0.25">
      <c r="A11125" s="36">
        <v>41476</v>
      </c>
      <c r="B11125" s="34" t="s">
        <v>12987</v>
      </c>
      <c r="C11125" s="23" t="s">
        <v>28</v>
      </c>
      <c r="D11125" s="48">
        <v>151.06</v>
      </c>
      <c r="E11125" s="47">
        <v>151.06</v>
      </c>
    </row>
    <row r="11126" spans="1:5" x14ac:dyDescent="0.25">
      <c r="A11126" s="36">
        <v>2555</v>
      </c>
      <c r="B11126" s="34" t="s">
        <v>8309</v>
      </c>
      <c r="C11126" s="23" t="s">
        <v>28</v>
      </c>
      <c r="D11126" s="48">
        <v>1.3</v>
      </c>
      <c r="E11126" s="47">
        <v>1.3</v>
      </c>
    </row>
    <row r="11127" spans="1:5" x14ac:dyDescent="0.25">
      <c r="A11127" s="36">
        <v>2556</v>
      </c>
      <c r="B11127" s="34" t="s">
        <v>8310</v>
      </c>
      <c r="C11127" s="23" t="s">
        <v>28</v>
      </c>
      <c r="D11127" s="48">
        <v>1.34</v>
      </c>
      <c r="E11127" s="47">
        <v>1.34</v>
      </c>
    </row>
    <row r="11128" spans="1:5" x14ac:dyDescent="0.25">
      <c r="A11128" s="36">
        <v>2557</v>
      </c>
      <c r="B11128" s="34" t="s">
        <v>8311</v>
      </c>
      <c r="C11128" s="23" t="s">
        <v>28</v>
      </c>
      <c r="D11128" s="48">
        <v>2.84</v>
      </c>
      <c r="E11128" s="47">
        <v>2.84</v>
      </c>
    </row>
    <row r="11129" spans="1:5" ht="22.5" x14ac:dyDescent="0.25">
      <c r="A11129" s="36">
        <v>10569</v>
      </c>
      <c r="B11129" s="34" t="s">
        <v>8312</v>
      </c>
      <c r="C11129" s="23" t="s">
        <v>28</v>
      </c>
      <c r="D11129" s="48">
        <v>2.84</v>
      </c>
      <c r="E11129" s="47">
        <v>2.84</v>
      </c>
    </row>
    <row r="11130" spans="1:5" ht="22.5" x14ac:dyDescent="0.25">
      <c r="A11130" s="36">
        <v>39810</v>
      </c>
      <c r="B11130" s="34" t="s">
        <v>8313</v>
      </c>
      <c r="C11130" s="23" t="s">
        <v>28</v>
      </c>
      <c r="D11130" s="48">
        <v>50.16</v>
      </c>
      <c r="E11130" s="47">
        <v>50.16</v>
      </c>
    </row>
    <row r="11131" spans="1:5" ht="22.5" x14ac:dyDescent="0.25">
      <c r="A11131" s="36">
        <v>39811</v>
      </c>
      <c r="B11131" s="34" t="s">
        <v>8314</v>
      </c>
      <c r="C11131" s="23" t="s">
        <v>28</v>
      </c>
      <c r="D11131" s="48">
        <v>61.35</v>
      </c>
      <c r="E11131" s="47">
        <v>61.35</v>
      </c>
    </row>
    <row r="11132" spans="1:5" ht="22.5" x14ac:dyDescent="0.25">
      <c r="A11132" s="36">
        <v>39812</v>
      </c>
      <c r="B11132" s="34" t="s">
        <v>8315</v>
      </c>
      <c r="C11132" s="23" t="s">
        <v>28</v>
      </c>
      <c r="D11132" s="48">
        <v>100.88</v>
      </c>
      <c r="E11132" s="47">
        <v>100.88</v>
      </c>
    </row>
    <row r="11133" spans="1:5" ht="33.75" x14ac:dyDescent="0.25">
      <c r="A11133" s="36">
        <v>43096</v>
      </c>
      <c r="B11133" s="34" t="s">
        <v>8316</v>
      </c>
      <c r="C11133" s="23" t="s">
        <v>28</v>
      </c>
      <c r="D11133" s="48">
        <v>334.4</v>
      </c>
      <c r="E11133" s="47">
        <v>334.4</v>
      </c>
    </row>
    <row r="11134" spans="1:5" ht="22.5" x14ac:dyDescent="0.25">
      <c r="A11134" s="36">
        <v>43102</v>
      </c>
      <c r="B11134" s="34" t="s">
        <v>8317</v>
      </c>
      <c r="C11134" s="23" t="s">
        <v>28</v>
      </c>
      <c r="D11134" s="48">
        <v>203.33</v>
      </c>
      <c r="E11134" s="47">
        <v>203.33</v>
      </c>
    </row>
    <row r="11135" spans="1:5" ht="22.5" x14ac:dyDescent="0.25">
      <c r="A11135" s="36">
        <v>43103</v>
      </c>
      <c r="B11135" s="34" t="s">
        <v>8318</v>
      </c>
      <c r="C11135" s="23" t="s">
        <v>28</v>
      </c>
      <c r="D11135" s="48">
        <v>299.41000000000003</v>
      </c>
      <c r="E11135" s="47">
        <v>299.41000000000003</v>
      </c>
    </row>
    <row r="11136" spans="1:5" ht="33.75" x14ac:dyDescent="0.25">
      <c r="A11136" s="36">
        <v>43098</v>
      </c>
      <c r="B11136" s="34" t="s">
        <v>8319</v>
      </c>
      <c r="C11136" s="23" t="s">
        <v>28</v>
      </c>
      <c r="D11136" s="48">
        <v>113.27</v>
      </c>
      <c r="E11136" s="47">
        <v>113.27</v>
      </c>
    </row>
    <row r="11137" spans="1:5" ht="33.75" x14ac:dyDescent="0.25">
      <c r="A11137" s="36">
        <v>43097</v>
      </c>
      <c r="B11137" s="34" t="s">
        <v>8320</v>
      </c>
      <c r="C11137" s="23" t="s">
        <v>28</v>
      </c>
      <c r="D11137" s="48">
        <v>67.11</v>
      </c>
      <c r="E11137" s="47">
        <v>67.11</v>
      </c>
    </row>
    <row r="11138" spans="1:5" ht="22.5" x14ac:dyDescent="0.25">
      <c r="A11138" s="36">
        <v>43104</v>
      </c>
      <c r="B11138" s="34" t="s">
        <v>8321</v>
      </c>
      <c r="C11138" s="23" t="s">
        <v>28</v>
      </c>
      <c r="D11138" s="48">
        <v>793.81</v>
      </c>
      <c r="E11138" s="47">
        <v>793.81</v>
      </c>
    </row>
    <row r="11139" spans="1:5" ht="22.5" x14ac:dyDescent="0.25">
      <c r="A11139" s="36">
        <v>39771</v>
      </c>
      <c r="B11139" s="34" t="s">
        <v>8322</v>
      </c>
      <c r="C11139" s="23" t="s">
        <v>28</v>
      </c>
      <c r="D11139" s="48">
        <v>27.3</v>
      </c>
      <c r="E11139" s="47">
        <v>27.3</v>
      </c>
    </row>
    <row r="11140" spans="1:5" ht="22.5" x14ac:dyDescent="0.25">
      <c r="A11140" s="36">
        <v>39772</v>
      </c>
      <c r="B11140" s="34" t="s">
        <v>8323</v>
      </c>
      <c r="C11140" s="23" t="s">
        <v>28</v>
      </c>
      <c r="D11140" s="48">
        <v>53.67</v>
      </c>
      <c r="E11140" s="47">
        <v>53.67</v>
      </c>
    </row>
    <row r="11141" spans="1:5" ht="22.5" x14ac:dyDescent="0.25">
      <c r="A11141" s="36">
        <v>39773</v>
      </c>
      <c r="B11141" s="34" t="s">
        <v>8324</v>
      </c>
      <c r="C11141" s="23" t="s">
        <v>28</v>
      </c>
      <c r="D11141" s="48">
        <v>86.26</v>
      </c>
      <c r="E11141" s="47">
        <v>86.26</v>
      </c>
    </row>
    <row r="11142" spans="1:5" ht="22.5" x14ac:dyDescent="0.25">
      <c r="A11142" s="36">
        <v>39774</v>
      </c>
      <c r="B11142" s="34" t="s">
        <v>8325</v>
      </c>
      <c r="C11142" s="23" t="s">
        <v>28</v>
      </c>
      <c r="D11142" s="48">
        <v>129.03</v>
      </c>
      <c r="E11142" s="47">
        <v>129.03</v>
      </c>
    </row>
    <row r="11143" spans="1:5" ht="22.5" x14ac:dyDescent="0.25">
      <c r="A11143" s="36">
        <v>39775</v>
      </c>
      <c r="B11143" s="34" t="s">
        <v>8326</v>
      </c>
      <c r="C11143" s="23" t="s">
        <v>28</v>
      </c>
      <c r="D11143" s="48">
        <v>172.2</v>
      </c>
      <c r="E11143" s="47">
        <v>172.2</v>
      </c>
    </row>
    <row r="11144" spans="1:5" ht="22.5" x14ac:dyDescent="0.25">
      <c r="A11144" s="36">
        <v>39776</v>
      </c>
      <c r="B11144" s="34" t="s">
        <v>8327</v>
      </c>
      <c r="C11144" s="23" t="s">
        <v>28</v>
      </c>
      <c r="D11144" s="48">
        <v>208.11</v>
      </c>
      <c r="E11144" s="47">
        <v>208.11</v>
      </c>
    </row>
    <row r="11145" spans="1:5" ht="22.5" x14ac:dyDescent="0.25">
      <c r="A11145" s="36">
        <v>39777</v>
      </c>
      <c r="B11145" s="34" t="s">
        <v>8328</v>
      </c>
      <c r="C11145" s="23" t="s">
        <v>28</v>
      </c>
      <c r="D11145" s="48">
        <v>263.77999999999997</v>
      </c>
      <c r="E11145" s="47">
        <v>263.77999999999997</v>
      </c>
    </row>
    <row r="11146" spans="1:5" ht="22.5" x14ac:dyDescent="0.25">
      <c r="A11146" s="36">
        <v>20254</v>
      </c>
      <c r="B11146" s="34" t="s">
        <v>8329</v>
      </c>
      <c r="C11146" s="23" t="s">
        <v>28</v>
      </c>
      <c r="D11146" s="48">
        <v>19.14</v>
      </c>
      <c r="E11146" s="47">
        <v>19.14</v>
      </c>
    </row>
    <row r="11147" spans="1:5" ht="22.5" x14ac:dyDescent="0.25">
      <c r="A11147" s="36">
        <v>20253</v>
      </c>
      <c r="B11147" s="34" t="s">
        <v>8330</v>
      </c>
      <c r="C11147" s="23" t="s">
        <v>28</v>
      </c>
      <c r="D11147" s="48">
        <v>62.87</v>
      </c>
      <c r="E11147" s="47">
        <v>62.87</v>
      </c>
    </row>
    <row r="11148" spans="1:5" ht="22.5" x14ac:dyDescent="0.25">
      <c r="A11148" s="36">
        <v>1872</v>
      </c>
      <c r="B11148" s="34" t="s">
        <v>8331</v>
      </c>
      <c r="C11148" s="23" t="s">
        <v>28</v>
      </c>
      <c r="D11148" s="48">
        <v>3.28</v>
      </c>
      <c r="E11148" s="47">
        <v>3.28</v>
      </c>
    </row>
    <row r="11149" spans="1:5" ht="22.5" x14ac:dyDescent="0.25">
      <c r="A11149" s="36">
        <v>1873</v>
      </c>
      <c r="B11149" s="34" t="s">
        <v>8332</v>
      </c>
      <c r="C11149" s="23" t="s">
        <v>28</v>
      </c>
      <c r="D11149" s="48">
        <v>6.52</v>
      </c>
      <c r="E11149" s="47">
        <v>6.52</v>
      </c>
    </row>
    <row r="11150" spans="1:5" ht="33.75" x14ac:dyDescent="0.25">
      <c r="A11150" s="36">
        <v>14055</v>
      </c>
      <c r="B11150" s="34" t="s">
        <v>8333</v>
      </c>
      <c r="C11150" s="23" t="s">
        <v>28</v>
      </c>
      <c r="D11150" s="48">
        <v>574.51</v>
      </c>
      <c r="E11150" s="47">
        <v>574.51</v>
      </c>
    </row>
    <row r="11151" spans="1:5" ht="33.75" x14ac:dyDescent="0.25">
      <c r="A11151" s="36">
        <v>11247</v>
      </c>
      <c r="B11151" s="34" t="s">
        <v>8334</v>
      </c>
      <c r="C11151" s="23" t="s">
        <v>28</v>
      </c>
      <c r="D11151" s="48">
        <v>1208.8900000000001</v>
      </c>
      <c r="E11151" s="47">
        <v>1208.8900000000001</v>
      </c>
    </row>
    <row r="11152" spans="1:5" ht="33.75" x14ac:dyDescent="0.25">
      <c r="A11152" s="36">
        <v>11250</v>
      </c>
      <c r="B11152" s="34" t="s">
        <v>8335</v>
      </c>
      <c r="C11152" s="23" t="s">
        <v>28</v>
      </c>
      <c r="D11152" s="48">
        <v>52.04</v>
      </c>
      <c r="E11152" s="47">
        <v>52.04</v>
      </c>
    </row>
    <row r="11153" spans="1:5" ht="33.75" x14ac:dyDescent="0.25">
      <c r="A11153" s="36">
        <v>11249</v>
      </c>
      <c r="B11153" s="34" t="s">
        <v>8336</v>
      </c>
      <c r="C11153" s="23" t="s">
        <v>28</v>
      </c>
      <c r="D11153" s="48">
        <v>2361.39</v>
      </c>
      <c r="E11153" s="47">
        <v>2361.39</v>
      </c>
    </row>
    <row r="11154" spans="1:5" ht="33.75" x14ac:dyDescent="0.25">
      <c r="A11154" s="36">
        <v>11251</v>
      </c>
      <c r="B11154" s="34" t="s">
        <v>8337</v>
      </c>
      <c r="C11154" s="23" t="s">
        <v>28</v>
      </c>
      <c r="D11154" s="48">
        <v>115.28</v>
      </c>
      <c r="E11154" s="47">
        <v>115.28</v>
      </c>
    </row>
    <row r="11155" spans="1:5" ht="33.75" x14ac:dyDescent="0.25">
      <c r="A11155" s="36">
        <v>11253</v>
      </c>
      <c r="B11155" s="34" t="s">
        <v>8338</v>
      </c>
      <c r="C11155" s="23" t="s">
        <v>28</v>
      </c>
      <c r="D11155" s="48">
        <v>191.03</v>
      </c>
      <c r="E11155" s="47">
        <v>191.03</v>
      </c>
    </row>
    <row r="11156" spans="1:5" ht="33.75" x14ac:dyDescent="0.25">
      <c r="A11156" s="36">
        <v>11255</v>
      </c>
      <c r="B11156" s="34" t="s">
        <v>8339</v>
      </c>
      <c r="C11156" s="23" t="s">
        <v>28</v>
      </c>
      <c r="D11156" s="48">
        <v>285.58999999999997</v>
      </c>
      <c r="E11156" s="47">
        <v>285.58999999999997</v>
      </c>
    </row>
    <row r="11157" spans="1:5" ht="33.75" x14ac:dyDescent="0.25">
      <c r="A11157" s="36">
        <v>11256</v>
      </c>
      <c r="B11157" s="34" t="s">
        <v>8340</v>
      </c>
      <c r="C11157" s="23" t="s">
        <v>28</v>
      </c>
      <c r="D11157" s="48">
        <v>357.73</v>
      </c>
      <c r="E11157" s="47">
        <v>357.73</v>
      </c>
    </row>
    <row r="11158" spans="1:5" ht="33.75" x14ac:dyDescent="0.25">
      <c r="A11158" s="36">
        <v>39693</v>
      </c>
      <c r="B11158" s="34" t="s">
        <v>8341</v>
      </c>
      <c r="C11158" s="23" t="s">
        <v>28</v>
      </c>
      <c r="D11158" s="48">
        <v>2246.73</v>
      </c>
      <c r="E11158" s="47">
        <v>2246.73</v>
      </c>
    </row>
    <row r="11159" spans="1:5" ht="22.5" x14ac:dyDescent="0.25">
      <c r="A11159" s="36">
        <v>39692</v>
      </c>
      <c r="B11159" s="34" t="s">
        <v>8342</v>
      </c>
      <c r="C11159" s="23" t="s">
        <v>28</v>
      </c>
      <c r="D11159" s="48">
        <v>718.9</v>
      </c>
      <c r="E11159" s="47">
        <v>718.9</v>
      </c>
    </row>
    <row r="11160" spans="1:5" ht="33.75" x14ac:dyDescent="0.25">
      <c r="A11160" s="36">
        <v>1062</v>
      </c>
      <c r="B11160" s="34" t="s">
        <v>8343</v>
      </c>
      <c r="C11160" s="23" t="s">
        <v>28</v>
      </c>
      <c r="D11160" s="48">
        <v>227.83</v>
      </c>
      <c r="E11160" s="47">
        <v>227.83</v>
      </c>
    </row>
    <row r="11161" spans="1:5" ht="33.75" x14ac:dyDescent="0.25">
      <c r="A11161" s="36">
        <v>39686</v>
      </c>
      <c r="B11161" s="34" t="s">
        <v>8344</v>
      </c>
      <c r="C11161" s="23" t="s">
        <v>28</v>
      </c>
      <c r="D11161" s="48">
        <v>368.91</v>
      </c>
      <c r="E11161" s="47">
        <v>368.91</v>
      </c>
    </row>
    <row r="11162" spans="1:5" ht="33.75" x14ac:dyDescent="0.25">
      <c r="A11162" s="36">
        <v>43095</v>
      </c>
      <c r="B11162" s="34" t="s">
        <v>8345</v>
      </c>
      <c r="C11162" s="23" t="s">
        <v>28</v>
      </c>
      <c r="D11162" s="48">
        <v>220.35</v>
      </c>
      <c r="E11162" s="47">
        <v>220.35</v>
      </c>
    </row>
    <row r="11163" spans="1:5" ht="22.5" x14ac:dyDescent="0.25">
      <c r="A11163" s="36">
        <v>1871</v>
      </c>
      <c r="B11163" s="34" t="s">
        <v>8346</v>
      </c>
      <c r="C11163" s="23" t="s">
        <v>28</v>
      </c>
      <c r="D11163" s="48">
        <v>5.86</v>
      </c>
      <c r="E11163" s="47">
        <v>5.86</v>
      </c>
    </row>
    <row r="11164" spans="1:5" ht="22.5" x14ac:dyDescent="0.25">
      <c r="A11164" s="36">
        <v>12001</v>
      </c>
      <c r="B11164" s="34" t="s">
        <v>8347</v>
      </c>
      <c r="C11164" s="23" t="s">
        <v>28</v>
      </c>
      <c r="D11164" s="48">
        <v>8.4700000000000006</v>
      </c>
      <c r="E11164" s="47">
        <v>8.4700000000000006</v>
      </c>
    </row>
    <row r="11165" spans="1:5" ht="22.5" x14ac:dyDescent="0.25">
      <c r="A11165" s="36">
        <v>11882</v>
      </c>
      <c r="B11165" s="34" t="s">
        <v>8348</v>
      </c>
      <c r="C11165" s="23" t="s">
        <v>28</v>
      </c>
      <c r="D11165" s="48">
        <v>96.36</v>
      </c>
      <c r="E11165" s="47">
        <v>96.36</v>
      </c>
    </row>
    <row r="11166" spans="1:5" ht="33.75" x14ac:dyDescent="0.25">
      <c r="A11166" s="36">
        <v>1068</v>
      </c>
      <c r="B11166" s="34" t="s">
        <v>8349</v>
      </c>
      <c r="C11166" s="23" t="s">
        <v>28</v>
      </c>
      <c r="D11166" s="48">
        <v>1502.79</v>
      </c>
      <c r="E11166" s="47">
        <v>1502.79</v>
      </c>
    </row>
    <row r="11167" spans="1:5" ht="33.75" x14ac:dyDescent="0.25">
      <c r="A11167" s="36">
        <v>39690</v>
      </c>
      <c r="B11167" s="34" t="s">
        <v>8350</v>
      </c>
      <c r="C11167" s="23" t="s">
        <v>28</v>
      </c>
      <c r="D11167" s="48">
        <v>2521.1799999999998</v>
      </c>
      <c r="E11167" s="47">
        <v>2521.1799999999998</v>
      </c>
    </row>
    <row r="11168" spans="1:5" ht="33.75" x14ac:dyDescent="0.25">
      <c r="A11168" s="36">
        <v>39691</v>
      </c>
      <c r="B11168" s="34" t="s">
        <v>8351</v>
      </c>
      <c r="C11168" s="23" t="s">
        <v>28</v>
      </c>
      <c r="D11168" s="48">
        <v>3170.94</v>
      </c>
      <c r="E11168" s="47">
        <v>3170.94</v>
      </c>
    </row>
    <row r="11169" spans="1:5" ht="33.75" x14ac:dyDescent="0.25">
      <c r="A11169" s="36">
        <v>39808</v>
      </c>
      <c r="B11169" s="34" t="s">
        <v>8352</v>
      </c>
      <c r="C11169" s="23" t="s">
        <v>28</v>
      </c>
      <c r="D11169" s="48">
        <v>115.04</v>
      </c>
      <c r="E11169" s="47">
        <v>115.04</v>
      </c>
    </row>
    <row r="11170" spans="1:5" ht="33.75" x14ac:dyDescent="0.25">
      <c r="A11170" s="36">
        <v>39809</v>
      </c>
      <c r="B11170" s="34" t="s">
        <v>8353</v>
      </c>
      <c r="C11170" s="23" t="s">
        <v>28</v>
      </c>
      <c r="D11170" s="48">
        <v>272.86</v>
      </c>
      <c r="E11170" s="47">
        <v>272.86</v>
      </c>
    </row>
    <row r="11171" spans="1:5" ht="33.75" x14ac:dyDescent="0.25">
      <c r="A11171" s="36">
        <v>43439</v>
      </c>
      <c r="B11171" s="34" t="s">
        <v>8354</v>
      </c>
      <c r="C11171" s="23" t="s">
        <v>28</v>
      </c>
      <c r="D11171" s="48">
        <v>442.35</v>
      </c>
      <c r="E11171" s="47">
        <v>442.35</v>
      </c>
    </row>
    <row r="11172" spans="1:5" ht="22.5" x14ac:dyDescent="0.25">
      <c r="A11172" s="36">
        <v>5103</v>
      </c>
      <c r="B11172" s="34" t="s">
        <v>8355</v>
      </c>
      <c r="C11172" s="23" t="s">
        <v>28</v>
      </c>
      <c r="D11172" s="48">
        <v>23.99</v>
      </c>
      <c r="E11172" s="47">
        <v>23.99</v>
      </c>
    </row>
    <row r="11173" spans="1:5" ht="22.5" x14ac:dyDescent="0.25">
      <c r="A11173" s="36">
        <v>11880</v>
      </c>
      <c r="B11173" s="34" t="s">
        <v>8356</v>
      </c>
      <c r="C11173" s="23" t="s">
        <v>28</v>
      </c>
      <c r="D11173" s="48">
        <v>100.93</v>
      </c>
      <c r="E11173" s="47">
        <v>100.93</v>
      </c>
    </row>
    <row r="11174" spans="1:5" ht="22.5" x14ac:dyDescent="0.25">
      <c r="A11174" s="36">
        <v>11714</v>
      </c>
      <c r="B11174" s="34" t="s">
        <v>8357</v>
      </c>
      <c r="C11174" s="23" t="s">
        <v>28</v>
      </c>
      <c r="D11174" s="48">
        <v>68.760000000000005</v>
      </c>
      <c r="E11174" s="47">
        <v>68.760000000000005</v>
      </c>
    </row>
    <row r="11175" spans="1:5" ht="22.5" x14ac:dyDescent="0.25">
      <c r="A11175" s="36">
        <v>11712</v>
      </c>
      <c r="B11175" s="34" t="s">
        <v>8358</v>
      </c>
      <c r="C11175" s="23" t="s">
        <v>28</v>
      </c>
      <c r="D11175" s="48">
        <v>44.9</v>
      </c>
      <c r="E11175" s="47">
        <v>44.9</v>
      </c>
    </row>
    <row r="11176" spans="1:5" ht="22.5" x14ac:dyDescent="0.25">
      <c r="A11176" s="36">
        <v>11717</v>
      </c>
      <c r="B11176" s="34" t="s">
        <v>8359</v>
      </c>
      <c r="C11176" s="23" t="s">
        <v>28</v>
      </c>
      <c r="D11176" s="48">
        <v>54.12</v>
      </c>
      <c r="E11176" s="47">
        <v>54.12</v>
      </c>
    </row>
    <row r="11177" spans="1:5" x14ac:dyDescent="0.25">
      <c r="A11177" s="36">
        <v>1106</v>
      </c>
      <c r="B11177" s="34" t="s">
        <v>8360</v>
      </c>
      <c r="C11177" s="23" t="s">
        <v>87</v>
      </c>
      <c r="D11177" s="48">
        <v>1.68</v>
      </c>
      <c r="E11177" s="47">
        <v>1.68</v>
      </c>
    </row>
    <row r="11178" spans="1:5" x14ac:dyDescent="0.25">
      <c r="A11178" s="36">
        <v>11161</v>
      </c>
      <c r="B11178" s="34" t="s">
        <v>8361</v>
      </c>
      <c r="C11178" s="23" t="s">
        <v>87</v>
      </c>
      <c r="D11178" s="48">
        <v>2.81</v>
      </c>
      <c r="E11178" s="47">
        <v>2.81</v>
      </c>
    </row>
    <row r="11179" spans="1:5" x14ac:dyDescent="0.25">
      <c r="A11179" s="36">
        <v>1107</v>
      </c>
      <c r="B11179" s="34" t="s">
        <v>8362</v>
      </c>
      <c r="C11179" s="23" t="s">
        <v>87</v>
      </c>
      <c r="D11179" s="48">
        <v>1.43</v>
      </c>
      <c r="E11179" s="47">
        <v>1.43</v>
      </c>
    </row>
    <row r="11180" spans="1:5" ht="22.5" x14ac:dyDescent="0.25">
      <c r="A11180" s="36">
        <v>44479</v>
      </c>
      <c r="B11180" s="34" t="s">
        <v>13066</v>
      </c>
      <c r="C11180" s="23" t="s">
        <v>87</v>
      </c>
      <c r="D11180" s="48">
        <v>0.16</v>
      </c>
      <c r="E11180" s="47">
        <v>0.16</v>
      </c>
    </row>
    <row r="11181" spans="1:5" x14ac:dyDescent="0.25">
      <c r="A11181" s="36">
        <v>4759</v>
      </c>
      <c r="B11181" s="34" t="s">
        <v>8363</v>
      </c>
      <c r="C11181" s="23" t="s">
        <v>13</v>
      </c>
      <c r="D11181" s="48">
        <v>20.87</v>
      </c>
      <c r="E11181" s="47">
        <v>22.53</v>
      </c>
    </row>
    <row r="11182" spans="1:5" x14ac:dyDescent="0.25">
      <c r="A11182" s="36">
        <v>41068</v>
      </c>
      <c r="B11182" s="34" t="s">
        <v>8364</v>
      </c>
      <c r="C11182" s="23" t="s">
        <v>12</v>
      </c>
      <c r="D11182" s="48">
        <v>3654.48</v>
      </c>
      <c r="E11182" s="47">
        <v>3945.03</v>
      </c>
    </row>
    <row r="11183" spans="1:5" ht="22.5" x14ac:dyDescent="0.25">
      <c r="A11183" s="36">
        <v>12618</v>
      </c>
      <c r="B11183" s="34" t="s">
        <v>8365</v>
      </c>
      <c r="C11183" s="23" t="s">
        <v>28</v>
      </c>
      <c r="D11183" s="48">
        <v>139.15</v>
      </c>
      <c r="E11183" s="47">
        <v>139.15</v>
      </c>
    </row>
    <row r="11184" spans="1:5" ht="22.5" x14ac:dyDescent="0.25">
      <c r="A11184" s="36">
        <v>1108</v>
      </c>
      <c r="B11184" s="34" t="s">
        <v>8366</v>
      </c>
      <c r="C11184" s="23" t="s">
        <v>25</v>
      </c>
      <c r="D11184" s="48">
        <v>24.5</v>
      </c>
      <c r="E11184" s="47">
        <v>24.5</v>
      </c>
    </row>
    <row r="11185" spans="1:5" ht="22.5" x14ac:dyDescent="0.25">
      <c r="A11185" s="36">
        <v>1117</v>
      </c>
      <c r="B11185" s="34" t="s">
        <v>8367</v>
      </c>
      <c r="C11185" s="23" t="s">
        <v>25</v>
      </c>
      <c r="D11185" s="48">
        <v>24.7</v>
      </c>
      <c r="E11185" s="47">
        <v>24.7</v>
      </c>
    </row>
    <row r="11186" spans="1:5" ht="22.5" x14ac:dyDescent="0.25">
      <c r="A11186" s="36">
        <v>1118</v>
      </c>
      <c r="B11186" s="34" t="s">
        <v>8368</v>
      </c>
      <c r="C11186" s="23" t="s">
        <v>25</v>
      </c>
      <c r="D11186" s="48">
        <v>29.19</v>
      </c>
      <c r="E11186" s="47">
        <v>29.19</v>
      </c>
    </row>
    <row r="11187" spans="1:5" ht="22.5" x14ac:dyDescent="0.25">
      <c r="A11187" s="36">
        <v>1110</v>
      </c>
      <c r="B11187" s="34" t="s">
        <v>8369</v>
      </c>
      <c r="C11187" s="23" t="s">
        <v>25</v>
      </c>
      <c r="D11187" s="48">
        <v>29.19</v>
      </c>
      <c r="E11187" s="47">
        <v>29.19</v>
      </c>
    </row>
    <row r="11188" spans="1:5" ht="22.5" x14ac:dyDescent="0.25">
      <c r="A11188" s="36">
        <v>40784</v>
      </c>
      <c r="B11188" s="34" t="s">
        <v>8370</v>
      </c>
      <c r="C11188" s="23" t="s">
        <v>25</v>
      </c>
      <c r="D11188" s="48">
        <v>80.52</v>
      </c>
      <c r="E11188" s="47">
        <v>80.52</v>
      </c>
    </row>
    <row r="11189" spans="1:5" ht="22.5" x14ac:dyDescent="0.25">
      <c r="A11189" s="36">
        <v>40782</v>
      </c>
      <c r="B11189" s="34" t="s">
        <v>8371</v>
      </c>
      <c r="C11189" s="23" t="s">
        <v>25</v>
      </c>
      <c r="D11189" s="48">
        <v>31.6</v>
      </c>
      <c r="E11189" s="47">
        <v>31.6</v>
      </c>
    </row>
    <row r="11190" spans="1:5" ht="22.5" x14ac:dyDescent="0.25">
      <c r="A11190" s="36">
        <v>40783</v>
      </c>
      <c r="B11190" s="34" t="s">
        <v>8372</v>
      </c>
      <c r="C11190" s="23" t="s">
        <v>25</v>
      </c>
      <c r="D11190" s="48">
        <v>41.16</v>
      </c>
      <c r="E11190" s="47">
        <v>41.16</v>
      </c>
    </row>
    <row r="11191" spans="1:5" ht="22.5" x14ac:dyDescent="0.25">
      <c r="A11191" s="36">
        <v>1109</v>
      </c>
      <c r="B11191" s="34" t="s">
        <v>8373</v>
      </c>
      <c r="C11191" s="23" t="s">
        <v>25</v>
      </c>
      <c r="D11191" s="48">
        <v>24.5</v>
      </c>
      <c r="E11191" s="47">
        <v>24.5</v>
      </c>
    </row>
    <row r="11192" spans="1:5" ht="22.5" x14ac:dyDescent="0.25">
      <c r="A11192" s="36">
        <v>1119</v>
      </c>
      <c r="B11192" s="34" t="s">
        <v>8374</v>
      </c>
      <c r="C11192" s="23" t="s">
        <v>25</v>
      </c>
      <c r="D11192" s="48">
        <v>15.8</v>
      </c>
      <c r="E11192" s="47">
        <v>15.8</v>
      </c>
    </row>
    <row r="11193" spans="1:5" ht="22.5" x14ac:dyDescent="0.25">
      <c r="A11193" s="36">
        <v>13115</v>
      </c>
      <c r="B11193" s="34" t="s">
        <v>8375</v>
      </c>
      <c r="C11193" s="23" t="s">
        <v>25</v>
      </c>
      <c r="D11193" s="48"/>
      <c r="E11193" s="47"/>
    </row>
    <row r="11194" spans="1:5" ht="22.5" x14ac:dyDescent="0.25">
      <c r="A11194" s="36">
        <v>10541</v>
      </c>
      <c r="B11194" s="34" t="s">
        <v>8376</v>
      </c>
      <c r="C11194" s="23" t="s">
        <v>25</v>
      </c>
      <c r="D11194" s="48"/>
      <c r="E11194" s="47"/>
    </row>
    <row r="11195" spans="1:5" ht="22.5" x14ac:dyDescent="0.25">
      <c r="A11195" s="36">
        <v>10542</v>
      </c>
      <c r="B11195" s="34" t="s">
        <v>8377</v>
      </c>
      <c r="C11195" s="23" t="s">
        <v>25</v>
      </c>
      <c r="D11195" s="48"/>
      <c r="E11195" s="47"/>
    </row>
    <row r="11196" spans="1:5" ht="22.5" x14ac:dyDescent="0.25">
      <c r="A11196" s="36">
        <v>10543</v>
      </c>
      <c r="B11196" s="34" t="s">
        <v>8378</v>
      </c>
      <c r="C11196" s="23" t="s">
        <v>25</v>
      </c>
      <c r="D11196" s="48"/>
      <c r="E11196" s="47"/>
    </row>
    <row r="11197" spans="1:5" ht="22.5" x14ac:dyDescent="0.25">
      <c r="A11197" s="36">
        <v>10544</v>
      </c>
      <c r="B11197" s="34" t="s">
        <v>8379</v>
      </c>
      <c r="C11197" s="23" t="s">
        <v>25</v>
      </c>
      <c r="D11197" s="48"/>
      <c r="E11197" s="47"/>
    </row>
    <row r="11198" spans="1:5" ht="22.5" x14ac:dyDescent="0.25">
      <c r="A11198" s="36">
        <v>10545</v>
      </c>
      <c r="B11198" s="34" t="s">
        <v>8380</v>
      </c>
      <c r="C11198" s="23" t="s">
        <v>25</v>
      </c>
      <c r="D11198" s="48"/>
      <c r="E11198" s="47"/>
    </row>
    <row r="11199" spans="1:5" x14ac:dyDescent="0.25">
      <c r="A11199" s="36">
        <v>38365</v>
      </c>
      <c r="B11199" s="34" t="s">
        <v>8381</v>
      </c>
      <c r="C11199" s="23" t="s">
        <v>19</v>
      </c>
      <c r="D11199" s="48">
        <v>2.11</v>
      </c>
      <c r="E11199" s="47">
        <v>2.11</v>
      </c>
    </row>
    <row r="11200" spans="1:5" ht="33.75" x14ac:dyDescent="0.25">
      <c r="A11200" s="36">
        <v>44056</v>
      </c>
      <c r="B11200" s="34" t="s">
        <v>8382</v>
      </c>
      <c r="C11200" s="23" t="s">
        <v>28</v>
      </c>
      <c r="D11200" s="48">
        <v>468468.45</v>
      </c>
      <c r="E11200" s="47">
        <v>468468.45</v>
      </c>
    </row>
    <row r="11201" spans="1:5" ht="33.75" x14ac:dyDescent="0.25">
      <c r="A11201" s="36">
        <v>44057</v>
      </c>
      <c r="B11201" s="34" t="s">
        <v>8383</v>
      </c>
      <c r="C11201" s="23" t="s">
        <v>28</v>
      </c>
      <c r="D11201" s="48">
        <v>500000</v>
      </c>
      <c r="E11201" s="47">
        <v>500000</v>
      </c>
    </row>
    <row r="11202" spans="1:5" ht="33.75" x14ac:dyDescent="0.25">
      <c r="A11202" s="36">
        <v>37754</v>
      </c>
      <c r="B11202" s="34" t="s">
        <v>8384</v>
      </c>
      <c r="C11202" s="23" t="s">
        <v>28</v>
      </c>
      <c r="D11202" s="48">
        <v>516936.95</v>
      </c>
      <c r="E11202" s="47">
        <v>516936.95</v>
      </c>
    </row>
    <row r="11203" spans="1:5" ht="33.75" x14ac:dyDescent="0.25">
      <c r="A11203" s="36">
        <v>44058</v>
      </c>
      <c r="B11203" s="34" t="s">
        <v>8385</v>
      </c>
      <c r="C11203" s="23" t="s">
        <v>28</v>
      </c>
      <c r="D11203" s="48">
        <v>545045.05000000005</v>
      </c>
      <c r="E11203" s="47">
        <v>545045.05000000005</v>
      </c>
    </row>
    <row r="11204" spans="1:5" ht="33.75" x14ac:dyDescent="0.25">
      <c r="A11204" s="36">
        <v>37752</v>
      </c>
      <c r="B11204" s="34" t="s">
        <v>8386</v>
      </c>
      <c r="C11204" s="23" t="s">
        <v>28</v>
      </c>
      <c r="D11204" s="48">
        <v>567567.55000000005</v>
      </c>
      <c r="E11204" s="47">
        <v>567567.55000000005</v>
      </c>
    </row>
    <row r="11205" spans="1:5" ht="33.75" x14ac:dyDescent="0.25">
      <c r="A11205" s="36">
        <v>37758</v>
      </c>
      <c r="B11205" s="34" t="s">
        <v>8387</v>
      </c>
      <c r="C11205" s="23" t="s">
        <v>28</v>
      </c>
      <c r="D11205" s="48">
        <v>715315.3</v>
      </c>
      <c r="E11205" s="47">
        <v>715315.3</v>
      </c>
    </row>
    <row r="11206" spans="1:5" ht="33.75" x14ac:dyDescent="0.25">
      <c r="A11206" s="36">
        <v>44060</v>
      </c>
      <c r="B11206" s="34" t="s">
        <v>8388</v>
      </c>
      <c r="C11206" s="23" t="s">
        <v>28</v>
      </c>
      <c r="D11206" s="48">
        <v>691891.9</v>
      </c>
      <c r="E11206" s="47">
        <v>691891.9</v>
      </c>
    </row>
    <row r="11207" spans="1:5" ht="33.75" x14ac:dyDescent="0.25">
      <c r="A11207" s="36">
        <v>44061</v>
      </c>
      <c r="B11207" s="34" t="s">
        <v>8389</v>
      </c>
      <c r="C11207" s="23" t="s">
        <v>28</v>
      </c>
      <c r="D11207" s="48">
        <v>678378.4</v>
      </c>
      <c r="E11207" s="47">
        <v>678378.4</v>
      </c>
    </row>
    <row r="11208" spans="1:5" ht="22.5" x14ac:dyDescent="0.25">
      <c r="A11208" s="36">
        <v>1159</v>
      </c>
      <c r="B11208" s="34" t="s">
        <v>8390</v>
      </c>
      <c r="C11208" s="23" t="s">
        <v>28</v>
      </c>
      <c r="D11208" s="48">
        <v>290543.33</v>
      </c>
      <c r="E11208" s="47">
        <v>290543.33</v>
      </c>
    </row>
    <row r="11209" spans="1:5" x14ac:dyDescent="0.25">
      <c r="A11209" s="36">
        <v>12114</v>
      </c>
      <c r="B11209" s="34" t="s">
        <v>8391</v>
      </c>
      <c r="C11209" s="23" t="s">
        <v>28</v>
      </c>
      <c r="D11209" s="48">
        <v>113.54</v>
      </c>
      <c r="E11209" s="47">
        <v>113.54</v>
      </c>
    </row>
    <row r="11210" spans="1:5" x14ac:dyDescent="0.25">
      <c r="A11210" s="36">
        <v>38106</v>
      </c>
      <c r="B11210" s="34" t="s">
        <v>8392</v>
      </c>
      <c r="C11210" s="23" t="s">
        <v>28</v>
      </c>
      <c r="D11210" s="48">
        <v>15.43</v>
      </c>
      <c r="E11210" s="47">
        <v>15.43</v>
      </c>
    </row>
    <row r="11211" spans="1:5" ht="22.5" x14ac:dyDescent="0.25">
      <c r="A11211" s="36">
        <v>38085</v>
      </c>
      <c r="B11211" s="34" t="s">
        <v>8393</v>
      </c>
      <c r="C11211" s="23" t="s">
        <v>28</v>
      </c>
      <c r="D11211" s="48">
        <v>18.22</v>
      </c>
      <c r="E11211" s="47">
        <v>18.22</v>
      </c>
    </row>
    <row r="11212" spans="1:5" x14ac:dyDescent="0.25">
      <c r="A11212" s="36">
        <v>659</v>
      </c>
      <c r="B11212" s="34" t="s">
        <v>8394</v>
      </c>
      <c r="C11212" s="23" t="s">
        <v>28</v>
      </c>
      <c r="D11212" s="48">
        <v>2.88</v>
      </c>
      <c r="E11212" s="47">
        <v>2.88</v>
      </c>
    </row>
    <row r="11213" spans="1:5" x14ac:dyDescent="0.25">
      <c r="A11213" s="36">
        <v>660</v>
      </c>
      <c r="B11213" s="34" t="s">
        <v>8395</v>
      </c>
      <c r="C11213" s="23" t="s">
        <v>28</v>
      </c>
      <c r="D11213" s="48">
        <v>3.45</v>
      </c>
      <c r="E11213" s="47">
        <v>3.45</v>
      </c>
    </row>
    <row r="11214" spans="1:5" x14ac:dyDescent="0.25">
      <c r="A11214" s="36">
        <v>658</v>
      </c>
      <c r="B11214" s="34" t="s">
        <v>8396</v>
      </c>
      <c r="C11214" s="23" t="s">
        <v>28</v>
      </c>
      <c r="D11214" s="48">
        <v>1.95</v>
      </c>
      <c r="E11214" s="47">
        <v>1.95</v>
      </c>
    </row>
    <row r="11215" spans="1:5" ht="22.5" x14ac:dyDescent="0.25">
      <c r="A11215" s="36">
        <v>38599</v>
      </c>
      <c r="B11215" s="34" t="s">
        <v>8397</v>
      </c>
      <c r="C11215" s="23" t="s">
        <v>28</v>
      </c>
      <c r="D11215" s="48">
        <v>6</v>
      </c>
      <c r="E11215" s="47">
        <v>6</v>
      </c>
    </row>
    <row r="11216" spans="1:5" ht="22.5" x14ac:dyDescent="0.25">
      <c r="A11216" s="36">
        <v>38596</v>
      </c>
      <c r="B11216" s="34" t="s">
        <v>8398</v>
      </c>
      <c r="C11216" s="23" t="s">
        <v>28</v>
      </c>
      <c r="D11216" s="48">
        <v>4.9800000000000004</v>
      </c>
      <c r="E11216" s="47">
        <v>4.9800000000000004</v>
      </c>
    </row>
    <row r="11217" spans="1:5" ht="22.5" x14ac:dyDescent="0.25">
      <c r="A11217" s="36">
        <v>38600</v>
      </c>
      <c r="B11217" s="34" t="s">
        <v>8399</v>
      </c>
      <c r="C11217" s="23" t="s">
        <v>28</v>
      </c>
      <c r="D11217" s="48">
        <v>6.36</v>
      </c>
      <c r="E11217" s="47">
        <v>6.36</v>
      </c>
    </row>
    <row r="11218" spans="1:5" ht="22.5" x14ac:dyDescent="0.25">
      <c r="A11218" s="36">
        <v>38597</v>
      </c>
      <c r="B11218" s="34" t="s">
        <v>8400</v>
      </c>
      <c r="C11218" s="23" t="s">
        <v>28</v>
      </c>
      <c r="D11218" s="48">
        <v>5.01</v>
      </c>
      <c r="E11218" s="47">
        <v>5.01</v>
      </c>
    </row>
    <row r="11219" spans="1:5" ht="22.5" x14ac:dyDescent="0.25">
      <c r="A11219" s="36">
        <v>38548</v>
      </c>
      <c r="B11219" s="34" t="s">
        <v>8401</v>
      </c>
      <c r="C11219" s="23" t="s">
        <v>28</v>
      </c>
      <c r="D11219" s="48">
        <v>1.43</v>
      </c>
      <c r="E11219" s="47">
        <v>1.43</v>
      </c>
    </row>
    <row r="11220" spans="1:5" ht="22.5" x14ac:dyDescent="0.25">
      <c r="A11220" s="36">
        <v>34649</v>
      </c>
      <c r="B11220" s="34" t="s">
        <v>8402</v>
      </c>
      <c r="C11220" s="23" t="s">
        <v>28</v>
      </c>
      <c r="D11220" s="48">
        <v>2.1</v>
      </c>
      <c r="E11220" s="47">
        <v>2.1</v>
      </c>
    </row>
    <row r="11221" spans="1:5" ht="22.5" x14ac:dyDescent="0.25">
      <c r="A11221" s="36">
        <v>34655</v>
      </c>
      <c r="B11221" s="34" t="s">
        <v>8403</v>
      </c>
      <c r="C11221" s="23" t="s">
        <v>28</v>
      </c>
      <c r="D11221" s="48">
        <v>3.09</v>
      </c>
      <c r="E11221" s="47">
        <v>3.09</v>
      </c>
    </row>
    <row r="11222" spans="1:5" ht="22.5" x14ac:dyDescent="0.25">
      <c r="A11222" s="36">
        <v>40607</v>
      </c>
      <c r="B11222" s="34" t="s">
        <v>8404</v>
      </c>
      <c r="C11222" s="23" t="s">
        <v>28</v>
      </c>
      <c r="D11222" s="48"/>
      <c r="E11222" s="47"/>
    </row>
    <row r="11223" spans="1:5" ht="22.5" x14ac:dyDescent="0.25">
      <c r="A11223" s="36">
        <v>567</v>
      </c>
      <c r="B11223" s="34" t="s">
        <v>8405</v>
      </c>
      <c r="C11223" s="23" t="s">
        <v>25</v>
      </c>
      <c r="D11223" s="48">
        <v>11.67</v>
      </c>
      <c r="E11223" s="47">
        <v>11.67</v>
      </c>
    </row>
    <row r="11224" spans="1:5" ht="22.5" x14ac:dyDescent="0.25">
      <c r="A11224" s="36">
        <v>574</v>
      </c>
      <c r="B11224" s="34" t="s">
        <v>8406</v>
      </c>
      <c r="C11224" s="23" t="s">
        <v>25</v>
      </c>
      <c r="D11224" s="48">
        <v>30.67</v>
      </c>
      <c r="E11224" s="47">
        <v>30.67</v>
      </c>
    </row>
    <row r="11225" spans="1:5" ht="22.5" x14ac:dyDescent="0.25">
      <c r="A11225" s="36">
        <v>568</v>
      </c>
      <c r="B11225" s="34" t="s">
        <v>8407</v>
      </c>
      <c r="C11225" s="23" t="s">
        <v>25</v>
      </c>
      <c r="D11225" s="48">
        <v>64.63</v>
      </c>
      <c r="E11225" s="47">
        <v>64.63</v>
      </c>
    </row>
    <row r="11226" spans="1:5" ht="22.5" x14ac:dyDescent="0.25">
      <c r="A11226" s="36">
        <v>4777</v>
      </c>
      <c r="B11226" s="34" t="s">
        <v>8408</v>
      </c>
      <c r="C11226" s="23" t="s">
        <v>87</v>
      </c>
      <c r="D11226" s="48"/>
      <c r="E11226" s="47"/>
    </row>
    <row r="11227" spans="1:5" ht="33.75" x14ac:dyDescent="0.25">
      <c r="A11227" s="36">
        <v>592</v>
      </c>
      <c r="B11227" s="34" t="s">
        <v>8409</v>
      </c>
      <c r="C11227" s="23" t="s">
        <v>87</v>
      </c>
      <c r="D11227" s="48"/>
      <c r="E11227" s="47"/>
    </row>
    <row r="11228" spans="1:5" ht="33.75" x14ac:dyDescent="0.25">
      <c r="A11228" s="36">
        <v>586</v>
      </c>
      <c r="B11228" s="34" t="s">
        <v>8410</v>
      </c>
      <c r="C11228" s="23" t="s">
        <v>25</v>
      </c>
      <c r="D11228" s="48"/>
      <c r="E11228" s="47"/>
    </row>
    <row r="11229" spans="1:5" ht="33.75" x14ac:dyDescent="0.25">
      <c r="A11229" s="36">
        <v>588</v>
      </c>
      <c r="B11229" s="34" t="s">
        <v>8411</v>
      </c>
      <c r="C11229" s="23" t="s">
        <v>25</v>
      </c>
      <c r="D11229" s="48"/>
      <c r="E11229" s="47"/>
    </row>
    <row r="11230" spans="1:5" ht="33.75" x14ac:dyDescent="0.25">
      <c r="A11230" s="36">
        <v>591</v>
      </c>
      <c r="B11230" s="34" t="s">
        <v>8412</v>
      </c>
      <c r="C11230" s="23" t="s">
        <v>87</v>
      </c>
      <c r="D11230" s="48"/>
      <c r="E11230" s="47"/>
    </row>
    <row r="11231" spans="1:5" ht="33.75" x14ac:dyDescent="0.25">
      <c r="A11231" s="36">
        <v>584</v>
      </c>
      <c r="B11231" s="34" t="s">
        <v>8413</v>
      </c>
      <c r="C11231" s="23" t="s">
        <v>25</v>
      </c>
      <c r="D11231" s="48"/>
      <c r="E11231" s="47"/>
    </row>
    <row r="11232" spans="1:5" ht="33.75" x14ac:dyDescent="0.25">
      <c r="A11232" s="36">
        <v>589</v>
      </c>
      <c r="B11232" s="34" t="s">
        <v>8414</v>
      </c>
      <c r="C11232" s="23" t="s">
        <v>25</v>
      </c>
      <c r="D11232" s="48"/>
      <c r="E11232" s="47"/>
    </row>
    <row r="11233" spans="1:5" ht="22.5" x14ac:dyDescent="0.25">
      <c r="A11233" s="36">
        <v>1165</v>
      </c>
      <c r="B11233" s="34" t="s">
        <v>8415</v>
      </c>
      <c r="C11233" s="23" t="s">
        <v>28</v>
      </c>
      <c r="D11233" s="48"/>
      <c r="E11233" s="47"/>
    </row>
    <row r="11234" spans="1:5" ht="22.5" x14ac:dyDescent="0.25">
      <c r="A11234" s="36">
        <v>1164</v>
      </c>
      <c r="B11234" s="34" t="s">
        <v>8416</v>
      </c>
      <c r="C11234" s="23" t="s">
        <v>28</v>
      </c>
      <c r="D11234" s="48"/>
      <c r="E11234" s="47"/>
    </row>
    <row r="11235" spans="1:5" x14ac:dyDescent="0.25">
      <c r="A11235" s="36">
        <v>1170</v>
      </c>
      <c r="B11235" s="34" t="s">
        <v>8417</v>
      </c>
      <c r="C11235" s="23" t="s">
        <v>28</v>
      </c>
      <c r="D11235" s="48"/>
      <c r="E11235" s="47"/>
    </row>
    <row r="11236" spans="1:5" x14ac:dyDescent="0.25">
      <c r="A11236" s="36">
        <v>1162</v>
      </c>
      <c r="B11236" s="34" t="s">
        <v>8418</v>
      </c>
      <c r="C11236" s="23" t="s">
        <v>28</v>
      </c>
      <c r="D11236" s="48"/>
      <c r="E11236" s="47"/>
    </row>
    <row r="11237" spans="1:5" x14ac:dyDescent="0.25">
      <c r="A11237" s="36">
        <v>12395</v>
      </c>
      <c r="B11237" s="34" t="s">
        <v>8419</v>
      </c>
      <c r="C11237" s="23" t="s">
        <v>28</v>
      </c>
      <c r="D11237" s="48"/>
      <c r="E11237" s="47"/>
    </row>
    <row r="11238" spans="1:5" ht="22.5" x14ac:dyDescent="0.25">
      <c r="A11238" s="36">
        <v>1169</v>
      </c>
      <c r="B11238" s="34" t="s">
        <v>8420</v>
      </c>
      <c r="C11238" s="23" t="s">
        <v>28</v>
      </c>
      <c r="D11238" s="48"/>
      <c r="E11238" s="47"/>
    </row>
    <row r="11239" spans="1:5" x14ac:dyDescent="0.25">
      <c r="A11239" s="36">
        <v>1166</v>
      </c>
      <c r="B11239" s="34" t="s">
        <v>8421</v>
      </c>
      <c r="C11239" s="23" t="s">
        <v>28</v>
      </c>
      <c r="D11239" s="48"/>
      <c r="E11239" s="47"/>
    </row>
    <row r="11240" spans="1:5" x14ac:dyDescent="0.25">
      <c r="A11240" s="36">
        <v>1168</v>
      </c>
      <c r="B11240" s="34" t="s">
        <v>8422</v>
      </c>
      <c r="C11240" s="23" t="s">
        <v>28</v>
      </c>
      <c r="D11240" s="48"/>
      <c r="E11240" s="47"/>
    </row>
    <row r="11241" spans="1:5" x14ac:dyDescent="0.25">
      <c r="A11241" s="36">
        <v>1163</v>
      </c>
      <c r="B11241" s="34" t="s">
        <v>8423</v>
      </c>
      <c r="C11241" s="23" t="s">
        <v>28</v>
      </c>
      <c r="D11241" s="48"/>
      <c r="E11241" s="47"/>
    </row>
    <row r="11242" spans="1:5" x14ac:dyDescent="0.25">
      <c r="A11242" s="36">
        <v>12396</v>
      </c>
      <c r="B11242" s="34" t="s">
        <v>8424</v>
      </c>
      <c r="C11242" s="23" t="s">
        <v>28</v>
      </c>
      <c r="D11242" s="48"/>
      <c r="E11242" s="47"/>
    </row>
    <row r="11243" spans="1:5" x14ac:dyDescent="0.25">
      <c r="A11243" s="36">
        <v>1167</v>
      </c>
      <c r="B11243" s="34" t="s">
        <v>8425</v>
      </c>
      <c r="C11243" s="23" t="s">
        <v>28</v>
      </c>
      <c r="D11243" s="48"/>
      <c r="E11243" s="47"/>
    </row>
    <row r="11244" spans="1:5" x14ac:dyDescent="0.25">
      <c r="A11244" s="36">
        <v>36331</v>
      </c>
      <c r="B11244" s="34" t="s">
        <v>8426</v>
      </c>
      <c r="C11244" s="23" t="s">
        <v>28</v>
      </c>
      <c r="D11244" s="48"/>
      <c r="E11244" s="47"/>
    </row>
    <row r="11245" spans="1:5" x14ac:dyDescent="0.25">
      <c r="A11245" s="36">
        <v>36346</v>
      </c>
      <c r="B11245" s="34" t="s">
        <v>8427</v>
      </c>
      <c r="C11245" s="23" t="s">
        <v>28</v>
      </c>
      <c r="D11245" s="48"/>
      <c r="E11245" s="47"/>
    </row>
    <row r="11246" spans="1:5" x14ac:dyDescent="0.25">
      <c r="A11246" s="36">
        <v>1202</v>
      </c>
      <c r="B11246" s="34" t="s">
        <v>8428</v>
      </c>
      <c r="C11246" s="23" t="s">
        <v>28</v>
      </c>
      <c r="D11246" s="48">
        <v>4.78</v>
      </c>
      <c r="E11246" s="47">
        <v>4.78</v>
      </c>
    </row>
    <row r="11247" spans="1:5" x14ac:dyDescent="0.25">
      <c r="A11247" s="36">
        <v>1197</v>
      </c>
      <c r="B11247" s="34" t="s">
        <v>8429</v>
      </c>
      <c r="C11247" s="23" t="s">
        <v>28</v>
      </c>
      <c r="D11247" s="48">
        <v>1.68</v>
      </c>
      <c r="E11247" s="47">
        <v>1.68</v>
      </c>
    </row>
    <row r="11248" spans="1:5" x14ac:dyDescent="0.25">
      <c r="A11248" s="36">
        <v>1198</v>
      </c>
      <c r="B11248" s="34" t="s">
        <v>8430</v>
      </c>
      <c r="C11248" s="23" t="s">
        <v>28</v>
      </c>
      <c r="D11248" s="48">
        <v>2.2000000000000002</v>
      </c>
      <c r="E11248" s="47">
        <v>2.2000000000000002</v>
      </c>
    </row>
    <row r="11249" spans="1:5" x14ac:dyDescent="0.25">
      <c r="A11249" s="36">
        <v>20088</v>
      </c>
      <c r="B11249" s="34" t="s">
        <v>8431</v>
      </c>
      <c r="C11249" s="23" t="s">
        <v>28</v>
      </c>
      <c r="D11249" s="48">
        <v>10.7</v>
      </c>
      <c r="E11249" s="47">
        <v>10.7</v>
      </c>
    </row>
    <row r="11250" spans="1:5" x14ac:dyDescent="0.25">
      <c r="A11250" s="36">
        <v>20089</v>
      </c>
      <c r="B11250" s="34" t="s">
        <v>8432</v>
      </c>
      <c r="C11250" s="23" t="s">
        <v>28</v>
      </c>
      <c r="D11250" s="48">
        <v>52.48</v>
      </c>
      <c r="E11250" s="47">
        <v>52.48</v>
      </c>
    </row>
    <row r="11251" spans="1:5" x14ac:dyDescent="0.25">
      <c r="A11251" s="36">
        <v>20087</v>
      </c>
      <c r="B11251" s="34" t="s">
        <v>8433</v>
      </c>
      <c r="C11251" s="23" t="s">
        <v>28</v>
      </c>
      <c r="D11251" s="48">
        <v>8.86</v>
      </c>
      <c r="E11251" s="47">
        <v>8.86</v>
      </c>
    </row>
    <row r="11252" spans="1:5" x14ac:dyDescent="0.25">
      <c r="A11252" s="36">
        <v>1191</v>
      </c>
      <c r="B11252" s="34" t="s">
        <v>8434</v>
      </c>
      <c r="C11252" s="23" t="s">
        <v>28</v>
      </c>
      <c r="D11252" s="48">
        <v>1.2</v>
      </c>
      <c r="E11252" s="47">
        <v>1.2</v>
      </c>
    </row>
    <row r="11253" spans="1:5" x14ac:dyDescent="0.25">
      <c r="A11253" s="36">
        <v>1185</v>
      </c>
      <c r="B11253" s="34" t="s">
        <v>8435</v>
      </c>
      <c r="C11253" s="23" t="s">
        <v>28</v>
      </c>
      <c r="D11253" s="48">
        <v>1.2</v>
      </c>
      <c r="E11253" s="47">
        <v>1.2</v>
      </c>
    </row>
    <row r="11254" spans="1:5" x14ac:dyDescent="0.25">
      <c r="A11254" s="36">
        <v>1189</v>
      </c>
      <c r="B11254" s="34" t="s">
        <v>8436</v>
      </c>
      <c r="C11254" s="23" t="s">
        <v>28</v>
      </c>
      <c r="D11254" s="48">
        <v>1.96</v>
      </c>
      <c r="E11254" s="47">
        <v>1.96</v>
      </c>
    </row>
    <row r="11255" spans="1:5" x14ac:dyDescent="0.25">
      <c r="A11255" s="36">
        <v>1193</v>
      </c>
      <c r="B11255" s="34" t="s">
        <v>8437</v>
      </c>
      <c r="C11255" s="23" t="s">
        <v>28</v>
      </c>
      <c r="D11255" s="48">
        <v>3.77</v>
      </c>
      <c r="E11255" s="47">
        <v>3.77</v>
      </c>
    </row>
    <row r="11256" spans="1:5" x14ac:dyDescent="0.25">
      <c r="A11256" s="36">
        <v>1194</v>
      </c>
      <c r="B11256" s="34" t="s">
        <v>8438</v>
      </c>
      <c r="C11256" s="23" t="s">
        <v>28</v>
      </c>
      <c r="D11256" s="48">
        <v>6.82</v>
      </c>
      <c r="E11256" s="47">
        <v>6.82</v>
      </c>
    </row>
    <row r="11257" spans="1:5" x14ac:dyDescent="0.25">
      <c r="A11257" s="36">
        <v>1195</v>
      </c>
      <c r="B11257" s="34" t="s">
        <v>8439</v>
      </c>
      <c r="C11257" s="23" t="s">
        <v>28</v>
      </c>
      <c r="D11257" s="48">
        <v>11.47</v>
      </c>
      <c r="E11257" s="47">
        <v>11.47</v>
      </c>
    </row>
    <row r="11258" spans="1:5" x14ac:dyDescent="0.25">
      <c r="A11258" s="36">
        <v>1204</v>
      </c>
      <c r="B11258" s="34" t="s">
        <v>8440</v>
      </c>
      <c r="C11258" s="23" t="s">
        <v>28</v>
      </c>
      <c r="D11258" s="48">
        <v>20.07</v>
      </c>
      <c r="E11258" s="47">
        <v>20.07</v>
      </c>
    </row>
    <row r="11259" spans="1:5" ht="22.5" x14ac:dyDescent="0.25">
      <c r="A11259" s="36">
        <v>1200</v>
      </c>
      <c r="B11259" s="34" t="s">
        <v>8441</v>
      </c>
      <c r="C11259" s="23" t="s">
        <v>28</v>
      </c>
      <c r="D11259" s="48">
        <v>8.0399999999999991</v>
      </c>
      <c r="E11259" s="47">
        <v>8.0399999999999991</v>
      </c>
    </row>
    <row r="11260" spans="1:5" ht="22.5" x14ac:dyDescent="0.25">
      <c r="A11260" s="36">
        <v>12909</v>
      </c>
      <c r="B11260" s="34" t="s">
        <v>8442</v>
      </c>
      <c r="C11260" s="23" t="s">
        <v>28</v>
      </c>
      <c r="D11260" s="48">
        <v>3.73</v>
      </c>
      <c r="E11260" s="47">
        <v>3.73</v>
      </c>
    </row>
    <row r="11261" spans="1:5" ht="22.5" x14ac:dyDescent="0.25">
      <c r="A11261" s="36">
        <v>12910</v>
      </c>
      <c r="B11261" s="34" t="s">
        <v>8443</v>
      </c>
      <c r="C11261" s="23" t="s">
        <v>28</v>
      </c>
      <c r="D11261" s="48">
        <v>6.7</v>
      </c>
      <c r="E11261" s="47">
        <v>6.7</v>
      </c>
    </row>
    <row r="11262" spans="1:5" ht="22.5" x14ac:dyDescent="0.25">
      <c r="A11262" s="36">
        <v>1207</v>
      </c>
      <c r="B11262" s="34" t="s">
        <v>8444</v>
      </c>
      <c r="C11262" s="23" t="s">
        <v>28</v>
      </c>
      <c r="D11262" s="48"/>
      <c r="E11262" s="47"/>
    </row>
    <row r="11263" spans="1:5" ht="22.5" x14ac:dyDescent="0.25">
      <c r="A11263" s="36">
        <v>1206</v>
      </c>
      <c r="B11263" s="34" t="s">
        <v>8445</v>
      </c>
      <c r="C11263" s="23" t="s">
        <v>28</v>
      </c>
      <c r="D11263" s="48"/>
      <c r="E11263" s="47"/>
    </row>
    <row r="11264" spans="1:5" ht="22.5" x14ac:dyDescent="0.25">
      <c r="A11264" s="36">
        <v>1183</v>
      </c>
      <c r="B11264" s="34" t="s">
        <v>8446</v>
      </c>
      <c r="C11264" s="23" t="s">
        <v>28</v>
      </c>
      <c r="D11264" s="48"/>
      <c r="E11264" s="47"/>
    </row>
    <row r="11265" spans="1:5" ht="22.5" x14ac:dyDescent="0.25">
      <c r="A11265" s="36">
        <v>42685</v>
      </c>
      <c r="B11265" s="34" t="s">
        <v>8447</v>
      </c>
      <c r="C11265" s="23" t="s">
        <v>28</v>
      </c>
      <c r="D11265" s="48">
        <v>54.39</v>
      </c>
      <c r="E11265" s="47">
        <v>54.39</v>
      </c>
    </row>
    <row r="11266" spans="1:5" ht="22.5" x14ac:dyDescent="0.25">
      <c r="A11266" s="36">
        <v>42686</v>
      </c>
      <c r="B11266" s="34" t="s">
        <v>8448</v>
      </c>
      <c r="C11266" s="23" t="s">
        <v>28</v>
      </c>
      <c r="D11266" s="48">
        <v>59.9</v>
      </c>
      <c r="E11266" s="47">
        <v>59.9</v>
      </c>
    </row>
    <row r="11267" spans="1:5" ht="22.5" x14ac:dyDescent="0.25">
      <c r="A11267" s="36">
        <v>12894</v>
      </c>
      <c r="B11267" s="34" t="s">
        <v>8449</v>
      </c>
      <c r="C11267" s="23" t="s">
        <v>28</v>
      </c>
      <c r="D11267" s="48">
        <v>22.19</v>
      </c>
      <c r="E11267" s="47">
        <v>22.19</v>
      </c>
    </row>
    <row r="11268" spans="1:5" ht="22.5" x14ac:dyDescent="0.25">
      <c r="A11268" s="36">
        <v>12895</v>
      </c>
      <c r="B11268" s="34" t="s">
        <v>8450</v>
      </c>
      <c r="C11268" s="23" t="s">
        <v>28</v>
      </c>
      <c r="D11268" s="48">
        <v>14.9</v>
      </c>
      <c r="E11268" s="47">
        <v>14.9</v>
      </c>
    </row>
    <row r="11269" spans="1:5" ht="33.75" x14ac:dyDescent="0.25">
      <c r="A11269" s="36">
        <v>1631</v>
      </c>
      <c r="B11269" s="34" t="s">
        <v>8451</v>
      </c>
      <c r="C11269" s="23" t="s">
        <v>28</v>
      </c>
      <c r="D11269" s="48"/>
      <c r="E11269" s="47"/>
    </row>
    <row r="11270" spans="1:5" ht="22.5" x14ac:dyDescent="0.25">
      <c r="A11270" s="36">
        <v>1633</v>
      </c>
      <c r="B11270" s="34" t="s">
        <v>8452</v>
      </c>
      <c r="C11270" s="23" t="s">
        <v>28</v>
      </c>
      <c r="D11270" s="48"/>
      <c r="E11270" s="47"/>
    </row>
    <row r="11271" spans="1:5" ht="22.5" x14ac:dyDescent="0.25">
      <c r="A11271" s="36">
        <v>10818</v>
      </c>
      <c r="B11271" s="34" t="s">
        <v>8453</v>
      </c>
      <c r="C11271" s="23" t="s">
        <v>87</v>
      </c>
      <c r="D11271" s="48">
        <v>75.569999999999993</v>
      </c>
      <c r="E11271" s="47">
        <v>75.569999999999993</v>
      </c>
    </row>
    <row r="11272" spans="1:5" ht="22.5" x14ac:dyDescent="0.25">
      <c r="A11272" s="36">
        <v>41410</v>
      </c>
      <c r="B11272" s="34" t="s">
        <v>8454</v>
      </c>
      <c r="C11272" s="23" t="s">
        <v>28</v>
      </c>
      <c r="D11272" s="48"/>
      <c r="E11272" s="47"/>
    </row>
    <row r="11273" spans="1:5" ht="22.5" x14ac:dyDescent="0.25">
      <c r="A11273" s="36">
        <v>41411</v>
      </c>
      <c r="B11273" s="34" t="s">
        <v>8455</v>
      </c>
      <c r="C11273" s="23" t="s">
        <v>28</v>
      </c>
      <c r="D11273" s="48"/>
      <c r="E11273" s="47"/>
    </row>
    <row r="11274" spans="1:5" ht="22.5" x14ac:dyDescent="0.25">
      <c r="A11274" s="36">
        <v>41412</v>
      </c>
      <c r="B11274" s="34" t="s">
        <v>8456</v>
      </c>
      <c r="C11274" s="23" t="s">
        <v>28</v>
      </c>
      <c r="D11274" s="48"/>
      <c r="E11274" s="47"/>
    </row>
    <row r="11275" spans="1:5" ht="22.5" x14ac:dyDescent="0.25">
      <c r="A11275" s="36">
        <v>41413</v>
      </c>
      <c r="B11275" s="34" t="s">
        <v>8457</v>
      </c>
      <c r="C11275" s="23" t="s">
        <v>28</v>
      </c>
      <c r="D11275" s="48"/>
      <c r="E11275" s="47"/>
    </row>
    <row r="11276" spans="1:5" ht="45" x14ac:dyDescent="0.25">
      <c r="A11276" s="36">
        <v>39359</v>
      </c>
      <c r="B11276" s="34" t="s">
        <v>8458</v>
      </c>
      <c r="C11276" s="23" t="s">
        <v>28</v>
      </c>
      <c r="D11276" s="48"/>
      <c r="E11276" s="47"/>
    </row>
    <row r="11277" spans="1:5" ht="45" x14ac:dyDescent="0.25">
      <c r="A11277" s="36">
        <v>39360</v>
      </c>
      <c r="B11277" s="34" t="s">
        <v>8459</v>
      </c>
      <c r="C11277" s="23" t="s">
        <v>28</v>
      </c>
      <c r="D11277" s="48"/>
      <c r="E11277" s="47"/>
    </row>
    <row r="11278" spans="1:5" ht="22.5" x14ac:dyDescent="0.25">
      <c r="A11278" s="36">
        <v>10710</v>
      </c>
      <c r="B11278" s="34" t="s">
        <v>8460</v>
      </c>
      <c r="C11278" s="23" t="s">
        <v>19</v>
      </c>
      <c r="D11278" s="48"/>
      <c r="E11278" s="47"/>
    </row>
    <row r="11279" spans="1:5" ht="22.5" x14ac:dyDescent="0.25">
      <c r="A11279" s="36">
        <v>10709</v>
      </c>
      <c r="B11279" s="34" t="s">
        <v>8461</v>
      </c>
      <c r="C11279" s="23" t="s">
        <v>19</v>
      </c>
      <c r="D11279" s="48"/>
      <c r="E11279" s="47"/>
    </row>
    <row r="11280" spans="1:5" ht="22.5" x14ac:dyDescent="0.25">
      <c r="A11280" s="36">
        <v>39636</v>
      </c>
      <c r="B11280" s="34" t="s">
        <v>8462</v>
      </c>
      <c r="C11280" s="23" t="s">
        <v>19</v>
      </c>
      <c r="D11280" s="48"/>
      <c r="E11280" s="47"/>
    </row>
    <row r="11281" spans="1:5" ht="22.5" x14ac:dyDescent="0.25">
      <c r="A11281" s="36">
        <v>10708</v>
      </c>
      <c r="B11281" s="34" t="s">
        <v>8463</v>
      </c>
      <c r="C11281" s="23" t="s">
        <v>19</v>
      </c>
      <c r="D11281" s="48"/>
      <c r="E11281" s="47"/>
    </row>
    <row r="11282" spans="1:5" ht="22.5" x14ac:dyDescent="0.25">
      <c r="A11282" s="36">
        <v>39635</v>
      </c>
      <c r="B11282" s="34" t="s">
        <v>8464</v>
      </c>
      <c r="C11282" s="23" t="s">
        <v>19</v>
      </c>
      <c r="D11282" s="48"/>
      <c r="E11282" s="47"/>
    </row>
    <row r="11283" spans="1:5" x14ac:dyDescent="0.25">
      <c r="A11283" s="36">
        <v>6117</v>
      </c>
      <c r="B11283" s="34" t="s">
        <v>8465</v>
      </c>
      <c r="C11283" s="23" t="s">
        <v>13</v>
      </c>
      <c r="D11283" s="48">
        <v>16.66</v>
      </c>
      <c r="E11283" s="47">
        <v>17.98</v>
      </c>
    </row>
    <row r="11284" spans="1:5" x14ac:dyDescent="0.25">
      <c r="A11284" s="36">
        <v>40913</v>
      </c>
      <c r="B11284" s="34" t="s">
        <v>8466</v>
      </c>
      <c r="C11284" s="23" t="s">
        <v>12</v>
      </c>
      <c r="D11284" s="48">
        <v>2916.2</v>
      </c>
      <c r="E11284" s="47">
        <v>3148.05</v>
      </c>
    </row>
    <row r="11285" spans="1:5" x14ac:dyDescent="0.25">
      <c r="A11285" s="36">
        <v>1214</v>
      </c>
      <c r="B11285" s="34" t="s">
        <v>8467</v>
      </c>
      <c r="C11285" s="23" t="s">
        <v>13</v>
      </c>
      <c r="D11285" s="48">
        <v>19.88</v>
      </c>
      <c r="E11285" s="47">
        <v>21.46</v>
      </c>
    </row>
    <row r="11286" spans="1:5" x14ac:dyDescent="0.25">
      <c r="A11286" s="36">
        <v>40915</v>
      </c>
      <c r="B11286" s="34" t="s">
        <v>8468</v>
      </c>
      <c r="C11286" s="23" t="s">
        <v>12</v>
      </c>
      <c r="D11286" s="48">
        <v>3479.51</v>
      </c>
      <c r="E11286" s="47">
        <v>3756.15</v>
      </c>
    </row>
    <row r="11287" spans="1:5" x14ac:dyDescent="0.25">
      <c r="A11287" s="36">
        <v>40914</v>
      </c>
      <c r="B11287" s="34" t="s">
        <v>8469</v>
      </c>
      <c r="C11287" s="23" t="s">
        <v>12</v>
      </c>
      <c r="D11287" s="48">
        <v>3652.11</v>
      </c>
      <c r="E11287" s="47">
        <v>3942.47</v>
      </c>
    </row>
    <row r="11288" spans="1:5" x14ac:dyDescent="0.25">
      <c r="A11288" s="36">
        <v>1213</v>
      </c>
      <c r="B11288" s="34" t="s">
        <v>8470</v>
      </c>
      <c r="C11288" s="23" t="s">
        <v>13</v>
      </c>
      <c r="D11288" s="48">
        <v>20.87</v>
      </c>
      <c r="E11288" s="47">
        <v>22.53</v>
      </c>
    </row>
    <row r="11289" spans="1:5" ht="22.5" x14ac:dyDescent="0.25">
      <c r="A11289" s="36">
        <v>5091</v>
      </c>
      <c r="B11289" s="34" t="s">
        <v>8471</v>
      </c>
      <c r="C11289" s="23" t="s">
        <v>28</v>
      </c>
      <c r="D11289" s="48">
        <v>22.45</v>
      </c>
      <c r="E11289" s="47">
        <v>22.45</v>
      </c>
    </row>
    <row r="11290" spans="1:5" ht="22.5" x14ac:dyDescent="0.25">
      <c r="A11290" s="36">
        <v>2711</v>
      </c>
      <c r="B11290" s="34" t="s">
        <v>8472</v>
      </c>
      <c r="C11290" s="23" t="s">
        <v>28</v>
      </c>
      <c r="D11290" s="48">
        <v>189.9</v>
      </c>
      <c r="E11290" s="47">
        <v>189.9</v>
      </c>
    </row>
    <row r="11291" spans="1:5" ht="33.75" x14ac:dyDescent="0.25">
      <c r="A11291" s="36">
        <v>45235</v>
      </c>
      <c r="B11291" s="34" t="s">
        <v>13067</v>
      </c>
      <c r="C11291" s="23" t="s">
        <v>28</v>
      </c>
      <c r="D11291" s="48">
        <v>1223.48</v>
      </c>
      <c r="E11291" s="47">
        <v>1223.48</v>
      </c>
    </row>
    <row r="11292" spans="1:5" ht="33.75" x14ac:dyDescent="0.25">
      <c r="A11292" s="36">
        <v>37727</v>
      </c>
      <c r="B11292" s="34" t="s">
        <v>8473</v>
      </c>
      <c r="C11292" s="23" t="s">
        <v>28</v>
      </c>
      <c r="D11292" s="48"/>
      <c r="E11292" s="47"/>
    </row>
    <row r="11293" spans="1:5" ht="33.75" x14ac:dyDescent="0.25">
      <c r="A11293" s="36">
        <v>37730</v>
      </c>
      <c r="B11293" s="34" t="s">
        <v>8474</v>
      </c>
      <c r="C11293" s="23" t="s">
        <v>28</v>
      </c>
      <c r="D11293" s="48"/>
      <c r="E11293" s="47"/>
    </row>
    <row r="11294" spans="1:5" ht="33.75" x14ac:dyDescent="0.25">
      <c r="A11294" s="36">
        <v>37731</v>
      </c>
      <c r="B11294" s="34" t="s">
        <v>8475</v>
      </c>
      <c r="C11294" s="23" t="s">
        <v>28</v>
      </c>
      <c r="D11294" s="48"/>
      <c r="E11294" s="47"/>
    </row>
    <row r="11295" spans="1:5" ht="33.75" x14ac:dyDescent="0.25">
      <c r="A11295" s="36">
        <v>37732</v>
      </c>
      <c r="B11295" s="34" t="s">
        <v>8476</v>
      </c>
      <c r="C11295" s="23" t="s">
        <v>28</v>
      </c>
      <c r="D11295" s="48"/>
      <c r="E11295" s="47"/>
    </row>
    <row r="11296" spans="1:5" x14ac:dyDescent="0.25">
      <c r="A11296" s="36">
        <v>45194</v>
      </c>
      <c r="B11296" s="34" t="s">
        <v>13032</v>
      </c>
      <c r="C11296" s="23" t="s">
        <v>28</v>
      </c>
      <c r="D11296" s="48">
        <v>178.12</v>
      </c>
      <c r="E11296" s="47">
        <v>178.12</v>
      </c>
    </row>
    <row r="11297" spans="1:5" ht="45" x14ac:dyDescent="0.25">
      <c r="A11297" s="36">
        <v>37762</v>
      </c>
      <c r="B11297" s="34" t="s">
        <v>8477</v>
      </c>
      <c r="C11297" s="23" t="s">
        <v>28</v>
      </c>
      <c r="D11297" s="48"/>
      <c r="E11297" s="47"/>
    </row>
    <row r="11298" spans="1:5" ht="45" x14ac:dyDescent="0.25">
      <c r="A11298" s="36">
        <v>37763</v>
      </c>
      <c r="B11298" s="34" t="s">
        <v>8478</v>
      </c>
      <c r="C11298" s="23" t="s">
        <v>28</v>
      </c>
      <c r="D11298" s="48"/>
      <c r="E11298" s="47"/>
    </row>
    <row r="11299" spans="1:5" ht="33.75" x14ac:dyDescent="0.25">
      <c r="A11299" s="36">
        <v>41992</v>
      </c>
      <c r="B11299" s="34" t="s">
        <v>8479</v>
      </c>
      <c r="C11299" s="23" t="s">
        <v>28</v>
      </c>
      <c r="D11299" s="48"/>
      <c r="E11299" s="47"/>
    </row>
    <row r="11300" spans="1:5" ht="33.75" x14ac:dyDescent="0.25">
      <c r="A11300" s="36">
        <v>13215</v>
      </c>
      <c r="B11300" s="34" t="s">
        <v>8480</v>
      </c>
      <c r="C11300" s="23" t="s">
        <v>28</v>
      </c>
      <c r="D11300" s="48"/>
      <c r="E11300" s="47"/>
    </row>
    <row r="11301" spans="1:5" ht="22.5" x14ac:dyDescent="0.25">
      <c r="A11301" s="36">
        <v>4235</v>
      </c>
      <c r="B11301" s="34" t="s">
        <v>8481</v>
      </c>
      <c r="C11301" s="23" t="s">
        <v>13</v>
      </c>
      <c r="D11301" s="48">
        <v>17.37</v>
      </c>
      <c r="E11301" s="47">
        <v>18.75</v>
      </c>
    </row>
    <row r="11302" spans="1:5" ht="22.5" x14ac:dyDescent="0.25">
      <c r="A11302" s="36">
        <v>40976</v>
      </c>
      <c r="B11302" s="34" t="s">
        <v>8482</v>
      </c>
      <c r="C11302" s="23" t="s">
        <v>12</v>
      </c>
      <c r="D11302" s="48">
        <v>3040.7</v>
      </c>
      <c r="E11302" s="47">
        <v>3282.46</v>
      </c>
    </row>
    <row r="11303" spans="1:5" ht="45" x14ac:dyDescent="0.25">
      <c r="A11303" s="36">
        <v>43091</v>
      </c>
      <c r="B11303" s="34" t="s">
        <v>8483</v>
      </c>
      <c r="C11303" s="23" t="s">
        <v>28</v>
      </c>
      <c r="D11303" s="48">
        <v>9203.68</v>
      </c>
      <c r="E11303" s="47">
        <v>9203.68</v>
      </c>
    </row>
    <row r="11304" spans="1:5" ht="45" x14ac:dyDescent="0.25">
      <c r="A11304" s="36">
        <v>43092</v>
      </c>
      <c r="B11304" s="34" t="s">
        <v>8484</v>
      </c>
      <c r="C11304" s="23" t="s">
        <v>28</v>
      </c>
      <c r="D11304" s="48">
        <v>12271.58</v>
      </c>
      <c r="E11304" s="47">
        <v>12271.58</v>
      </c>
    </row>
    <row r="11305" spans="1:5" ht="33.75" x14ac:dyDescent="0.25">
      <c r="A11305" s="36">
        <v>43089</v>
      </c>
      <c r="B11305" s="34" t="s">
        <v>8485</v>
      </c>
      <c r="C11305" s="23" t="s">
        <v>28</v>
      </c>
      <c r="D11305" s="48">
        <v>2138.67</v>
      </c>
      <c r="E11305" s="47">
        <v>2138.67</v>
      </c>
    </row>
    <row r="11306" spans="1:5" ht="33.75" x14ac:dyDescent="0.25">
      <c r="A11306" s="36">
        <v>43090</v>
      </c>
      <c r="B11306" s="34" t="s">
        <v>8486</v>
      </c>
      <c r="C11306" s="23" t="s">
        <v>28</v>
      </c>
      <c r="D11306" s="48">
        <v>4719.84</v>
      </c>
      <c r="E11306" s="47">
        <v>4719.84</v>
      </c>
    </row>
    <row r="11307" spans="1:5" x14ac:dyDescent="0.25">
      <c r="A11307" s="36">
        <v>41967</v>
      </c>
      <c r="B11307" s="34" t="s">
        <v>8487</v>
      </c>
      <c r="C11307" s="23" t="s">
        <v>88</v>
      </c>
      <c r="D11307" s="48">
        <v>35.369999999999997</v>
      </c>
      <c r="E11307" s="47">
        <v>35.369999999999997</v>
      </c>
    </row>
    <row r="11308" spans="1:5" ht="22.5" x14ac:dyDescent="0.25">
      <c r="A11308" s="36">
        <v>12760</v>
      </c>
      <c r="B11308" s="34" t="s">
        <v>8488</v>
      </c>
      <c r="C11308" s="23" t="s">
        <v>19</v>
      </c>
      <c r="D11308" s="48">
        <v>1622.38</v>
      </c>
      <c r="E11308" s="47">
        <v>1622.38</v>
      </c>
    </row>
    <row r="11309" spans="1:5" ht="22.5" x14ac:dyDescent="0.25">
      <c r="A11309" s="36">
        <v>12759</v>
      </c>
      <c r="B11309" s="34" t="s">
        <v>8489</v>
      </c>
      <c r="C11309" s="23" t="s">
        <v>19</v>
      </c>
      <c r="D11309" s="48">
        <v>1081.57</v>
      </c>
      <c r="E11309" s="47">
        <v>1081.57</v>
      </c>
    </row>
    <row r="11310" spans="1:5" ht="33.75" x14ac:dyDescent="0.25">
      <c r="A11310" s="36">
        <v>43105</v>
      </c>
      <c r="B11310" s="34" t="s">
        <v>8490</v>
      </c>
      <c r="C11310" s="23" t="s">
        <v>87</v>
      </c>
      <c r="D11310" s="48">
        <v>31.87</v>
      </c>
      <c r="E11310" s="47">
        <v>31.87</v>
      </c>
    </row>
    <row r="11311" spans="1:5" ht="22.5" x14ac:dyDescent="0.25">
      <c r="A11311" s="36">
        <v>40424</v>
      </c>
      <c r="B11311" s="34" t="s">
        <v>8491</v>
      </c>
      <c r="C11311" s="23" t="s">
        <v>87</v>
      </c>
      <c r="D11311" s="48">
        <v>8.09</v>
      </c>
      <c r="E11311" s="47">
        <v>8.09</v>
      </c>
    </row>
    <row r="11312" spans="1:5" ht="22.5" x14ac:dyDescent="0.25">
      <c r="A11312" s="36">
        <v>1325</v>
      </c>
      <c r="B11312" s="34" t="s">
        <v>8492</v>
      </c>
      <c r="C11312" s="23" t="s">
        <v>87</v>
      </c>
      <c r="D11312" s="48">
        <v>8.8699999999999992</v>
      </c>
      <c r="E11312" s="47">
        <v>8.8699999999999992</v>
      </c>
    </row>
    <row r="11313" spans="1:5" ht="22.5" x14ac:dyDescent="0.25">
      <c r="A11313" s="36">
        <v>1327</v>
      </c>
      <c r="B11313" s="34" t="s">
        <v>8493</v>
      </c>
      <c r="C11313" s="23" t="s">
        <v>87</v>
      </c>
      <c r="D11313" s="48">
        <v>9.44</v>
      </c>
      <c r="E11313" s="47">
        <v>9.44</v>
      </c>
    </row>
    <row r="11314" spans="1:5" ht="22.5" x14ac:dyDescent="0.25">
      <c r="A11314" s="36">
        <v>1328</v>
      </c>
      <c r="B11314" s="34" t="s">
        <v>8494</v>
      </c>
      <c r="C11314" s="23" t="s">
        <v>87</v>
      </c>
      <c r="D11314" s="48">
        <v>8.89</v>
      </c>
      <c r="E11314" s="47">
        <v>8.89</v>
      </c>
    </row>
    <row r="11315" spans="1:5" ht="22.5" x14ac:dyDescent="0.25">
      <c r="A11315" s="36">
        <v>1321</v>
      </c>
      <c r="B11315" s="34" t="s">
        <v>8495</v>
      </c>
      <c r="C11315" s="23" t="s">
        <v>87</v>
      </c>
      <c r="D11315" s="48">
        <v>8.23</v>
      </c>
      <c r="E11315" s="47">
        <v>8.23</v>
      </c>
    </row>
    <row r="11316" spans="1:5" ht="22.5" x14ac:dyDescent="0.25">
      <c r="A11316" s="36">
        <v>1318</v>
      </c>
      <c r="B11316" s="34" t="s">
        <v>8496</v>
      </c>
      <c r="C11316" s="23" t="s">
        <v>87</v>
      </c>
      <c r="D11316" s="48">
        <v>8.24</v>
      </c>
      <c r="E11316" s="47">
        <v>8.24</v>
      </c>
    </row>
    <row r="11317" spans="1:5" ht="22.5" x14ac:dyDescent="0.25">
      <c r="A11317" s="36">
        <v>1322</v>
      </c>
      <c r="B11317" s="34" t="s">
        <v>8497</v>
      </c>
      <c r="C11317" s="23" t="s">
        <v>87</v>
      </c>
      <c r="D11317" s="48">
        <v>8.6999999999999993</v>
      </c>
      <c r="E11317" s="47">
        <v>8.6999999999999993</v>
      </c>
    </row>
    <row r="11318" spans="1:5" ht="22.5" x14ac:dyDescent="0.25">
      <c r="A11318" s="36">
        <v>1323</v>
      </c>
      <c r="B11318" s="34" t="s">
        <v>8498</v>
      </c>
      <c r="C11318" s="23" t="s">
        <v>87</v>
      </c>
      <c r="D11318" s="48">
        <v>8.6999999999999993</v>
      </c>
      <c r="E11318" s="47">
        <v>8.6999999999999993</v>
      </c>
    </row>
    <row r="11319" spans="1:5" ht="22.5" x14ac:dyDescent="0.25">
      <c r="A11319" s="36">
        <v>1319</v>
      </c>
      <c r="B11319" s="34" t="s">
        <v>8499</v>
      </c>
      <c r="C11319" s="23" t="s">
        <v>87</v>
      </c>
      <c r="D11319" s="48">
        <v>7.33</v>
      </c>
      <c r="E11319" s="47">
        <v>7.33</v>
      </c>
    </row>
    <row r="11320" spans="1:5" ht="22.5" x14ac:dyDescent="0.25">
      <c r="A11320" s="36">
        <v>11026</v>
      </c>
      <c r="B11320" s="34" t="s">
        <v>8500</v>
      </c>
      <c r="C11320" s="23" t="s">
        <v>87</v>
      </c>
      <c r="D11320" s="48">
        <v>10.09</v>
      </c>
      <c r="E11320" s="47">
        <v>10.09</v>
      </c>
    </row>
    <row r="11321" spans="1:5" ht="22.5" x14ac:dyDescent="0.25">
      <c r="A11321" s="36">
        <v>11027</v>
      </c>
      <c r="B11321" s="34" t="s">
        <v>8501</v>
      </c>
      <c r="C11321" s="23" t="s">
        <v>87</v>
      </c>
      <c r="D11321" s="48">
        <v>10.5</v>
      </c>
      <c r="E11321" s="47">
        <v>10.5</v>
      </c>
    </row>
    <row r="11322" spans="1:5" ht="22.5" x14ac:dyDescent="0.25">
      <c r="A11322" s="36">
        <v>11046</v>
      </c>
      <c r="B11322" s="34" t="s">
        <v>8502</v>
      </c>
      <c r="C11322" s="23" t="s">
        <v>87</v>
      </c>
      <c r="D11322" s="48">
        <v>10.06</v>
      </c>
      <c r="E11322" s="47">
        <v>10.06</v>
      </c>
    </row>
    <row r="11323" spans="1:5" ht="22.5" x14ac:dyDescent="0.25">
      <c r="A11323" s="36">
        <v>11047</v>
      </c>
      <c r="B11323" s="34" t="s">
        <v>8503</v>
      </c>
      <c r="C11323" s="23" t="s">
        <v>87</v>
      </c>
      <c r="D11323" s="48">
        <v>10.96</v>
      </c>
      <c r="E11323" s="47">
        <v>10.96</v>
      </c>
    </row>
    <row r="11324" spans="1:5" ht="22.5" x14ac:dyDescent="0.25">
      <c r="A11324" s="36">
        <v>43668</v>
      </c>
      <c r="B11324" s="34" t="s">
        <v>8504</v>
      </c>
      <c r="C11324" s="23" t="s">
        <v>87</v>
      </c>
      <c r="D11324" s="48">
        <v>9.67</v>
      </c>
      <c r="E11324" s="47">
        <v>9.67</v>
      </c>
    </row>
    <row r="11325" spans="1:5" ht="22.5" x14ac:dyDescent="0.25">
      <c r="A11325" s="36">
        <v>11049</v>
      </c>
      <c r="B11325" s="34" t="s">
        <v>8505</v>
      </c>
      <c r="C11325" s="23" t="s">
        <v>87</v>
      </c>
      <c r="D11325" s="48">
        <v>10.48</v>
      </c>
      <c r="E11325" s="47">
        <v>10.48</v>
      </c>
    </row>
    <row r="11326" spans="1:5" x14ac:dyDescent="0.25">
      <c r="A11326" s="36">
        <v>43106</v>
      </c>
      <c r="B11326" s="34" t="s">
        <v>8506</v>
      </c>
      <c r="C11326" s="23" t="s">
        <v>87</v>
      </c>
      <c r="D11326" s="48">
        <v>10.54</v>
      </c>
      <c r="E11326" s="47">
        <v>10.54</v>
      </c>
    </row>
    <row r="11327" spans="1:5" ht="22.5" x14ac:dyDescent="0.25">
      <c r="A11327" s="36">
        <v>11051</v>
      </c>
      <c r="B11327" s="34" t="s">
        <v>8507</v>
      </c>
      <c r="C11327" s="23" t="s">
        <v>87</v>
      </c>
      <c r="D11327" s="48">
        <v>11</v>
      </c>
      <c r="E11327" s="47">
        <v>11</v>
      </c>
    </row>
    <row r="11328" spans="1:5" ht="22.5" x14ac:dyDescent="0.25">
      <c r="A11328" s="36">
        <v>11061</v>
      </c>
      <c r="B11328" s="34" t="s">
        <v>8508</v>
      </c>
      <c r="C11328" s="23" t="s">
        <v>87</v>
      </c>
      <c r="D11328" s="48">
        <v>13.2</v>
      </c>
      <c r="E11328" s="47">
        <v>13.2</v>
      </c>
    </row>
    <row r="11329" spans="1:5" x14ac:dyDescent="0.25">
      <c r="A11329" s="36">
        <v>43667</v>
      </c>
      <c r="B11329" s="34" t="s">
        <v>8509</v>
      </c>
      <c r="C11329" s="23" t="s">
        <v>87</v>
      </c>
      <c r="D11329" s="48">
        <v>9.59</v>
      </c>
      <c r="E11329" s="47">
        <v>9.59</v>
      </c>
    </row>
    <row r="11330" spans="1:5" x14ac:dyDescent="0.25">
      <c r="A11330" s="36">
        <v>1333</v>
      </c>
      <c r="B11330" s="34" t="s">
        <v>8510</v>
      </c>
      <c r="C11330" s="23" t="s">
        <v>87</v>
      </c>
      <c r="D11330" s="48">
        <v>7.99</v>
      </c>
      <c r="E11330" s="47">
        <v>7.99</v>
      </c>
    </row>
    <row r="11331" spans="1:5" x14ac:dyDescent="0.25">
      <c r="A11331" s="36">
        <v>1330</v>
      </c>
      <c r="B11331" s="34" t="s">
        <v>8511</v>
      </c>
      <c r="C11331" s="23" t="s">
        <v>87</v>
      </c>
      <c r="D11331" s="48">
        <v>7.91</v>
      </c>
      <c r="E11331" s="47">
        <v>7.91</v>
      </c>
    </row>
    <row r="11332" spans="1:5" ht="22.5" x14ac:dyDescent="0.25">
      <c r="A11332" s="36">
        <v>10957</v>
      </c>
      <c r="B11332" s="34" t="s">
        <v>8512</v>
      </c>
      <c r="C11332" s="23" t="s">
        <v>87</v>
      </c>
      <c r="D11332" s="48">
        <v>9.1300000000000008</v>
      </c>
      <c r="E11332" s="47">
        <v>9.1300000000000008</v>
      </c>
    </row>
    <row r="11333" spans="1:5" x14ac:dyDescent="0.25">
      <c r="A11333" s="36">
        <v>1332</v>
      </c>
      <c r="B11333" s="34" t="s">
        <v>8513</v>
      </c>
      <c r="C11333" s="23" t="s">
        <v>87</v>
      </c>
      <c r="D11333" s="48">
        <v>8.1199999999999992</v>
      </c>
      <c r="E11333" s="47">
        <v>8.1199999999999992</v>
      </c>
    </row>
    <row r="11334" spans="1:5" ht="22.5" x14ac:dyDescent="0.25">
      <c r="A11334" s="36">
        <v>1334</v>
      </c>
      <c r="B11334" s="34" t="s">
        <v>8514</v>
      </c>
      <c r="C11334" s="23" t="s">
        <v>87</v>
      </c>
      <c r="D11334" s="48">
        <v>9</v>
      </c>
      <c r="E11334" s="47">
        <v>9</v>
      </c>
    </row>
    <row r="11335" spans="1:5" ht="22.5" x14ac:dyDescent="0.25">
      <c r="A11335" s="36">
        <v>1335</v>
      </c>
      <c r="B11335" s="34" t="s">
        <v>8515</v>
      </c>
      <c r="C11335" s="23" t="s">
        <v>87</v>
      </c>
      <c r="D11335" s="48">
        <v>9.3000000000000007</v>
      </c>
      <c r="E11335" s="47">
        <v>9.3000000000000007</v>
      </c>
    </row>
    <row r="11336" spans="1:5" ht="22.5" x14ac:dyDescent="0.25">
      <c r="A11336" s="36">
        <v>40425</v>
      </c>
      <c r="B11336" s="34" t="s">
        <v>8516</v>
      </c>
      <c r="C11336" s="23" t="s">
        <v>87</v>
      </c>
      <c r="D11336" s="48">
        <v>7.96</v>
      </c>
      <c r="E11336" s="47">
        <v>7.96</v>
      </c>
    </row>
    <row r="11337" spans="1:5" x14ac:dyDescent="0.25">
      <c r="A11337" s="36">
        <v>1337</v>
      </c>
      <c r="B11337" s="34" t="s">
        <v>8517</v>
      </c>
      <c r="C11337" s="23" t="s">
        <v>87</v>
      </c>
      <c r="D11337" s="48">
        <v>9.1300000000000008</v>
      </c>
      <c r="E11337" s="47">
        <v>9.1300000000000008</v>
      </c>
    </row>
    <row r="11338" spans="1:5" x14ac:dyDescent="0.25">
      <c r="A11338" s="36">
        <v>34659</v>
      </c>
      <c r="B11338" s="34" t="s">
        <v>8518</v>
      </c>
      <c r="C11338" s="23" t="s">
        <v>19</v>
      </c>
      <c r="D11338" s="48">
        <v>47.01</v>
      </c>
      <c r="E11338" s="47">
        <v>47.01</v>
      </c>
    </row>
    <row r="11339" spans="1:5" x14ac:dyDescent="0.25">
      <c r="A11339" s="36">
        <v>34514</v>
      </c>
      <c r="B11339" s="34" t="s">
        <v>8519</v>
      </c>
      <c r="C11339" s="23" t="s">
        <v>19</v>
      </c>
      <c r="D11339" s="48">
        <v>52.07</v>
      </c>
      <c r="E11339" s="47">
        <v>52.07</v>
      </c>
    </row>
    <row r="11340" spans="1:5" x14ac:dyDescent="0.25">
      <c r="A11340" s="36">
        <v>34660</v>
      </c>
      <c r="B11340" s="34" t="s">
        <v>8520</v>
      </c>
      <c r="C11340" s="23" t="s">
        <v>19</v>
      </c>
      <c r="D11340" s="48">
        <v>66.08</v>
      </c>
      <c r="E11340" s="47">
        <v>66.08</v>
      </c>
    </row>
    <row r="11341" spans="1:5" x14ac:dyDescent="0.25">
      <c r="A11341" s="36">
        <v>34661</v>
      </c>
      <c r="B11341" s="34" t="s">
        <v>8521</v>
      </c>
      <c r="C11341" s="23" t="s">
        <v>19</v>
      </c>
      <c r="D11341" s="48">
        <v>94.91</v>
      </c>
      <c r="E11341" s="47">
        <v>94.91</v>
      </c>
    </row>
    <row r="11342" spans="1:5" x14ac:dyDescent="0.25">
      <c r="A11342" s="36">
        <v>34667</v>
      </c>
      <c r="B11342" s="34" t="s">
        <v>8522</v>
      </c>
      <c r="C11342" s="23" t="s">
        <v>19</v>
      </c>
      <c r="D11342" s="48">
        <v>34.369999999999997</v>
      </c>
      <c r="E11342" s="47">
        <v>34.369999999999997</v>
      </c>
    </row>
    <row r="11343" spans="1:5" x14ac:dyDescent="0.25">
      <c r="A11343" s="36">
        <v>34668</v>
      </c>
      <c r="B11343" s="34" t="s">
        <v>8523</v>
      </c>
      <c r="C11343" s="23" t="s">
        <v>19</v>
      </c>
      <c r="D11343" s="48">
        <v>44.91</v>
      </c>
      <c r="E11343" s="47">
        <v>44.91</v>
      </c>
    </row>
    <row r="11344" spans="1:5" x14ac:dyDescent="0.25">
      <c r="A11344" s="36">
        <v>34741</v>
      </c>
      <c r="B11344" s="34" t="s">
        <v>8524</v>
      </c>
      <c r="C11344" s="23" t="s">
        <v>19</v>
      </c>
      <c r="D11344" s="48">
        <v>49.42</v>
      </c>
      <c r="E11344" s="47">
        <v>49.42</v>
      </c>
    </row>
    <row r="11345" spans="1:5" x14ac:dyDescent="0.25">
      <c r="A11345" s="36">
        <v>34664</v>
      </c>
      <c r="B11345" s="34" t="s">
        <v>8525</v>
      </c>
      <c r="C11345" s="23" t="s">
        <v>19</v>
      </c>
      <c r="D11345" s="48">
        <v>53.93</v>
      </c>
      <c r="E11345" s="47">
        <v>53.93</v>
      </c>
    </row>
    <row r="11346" spans="1:5" x14ac:dyDescent="0.25">
      <c r="A11346" s="36">
        <v>34665</v>
      </c>
      <c r="B11346" s="34" t="s">
        <v>8526</v>
      </c>
      <c r="C11346" s="23" t="s">
        <v>19</v>
      </c>
      <c r="D11346" s="48">
        <v>66.95</v>
      </c>
      <c r="E11346" s="47">
        <v>66.95</v>
      </c>
    </row>
    <row r="11347" spans="1:5" x14ac:dyDescent="0.25">
      <c r="A11347" s="36">
        <v>34666</v>
      </c>
      <c r="B11347" s="34" t="s">
        <v>8527</v>
      </c>
      <c r="C11347" s="23" t="s">
        <v>19</v>
      </c>
      <c r="D11347" s="48">
        <v>101.12</v>
      </c>
      <c r="E11347" s="47">
        <v>101.12</v>
      </c>
    </row>
    <row r="11348" spans="1:5" x14ac:dyDescent="0.25">
      <c r="A11348" s="36">
        <v>34669</v>
      </c>
      <c r="B11348" s="34" t="s">
        <v>8528</v>
      </c>
      <c r="C11348" s="23" t="s">
        <v>19</v>
      </c>
      <c r="D11348" s="48">
        <v>37.07</v>
      </c>
      <c r="E11348" s="47">
        <v>37.07</v>
      </c>
    </row>
    <row r="11349" spans="1:5" x14ac:dyDescent="0.25">
      <c r="A11349" s="36">
        <v>34670</v>
      </c>
      <c r="B11349" s="34" t="s">
        <v>8529</v>
      </c>
      <c r="C11349" s="23" t="s">
        <v>19</v>
      </c>
      <c r="D11349" s="48">
        <v>45.35</v>
      </c>
      <c r="E11349" s="47">
        <v>45.35</v>
      </c>
    </row>
    <row r="11350" spans="1:5" x14ac:dyDescent="0.25">
      <c r="A11350" s="36">
        <v>34671</v>
      </c>
      <c r="B11350" s="34" t="s">
        <v>8530</v>
      </c>
      <c r="C11350" s="23" t="s">
        <v>19</v>
      </c>
      <c r="D11350" s="48">
        <v>37.85</v>
      </c>
      <c r="E11350" s="47">
        <v>37.85</v>
      </c>
    </row>
    <row r="11351" spans="1:5" x14ac:dyDescent="0.25">
      <c r="A11351" s="36">
        <v>34672</v>
      </c>
      <c r="B11351" s="34" t="s">
        <v>8531</v>
      </c>
      <c r="C11351" s="23" t="s">
        <v>19</v>
      </c>
      <c r="D11351" s="48">
        <v>39.909999999999997</v>
      </c>
      <c r="E11351" s="47">
        <v>39.909999999999997</v>
      </c>
    </row>
    <row r="11352" spans="1:5" x14ac:dyDescent="0.25">
      <c r="A11352" s="36">
        <v>34673</v>
      </c>
      <c r="B11352" s="34" t="s">
        <v>8532</v>
      </c>
      <c r="C11352" s="23" t="s">
        <v>19</v>
      </c>
      <c r="D11352" s="48">
        <v>48.7</v>
      </c>
      <c r="E11352" s="47">
        <v>48.7</v>
      </c>
    </row>
    <row r="11353" spans="1:5" x14ac:dyDescent="0.25">
      <c r="A11353" s="36">
        <v>34674</v>
      </c>
      <c r="B11353" s="34" t="s">
        <v>8533</v>
      </c>
      <c r="C11353" s="23" t="s">
        <v>19</v>
      </c>
      <c r="D11353" s="48">
        <v>64.75</v>
      </c>
      <c r="E11353" s="47">
        <v>64.75</v>
      </c>
    </row>
    <row r="11354" spans="1:5" x14ac:dyDescent="0.25">
      <c r="A11354" s="36">
        <v>34675</v>
      </c>
      <c r="B11354" s="34" t="s">
        <v>8534</v>
      </c>
      <c r="C11354" s="23" t="s">
        <v>19</v>
      </c>
      <c r="D11354" s="48">
        <v>78.94</v>
      </c>
      <c r="E11354" s="47">
        <v>78.94</v>
      </c>
    </row>
    <row r="11355" spans="1:5" x14ac:dyDescent="0.25">
      <c r="A11355" s="36">
        <v>34676</v>
      </c>
      <c r="B11355" s="34" t="s">
        <v>8535</v>
      </c>
      <c r="C11355" s="23" t="s">
        <v>19</v>
      </c>
      <c r="D11355" s="48">
        <v>22.73</v>
      </c>
      <c r="E11355" s="47">
        <v>22.73</v>
      </c>
    </row>
    <row r="11356" spans="1:5" x14ac:dyDescent="0.25">
      <c r="A11356" s="36">
        <v>34677</v>
      </c>
      <c r="B11356" s="34" t="s">
        <v>8536</v>
      </c>
      <c r="C11356" s="23" t="s">
        <v>19</v>
      </c>
      <c r="D11356" s="48">
        <v>30.55</v>
      </c>
      <c r="E11356" s="47">
        <v>30.55</v>
      </c>
    </row>
    <row r="11357" spans="1:5" ht="22.5" x14ac:dyDescent="0.25">
      <c r="A11357" s="36">
        <v>43126</v>
      </c>
      <c r="B11357" s="34" t="s">
        <v>8537</v>
      </c>
      <c r="C11357" s="23" t="s">
        <v>19</v>
      </c>
      <c r="D11357" s="48"/>
      <c r="E11357" s="47"/>
    </row>
    <row r="11358" spans="1:5" ht="22.5" x14ac:dyDescent="0.25">
      <c r="A11358" s="36">
        <v>43124</v>
      </c>
      <c r="B11358" s="34" t="s">
        <v>8538</v>
      </c>
      <c r="C11358" s="23" t="s">
        <v>19</v>
      </c>
      <c r="D11358" s="48"/>
      <c r="E11358" s="47"/>
    </row>
    <row r="11359" spans="1:5" ht="22.5" x14ac:dyDescent="0.25">
      <c r="A11359" s="36">
        <v>43125</v>
      </c>
      <c r="B11359" s="34" t="s">
        <v>8539</v>
      </c>
      <c r="C11359" s="23" t="s">
        <v>19</v>
      </c>
      <c r="D11359" s="48"/>
      <c r="E11359" s="47"/>
    </row>
    <row r="11360" spans="1:5" ht="33.75" x14ac:dyDescent="0.25">
      <c r="A11360" s="36">
        <v>40623</v>
      </c>
      <c r="B11360" s="34" t="s">
        <v>13068</v>
      </c>
      <c r="C11360" s="23" t="s">
        <v>7871</v>
      </c>
      <c r="D11360" s="48">
        <v>88.89</v>
      </c>
      <c r="E11360" s="47">
        <v>88.89</v>
      </c>
    </row>
    <row r="11361" spans="1:5" ht="33.75" x14ac:dyDescent="0.25">
      <c r="A11361" s="36">
        <v>1345</v>
      </c>
      <c r="B11361" s="34" t="s">
        <v>8540</v>
      </c>
      <c r="C11361" s="23" t="s">
        <v>19</v>
      </c>
      <c r="D11361" s="48">
        <v>70.959999999999994</v>
      </c>
      <c r="E11361" s="47">
        <v>70.959999999999994</v>
      </c>
    </row>
    <row r="11362" spans="1:5" ht="33.75" x14ac:dyDescent="0.25">
      <c r="A11362" s="36">
        <v>1346</v>
      </c>
      <c r="B11362" s="34" t="s">
        <v>8541</v>
      </c>
      <c r="C11362" s="23" t="s">
        <v>19</v>
      </c>
      <c r="D11362" s="48">
        <v>41.27</v>
      </c>
      <c r="E11362" s="47">
        <v>41.27</v>
      </c>
    </row>
    <row r="11363" spans="1:5" ht="33.75" x14ac:dyDescent="0.25">
      <c r="A11363" s="36">
        <v>1347</v>
      </c>
      <c r="B11363" s="34" t="s">
        <v>8542</v>
      </c>
      <c r="C11363" s="23" t="s">
        <v>19</v>
      </c>
      <c r="D11363" s="48">
        <v>51.14</v>
      </c>
      <c r="E11363" s="47">
        <v>51.14</v>
      </c>
    </row>
    <row r="11364" spans="1:5" ht="33.75" x14ac:dyDescent="0.25">
      <c r="A11364" s="36">
        <v>43678</v>
      </c>
      <c r="B11364" s="34" t="s">
        <v>8543</v>
      </c>
      <c r="C11364" s="23" t="s">
        <v>19</v>
      </c>
      <c r="D11364" s="48">
        <v>59.32</v>
      </c>
      <c r="E11364" s="47">
        <v>59.32</v>
      </c>
    </row>
    <row r="11365" spans="1:5" ht="33.75" x14ac:dyDescent="0.25">
      <c r="A11365" s="36">
        <v>43680</v>
      </c>
      <c r="B11365" s="34" t="s">
        <v>8544</v>
      </c>
      <c r="C11365" s="23" t="s">
        <v>19</v>
      </c>
      <c r="D11365" s="48">
        <v>85.46</v>
      </c>
      <c r="E11365" s="47">
        <v>85.46</v>
      </c>
    </row>
    <row r="11366" spans="1:5" ht="33.75" x14ac:dyDescent="0.25">
      <c r="A11366" s="36">
        <v>43679</v>
      </c>
      <c r="B11366" s="34" t="s">
        <v>8545</v>
      </c>
      <c r="C11366" s="23" t="s">
        <v>19</v>
      </c>
      <c r="D11366" s="48">
        <v>29.99</v>
      </c>
      <c r="E11366" s="47">
        <v>29.99</v>
      </c>
    </row>
    <row r="11367" spans="1:5" ht="33.75" x14ac:dyDescent="0.25">
      <c r="A11367" s="36">
        <v>1355</v>
      </c>
      <c r="B11367" s="34" t="s">
        <v>8546</v>
      </c>
      <c r="C11367" s="23" t="s">
        <v>19</v>
      </c>
      <c r="D11367" s="48">
        <v>34.130000000000003</v>
      </c>
      <c r="E11367" s="47">
        <v>34.130000000000003</v>
      </c>
    </row>
    <row r="11368" spans="1:5" ht="33.75" x14ac:dyDescent="0.25">
      <c r="A11368" s="36">
        <v>1358</v>
      </c>
      <c r="B11368" s="34" t="s">
        <v>8547</v>
      </c>
      <c r="C11368" s="23" t="s">
        <v>19</v>
      </c>
      <c r="D11368" s="48">
        <v>41.9</v>
      </c>
      <c r="E11368" s="47">
        <v>41.9</v>
      </c>
    </row>
    <row r="11369" spans="1:5" ht="33.75" x14ac:dyDescent="0.25">
      <c r="A11369" s="36">
        <v>43677</v>
      </c>
      <c r="B11369" s="34" t="s">
        <v>8548</v>
      </c>
      <c r="C11369" s="23" t="s">
        <v>19</v>
      </c>
      <c r="D11369" s="48">
        <v>51.98</v>
      </c>
      <c r="E11369" s="47">
        <v>51.98</v>
      </c>
    </row>
    <row r="11370" spans="1:5" ht="33.75" x14ac:dyDescent="0.25">
      <c r="A11370" s="36">
        <v>43682</v>
      </c>
      <c r="B11370" s="34" t="s">
        <v>8549</v>
      </c>
      <c r="C11370" s="23" t="s">
        <v>19</v>
      </c>
      <c r="D11370" s="48">
        <v>15.93</v>
      </c>
      <c r="E11370" s="47">
        <v>15.93</v>
      </c>
    </row>
    <row r="11371" spans="1:5" ht="33.75" x14ac:dyDescent="0.25">
      <c r="A11371" s="36">
        <v>43681</v>
      </c>
      <c r="B11371" s="34" t="s">
        <v>8550</v>
      </c>
      <c r="C11371" s="23" t="s">
        <v>19</v>
      </c>
      <c r="D11371" s="48">
        <v>26.4</v>
      </c>
      <c r="E11371" s="47">
        <v>26.4</v>
      </c>
    </row>
    <row r="11372" spans="1:5" x14ac:dyDescent="0.25">
      <c r="A11372" s="36">
        <v>45248</v>
      </c>
      <c r="B11372" s="34" t="s">
        <v>13033</v>
      </c>
      <c r="C11372" s="23" t="s">
        <v>28</v>
      </c>
      <c r="D11372" s="48">
        <v>59.93</v>
      </c>
      <c r="E11372" s="47">
        <v>59.93</v>
      </c>
    </row>
    <row r="11373" spans="1:5" x14ac:dyDescent="0.25">
      <c r="A11373" s="36">
        <v>45243</v>
      </c>
      <c r="B11373" s="34" t="s">
        <v>13034</v>
      </c>
      <c r="C11373" s="23" t="s">
        <v>28</v>
      </c>
      <c r="D11373" s="48">
        <v>193.81</v>
      </c>
      <c r="E11373" s="47">
        <v>193.81</v>
      </c>
    </row>
    <row r="11374" spans="1:5" x14ac:dyDescent="0.25">
      <c r="A11374" s="36">
        <v>45252</v>
      </c>
      <c r="B11374" s="34" t="s">
        <v>13035</v>
      </c>
      <c r="C11374" s="23" t="s">
        <v>28</v>
      </c>
      <c r="D11374" s="48">
        <v>33.99</v>
      </c>
      <c r="E11374" s="47">
        <v>33.99</v>
      </c>
    </row>
    <row r="11375" spans="1:5" x14ac:dyDescent="0.25">
      <c r="A11375" s="36">
        <v>45246</v>
      </c>
      <c r="B11375" s="34" t="s">
        <v>13036</v>
      </c>
      <c r="C11375" s="23" t="s">
        <v>28</v>
      </c>
      <c r="D11375" s="48">
        <v>157.52000000000001</v>
      </c>
      <c r="E11375" s="47">
        <v>157.52000000000001</v>
      </c>
    </row>
    <row r="11376" spans="1:5" ht="22.5" x14ac:dyDescent="0.25">
      <c r="A11376" s="36">
        <v>20971</v>
      </c>
      <c r="B11376" s="34" t="s">
        <v>8551</v>
      </c>
      <c r="C11376" s="23" t="s">
        <v>28</v>
      </c>
      <c r="D11376" s="48">
        <v>21.66</v>
      </c>
      <c r="E11376" s="47">
        <v>21.66</v>
      </c>
    </row>
    <row r="11377" spans="1:5" x14ac:dyDescent="0.25">
      <c r="A11377" s="36">
        <v>45247</v>
      </c>
      <c r="B11377" s="34" t="s">
        <v>13037</v>
      </c>
      <c r="C11377" s="23" t="s">
        <v>28</v>
      </c>
      <c r="D11377" s="48">
        <v>22.84</v>
      </c>
      <c r="E11377" s="47">
        <v>22.84</v>
      </c>
    </row>
    <row r="11378" spans="1:5" ht="22.5" x14ac:dyDescent="0.25">
      <c r="A11378" s="36">
        <v>39746</v>
      </c>
      <c r="B11378" s="34" t="s">
        <v>8552</v>
      </c>
      <c r="C11378" s="23" t="s">
        <v>28</v>
      </c>
      <c r="D11378" s="48">
        <v>127.68</v>
      </c>
      <c r="E11378" s="47">
        <v>127.68</v>
      </c>
    </row>
    <row r="11379" spans="1:5" ht="22.5" x14ac:dyDescent="0.25">
      <c r="A11379" s="36">
        <v>13279</v>
      </c>
      <c r="B11379" s="34" t="s">
        <v>8553</v>
      </c>
      <c r="C11379" s="23" t="s">
        <v>87</v>
      </c>
      <c r="D11379" s="48">
        <v>32.33</v>
      </c>
      <c r="E11379" s="47">
        <v>32.33</v>
      </c>
    </row>
    <row r="11380" spans="1:5" ht="22.5" x14ac:dyDescent="0.25">
      <c r="A11380" s="36">
        <v>11977</v>
      </c>
      <c r="B11380" s="34" t="s">
        <v>8554</v>
      </c>
      <c r="C11380" s="23" t="s">
        <v>28</v>
      </c>
      <c r="D11380" s="48">
        <v>16.75</v>
      </c>
      <c r="E11380" s="47">
        <v>16.75</v>
      </c>
    </row>
    <row r="11381" spans="1:5" ht="22.5" x14ac:dyDescent="0.25">
      <c r="A11381" s="36">
        <v>11976</v>
      </c>
      <c r="B11381" s="34" t="s">
        <v>8555</v>
      </c>
      <c r="C11381" s="23" t="s">
        <v>28</v>
      </c>
      <c r="D11381" s="48">
        <v>1.88</v>
      </c>
      <c r="E11381" s="47">
        <v>1.88</v>
      </c>
    </row>
    <row r="11382" spans="1:5" ht="22.5" x14ac:dyDescent="0.25">
      <c r="A11382" s="36">
        <v>11975</v>
      </c>
      <c r="B11382" s="34" t="s">
        <v>8556</v>
      </c>
      <c r="C11382" s="23" t="s">
        <v>28</v>
      </c>
      <c r="D11382" s="48">
        <v>36.700000000000003</v>
      </c>
      <c r="E11382" s="47">
        <v>36.700000000000003</v>
      </c>
    </row>
    <row r="11383" spans="1:5" ht="22.5" x14ac:dyDescent="0.25">
      <c r="A11383" s="36">
        <v>1368</v>
      </c>
      <c r="B11383" s="34" t="s">
        <v>8557</v>
      </c>
      <c r="C11383" s="23" t="s">
        <v>28</v>
      </c>
      <c r="D11383" s="48">
        <v>113.65</v>
      </c>
      <c r="E11383" s="47">
        <v>113.65</v>
      </c>
    </row>
    <row r="11384" spans="1:5" ht="22.5" x14ac:dyDescent="0.25">
      <c r="A11384" s="36">
        <v>1367</v>
      </c>
      <c r="B11384" s="34" t="s">
        <v>8558</v>
      </c>
      <c r="C11384" s="23" t="s">
        <v>28</v>
      </c>
      <c r="D11384" s="48">
        <v>367.62</v>
      </c>
      <c r="E11384" s="47">
        <v>367.62</v>
      </c>
    </row>
    <row r="11385" spans="1:5" x14ac:dyDescent="0.25">
      <c r="A11385" s="36">
        <v>1380</v>
      </c>
      <c r="B11385" s="34" t="s">
        <v>8559</v>
      </c>
      <c r="C11385" s="23" t="s">
        <v>87</v>
      </c>
      <c r="D11385" s="48">
        <v>5.62</v>
      </c>
      <c r="E11385" s="47">
        <v>5.62</v>
      </c>
    </row>
    <row r="11386" spans="1:5" ht="22.5" x14ac:dyDescent="0.25">
      <c r="A11386" s="36">
        <v>1375</v>
      </c>
      <c r="B11386" s="34" t="s">
        <v>8560</v>
      </c>
      <c r="C11386" s="23" t="s">
        <v>87</v>
      </c>
      <c r="D11386" s="48">
        <v>18.61</v>
      </c>
      <c r="E11386" s="47">
        <v>18.61</v>
      </c>
    </row>
    <row r="11387" spans="1:5" x14ac:dyDescent="0.25">
      <c r="A11387" s="36">
        <v>1379</v>
      </c>
      <c r="B11387" s="34" t="s">
        <v>8561</v>
      </c>
      <c r="C11387" s="23" t="s">
        <v>87</v>
      </c>
      <c r="D11387" s="48">
        <v>0.84</v>
      </c>
      <c r="E11387" s="47">
        <v>0.84</v>
      </c>
    </row>
    <row r="11388" spans="1:5" x14ac:dyDescent="0.25">
      <c r="A11388" s="36">
        <v>13284</v>
      </c>
      <c r="B11388" s="34" t="s">
        <v>8562</v>
      </c>
      <c r="C11388" s="23" t="s">
        <v>87</v>
      </c>
      <c r="D11388" s="48">
        <v>0.76</v>
      </c>
      <c r="E11388" s="47">
        <v>0.76</v>
      </c>
    </row>
    <row r="11389" spans="1:5" x14ac:dyDescent="0.25">
      <c r="A11389" s="36">
        <v>44528</v>
      </c>
      <c r="B11389" s="34" t="s">
        <v>8563</v>
      </c>
      <c r="C11389" s="23" t="s">
        <v>87</v>
      </c>
      <c r="D11389" s="48">
        <v>4.47</v>
      </c>
      <c r="E11389" s="47">
        <v>4.47</v>
      </c>
    </row>
    <row r="11390" spans="1:5" x14ac:dyDescent="0.25">
      <c r="A11390" s="36">
        <v>34753</v>
      </c>
      <c r="B11390" s="34" t="s">
        <v>8564</v>
      </c>
      <c r="C11390" s="23" t="s">
        <v>87</v>
      </c>
      <c r="D11390" s="48">
        <v>0.81</v>
      </c>
      <c r="E11390" s="47">
        <v>0.81</v>
      </c>
    </row>
    <row r="11391" spans="1:5" ht="22.5" x14ac:dyDescent="0.25">
      <c r="A11391" s="36">
        <v>420</v>
      </c>
      <c r="B11391" s="34" t="s">
        <v>8565</v>
      </c>
      <c r="C11391" s="23" t="s">
        <v>28</v>
      </c>
      <c r="D11391" s="48"/>
      <c r="E11391" s="47"/>
    </row>
    <row r="11392" spans="1:5" ht="22.5" x14ac:dyDescent="0.25">
      <c r="A11392" s="36">
        <v>12327</v>
      </c>
      <c r="B11392" s="34" t="s">
        <v>8566</v>
      </c>
      <c r="C11392" s="23" t="s">
        <v>28</v>
      </c>
      <c r="D11392" s="48"/>
      <c r="E11392" s="47"/>
    </row>
    <row r="11393" spans="1:5" ht="22.5" x14ac:dyDescent="0.25">
      <c r="A11393" s="36">
        <v>36148</v>
      </c>
      <c r="B11393" s="34" t="s">
        <v>8567</v>
      </c>
      <c r="C11393" s="23" t="s">
        <v>28</v>
      </c>
      <c r="D11393" s="48">
        <v>164.2</v>
      </c>
      <c r="E11393" s="47">
        <v>164.2</v>
      </c>
    </row>
    <row r="11394" spans="1:5" x14ac:dyDescent="0.25">
      <c r="A11394" s="36">
        <v>12329</v>
      </c>
      <c r="B11394" s="34" t="s">
        <v>8568</v>
      </c>
      <c r="C11394" s="23" t="s">
        <v>87</v>
      </c>
      <c r="D11394" s="48">
        <v>137.07</v>
      </c>
      <c r="E11394" s="47">
        <v>137.07</v>
      </c>
    </row>
    <row r="11395" spans="1:5" x14ac:dyDescent="0.25">
      <c r="A11395" s="36">
        <v>44396</v>
      </c>
      <c r="B11395" s="34" t="s">
        <v>8569</v>
      </c>
      <c r="C11395" s="23" t="s">
        <v>87</v>
      </c>
      <c r="D11395" s="48">
        <v>50.31</v>
      </c>
      <c r="E11395" s="47">
        <v>50.31</v>
      </c>
    </row>
    <row r="11396" spans="1:5" x14ac:dyDescent="0.25">
      <c r="A11396" s="36">
        <v>44327</v>
      </c>
      <c r="B11396" s="34" t="s">
        <v>8570</v>
      </c>
      <c r="C11396" s="23" t="s">
        <v>88</v>
      </c>
      <c r="D11396" s="48">
        <v>171.1</v>
      </c>
      <c r="E11396" s="47">
        <v>171.1</v>
      </c>
    </row>
    <row r="11397" spans="1:5" ht="22.5" x14ac:dyDescent="0.25">
      <c r="A11397" s="36">
        <v>37418</v>
      </c>
      <c r="B11397" s="34" t="s">
        <v>8571</v>
      </c>
      <c r="C11397" s="23" t="s">
        <v>28</v>
      </c>
      <c r="D11397" s="48"/>
      <c r="E11397" s="47"/>
    </row>
    <row r="11398" spans="1:5" ht="22.5" x14ac:dyDescent="0.25">
      <c r="A11398" s="36">
        <v>37419</v>
      </c>
      <c r="B11398" s="34" t="s">
        <v>8572</v>
      </c>
      <c r="C11398" s="23" t="s">
        <v>28</v>
      </c>
      <c r="D11398" s="48"/>
      <c r="E11398" s="47"/>
    </row>
    <row r="11399" spans="1:5" ht="22.5" x14ac:dyDescent="0.25">
      <c r="A11399" s="36">
        <v>1427</v>
      </c>
      <c r="B11399" s="34" t="s">
        <v>8573</v>
      </c>
      <c r="C11399" s="23" t="s">
        <v>28</v>
      </c>
      <c r="D11399" s="48"/>
      <c r="E11399" s="47"/>
    </row>
    <row r="11400" spans="1:5" ht="22.5" x14ac:dyDescent="0.25">
      <c r="A11400" s="36">
        <v>1402</v>
      </c>
      <c r="B11400" s="34" t="s">
        <v>8574</v>
      </c>
      <c r="C11400" s="23" t="s">
        <v>28</v>
      </c>
      <c r="D11400" s="48"/>
      <c r="E11400" s="47"/>
    </row>
    <row r="11401" spans="1:5" ht="22.5" x14ac:dyDescent="0.25">
      <c r="A11401" s="36">
        <v>1420</v>
      </c>
      <c r="B11401" s="34" t="s">
        <v>8575</v>
      </c>
      <c r="C11401" s="23" t="s">
        <v>28</v>
      </c>
      <c r="D11401" s="48"/>
      <c r="E11401" s="47"/>
    </row>
    <row r="11402" spans="1:5" ht="22.5" x14ac:dyDescent="0.25">
      <c r="A11402" s="36">
        <v>1419</v>
      </c>
      <c r="B11402" s="34" t="s">
        <v>8576</v>
      </c>
      <c r="C11402" s="23" t="s">
        <v>28</v>
      </c>
      <c r="D11402" s="48"/>
      <c r="E11402" s="47"/>
    </row>
    <row r="11403" spans="1:5" ht="22.5" x14ac:dyDescent="0.25">
      <c r="A11403" s="36">
        <v>1414</v>
      </c>
      <c r="B11403" s="34" t="s">
        <v>8577</v>
      </c>
      <c r="C11403" s="23" t="s">
        <v>28</v>
      </c>
      <c r="D11403" s="48"/>
      <c r="E11403" s="47"/>
    </row>
    <row r="11404" spans="1:5" ht="22.5" x14ac:dyDescent="0.25">
      <c r="A11404" s="36">
        <v>1413</v>
      </c>
      <c r="B11404" s="34" t="s">
        <v>8578</v>
      </c>
      <c r="C11404" s="23" t="s">
        <v>28</v>
      </c>
      <c r="D11404" s="48"/>
      <c r="E11404" s="47"/>
    </row>
    <row r="11405" spans="1:5" ht="22.5" x14ac:dyDescent="0.25">
      <c r="A11405" s="36">
        <v>1412</v>
      </c>
      <c r="B11405" s="34" t="s">
        <v>8579</v>
      </c>
      <c r="C11405" s="23" t="s">
        <v>28</v>
      </c>
      <c r="D11405" s="48"/>
      <c r="E11405" s="47"/>
    </row>
    <row r="11406" spans="1:5" ht="33.75" x14ac:dyDescent="0.25">
      <c r="A11406" s="36">
        <v>1406</v>
      </c>
      <c r="B11406" s="34" t="s">
        <v>8580</v>
      </c>
      <c r="C11406" s="23" t="s">
        <v>28</v>
      </c>
      <c r="D11406" s="48"/>
      <c r="E11406" s="47"/>
    </row>
    <row r="11407" spans="1:5" ht="22.5" x14ac:dyDescent="0.25">
      <c r="A11407" s="36">
        <v>45237</v>
      </c>
      <c r="B11407" s="34" t="s">
        <v>13038</v>
      </c>
      <c r="C11407" s="23" t="s">
        <v>28</v>
      </c>
      <c r="D11407" s="48">
        <v>18.23</v>
      </c>
      <c r="E11407" s="47">
        <v>18.23</v>
      </c>
    </row>
    <row r="11408" spans="1:5" ht="45" x14ac:dyDescent="0.25">
      <c r="A11408" s="36">
        <v>11281</v>
      </c>
      <c r="B11408" s="34" t="s">
        <v>8581</v>
      </c>
      <c r="C11408" s="23" t="s">
        <v>28</v>
      </c>
      <c r="D11408" s="48"/>
      <c r="E11408" s="47"/>
    </row>
    <row r="11409" spans="1:5" ht="45" x14ac:dyDescent="0.25">
      <c r="A11409" s="36">
        <v>1442</v>
      </c>
      <c r="B11409" s="34" t="s">
        <v>8582</v>
      </c>
      <c r="C11409" s="23" t="s">
        <v>28</v>
      </c>
      <c r="D11409" s="48"/>
      <c r="E11409" s="47"/>
    </row>
    <row r="11410" spans="1:5" ht="22.5" x14ac:dyDescent="0.25">
      <c r="A11410" s="36">
        <v>13458</v>
      </c>
      <c r="B11410" s="34" t="s">
        <v>8583</v>
      </c>
      <c r="C11410" s="23" t="s">
        <v>28</v>
      </c>
      <c r="D11410" s="48"/>
      <c r="E11410" s="47"/>
    </row>
    <row r="11411" spans="1:5" ht="22.5" x14ac:dyDescent="0.25">
      <c r="A11411" s="36">
        <v>11134</v>
      </c>
      <c r="B11411" s="34" t="s">
        <v>8584</v>
      </c>
      <c r="C11411" s="23" t="s">
        <v>19</v>
      </c>
      <c r="D11411" s="48">
        <v>58.8</v>
      </c>
      <c r="E11411" s="47">
        <v>58.8</v>
      </c>
    </row>
    <row r="11412" spans="1:5" ht="22.5" x14ac:dyDescent="0.25">
      <c r="A11412" s="36">
        <v>11135</v>
      </c>
      <c r="B11412" s="34" t="s">
        <v>8585</v>
      </c>
      <c r="C11412" s="23" t="s">
        <v>19</v>
      </c>
      <c r="D11412" s="48">
        <v>63.48</v>
      </c>
      <c r="E11412" s="47">
        <v>63.48</v>
      </c>
    </row>
    <row r="11413" spans="1:5" ht="22.5" x14ac:dyDescent="0.25">
      <c r="A11413" s="36">
        <v>11136</v>
      </c>
      <c r="B11413" s="34" t="s">
        <v>8586</v>
      </c>
      <c r="C11413" s="23" t="s">
        <v>19</v>
      </c>
      <c r="D11413" s="48">
        <v>72.69</v>
      </c>
      <c r="E11413" s="47">
        <v>72.69</v>
      </c>
    </row>
    <row r="11414" spans="1:5" ht="22.5" x14ac:dyDescent="0.25">
      <c r="A11414" s="36">
        <v>34743</v>
      </c>
      <c r="B11414" s="34" t="s">
        <v>8587</v>
      </c>
      <c r="C11414" s="23" t="s">
        <v>19</v>
      </c>
      <c r="D11414" s="48">
        <v>87.71</v>
      </c>
      <c r="E11414" s="47">
        <v>87.71</v>
      </c>
    </row>
    <row r="11415" spans="1:5" ht="22.5" x14ac:dyDescent="0.25">
      <c r="A11415" s="36">
        <v>11137</v>
      </c>
      <c r="B11415" s="34" t="s">
        <v>8588</v>
      </c>
      <c r="C11415" s="23" t="s">
        <v>19</v>
      </c>
      <c r="D11415" s="48">
        <v>99.62</v>
      </c>
      <c r="E11415" s="47">
        <v>99.62</v>
      </c>
    </row>
    <row r="11416" spans="1:5" ht="22.5" x14ac:dyDescent="0.25">
      <c r="A11416" s="36">
        <v>34745</v>
      </c>
      <c r="B11416" s="34" t="s">
        <v>8589</v>
      </c>
      <c r="C11416" s="23" t="s">
        <v>19</v>
      </c>
      <c r="D11416" s="48">
        <v>118.46</v>
      </c>
      <c r="E11416" s="47">
        <v>118.46</v>
      </c>
    </row>
    <row r="11417" spans="1:5" ht="22.5" x14ac:dyDescent="0.25">
      <c r="A11417" s="36">
        <v>34746</v>
      </c>
      <c r="B11417" s="34" t="s">
        <v>8590</v>
      </c>
      <c r="C11417" s="23" t="s">
        <v>19</v>
      </c>
      <c r="D11417" s="48">
        <v>32.299999999999997</v>
      </c>
      <c r="E11417" s="47">
        <v>32.299999999999997</v>
      </c>
    </row>
    <row r="11418" spans="1:5" ht="22.5" x14ac:dyDescent="0.25">
      <c r="A11418" s="36">
        <v>1360</v>
      </c>
      <c r="B11418" s="34" t="s">
        <v>8591</v>
      </c>
      <c r="C11418" s="23" t="s">
        <v>19</v>
      </c>
      <c r="D11418" s="48">
        <v>37.69</v>
      </c>
      <c r="E11418" s="47">
        <v>37.69</v>
      </c>
    </row>
    <row r="11419" spans="1:5" ht="22.5" x14ac:dyDescent="0.25">
      <c r="A11419" s="36">
        <v>45300</v>
      </c>
      <c r="B11419" s="34" t="s">
        <v>13519</v>
      </c>
      <c r="C11419" s="23" t="s">
        <v>28</v>
      </c>
      <c r="D11419" s="48"/>
      <c r="E11419" s="47"/>
    </row>
    <row r="11420" spans="1:5" ht="22.5" x14ac:dyDescent="0.25">
      <c r="A11420" s="36">
        <v>36526</v>
      </c>
      <c r="B11420" s="34" t="s">
        <v>8592</v>
      </c>
      <c r="C11420" s="23" t="s">
        <v>28</v>
      </c>
      <c r="D11420" s="48"/>
      <c r="E11420" s="47"/>
    </row>
    <row r="11421" spans="1:5" ht="22.5" x14ac:dyDescent="0.25">
      <c r="A11421" s="36">
        <v>36523</v>
      </c>
      <c r="B11421" s="34" t="s">
        <v>8593</v>
      </c>
      <c r="C11421" s="23" t="s">
        <v>28</v>
      </c>
      <c r="D11421" s="48"/>
      <c r="E11421" s="47"/>
    </row>
    <row r="11422" spans="1:5" ht="22.5" x14ac:dyDescent="0.25">
      <c r="A11422" s="36">
        <v>36522</v>
      </c>
      <c r="B11422" s="34" t="s">
        <v>8594</v>
      </c>
      <c r="C11422" s="23" t="s">
        <v>28</v>
      </c>
      <c r="D11422" s="48"/>
      <c r="E11422" s="47"/>
    </row>
    <row r="11423" spans="1:5" ht="22.5" x14ac:dyDescent="0.25">
      <c r="A11423" s="36">
        <v>36525</v>
      </c>
      <c r="B11423" s="34" t="s">
        <v>8595</v>
      </c>
      <c r="C11423" s="23" t="s">
        <v>28</v>
      </c>
      <c r="D11423" s="48"/>
      <c r="E11423" s="47"/>
    </row>
    <row r="11424" spans="1:5" ht="22.5" x14ac:dyDescent="0.25">
      <c r="A11424" s="36">
        <v>13803</v>
      </c>
      <c r="B11424" s="34" t="s">
        <v>8596</v>
      </c>
      <c r="C11424" s="23" t="s">
        <v>28</v>
      </c>
      <c r="D11424" s="48"/>
      <c r="E11424" s="47"/>
    </row>
    <row r="11425" spans="1:5" ht="22.5" x14ac:dyDescent="0.25">
      <c r="A11425" s="36">
        <v>34348</v>
      </c>
      <c r="B11425" s="34" t="s">
        <v>8597</v>
      </c>
      <c r="C11425" s="23" t="s">
        <v>25</v>
      </c>
      <c r="D11425" s="48">
        <v>17.41</v>
      </c>
      <c r="E11425" s="47">
        <v>17.41</v>
      </c>
    </row>
    <row r="11426" spans="1:5" ht="22.5" x14ac:dyDescent="0.25">
      <c r="A11426" s="36">
        <v>34347</v>
      </c>
      <c r="B11426" s="34" t="s">
        <v>8598</v>
      </c>
      <c r="C11426" s="23" t="s">
        <v>25</v>
      </c>
      <c r="D11426" s="48">
        <v>12.44</v>
      </c>
      <c r="E11426" s="47">
        <v>12.44</v>
      </c>
    </row>
    <row r="11427" spans="1:5" ht="33.75" x14ac:dyDescent="0.25">
      <c r="A11427" s="36">
        <v>11146</v>
      </c>
      <c r="B11427" s="34" t="s">
        <v>8599</v>
      </c>
      <c r="C11427" s="23" t="s">
        <v>29</v>
      </c>
      <c r="D11427" s="48">
        <v>585.13</v>
      </c>
      <c r="E11427" s="47">
        <v>585.13</v>
      </c>
    </row>
    <row r="11428" spans="1:5" ht="33.75" x14ac:dyDescent="0.25">
      <c r="A11428" s="36">
        <v>11147</v>
      </c>
      <c r="B11428" s="34" t="s">
        <v>8600</v>
      </c>
      <c r="C11428" s="23" t="s">
        <v>29</v>
      </c>
      <c r="D11428" s="48">
        <v>608.03</v>
      </c>
      <c r="E11428" s="47">
        <v>608.03</v>
      </c>
    </row>
    <row r="11429" spans="1:5" ht="33.75" x14ac:dyDescent="0.25">
      <c r="A11429" s="36">
        <v>34872</v>
      </c>
      <c r="B11429" s="34" t="s">
        <v>8601</v>
      </c>
      <c r="C11429" s="23" t="s">
        <v>29</v>
      </c>
      <c r="D11429" s="48">
        <v>614.85</v>
      </c>
      <c r="E11429" s="47">
        <v>614.85</v>
      </c>
    </row>
    <row r="11430" spans="1:5" ht="33.75" x14ac:dyDescent="0.25">
      <c r="A11430" s="36">
        <v>34491</v>
      </c>
      <c r="B11430" s="34" t="s">
        <v>8602</v>
      </c>
      <c r="C11430" s="23" t="s">
        <v>29</v>
      </c>
      <c r="D11430" s="48">
        <v>632.66999999999996</v>
      </c>
      <c r="E11430" s="47">
        <v>632.66999999999996</v>
      </c>
    </row>
    <row r="11431" spans="1:5" ht="33.75" x14ac:dyDescent="0.25">
      <c r="A11431" s="36">
        <v>34770</v>
      </c>
      <c r="B11431" s="34" t="s">
        <v>8603</v>
      </c>
      <c r="C11431" s="23" t="s">
        <v>33</v>
      </c>
      <c r="D11431" s="48">
        <v>833.75</v>
      </c>
      <c r="E11431" s="47">
        <v>833.75</v>
      </c>
    </row>
    <row r="11432" spans="1:5" ht="33.75" x14ac:dyDescent="0.25">
      <c r="A11432" s="36">
        <v>1518</v>
      </c>
      <c r="B11432" s="34" t="s">
        <v>8604</v>
      </c>
      <c r="C11432" s="23" t="s">
        <v>33</v>
      </c>
      <c r="D11432" s="48">
        <v>850</v>
      </c>
      <c r="E11432" s="47">
        <v>850</v>
      </c>
    </row>
    <row r="11433" spans="1:5" ht="33.75" x14ac:dyDescent="0.25">
      <c r="A11433" s="36">
        <v>41965</v>
      </c>
      <c r="B11433" s="34" t="s">
        <v>8605</v>
      </c>
      <c r="C11433" s="23" t="s">
        <v>33</v>
      </c>
      <c r="D11433" s="48">
        <v>745.31</v>
      </c>
      <c r="E11433" s="47">
        <v>745.31</v>
      </c>
    </row>
    <row r="11434" spans="1:5" ht="33.75" x14ac:dyDescent="0.25">
      <c r="A11434" s="36">
        <v>1524</v>
      </c>
      <c r="B11434" s="34" t="s">
        <v>8606</v>
      </c>
      <c r="C11434" s="23" t="s">
        <v>29</v>
      </c>
      <c r="D11434" s="48">
        <v>561.39</v>
      </c>
      <c r="E11434" s="47">
        <v>561.39</v>
      </c>
    </row>
    <row r="11435" spans="1:5" ht="33.75" x14ac:dyDescent="0.25">
      <c r="A11435" s="36">
        <v>34492</v>
      </c>
      <c r="B11435" s="34" t="s">
        <v>8607</v>
      </c>
      <c r="C11435" s="23" t="s">
        <v>29</v>
      </c>
      <c r="D11435" s="48">
        <v>520</v>
      </c>
      <c r="E11435" s="47">
        <v>520</v>
      </c>
    </row>
    <row r="11436" spans="1:5" ht="33.75" x14ac:dyDescent="0.25">
      <c r="A11436" s="36">
        <v>38404</v>
      </c>
      <c r="B11436" s="34" t="s">
        <v>8608</v>
      </c>
      <c r="C11436" s="23" t="s">
        <v>29</v>
      </c>
      <c r="D11436" s="48">
        <v>538.62</v>
      </c>
      <c r="E11436" s="47">
        <v>538.62</v>
      </c>
    </row>
    <row r="11437" spans="1:5" ht="33.75" x14ac:dyDescent="0.25">
      <c r="A11437" s="36">
        <v>39849</v>
      </c>
      <c r="B11437" s="34" t="s">
        <v>8609</v>
      </c>
      <c r="C11437" s="23" t="s">
        <v>29</v>
      </c>
      <c r="D11437" s="48">
        <v>617.26</v>
      </c>
      <c r="E11437" s="47">
        <v>617.26</v>
      </c>
    </row>
    <row r="11438" spans="1:5" ht="33.75" x14ac:dyDescent="0.25">
      <c r="A11438" s="36">
        <v>38464</v>
      </c>
      <c r="B11438" s="34" t="s">
        <v>8610</v>
      </c>
      <c r="C11438" s="23" t="s">
        <v>29</v>
      </c>
      <c r="D11438" s="48">
        <v>626.22</v>
      </c>
      <c r="E11438" s="47">
        <v>626.22</v>
      </c>
    </row>
    <row r="11439" spans="1:5" ht="33.75" x14ac:dyDescent="0.25">
      <c r="A11439" s="36">
        <v>1527</v>
      </c>
      <c r="B11439" s="34" t="s">
        <v>8611</v>
      </c>
      <c r="C11439" s="23" t="s">
        <v>29</v>
      </c>
      <c r="D11439" s="48">
        <v>579.21</v>
      </c>
      <c r="E11439" s="47">
        <v>579.21</v>
      </c>
    </row>
    <row r="11440" spans="1:5" ht="33.75" x14ac:dyDescent="0.25">
      <c r="A11440" s="36">
        <v>34493</v>
      </c>
      <c r="B11440" s="34" t="s">
        <v>8612</v>
      </c>
      <c r="C11440" s="23" t="s">
        <v>29</v>
      </c>
      <c r="D11440" s="48">
        <v>534.65</v>
      </c>
      <c r="E11440" s="47">
        <v>534.65</v>
      </c>
    </row>
    <row r="11441" spans="1:5" ht="33.75" x14ac:dyDescent="0.25">
      <c r="A11441" s="36">
        <v>38405</v>
      </c>
      <c r="B11441" s="34" t="s">
        <v>8613</v>
      </c>
      <c r="C11441" s="23" t="s">
        <v>29</v>
      </c>
      <c r="D11441" s="48">
        <v>555.23</v>
      </c>
      <c r="E11441" s="47">
        <v>555.23</v>
      </c>
    </row>
    <row r="11442" spans="1:5" ht="33.75" x14ac:dyDescent="0.25">
      <c r="A11442" s="36">
        <v>38408</v>
      </c>
      <c r="B11442" s="34" t="s">
        <v>8614</v>
      </c>
      <c r="C11442" s="23" t="s">
        <v>29</v>
      </c>
      <c r="D11442" s="48">
        <v>614.58000000000004</v>
      </c>
      <c r="E11442" s="47">
        <v>614.58000000000004</v>
      </c>
    </row>
    <row r="11443" spans="1:5" ht="33.75" x14ac:dyDescent="0.25">
      <c r="A11443" s="36">
        <v>1525</v>
      </c>
      <c r="B11443" s="34" t="s">
        <v>8615</v>
      </c>
      <c r="C11443" s="23" t="s">
        <v>29</v>
      </c>
      <c r="D11443" s="48">
        <v>597.03</v>
      </c>
      <c r="E11443" s="47">
        <v>597.03</v>
      </c>
    </row>
    <row r="11444" spans="1:5" ht="33.75" x14ac:dyDescent="0.25">
      <c r="A11444" s="36">
        <v>34494</v>
      </c>
      <c r="B11444" s="34" t="s">
        <v>8616</v>
      </c>
      <c r="C11444" s="23" t="s">
        <v>29</v>
      </c>
      <c r="D11444" s="48">
        <v>552.48</v>
      </c>
      <c r="E11444" s="47">
        <v>552.48</v>
      </c>
    </row>
    <row r="11445" spans="1:5" ht="33.75" x14ac:dyDescent="0.25">
      <c r="A11445" s="36">
        <v>38406</v>
      </c>
      <c r="B11445" s="34" t="s">
        <v>8617</v>
      </c>
      <c r="C11445" s="23" t="s">
        <v>29</v>
      </c>
      <c r="D11445" s="48">
        <v>586.28</v>
      </c>
      <c r="E11445" s="47">
        <v>586.28</v>
      </c>
    </row>
    <row r="11446" spans="1:5" ht="33.75" x14ac:dyDescent="0.25">
      <c r="A11446" s="36">
        <v>38409</v>
      </c>
      <c r="B11446" s="34" t="s">
        <v>8618</v>
      </c>
      <c r="C11446" s="23" t="s">
        <v>29</v>
      </c>
      <c r="D11446" s="48">
        <v>618.77</v>
      </c>
      <c r="E11446" s="47">
        <v>618.77</v>
      </c>
    </row>
    <row r="11447" spans="1:5" ht="33.75" x14ac:dyDescent="0.25">
      <c r="A11447" s="36">
        <v>43360</v>
      </c>
      <c r="B11447" s="34" t="s">
        <v>8619</v>
      </c>
      <c r="C11447" s="23" t="s">
        <v>29</v>
      </c>
      <c r="D11447" s="48">
        <v>645.20000000000005</v>
      </c>
      <c r="E11447" s="47">
        <v>645.20000000000005</v>
      </c>
    </row>
    <row r="11448" spans="1:5" ht="33.75" x14ac:dyDescent="0.25">
      <c r="A11448" s="36">
        <v>11145</v>
      </c>
      <c r="B11448" s="34" t="s">
        <v>8620</v>
      </c>
      <c r="C11448" s="23" t="s">
        <v>29</v>
      </c>
      <c r="D11448" s="48">
        <v>614.85</v>
      </c>
      <c r="E11448" s="47">
        <v>614.85</v>
      </c>
    </row>
    <row r="11449" spans="1:5" ht="33.75" x14ac:dyDescent="0.25">
      <c r="A11449" s="36">
        <v>34495</v>
      </c>
      <c r="B11449" s="34" t="s">
        <v>8621</v>
      </c>
      <c r="C11449" s="23" t="s">
        <v>29</v>
      </c>
      <c r="D11449" s="48">
        <v>570.29999999999995</v>
      </c>
      <c r="E11449" s="47">
        <v>570.29999999999995</v>
      </c>
    </row>
    <row r="11450" spans="1:5" ht="33.75" x14ac:dyDescent="0.25">
      <c r="A11450" s="36">
        <v>34479</v>
      </c>
      <c r="B11450" s="34" t="s">
        <v>8622</v>
      </c>
      <c r="C11450" s="23" t="s">
        <v>29</v>
      </c>
      <c r="D11450" s="48">
        <v>632.66999999999996</v>
      </c>
      <c r="E11450" s="47">
        <v>632.66999999999996</v>
      </c>
    </row>
    <row r="11451" spans="1:5" ht="33.75" x14ac:dyDescent="0.25">
      <c r="A11451" s="36">
        <v>34496</v>
      </c>
      <c r="B11451" s="34" t="s">
        <v>8623</v>
      </c>
      <c r="C11451" s="23" t="s">
        <v>29</v>
      </c>
      <c r="D11451" s="48">
        <v>594.91999999999996</v>
      </c>
      <c r="E11451" s="47">
        <v>594.91999999999996</v>
      </c>
    </row>
    <row r="11452" spans="1:5" ht="33.75" x14ac:dyDescent="0.25">
      <c r="A11452" s="36">
        <v>34481</v>
      </c>
      <c r="B11452" s="34" t="s">
        <v>8624</v>
      </c>
      <c r="C11452" s="23" t="s">
        <v>29</v>
      </c>
      <c r="D11452" s="48">
        <v>661.07</v>
      </c>
      <c r="E11452" s="47">
        <v>661.07</v>
      </c>
    </row>
    <row r="11453" spans="1:5" ht="33.75" x14ac:dyDescent="0.25">
      <c r="A11453" s="36">
        <v>34483</v>
      </c>
      <c r="B11453" s="34" t="s">
        <v>8625</v>
      </c>
      <c r="C11453" s="23" t="s">
        <v>29</v>
      </c>
      <c r="D11453" s="48">
        <v>706.3</v>
      </c>
      <c r="E11453" s="47">
        <v>706.3</v>
      </c>
    </row>
    <row r="11454" spans="1:5" ht="33.75" x14ac:dyDescent="0.25">
      <c r="A11454" s="36">
        <v>34485</v>
      </c>
      <c r="B11454" s="34" t="s">
        <v>8626</v>
      </c>
      <c r="C11454" s="23" t="s">
        <v>29</v>
      </c>
      <c r="D11454" s="48">
        <v>755.31</v>
      </c>
      <c r="E11454" s="47">
        <v>755.31</v>
      </c>
    </row>
    <row r="11455" spans="1:5" ht="33.75" x14ac:dyDescent="0.25">
      <c r="A11455" s="36">
        <v>14041</v>
      </c>
      <c r="B11455" s="34" t="s">
        <v>8627</v>
      </c>
      <c r="C11455" s="23" t="s">
        <v>29</v>
      </c>
      <c r="D11455" s="48">
        <v>490.99</v>
      </c>
      <c r="E11455" s="47">
        <v>490.99</v>
      </c>
    </row>
    <row r="11456" spans="1:5" ht="33.75" x14ac:dyDescent="0.25">
      <c r="A11456" s="36">
        <v>1523</v>
      </c>
      <c r="B11456" s="34" t="s">
        <v>8628</v>
      </c>
      <c r="C11456" s="23" t="s">
        <v>29</v>
      </c>
      <c r="D11456" s="48">
        <v>499.01</v>
      </c>
      <c r="E11456" s="47">
        <v>499.01</v>
      </c>
    </row>
    <row r="11457" spans="1:5" ht="22.5" x14ac:dyDescent="0.25">
      <c r="A11457" s="36">
        <v>14054</v>
      </c>
      <c r="B11457" s="34" t="s">
        <v>8629</v>
      </c>
      <c r="C11457" s="23" t="s">
        <v>28</v>
      </c>
      <c r="D11457" s="48">
        <v>17.98</v>
      </c>
      <c r="E11457" s="47">
        <v>17.98</v>
      </c>
    </row>
    <row r="11458" spans="1:5" ht="22.5" x14ac:dyDescent="0.25">
      <c r="A11458" s="36">
        <v>14052</v>
      </c>
      <c r="B11458" s="34" t="s">
        <v>8630</v>
      </c>
      <c r="C11458" s="23" t="s">
        <v>28</v>
      </c>
      <c r="D11458" s="48">
        <v>13.83</v>
      </c>
      <c r="E11458" s="47">
        <v>13.83</v>
      </c>
    </row>
    <row r="11459" spans="1:5" ht="22.5" x14ac:dyDescent="0.25">
      <c r="A11459" s="36">
        <v>14053</v>
      </c>
      <c r="B11459" s="34" t="s">
        <v>8631</v>
      </c>
      <c r="C11459" s="23" t="s">
        <v>28</v>
      </c>
      <c r="D11459" s="48">
        <v>14.04</v>
      </c>
      <c r="E11459" s="47">
        <v>14.04</v>
      </c>
    </row>
    <row r="11460" spans="1:5" ht="22.5" x14ac:dyDescent="0.25">
      <c r="A11460" s="36">
        <v>2560</v>
      </c>
      <c r="B11460" s="34" t="s">
        <v>8632</v>
      </c>
      <c r="C11460" s="23" t="s">
        <v>28</v>
      </c>
      <c r="D11460" s="48">
        <v>18.61</v>
      </c>
      <c r="E11460" s="47">
        <v>18.61</v>
      </c>
    </row>
    <row r="11461" spans="1:5" ht="22.5" x14ac:dyDescent="0.25">
      <c r="A11461" s="36">
        <v>2558</v>
      </c>
      <c r="B11461" s="34" t="s">
        <v>8633</v>
      </c>
      <c r="C11461" s="23" t="s">
        <v>28</v>
      </c>
      <c r="D11461" s="48">
        <v>10.57</v>
      </c>
      <c r="E11461" s="47">
        <v>10.57</v>
      </c>
    </row>
    <row r="11462" spans="1:5" ht="22.5" x14ac:dyDescent="0.25">
      <c r="A11462" s="36">
        <v>2559</v>
      </c>
      <c r="B11462" s="34" t="s">
        <v>8634</v>
      </c>
      <c r="C11462" s="23" t="s">
        <v>28</v>
      </c>
      <c r="D11462" s="48">
        <v>14.88</v>
      </c>
      <c r="E11462" s="47">
        <v>14.88</v>
      </c>
    </row>
    <row r="11463" spans="1:5" ht="22.5" x14ac:dyDescent="0.25">
      <c r="A11463" s="36">
        <v>2592</v>
      </c>
      <c r="B11463" s="34" t="s">
        <v>8635</v>
      </c>
      <c r="C11463" s="23" t="s">
        <v>28</v>
      </c>
      <c r="D11463" s="48">
        <v>246.67</v>
      </c>
      <c r="E11463" s="47">
        <v>246.67</v>
      </c>
    </row>
    <row r="11464" spans="1:5" ht="22.5" x14ac:dyDescent="0.25">
      <c r="A11464" s="36">
        <v>2589</v>
      </c>
      <c r="B11464" s="34" t="s">
        <v>8636</v>
      </c>
      <c r="C11464" s="23" t="s">
        <v>28</v>
      </c>
      <c r="D11464" s="48">
        <v>32.99</v>
      </c>
      <c r="E11464" s="47">
        <v>32.99</v>
      </c>
    </row>
    <row r="11465" spans="1:5" ht="22.5" x14ac:dyDescent="0.25">
      <c r="A11465" s="36">
        <v>2566</v>
      </c>
      <c r="B11465" s="34" t="s">
        <v>8637</v>
      </c>
      <c r="C11465" s="23" t="s">
        <v>28</v>
      </c>
      <c r="D11465" s="48">
        <v>24.82</v>
      </c>
      <c r="E11465" s="47">
        <v>24.82</v>
      </c>
    </row>
    <row r="11466" spans="1:5" ht="22.5" x14ac:dyDescent="0.25">
      <c r="A11466" s="36">
        <v>2590</v>
      </c>
      <c r="B11466" s="34" t="s">
        <v>8638</v>
      </c>
      <c r="C11466" s="23" t="s">
        <v>28</v>
      </c>
      <c r="D11466" s="48">
        <v>20.25</v>
      </c>
      <c r="E11466" s="47">
        <v>20.25</v>
      </c>
    </row>
    <row r="11467" spans="1:5" ht="22.5" x14ac:dyDescent="0.25">
      <c r="A11467" s="36">
        <v>2591</v>
      </c>
      <c r="B11467" s="34" t="s">
        <v>8639</v>
      </c>
      <c r="C11467" s="23" t="s">
        <v>28</v>
      </c>
      <c r="D11467" s="48">
        <v>12.03</v>
      </c>
      <c r="E11467" s="47">
        <v>12.03</v>
      </c>
    </row>
    <row r="11468" spans="1:5" ht="22.5" x14ac:dyDescent="0.25">
      <c r="A11468" s="36">
        <v>2567</v>
      </c>
      <c r="B11468" s="34" t="s">
        <v>8640</v>
      </c>
      <c r="C11468" s="23" t="s">
        <v>28</v>
      </c>
      <c r="D11468" s="48">
        <v>48.4</v>
      </c>
      <c r="E11468" s="47">
        <v>48.4</v>
      </c>
    </row>
    <row r="11469" spans="1:5" ht="22.5" x14ac:dyDescent="0.25">
      <c r="A11469" s="36">
        <v>2568</v>
      </c>
      <c r="B11469" s="34" t="s">
        <v>8641</v>
      </c>
      <c r="C11469" s="23" t="s">
        <v>28</v>
      </c>
      <c r="D11469" s="48">
        <v>134.4</v>
      </c>
      <c r="E11469" s="47">
        <v>134.4</v>
      </c>
    </row>
    <row r="11470" spans="1:5" ht="22.5" x14ac:dyDescent="0.25">
      <c r="A11470" s="36">
        <v>2565</v>
      </c>
      <c r="B11470" s="34" t="s">
        <v>8642</v>
      </c>
      <c r="C11470" s="23" t="s">
        <v>28</v>
      </c>
      <c r="D11470" s="48">
        <v>12.05</v>
      </c>
      <c r="E11470" s="47">
        <v>12.05</v>
      </c>
    </row>
    <row r="11471" spans="1:5" ht="22.5" x14ac:dyDescent="0.25">
      <c r="A11471" s="36">
        <v>2594</v>
      </c>
      <c r="B11471" s="34" t="s">
        <v>8643</v>
      </c>
      <c r="C11471" s="23" t="s">
        <v>28</v>
      </c>
      <c r="D11471" s="48">
        <v>223.9</v>
      </c>
      <c r="E11471" s="47">
        <v>223.9</v>
      </c>
    </row>
    <row r="11472" spans="1:5" ht="22.5" x14ac:dyDescent="0.25">
      <c r="A11472" s="36">
        <v>2587</v>
      </c>
      <c r="B11472" s="34" t="s">
        <v>8644</v>
      </c>
      <c r="C11472" s="23" t="s">
        <v>28</v>
      </c>
      <c r="D11472" s="48">
        <v>38.159999999999997</v>
      </c>
      <c r="E11472" s="47">
        <v>38.159999999999997</v>
      </c>
    </row>
    <row r="11473" spans="1:5" ht="22.5" x14ac:dyDescent="0.25">
      <c r="A11473" s="36">
        <v>2588</v>
      </c>
      <c r="B11473" s="34" t="s">
        <v>8645</v>
      </c>
      <c r="C11473" s="23" t="s">
        <v>28</v>
      </c>
      <c r="D11473" s="48">
        <v>30.31</v>
      </c>
      <c r="E11473" s="47">
        <v>30.31</v>
      </c>
    </row>
    <row r="11474" spans="1:5" ht="22.5" x14ac:dyDescent="0.25">
      <c r="A11474" s="36">
        <v>2570</v>
      </c>
      <c r="B11474" s="34" t="s">
        <v>8646</v>
      </c>
      <c r="C11474" s="23" t="s">
        <v>28</v>
      </c>
      <c r="D11474" s="48">
        <v>19.579999999999998</v>
      </c>
      <c r="E11474" s="47">
        <v>19.579999999999998</v>
      </c>
    </row>
    <row r="11475" spans="1:5" ht="22.5" x14ac:dyDescent="0.25">
      <c r="A11475" s="36">
        <v>2569</v>
      </c>
      <c r="B11475" s="34" t="s">
        <v>8647</v>
      </c>
      <c r="C11475" s="23" t="s">
        <v>28</v>
      </c>
      <c r="D11475" s="48">
        <v>11.68</v>
      </c>
      <c r="E11475" s="47">
        <v>11.68</v>
      </c>
    </row>
    <row r="11476" spans="1:5" ht="22.5" x14ac:dyDescent="0.25">
      <c r="A11476" s="36">
        <v>2571</v>
      </c>
      <c r="B11476" s="34" t="s">
        <v>8648</v>
      </c>
      <c r="C11476" s="23" t="s">
        <v>28</v>
      </c>
      <c r="D11476" s="48">
        <v>58.11</v>
      </c>
      <c r="E11476" s="47">
        <v>58.11</v>
      </c>
    </row>
    <row r="11477" spans="1:5" ht="22.5" x14ac:dyDescent="0.25">
      <c r="A11477" s="36">
        <v>2572</v>
      </c>
      <c r="B11477" s="34" t="s">
        <v>8649</v>
      </c>
      <c r="C11477" s="23" t="s">
        <v>28</v>
      </c>
      <c r="D11477" s="48">
        <v>171.87</v>
      </c>
      <c r="E11477" s="47">
        <v>171.87</v>
      </c>
    </row>
    <row r="11478" spans="1:5" ht="22.5" x14ac:dyDescent="0.25">
      <c r="A11478" s="36">
        <v>2593</v>
      </c>
      <c r="B11478" s="34" t="s">
        <v>8650</v>
      </c>
      <c r="C11478" s="23" t="s">
        <v>28</v>
      </c>
      <c r="D11478" s="48">
        <v>12.45</v>
      </c>
      <c r="E11478" s="47">
        <v>12.45</v>
      </c>
    </row>
    <row r="11479" spans="1:5" ht="22.5" x14ac:dyDescent="0.25">
      <c r="A11479" s="36">
        <v>2595</v>
      </c>
      <c r="B11479" s="34" t="s">
        <v>8651</v>
      </c>
      <c r="C11479" s="23" t="s">
        <v>28</v>
      </c>
      <c r="D11479" s="48">
        <v>268.14999999999998</v>
      </c>
      <c r="E11479" s="47">
        <v>268.14999999999998</v>
      </c>
    </row>
    <row r="11480" spans="1:5" ht="22.5" x14ac:dyDescent="0.25">
      <c r="A11480" s="36">
        <v>2576</v>
      </c>
      <c r="B11480" s="34" t="s">
        <v>8652</v>
      </c>
      <c r="C11480" s="23" t="s">
        <v>28</v>
      </c>
      <c r="D11480" s="48">
        <v>45.71</v>
      </c>
      <c r="E11480" s="47">
        <v>45.71</v>
      </c>
    </row>
    <row r="11481" spans="1:5" ht="22.5" x14ac:dyDescent="0.25">
      <c r="A11481" s="36">
        <v>2575</v>
      </c>
      <c r="B11481" s="34" t="s">
        <v>8653</v>
      </c>
      <c r="C11481" s="23" t="s">
        <v>28</v>
      </c>
      <c r="D11481" s="48">
        <v>34.36</v>
      </c>
      <c r="E11481" s="47">
        <v>34.36</v>
      </c>
    </row>
    <row r="11482" spans="1:5" ht="22.5" x14ac:dyDescent="0.25">
      <c r="A11482" s="36">
        <v>2586</v>
      </c>
      <c r="B11482" s="34" t="s">
        <v>8654</v>
      </c>
      <c r="C11482" s="23" t="s">
        <v>28</v>
      </c>
      <c r="D11482" s="48">
        <v>23.13</v>
      </c>
      <c r="E11482" s="47">
        <v>23.13</v>
      </c>
    </row>
    <row r="11483" spans="1:5" ht="22.5" x14ac:dyDescent="0.25">
      <c r="A11483" s="36">
        <v>2573</v>
      </c>
      <c r="B11483" s="34" t="s">
        <v>8655</v>
      </c>
      <c r="C11483" s="23" t="s">
        <v>28</v>
      </c>
      <c r="D11483" s="48">
        <v>14.27</v>
      </c>
      <c r="E11483" s="47">
        <v>14.27</v>
      </c>
    </row>
    <row r="11484" spans="1:5" ht="22.5" x14ac:dyDescent="0.25">
      <c r="A11484" s="36">
        <v>2577</v>
      </c>
      <c r="B11484" s="34" t="s">
        <v>8656</v>
      </c>
      <c r="C11484" s="23" t="s">
        <v>28</v>
      </c>
      <c r="D11484" s="48">
        <v>61.94</v>
      </c>
      <c r="E11484" s="47">
        <v>61.94</v>
      </c>
    </row>
    <row r="11485" spans="1:5" ht="22.5" x14ac:dyDescent="0.25">
      <c r="A11485" s="36">
        <v>2578</v>
      </c>
      <c r="B11485" s="34" t="s">
        <v>8657</v>
      </c>
      <c r="C11485" s="23" t="s">
        <v>28</v>
      </c>
      <c r="D11485" s="48">
        <v>193.38</v>
      </c>
      <c r="E11485" s="47">
        <v>193.38</v>
      </c>
    </row>
    <row r="11486" spans="1:5" ht="22.5" x14ac:dyDescent="0.25">
      <c r="A11486" s="36">
        <v>2574</v>
      </c>
      <c r="B11486" s="34" t="s">
        <v>8658</v>
      </c>
      <c r="C11486" s="23" t="s">
        <v>28</v>
      </c>
      <c r="D11486" s="48">
        <v>14.36</v>
      </c>
      <c r="E11486" s="47">
        <v>14.36</v>
      </c>
    </row>
    <row r="11487" spans="1:5" ht="22.5" x14ac:dyDescent="0.25">
      <c r="A11487" s="36">
        <v>2585</v>
      </c>
      <c r="B11487" s="34" t="s">
        <v>8659</v>
      </c>
      <c r="C11487" s="23" t="s">
        <v>28</v>
      </c>
      <c r="D11487" s="48">
        <v>265.37</v>
      </c>
      <c r="E11487" s="47">
        <v>265.37</v>
      </c>
    </row>
    <row r="11488" spans="1:5" ht="22.5" x14ac:dyDescent="0.25">
      <c r="A11488" s="36">
        <v>12008</v>
      </c>
      <c r="B11488" s="34" t="s">
        <v>8660</v>
      </c>
      <c r="C11488" s="23" t="s">
        <v>28</v>
      </c>
      <c r="D11488" s="48">
        <v>142.38</v>
      </c>
      <c r="E11488" s="47">
        <v>142.38</v>
      </c>
    </row>
    <row r="11489" spans="1:5" ht="22.5" x14ac:dyDescent="0.25">
      <c r="A11489" s="36">
        <v>2582</v>
      </c>
      <c r="B11489" s="34" t="s">
        <v>8661</v>
      </c>
      <c r="C11489" s="23" t="s">
        <v>28</v>
      </c>
      <c r="D11489" s="48">
        <v>42.4</v>
      </c>
      <c r="E11489" s="47">
        <v>42.4</v>
      </c>
    </row>
    <row r="11490" spans="1:5" ht="22.5" x14ac:dyDescent="0.25">
      <c r="A11490" s="36">
        <v>2597</v>
      </c>
      <c r="B11490" s="34" t="s">
        <v>8662</v>
      </c>
      <c r="C11490" s="23" t="s">
        <v>28</v>
      </c>
      <c r="D11490" s="48">
        <v>36.340000000000003</v>
      </c>
      <c r="E11490" s="47">
        <v>36.340000000000003</v>
      </c>
    </row>
    <row r="11491" spans="1:5" ht="22.5" x14ac:dyDescent="0.25">
      <c r="A11491" s="36">
        <v>2581</v>
      </c>
      <c r="B11491" s="34" t="s">
        <v>8663</v>
      </c>
      <c r="C11491" s="23" t="s">
        <v>28</v>
      </c>
      <c r="D11491" s="48">
        <v>22.14</v>
      </c>
      <c r="E11491" s="47">
        <v>22.14</v>
      </c>
    </row>
    <row r="11492" spans="1:5" ht="22.5" x14ac:dyDescent="0.25">
      <c r="A11492" s="36">
        <v>2579</v>
      </c>
      <c r="B11492" s="34" t="s">
        <v>8664</v>
      </c>
      <c r="C11492" s="23" t="s">
        <v>28</v>
      </c>
      <c r="D11492" s="48">
        <v>17.3</v>
      </c>
      <c r="E11492" s="47">
        <v>17.3</v>
      </c>
    </row>
    <row r="11493" spans="1:5" ht="22.5" x14ac:dyDescent="0.25">
      <c r="A11493" s="36">
        <v>2596</v>
      </c>
      <c r="B11493" s="34" t="s">
        <v>8665</v>
      </c>
      <c r="C11493" s="23" t="s">
        <v>28</v>
      </c>
      <c r="D11493" s="48">
        <v>65.47</v>
      </c>
      <c r="E11493" s="47">
        <v>65.47</v>
      </c>
    </row>
    <row r="11494" spans="1:5" ht="22.5" x14ac:dyDescent="0.25">
      <c r="A11494" s="36">
        <v>2583</v>
      </c>
      <c r="B11494" s="34" t="s">
        <v>8666</v>
      </c>
      <c r="C11494" s="23" t="s">
        <v>28</v>
      </c>
      <c r="D11494" s="48">
        <v>159.24</v>
      </c>
      <c r="E11494" s="47">
        <v>159.24</v>
      </c>
    </row>
    <row r="11495" spans="1:5" ht="22.5" x14ac:dyDescent="0.25">
      <c r="A11495" s="36">
        <v>2580</v>
      </c>
      <c r="B11495" s="34" t="s">
        <v>8667</v>
      </c>
      <c r="C11495" s="23" t="s">
        <v>28</v>
      </c>
      <c r="D11495" s="48">
        <v>18.96</v>
      </c>
      <c r="E11495" s="47">
        <v>18.96</v>
      </c>
    </row>
    <row r="11496" spans="1:5" ht="22.5" x14ac:dyDescent="0.25">
      <c r="A11496" s="36">
        <v>2584</v>
      </c>
      <c r="B11496" s="34" t="s">
        <v>8668</v>
      </c>
      <c r="C11496" s="23" t="s">
        <v>28</v>
      </c>
      <c r="D11496" s="48">
        <v>265.10000000000002</v>
      </c>
      <c r="E11496" s="47">
        <v>265.10000000000002</v>
      </c>
    </row>
    <row r="11497" spans="1:5" x14ac:dyDescent="0.25">
      <c r="A11497" s="36">
        <v>39329</v>
      </c>
      <c r="B11497" s="34" t="s">
        <v>8669</v>
      </c>
      <c r="C11497" s="23" t="s">
        <v>28</v>
      </c>
      <c r="D11497" s="48">
        <v>14.41</v>
      </c>
      <c r="E11497" s="47">
        <v>14.41</v>
      </c>
    </row>
    <row r="11498" spans="1:5" x14ac:dyDescent="0.25">
      <c r="A11498" s="36">
        <v>12010</v>
      </c>
      <c r="B11498" s="34" t="s">
        <v>8670</v>
      </c>
      <c r="C11498" s="23" t="s">
        <v>28</v>
      </c>
      <c r="D11498" s="48">
        <v>13.78</v>
      </c>
      <c r="E11498" s="47">
        <v>13.78</v>
      </c>
    </row>
    <row r="11499" spans="1:5" x14ac:dyDescent="0.25">
      <c r="A11499" s="36">
        <v>39332</v>
      </c>
      <c r="B11499" s="34" t="s">
        <v>8671</v>
      </c>
      <c r="C11499" s="23" t="s">
        <v>28</v>
      </c>
      <c r="D11499" s="48">
        <v>16.940000000000001</v>
      </c>
      <c r="E11499" s="47">
        <v>16.940000000000001</v>
      </c>
    </row>
    <row r="11500" spans="1:5" x14ac:dyDescent="0.25">
      <c r="A11500" s="36">
        <v>39330</v>
      </c>
      <c r="B11500" s="34" t="s">
        <v>8672</v>
      </c>
      <c r="C11500" s="23" t="s">
        <v>28</v>
      </c>
      <c r="D11500" s="48">
        <v>15.16</v>
      </c>
      <c r="E11500" s="47">
        <v>15.16</v>
      </c>
    </row>
    <row r="11501" spans="1:5" x14ac:dyDescent="0.25">
      <c r="A11501" s="36">
        <v>39331</v>
      </c>
      <c r="B11501" s="34" t="s">
        <v>8673</v>
      </c>
      <c r="C11501" s="23" t="s">
        <v>28</v>
      </c>
      <c r="D11501" s="48">
        <v>13.48</v>
      </c>
      <c r="E11501" s="47">
        <v>13.48</v>
      </c>
    </row>
    <row r="11502" spans="1:5" x14ac:dyDescent="0.25">
      <c r="A11502" s="36">
        <v>39335</v>
      </c>
      <c r="B11502" s="34" t="s">
        <v>8674</v>
      </c>
      <c r="C11502" s="23" t="s">
        <v>28</v>
      </c>
      <c r="D11502" s="48">
        <v>15.21</v>
      </c>
      <c r="E11502" s="47">
        <v>15.21</v>
      </c>
    </row>
    <row r="11503" spans="1:5" x14ac:dyDescent="0.25">
      <c r="A11503" s="36">
        <v>39333</v>
      </c>
      <c r="B11503" s="34" t="s">
        <v>8675</v>
      </c>
      <c r="C11503" s="23" t="s">
        <v>28</v>
      </c>
      <c r="D11503" s="48">
        <v>13.15</v>
      </c>
      <c r="E11503" s="47">
        <v>13.15</v>
      </c>
    </row>
    <row r="11504" spans="1:5" x14ac:dyDescent="0.25">
      <c r="A11504" s="36">
        <v>39334</v>
      </c>
      <c r="B11504" s="34" t="s">
        <v>8676</v>
      </c>
      <c r="C11504" s="23" t="s">
        <v>28</v>
      </c>
      <c r="D11504" s="48">
        <v>12.09</v>
      </c>
      <c r="E11504" s="47">
        <v>12.09</v>
      </c>
    </row>
    <row r="11505" spans="1:5" x14ac:dyDescent="0.25">
      <c r="A11505" s="36">
        <v>12015</v>
      </c>
      <c r="B11505" s="34" t="s">
        <v>8677</v>
      </c>
      <c r="C11505" s="23" t="s">
        <v>28</v>
      </c>
      <c r="D11505" s="48">
        <v>17.670000000000002</v>
      </c>
      <c r="E11505" s="47">
        <v>17.670000000000002</v>
      </c>
    </row>
    <row r="11506" spans="1:5" x14ac:dyDescent="0.25">
      <c r="A11506" s="36">
        <v>12016</v>
      </c>
      <c r="B11506" s="34" t="s">
        <v>8678</v>
      </c>
      <c r="C11506" s="23" t="s">
        <v>28</v>
      </c>
      <c r="D11506" s="48">
        <v>15.18</v>
      </c>
      <c r="E11506" s="47">
        <v>15.18</v>
      </c>
    </row>
    <row r="11507" spans="1:5" x14ac:dyDescent="0.25">
      <c r="A11507" s="36">
        <v>12019</v>
      </c>
      <c r="B11507" s="34" t="s">
        <v>8679</v>
      </c>
      <c r="C11507" s="23" t="s">
        <v>28</v>
      </c>
      <c r="D11507" s="48">
        <v>17.670000000000002</v>
      </c>
      <c r="E11507" s="47">
        <v>17.670000000000002</v>
      </c>
    </row>
    <row r="11508" spans="1:5" x14ac:dyDescent="0.25">
      <c r="A11508" s="36">
        <v>12020</v>
      </c>
      <c r="B11508" s="34" t="s">
        <v>8680</v>
      </c>
      <c r="C11508" s="23" t="s">
        <v>28</v>
      </c>
      <c r="D11508" s="48">
        <v>15.18</v>
      </c>
      <c r="E11508" s="47">
        <v>15.18</v>
      </c>
    </row>
    <row r="11509" spans="1:5" x14ac:dyDescent="0.25">
      <c r="A11509" s="36">
        <v>39338</v>
      </c>
      <c r="B11509" s="34" t="s">
        <v>8681</v>
      </c>
      <c r="C11509" s="23" t="s">
        <v>28</v>
      </c>
      <c r="D11509" s="48">
        <v>16.940000000000001</v>
      </c>
      <c r="E11509" s="47">
        <v>16.940000000000001</v>
      </c>
    </row>
    <row r="11510" spans="1:5" x14ac:dyDescent="0.25">
      <c r="A11510" s="36">
        <v>39336</v>
      </c>
      <c r="B11510" s="34" t="s">
        <v>8682</v>
      </c>
      <c r="C11510" s="23" t="s">
        <v>28</v>
      </c>
      <c r="D11510" s="48">
        <v>15.16</v>
      </c>
      <c r="E11510" s="47">
        <v>15.16</v>
      </c>
    </row>
    <row r="11511" spans="1:5" x14ac:dyDescent="0.25">
      <c r="A11511" s="36">
        <v>39337</v>
      </c>
      <c r="B11511" s="34" t="s">
        <v>8683</v>
      </c>
      <c r="C11511" s="23" t="s">
        <v>28</v>
      </c>
      <c r="D11511" s="48">
        <v>13.48</v>
      </c>
      <c r="E11511" s="47">
        <v>13.48</v>
      </c>
    </row>
    <row r="11512" spans="1:5" x14ac:dyDescent="0.25">
      <c r="A11512" s="36">
        <v>39341</v>
      </c>
      <c r="B11512" s="34" t="s">
        <v>8684</v>
      </c>
      <c r="C11512" s="23" t="s">
        <v>28</v>
      </c>
      <c r="D11512" s="48">
        <v>22.08</v>
      </c>
      <c r="E11512" s="47">
        <v>22.08</v>
      </c>
    </row>
    <row r="11513" spans="1:5" x14ac:dyDescent="0.25">
      <c r="A11513" s="36">
        <v>39340</v>
      </c>
      <c r="B11513" s="34" t="s">
        <v>8685</v>
      </c>
      <c r="C11513" s="23" t="s">
        <v>28</v>
      </c>
      <c r="D11513" s="48">
        <v>16.21</v>
      </c>
      <c r="E11513" s="47">
        <v>16.21</v>
      </c>
    </row>
    <row r="11514" spans="1:5" x14ac:dyDescent="0.25">
      <c r="A11514" s="36">
        <v>39342</v>
      </c>
      <c r="B11514" s="34" t="s">
        <v>8686</v>
      </c>
      <c r="C11514" s="23" t="s">
        <v>28</v>
      </c>
      <c r="D11514" s="48">
        <v>22.08</v>
      </c>
      <c r="E11514" s="47">
        <v>22.08</v>
      </c>
    </row>
    <row r="11515" spans="1:5" x14ac:dyDescent="0.25">
      <c r="A11515" s="36">
        <v>12025</v>
      </c>
      <c r="B11515" s="34" t="s">
        <v>8687</v>
      </c>
      <c r="C11515" s="23" t="s">
        <v>28</v>
      </c>
      <c r="D11515" s="48">
        <v>16.75</v>
      </c>
      <c r="E11515" s="47">
        <v>16.75</v>
      </c>
    </row>
    <row r="11516" spans="1:5" x14ac:dyDescent="0.25">
      <c r="A11516" s="36">
        <v>39345</v>
      </c>
      <c r="B11516" s="34" t="s">
        <v>8688</v>
      </c>
      <c r="C11516" s="23" t="s">
        <v>28</v>
      </c>
      <c r="D11516" s="48">
        <v>25.23</v>
      </c>
      <c r="E11516" s="47">
        <v>25.23</v>
      </c>
    </row>
    <row r="11517" spans="1:5" x14ac:dyDescent="0.25">
      <c r="A11517" s="36">
        <v>39343</v>
      </c>
      <c r="B11517" s="34" t="s">
        <v>8689</v>
      </c>
      <c r="C11517" s="23" t="s">
        <v>28</v>
      </c>
      <c r="D11517" s="48">
        <v>18.649999999999999</v>
      </c>
      <c r="E11517" s="47">
        <v>18.649999999999999</v>
      </c>
    </row>
    <row r="11518" spans="1:5" x14ac:dyDescent="0.25">
      <c r="A11518" s="36">
        <v>39344</v>
      </c>
      <c r="B11518" s="34" t="s">
        <v>8690</v>
      </c>
      <c r="C11518" s="23" t="s">
        <v>28</v>
      </c>
      <c r="D11518" s="48">
        <v>18.03</v>
      </c>
      <c r="E11518" s="47">
        <v>18.03</v>
      </c>
    </row>
    <row r="11519" spans="1:5" ht="22.5" x14ac:dyDescent="0.25">
      <c r="A11519" s="36">
        <v>12623</v>
      </c>
      <c r="B11519" s="34" t="s">
        <v>8691</v>
      </c>
      <c r="C11519" s="23" t="s">
        <v>25</v>
      </c>
      <c r="D11519" s="48">
        <v>36.68</v>
      </c>
      <c r="E11519" s="47">
        <v>36.68</v>
      </c>
    </row>
    <row r="11520" spans="1:5" x14ac:dyDescent="0.25">
      <c r="A11520" s="36">
        <v>34498</v>
      </c>
      <c r="B11520" s="34" t="s">
        <v>8692</v>
      </c>
      <c r="C11520" s="23" t="s">
        <v>28</v>
      </c>
      <c r="D11520" s="48">
        <v>159.55000000000001</v>
      </c>
      <c r="E11520" s="47">
        <v>159.55000000000001</v>
      </c>
    </row>
    <row r="11521" spans="1:5" ht="22.5" x14ac:dyDescent="0.25">
      <c r="A11521" s="36">
        <v>13244</v>
      </c>
      <c r="B11521" s="34" t="s">
        <v>8693</v>
      </c>
      <c r="C11521" s="23" t="s">
        <v>28</v>
      </c>
      <c r="D11521" s="48">
        <v>67.16</v>
      </c>
      <c r="E11521" s="47">
        <v>67.16</v>
      </c>
    </row>
    <row r="11522" spans="1:5" ht="22.5" x14ac:dyDescent="0.25">
      <c r="A11522" s="36">
        <v>38998</v>
      </c>
      <c r="B11522" s="34" t="s">
        <v>8694</v>
      </c>
      <c r="C11522" s="23" t="s">
        <v>28</v>
      </c>
      <c r="D11522" s="48"/>
      <c r="E11522" s="47"/>
    </row>
    <row r="11523" spans="1:5" ht="22.5" x14ac:dyDescent="0.25">
      <c r="A11523" s="36">
        <v>38999</v>
      </c>
      <c r="B11523" s="34" t="s">
        <v>8695</v>
      </c>
      <c r="C11523" s="23" t="s">
        <v>28</v>
      </c>
      <c r="D11523" s="48"/>
      <c r="E11523" s="47"/>
    </row>
    <row r="11524" spans="1:5" ht="22.5" x14ac:dyDescent="0.25">
      <c r="A11524" s="36">
        <v>38996</v>
      </c>
      <c r="B11524" s="34" t="s">
        <v>8696</v>
      </c>
      <c r="C11524" s="23" t="s">
        <v>28</v>
      </c>
      <c r="D11524" s="48"/>
      <c r="E11524" s="47"/>
    </row>
    <row r="11525" spans="1:5" ht="22.5" x14ac:dyDescent="0.25">
      <c r="A11525" s="36">
        <v>44173</v>
      </c>
      <c r="B11525" s="34" t="s">
        <v>8697</v>
      </c>
      <c r="C11525" s="23" t="s">
        <v>28</v>
      </c>
      <c r="D11525" s="48"/>
      <c r="E11525" s="47"/>
    </row>
    <row r="11526" spans="1:5" ht="22.5" x14ac:dyDescent="0.25">
      <c r="A11526" s="36">
        <v>44174</v>
      </c>
      <c r="B11526" s="34" t="s">
        <v>8698</v>
      </c>
      <c r="C11526" s="23" t="s">
        <v>28</v>
      </c>
      <c r="D11526" s="48"/>
      <c r="E11526" s="47"/>
    </row>
    <row r="11527" spans="1:5" ht="22.5" x14ac:dyDescent="0.25">
      <c r="A11527" s="36">
        <v>38997</v>
      </c>
      <c r="B11527" s="34" t="s">
        <v>8699</v>
      </c>
      <c r="C11527" s="23" t="s">
        <v>28</v>
      </c>
      <c r="D11527" s="48"/>
      <c r="E11527" s="47"/>
    </row>
    <row r="11528" spans="1:5" ht="22.5" x14ac:dyDescent="0.25">
      <c r="A11528" s="36">
        <v>39600</v>
      </c>
      <c r="B11528" s="34" t="s">
        <v>8700</v>
      </c>
      <c r="C11528" s="23" t="s">
        <v>28</v>
      </c>
      <c r="D11528" s="48">
        <v>14.16</v>
      </c>
      <c r="E11528" s="47">
        <v>14.16</v>
      </c>
    </row>
    <row r="11529" spans="1:5" x14ac:dyDescent="0.25">
      <c r="A11529" s="36">
        <v>39601</v>
      </c>
      <c r="B11529" s="34" t="s">
        <v>8701</v>
      </c>
      <c r="C11529" s="23" t="s">
        <v>28</v>
      </c>
      <c r="D11529" s="48">
        <v>30.03</v>
      </c>
      <c r="E11529" s="47">
        <v>30.03</v>
      </c>
    </row>
    <row r="11530" spans="1:5" ht="22.5" x14ac:dyDescent="0.25">
      <c r="A11530" s="36">
        <v>39862</v>
      </c>
      <c r="B11530" s="34" t="s">
        <v>8702</v>
      </c>
      <c r="C11530" s="23" t="s">
        <v>28</v>
      </c>
      <c r="D11530" s="48"/>
      <c r="E11530" s="47"/>
    </row>
    <row r="11531" spans="1:5" ht="22.5" x14ac:dyDescent="0.25">
      <c r="A11531" s="36">
        <v>39863</v>
      </c>
      <c r="B11531" s="34" t="s">
        <v>8703</v>
      </c>
      <c r="C11531" s="23" t="s">
        <v>28</v>
      </c>
      <c r="D11531" s="48"/>
      <c r="E11531" s="47"/>
    </row>
    <row r="11532" spans="1:5" ht="22.5" x14ac:dyDescent="0.25">
      <c r="A11532" s="36">
        <v>39864</v>
      </c>
      <c r="B11532" s="34" t="s">
        <v>8704</v>
      </c>
      <c r="C11532" s="23" t="s">
        <v>28</v>
      </c>
      <c r="D11532" s="48"/>
      <c r="E11532" s="47"/>
    </row>
    <row r="11533" spans="1:5" ht="22.5" x14ac:dyDescent="0.25">
      <c r="A11533" s="36">
        <v>39865</v>
      </c>
      <c r="B11533" s="34" t="s">
        <v>8705</v>
      </c>
      <c r="C11533" s="23" t="s">
        <v>28</v>
      </c>
      <c r="D11533" s="48"/>
      <c r="E11533" s="47"/>
    </row>
    <row r="11534" spans="1:5" ht="33.75" x14ac:dyDescent="0.25">
      <c r="A11534" s="36">
        <v>2517</v>
      </c>
      <c r="B11534" s="34" t="s">
        <v>8706</v>
      </c>
      <c r="C11534" s="23" t="s">
        <v>28</v>
      </c>
      <c r="D11534" s="48">
        <v>26.41</v>
      </c>
      <c r="E11534" s="47">
        <v>26.41</v>
      </c>
    </row>
    <row r="11535" spans="1:5" ht="33.75" x14ac:dyDescent="0.25">
      <c r="A11535" s="36">
        <v>2522</v>
      </c>
      <c r="B11535" s="34" t="s">
        <v>8707</v>
      </c>
      <c r="C11535" s="23" t="s">
        <v>28</v>
      </c>
      <c r="D11535" s="48">
        <v>17.07</v>
      </c>
      <c r="E11535" s="47">
        <v>17.07</v>
      </c>
    </row>
    <row r="11536" spans="1:5" ht="33.75" x14ac:dyDescent="0.25">
      <c r="A11536" s="36">
        <v>2516</v>
      </c>
      <c r="B11536" s="34" t="s">
        <v>8708</v>
      </c>
      <c r="C11536" s="23" t="s">
        <v>28</v>
      </c>
      <c r="D11536" s="48">
        <v>13.7</v>
      </c>
      <c r="E11536" s="47">
        <v>13.7</v>
      </c>
    </row>
    <row r="11537" spans="1:5" ht="33.75" x14ac:dyDescent="0.25">
      <c r="A11537" s="36">
        <v>2548</v>
      </c>
      <c r="B11537" s="34" t="s">
        <v>8709</v>
      </c>
      <c r="C11537" s="23" t="s">
        <v>28</v>
      </c>
      <c r="D11537" s="48">
        <v>10.5</v>
      </c>
      <c r="E11537" s="47">
        <v>10.5</v>
      </c>
    </row>
    <row r="11538" spans="1:5" ht="33.75" x14ac:dyDescent="0.25">
      <c r="A11538" s="36">
        <v>2518</v>
      </c>
      <c r="B11538" s="34" t="s">
        <v>8710</v>
      </c>
      <c r="C11538" s="23" t="s">
        <v>28</v>
      </c>
      <c r="D11538" s="48">
        <v>125.72</v>
      </c>
      <c r="E11538" s="47">
        <v>125.72</v>
      </c>
    </row>
    <row r="11539" spans="1:5" ht="33.75" x14ac:dyDescent="0.25">
      <c r="A11539" s="36">
        <v>2521</v>
      </c>
      <c r="B11539" s="34" t="s">
        <v>8711</v>
      </c>
      <c r="C11539" s="23" t="s">
        <v>28</v>
      </c>
      <c r="D11539" s="48">
        <v>53.52</v>
      </c>
      <c r="E11539" s="47">
        <v>53.52</v>
      </c>
    </row>
    <row r="11540" spans="1:5" ht="33.75" x14ac:dyDescent="0.25">
      <c r="A11540" s="36">
        <v>2519</v>
      </c>
      <c r="B11540" s="34" t="s">
        <v>8712</v>
      </c>
      <c r="C11540" s="23" t="s">
        <v>28</v>
      </c>
      <c r="D11540" s="48">
        <v>151.6</v>
      </c>
      <c r="E11540" s="47">
        <v>151.6</v>
      </c>
    </row>
    <row r="11541" spans="1:5" ht="33.75" x14ac:dyDescent="0.25">
      <c r="A11541" s="36">
        <v>2515</v>
      </c>
      <c r="B11541" s="34" t="s">
        <v>8713</v>
      </c>
      <c r="C11541" s="23" t="s">
        <v>28</v>
      </c>
      <c r="D11541" s="48">
        <v>11.41</v>
      </c>
      <c r="E11541" s="47">
        <v>11.41</v>
      </c>
    </row>
    <row r="11542" spans="1:5" ht="33.75" x14ac:dyDescent="0.25">
      <c r="A11542" s="36">
        <v>2520</v>
      </c>
      <c r="B11542" s="34" t="s">
        <v>8714</v>
      </c>
      <c r="C11542" s="23" t="s">
        <v>28</v>
      </c>
      <c r="D11542" s="48">
        <v>279.02</v>
      </c>
      <c r="E11542" s="47">
        <v>279.02</v>
      </c>
    </row>
    <row r="11543" spans="1:5" ht="22.5" x14ac:dyDescent="0.25">
      <c r="A11543" s="36">
        <v>1602</v>
      </c>
      <c r="B11543" s="34" t="s">
        <v>8715</v>
      </c>
      <c r="C11543" s="23" t="s">
        <v>28</v>
      </c>
      <c r="D11543" s="48">
        <v>56.2</v>
      </c>
      <c r="E11543" s="47">
        <v>56.2</v>
      </c>
    </row>
    <row r="11544" spans="1:5" ht="22.5" x14ac:dyDescent="0.25">
      <c r="A11544" s="36">
        <v>1601</v>
      </c>
      <c r="B11544" s="34" t="s">
        <v>8716</v>
      </c>
      <c r="C11544" s="23" t="s">
        <v>28</v>
      </c>
      <c r="D11544" s="48">
        <v>50.09</v>
      </c>
      <c r="E11544" s="47">
        <v>50.09</v>
      </c>
    </row>
    <row r="11545" spans="1:5" ht="22.5" x14ac:dyDescent="0.25">
      <c r="A11545" s="36">
        <v>1600</v>
      </c>
      <c r="B11545" s="34" t="s">
        <v>8717</v>
      </c>
      <c r="C11545" s="23" t="s">
        <v>28</v>
      </c>
      <c r="D11545" s="48">
        <v>21.88</v>
      </c>
      <c r="E11545" s="47">
        <v>21.88</v>
      </c>
    </row>
    <row r="11546" spans="1:5" ht="22.5" x14ac:dyDescent="0.25">
      <c r="A11546" s="36">
        <v>1598</v>
      </c>
      <c r="B11546" s="34" t="s">
        <v>8718</v>
      </c>
      <c r="C11546" s="23" t="s">
        <v>28</v>
      </c>
      <c r="D11546" s="48">
        <v>14.82</v>
      </c>
      <c r="E11546" s="47">
        <v>14.82</v>
      </c>
    </row>
    <row r="11547" spans="1:5" ht="22.5" x14ac:dyDescent="0.25">
      <c r="A11547" s="36">
        <v>1603</v>
      </c>
      <c r="B11547" s="34" t="s">
        <v>8719</v>
      </c>
      <c r="C11547" s="23" t="s">
        <v>28</v>
      </c>
      <c r="D11547" s="48">
        <v>84.86</v>
      </c>
      <c r="E11547" s="47">
        <v>84.86</v>
      </c>
    </row>
    <row r="11548" spans="1:5" ht="22.5" x14ac:dyDescent="0.25">
      <c r="A11548" s="36">
        <v>1599</v>
      </c>
      <c r="B11548" s="34" t="s">
        <v>8720</v>
      </c>
      <c r="C11548" s="23" t="s">
        <v>28</v>
      </c>
      <c r="D11548" s="48">
        <v>17.2</v>
      </c>
      <c r="E11548" s="47">
        <v>17.2</v>
      </c>
    </row>
    <row r="11549" spans="1:5" ht="22.5" x14ac:dyDescent="0.25">
      <c r="A11549" s="36">
        <v>1597</v>
      </c>
      <c r="B11549" s="34" t="s">
        <v>8721</v>
      </c>
      <c r="C11549" s="23" t="s">
        <v>28</v>
      </c>
      <c r="D11549" s="48">
        <v>13.94</v>
      </c>
      <c r="E11549" s="47">
        <v>13.94</v>
      </c>
    </row>
    <row r="11550" spans="1:5" x14ac:dyDescent="0.25">
      <c r="A11550" s="36">
        <v>39602</v>
      </c>
      <c r="B11550" s="34" t="s">
        <v>8722</v>
      </c>
      <c r="C11550" s="23" t="s">
        <v>28</v>
      </c>
      <c r="D11550" s="48">
        <v>1.5</v>
      </c>
      <c r="E11550" s="47">
        <v>1.5</v>
      </c>
    </row>
    <row r="11551" spans="1:5" x14ac:dyDescent="0.25">
      <c r="A11551" s="36">
        <v>39603</v>
      </c>
      <c r="B11551" s="34" t="s">
        <v>8723</v>
      </c>
      <c r="C11551" s="23" t="s">
        <v>28</v>
      </c>
      <c r="D11551" s="48">
        <v>3.2</v>
      </c>
      <c r="E11551" s="47">
        <v>3.2</v>
      </c>
    </row>
    <row r="11552" spans="1:5" ht="22.5" x14ac:dyDescent="0.25">
      <c r="A11552" s="36">
        <v>11821</v>
      </c>
      <c r="B11552" s="34" t="s">
        <v>8724</v>
      </c>
      <c r="C11552" s="23" t="s">
        <v>28</v>
      </c>
      <c r="D11552" s="48">
        <v>11.45</v>
      </c>
      <c r="E11552" s="47">
        <v>11.45</v>
      </c>
    </row>
    <row r="11553" spans="1:5" ht="22.5" x14ac:dyDescent="0.25">
      <c r="A11553" s="36">
        <v>1562</v>
      </c>
      <c r="B11553" s="34" t="s">
        <v>8725</v>
      </c>
      <c r="C11553" s="23" t="s">
        <v>28</v>
      </c>
      <c r="D11553" s="48">
        <v>18.75</v>
      </c>
      <c r="E11553" s="47">
        <v>18.75</v>
      </c>
    </row>
    <row r="11554" spans="1:5" ht="22.5" x14ac:dyDescent="0.25">
      <c r="A11554" s="36">
        <v>1563</v>
      </c>
      <c r="B11554" s="34" t="s">
        <v>8726</v>
      </c>
      <c r="C11554" s="23" t="s">
        <v>28</v>
      </c>
      <c r="D11554" s="48">
        <v>25.16</v>
      </c>
      <c r="E11554" s="47">
        <v>25.16</v>
      </c>
    </row>
    <row r="11555" spans="1:5" ht="22.5" x14ac:dyDescent="0.25">
      <c r="A11555" s="36">
        <v>11856</v>
      </c>
      <c r="B11555" s="34" t="s">
        <v>8727</v>
      </c>
      <c r="C11555" s="23" t="s">
        <v>28</v>
      </c>
      <c r="D11555" s="48">
        <v>7.5</v>
      </c>
      <c r="E11555" s="47">
        <v>7.5</v>
      </c>
    </row>
    <row r="11556" spans="1:5" ht="22.5" x14ac:dyDescent="0.25">
      <c r="A11556" s="36">
        <v>11857</v>
      </c>
      <c r="B11556" s="34" t="s">
        <v>8728</v>
      </c>
      <c r="C11556" s="23" t="s">
        <v>28</v>
      </c>
      <c r="D11556" s="48">
        <v>39.47</v>
      </c>
      <c r="E11556" s="47">
        <v>39.47</v>
      </c>
    </row>
    <row r="11557" spans="1:5" ht="22.5" x14ac:dyDescent="0.25">
      <c r="A11557" s="36">
        <v>11858</v>
      </c>
      <c r="B11557" s="34" t="s">
        <v>8729</v>
      </c>
      <c r="C11557" s="23" t="s">
        <v>28</v>
      </c>
      <c r="D11557" s="48">
        <v>48.99</v>
      </c>
      <c r="E11557" s="47">
        <v>48.99</v>
      </c>
    </row>
    <row r="11558" spans="1:5" ht="22.5" x14ac:dyDescent="0.25">
      <c r="A11558" s="36">
        <v>1539</v>
      </c>
      <c r="B11558" s="34" t="s">
        <v>8730</v>
      </c>
      <c r="C11558" s="23" t="s">
        <v>28</v>
      </c>
      <c r="D11558" s="48">
        <v>8.81</v>
      </c>
      <c r="E11558" s="47">
        <v>8.81</v>
      </c>
    </row>
    <row r="11559" spans="1:5" ht="22.5" x14ac:dyDescent="0.25">
      <c r="A11559" s="36">
        <v>11859</v>
      </c>
      <c r="B11559" s="34" t="s">
        <v>8731</v>
      </c>
      <c r="C11559" s="23" t="s">
        <v>28</v>
      </c>
      <c r="D11559" s="48">
        <v>66.650000000000006</v>
      </c>
      <c r="E11559" s="47">
        <v>66.650000000000006</v>
      </c>
    </row>
    <row r="11560" spans="1:5" ht="22.5" x14ac:dyDescent="0.25">
      <c r="A11560" s="36">
        <v>1550</v>
      </c>
      <c r="B11560" s="34" t="s">
        <v>8732</v>
      </c>
      <c r="C11560" s="23" t="s">
        <v>28</v>
      </c>
      <c r="D11560" s="48">
        <v>9.3000000000000007</v>
      </c>
      <c r="E11560" s="47">
        <v>9.3000000000000007</v>
      </c>
    </row>
    <row r="11561" spans="1:5" ht="22.5" x14ac:dyDescent="0.25">
      <c r="A11561" s="36">
        <v>11854</v>
      </c>
      <c r="B11561" s="34" t="s">
        <v>8733</v>
      </c>
      <c r="C11561" s="23" t="s">
        <v>28</v>
      </c>
      <c r="D11561" s="48">
        <v>11.62</v>
      </c>
      <c r="E11561" s="47">
        <v>11.62</v>
      </c>
    </row>
    <row r="11562" spans="1:5" ht="22.5" x14ac:dyDescent="0.25">
      <c r="A11562" s="36">
        <v>11862</v>
      </c>
      <c r="B11562" s="34" t="s">
        <v>8734</v>
      </c>
      <c r="C11562" s="23" t="s">
        <v>28</v>
      </c>
      <c r="D11562" s="48">
        <v>16.3</v>
      </c>
      <c r="E11562" s="47">
        <v>16.3</v>
      </c>
    </row>
    <row r="11563" spans="1:5" ht="22.5" x14ac:dyDescent="0.25">
      <c r="A11563" s="36">
        <v>11863</v>
      </c>
      <c r="B11563" s="34" t="s">
        <v>8735</v>
      </c>
      <c r="C11563" s="23" t="s">
        <v>28</v>
      </c>
      <c r="D11563" s="48">
        <v>6.58</v>
      </c>
      <c r="E11563" s="47">
        <v>6.58</v>
      </c>
    </row>
    <row r="11564" spans="1:5" ht="22.5" x14ac:dyDescent="0.25">
      <c r="A11564" s="36">
        <v>11855</v>
      </c>
      <c r="B11564" s="34" t="s">
        <v>8736</v>
      </c>
      <c r="C11564" s="23" t="s">
        <v>28</v>
      </c>
      <c r="D11564" s="48">
        <v>24.33</v>
      </c>
      <c r="E11564" s="47">
        <v>24.33</v>
      </c>
    </row>
    <row r="11565" spans="1:5" ht="22.5" x14ac:dyDescent="0.25">
      <c r="A11565" s="36">
        <v>11864</v>
      </c>
      <c r="B11565" s="34" t="s">
        <v>8737</v>
      </c>
      <c r="C11565" s="23" t="s">
        <v>28</v>
      </c>
      <c r="D11565" s="48">
        <v>36.78</v>
      </c>
      <c r="E11565" s="47">
        <v>36.78</v>
      </c>
    </row>
    <row r="11566" spans="1:5" ht="33.75" x14ac:dyDescent="0.25">
      <c r="A11566" s="36">
        <v>2527</v>
      </c>
      <c r="B11566" s="34" t="s">
        <v>8738</v>
      </c>
      <c r="C11566" s="23" t="s">
        <v>28</v>
      </c>
      <c r="D11566" s="48">
        <v>9.4499999999999993</v>
      </c>
      <c r="E11566" s="47">
        <v>9.4499999999999993</v>
      </c>
    </row>
    <row r="11567" spans="1:5" ht="33.75" x14ac:dyDescent="0.25">
      <c r="A11567" s="36">
        <v>2526</v>
      </c>
      <c r="B11567" s="34" t="s">
        <v>8739</v>
      </c>
      <c r="C11567" s="23" t="s">
        <v>28</v>
      </c>
      <c r="D11567" s="48">
        <v>6.06</v>
      </c>
      <c r="E11567" s="47">
        <v>6.06</v>
      </c>
    </row>
    <row r="11568" spans="1:5" ht="33.75" x14ac:dyDescent="0.25">
      <c r="A11568" s="36">
        <v>2483</v>
      </c>
      <c r="B11568" s="34" t="s">
        <v>8740</v>
      </c>
      <c r="C11568" s="23" t="s">
        <v>28</v>
      </c>
      <c r="D11568" s="48">
        <v>4.3099999999999996</v>
      </c>
      <c r="E11568" s="47">
        <v>4.3099999999999996</v>
      </c>
    </row>
    <row r="11569" spans="1:5" ht="33.75" x14ac:dyDescent="0.25">
      <c r="A11569" s="36">
        <v>2487</v>
      </c>
      <c r="B11569" s="34" t="s">
        <v>8741</v>
      </c>
      <c r="C11569" s="23" t="s">
        <v>28</v>
      </c>
      <c r="D11569" s="48">
        <v>2.06</v>
      </c>
      <c r="E11569" s="47">
        <v>2.06</v>
      </c>
    </row>
    <row r="11570" spans="1:5" ht="33.75" x14ac:dyDescent="0.25">
      <c r="A11570" s="36">
        <v>2528</v>
      </c>
      <c r="B11570" s="34" t="s">
        <v>8742</v>
      </c>
      <c r="C11570" s="23" t="s">
        <v>28</v>
      </c>
      <c r="D11570" s="48">
        <v>23.79</v>
      </c>
      <c r="E11570" s="47">
        <v>23.79</v>
      </c>
    </row>
    <row r="11571" spans="1:5" ht="33.75" x14ac:dyDescent="0.25">
      <c r="A11571" s="36">
        <v>2489</v>
      </c>
      <c r="B11571" s="34" t="s">
        <v>8743</v>
      </c>
      <c r="C11571" s="23" t="s">
        <v>28</v>
      </c>
      <c r="D11571" s="48">
        <v>10.48</v>
      </c>
      <c r="E11571" s="47">
        <v>10.48</v>
      </c>
    </row>
    <row r="11572" spans="1:5" ht="33.75" x14ac:dyDescent="0.25">
      <c r="A11572" s="36">
        <v>2484</v>
      </c>
      <c r="B11572" s="34" t="s">
        <v>8744</v>
      </c>
      <c r="C11572" s="23" t="s">
        <v>28</v>
      </c>
      <c r="D11572" s="48">
        <v>34.549999999999997</v>
      </c>
      <c r="E11572" s="47">
        <v>34.549999999999997</v>
      </c>
    </row>
    <row r="11573" spans="1:5" ht="33.75" x14ac:dyDescent="0.25">
      <c r="A11573" s="36">
        <v>2488</v>
      </c>
      <c r="B11573" s="34" t="s">
        <v>8745</v>
      </c>
      <c r="C11573" s="23" t="s">
        <v>28</v>
      </c>
      <c r="D11573" s="48">
        <v>2.42</v>
      </c>
      <c r="E11573" s="47">
        <v>2.42</v>
      </c>
    </row>
    <row r="11574" spans="1:5" ht="33.75" x14ac:dyDescent="0.25">
      <c r="A11574" s="36">
        <v>2485</v>
      </c>
      <c r="B11574" s="34" t="s">
        <v>8746</v>
      </c>
      <c r="C11574" s="23" t="s">
        <v>28</v>
      </c>
      <c r="D11574" s="48">
        <v>54.15</v>
      </c>
      <c r="E11574" s="47">
        <v>54.15</v>
      </c>
    </row>
    <row r="11575" spans="1:5" x14ac:dyDescent="0.25">
      <c r="A11575" s="36">
        <v>44247</v>
      </c>
      <c r="B11575" s="34" t="s">
        <v>8747</v>
      </c>
      <c r="C11575" s="23" t="s">
        <v>28</v>
      </c>
      <c r="D11575" s="48">
        <v>1787.82</v>
      </c>
      <c r="E11575" s="47">
        <v>1787.82</v>
      </c>
    </row>
    <row r="11576" spans="1:5" x14ac:dyDescent="0.25">
      <c r="A11576" s="36">
        <v>38005</v>
      </c>
      <c r="B11576" s="34" t="s">
        <v>8748</v>
      </c>
      <c r="C11576" s="23" t="s">
        <v>28</v>
      </c>
      <c r="D11576" s="48">
        <v>21.26</v>
      </c>
      <c r="E11576" s="47">
        <v>21.26</v>
      </c>
    </row>
    <row r="11577" spans="1:5" x14ac:dyDescent="0.25">
      <c r="A11577" s="36">
        <v>38006</v>
      </c>
      <c r="B11577" s="34" t="s">
        <v>8749</v>
      </c>
      <c r="C11577" s="23" t="s">
        <v>28</v>
      </c>
      <c r="D11577" s="48">
        <v>28.25</v>
      </c>
      <c r="E11577" s="47">
        <v>28.25</v>
      </c>
    </row>
    <row r="11578" spans="1:5" x14ac:dyDescent="0.25">
      <c r="A11578" s="36">
        <v>38428</v>
      </c>
      <c r="B11578" s="34" t="s">
        <v>8750</v>
      </c>
      <c r="C11578" s="23" t="s">
        <v>28</v>
      </c>
      <c r="D11578" s="48">
        <v>25.3</v>
      </c>
      <c r="E11578" s="47">
        <v>25.3</v>
      </c>
    </row>
    <row r="11579" spans="1:5" x14ac:dyDescent="0.25">
      <c r="A11579" s="36">
        <v>38007</v>
      </c>
      <c r="B11579" s="34" t="s">
        <v>8751</v>
      </c>
      <c r="C11579" s="23" t="s">
        <v>28</v>
      </c>
      <c r="D11579" s="48">
        <v>32.590000000000003</v>
      </c>
      <c r="E11579" s="47">
        <v>32.590000000000003</v>
      </c>
    </row>
    <row r="11580" spans="1:5" x14ac:dyDescent="0.25">
      <c r="A11580" s="36">
        <v>38008</v>
      </c>
      <c r="B11580" s="34" t="s">
        <v>8752</v>
      </c>
      <c r="C11580" s="23" t="s">
        <v>28</v>
      </c>
      <c r="D11580" s="48">
        <v>52.15</v>
      </c>
      <c r="E11580" s="47">
        <v>52.15</v>
      </c>
    </row>
    <row r="11581" spans="1:5" x14ac:dyDescent="0.25">
      <c r="A11581" s="36">
        <v>38009</v>
      </c>
      <c r="B11581" s="34" t="s">
        <v>8753</v>
      </c>
      <c r="C11581" s="23" t="s">
        <v>28</v>
      </c>
      <c r="D11581" s="48">
        <v>63.85</v>
      </c>
      <c r="E11581" s="47">
        <v>63.85</v>
      </c>
    </row>
    <row r="11582" spans="1:5" x14ac:dyDescent="0.25">
      <c r="A11582" s="36">
        <v>44248</v>
      </c>
      <c r="B11582" s="34" t="s">
        <v>8754</v>
      </c>
      <c r="C11582" s="23" t="s">
        <v>28</v>
      </c>
      <c r="D11582" s="48">
        <v>104.07</v>
      </c>
      <c r="E11582" s="47">
        <v>104.07</v>
      </c>
    </row>
    <row r="11583" spans="1:5" x14ac:dyDescent="0.25">
      <c r="A11583" s="36">
        <v>44249</v>
      </c>
      <c r="B11583" s="34" t="s">
        <v>8755</v>
      </c>
      <c r="C11583" s="23" t="s">
        <v>28</v>
      </c>
      <c r="D11583" s="48">
        <v>401.52</v>
      </c>
      <c r="E11583" s="47">
        <v>401.52</v>
      </c>
    </row>
    <row r="11584" spans="1:5" x14ac:dyDescent="0.25">
      <c r="A11584" s="36">
        <v>44250</v>
      </c>
      <c r="B11584" s="34" t="s">
        <v>8756</v>
      </c>
      <c r="C11584" s="23" t="s">
        <v>28</v>
      </c>
      <c r="D11584" s="48">
        <v>583.1</v>
      </c>
      <c r="E11584" s="47">
        <v>583.1</v>
      </c>
    </row>
    <row r="11585" spans="1:5" ht="33.75" x14ac:dyDescent="0.25">
      <c r="A11585" s="36">
        <v>39279</v>
      </c>
      <c r="B11585" s="34" t="s">
        <v>8757</v>
      </c>
      <c r="C11585" s="23" t="s">
        <v>28</v>
      </c>
      <c r="D11585" s="48"/>
      <c r="E11585" s="47"/>
    </row>
    <row r="11586" spans="1:5" ht="33.75" x14ac:dyDescent="0.25">
      <c r="A11586" s="36">
        <v>39280</v>
      </c>
      <c r="B11586" s="34" t="s">
        <v>8758</v>
      </c>
      <c r="C11586" s="23" t="s">
        <v>28</v>
      </c>
      <c r="D11586" s="48"/>
      <c r="E11586" s="47"/>
    </row>
    <row r="11587" spans="1:5" ht="33.75" x14ac:dyDescent="0.25">
      <c r="A11587" s="36">
        <v>39281</v>
      </c>
      <c r="B11587" s="34" t="s">
        <v>8759</v>
      </c>
      <c r="C11587" s="23" t="s">
        <v>28</v>
      </c>
      <c r="D11587" s="48"/>
      <c r="E11587" s="47"/>
    </row>
    <row r="11588" spans="1:5" ht="33.75" x14ac:dyDescent="0.25">
      <c r="A11588" s="36">
        <v>39282</v>
      </c>
      <c r="B11588" s="34" t="s">
        <v>8760</v>
      </c>
      <c r="C11588" s="23" t="s">
        <v>28</v>
      </c>
      <c r="D11588" s="48"/>
      <c r="E11588" s="47"/>
    </row>
    <row r="11589" spans="1:5" ht="33.75" x14ac:dyDescent="0.25">
      <c r="A11589" s="36">
        <v>38844</v>
      </c>
      <c r="B11589" s="34" t="s">
        <v>8761</v>
      </c>
      <c r="C11589" s="23" t="s">
        <v>28</v>
      </c>
      <c r="D11589" s="48"/>
      <c r="E11589" s="47"/>
    </row>
    <row r="11590" spans="1:5" ht="33.75" x14ac:dyDescent="0.25">
      <c r="A11590" s="36">
        <v>38846</v>
      </c>
      <c r="B11590" s="34" t="s">
        <v>8762</v>
      </c>
      <c r="C11590" s="23" t="s">
        <v>28</v>
      </c>
      <c r="D11590" s="48"/>
      <c r="E11590" s="47"/>
    </row>
    <row r="11591" spans="1:5" ht="33.75" x14ac:dyDescent="0.25">
      <c r="A11591" s="36">
        <v>38847</v>
      </c>
      <c r="B11591" s="34" t="s">
        <v>8763</v>
      </c>
      <c r="C11591" s="23" t="s">
        <v>28</v>
      </c>
      <c r="D11591" s="48"/>
      <c r="E11591" s="47"/>
    </row>
    <row r="11592" spans="1:5" ht="33.75" x14ac:dyDescent="0.25">
      <c r="A11592" s="36">
        <v>38850</v>
      </c>
      <c r="B11592" s="34" t="s">
        <v>8764</v>
      </c>
      <c r="C11592" s="23" t="s">
        <v>28</v>
      </c>
      <c r="D11592" s="48"/>
      <c r="E11592" s="47"/>
    </row>
    <row r="11593" spans="1:5" ht="33.75" x14ac:dyDescent="0.25">
      <c r="A11593" s="36">
        <v>38848</v>
      </c>
      <c r="B11593" s="34" t="s">
        <v>8765</v>
      </c>
      <c r="C11593" s="23" t="s">
        <v>28</v>
      </c>
      <c r="D11593" s="48"/>
      <c r="E11593" s="47"/>
    </row>
    <row r="11594" spans="1:5" ht="33.75" x14ac:dyDescent="0.25">
      <c r="A11594" s="36">
        <v>38851</v>
      </c>
      <c r="B11594" s="34" t="s">
        <v>8766</v>
      </c>
      <c r="C11594" s="23" t="s">
        <v>28</v>
      </c>
      <c r="D11594" s="48"/>
      <c r="E11594" s="47"/>
    </row>
    <row r="11595" spans="1:5" ht="33.75" x14ac:dyDescent="0.25">
      <c r="A11595" s="36">
        <v>38854</v>
      </c>
      <c r="B11595" s="34" t="s">
        <v>8767</v>
      </c>
      <c r="C11595" s="23" t="s">
        <v>28</v>
      </c>
      <c r="D11595" s="48"/>
      <c r="E11595" s="47"/>
    </row>
    <row r="11596" spans="1:5" ht="56.25" x14ac:dyDescent="0.25">
      <c r="A11596" s="36">
        <v>3104</v>
      </c>
      <c r="B11596" s="34" t="s">
        <v>8768</v>
      </c>
      <c r="C11596" s="23" t="s">
        <v>8769</v>
      </c>
      <c r="D11596" s="48">
        <v>197.96</v>
      </c>
      <c r="E11596" s="47">
        <v>197.96</v>
      </c>
    </row>
    <row r="11597" spans="1:5" ht="33.75" x14ac:dyDescent="0.25">
      <c r="A11597" s="36">
        <v>1607</v>
      </c>
      <c r="B11597" s="34" t="s">
        <v>8770</v>
      </c>
      <c r="C11597" s="23" t="s">
        <v>8769</v>
      </c>
      <c r="D11597" s="48">
        <v>0.18</v>
      </c>
      <c r="E11597" s="47">
        <v>0.18</v>
      </c>
    </row>
    <row r="11598" spans="1:5" ht="33.75" x14ac:dyDescent="0.25">
      <c r="A11598" s="36">
        <v>38169</v>
      </c>
      <c r="B11598" s="34" t="s">
        <v>8771</v>
      </c>
      <c r="C11598" s="23" t="s">
        <v>8769</v>
      </c>
      <c r="D11598" s="48">
        <v>90.86</v>
      </c>
      <c r="E11598" s="47">
        <v>90.86</v>
      </c>
    </row>
    <row r="11599" spans="1:5" ht="22.5" x14ac:dyDescent="0.25">
      <c r="A11599" s="36">
        <v>6142</v>
      </c>
      <c r="B11599" s="34" t="s">
        <v>8772</v>
      </c>
      <c r="C11599" s="23" t="s">
        <v>28</v>
      </c>
      <c r="D11599" s="48">
        <v>9.36</v>
      </c>
      <c r="E11599" s="47">
        <v>9.36</v>
      </c>
    </row>
    <row r="11600" spans="1:5" ht="33.75" x14ac:dyDescent="0.25">
      <c r="A11600" s="36">
        <v>11686</v>
      </c>
      <c r="B11600" s="34" t="s">
        <v>8773</v>
      </c>
      <c r="C11600" s="23" t="s">
        <v>28</v>
      </c>
      <c r="D11600" s="48">
        <v>12.99</v>
      </c>
      <c r="E11600" s="47">
        <v>12.99</v>
      </c>
    </row>
    <row r="11601" spans="1:5" ht="22.5" x14ac:dyDescent="0.25">
      <c r="A11601" s="36">
        <v>37598</v>
      </c>
      <c r="B11601" s="34" t="s">
        <v>8774</v>
      </c>
      <c r="C11601" s="23" t="s">
        <v>28</v>
      </c>
      <c r="D11601" s="48"/>
      <c r="E11601" s="47"/>
    </row>
    <row r="11602" spans="1:5" ht="45" x14ac:dyDescent="0.25">
      <c r="A11602" s="36">
        <v>25398</v>
      </c>
      <c r="B11602" s="34" t="s">
        <v>8775</v>
      </c>
      <c r="C11602" s="23" t="s">
        <v>28</v>
      </c>
      <c r="D11602" s="48"/>
      <c r="E11602" s="47"/>
    </row>
    <row r="11603" spans="1:5" ht="45" x14ac:dyDescent="0.25">
      <c r="A11603" s="36">
        <v>25399</v>
      </c>
      <c r="B11603" s="34" t="s">
        <v>8776</v>
      </c>
      <c r="C11603" s="23" t="s">
        <v>28</v>
      </c>
      <c r="D11603" s="48"/>
      <c r="E11603" s="47"/>
    </row>
    <row r="11604" spans="1:5" ht="33.75" x14ac:dyDescent="0.25">
      <c r="A11604" s="36">
        <v>43440</v>
      </c>
      <c r="B11604" s="34" t="s">
        <v>8777</v>
      </c>
      <c r="C11604" s="23" t="s">
        <v>28</v>
      </c>
      <c r="D11604" s="48">
        <v>381.52</v>
      </c>
      <c r="E11604" s="47">
        <v>381.52</v>
      </c>
    </row>
    <row r="11605" spans="1:5" ht="22.5" x14ac:dyDescent="0.25">
      <c r="A11605" s="36">
        <v>1613</v>
      </c>
      <c r="B11605" s="34" t="s">
        <v>8778</v>
      </c>
      <c r="C11605" s="23" t="s">
        <v>28</v>
      </c>
      <c r="D11605" s="48"/>
      <c r="E11605" s="47"/>
    </row>
    <row r="11606" spans="1:5" ht="22.5" x14ac:dyDescent="0.25">
      <c r="A11606" s="36">
        <v>1626</v>
      </c>
      <c r="B11606" s="34" t="s">
        <v>8779</v>
      </c>
      <c r="C11606" s="23" t="s">
        <v>28</v>
      </c>
      <c r="D11606" s="48"/>
      <c r="E11606" s="47"/>
    </row>
    <row r="11607" spans="1:5" ht="22.5" x14ac:dyDescent="0.25">
      <c r="A11607" s="36">
        <v>1625</v>
      </c>
      <c r="B11607" s="34" t="s">
        <v>8780</v>
      </c>
      <c r="C11607" s="23" t="s">
        <v>28</v>
      </c>
      <c r="D11607" s="48"/>
      <c r="E11607" s="47"/>
    </row>
    <row r="11608" spans="1:5" ht="22.5" x14ac:dyDescent="0.25">
      <c r="A11608" s="36">
        <v>1622</v>
      </c>
      <c r="B11608" s="34" t="s">
        <v>8781</v>
      </c>
      <c r="C11608" s="23" t="s">
        <v>28</v>
      </c>
      <c r="D11608" s="48"/>
      <c r="E11608" s="47"/>
    </row>
    <row r="11609" spans="1:5" ht="22.5" x14ac:dyDescent="0.25">
      <c r="A11609" s="36">
        <v>1620</v>
      </c>
      <c r="B11609" s="34" t="s">
        <v>8782</v>
      </c>
      <c r="C11609" s="23" t="s">
        <v>28</v>
      </c>
      <c r="D11609" s="48"/>
      <c r="E11609" s="47"/>
    </row>
    <row r="11610" spans="1:5" ht="22.5" x14ac:dyDescent="0.25">
      <c r="A11610" s="36">
        <v>1629</v>
      </c>
      <c r="B11610" s="34" t="s">
        <v>8783</v>
      </c>
      <c r="C11610" s="23" t="s">
        <v>28</v>
      </c>
      <c r="D11610" s="48"/>
      <c r="E11610" s="47"/>
    </row>
    <row r="11611" spans="1:5" ht="22.5" x14ac:dyDescent="0.25">
      <c r="A11611" s="36">
        <v>1627</v>
      </c>
      <c r="B11611" s="34" t="s">
        <v>8784</v>
      </c>
      <c r="C11611" s="23" t="s">
        <v>28</v>
      </c>
      <c r="D11611" s="48"/>
      <c r="E11611" s="47"/>
    </row>
    <row r="11612" spans="1:5" ht="22.5" x14ac:dyDescent="0.25">
      <c r="A11612" s="36">
        <v>1623</v>
      </c>
      <c r="B11612" s="34" t="s">
        <v>8785</v>
      </c>
      <c r="C11612" s="23" t="s">
        <v>28</v>
      </c>
      <c r="D11612" s="48"/>
      <c r="E11612" s="47"/>
    </row>
    <row r="11613" spans="1:5" ht="22.5" x14ac:dyDescent="0.25">
      <c r="A11613" s="36">
        <v>1619</v>
      </c>
      <c r="B11613" s="34" t="s">
        <v>8786</v>
      </c>
      <c r="C11613" s="23" t="s">
        <v>28</v>
      </c>
      <c r="D11613" s="48"/>
      <c r="E11613" s="47"/>
    </row>
    <row r="11614" spans="1:5" ht="22.5" x14ac:dyDescent="0.25">
      <c r="A11614" s="36">
        <v>1630</v>
      </c>
      <c r="B11614" s="34" t="s">
        <v>8787</v>
      </c>
      <c r="C11614" s="23" t="s">
        <v>28</v>
      </c>
      <c r="D11614" s="48"/>
      <c r="E11614" s="47"/>
    </row>
    <row r="11615" spans="1:5" ht="22.5" x14ac:dyDescent="0.25">
      <c r="A11615" s="36">
        <v>1616</v>
      </c>
      <c r="B11615" s="34" t="s">
        <v>8788</v>
      </c>
      <c r="C11615" s="23" t="s">
        <v>28</v>
      </c>
      <c r="D11615" s="48"/>
      <c r="E11615" s="47"/>
    </row>
    <row r="11616" spans="1:5" ht="22.5" x14ac:dyDescent="0.25">
      <c r="A11616" s="36">
        <v>1614</v>
      </c>
      <c r="B11616" s="34" t="s">
        <v>8789</v>
      </c>
      <c r="C11616" s="23" t="s">
        <v>28</v>
      </c>
      <c r="D11616" s="48"/>
      <c r="E11616" s="47"/>
    </row>
    <row r="11617" spans="1:5" ht="22.5" x14ac:dyDescent="0.25">
      <c r="A11617" s="36">
        <v>1617</v>
      </c>
      <c r="B11617" s="34" t="s">
        <v>8790</v>
      </c>
      <c r="C11617" s="23" t="s">
        <v>28</v>
      </c>
      <c r="D11617" s="48"/>
      <c r="E11617" s="47"/>
    </row>
    <row r="11618" spans="1:5" ht="22.5" x14ac:dyDescent="0.25">
      <c r="A11618" s="36">
        <v>1621</v>
      </c>
      <c r="B11618" s="34" t="s">
        <v>8791</v>
      </c>
      <c r="C11618" s="23" t="s">
        <v>28</v>
      </c>
      <c r="D11618" s="48"/>
      <c r="E11618" s="47"/>
    </row>
    <row r="11619" spans="1:5" ht="22.5" x14ac:dyDescent="0.25">
      <c r="A11619" s="36">
        <v>1624</v>
      </c>
      <c r="B11619" s="34" t="s">
        <v>8792</v>
      </c>
      <c r="C11619" s="23" t="s">
        <v>28</v>
      </c>
      <c r="D11619" s="48"/>
      <c r="E11619" s="47"/>
    </row>
    <row r="11620" spans="1:5" ht="22.5" x14ac:dyDescent="0.25">
      <c r="A11620" s="36">
        <v>1615</v>
      </c>
      <c r="B11620" s="34" t="s">
        <v>8793</v>
      </c>
      <c r="C11620" s="23" t="s">
        <v>28</v>
      </c>
      <c r="D11620" s="48"/>
      <c r="E11620" s="47"/>
    </row>
    <row r="11621" spans="1:5" ht="22.5" x14ac:dyDescent="0.25">
      <c r="A11621" s="36">
        <v>1612</v>
      </c>
      <c r="B11621" s="34" t="s">
        <v>8794</v>
      </c>
      <c r="C11621" s="23" t="s">
        <v>28</v>
      </c>
      <c r="D11621" s="48"/>
      <c r="E11621" s="47"/>
    </row>
    <row r="11622" spans="1:5" ht="22.5" x14ac:dyDescent="0.25">
      <c r="A11622" s="36">
        <v>1618</v>
      </c>
      <c r="B11622" s="34" t="s">
        <v>8795</v>
      </c>
      <c r="C11622" s="23" t="s">
        <v>28</v>
      </c>
      <c r="D11622" s="48"/>
      <c r="E11622" s="47"/>
    </row>
    <row r="11623" spans="1:5" ht="22.5" x14ac:dyDescent="0.25">
      <c r="A11623" s="36">
        <v>14211</v>
      </c>
      <c r="B11623" s="34" t="s">
        <v>8796</v>
      </c>
      <c r="C11623" s="23" t="s">
        <v>28</v>
      </c>
      <c r="D11623" s="48">
        <v>69.95</v>
      </c>
      <c r="E11623" s="47">
        <v>69.95</v>
      </c>
    </row>
    <row r="11624" spans="1:5" ht="33.75" x14ac:dyDescent="0.25">
      <c r="A11624" s="36">
        <v>43657</v>
      </c>
      <c r="B11624" s="34" t="s">
        <v>8797</v>
      </c>
      <c r="C11624" s="23" t="s">
        <v>25</v>
      </c>
      <c r="D11624" s="48">
        <v>7.29</v>
      </c>
      <c r="E11624" s="47">
        <v>7.29</v>
      </c>
    </row>
    <row r="11625" spans="1:5" ht="22.5" x14ac:dyDescent="0.25">
      <c r="A11625" s="36">
        <v>38200</v>
      </c>
      <c r="B11625" s="34" t="s">
        <v>8798</v>
      </c>
      <c r="C11625" s="23" t="s">
        <v>8799</v>
      </c>
      <c r="D11625" s="48">
        <v>423.86</v>
      </c>
      <c r="E11625" s="47">
        <v>423.86</v>
      </c>
    </row>
    <row r="11626" spans="1:5" ht="22.5" x14ac:dyDescent="0.25">
      <c r="A11626" s="36">
        <v>39269</v>
      </c>
      <c r="B11626" s="34" t="s">
        <v>8800</v>
      </c>
      <c r="C11626" s="23" t="s">
        <v>25</v>
      </c>
      <c r="D11626" s="48">
        <v>1.44</v>
      </c>
      <c r="E11626" s="47">
        <v>1.44</v>
      </c>
    </row>
    <row r="11627" spans="1:5" ht="22.5" x14ac:dyDescent="0.25">
      <c r="A11627" s="36">
        <v>11889</v>
      </c>
      <c r="B11627" s="34" t="s">
        <v>8801</v>
      </c>
      <c r="C11627" s="23" t="s">
        <v>25</v>
      </c>
      <c r="D11627" s="48">
        <v>1.98</v>
      </c>
      <c r="E11627" s="47">
        <v>1.98</v>
      </c>
    </row>
    <row r="11628" spans="1:5" ht="22.5" x14ac:dyDescent="0.25">
      <c r="A11628" s="36">
        <v>39270</v>
      </c>
      <c r="B11628" s="34" t="s">
        <v>8802</v>
      </c>
      <c r="C11628" s="23" t="s">
        <v>25</v>
      </c>
      <c r="D11628" s="48">
        <v>2.58</v>
      </c>
      <c r="E11628" s="47">
        <v>2.58</v>
      </c>
    </row>
    <row r="11629" spans="1:5" ht="22.5" x14ac:dyDescent="0.25">
      <c r="A11629" s="36">
        <v>11890</v>
      </c>
      <c r="B11629" s="34" t="s">
        <v>8803</v>
      </c>
      <c r="C11629" s="23" t="s">
        <v>25</v>
      </c>
      <c r="D11629" s="48">
        <v>3.51</v>
      </c>
      <c r="E11629" s="47">
        <v>3.51</v>
      </c>
    </row>
    <row r="11630" spans="1:5" ht="22.5" x14ac:dyDescent="0.25">
      <c r="A11630" s="36">
        <v>11891</v>
      </c>
      <c r="B11630" s="34" t="s">
        <v>8804</v>
      </c>
      <c r="C11630" s="23" t="s">
        <v>25</v>
      </c>
      <c r="D11630" s="48">
        <v>5.69</v>
      </c>
      <c r="E11630" s="47">
        <v>5.69</v>
      </c>
    </row>
    <row r="11631" spans="1:5" ht="22.5" x14ac:dyDescent="0.25">
      <c r="A11631" s="36">
        <v>11892</v>
      </c>
      <c r="B11631" s="34" t="s">
        <v>8805</v>
      </c>
      <c r="C11631" s="23" t="s">
        <v>25</v>
      </c>
      <c r="D11631" s="48">
        <v>9.3000000000000007</v>
      </c>
      <c r="E11631" s="47">
        <v>9.3000000000000007</v>
      </c>
    </row>
    <row r="11632" spans="1:5" x14ac:dyDescent="0.25">
      <c r="A11632" s="36">
        <v>37601</v>
      </c>
      <c r="B11632" s="34" t="s">
        <v>8806</v>
      </c>
      <c r="C11632" s="23" t="s">
        <v>25</v>
      </c>
      <c r="D11632" s="48"/>
      <c r="E11632" s="47"/>
    </row>
    <row r="11633" spans="1:5" x14ac:dyDescent="0.25">
      <c r="A11633" s="36">
        <v>1634</v>
      </c>
      <c r="B11633" s="34" t="s">
        <v>8807</v>
      </c>
      <c r="C11633" s="23" t="s">
        <v>25</v>
      </c>
      <c r="D11633" s="48"/>
      <c r="E11633" s="47"/>
    </row>
    <row r="11634" spans="1:5" ht="22.5" x14ac:dyDescent="0.25">
      <c r="A11634" s="36">
        <v>44274</v>
      </c>
      <c r="B11634" s="34" t="s">
        <v>8808</v>
      </c>
      <c r="C11634" s="23" t="s">
        <v>28</v>
      </c>
      <c r="D11634" s="48"/>
      <c r="E11634" s="47"/>
    </row>
    <row r="11635" spans="1:5" ht="22.5" x14ac:dyDescent="0.25">
      <c r="A11635" s="36">
        <v>5086</v>
      </c>
      <c r="B11635" s="34" t="s">
        <v>8809</v>
      </c>
      <c r="C11635" s="23" t="s">
        <v>87</v>
      </c>
      <c r="D11635" s="48">
        <v>37.61</v>
      </c>
      <c r="E11635" s="47">
        <v>37.61</v>
      </c>
    </row>
    <row r="11636" spans="1:5" x14ac:dyDescent="0.25">
      <c r="A11636" s="36">
        <v>45244</v>
      </c>
      <c r="B11636" s="34" t="s">
        <v>13039</v>
      </c>
      <c r="C11636" s="23" t="s">
        <v>28</v>
      </c>
      <c r="D11636" s="48">
        <v>89.99</v>
      </c>
      <c r="E11636" s="47">
        <v>89.99</v>
      </c>
    </row>
    <row r="11637" spans="1:5" ht="33.75" x14ac:dyDescent="0.25">
      <c r="A11637" s="36">
        <v>11280</v>
      </c>
      <c r="B11637" s="34" t="s">
        <v>8810</v>
      </c>
      <c r="C11637" s="23" t="s">
        <v>28</v>
      </c>
      <c r="D11637" s="48"/>
      <c r="E11637" s="47"/>
    </row>
    <row r="11638" spans="1:5" ht="33.75" x14ac:dyDescent="0.25">
      <c r="A11638" s="36">
        <v>45657</v>
      </c>
      <c r="B11638" s="34" t="s">
        <v>8811</v>
      </c>
      <c r="C11638" s="23" t="s">
        <v>28</v>
      </c>
      <c r="D11638" s="48"/>
      <c r="E11638" s="47"/>
    </row>
    <row r="11639" spans="1:5" ht="22.5" x14ac:dyDescent="0.25">
      <c r="A11639" s="36">
        <v>3446</v>
      </c>
      <c r="B11639" s="34" t="s">
        <v>8812</v>
      </c>
      <c r="C11639" s="23" t="s">
        <v>28</v>
      </c>
      <c r="D11639" s="48"/>
      <c r="E11639" s="47"/>
    </row>
    <row r="11640" spans="1:5" ht="22.5" x14ac:dyDescent="0.25">
      <c r="A11640" s="36">
        <v>3445</v>
      </c>
      <c r="B11640" s="34" t="s">
        <v>8813</v>
      </c>
      <c r="C11640" s="23" t="s">
        <v>28</v>
      </c>
      <c r="D11640" s="48"/>
      <c r="E11640" s="47"/>
    </row>
    <row r="11641" spans="1:5" ht="22.5" x14ac:dyDescent="0.25">
      <c r="A11641" s="36">
        <v>3444</v>
      </c>
      <c r="B11641" s="34" t="s">
        <v>8814</v>
      </c>
      <c r="C11641" s="23" t="s">
        <v>28</v>
      </c>
      <c r="D11641" s="48"/>
      <c r="E11641" s="47"/>
    </row>
    <row r="11642" spans="1:5" ht="22.5" x14ac:dyDescent="0.25">
      <c r="A11642" s="36">
        <v>3441</v>
      </c>
      <c r="B11642" s="34" t="s">
        <v>8815</v>
      </c>
      <c r="C11642" s="23" t="s">
        <v>28</v>
      </c>
      <c r="D11642" s="48"/>
      <c r="E11642" s="47"/>
    </row>
    <row r="11643" spans="1:5" ht="22.5" x14ac:dyDescent="0.25">
      <c r="A11643" s="36">
        <v>12402</v>
      </c>
      <c r="B11643" s="34" t="s">
        <v>8816</v>
      </c>
      <c r="C11643" s="23" t="s">
        <v>28</v>
      </c>
      <c r="D11643" s="48"/>
      <c r="E11643" s="47"/>
    </row>
    <row r="11644" spans="1:5" ht="22.5" x14ac:dyDescent="0.25">
      <c r="A11644" s="36">
        <v>3447</v>
      </c>
      <c r="B11644" s="34" t="s">
        <v>8817</v>
      </c>
      <c r="C11644" s="23" t="s">
        <v>28</v>
      </c>
      <c r="D11644" s="48"/>
      <c r="E11644" s="47"/>
    </row>
    <row r="11645" spans="1:5" ht="22.5" x14ac:dyDescent="0.25">
      <c r="A11645" s="36">
        <v>3448</v>
      </c>
      <c r="B11645" s="34" t="s">
        <v>8818</v>
      </c>
      <c r="C11645" s="23" t="s">
        <v>28</v>
      </c>
      <c r="D11645" s="48"/>
      <c r="E11645" s="47"/>
    </row>
    <row r="11646" spans="1:5" ht="22.5" x14ac:dyDescent="0.25">
      <c r="A11646" s="36">
        <v>3442</v>
      </c>
      <c r="B11646" s="34" t="s">
        <v>8819</v>
      </c>
      <c r="C11646" s="23" t="s">
        <v>28</v>
      </c>
      <c r="D11646" s="48"/>
      <c r="E11646" s="47"/>
    </row>
    <row r="11647" spans="1:5" ht="22.5" x14ac:dyDescent="0.25">
      <c r="A11647" s="36">
        <v>3449</v>
      </c>
      <c r="B11647" s="34" t="s">
        <v>8820</v>
      </c>
      <c r="C11647" s="23" t="s">
        <v>28</v>
      </c>
      <c r="D11647" s="48"/>
      <c r="E11647" s="47"/>
    </row>
    <row r="11648" spans="1:5" x14ac:dyDescent="0.25">
      <c r="A11648" s="36">
        <v>37438</v>
      </c>
      <c r="B11648" s="34" t="s">
        <v>8821</v>
      </c>
      <c r="C11648" s="23" t="s">
        <v>28</v>
      </c>
      <c r="D11648" s="48"/>
      <c r="E11648" s="47"/>
    </row>
    <row r="11649" spans="1:5" x14ac:dyDescent="0.25">
      <c r="A11649" s="36">
        <v>37439</v>
      </c>
      <c r="B11649" s="34" t="s">
        <v>8822</v>
      </c>
      <c r="C11649" s="23" t="s">
        <v>28</v>
      </c>
      <c r="D11649" s="48"/>
      <c r="E11649" s="47"/>
    </row>
    <row r="11650" spans="1:5" x14ac:dyDescent="0.25">
      <c r="A11650" s="36">
        <v>37435</v>
      </c>
      <c r="B11650" s="34" t="s">
        <v>8823</v>
      </c>
      <c r="C11650" s="23" t="s">
        <v>28</v>
      </c>
      <c r="D11650" s="48"/>
      <c r="E11650" s="47"/>
    </row>
    <row r="11651" spans="1:5" x14ac:dyDescent="0.25">
      <c r="A11651" s="36">
        <v>37436</v>
      </c>
      <c r="B11651" s="34" t="s">
        <v>8824</v>
      </c>
      <c r="C11651" s="23" t="s">
        <v>28</v>
      </c>
      <c r="D11651" s="48"/>
      <c r="E11651" s="47"/>
    </row>
    <row r="11652" spans="1:5" x14ac:dyDescent="0.25">
      <c r="A11652" s="36">
        <v>37437</v>
      </c>
      <c r="B11652" s="34" t="s">
        <v>8825</v>
      </c>
      <c r="C11652" s="23" t="s">
        <v>28</v>
      </c>
      <c r="D11652" s="48"/>
      <c r="E11652" s="47"/>
    </row>
    <row r="11653" spans="1:5" ht="22.5" x14ac:dyDescent="0.25">
      <c r="A11653" s="36">
        <v>3473</v>
      </c>
      <c r="B11653" s="34" t="s">
        <v>8826</v>
      </c>
      <c r="C11653" s="23" t="s">
        <v>28</v>
      </c>
      <c r="D11653" s="48"/>
      <c r="E11653" s="47"/>
    </row>
    <row r="11654" spans="1:5" ht="22.5" x14ac:dyDescent="0.25">
      <c r="A11654" s="36">
        <v>3474</v>
      </c>
      <c r="B11654" s="34" t="s">
        <v>8827</v>
      </c>
      <c r="C11654" s="23" t="s">
        <v>28</v>
      </c>
      <c r="D11654" s="48"/>
      <c r="E11654" s="47"/>
    </row>
    <row r="11655" spans="1:5" ht="22.5" x14ac:dyDescent="0.25">
      <c r="A11655" s="36">
        <v>3443</v>
      </c>
      <c r="B11655" s="34" t="s">
        <v>8828</v>
      </c>
      <c r="C11655" s="23" t="s">
        <v>28</v>
      </c>
      <c r="D11655" s="48"/>
      <c r="E11655" s="47"/>
    </row>
    <row r="11656" spans="1:5" ht="22.5" x14ac:dyDescent="0.25">
      <c r="A11656" s="36">
        <v>3450</v>
      </c>
      <c r="B11656" s="34" t="s">
        <v>8829</v>
      </c>
      <c r="C11656" s="23" t="s">
        <v>28</v>
      </c>
      <c r="D11656" s="48"/>
      <c r="E11656" s="47"/>
    </row>
    <row r="11657" spans="1:5" ht="22.5" x14ac:dyDescent="0.25">
      <c r="A11657" s="36">
        <v>3453</v>
      </c>
      <c r="B11657" s="34" t="s">
        <v>8830</v>
      </c>
      <c r="C11657" s="23" t="s">
        <v>28</v>
      </c>
      <c r="D11657" s="48"/>
      <c r="E11657" s="47"/>
    </row>
    <row r="11658" spans="1:5" ht="22.5" x14ac:dyDescent="0.25">
      <c r="A11658" s="36">
        <v>3452</v>
      </c>
      <c r="B11658" s="34" t="s">
        <v>8831</v>
      </c>
      <c r="C11658" s="23" t="s">
        <v>28</v>
      </c>
      <c r="D11658" s="48"/>
      <c r="E11658" s="47"/>
    </row>
    <row r="11659" spans="1:5" ht="22.5" x14ac:dyDescent="0.25">
      <c r="A11659" s="36">
        <v>3454</v>
      </c>
      <c r="B11659" s="34" t="s">
        <v>8832</v>
      </c>
      <c r="C11659" s="23" t="s">
        <v>28</v>
      </c>
      <c r="D11659" s="48"/>
      <c r="E11659" s="47"/>
    </row>
    <row r="11660" spans="1:5" ht="22.5" x14ac:dyDescent="0.25">
      <c r="A11660" s="36">
        <v>3451</v>
      </c>
      <c r="B11660" s="34" t="s">
        <v>8833</v>
      </c>
      <c r="C11660" s="23" t="s">
        <v>28</v>
      </c>
      <c r="D11660" s="48"/>
      <c r="E11660" s="47"/>
    </row>
    <row r="11661" spans="1:5" ht="22.5" x14ac:dyDescent="0.25">
      <c r="A11661" s="36">
        <v>3458</v>
      </c>
      <c r="B11661" s="34" t="s">
        <v>8834</v>
      </c>
      <c r="C11661" s="23" t="s">
        <v>28</v>
      </c>
      <c r="D11661" s="48"/>
      <c r="E11661" s="47"/>
    </row>
    <row r="11662" spans="1:5" ht="22.5" x14ac:dyDescent="0.25">
      <c r="A11662" s="36">
        <v>3457</v>
      </c>
      <c r="B11662" s="34" t="s">
        <v>8835</v>
      </c>
      <c r="C11662" s="23" t="s">
        <v>28</v>
      </c>
      <c r="D11662" s="48"/>
      <c r="E11662" s="47"/>
    </row>
    <row r="11663" spans="1:5" ht="22.5" x14ac:dyDescent="0.25">
      <c r="A11663" s="36">
        <v>3472</v>
      </c>
      <c r="B11663" s="34" t="s">
        <v>8836</v>
      </c>
      <c r="C11663" s="23" t="s">
        <v>28</v>
      </c>
      <c r="D11663" s="48"/>
      <c r="E11663" s="47"/>
    </row>
    <row r="11664" spans="1:5" ht="22.5" x14ac:dyDescent="0.25">
      <c r="A11664" s="36">
        <v>3455</v>
      </c>
      <c r="B11664" s="34" t="s">
        <v>8837</v>
      </c>
      <c r="C11664" s="23" t="s">
        <v>28</v>
      </c>
      <c r="D11664" s="48"/>
      <c r="E11664" s="47"/>
    </row>
    <row r="11665" spans="1:5" ht="22.5" x14ac:dyDescent="0.25">
      <c r="A11665" s="36">
        <v>3470</v>
      </c>
      <c r="B11665" s="34" t="s">
        <v>8838</v>
      </c>
      <c r="C11665" s="23" t="s">
        <v>28</v>
      </c>
      <c r="D11665" s="48"/>
      <c r="E11665" s="47"/>
    </row>
    <row r="11666" spans="1:5" ht="22.5" x14ac:dyDescent="0.25">
      <c r="A11666" s="36">
        <v>3471</v>
      </c>
      <c r="B11666" s="34" t="s">
        <v>8839</v>
      </c>
      <c r="C11666" s="23" t="s">
        <v>28</v>
      </c>
      <c r="D11666" s="48"/>
      <c r="E11666" s="47"/>
    </row>
    <row r="11667" spans="1:5" ht="22.5" x14ac:dyDescent="0.25">
      <c r="A11667" s="36">
        <v>3459</v>
      </c>
      <c r="B11667" s="34" t="s">
        <v>8840</v>
      </c>
      <c r="C11667" s="23" t="s">
        <v>28</v>
      </c>
      <c r="D11667" s="48"/>
      <c r="E11667" s="47"/>
    </row>
    <row r="11668" spans="1:5" ht="22.5" x14ac:dyDescent="0.25">
      <c r="A11668" s="36">
        <v>3456</v>
      </c>
      <c r="B11668" s="34" t="s">
        <v>8841</v>
      </c>
      <c r="C11668" s="23" t="s">
        <v>28</v>
      </c>
      <c r="D11668" s="48"/>
      <c r="E11668" s="47"/>
    </row>
    <row r="11669" spans="1:5" ht="22.5" x14ac:dyDescent="0.25">
      <c r="A11669" s="36">
        <v>3469</v>
      </c>
      <c r="B11669" s="34" t="s">
        <v>8842</v>
      </c>
      <c r="C11669" s="23" t="s">
        <v>28</v>
      </c>
      <c r="D11669" s="48"/>
      <c r="E11669" s="47"/>
    </row>
    <row r="11670" spans="1:5" ht="22.5" x14ac:dyDescent="0.25">
      <c r="A11670" s="36">
        <v>3460</v>
      </c>
      <c r="B11670" s="34" t="s">
        <v>8843</v>
      </c>
      <c r="C11670" s="23" t="s">
        <v>28</v>
      </c>
      <c r="D11670" s="48"/>
      <c r="E11670" s="47"/>
    </row>
    <row r="11671" spans="1:5" ht="22.5" x14ac:dyDescent="0.25">
      <c r="A11671" s="36">
        <v>3461</v>
      </c>
      <c r="B11671" s="34" t="s">
        <v>8844</v>
      </c>
      <c r="C11671" s="23" t="s">
        <v>28</v>
      </c>
      <c r="D11671" s="48"/>
      <c r="E11671" s="47"/>
    </row>
    <row r="11672" spans="1:5" x14ac:dyDescent="0.25">
      <c r="A11672" s="36">
        <v>37433</v>
      </c>
      <c r="B11672" s="34" t="s">
        <v>8845</v>
      </c>
      <c r="C11672" s="23" t="s">
        <v>28</v>
      </c>
      <c r="D11672" s="48"/>
      <c r="E11672" s="47"/>
    </row>
    <row r="11673" spans="1:5" x14ac:dyDescent="0.25">
      <c r="A11673" s="36">
        <v>37430</v>
      </c>
      <c r="B11673" s="34" t="s">
        <v>8846</v>
      </c>
      <c r="C11673" s="23" t="s">
        <v>28</v>
      </c>
      <c r="D11673" s="48"/>
      <c r="E11673" s="47"/>
    </row>
    <row r="11674" spans="1:5" x14ac:dyDescent="0.25">
      <c r="A11674" s="36">
        <v>37434</v>
      </c>
      <c r="B11674" s="34" t="s">
        <v>8847</v>
      </c>
      <c r="C11674" s="23" t="s">
        <v>28</v>
      </c>
      <c r="D11674" s="48"/>
      <c r="E11674" s="47"/>
    </row>
    <row r="11675" spans="1:5" x14ac:dyDescent="0.25">
      <c r="A11675" s="36">
        <v>37431</v>
      </c>
      <c r="B11675" s="34" t="s">
        <v>8848</v>
      </c>
      <c r="C11675" s="23" t="s">
        <v>28</v>
      </c>
      <c r="D11675" s="48"/>
      <c r="E11675" s="47"/>
    </row>
    <row r="11676" spans="1:5" x14ac:dyDescent="0.25">
      <c r="A11676" s="36">
        <v>37432</v>
      </c>
      <c r="B11676" s="34" t="s">
        <v>8849</v>
      </c>
      <c r="C11676" s="23" t="s">
        <v>28</v>
      </c>
      <c r="D11676" s="48"/>
      <c r="E11676" s="47"/>
    </row>
    <row r="11677" spans="1:5" ht="22.5" x14ac:dyDescent="0.25">
      <c r="A11677" s="36">
        <v>39869</v>
      </c>
      <c r="B11677" s="34" t="s">
        <v>8850</v>
      </c>
      <c r="C11677" s="23" t="s">
        <v>28</v>
      </c>
      <c r="D11677" s="48"/>
      <c r="E11677" s="47"/>
    </row>
    <row r="11678" spans="1:5" ht="22.5" x14ac:dyDescent="0.25">
      <c r="A11678" s="36">
        <v>39870</v>
      </c>
      <c r="B11678" s="34" t="s">
        <v>8851</v>
      </c>
      <c r="C11678" s="23" t="s">
        <v>28</v>
      </c>
      <c r="D11678" s="48"/>
      <c r="E11678" s="47"/>
    </row>
    <row r="11679" spans="1:5" ht="22.5" x14ac:dyDescent="0.25">
      <c r="A11679" s="36">
        <v>39871</v>
      </c>
      <c r="B11679" s="34" t="s">
        <v>8852</v>
      </c>
      <c r="C11679" s="23" t="s">
        <v>28</v>
      </c>
      <c r="D11679" s="48"/>
      <c r="E11679" s="47"/>
    </row>
    <row r="11680" spans="1:5" ht="22.5" x14ac:dyDescent="0.25">
      <c r="A11680" s="36">
        <v>12722</v>
      </c>
      <c r="B11680" s="34" t="s">
        <v>8853</v>
      </c>
      <c r="C11680" s="23" t="s">
        <v>28</v>
      </c>
      <c r="D11680" s="48"/>
      <c r="E11680" s="47"/>
    </row>
    <row r="11681" spans="1:5" ht="22.5" x14ac:dyDescent="0.25">
      <c r="A11681" s="36">
        <v>12714</v>
      </c>
      <c r="B11681" s="34" t="s">
        <v>8854</v>
      </c>
      <c r="C11681" s="23" t="s">
        <v>28</v>
      </c>
      <c r="D11681" s="48"/>
      <c r="E11681" s="47"/>
    </row>
    <row r="11682" spans="1:5" ht="22.5" x14ac:dyDescent="0.25">
      <c r="A11682" s="36">
        <v>12715</v>
      </c>
      <c r="B11682" s="34" t="s">
        <v>8855</v>
      </c>
      <c r="C11682" s="23" t="s">
        <v>28</v>
      </c>
      <c r="D11682" s="48"/>
      <c r="E11682" s="47"/>
    </row>
    <row r="11683" spans="1:5" ht="22.5" x14ac:dyDescent="0.25">
      <c r="A11683" s="36">
        <v>12716</v>
      </c>
      <c r="B11683" s="34" t="s">
        <v>8856</v>
      </c>
      <c r="C11683" s="23" t="s">
        <v>28</v>
      </c>
      <c r="D11683" s="48"/>
      <c r="E11683" s="47"/>
    </row>
    <row r="11684" spans="1:5" ht="22.5" x14ac:dyDescent="0.25">
      <c r="A11684" s="36">
        <v>12717</v>
      </c>
      <c r="B11684" s="34" t="s">
        <v>8857</v>
      </c>
      <c r="C11684" s="23" t="s">
        <v>28</v>
      </c>
      <c r="D11684" s="48"/>
      <c r="E11684" s="47"/>
    </row>
    <row r="11685" spans="1:5" ht="22.5" x14ac:dyDescent="0.25">
      <c r="A11685" s="36">
        <v>12718</v>
      </c>
      <c r="B11685" s="34" t="s">
        <v>8858</v>
      </c>
      <c r="C11685" s="23" t="s">
        <v>28</v>
      </c>
      <c r="D11685" s="48"/>
      <c r="E11685" s="47"/>
    </row>
    <row r="11686" spans="1:5" ht="22.5" x14ac:dyDescent="0.25">
      <c r="A11686" s="36">
        <v>12719</v>
      </c>
      <c r="B11686" s="34" t="s">
        <v>8859</v>
      </c>
      <c r="C11686" s="23" t="s">
        <v>28</v>
      </c>
      <c r="D11686" s="48"/>
      <c r="E11686" s="47"/>
    </row>
    <row r="11687" spans="1:5" ht="22.5" x14ac:dyDescent="0.25">
      <c r="A11687" s="36">
        <v>12720</v>
      </c>
      <c r="B11687" s="34" t="s">
        <v>8860</v>
      </c>
      <c r="C11687" s="23" t="s">
        <v>28</v>
      </c>
      <c r="D11687" s="48"/>
      <c r="E11687" s="47"/>
    </row>
    <row r="11688" spans="1:5" ht="22.5" x14ac:dyDescent="0.25">
      <c r="A11688" s="36">
        <v>12721</v>
      </c>
      <c r="B11688" s="34" t="s">
        <v>8861</v>
      </c>
      <c r="C11688" s="23" t="s">
        <v>28</v>
      </c>
      <c r="D11688" s="48"/>
      <c r="E11688" s="47"/>
    </row>
    <row r="11689" spans="1:5" ht="22.5" x14ac:dyDescent="0.25">
      <c r="A11689" s="36">
        <v>3468</v>
      </c>
      <c r="B11689" s="34" t="s">
        <v>8862</v>
      </c>
      <c r="C11689" s="23" t="s">
        <v>28</v>
      </c>
      <c r="D11689" s="48"/>
      <c r="E11689" s="47"/>
    </row>
    <row r="11690" spans="1:5" ht="22.5" x14ac:dyDescent="0.25">
      <c r="A11690" s="36">
        <v>3465</v>
      </c>
      <c r="B11690" s="34" t="s">
        <v>8863</v>
      </c>
      <c r="C11690" s="23" t="s">
        <v>28</v>
      </c>
      <c r="D11690" s="48"/>
      <c r="E11690" s="47"/>
    </row>
    <row r="11691" spans="1:5" ht="22.5" x14ac:dyDescent="0.25">
      <c r="A11691" s="36">
        <v>12403</v>
      </c>
      <c r="B11691" s="34" t="s">
        <v>8864</v>
      </c>
      <c r="C11691" s="23" t="s">
        <v>28</v>
      </c>
      <c r="D11691" s="48"/>
      <c r="E11691" s="47"/>
    </row>
    <row r="11692" spans="1:5" ht="22.5" x14ac:dyDescent="0.25">
      <c r="A11692" s="36">
        <v>3463</v>
      </c>
      <c r="B11692" s="34" t="s">
        <v>8865</v>
      </c>
      <c r="C11692" s="23" t="s">
        <v>28</v>
      </c>
      <c r="D11692" s="48"/>
      <c r="E11692" s="47"/>
    </row>
    <row r="11693" spans="1:5" ht="22.5" x14ac:dyDescent="0.25">
      <c r="A11693" s="36">
        <v>3464</v>
      </c>
      <c r="B11693" s="34" t="s">
        <v>8866</v>
      </c>
      <c r="C11693" s="23" t="s">
        <v>28</v>
      </c>
      <c r="D11693" s="48"/>
      <c r="E11693" s="47"/>
    </row>
    <row r="11694" spans="1:5" ht="22.5" x14ac:dyDescent="0.25">
      <c r="A11694" s="36">
        <v>3466</v>
      </c>
      <c r="B11694" s="34" t="s">
        <v>8867</v>
      </c>
      <c r="C11694" s="23" t="s">
        <v>28</v>
      </c>
      <c r="D11694" s="48"/>
      <c r="E11694" s="47"/>
    </row>
    <row r="11695" spans="1:5" ht="22.5" x14ac:dyDescent="0.25">
      <c r="A11695" s="36">
        <v>3467</v>
      </c>
      <c r="B11695" s="34" t="s">
        <v>8868</v>
      </c>
      <c r="C11695" s="23" t="s">
        <v>28</v>
      </c>
      <c r="D11695" s="48"/>
      <c r="E11695" s="47"/>
    </row>
    <row r="11696" spans="1:5" ht="22.5" x14ac:dyDescent="0.25">
      <c r="A11696" s="36">
        <v>3462</v>
      </c>
      <c r="B11696" s="34" t="s">
        <v>8869</v>
      </c>
      <c r="C11696" s="23" t="s">
        <v>28</v>
      </c>
      <c r="D11696" s="48"/>
      <c r="E11696" s="47"/>
    </row>
    <row r="11697" spans="1:5" ht="33.75" x14ac:dyDescent="0.25">
      <c r="A11697" s="36">
        <v>43917</v>
      </c>
      <c r="B11697" s="34" t="s">
        <v>13520</v>
      </c>
      <c r="C11697" s="23" t="s">
        <v>28</v>
      </c>
      <c r="D11697" s="48"/>
      <c r="E11697" s="47"/>
    </row>
    <row r="11698" spans="1:5" ht="33.75" x14ac:dyDescent="0.25">
      <c r="A11698" s="36">
        <v>41808</v>
      </c>
      <c r="B11698" s="34" t="s">
        <v>13521</v>
      </c>
      <c r="C11698" s="23" t="s">
        <v>28</v>
      </c>
      <c r="D11698" s="48"/>
      <c r="E11698" s="47"/>
    </row>
    <row r="11699" spans="1:5" ht="33.75" x14ac:dyDescent="0.25">
      <c r="A11699" s="36">
        <v>41817</v>
      </c>
      <c r="B11699" s="34" t="s">
        <v>13522</v>
      </c>
      <c r="C11699" s="23" t="s">
        <v>28</v>
      </c>
      <c r="D11699" s="48"/>
      <c r="E11699" s="47"/>
    </row>
    <row r="11700" spans="1:5" ht="33.75" x14ac:dyDescent="0.25">
      <c r="A11700" s="36">
        <v>41819</v>
      </c>
      <c r="B11700" s="34" t="s">
        <v>13523</v>
      </c>
      <c r="C11700" s="23" t="s">
        <v>28</v>
      </c>
      <c r="D11700" s="48"/>
      <c r="E11700" s="47"/>
    </row>
    <row r="11701" spans="1:5" ht="33.75" x14ac:dyDescent="0.25">
      <c r="A11701" s="36">
        <v>41815</v>
      </c>
      <c r="B11701" s="34" t="s">
        <v>13524</v>
      </c>
      <c r="C11701" s="23" t="s">
        <v>28</v>
      </c>
      <c r="D11701" s="48"/>
      <c r="E11701" s="47"/>
    </row>
    <row r="11702" spans="1:5" ht="33.75" x14ac:dyDescent="0.25">
      <c r="A11702" s="36">
        <v>41816</v>
      </c>
      <c r="B11702" s="34" t="s">
        <v>13525</v>
      </c>
      <c r="C11702" s="23" t="s">
        <v>28</v>
      </c>
      <c r="D11702" s="48"/>
      <c r="E11702" s="47"/>
    </row>
    <row r="11703" spans="1:5" ht="33.75" x14ac:dyDescent="0.25">
      <c r="A11703" s="36">
        <v>41812</v>
      </c>
      <c r="B11703" s="34" t="s">
        <v>13526</v>
      </c>
      <c r="C11703" s="23" t="s">
        <v>28</v>
      </c>
      <c r="D11703" s="48"/>
      <c r="E11703" s="47"/>
    </row>
    <row r="11704" spans="1:5" ht="33.75" x14ac:dyDescent="0.25">
      <c r="A11704" s="36">
        <v>41813</v>
      </c>
      <c r="B11704" s="34" t="s">
        <v>13527</v>
      </c>
      <c r="C11704" s="23" t="s">
        <v>28</v>
      </c>
      <c r="D11704" s="48"/>
      <c r="E11704" s="47"/>
    </row>
    <row r="11705" spans="1:5" ht="33.75" x14ac:dyDescent="0.25">
      <c r="A11705" s="36">
        <v>41806</v>
      </c>
      <c r="B11705" s="34" t="s">
        <v>13528</v>
      </c>
      <c r="C11705" s="23" t="s">
        <v>28</v>
      </c>
      <c r="D11705" s="48"/>
      <c r="E11705" s="47"/>
    </row>
    <row r="11706" spans="1:5" ht="33.75" x14ac:dyDescent="0.25">
      <c r="A11706" s="36">
        <v>41807</v>
      </c>
      <c r="B11706" s="34" t="s">
        <v>13529</v>
      </c>
      <c r="C11706" s="23" t="s">
        <v>28</v>
      </c>
      <c r="D11706" s="48"/>
      <c r="E11706" s="47"/>
    </row>
    <row r="11707" spans="1:5" ht="33.75" x14ac:dyDescent="0.25">
      <c r="A11707" s="36">
        <v>41809</v>
      </c>
      <c r="B11707" s="34" t="s">
        <v>13530</v>
      </c>
      <c r="C11707" s="23" t="s">
        <v>28</v>
      </c>
      <c r="D11707" s="48"/>
      <c r="E11707" s="47"/>
    </row>
    <row r="11708" spans="1:5" ht="33.75" x14ac:dyDescent="0.25">
      <c r="A11708" s="36">
        <v>41811</v>
      </c>
      <c r="B11708" s="34" t="s">
        <v>13531</v>
      </c>
      <c r="C11708" s="23" t="s">
        <v>28</v>
      </c>
      <c r="D11708" s="48"/>
      <c r="E11708" s="47"/>
    </row>
    <row r="11709" spans="1:5" ht="33.75" x14ac:dyDescent="0.25">
      <c r="A11709" s="36">
        <v>41814</v>
      </c>
      <c r="B11709" s="34" t="s">
        <v>13532</v>
      </c>
      <c r="C11709" s="23" t="s">
        <v>28</v>
      </c>
      <c r="D11709" s="48"/>
      <c r="E11709" s="47"/>
    </row>
    <row r="11710" spans="1:5" ht="33.75" x14ac:dyDescent="0.25">
      <c r="A11710" s="36">
        <v>41818</v>
      </c>
      <c r="B11710" s="34" t="s">
        <v>13533</v>
      </c>
      <c r="C11710" s="23" t="s">
        <v>28</v>
      </c>
      <c r="D11710" s="48"/>
      <c r="E11710" s="47"/>
    </row>
    <row r="11711" spans="1:5" ht="33.75" x14ac:dyDescent="0.25">
      <c r="A11711" s="36">
        <v>43919</v>
      </c>
      <c r="B11711" s="34" t="s">
        <v>13534</v>
      </c>
      <c r="C11711" s="23" t="s">
        <v>28</v>
      </c>
      <c r="D11711" s="48"/>
      <c r="E11711" s="47"/>
    </row>
    <row r="11712" spans="1:5" ht="33.75" x14ac:dyDescent="0.25">
      <c r="A11712" s="36">
        <v>43914</v>
      </c>
      <c r="B11712" s="34" t="s">
        <v>13535</v>
      </c>
      <c r="C11712" s="23" t="s">
        <v>28</v>
      </c>
      <c r="D11712" s="48"/>
      <c r="E11712" s="47"/>
    </row>
    <row r="11713" spans="1:5" ht="33.75" x14ac:dyDescent="0.25">
      <c r="A11713" s="36">
        <v>43916</v>
      </c>
      <c r="B11713" s="34" t="s">
        <v>13536</v>
      </c>
      <c r="C11713" s="23" t="s">
        <v>28</v>
      </c>
      <c r="D11713" s="48"/>
      <c r="E11713" s="47"/>
    </row>
    <row r="11714" spans="1:5" ht="33.75" x14ac:dyDescent="0.25">
      <c r="A11714" s="36">
        <v>43912</v>
      </c>
      <c r="B11714" s="34" t="s">
        <v>13537</v>
      </c>
      <c r="C11714" s="23" t="s">
        <v>28</v>
      </c>
      <c r="D11714" s="48"/>
      <c r="E11714" s="47"/>
    </row>
    <row r="11715" spans="1:5" ht="33.75" x14ac:dyDescent="0.25">
      <c r="A11715" s="36">
        <v>43913</v>
      </c>
      <c r="B11715" s="34" t="s">
        <v>13538</v>
      </c>
      <c r="C11715" s="23" t="s">
        <v>28</v>
      </c>
      <c r="D11715" s="48"/>
      <c r="E11715" s="47"/>
    </row>
    <row r="11716" spans="1:5" ht="33.75" x14ac:dyDescent="0.25">
      <c r="A11716" s="36">
        <v>43908</v>
      </c>
      <c r="B11716" s="34" t="s">
        <v>13539</v>
      </c>
      <c r="C11716" s="23" t="s">
        <v>28</v>
      </c>
      <c r="D11716" s="48"/>
      <c r="E11716" s="47"/>
    </row>
    <row r="11717" spans="1:5" ht="33.75" x14ac:dyDescent="0.25">
      <c r="A11717" s="36">
        <v>43909</v>
      </c>
      <c r="B11717" s="34" t="s">
        <v>13540</v>
      </c>
      <c r="C11717" s="23" t="s">
        <v>28</v>
      </c>
      <c r="D11717" s="48"/>
      <c r="E11717" s="47"/>
    </row>
    <row r="11718" spans="1:5" ht="33.75" x14ac:dyDescent="0.25">
      <c r="A11718" s="36">
        <v>43910</v>
      </c>
      <c r="B11718" s="34" t="s">
        <v>13541</v>
      </c>
      <c r="C11718" s="23" t="s">
        <v>28</v>
      </c>
      <c r="D11718" s="48"/>
      <c r="E11718" s="47"/>
    </row>
    <row r="11719" spans="1:5" ht="33.75" x14ac:dyDescent="0.25">
      <c r="A11719" s="36">
        <v>43911</v>
      </c>
      <c r="B11719" s="34" t="s">
        <v>13542</v>
      </c>
      <c r="C11719" s="23" t="s">
        <v>28</v>
      </c>
      <c r="D11719" s="48"/>
      <c r="E11719" s="47"/>
    </row>
    <row r="11720" spans="1:5" ht="33.75" x14ac:dyDescent="0.25">
      <c r="A11720" s="36">
        <v>43915</v>
      </c>
      <c r="B11720" s="34" t="s">
        <v>13543</v>
      </c>
      <c r="C11720" s="23" t="s">
        <v>28</v>
      </c>
      <c r="D11720" s="48"/>
      <c r="E11720" s="47"/>
    </row>
    <row r="11721" spans="1:5" ht="33.75" x14ac:dyDescent="0.25">
      <c r="A11721" s="36">
        <v>43918</v>
      </c>
      <c r="B11721" s="34" t="s">
        <v>13544</v>
      </c>
      <c r="C11721" s="23" t="s">
        <v>28</v>
      </c>
      <c r="D11721" s="48"/>
      <c r="E11721" s="47"/>
    </row>
    <row r="11722" spans="1:5" ht="33.75" x14ac:dyDescent="0.25">
      <c r="A11722" s="36">
        <v>43907</v>
      </c>
      <c r="B11722" s="34" t="s">
        <v>13545</v>
      </c>
      <c r="C11722" s="23" t="s">
        <v>28</v>
      </c>
      <c r="D11722" s="48"/>
      <c r="E11722" s="47"/>
    </row>
    <row r="11723" spans="1:5" ht="22.5" x14ac:dyDescent="0.25">
      <c r="A11723" s="36">
        <v>37416</v>
      </c>
      <c r="B11723" s="34" t="s">
        <v>8870</v>
      </c>
      <c r="C11723" s="23" t="s">
        <v>28</v>
      </c>
      <c r="D11723" s="48"/>
      <c r="E11723" s="47"/>
    </row>
    <row r="11724" spans="1:5" ht="22.5" x14ac:dyDescent="0.25">
      <c r="A11724" s="36">
        <v>37417</v>
      </c>
      <c r="B11724" s="34" t="s">
        <v>8871</v>
      </c>
      <c r="C11724" s="23" t="s">
        <v>28</v>
      </c>
      <c r="D11724" s="48"/>
      <c r="E11724" s="47"/>
    </row>
    <row r="11725" spans="1:5" ht="33.75" x14ac:dyDescent="0.25">
      <c r="A11725" s="36">
        <v>37413</v>
      </c>
      <c r="B11725" s="34" t="s">
        <v>8872</v>
      </c>
      <c r="C11725" s="23" t="s">
        <v>28</v>
      </c>
      <c r="D11725" s="48"/>
      <c r="E11725" s="47"/>
    </row>
    <row r="11726" spans="1:5" ht="33.75" x14ac:dyDescent="0.25">
      <c r="A11726" s="36">
        <v>37414</v>
      </c>
      <c r="B11726" s="34" t="s">
        <v>8873</v>
      </c>
      <c r="C11726" s="23" t="s">
        <v>28</v>
      </c>
      <c r="D11726" s="48"/>
      <c r="E11726" s="47"/>
    </row>
    <row r="11727" spans="1:5" ht="33.75" x14ac:dyDescent="0.25">
      <c r="A11727" s="36">
        <v>37415</v>
      </c>
      <c r="B11727" s="34" t="s">
        <v>8874</v>
      </c>
      <c r="C11727" s="23" t="s">
        <v>28</v>
      </c>
      <c r="D11727" s="48"/>
      <c r="E11727" s="47"/>
    </row>
    <row r="11728" spans="1:5" ht="33.75" x14ac:dyDescent="0.25">
      <c r="A11728" s="36">
        <v>43590</v>
      </c>
      <c r="B11728" s="34" t="s">
        <v>8875</v>
      </c>
      <c r="C11728" s="23" t="s">
        <v>28</v>
      </c>
      <c r="D11728" s="48">
        <v>174.87</v>
      </c>
      <c r="E11728" s="47">
        <v>174.87</v>
      </c>
    </row>
    <row r="11729" spans="1:5" ht="22.5" x14ac:dyDescent="0.25">
      <c r="A11729" s="36">
        <v>43589</v>
      </c>
      <c r="B11729" s="34" t="s">
        <v>8876</v>
      </c>
      <c r="C11729" s="23" t="s">
        <v>28</v>
      </c>
      <c r="D11729" s="48">
        <v>31.64</v>
      </c>
      <c r="E11729" s="47">
        <v>31.64</v>
      </c>
    </row>
    <row r="11730" spans="1:5" x14ac:dyDescent="0.25">
      <c r="A11730" s="36">
        <v>34519</v>
      </c>
      <c r="B11730" s="34" t="s">
        <v>8877</v>
      </c>
      <c r="C11730" s="23" t="s">
        <v>28</v>
      </c>
      <c r="D11730" s="48"/>
      <c r="E11730" s="47"/>
    </row>
    <row r="11731" spans="1:5" x14ac:dyDescent="0.25">
      <c r="A11731" s="36">
        <v>1649</v>
      </c>
      <c r="B11731" s="34" t="s">
        <v>8878</v>
      </c>
      <c r="C11731" s="23" t="s">
        <v>28</v>
      </c>
      <c r="D11731" s="48"/>
      <c r="E11731" s="47"/>
    </row>
    <row r="11732" spans="1:5" x14ac:dyDescent="0.25">
      <c r="A11732" s="36">
        <v>1653</v>
      </c>
      <c r="B11732" s="34" t="s">
        <v>8879</v>
      </c>
      <c r="C11732" s="23" t="s">
        <v>28</v>
      </c>
      <c r="D11732" s="48"/>
      <c r="E11732" s="47"/>
    </row>
    <row r="11733" spans="1:5" x14ac:dyDescent="0.25">
      <c r="A11733" s="36">
        <v>1648</v>
      </c>
      <c r="B11733" s="34" t="s">
        <v>8880</v>
      </c>
      <c r="C11733" s="23" t="s">
        <v>28</v>
      </c>
      <c r="D11733" s="48"/>
      <c r="E11733" s="47"/>
    </row>
    <row r="11734" spans="1:5" x14ac:dyDescent="0.25">
      <c r="A11734" s="36">
        <v>1647</v>
      </c>
      <c r="B11734" s="34" t="s">
        <v>8881</v>
      </c>
      <c r="C11734" s="23" t="s">
        <v>28</v>
      </c>
      <c r="D11734" s="48"/>
      <c r="E11734" s="47"/>
    </row>
    <row r="11735" spans="1:5" x14ac:dyDescent="0.25">
      <c r="A11735" s="36">
        <v>1651</v>
      </c>
      <c r="B11735" s="34" t="s">
        <v>8882</v>
      </c>
      <c r="C11735" s="23" t="s">
        <v>28</v>
      </c>
      <c r="D11735" s="48"/>
      <c r="E11735" s="47"/>
    </row>
    <row r="11736" spans="1:5" x14ac:dyDescent="0.25">
      <c r="A11736" s="36">
        <v>1650</v>
      </c>
      <c r="B11736" s="34" t="s">
        <v>8883</v>
      </c>
      <c r="C11736" s="23" t="s">
        <v>28</v>
      </c>
      <c r="D11736" s="48"/>
      <c r="E11736" s="47"/>
    </row>
    <row r="11737" spans="1:5" x14ac:dyDescent="0.25">
      <c r="A11737" s="36">
        <v>1652</v>
      </c>
      <c r="B11737" s="34" t="s">
        <v>8884</v>
      </c>
      <c r="C11737" s="23" t="s">
        <v>28</v>
      </c>
      <c r="D11737" s="48"/>
      <c r="E11737" s="47"/>
    </row>
    <row r="11738" spans="1:5" x14ac:dyDescent="0.25">
      <c r="A11738" s="36">
        <v>1654</v>
      </c>
      <c r="B11738" s="34" t="s">
        <v>8885</v>
      </c>
      <c r="C11738" s="23" t="s">
        <v>28</v>
      </c>
      <c r="D11738" s="48"/>
      <c r="E11738" s="47"/>
    </row>
    <row r="11739" spans="1:5" ht="22.5" x14ac:dyDescent="0.25">
      <c r="A11739" s="36">
        <v>10510</v>
      </c>
      <c r="B11739" s="34" t="s">
        <v>8886</v>
      </c>
      <c r="C11739" s="23" t="s">
        <v>28</v>
      </c>
      <c r="D11739" s="48">
        <v>174.08</v>
      </c>
      <c r="E11739" s="47">
        <v>174.08</v>
      </c>
    </row>
    <row r="11740" spans="1:5" ht="22.5" x14ac:dyDescent="0.25">
      <c r="A11740" s="36">
        <v>1744</v>
      </c>
      <c r="B11740" s="34" t="s">
        <v>13069</v>
      </c>
      <c r="C11740" s="23" t="s">
        <v>28</v>
      </c>
      <c r="D11740" s="48">
        <v>154.15</v>
      </c>
      <c r="E11740" s="47">
        <v>154.15</v>
      </c>
    </row>
    <row r="11741" spans="1:5" ht="22.5" x14ac:dyDescent="0.25">
      <c r="A11741" s="36">
        <v>1743</v>
      </c>
      <c r="B11741" s="34" t="s">
        <v>13070</v>
      </c>
      <c r="C11741" s="23" t="s">
        <v>28</v>
      </c>
      <c r="D11741" s="48">
        <v>202.43</v>
      </c>
      <c r="E11741" s="47">
        <v>202.43</v>
      </c>
    </row>
    <row r="11742" spans="1:5" ht="22.5" x14ac:dyDescent="0.25">
      <c r="A11742" s="36">
        <v>1747</v>
      </c>
      <c r="B11742" s="34" t="s">
        <v>13071</v>
      </c>
      <c r="C11742" s="23" t="s">
        <v>28</v>
      </c>
      <c r="D11742" s="48">
        <v>222.55</v>
      </c>
      <c r="E11742" s="47">
        <v>222.55</v>
      </c>
    </row>
    <row r="11743" spans="1:5" ht="33.75" x14ac:dyDescent="0.25">
      <c r="A11743" s="36">
        <v>39640</v>
      </c>
      <c r="B11743" s="34" t="s">
        <v>8887</v>
      </c>
      <c r="C11743" s="23" t="s">
        <v>28</v>
      </c>
      <c r="D11743" s="48">
        <v>15.57</v>
      </c>
      <c r="E11743" s="47">
        <v>15.57</v>
      </c>
    </row>
    <row r="11744" spans="1:5" ht="22.5" x14ac:dyDescent="0.25">
      <c r="A11744" s="36">
        <v>7216</v>
      </c>
      <c r="B11744" s="34" t="s">
        <v>8888</v>
      </c>
      <c r="C11744" s="23" t="s">
        <v>28</v>
      </c>
      <c r="D11744" s="48">
        <v>83.63</v>
      </c>
      <c r="E11744" s="47">
        <v>83.63</v>
      </c>
    </row>
    <row r="11745" spans="1:5" ht="22.5" x14ac:dyDescent="0.25">
      <c r="A11745" s="36">
        <v>20235</v>
      </c>
      <c r="B11745" s="34" t="s">
        <v>8889</v>
      </c>
      <c r="C11745" s="23" t="s">
        <v>28</v>
      </c>
      <c r="D11745" s="48">
        <v>67.239999999999995</v>
      </c>
      <c r="E11745" s="47">
        <v>67.239999999999995</v>
      </c>
    </row>
    <row r="11746" spans="1:5" ht="22.5" x14ac:dyDescent="0.25">
      <c r="A11746" s="36">
        <v>7181</v>
      </c>
      <c r="B11746" s="34" t="s">
        <v>8890</v>
      </c>
      <c r="C11746" s="23" t="s">
        <v>28</v>
      </c>
      <c r="D11746" s="48">
        <v>4.1399999999999997</v>
      </c>
      <c r="E11746" s="47">
        <v>4.1399999999999997</v>
      </c>
    </row>
    <row r="11747" spans="1:5" ht="22.5" x14ac:dyDescent="0.25">
      <c r="A11747" s="36">
        <v>40742</v>
      </c>
      <c r="B11747" s="34" t="s">
        <v>8891</v>
      </c>
      <c r="C11747" s="23" t="s">
        <v>28</v>
      </c>
      <c r="D11747" s="48">
        <v>11.67</v>
      </c>
      <c r="E11747" s="47">
        <v>11.67</v>
      </c>
    </row>
    <row r="11748" spans="1:5" ht="22.5" x14ac:dyDescent="0.25">
      <c r="A11748" s="36">
        <v>7214</v>
      </c>
      <c r="B11748" s="34" t="s">
        <v>8892</v>
      </c>
      <c r="C11748" s="23" t="s">
        <v>28</v>
      </c>
      <c r="D11748" s="48">
        <v>81.67</v>
      </c>
      <c r="E11748" s="47">
        <v>81.67</v>
      </c>
    </row>
    <row r="11749" spans="1:5" ht="22.5" x14ac:dyDescent="0.25">
      <c r="A11749" s="36">
        <v>7219</v>
      </c>
      <c r="B11749" s="34" t="s">
        <v>8893</v>
      </c>
      <c r="C11749" s="23" t="s">
        <v>28</v>
      </c>
      <c r="D11749" s="48">
        <v>72.44</v>
      </c>
      <c r="E11749" s="47">
        <v>72.44</v>
      </c>
    </row>
    <row r="11750" spans="1:5" ht="22.5" x14ac:dyDescent="0.25">
      <c r="A11750" s="36">
        <v>2628</v>
      </c>
      <c r="B11750" s="34" t="s">
        <v>8894</v>
      </c>
      <c r="C11750" s="23" t="s">
        <v>28</v>
      </c>
      <c r="D11750" s="48"/>
      <c r="E11750" s="47"/>
    </row>
    <row r="11751" spans="1:5" ht="33.75" x14ac:dyDescent="0.25">
      <c r="A11751" s="36">
        <v>2622</v>
      </c>
      <c r="B11751" s="34" t="s">
        <v>8895</v>
      </c>
      <c r="C11751" s="23" t="s">
        <v>28</v>
      </c>
      <c r="D11751" s="48"/>
      <c r="E11751" s="47"/>
    </row>
    <row r="11752" spans="1:5" ht="33.75" x14ac:dyDescent="0.25">
      <c r="A11752" s="36">
        <v>2623</v>
      </c>
      <c r="B11752" s="34" t="s">
        <v>8896</v>
      </c>
      <c r="C11752" s="23" t="s">
        <v>28</v>
      </c>
      <c r="D11752" s="48"/>
      <c r="E11752" s="47"/>
    </row>
    <row r="11753" spans="1:5" ht="33.75" x14ac:dyDescent="0.25">
      <c r="A11753" s="36">
        <v>2624</v>
      </c>
      <c r="B11753" s="34" t="s">
        <v>8897</v>
      </c>
      <c r="C11753" s="23" t="s">
        <v>28</v>
      </c>
      <c r="D11753" s="48"/>
      <c r="E11753" s="47"/>
    </row>
    <row r="11754" spans="1:5" ht="33.75" x14ac:dyDescent="0.25">
      <c r="A11754" s="36">
        <v>2625</v>
      </c>
      <c r="B11754" s="34" t="s">
        <v>8898</v>
      </c>
      <c r="C11754" s="23" t="s">
        <v>28</v>
      </c>
      <c r="D11754" s="48"/>
      <c r="E11754" s="47"/>
    </row>
    <row r="11755" spans="1:5" ht="33.75" x14ac:dyDescent="0.25">
      <c r="A11755" s="36">
        <v>2626</v>
      </c>
      <c r="B11755" s="34" t="s">
        <v>8899</v>
      </c>
      <c r="C11755" s="23" t="s">
        <v>28</v>
      </c>
      <c r="D11755" s="48"/>
      <c r="E11755" s="47"/>
    </row>
    <row r="11756" spans="1:5" ht="22.5" x14ac:dyDescent="0.25">
      <c r="A11756" s="36">
        <v>2630</v>
      </c>
      <c r="B11756" s="34" t="s">
        <v>8900</v>
      </c>
      <c r="C11756" s="23" t="s">
        <v>28</v>
      </c>
      <c r="D11756" s="48"/>
      <c r="E11756" s="47"/>
    </row>
    <row r="11757" spans="1:5" ht="22.5" x14ac:dyDescent="0.25">
      <c r="A11757" s="36">
        <v>2627</v>
      </c>
      <c r="B11757" s="34" t="s">
        <v>8901</v>
      </c>
      <c r="C11757" s="23" t="s">
        <v>28</v>
      </c>
      <c r="D11757" s="48"/>
      <c r="E11757" s="47"/>
    </row>
    <row r="11758" spans="1:5" ht="22.5" x14ac:dyDescent="0.25">
      <c r="A11758" s="36">
        <v>2629</v>
      </c>
      <c r="B11758" s="34" t="s">
        <v>8902</v>
      </c>
      <c r="C11758" s="23" t="s">
        <v>28</v>
      </c>
      <c r="D11758" s="48"/>
      <c r="E11758" s="47"/>
    </row>
    <row r="11759" spans="1:5" ht="22.5" x14ac:dyDescent="0.25">
      <c r="A11759" s="36">
        <v>1880</v>
      </c>
      <c r="B11759" s="34" t="s">
        <v>8903</v>
      </c>
      <c r="C11759" s="23" t="s">
        <v>28</v>
      </c>
      <c r="D11759" s="48">
        <v>4.51</v>
      </c>
      <c r="E11759" s="47">
        <v>4.51</v>
      </c>
    </row>
    <row r="11760" spans="1:5" ht="22.5" x14ac:dyDescent="0.25">
      <c r="A11760" s="36">
        <v>39274</v>
      </c>
      <c r="B11760" s="34" t="s">
        <v>8904</v>
      </c>
      <c r="C11760" s="23" t="s">
        <v>28</v>
      </c>
      <c r="D11760" s="48">
        <v>3.49</v>
      </c>
      <c r="E11760" s="47">
        <v>3.49</v>
      </c>
    </row>
    <row r="11761" spans="1:5" ht="22.5" x14ac:dyDescent="0.25">
      <c r="A11761" s="36">
        <v>12033</v>
      </c>
      <c r="B11761" s="34" t="s">
        <v>8905</v>
      </c>
      <c r="C11761" s="23" t="s">
        <v>28</v>
      </c>
      <c r="D11761" s="48">
        <v>14.39</v>
      </c>
      <c r="E11761" s="47">
        <v>14.39</v>
      </c>
    </row>
    <row r="11762" spans="1:5" ht="22.5" x14ac:dyDescent="0.25">
      <c r="A11762" s="36">
        <v>40408</v>
      </c>
      <c r="B11762" s="34" t="s">
        <v>8906</v>
      </c>
      <c r="C11762" s="23" t="s">
        <v>28</v>
      </c>
      <c r="D11762" s="48">
        <v>9.4499999999999993</v>
      </c>
      <c r="E11762" s="47">
        <v>9.4499999999999993</v>
      </c>
    </row>
    <row r="11763" spans="1:5" ht="22.5" x14ac:dyDescent="0.25">
      <c r="A11763" s="36">
        <v>39276</v>
      </c>
      <c r="B11763" s="34" t="s">
        <v>8907</v>
      </c>
      <c r="C11763" s="23" t="s">
        <v>28</v>
      </c>
      <c r="D11763" s="48">
        <v>8.52</v>
      </c>
      <c r="E11763" s="47">
        <v>8.52</v>
      </c>
    </row>
    <row r="11764" spans="1:5" ht="22.5" x14ac:dyDescent="0.25">
      <c r="A11764" s="36">
        <v>40409</v>
      </c>
      <c r="B11764" s="34" t="s">
        <v>8908</v>
      </c>
      <c r="C11764" s="23" t="s">
        <v>28</v>
      </c>
      <c r="D11764" s="48">
        <v>3.34</v>
      </c>
      <c r="E11764" s="47">
        <v>3.34</v>
      </c>
    </row>
    <row r="11765" spans="1:5" ht="22.5" x14ac:dyDescent="0.25">
      <c r="A11765" s="36">
        <v>39277</v>
      </c>
      <c r="B11765" s="34" t="s">
        <v>8909</v>
      </c>
      <c r="C11765" s="23" t="s">
        <v>28</v>
      </c>
      <c r="D11765" s="48">
        <v>22.99</v>
      </c>
      <c r="E11765" s="47">
        <v>22.99</v>
      </c>
    </row>
    <row r="11766" spans="1:5" ht="22.5" x14ac:dyDescent="0.25">
      <c r="A11766" s="36">
        <v>12034</v>
      </c>
      <c r="B11766" s="34" t="s">
        <v>8910</v>
      </c>
      <c r="C11766" s="23" t="s">
        <v>28</v>
      </c>
      <c r="D11766" s="48">
        <v>6.52</v>
      </c>
      <c r="E11766" s="47">
        <v>6.52</v>
      </c>
    </row>
    <row r="11767" spans="1:5" ht="22.5" x14ac:dyDescent="0.25">
      <c r="A11767" s="36">
        <v>39879</v>
      </c>
      <c r="B11767" s="34" t="s">
        <v>8911</v>
      </c>
      <c r="C11767" s="23" t="s">
        <v>28</v>
      </c>
      <c r="D11767" s="48"/>
      <c r="E11767" s="47"/>
    </row>
    <row r="11768" spans="1:5" ht="22.5" x14ac:dyDescent="0.25">
      <c r="A11768" s="36">
        <v>39880</v>
      </c>
      <c r="B11768" s="34" t="s">
        <v>8912</v>
      </c>
      <c r="C11768" s="23" t="s">
        <v>28</v>
      </c>
      <c r="D11768" s="48"/>
      <c r="E11768" s="47"/>
    </row>
    <row r="11769" spans="1:5" ht="22.5" x14ac:dyDescent="0.25">
      <c r="A11769" s="36">
        <v>39881</v>
      </c>
      <c r="B11769" s="34" t="s">
        <v>8913</v>
      </c>
      <c r="C11769" s="23" t="s">
        <v>28</v>
      </c>
      <c r="D11769" s="48"/>
      <c r="E11769" s="47"/>
    </row>
    <row r="11770" spans="1:5" ht="22.5" x14ac:dyDescent="0.25">
      <c r="A11770" s="36">
        <v>39882</v>
      </c>
      <c r="B11770" s="34" t="s">
        <v>8914</v>
      </c>
      <c r="C11770" s="23" t="s">
        <v>28</v>
      </c>
      <c r="D11770" s="48"/>
      <c r="E11770" s="47"/>
    </row>
    <row r="11771" spans="1:5" ht="22.5" x14ac:dyDescent="0.25">
      <c r="A11771" s="36">
        <v>39883</v>
      </c>
      <c r="B11771" s="34" t="s">
        <v>8915</v>
      </c>
      <c r="C11771" s="23" t="s">
        <v>28</v>
      </c>
      <c r="D11771" s="48"/>
      <c r="E11771" s="47"/>
    </row>
    <row r="11772" spans="1:5" ht="22.5" x14ac:dyDescent="0.25">
      <c r="A11772" s="36">
        <v>39884</v>
      </c>
      <c r="B11772" s="34" t="s">
        <v>8916</v>
      </c>
      <c r="C11772" s="23" t="s">
        <v>28</v>
      </c>
      <c r="D11772" s="48"/>
      <c r="E11772" s="47"/>
    </row>
    <row r="11773" spans="1:5" ht="22.5" x14ac:dyDescent="0.25">
      <c r="A11773" s="36">
        <v>39885</v>
      </c>
      <c r="B11773" s="34" t="s">
        <v>8917</v>
      </c>
      <c r="C11773" s="23" t="s">
        <v>28</v>
      </c>
      <c r="D11773" s="48"/>
      <c r="E11773" s="47"/>
    </row>
    <row r="11774" spans="1:5" ht="22.5" x14ac:dyDescent="0.25">
      <c r="A11774" s="36">
        <v>1777</v>
      </c>
      <c r="B11774" s="34" t="s">
        <v>8918</v>
      </c>
      <c r="C11774" s="23" t="s">
        <v>28</v>
      </c>
      <c r="D11774" s="48"/>
      <c r="E11774" s="47"/>
    </row>
    <row r="11775" spans="1:5" ht="22.5" x14ac:dyDescent="0.25">
      <c r="A11775" s="36">
        <v>1819</v>
      </c>
      <c r="B11775" s="34" t="s">
        <v>8919</v>
      </c>
      <c r="C11775" s="23" t="s">
        <v>28</v>
      </c>
      <c r="D11775" s="48"/>
      <c r="E11775" s="47"/>
    </row>
    <row r="11776" spans="1:5" ht="22.5" x14ac:dyDescent="0.25">
      <c r="A11776" s="36">
        <v>1776</v>
      </c>
      <c r="B11776" s="34" t="s">
        <v>8920</v>
      </c>
      <c r="C11776" s="23" t="s">
        <v>28</v>
      </c>
      <c r="D11776" s="48"/>
      <c r="E11776" s="47"/>
    </row>
    <row r="11777" spans="1:5" ht="22.5" x14ac:dyDescent="0.25">
      <c r="A11777" s="36">
        <v>1775</v>
      </c>
      <c r="B11777" s="34" t="s">
        <v>8921</v>
      </c>
      <c r="C11777" s="23" t="s">
        <v>28</v>
      </c>
      <c r="D11777" s="48"/>
      <c r="E11777" s="47"/>
    </row>
    <row r="11778" spans="1:5" ht="22.5" x14ac:dyDescent="0.25">
      <c r="A11778" s="36">
        <v>1778</v>
      </c>
      <c r="B11778" s="34" t="s">
        <v>8922</v>
      </c>
      <c r="C11778" s="23" t="s">
        <v>28</v>
      </c>
      <c r="D11778" s="48"/>
      <c r="E11778" s="47"/>
    </row>
    <row r="11779" spans="1:5" ht="22.5" x14ac:dyDescent="0.25">
      <c r="A11779" s="36">
        <v>1818</v>
      </c>
      <c r="B11779" s="34" t="s">
        <v>8923</v>
      </c>
      <c r="C11779" s="23" t="s">
        <v>28</v>
      </c>
      <c r="D11779" s="48"/>
      <c r="E11779" s="47"/>
    </row>
    <row r="11780" spans="1:5" ht="22.5" x14ac:dyDescent="0.25">
      <c r="A11780" s="36">
        <v>1779</v>
      </c>
      <c r="B11780" s="34" t="s">
        <v>8924</v>
      </c>
      <c r="C11780" s="23" t="s">
        <v>28</v>
      </c>
      <c r="D11780" s="48"/>
      <c r="E11780" s="47"/>
    </row>
    <row r="11781" spans="1:5" ht="22.5" x14ac:dyDescent="0.25">
      <c r="A11781" s="36">
        <v>1820</v>
      </c>
      <c r="B11781" s="34" t="s">
        <v>8925</v>
      </c>
      <c r="C11781" s="23" t="s">
        <v>28</v>
      </c>
      <c r="D11781" s="48"/>
      <c r="E11781" s="47"/>
    </row>
    <row r="11782" spans="1:5" ht="22.5" x14ac:dyDescent="0.25">
      <c r="A11782" s="36">
        <v>1780</v>
      </c>
      <c r="B11782" s="34" t="s">
        <v>8926</v>
      </c>
      <c r="C11782" s="23" t="s">
        <v>28</v>
      </c>
      <c r="D11782" s="48"/>
      <c r="E11782" s="47"/>
    </row>
    <row r="11783" spans="1:5" ht="22.5" x14ac:dyDescent="0.25">
      <c r="A11783" s="36">
        <v>1783</v>
      </c>
      <c r="B11783" s="34" t="s">
        <v>8927</v>
      </c>
      <c r="C11783" s="23" t="s">
        <v>28</v>
      </c>
      <c r="D11783" s="48"/>
      <c r="E11783" s="47"/>
    </row>
    <row r="11784" spans="1:5" ht="22.5" x14ac:dyDescent="0.25">
      <c r="A11784" s="36">
        <v>1782</v>
      </c>
      <c r="B11784" s="34" t="s">
        <v>8928</v>
      </c>
      <c r="C11784" s="23" t="s">
        <v>28</v>
      </c>
      <c r="D11784" s="48"/>
      <c r="E11784" s="47"/>
    </row>
    <row r="11785" spans="1:5" ht="22.5" x14ac:dyDescent="0.25">
      <c r="A11785" s="36">
        <v>1781</v>
      </c>
      <c r="B11785" s="34" t="s">
        <v>8929</v>
      </c>
      <c r="C11785" s="23" t="s">
        <v>28</v>
      </c>
      <c r="D11785" s="48"/>
      <c r="E11785" s="47"/>
    </row>
    <row r="11786" spans="1:5" ht="22.5" x14ac:dyDescent="0.25">
      <c r="A11786" s="36">
        <v>1817</v>
      </c>
      <c r="B11786" s="34" t="s">
        <v>8930</v>
      </c>
      <c r="C11786" s="23" t="s">
        <v>28</v>
      </c>
      <c r="D11786" s="48"/>
      <c r="E11786" s="47"/>
    </row>
    <row r="11787" spans="1:5" ht="22.5" x14ac:dyDescent="0.25">
      <c r="A11787" s="36">
        <v>1784</v>
      </c>
      <c r="B11787" s="34" t="s">
        <v>8931</v>
      </c>
      <c r="C11787" s="23" t="s">
        <v>28</v>
      </c>
      <c r="D11787" s="48"/>
      <c r="E11787" s="47"/>
    </row>
    <row r="11788" spans="1:5" ht="22.5" x14ac:dyDescent="0.25">
      <c r="A11788" s="36">
        <v>1810</v>
      </c>
      <c r="B11788" s="34" t="s">
        <v>8932</v>
      </c>
      <c r="C11788" s="23" t="s">
        <v>28</v>
      </c>
      <c r="D11788" s="48"/>
      <c r="E11788" s="47"/>
    </row>
    <row r="11789" spans="1:5" ht="22.5" x14ac:dyDescent="0.25">
      <c r="A11789" s="36">
        <v>1812</v>
      </c>
      <c r="B11789" s="34" t="s">
        <v>8933</v>
      </c>
      <c r="C11789" s="23" t="s">
        <v>28</v>
      </c>
      <c r="D11789" s="48"/>
      <c r="E11789" s="47"/>
    </row>
    <row r="11790" spans="1:5" ht="22.5" x14ac:dyDescent="0.25">
      <c r="A11790" s="36">
        <v>1811</v>
      </c>
      <c r="B11790" s="34" t="s">
        <v>8934</v>
      </c>
      <c r="C11790" s="23" t="s">
        <v>28</v>
      </c>
      <c r="D11790" s="48"/>
      <c r="E11790" s="47"/>
    </row>
    <row r="11791" spans="1:5" ht="22.5" x14ac:dyDescent="0.25">
      <c r="A11791" s="36">
        <v>40386</v>
      </c>
      <c r="B11791" s="34" t="s">
        <v>8935</v>
      </c>
      <c r="C11791" s="23" t="s">
        <v>28</v>
      </c>
      <c r="D11791" s="48"/>
      <c r="E11791" s="47"/>
    </row>
    <row r="11792" spans="1:5" ht="22.5" x14ac:dyDescent="0.25">
      <c r="A11792" s="36">
        <v>40384</v>
      </c>
      <c r="B11792" s="34" t="s">
        <v>8936</v>
      </c>
      <c r="C11792" s="23" t="s">
        <v>28</v>
      </c>
      <c r="D11792" s="48"/>
      <c r="E11792" s="47"/>
    </row>
    <row r="11793" spans="1:5" ht="22.5" x14ac:dyDescent="0.25">
      <c r="A11793" s="36">
        <v>40423</v>
      </c>
      <c r="B11793" s="34" t="s">
        <v>8937</v>
      </c>
      <c r="C11793" s="23" t="s">
        <v>28</v>
      </c>
      <c r="D11793" s="48"/>
      <c r="E11793" s="47"/>
    </row>
    <row r="11794" spans="1:5" ht="22.5" x14ac:dyDescent="0.25">
      <c r="A11794" s="36">
        <v>40379</v>
      </c>
      <c r="B11794" s="34" t="s">
        <v>8938</v>
      </c>
      <c r="C11794" s="23" t="s">
        <v>28</v>
      </c>
      <c r="D11794" s="48"/>
      <c r="E11794" s="47"/>
    </row>
    <row r="11795" spans="1:5" ht="22.5" x14ac:dyDescent="0.25">
      <c r="A11795" s="36">
        <v>40389</v>
      </c>
      <c r="B11795" s="34" t="s">
        <v>8939</v>
      </c>
      <c r="C11795" s="23" t="s">
        <v>28</v>
      </c>
      <c r="D11795" s="48"/>
      <c r="E11795" s="47"/>
    </row>
    <row r="11796" spans="1:5" ht="22.5" x14ac:dyDescent="0.25">
      <c r="A11796" s="36">
        <v>40388</v>
      </c>
      <c r="B11796" s="34" t="s">
        <v>8940</v>
      </c>
      <c r="C11796" s="23" t="s">
        <v>28</v>
      </c>
      <c r="D11796" s="48"/>
      <c r="E11796" s="47"/>
    </row>
    <row r="11797" spans="1:5" ht="22.5" x14ac:dyDescent="0.25">
      <c r="A11797" s="36">
        <v>40391</v>
      </c>
      <c r="B11797" s="34" t="s">
        <v>8941</v>
      </c>
      <c r="C11797" s="23" t="s">
        <v>28</v>
      </c>
      <c r="D11797" s="48"/>
      <c r="E11797" s="47"/>
    </row>
    <row r="11798" spans="1:5" ht="22.5" x14ac:dyDescent="0.25">
      <c r="A11798" s="36">
        <v>40381</v>
      </c>
      <c r="B11798" s="34" t="s">
        <v>8942</v>
      </c>
      <c r="C11798" s="23" t="s">
        <v>28</v>
      </c>
      <c r="D11798" s="48"/>
      <c r="E11798" s="47"/>
    </row>
    <row r="11799" spans="1:5" ht="33.75" x14ac:dyDescent="0.25">
      <c r="A11799" s="36">
        <v>2609</v>
      </c>
      <c r="B11799" s="34" t="s">
        <v>8943</v>
      </c>
      <c r="C11799" s="23" t="s">
        <v>28</v>
      </c>
      <c r="D11799" s="48"/>
      <c r="E11799" s="47"/>
    </row>
    <row r="11800" spans="1:5" ht="33.75" x14ac:dyDescent="0.25">
      <c r="A11800" s="36">
        <v>2634</v>
      </c>
      <c r="B11800" s="34" t="s">
        <v>8944</v>
      </c>
      <c r="C11800" s="23" t="s">
        <v>28</v>
      </c>
      <c r="D11800" s="48"/>
      <c r="E11800" s="47"/>
    </row>
    <row r="11801" spans="1:5" ht="33.75" x14ac:dyDescent="0.25">
      <c r="A11801" s="36">
        <v>2611</v>
      </c>
      <c r="B11801" s="34" t="s">
        <v>8945</v>
      </c>
      <c r="C11801" s="23" t="s">
        <v>28</v>
      </c>
      <c r="D11801" s="48"/>
      <c r="E11801" s="47"/>
    </row>
    <row r="11802" spans="1:5" x14ac:dyDescent="0.25">
      <c r="A11802" s="36">
        <v>40414</v>
      </c>
      <c r="B11802" s="34" t="s">
        <v>8946</v>
      </c>
      <c r="C11802" s="23" t="s">
        <v>28</v>
      </c>
      <c r="D11802" s="48"/>
      <c r="E11802" s="47"/>
    </row>
    <row r="11803" spans="1:5" ht="22.5" x14ac:dyDescent="0.25">
      <c r="A11803" s="36">
        <v>40416</v>
      </c>
      <c r="B11803" s="34" t="s">
        <v>8947</v>
      </c>
      <c r="C11803" s="23" t="s">
        <v>28</v>
      </c>
      <c r="D11803" s="48"/>
      <c r="E11803" s="47"/>
    </row>
    <row r="11804" spans="1:5" x14ac:dyDescent="0.25">
      <c r="A11804" s="36">
        <v>40418</v>
      </c>
      <c r="B11804" s="34" t="s">
        <v>8948</v>
      </c>
      <c r="C11804" s="23" t="s">
        <v>28</v>
      </c>
      <c r="D11804" s="48"/>
      <c r="E11804" s="47"/>
    </row>
    <row r="11805" spans="1:5" ht="22.5" x14ac:dyDescent="0.25">
      <c r="A11805" s="36">
        <v>34359</v>
      </c>
      <c r="B11805" s="34" t="s">
        <v>8949</v>
      </c>
      <c r="C11805" s="23" t="s">
        <v>28</v>
      </c>
      <c r="D11805" s="48"/>
      <c r="E11805" s="47"/>
    </row>
    <row r="11806" spans="1:5" ht="22.5" x14ac:dyDescent="0.25">
      <c r="A11806" s="36">
        <v>1789</v>
      </c>
      <c r="B11806" s="34" t="s">
        <v>8950</v>
      </c>
      <c r="C11806" s="23" t="s">
        <v>28</v>
      </c>
      <c r="D11806" s="48"/>
      <c r="E11806" s="47"/>
    </row>
    <row r="11807" spans="1:5" ht="22.5" x14ac:dyDescent="0.25">
      <c r="A11807" s="36">
        <v>1788</v>
      </c>
      <c r="B11807" s="34" t="s">
        <v>8951</v>
      </c>
      <c r="C11807" s="23" t="s">
        <v>28</v>
      </c>
      <c r="D11807" s="48"/>
      <c r="E11807" s="47"/>
    </row>
    <row r="11808" spans="1:5" ht="22.5" x14ac:dyDescent="0.25">
      <c r="A11808" s="36">
        <v>1787</v>
      </c>
      <c r="B11808" s="34" t="s">
        <v>8952</v>
      </c>
      <c r="C11808" s="23" t="s">
        <v>28</v>
      </c>
      <c r="D11808" s="48"/>
      <c r="E11808" s="47"/>
    </row>
    <row r="11809" spans="1:5" ht="22.5" x14ac:dyDescent="0.25">
      <c r="A11809" s="36">
        <v>1786</v>
      </c>
      <c r="B11809" s="34" t="s">
        <v>8953</v>
      </c>
      <c r="C11809" s="23" t="s">
        <v>28</v>
      </c>
      <c r="D11809" s="48"/>
      <c r="E11809" s="47"/>
    </row>
    <row r="11810" spans="1:5" ht="22.5" x14ac:dyDescent="0.25">
      <c r="A11810" s="36">
        <v>1791</v>
      </c>
      <c r="B11810" s="34" t="s">
        <v>8954</v>
      </c>
      <c r="C11810" s="23" t="s">
        <v>28</v>
      </c>
      <c r="D11810" s="48"/>
      <c r="E11810" s="47"/>
    </row>
    <row r="11811" spans="1:5" ht="22.5" x14ac:dyDescent="0.25">
      <c r="A11811" s="36">
        <v>1790</v>
      </c>
      <c r="B11811" s="34" t="s">
        <v>8955</v>
      </c>
      <c r="C11811" s="23" t="s">
        <v>28</v>
      </c>
      <c r="D11811" s="48"/>
      <c r="E11811" s="47"/>
    </row>
    <row r="11812" spans="1:5" ht="22.5" x14ac:dyDescent="0.25">
      <c r="A11812" s="36">
        <v>1792</v>
      </c>
      <c r="B11812" s="34" t="s">
        <v>8956</v>
      </c>
      <c r="C11812" s="23" t="s">
        <v>28</v>
      </c>
      <c r="D11812" s="48"/>
      <c r="E11812" s="47"/>
    </row>
    <row r="11813" spans="1:5" ht="22.5" x14ac:dyDescent="0.25">
      <c r="A11813" s="36">
        <v>1813</v>
      </c>
      <c r="B11813" s="34" t="s">
        <v>8957</v>
      </c>
      <c r="C11813" s="23" t="s">
        <v>28</v>
      </c>
      <c r="D11813" s="48"/>
      <c r="E11813" s="47"/>
    </row>
    <row r="11814" spans="1:5" ht="22.5" x14ac:dyDescent="0.25">
      <c r="A11814" s="36">
        <v>1793</v>
      </c>
      <c r="B11814" s="34" t="s">
        <v>8958</v>
      </c>
      <c r="C11814" s="23" t="s">
        <v>28</v>
      </c>
      <c r="D11814" s="48"/>
      <c r="E11814" s="47"/>
    </row>
    <row r="11815" spans="1:5" ht="22.5" x14ac:dyDescent="0.25">
      <c r="A11815" s="36">
        <v>1797</v>
      </c>
      <c r="B11815" s="34" t="s">
        <v>8959</v>
      </c>
      <c r="C11815" s="23" t="s">
        <v>28</v>
      </c>
      <c r="D11815" s="48"/>
      <c r="E11815" s="47"/>
    </row>
    <row r="11816" spans="1:5" ht="22.5" x14ac:dyDescent="0.25">
      <c r="A11816" s="36">
        <v>1796</v>
      </c>
      <c r="B11816" s="34" t="s">
        <v>8960</v>
      </c>
      <c r="C11816" s="23" t="s">
        <v>28</v>
      </c>
      <c r="D11816" s="48"/>
      <c r="E11816" s="47"/>
    </row>
    <row r="11817" spans="1:5" ht="22.5" x14ac:dyDescent="0.25">
      <c r="A11817" s="36">
        <v>1816</v>
      </c>
      <c r="B11817" s="34" t="s">
        <v>8961</v>
      </c>
      <c r="C11817" s="23" t="s">
        <v>28</v>
      </c>
      <c r="D11817" s="48"/>
      <c r="E11817" s="47"/>
    </row>
    <row r="11818" spans="1:5" ht="22.5" x14ac:dyDescent="0.25">
      <c r="A11818" s="36">
        <v>1794</v>
      </c>
      <c r="B11818" s="34" t="s">
        <v>8962</v>
      </c>
      <c r="C11818" s="23" t="s">
        <v>28</v>
      </c>
      <c r="D11818" s="48"/>
      <c r="E11818" s="47"/>
    </row>
    <row r="11819" spans="1:5" ht="22.5" x14ac:dyDescent="0.25">
      <c r="A11819" s="36">
        <v>1815</v>
      </c>
      <c r="B11819" s="34" t="s">
        <v>8963</v>
      </c>
      <c r="C11819" s="23" t="s">
        <v>28</v>
      </c>
      <c r="D11819" s="48"/>
      <c r="E11819" s="47"/>
    </row>
    <row r="11820" spans="1:5" ht="22.5" x14ac:dyDescent="0.25">
      <c r="A11820" s="36">
        <v>1798</v>
      </c>
      <c r="B11820" s="34" t="s">
        <v>8964</v>
      </c>
      <c r="C11820" s="23" t="s">
        <v>28</v>
      </c>
      <c r="D11820" s="48"/>
      <c r="E11820" s="47"/>
    </row>
    <row r="11821" spans="1:5" ht="22.5" x14ac:dyDescent="0.25">
      <c r="A11821" s="36">
        <v>1799</v>
      </c>
      <c r="B11821" s="34" t="s">
        <v>8965</v>
      </c>
      <c r="C11821" s="23" t="s">
        <v>28</v>
      </c>
      <c r="D11821" s="48"/>
      <c r="E11821" s="47"/>
    </row>
    <row r="11822" spans="1:5" ht="22.5" x14ac:dyDescent="0.25">
      <c r="A11822" s="36">
        <v>1795</v>
      </c>
      <c r="B11822" s="34" t="s">
        <v>8966</v>
      </c>
      <c r="C11822" s="23" t="s">
        <v>28</v>
      </c>
      <c r="D11822" s="48"/>
      <c r="E11822" s="47"/>
    </row>
    <row r="11823" spans="1:5" ht="22.5" x14ac:dyDescent="0.25">
      <c r="A11823" s="36">
        <v>1800</v>
      </c>
      <c r="B11823" s="34" t="s">
        <v>8967</v>
      </c>
      <c r="C11823" s="23" t="s">
        <v>28</v>
      </c>
      <c r="D11823" s="48"/>
      <c r="E11823" s="47"/>
    </row>
    <row r="11824" spans="1:5" ht="22.5" x14ac:dyDescent="0.25">
      <c r="A11824" s="36">
        <v>1802</v>
      </c>
      <c r="B11824" s="34" t="s">
        <v>8968</v>
      </c>
      <c r="C11824" s="23" t="s">
        <v>28</v>
      </c>
      <c r="D11824" s="48"/>
      <c r="E11824" s="47"/>
    </row>
    <row r="11825" spans="1:5" ht="22.5" x14ac:dyDescent="0.25">
      <c r="A11825" s="36">
        <v>1809</v>
      </c>
      <c r="B11825" s="34" t="s">
        <v>8969</v>
      </c>
      <c r="C11825" s="23" t="s">
        <v>28</v>
      </c>
      <c r="D11825" s="48"/>
      <c r="E11825" s="47"/>
    </row>
    <row r="11826" spans="1:5" ht="22.5" x14ac:dyDescent="0.25">
      <c r="A11826" s="36">
        <v>1814</v>
      </c>
      <c r="B11826" s="34" t="s">
        <v>8970</v>
      </c>
      <c r="C11826" s="23" t="s">
        <v>28</v>
      </c>
      <c r="D11826" s="48"/>
      <c r="E11826" s="47"/>
    </row>
    <row r="11827" spans="1:5" ht="22.5" x14ac:dyDescent="0.25">
      <c r="A11827" s="36">
        <v>1805</v>
      </c>
      <c r="B11827" s="34" t="s">
        <v>8971</v>
      </c>
      <c r="C11827" s="23" t="s">
        <v>28</v>
      </c>
      <c r="D11827" s="48"/>
      <c r="E11827" s="47"/>
    </row>
    <row r="11828" spans="1:5" ht="22.5" x14ac:dyDescent="0.25">
      <c r="A11828" s="36">
        <v>1803</v>
      </c>
      <c r="B11828" s="34" t="s">
        <v>8972</v>
      </c>
      <c r="C11828" s="23" t="s">
        <v>28</v>
      </c>
      <c r="D11828" s="48"/>
      <c r="E11828" s="47"/>
    </row>
    <row r="11829" spans="1:5" ht="22.5" x14ac:dyDescent="0.25">
      <c r="A11829" s="36">
        <v>1821</v>
      </c>
      <c r="B11829" s="34" t="s">
        <v>8973</v>
      </c>
      <c r="C11829" s="23" t="s">
        <v>28</v>
      </c>
      <c r="D11829" s="48"/>
      <c r="E11829" s="47"/>
    </row>
    <row r="11830" spans="1:5" ht="22.5" x14ac:dyDescent="0.25">
      <c r="A11830" s="36">
        <v>1806</v>
      </c>
      <c r="B11830" s="34" t="s">
        <v>8974</v>
      </c>
      <c r="C11830" s="23" t="s">
        <v>28</v>
      </c>
      <c r="D11830" s="48"/>
      <c r="E11830" s="47"/>
    </row>
    <row r="11831" spans="1:5" ht="22.5" x14ac:dyDescent="0.25">
      <c r="A11831" s="36">
        <v>1807</v>
      </c>
      <c r="B11831" s="34" t="s">
        <v>8975</v>
      </c>
      <c r="C11831" s="23" t="s">
        <v>28</v>
      </c>
      <c r="D11831" s="48"/>
      <c r="E11831" s="47"/>
    </row>
    <row r="11832" spans="1:5" ht="22.5" x14ac:dyDescent="0.25">
      <c r="A11832" s="36">
        <v>1804</v>
      </c>
      <c r="B11832" s="34" t="s">
        <v>8976</v>
      </c>
      <c r="C11832" s="23" t="s">
        <v>28</v>
      </c>
      <c r="D11832" s="48"/>
      <c r="E11832" s="47"/>
    </row>
    <row r="11833" spans="1:5" ht="22.5" x14ac:dyDescent="0.25">
      <c r="A11833" s="36">
        <v>1808</v>
      </c>
      <c r="B11833" s="34" t="s">
        <v>8977</v>
      </c>
      <c r="C11833" s="23" t="s">
        <v>28</v>
      </c>
      <c r="D11833" s="48"/>
      <c r="E11833" s="47"/>
    </row>
    <row r="11834" spans="1:5" ht="22.5" x14ac:dyDescent="0.25">
      <c r="A11834" s="36">
        <v>40385</v>
      </c>
      <c r="B11834" s="34" t="s">
        <v>8978</v>
      </c>
      <c r="C11834" s="23" t="s">
        <v>28</v>
      </c>
      <c r="D11834" s="48"/>
      <c r="E11834" s="47"/>
    </row>
    <row r="11835" spans="1:5" ht="22.5" x14ac:dyDescent="0.25">
      <c r="A11835" s="36">
        <v>40383</v>
      </c>
      <c r="B11835" s="34" t="s">
        <v>8979</v>
      </c>
      <c r="C11835" s="23" t="s">
        <v>28</v>
      </c>
      <c r="D11835" s="48"/>
      <c r="E11835" s="47"/>
    </row>
    <row r="11836" spans="1:5" ht="22.5" x14ac:dyDescent="0.25">
      <c r="A11836" s="36">
        <v>40382</v>
      </c>
      <c r="B11836" s="34" t="s">
        <v>8980</v>
      </c>
      <c r="C11836" s="23" t="s">
        <v>28</v>
      </c>
      <c r="D11836" s="48"/>
      <c r="E11836" s="47"/>
    </row>
    <row r="11837" spans="1:5" ht="22.5" x14ac:dyDescent="0.25">
      <c r="A11837" s="36">
        <v>40378</v>
      </c>
      <c r="B11837" s="34" t="s">
        <v>8981</v>
      </c>
      <c r="C11837" s="23" t="s">
        <v>28</v>
      </c>
      <c r="D11837" s="48"/>
      <c r="E11837" s="47"/>
    </row>
    <row r="11838" spans="1:5" ht="22.5" x14ac:dyDescent="0.25">
      <c r="A11838" s="36">
        <v>40422</v>
      </c>
      <c r="B11838" s="34" t="s">
        <v>8982</v>
      </c>
      <c r="C11838" s="23" t="s">
        <v>28</v>
      </c>
      <c r="D11838" s="48"/>
      <c r="E11838" s="47"/>
    </row>
    <row r="11839" spans="1:5" ht="22.5" x14ac:dyDescent="0.25">
      <c r="A11839" s="36">
        <v>40387</v>
      </c>
      <c r="B11839" s="34" t="s">
        <v>8983</v>
      </c>
      <c r="C11839" s="23" t="s">
        <v>28</v>
      </c>
      <c r="D11839" s="48"/>
      <c r="E11839" s="47"/>
    </row>
    <row r="11840" spans="1:5" ht="22.5" x14ac:dyDescent="0.25">
      <c r="A11840" s="36">
        <v>40390</v>
      </c>
      <c r="B11840" s="34" t="s">
        <v>8984</v>
      </c>
      <c r="C11840" s="23" t="s">
        <v>28</v>
      </c>
      <c r="D11840" s="48"/>
      <c r="E11840" s="47"/>
    </row>
    <row r="11841" spans="1:5" ht="22.5" x14ac:dyDescent="0.25">
      <c r="A11841" s="36">
        <v>40380</v>
      </c>
      <c r="B11841" s="34" t="s">
        <v>8985</v>
      </c>
      <c r="C11841" s="23" t="s">
        <v>28</v>
      </c>
      <c r="D11841" s="48"/>
      <c r="E11841" s="47"/>
    </row>
    <row r="11842" spans="1:5" ht="22.5" x14ac:dyDescent="0.25">
      <c r="A11842" s="36">
        <v>2621</v>
      </c>
      <c r="B11842" s="34" t="s">
        <v>8986</v>
      </c>
      <c r="C11842" s="23" t="s">
        <v>28</v>
      </c>
      <c r="D11842" s="48"/>
      <c r="E11842" s="47"/>
    </row>
    <row r="11843" spans="1:5" ht="33.75" x14ac:dyDescent="0.25">
      <c r="A11843" s="36">
        <v>2616</v>
      </c>
      <c r="B11843" s="34" t="s">
        <v>8987</v>
      </c>
      <c r="C11843" s="23" t="s">
        <v>28</v>
      </c>
      <c r="D11843" s="48"/>
      <c r="E11843" s="47"/>
    </row>
    <row r="11844" spans="1:5" ht="33.75" x14ac:dyDescent="0.25">
      <c r="A11844" s="36">
        <v>2633</v>
      </c>
      <c r="B11844" s="34" t="s">
        <v>8988</v>
      </c>
      <c r="C11844" s="23" t="s">
        <v>28</v>
      </c>
      <c r="D11844" s="48"/>
      <c r="E11844" s="47"/>
    </row>
    <row r="11845" spans="1:5" ht="33.75" x14ac:dyDescent="0.25">
      <c r="A11845" s="36">
        <v>2617</v>
      </c>
      <c r="B11845" s="34" t="s">
        <v>8989</v>
      </c>
      <c r="C11845" s="23" t="s">
        <v>28</v>
      </c>
      <c r="D11845" s="48"/>
      <c r="E11845" s="47"/>
    </row>
    <row r="11846" spans="1:5" ht="33.75" x14ac:dyDescent="0.25">
      <c r="A11846" s="36">
        <v>2618</v>
      </c>
      <c r="B11846" s="34" t="s">
        <v>8990</v>
      </c>
      <c r="C11846" s="23" t="s">
        <v>28</v>
      </c>
      <c r="D11846" s="48"/>
      <c r="E11846" s="47"/>
    </row>
    <row r="11847" spans="1:5" ht="33.75" x14ac:dyDescent="0.25">
      <c r="A11847" s="36">
        <v>2632</v>
      </c>
      <c r="B11847" s="34" t="s">
        <v>8991</v>
      </c>
      <c r="C11847" s="23" t="s">
        <v>28</v>
      </c>
      <c r="D11847" s="48"/>
      <c r="E11847" s="47"/>
    </row>
    <row r="11848" spans="1:5" ht="22.5" x14ac:dyDescent="0.25">
      <c r="A11848" s="36">
        <v>2631</v>
      </c>
      <c r="B11848" s="34" t="s">
        <v>8992</v>
      </c>
      <c r="C11848" s="23" t="s">
        <v>28</v>
      </c>
      <c r="D11848" s="48"/>
      <c r="E11848" s="47"/>
    </row>
    <row r="11849" spans="1:5" ht="22.5" x14ac:dyDescent="0.25">
      <c r="A11849" s="36">
        <v>2619</v>
      </c>
      <c r="B11849" s="34" t="s">
        <v>8993</v>
      </c>
      <c r="C11849" s="23" t="s">
        <v>28</v>
      </c>
      <c r="D11849" s="48"/>
      <c r="E11849" s="47"/>
    </row>
    <row r="11850" spans="1:5" ht="22.5" x14ac:dyDescent="0.25">
      <c r="A11850" s="36">
        <v>2620</v>
      </c>
      <c r="B11850" s="34" t="s">
        <v>8994</v>
      </c>
      <c r="C11850" s="23" t="s">
        <v>28</v>
      </c>
      <c r="D11850" s="48"/>
      <c r="E11850" s="47"/>
    </row>
    <row r="11851" spans="1:5" x14ac:dyDescent="0.25">
      <c r="A11851" s="36">
        <v>40413</v>
      </c>
      <c r="B11851" s="34" t="s">
        <v>8995</v>
      </c>
      <c r="C11851" s="23" t="s">
        <v>28</v>
      </c>
      <c r="D11851" s="48"/>
      <c r="E11851" s="47"/>
    </row>
    <row r="11852" spans="1:5" ht="22.5" x14ac:dyDescent="0.25">
      <c r="A11852" s="36">
        <v>40415</v>
      </c>
      <c r="B11852" s="34" t="s">
        <v>8996</v>
      </c>
      <c r="C11852" s="23" t="s">
        <v>28</v>
      </c>
      <c r="D11852" s="48"/>
      <c r="E11852" s="47"/>
    </row>
    <row r="11853" spans="1:5" x14ac:dyDescent="0.25">
      <c r="A11853" s="36">
        <v>40417</v>
      </c>
      <c r="B11853" s="34" t="s">
        <v>8997</v>
      </c>
      <c r="C11853" s="23" t="s">
        <v>28</v>
      </c>
      <c r="D11853" s="48"/>
      <c r="E11853" s="47"/>
    </row>
    <row r="11854" spans="1:5" ht="22.5" x14ac:dyDescent="0.25">
      <c r="A11854" s="36">
        <v>39273</v>
      </c>
      <c r="B11854" s="34" t="s">
        <v>8998</v>
      </c>
      <c r="C11854" s="23" t="s">
        <v>28</v>
      </c>
      <c r="D11854" s="48">
        <v>4.92</v>
      </c>
      <c r="E11854" s="47">
        <v>4.92</v>
      </c>
    </row>
    <row r="11855" spans="1:5" ht="22.5" x14ac:dyDescent="0.25">
      <c r="A11855" s="36">
        <v>39271</v>
      </c>
      <c r="B11855" s="34" t="s">
        <v>8999</v>
      </c>
      <c r="C11855" s="23" t="s">
        <v>28</v>
      </c>
      <c r="D11855" s="48">
        <v>2.9</v>
      </c>
      <c r="E11855" s="47">
        <v>2.9</v>
      </c>
    </row>
    <row r="11856" spans="1:5" ht="22.5" x14ac:dyDescent="0.25">
      <c r="A11856" s="36">
        <v>39272</v>
      </c>
      <c r="B11856" s="34" t="s">
        <v>9000</v>
      </c>
      <c r="C11856" s="23" t="s">
        <v>28</v>
      </c>
      <c r="D11856" s="48">
        <v>3.56</v>
      </c>
      <c r="E11856" s="47">
        <v>3.56</v>
      </c>
    </row>
    <row r="11857" spans="1:5" ht="22.5" x14ac:dyDescent="0.25">
      <c r="A11857" s="36">
        <v>1875</v>
      </c>
      <c r="B11857" s="34" t="s">
        <v>9001</v>
      </c>
      <c r="C11857" s="23" t="s">
        <v>28</v>
      </c>
      <c r="D11857" s="48">
        <v>7.86</v>
      </c>
      <c r="E11857" s="47">
        <v>7.86</v>
      </c>
    </row>
    <row r="11858" spans="1:5" ht="22.5" x14ac:dyDescent="0.25">
      <c r="A11858" s="36">
        <v>1874</v>
      </c>
      <c r="B11858" s="34" t="s">
        <v>9002</v>
      </c>
      <c r="C11858" s="23" t="s">
        <v>28</v>
      </c>
      <c r="D11858" s="48">
        <v>6.49</v>
      </c>
      <c r="E11858" s="47">
        <v>6.49</v>
      </c>
    </row>
    <row r="11859" spans="1:5" ht="22.5" x14ac:dyDescent="0.25">
      <c r="A11859" s="36">
        <v>1884</v>
      </c>
      <c r="B11859" s="34" t="s">
        <v>9003</v>
      </c>
      <c r="C11859" s="23" t="s">
        <v>28</v>
      </c>
      <c r="D11859" s="48">
        <v>5.76</v>
      </c>
      <c r="E11859" s="47">
        <v>5.76</v>
      </c>
    </row>
    <row r="11860" spans="1:5" ht="22.5" x14ac:dyDescent="0.25">
      <c r="A11860" s="36">
        <v>1870</v>
      </c>
      <c r="B11860" s="34" t="s">
        <v>9004</v>
      </c>
      <c r="C11860" s="23" t="s">
        <v>28</v>
      </c>
      <c r="D11860" s="48">
        <v>3.75</v>
      </c>
      <c r="E11860" s="47">
        <v>3.75</v>
      </c>
    </row>
    <row r="11861" spans="1:5" ht="22.5" x14ac:dyDescent="0.25">
      <c r="A11861" s="36">
        <v>1887</v>
      </c>
      <c r="B11861" s="34" t="s">
        <v>9005</v>
      </c>
      <c r="C11861" s="23" t="s">
        <v>28</v>
      </c>
      <c r="D11861" s="48">
        <v>32.6</v>
      </c>
      <c r="E11861" s="47">
        <v>32.6</v>
      </c>
    </row>
    <row r="11862" spans="1:5" ht="22.5" x14ac:dyDescent="0.25">
      <c r="A11862" s="36">
        <v>1876</v>
      </c>
      <c r="B11862" s="34" t="s">
        <v>9006</v>
      </c>
      <c r="C11862" s="23" t="s">
        <v>28</v>
      </c>
      <c r="D11862" s="48">
        <v>12.78</v>
      </c>
      <c r="E11862" s="47">
        <v>12.78</v>
      </c>
    </row>
    <row r="11863" spans="1:5" ht="22.5" x14ac:dyDescent="0.25">
      <c r="A11863" s="36">
        <v>1877</v>
      </c>
      <c r="B11863" s="34" t="s">
        <v>9007</v>
      </c>
      <c r="C11863" s="23" t="s">
        <v>28</v>
      </c>
      <c r="D11863" s="48">
        <v>32.65</v>
      </c>
      <c r="E11863" s="47">
        <v>32.65</v>
      </c>
    </row>
    <row r="11864" spans="1:5" ht="22.5" x14ac:dyDescent="0.25">
      <c r="A11864" s="36">
        <v>1879</v>
      </c>
      <c r="B11864" s="34" t="s">
        <v>9008</v>
      </c>
      <c r="C11864" s="23" t="s">
        <v>28</v>
      </c>
      <c r="D11864" s="48">
        <v>3.8</v>
      </c>
      <c r="E11864" s="47">
        <v>3.8</v>
      </c>
    </row>
    <row r="11865" spans="1:5" ht="22.5" x14ac:dyDescent="0.25">
      <c r="A11865" s="36">
        <v>1878</v>
      </c>
      <c r="B11865" s="34" t="s">
        <v>9009</v>
      </c>
      <c r="C11865" s="23" t="s">
        <v>28</v>
      </c>
      <c r="D11865" s="48">
        <v>65.59</v>
      </c>
      <c r="E11865" s="47">
        <v>65.59</v>
      </c>
    </row>
    <row r="11866" spans="1:5" x14ac:dyDescent="0.25">
      <c r="A11866" s="36">
        <v>37971</v>
      </c>
      <c r="B11866" s="34" t="s">
        <v>9010</v>
      </c>
      <c r="C11866" s="23" t="s">
        <v>28</v>
      </c>
      <c r="D11866" s="48">
        <v>5.78</v>
      </c>
      <c r="E11866" s="47">
        <v>5.78</v>
      </c>
    </row>
    <row r="11867" spans="1:5" x14ac:dyDescent="0.25">
      <c r="A11867" s="36">
        <v>37972</v>
      </c>
      <c r="B11867" s="34" t="s">
        <v>9011</v>
      </c>
      <c r="C11867" s="23" t="s">
        <v>28</v>
      </c>
      <c r="D11867" s="48">
        <v>8.19</v>
      </c>
      <c r="E11867" s="47">
        <v>8.19</v>
      </c>
    </row>
    <row r="11868" spans="1:5" x14ac:dyDescent="0.25">
      <c r="A11868" s="36">
        <v>37973</v>
      </c>
      <c r="B11868" s="34" t="s">
        <v>9012</v>
      </c>
      <c r="C11868" s="23" t="s">
        <v>28</v>
      </c>
      <c r="D11868" s="48">
        <v>15.4</v>
      </c>
      <c r="E11868" s="47">
        <v>15.4</v>
      </c>
    </row>
    <row r="11869" spans="1:5" ht="22.5" x14ac:dyDescent="0.25">
      <c r="A11869" s="36">
        <v>1926</v>
      </c>
      <c r="B11869" s="34" t="s">
        <v>9013</v>
      </c>
      <c r="C11869" s="23" t="s">
        <v>28</v>
      </c>
      <c r="D11869" s="48">
        <v>2.1</v>
      </c>
      <c r="E11869" s="47">
        <v>2.1</v>
      </c>
    </row>
    <row r="11870" spans="1:5" ht="22.5" x14ac:dyDescent="0.25">
      <c r="A11870" s="36">
        <v>1927</v>
      </c>
      <c r="B11870" s="34" t="s">
        <v>9014</v>
      </c>
      <c r="C11870" s="23" t="s">
        <v>28</v>
      </c>
      <c r="D11870" s="48">
        <v>2.35</v>
      </c>
      <c r="E11870" s="47">
        <v>2.35</v>
      </c>
    </row>
    <row r="11871" spans="1:5" ht="22.5" x14ac:dyDescent="0.25">
      <c r="A11871" s="36">
        <v>1923</v>
      </c>
      <c r="B11871" s="34" t="s">
        <v>9015</v>
      </c>
      <c r="C11871" s="23" t="s">
        <v>28</v>
      </c>
      <c r="D11871" s="48">
        <v>4.29</v>
      </c>
      <c r="E11871" s="47">
        <v>4.29</v>
      </c>
    </row>
    <row r="11872" spans="1:5" ht="22.5" x14ac:dyDescent="0.25">
      <c r="A11872" s="36">
        <v>1929</v>
      </c>
      <c r="B11872" s="34" t="s">
        <v>9016</v>
      </c>
      <c r="C11872" s="23" t="s">
        <v>28</v>
      </c>
      <c r="D11872" s="48">
        <v>5.21</v>
      </c>
      <c r="E11872" s="47">
        <v>5.21</v>
      </c>
    </row>
    <row r="11873" spans="1:5" ht="22.5" x14ac:dyDescent="0.25">
      <c r="A11873" s="36">
        <v>1930</v>
      </c>
      <c r="B11873" s="34" t="s">
        <v>9017</v>
      </c>
      <c r="C11873" s="23" t="s">
        <v>28</v>
      </c>
      <c r="D11873" s="48">
        <v>8.91</v>
      </c>
      <c r="E11873" s="47">
        <v>8.91</v>
      </c>
    </row>
    <row r="11874" spans="1:5" ht="22.5" x14ac:dyDescent="0.25">
      <c r="A11874" s="36">
        <v>1924</v>
      </c>
      <c r="B11874" s="34" t="s">
        <v>9018</v>
      </c>
      <c r="C11874" s="23" t="s">
        <v>28</v>
      </c>
      <c r="D11874" s="48">
        <v>14.38</v>
      </c>
      <c r="E11874" s="47">
        <v>14.38</v>
      </c>
    </row>
    <row r="11875" spans="1:5" ht="22.5" x14ac:dyDescent="0.25">
      <c r="A11875" s="36">
        <v>1922</v>
      </c>
      <c r="B11875" s="34" t="s">
        <v>9019</v>
      </c>
      <c r="C11875" s="23" t="s">
        <v>28</v>
      </c>
      <c r="D11875" s="48">
        <v>29.74</v>
      </c>
      <c r="E11875" s="47">
        <v>29.74</v>
      </c>
    </row>
    <row r="11876" spans="1:5" ht="22.5" x14ac:dyDescent="0.25">
      <c r="A11876" s="36">
        <v>1953</v>
      </c>
      <c r="B11876" s="34" t="s">
        <v>9020</v>
      </c>
      <c r="C11876" s="23" t="s">
        <v>28</v>
      </c>
      <c r="D11876" s="48">
        <v>36.299999999999997</v>
      </c>
      <c r="E11876" s="47">
        <v>36.299999999999997</v>
      </c>
    </row>
    <row r="11877" spans="1:5" ht="22.5" x14ac:dyDescent="0.25">
      <c r="A11877" s="36">
        <v>1962</v>
      </c>
      <c r="B11877" s="34" t="s">
        <v>9021</v>
      </c>
      <c r="C11877" s="23" t="s">
        <v>28</v>
      </c>
      <c r="D11877" s="48">
        <v>176.38</v>
      </c>
      <c r="E11877" s="47">
        <v>176.38</v>
      </c>
    </row>
    <row r="11878" spans="1:5" ht="22.5" x14ac:dyDescent="0.25">
      <c r="A11878" s="36">
        <v>1955</v>
      </c>
      <c r="B11878" s="34" t="s">
        <v>9022</v>
      </c>
      <c r="C11878" s="23" t="s">
        <v>28</v>
      </c>
      <c r="D11878" s="48">
        <v>2.0299999999999998</v>
      </c>
      <c r="E11878" s="47">
        <v>2.0299999999999998</v>
      </c>
    </row>
    <row r="11879" spans="1:5" ht="22.5" x14ac:dyDescent="0.25">
      <c r="A11879" s="36">
        <v>1956</v>
      </c>
      <c r="B11879" s="34" t="s">
        <v>9023</v>
      </c>
      <c r="C11879" s="23" t="s">
        <v>28</v>
      </c>
      <c r="D11879" s="48">
        <v>2.87</v>
      </c>
      <c r="E11879" s="47">
        <v>2.87</v>
      </c>
    </row>
    <row r="11880" spans="1:5" ht="22.5" x14ac:dyDescent="0.25">
      <c r="A11880" s="36">
        <v>1957</v>
      </c>
      <c r="B11880" s="34" t="s">
        <v>9024</v>
      </c>
      <c r="C11880" s="23" t="s">
        <v>28</v>
      </c>
      <c r="D11880" s="48">
        <v>6.2</v>
      </c>
      <c r="E11880" s="47">
        <v>6.2</v>
      </c>
    </row>
    <row r="11881" spans="1:5" ht="22.5" x14ac:dyDescent="0.25">
      <c r="A11881" s="36">
        <v>1958</v>
      </c>
      <c r="B11881" s="34" t="s">
        <v>9025</v>
      </c>
      <c r="C11881" s="23" t="s">
        <v>28</v>
      </c>
      <c r="D11881" s="48">
        <v>11.55</v>
      </c>
      <c r="E11881" s="47">
        <v>11.55</v>
      </c>
    </row>
    <row r="11882" spans="1:5" ht="22.5" x14ac:dyDescent="0.25">
      <c r="A11882" s="36">
        <v>1959</v>
      </c>
      <c r="B11882" s="34" t="s">
        <v>9026</v>
      </c>
      <c r="C11882" s="23" t="s">
        <v>28</v>
      </c>
      <c r="D11882" s="48">
        <v>12.53</v>
      </c>
      <c r="E11882" s="47">
        <v>12.53</v>
      </c>
    </row>
    <row r="11883" spans="1:5" ht="22.5" x14ac:dyDescent="0.25">
      <c r="A11883" s="36">
        <v>1925</v>
      </c>
      <c r="B11883" s="34" t="s">
        <v>9027</v>
      </c>
      <c r="C11883" s="23" t="s">
        <v>28</v>
      </c>
      <c r="D11883" s="48">
        <v>32.75</v>
      </c>
      <c r="E11883" s="47">
        <v>32.75</v>
      </c>
    </row>
    <row r="11884" spans="1:5" ht="22.5" x14ac:dyDescent="0.25">
      <c r="A11884" s="36">
        <v>1960</v>
      </c>
      <c r="B11884" s="34" t="s">
        <v>9028</v>
      </c>
      <c r="C11884" s="23" t="s">
        <v>28</v>
      </c>
      <c r="D11884" s="48">
        <v>50.3</v>
      </c>
      <c r="E11884" s="47">
        <v>50.3</v>
      </c>
    </row>
    <row r="11885" spans="1:5" ht="22.5" x14ac:dyDescent="0.25">
      <c r="A11885" s="36">
        <v>1961</v>
      </c>
      <c r="B11885" s="34" t="s">
        <v>9029</v>
      </c>
      <c r="C11885" s="23" t="s">
        <v>28</v>
      </c>
      <c r="D11885" s="48">
        <v>64.44</v>
      </c>
      <c r="E11885" s="47">
        <v>64.44</v>
      </c>
    </row>
    <row r="11886" spans="1:5" ht="22.5" x14ac:dyDescent="0.25">
      <c r="A11886" s="36">
        <v>38423</v>
      </c>
      <c r="B11886" s="34" t="s">
        <v>9030</v>
      </c>
      <c r="C11886" s="23" t="s">
        <v>28</v>
      </c>
      <c r="D11886" s="48">
        <v>29.55</v>
      </c>
      <c r="E11886" s="47">
        <v>29.55</v>
      </c>
    </row>
    <row r="11887" spans="1:5" ht="22.5" x14ac:dyDescent="0.25">
      <c r="A11887" s="36">
        <v>39866</v>
      </c>
      <c r="B11887" s="34" t="s">
        <v>9031</v>
      </c>
      <c r="C11887" s="23" t="s">
        <v>28</v>
      </c>
      <c r="D11887" s="48"/>
      <c r="E11887" s="47"/>
    </row>
    <row r="11888" spans="1:5" ht="22.5" x14ac:dyDescent="0.25">
      <c r="A11888" s="36">
        <v>39867</v>
      </c>
      <c r="B11888" s="34" t="s">
        <v>9032</v>
      </c>
      <c r="C11888" s="23" t="s">
        <v>28</v>
      </c>
      <c r="D11888" s="48"/>
      <c r="E11888" s="47"/>
    </row>
    <row r="11889" spans="1:5" ht="22.5" x14ac:dyDescent="0.25">
      <c r="A11889" s="36">
        <v>39868</v>
      </c>
      <c r="B11889" s="34" t="s">
        <v>9033</v>
      </c>
      <c r="C11889" s="23" t="s">
        <v>28</v>
      </c>
      <c r="D11889" s="48"/>
      <c r="E11889" s="47"/>
    </row>
    <row r="11890" spans="1:5" x14ac:dyDescent="0.25">
      <c r="A11890" s="36">
        <v>37999</v>
      </c>
      <c r="B11890" s="34" t="s">
        <v>9034</v>
      </c>
      <c r="C11890" s="23" t="s">
        <v>28</v>
      </c>
      <c r="D11890" s="48">
        <v>9.74</v>
      </c>
      <c r="E11890" s="47">
        <v>9.74</v>
      </c>
    </row>
    <row r="11891" spans="1:5" x14ac:dyDescent="0.25">
      <c r="A11891" s="36">
        <v>38000</v>
      </c>
      <c r="B11891" s="34" t="s">
        <v>9035</v>
      </c>
      <c r="C11891" s="23" t="s">
        <v>28</v>
      </c>
      <c r="D11891" s="48">
        <v>11.37</v>
      </c>
      <c r="E11891" s="47">
        <v>11.37</v>
      </c>
    </row>
    <row r="11892" spans="1:5" ht="22.5" x14ac:dyDescent="0.25">
      <c r="A11892" s="36">
        <v>38129</v>
      </c>
      <c r="B11892" s="34" t="s">
        <v>9036</v>
      </c>
      <c r="C11892" s="23" t="s">
        <v>28</v>
      </c>
      <c r="D11892" s="48">
        <v>4.7300000000000004</v>
      </c>
      <c r="E11892" s="47">
        <v>4.7300000000000004</v>
      </c>
    </row>
    <row r="11893" spans="1:5" ht="22.5" x14ac:dyDescent="0.25">
      <c r="A11893" s="36">
        <v>38025</v>
      </c>
      <c r="B11893" s="34" t="s">
        <v>9037</v>
      </c>
      <c r="C11893" s="23" t="s">
        <v>28</v>
      </c>
      <c r="D11893" s="48">
        <v>6.42</v>
      </c>
      <c r="E11893" s="47">
        <v>6.42</v>
      </c>
    </row>
    <row r="11894" spans="1:5" ht="22.5" x14ac:dyDescent="0.25">
      <c r="A11894" s="36">
        <v>38026</v>
      </c>
      <c r="B11894" s="34" t="s">
        <v>9038</v>
      </c>
      <c r="C11894" s="23" t="s">
        <v>28</v>
      </c>
      <c r="D11894" s="48">
        <v>15.85</v>
      </c>
      <c r="E11894" s="47">
        <v>15.85</v>
      </c>
    </row>
    <row r="11895" spans="1:5" ht="33.75" x14ac:dyDescent="0.25">
      <c r="A11895" s="36">
        <v>43955</v>
      </c>
      <c r="B11895" s="34" t="s">
        <v>13546</v>
      </c>
      <c r="C11895" s="23" t="s">
        <v>28</v>
      </c>
      <c r="D11895" s="48"/>
      <c r="E11895" s="47"/>
    </row>
    <row r="11896" spans="1:5" ht="33.75" x14ac:dyDescent="0.25">
      <c r="A11896" s="36">
        <v>43957</v>
      </c>
      <c r="B11896" s="34" t="s">
        <v>13547</v>
      </c>
      <c r="C11896" s="23" t="s">
        <v>28</v>
      </c>
      <c r="D11896" s="48"/>
      <c r="E11896" s="47"/>
    </row>
    <row r="11897" spans="1:5" ht="33.75" x14ac:dyDescent="0.25">
      <c r="A11897" s="36">
        <v>43950</v>
      </c>
      <c r="B11897" s="34" t="s">
        <v>13548</v>
      </c>
      <c r="C11897" s="23" t="s">
        <v>28</v>
      </c>
      <c r="D11897" s="48"/>
      <c r="E11897" s="47"/>
    </row>
    <row r="11898" spans="1:5" ht="33.75" x14ac:dyDescent="0.25">
      <c r="A11898" s="36">
        <v>43954</v>
      </c>
      <c r="B11898" s="34" t="s">
        <v>13549</v>
      </c>
      <c r="C11898" s="23" t="s">
        <v>28</v>
      </c>
      <c r="D11898" s="48"/>
      <c r="E11898" s="47"/>
    </row>
    <row r="11899" spans="1:5" ht="33.75" x14ac:dyDescent="0.25">
      <c r="A11899" s="36">
        <v>43945</v>
      </c>
      <c r="B11899" s="34" t="s">
        <v>13550</v>
      </c>
      <c r="C11899" s="23" t="s">
        <v>28</v>
      </c>
      <c r="D11899" s="48"/>
      <c r="E11899" s="47"/>
    </row>
    <row r="11900" spans="1:5" ht="33.75" x14ac:dyDescent="0.25">
      <c r="A11900" s="36">
        <v>43947</v>
      </c>
      <c r="B11900" s="34" t="s">
        <v>13551</v>
      </c>
      <c r="C11900" s="23" t="s">
        <v>28</v>
      </c>
      <c r="D11900" s="48"/>
      <c r="E11900" s="47"/>
    </row>
    <row r="11901" spans="1:5" ht="33.75" x14ac:dyDescent="0.25">
      <c r="A11901" s="36">
        <v>43920</v>
      </c>
      <c r="B11901" s="34" t="s">
        <v>13552</v>
      </c>
      <c r="C11901" s="23" t="s">
        <v>28</v>
      </c>
      <c r="D11901" s="48"/>
      <c r="E11901" s="47"/>
    </row>
    <row r="11902" spans="1:5" ht="33.75" x14ac:dyDescent="0.25">
      <c r="A11902" s="36">
        <v>43921</v>
      </c>
      <c r="B11902" s="34" t="s">
        <v>13553</v>
      </c>
      <c r="C11902" s="23" t="s">
        <v>28</v>
      </c>
      <c r="D11902" s="48"/>
      <c r="E11902" s="47"/>
    </row>
    <row r="11903" spans="1:5" ht="33.75" x14ac:dyDescent="0.25">
      <c r="A11903" s="36">
        <v>43922</v>
      </c>
      <c r="B11903" s="34" t="s">
        <v>13554</v>
      </c>
      <c r="C11903" s="23" t="s">
        <v>28</v>
      </c>
      <c r="D11903" s="48"/>
      <c r="E11903" s="47"/>
    </row>
    <row r="11904" spans="1:5" ht="33.75" x14ac:dyDescent="0.25">
      <c r="A11904" s="36">
        <v>43923</v>
      </c>
      <c r="B11904" s="34" t="s">
        <v>13555</v>
      </c>
      <c r="C11904" s="23" t="s">
        <v>28</v>
      </c>
      <c r="D11904" s="48"/>
      <c r="E11904" s="47"/>
    </row>
    <row r="11905" spans="1:5" ht="33.75" x14ac:dyDescent="0.25">
      <c r="A11905" s="36">
        <v>43924</v>
      </c>
      <c r="B11905" s="34" t="s">
        <v>13556</v>
      </c>
      <c r="C11905" s="23" t="s">
        <v>28</v>
      </c>
      <c r="D11905" s="48"/>
      <c r="E11905" s="47"/>
    </row>
    <row r="11906" spans="1:5" ht="33.75" x14ac:dyDescent="0.25">
      <c r="A11906" s="36">
        <v>43952</v>
      </c>
      <c r="B11906" s="34" t="s">
        <v>13557</v>
      </c>
      <c r="C11906" s="23" t="s">
        <v>28</v>
      </c>
      <c r="D11906" s="48"/>
      <c r="E11906" s="47"/>
    </row>
    <row r="11907" spans="1:5" ht="33.75" x14ac:dyDescent="0.25">
      <c r="A11907" s="36">
        <v>43956</v>
      </c>
      <c r="B11907" s="34" t="s">
        <v>13558</v>
      </c>
      <c r="C11907" s="23" t="s">
        <v>28</v>
      </c>
      <c r="D11907" s="48"/>
      <c r="E11907" s="47"/>
    </row>
    <row r="11908" spans="1:5" ht="22.5" x14ac:dyDescent="0.25">
      <c r="A11908" s="36">
        <v>1858</v>
      </c>
      <c r="B11908" s="34" t="s">
        <v>9039</v>
      </c>
      <c r="C11908" s="23" t="s">
        <v>28</v>
      </c>
      <c r="D11908" s="48">
        <v>45.79</v>
      </c>
      <c r="E11908" s="47">
        <v>45.79</v>
      </c>
    </row>
    <row r="11909" spans="1:5" ht="22.5" x14ac:dyDescent="0.25">
      <c r="A11909" s="36">
        <v>1844</v>
      </c>
      <c r="B11909" s="34" t="s">
        <v>9040</v>
      </c>
      <c r="C11909" s="23" t="s">
        <v>28</v>
      </c>
      <c r="D11909" s="48">
        <v>104.87</v>
      </c>
      <c r="E11909" s="47">
        <v>104.87</v>
      </c>
    </row>
    <row r="11910" spans="1:5" ht="22.5" x14ac:dyDescent="0.25">
      <c r="A11910" s="36">
        <v>1863</v>
      </c>
      <c r="B11910" s="34" t="s">
        <v>9041</v>
      </c>
      <c r="C11910" s="23" t="s">
        <v>28</v>
      </c>
      <c r="D11910" s="48">
        <v>48.73</v>
      </c>
      <c r="E11910" s="47">
        <v>48.73</v>
      </c>
    </row>
    <row r="11911" spans="1:5" ht="22.5" x14ac:dyDescent="0.25">
      <c r="A11911" s="36">
        <v>1865</v>
      </c>
      <c r="B11911" s="34" t="s">
        <v>9042</v>
      </c>
      <c r="C11911" s="23" t="s">
        <v>28</v>
      </c>
      <c r="D11911" s="48">
        <v>126.97</v>
      </c>
      <c r="E11911" s="47">
        <v>126.97</v>
      </c>
    </row>
    <row r="11912" spans="1:5" x14ac:dyDescent="0.25">
      <c r="A11912" s="36">
        <v>36355</v>
      </c>
      <c r="B11912" s="34" t="s">
        <v>9043</v>
      </c>
      <c r="C11912" s="23" t="s">
        <v>28</v>
      </c>
      <c r="D11912" s="48"/>
      <c r="E11912" s="47"/>
    </row>
    <row r="11913" spans="1:5" x14ac:dyDescent="0.25">
      <c r="A11913" s="36">
        <v>36356</v>
      </c>
      <c r="B11913" s="34" t="s">
        <v>9044</v>
      </c>
      <c r="C11913" s="23" t="s">
        <v>28</v>
      </c>
      <c r="D11913" s="48"/>
      <c r="E11913" s="47"/>
    </row>
    <row r="11914" spans="1:5" ht="22.5" x14ac:dyDescent="0.25">
      <c r="A11914" s="36">
        <v>1940</v>
      </c>
      <c r="B11914" s="34" t="s">
        <v>9045</v>
      </c>
      <c r="C11914" s="23" t="s">
        <v>28</v>
      </c>
      <c r="D11914" s="48">
        <v>32</v>
      </c>
      <c r="E11914" s="47">
        <v>32</v>
      </c>
    </row>
    <row r="11915" spans="1:5" ht="22.5" x14ac:dyDescent="0.25">
      <c r="A11915" s="36">
        <v>1939</v>
      </c>
      <c r="B11915" s="34" t="s">
        <v>9046</v>
      </c>
      <c r="C11915" s="23" t="s">
        <v>28</v>
      </c>
      <c r="D11915" s="48">
        <v>8.7799999999999994</v>
      </c>
      <c r="E11915" s="47">
        <v>8.7799999999999994</v>
      </c>
    </row>
    <row r="11916" spans="1:5" ht="22.5" x14ac:dyDescent="0.25">
      <c r="A11916" s="36">
        <v>1937</v>
      </c>
      <c r="B11916" s="34" t="s">
        <v>9047</v>
      </c>
      <c r="C11916" s="23" t="s">
        <v>28</v>
      </c>
      <c r="D11916" s="48">
        <v>5.4</v>
      </c>
      <c r="E11916" s="47">
        <v>5.4</v>
      </c>
    </row>
    <row r="11917" spans="1:5" ht="22.5" x14ac:dyDescent="0.25">
      <c r="A11917" s="36">
        <v>1938</v>
      </c>
      <c r="B11917" s="34" t="s">
        <v>9048</v>
      </c>
      <c r="C11917" s="23" t="s">
        <v>28</v>
      </c>
      <c r="D11917" s="48">
        <v>6.14</v>
      </c>
      <c r="E11917" s="47">
        <v>6.14</v>
      </c>
    </row>
    <row r="11918" spans="1:5" x14ac:dyDescent="0.25">
      <c r="A11918" s="36">
        <v>1966</v>
      </c>
      <c r="B11918" s="34" t="s">
        <v>9049</v>
      </c>
      <c r="C11918" s="23" t="s">
        <v>28</v>
      </c>
      <c r="D11918" s="48">
        <v>19.43</v>
      </c>
      <c r="E11918" s="47">
        <v>19.43</v>
      </c>
    </row>
    <row r="11919" spans="1:5" x14ac:dyDescent="0.25">
      <c r="A11919" s="36">
        <v>1933</v>
      </c>
      <c r="B11919" s="34" t="s">
        <v>9050</v>
      </c>
      <c r="C11919" s="23" t="s">
        <v>28</v>
      </c>
      <c r="D11919" s="48">
        <v>4.1900000000000004</v>
      </c>
      <c r="E11919" s="47">
        <v>4.1900000000000004</v>
      </c>
    </row>
    <row r="11920" spans="1:5" x14ac:dyDescent="0.25">
      <c r="A11920" s="36">
        <v>1932</v>
      </c>
      <c r="B11920" s="34" t="s">
        <v>9051</v>
      </c>
      <c r="C11920" s="23" t="s">
        <v>28</v>
      </c>
      <c r="D11920" s="48">
        <v>9.58</v>
      </c>
      <c r="E11920" s="47">
        <v>9.58</v>
      </c>
    </row>
    <row r="11921" spans="1:5" x14ac:dyDescent="0.25">
      <c r="A11921" s="36">
        <v>1951</v>
      </c>
      <c r="B11921" s="34" t="s">
        <v>9052</v>
      </c>
      <c r="C11921" s="23" t="s">
        <v>28</v>
      </c>
      <c r="D11921" s="48">
        <v>19.989999999999998</v>
      </c>
      <c r="E11921" s="47">
        <v>19.989999999999998</v>
      </c>
    </row>
    <row r="11922" spans="1:5" x14ac:dyDescent="0.25">
      <c r="A11922" s="36">
        <v>1970</v>
      </c>
      <c r="B11922" s="34" t="s">
        <v>9053</v>
      </c>
      <c r="C11922" s="23" t="s">
        <v>28</v>
      </c>
      <c r="D11922" s="48">
        <v>48.57</v>
      </c>
      <c r="E11922" s="47">
        <v>48.57</v>
      </c>
    </row>
    <row r="11923" spans="1:5" x14ac:dyDescent="0.25">
      <c r="A11923" s="36">
        <v>1967</v>
      </c>
      <c r="B11923" s="34" t="s">
        <v>9054</v>
      </c>
      <c r="C11923" s="23" t="s">
        <v>28</v>
      </c>
      <c r="D11923" s="48">
        <v>5.77</v>
      </c>
      <c r="E11923" s="47">
        <v>5.77</v>
      </c>
    </row>
    <row r="11924" spans="1:5" x14ac:dyDescent="0.25">
      <c r="A11924" s="36">
        <v>1968</v>
      </c>
      <c r="B11924" s="34" t="s">
        <v>9055</v>
      </c>
      <c r="C11924" s="23" t="s">
        <v>28</v>
      </c>
      <c r="D11924" s="48">
        <v>11.4</v>
      </c>
      <c r="E11924" s="47">
        <v>11.4</v>
      </c>
    </row>
    <row r="11925" spans="1:5" x14ac:dyDescent="0.25">
      <c r="A11925" s="36">
        <v>1969</v>
      </c>
      <c r="B11925" s="34" t="s">
        <v>9056</v>
      </c>
      <c r="C11925" s="23" t="s">
        <v>28</v>
      </c>
      <c r="D11925" s="48">
        <v>37.11</v>
      </c>
      <c r="E11925" s="47">
        <v>37.11</v>
      </c>
    </row>
    <row r="11926" spans="1:5" ht="22.5" x14ac:dyDescent="0.25">
      <c r="A11926" s="36">
        <v>1827</v>
      </c>
      <c r="B11926" s="34" t="s">
        <v>9057</v>
      </c>
      <c r="C11926" s="23" t="s">
        <v>28</v>
      </c>
      <c r="D11926" s="48"/>
      <c r="E11926" s="47"/>
    </row>
    <row r="11927" spans="1:5" ht="22.5" x14ac:dyDescent="0.25">
      <c r="A11927" s="36">
        <v>1831</v>
      </c>
      <c r="B11927" s="34" t="s">
        <v>9058</v>
      </c>
      <c r="C11927" s="23" t="s">
        <v>28</v>
      </c>
      <c r="D11927" s="48"/>
      <c r="E11927" s="47"/>
    </row>
    <row r="11928" spans="1:5" ht="22.5" x14ac:dyDescent="0.25">
      <c r="A11928" s="36">
        <v>1825</v>
      </c>
      <c r="B11928" s="34" t="s">
        <v>9059</v>
      </c>
      <c r="C11928" s="23" t="s">
        <v>28</v>
      </c>
      <c r="D11928" s="48"/>
      <c r="E11928" s="47"/>
    </row>
    <row r="11929" spans="1:5" ht="22.5" x14ac:dyDescent="0.25">
      <c r="A11929" s="36">
        <v>1828</v>
      </c>
      <c r="B11929" s="34" t="s">
        <v>9060</v>
      </c>
      <c r="C11929" s="23" t="s">
        <v>28</v>
      </c>
      <c r="D11929" s="48"/>
      <c r="E11929" s="47"/>
    </row>
    <row r="11930" spans="1:5" ht="22.5" x14ac:dyDescent="0.25">
      <c r="A11930" s="36">
        <v>1845</v>
      </c>
      <c r="B11930" s="34" t="s">
        <v>9061</v>
      </c>
      <c r="C11930" s="23" t="s">
        <v>28</v>
      </c>
      <c r="D11930" s="48"/>
      <c r="E11930" s="47"/>
    </row>
    <row r="11931" spans="1:5" ht="22.5" x14ac:dyDescent="0.25">
      <c r="A11931" s="36">
        <v>1824</v>
      </c>
      <c r="B11931" s="34" t="s">
        <v>9062</v>
      </c>
      <c r="C11931" s="23" t="s">
        <v>28</v>
      </c>
      <c r="D11931" s="48"/>
      <c r="E11931" s="47"/>
    </row>
    <row r="11932" spans="1:5" ht="22.5" x14ac:dyDescent="0.25">
      <c r="A11932" s="36">
        <v>42693</v>
      </c>
      <c r="B11932" s="34" t="s">
        <v>9063</v>
      </c>
      <c r="C11932" s="23" t="s">
        <v>28</v>
      </c>
      <c r="D11932" s="48">
        <v>356.68</v>
      </c>
      <c r="E11932" s="47">
        <v>356.68</v>
      </c>
    </row>
    <row r="11933" spans="1:5" ht="22.5" x14ac:dyDescent="0.25">
      <c r="A11933" s="36">
        <v>42695</v>
      </c>
      <c r="B11933" s="34" t="s">
        <v>9064</v>
      </c>
      <c r="C11933" s="23" t="s">
        <v>28</v>
      </c>
      <c r="D11933" s="48">
        <v>249.19</v>
      </c>
      <c r="E11933" s="47">
        <v>249.19</v>
      </c>
    </row>
    <row r="11934" spans="1:5" ht="22.5" x14ac:dyDescent="0.25">
      <c r="A11934" s="36">
        <v>42694</v>
      </c>
      <c r="B11934" s="34" t="s">
        <v>9065</v>
      </c>
      <c r="C11934" s="23" t="s">
        <v>28</v>
      </c>
      <c r="D11934" s="48">
        <v>477.31</v>
      </c>
      <c r="E11934" s="47">
        <v>477.31</v>
      </c>
    </row>
    <row r="11935" spans="1:5" ht="22.5" x14ac:dyDescent="0.25">
      <c r="A11935" s="36">
        <v>20097</v>
      </c>
      <c r="B11935" s="34" t="s">
        <v>9066</v>
      </c>
      <c r="C11935" s="23" t="s">
        <v>28</v>
      </c>
      <c r="D11935" s="48">
        <v>20.69</v>
      </c>
      <c r="E11935" s="47">
        <v>20.69</v>
      </c>
    </row>
    <row r="11936" spans="1:5" ht="22.5" x14ac:dyDescent="0.25">
      <c r="A11936" s="36">
        <v>20098</v>
      </c>
      <c r="B11936" s="34" t="s">
        <v>9067</v>
      </c>
      <c r="C11936" s="23" t="s">
        <v>28</v>
      </c>
      <c r="D11936" s="48">
        <v>84.58</v>
      </c>
      <c r="E11936" s="47">
        <v>84.58</v>
      </c>
    </row>
    <row r="11937" spans="1:5" ht="22.5" x14ac:dyDescent="0.25">
      <c r="A11937" s="36">
        <v>20096</v>
      </c>
      <c r="B11937" s="34" t="s">
        <v>9068</v>
      </c>
      <c r="C11937" s="23" t="s">
        <v>28</v>
      </c>
      <c r="D11937" s="48">
        <v>21.42</v>
      </c>
      <c r="E11937" s="47">
        <v>21.42</v>
      </c>
    </row>
    <row r="11938" spans="1:5" x14ac:dyDescent="0.25">
      <c r="A11938" s="36">
        <v>44472</v>
      </c>
      <c r="B11938" s="34" t="s">
        <v>13072</v>
      </c>
      <c r="C11938" s="23" t="s">
        <v>28</v>
      </c>
      <c r="D11938" s="48"/>
      <c r="E11938" s="47"/>
    </row>
    <row r="11939" spans="1:5" ht="22.5" x14ac:dyDescent="0.25">
      <c r="A11939" s="36">
        <v>38369</v>
      </c>
      <c r="B11939" s="34" t="s">
        <v>9069</v>
      </c>
      <c r="C11939" s="23" t="s">
        <v>28</v>
      </c>
      <c r="D11939" s="48">
        <v>17.72</v>
      </c>
      <c r="E11939" s="47">
        <v>17.72</v>
      </c>
    </row>
    <row r="11940" spans="1:5" ht="22.5" x14ac:dyDescent="0.25">
      <c r="A11940" s="36">
        <v>38370</v>
      </c>
      <c r="B11940" s="34" t="s">
        <v>9070</v>
      </c>
      <c r="C11940" s="23" t="s">
        <v>28</v>
      </c>
      <c r="D11940" s="48">
        <v>11.95</v>
      </c>
      <c r="E11940" s="47">
        <v>11.95</v>
      </c>
    </row>
    <row r="11941" spans="1:5" x14ac:dyDescent="0.25">
      <c r="A11941" s="36">
        <v>45199</v>
      </c>
      <c r="B11941" s="34" t="s">
        <v>13073</v>
      </c>
      <c r="C11941" s="23" t="s">
        <v>28</v>
      </c>
      <c r="D11941" s="48">
        <v>27.6</v>
      </c>
      <c r="E11941" s="47">
        <v>27.6</v>
      </c>
    </row>
    <row r="11942" spans="1:5" x14ac:dyDescent="0.25">
      <c r="A11942" s="36">
        <v>38372</v>
      </c>
      <c r="B11942" s="34" t="s">
        <v>9071</v>
      </c>
      <c r="C11942" s="23" t="s">
        <v>28</v>
      </c>
      <c r="D11942" s="48">
        <v>10.19</v>
      </c>
      <c r="E11942" s="47">
        <v>10.19</v>
      </c>
    </row>
    <row r="11943" spans="1:5" x14ac:dyDescent="0.25">
      <c r="A11943" s="36">
        <v>2358</v>
      </c>
      <c r="B11943" s="34" t="s">
        <v>9072</v>
      </c>
      <c r="C11943" s="23" t="s">
        <v>13</v>
      </c>
      <c r="D11943" s="48">
        <v>21.75</v>
      </c>
      <c r="E11943" s="47">
        <v>23.48</v>
      </c>
    </row>
    <row r="11944" spans="1:5" x14ac:dyDescent="0.25">
      <c r="A11944" s="36">
        <v>40807</v>
      </c>
      <c r="B11944" s="34" t="s">
        <v>9073</v>
      </c>
      <c r="C11944" s="23" t="s">
        <v>12</v>
      </c>
      <c r="D11944" s="48">
        <v>3807.2</v>
      </c>
      <c r="E11944" s="47">
        <v>4109.8999999999996</v>
      </c>
    </row>
    <row r="11945" spans="1:5" x14ac:dyDescent="0.25">
      <c r="A11945" s="36">
        <v>44330</v>
      </c>
      <c r="B11945" s="34" t="s">
        <v>9074</v>
      </c>
      <c r="C11945" s="23" t="s">
        <v>88</v>
      </c>
      <c r="D11945" s="48">
        <v>15.99</v>
      </c>
      <c r="E11945" s="47">
        <v>15.99</v>
      </c>
    </row>
    <row r="11946" spans="1:5" x14ac:dyDescent="0.25">
      <c r="A11946" s="36">
        <v>43144</v>
      </c>
      <c r="B11946" s="34" t="s">
        <v>9075</v>
      </c>
      <c r="C11946" s="23" t="s">
        <v>87</v>
      </c>
      <c r="D11946" s="48">
        <v>41.28</v>
      </c>
      <c r="E11946" s="47">
        <v>41.28</v>
      </c>
    </row>
    <row r="11947" spans="1:5" x14ac:dyDescent="0.25">
      <c r="A11947" s="36">
        <v>39397</v>
      </c>
      <c r="B11947" s="34" t="s">
        <v>9076</v>
      </c>
      <c r="C11947" s="23" t="s">
        <v>88</v>
      </c>
      <c r="D11947" s="48">
        <v>18.809999999999999</v>
      </c>
      <c r="E11947" s="47">
        <v>18.809999999999999</v>
      </c>
    </row>
    <row r="11948" spans="1:5" ht="22.5" x14ac:dyDescent="0.25">
      <c r="A11948" s="36">
        <v>2692</v>
      </c>
      <c r="B11948" s="34" t="s">
        <v>9077</v>
      </c>
      <c r="C11948" s="23" t="s">
        <v>88</v>
      </c>
      <c r="D11948" s="48">
        <v>7.59</v>
      </c>
      <c r="E11948" s="47">
        <v>7.59</v>
      </c>
    </row>
    <row r="11949" spans="1:5" x14ac:dyDescent="0.25">
      <c r="A11949" s="36">
        <v>45299</v>
      </c>
      <c r="B11949" s="34" t="s">
        <v>13559</v>
      </c>
      <c r="C11949" s="23" t="s">
        <v>28</v>
      </c>
      <c r="D11949" s="48"/>
      <c r="E11949" s="47"/>
    </row>
    <row r="11950" spans="1:5" x14ac:dyDescent="0.25">
      <c r="A11950" s="36">
        <v>44329</v>
      </c>
      <c r="B11950" s="34" t="s">
        <v>9078</v>
      </c>
      <c r="C11950" s="23" t="s">
        <v>88</v>
      </c>
      <c r="D11950" s="48">
        <v>20.96</v>
      </c>
      <c r="E11950" s="47">
        <v>20.96</v>
      </c>
    </row>
    <row r="11951" spans="1:5" x14ac:dyDescent="0.25">
      <c r="A11951" s="36">
        <v>5318</v>
      </c>
      <c r="B11951" s="34" t="s">
        <v>9079</v>
      </c>
      <c r="C11951" s="23" t="s">
        <v>88</v>
      </c>
      <c r="D11951" s="48">
        <v>33.89</v>
      </c>
      <c r="E11951" s="47">
        <v>33.89</v>
      </c>
    </row>
    <row r="11952" spans="1:5" x14ac:dyDescent="0.25">
      <c r="A11952" s="36">
        <v>5330</v>
      </c>
      <c r="B11952" s="34" t="s">
        <v>9080</v>
      </c>
      <c r="C11952" s="23" t="s">
        <v>88</v>
      </c>
      <c r="D11952" s="48">
        <v>77.25</v>
      </c>
      <c r="E11952" s="47">
        <v>77.25</v>
      </c>
    </row>
    <row r="11953" spans="1:5" ht="22.5" x14ac:dyDescent="0.25">
      <c r="A11953" s="36">
        <v>44532</v>
      </c>
      <c r="B11953" s="34" t="s">
        <v>9081</v>
      </c>
      <c r="C11953" s="23" t="s">
        <v>28</v>
      </c>
      <c r="D11953" s="48">
        <v>18.18</v>
      </c>
      <c r="E11953" s="47">
        <v>18.18</v>
      </c>
    </row>
    <row r="11954" spans="1:5" ht="22.5" x14ac:dyDescent="0.25">
      <c r="A11954" s="36">
        <v>44531</v>
      </c>
      <c r="B11954" s="34" t="s">
        <v>9082</v>
      </c>
      <c r="C11954" s="23" t="s">
        <v>28</v>
      </c>
      <c r="D11954" s="48">
        <v>62.32</v>
      </c>
      <c r="E11954" s="47">
        <v>62.32</v>
      </c>
    </row>
    <row r="11955" spans="1:5" ht="22.5" x14ac:dyDescent="0.25">
      <c r="A11955" s="36">
        <v>13887</v>
      </c>
      <c r="B11955" s="34" t="s">
        <v>9083</v>
      </c>
      <c r="C11955" s="23" t="s">
        <v>28</v>
      </c>
      <c r="D11955" s="48">
        <v>271.5</v>
      </c>
      <c r="E11955" s="47">
        <v>271.5</v>
      </c>
    </row>
    <row r="11956" spans="1:5" ht="22.5" x14ac:dyDescent="0.25">
      <c r="A11956" s="36">
        <v>38140</v>
      </c>
      <c r="B11956" s="34" t="s">
        <v>9084</v>
      </c>
      <c r="C11956" s="23" t="s">
        <v>28</v>
      </c>
      <c r="D11956" s="48">
        <v>22.24</v>
      </c>
      <c r="E11956" s="47">
        <v>22.24</v>
      </c>
    </row>
    <row r="11957" spans="1:5" ht="22.5" x14ac:dyDescent="0.25">
      <c r="A11957" s="36">
        <v>44495</v>
      </c>
      <c r="B11957" s="34" t="s">
        <v>9085</v>
      </c>
      <c r="C11957" s="23" t="s">
        <v>28</v>
      </c>
      <c r="D11957" s="48">
        <v>23.51</v>
      </c>
      <c r="E11957" s="47">
        <v>23.51</v>
      </c>
    </row>
    <row r="11958" spans="1:5" ht="22.5" x14ac:dyDescent="0.25">
      <c r="A11958" s="36">
        <v>44533</v>
      </c>
      <c r="B11958" s="34" t="s">
        <v>9086</v>
      </c>
      <c r="C11958" s="23" t="s">
        <v>28</v>
      </c>
      <c r="D11958" s="48">
        <v>23.85</v>
      </c>
      <c r="E11958" s="47">
        <v>23.85</v>
      </c>
    </row>
    <row r="11959" spans="1:5" x14ac:dyDescent="0.25">
      <c r="A11959" s="36">
        <v>44534</v>
      </c>
      <c r="B11959" s="34" t="s">
        <v>13074</v>
      </c>
      <c r="C11959" s="23" t="s">
        <v>28</v>
      </c>
      <c r="D11959" s="48">
        <v>4.68</v>
      </c>
      <c r="E11959" s="47">
        <v>4.68</v>
      </c>
    </row>
    <row r="11960" spans="1:5" ht="22.5" x14ac:dyDescent="0.25">
      <c r="A11960" s="36">
        <v>34729</v>
      </c>
      <c r="B11960" s="34" t="s">
        <v>9087</v>
      </c>
      <c r="C11960" s="23" t="s">
        <v>28</v>
      </c>
      <c r="D11960" s="48">
        <v>1306.92</v>
      </c>
      <c r="E11960" s="47">
        <v>1306.92</v>
      </c>
    </row>
    <row r="11961" spans="1:5" ht="22.5" x14ac:dyDescent="0.25">
      <c r="A11961" s="36">
        <v>34734</v>
      </c>
      <c r="B11961" s="34" t="s">
        <v>9088</v>
      </c>
      <c r="C11961" s="23" t="s">
        <v>28</v>
      </c>
      <c r="D11961" s="48">
        <v>2023.53</v>
      </c>
      <c r="E11961" s="47">
        <v>2023.53</v>
      </c>
    </row>
    <row r="11962" spans="1:5" ht="22.5" x14ac:dyDescent="0.25">
      <c r="A11962" s="36">
        <v>34738</v>
      </c>
      <c r="B11962" s="34" t="s">
        <v>9089</v>
      </c>
      <c r="C11962" s="23" t="s">
        <v>28</v>
      </c>
      <c r="D11962" s="48">
        <v>4727.6000000000004</v>
      </c>
      <c r="E11962" s="47">
        <v>4727.6000000000004</v>
      </c>
    </row>
    <row r="11963" spans="1:5" ht="22.5" x14ac:dyDescent="0.25">
      <c r="A11963" s="36">
        <v>34623</v>
      </c>
      <c r="B11963" s="34" t="s">
        <v>9090</v>
      </c>
      <c r="C11963" s="23" t="s">
        <v>28</v>
      </c>
      <c r="D11963" s="48">
        <v>56.65</v>
      </c>
      <c r="E11963" s="47">
        <v>56.65</v>
      </c>
    </row>
    <row r="11964" spans="1:5" ht="22.5" x14ac:dyDescent="0.25">
      <c r="A11964" s="36">
        <v>34616</v>
      </c>
      <c r="B11964" s="34" t="s">
        <v>9091</v>
      </c>
      <c r="C11964" s="23" t="s">
        <v>28</v>
      </c>
      <c r="D11964" s="48">
        <v>57.53</v>
      </c>
      <c r="E11964" s="47">
        <v>57.53</v>
      </c>
    </row>
    <row r="11965" spans="1:5" x14ac:dyDescent="0.25">
      <c r="A11965" s="36">
        <v>34628</v>
      </c>
      <c r="B11965" s="34" t="s">
        <v>9092</v>
      </c>
      <c r="C11965" s="23" t="s">
        <v>28</v>
      </c>
      <c r="D11965" s="48">
        <v>81.150000000000006</v>
      </c>
      <c r="E11965" s="47">
        <v>81.150000000000006</v>
      </c>
    </row>
    <row r="11966" spans="1:5" ht="22.5" x14ac:dyDescent="0.25">
      <c r="A11966" s="36">
        <v>34686</v>
      </c>
      <c r="B11966" s="34" t="s">
        <v>9093</v>
      </c>
      <c r="C11966" s="23" t="s">
        <v>28</v>
      </c>
      <c r="D11966" s="48">
        <v>14.88</v>
      </c>
      <c r="E11966" s="47">
        <v>14.88</v>
      </c>
    </row>
    <row r="11967" spans="1:5" ht="22.5" x14ac:dyDescent="0.25">
      <c r="A11967" s="36">
        <v>34653</v>
      </c>
      <c r="B11967" s="34" t="s">
        <v>9094</v>
      </c>
      <c r="C11967" s="23" t="s">
        <v>28</v>
      </c>
      <c r="D11967" s="48">
        <v>10.029999999999999</v>
      </c>
      <c r="E11967" s="47">
        <v>10.029999999999999</v>
      </c>
    </row>
    <row r="11968" spans="1:5" ht="22.5" x14ac:dyDescent="0.25">
      <c r="A11968" s="36">
        <v>34688</v>
      </c>
      <c r="B11968" s="34" t="s">
        <v>9095</v>
      </c>
      <c r="C11968" s="23" t="s">
        <v>28</v>
      </c>
      <c r="D11968" s="48">
        <v>18.190000000000001</v>
      </c>
      <c r="E11968" s="47">
        <v>18.190000000000001</v>
      </c>
    </row>
    <row r="11969" spans="1:5" ht="22.5" x14ac:dyDescent="0.25">
      <c r="A11969" s="36">
        <v>34709</v>
      </c>
      <c r="B11969" s="34" t="s">
        <v>9096</v>
      </c>
      <c r="C11969" s="23" t="s">
        <v>28</v>
      </c>
      <c r="D11969" s="48">
        <v>70.489999999999995</v>
      </c>
      <c r="E11969" s="47">
        <v>70.489999999999995</v>
      </c>
    </row>
    <row r="11970" spans="1:5" ht="22.5" x14ac:dyDescent="0.25">
      <c r="A11970" s="36">
        <v>34714</v>
      </c>
      <c r="B11970" s="34" t="s">
        <v>9097</v>
      </c>
      <c r="C11970" s="23" t="s">
        <v>28</v>
      </c>
      <c r="D11970" s="48">
        <v>84.19</v>
      </c>
      <c r="E11970" s="47">
        <v>84.19</v>
      </c>
    </row>
    <row r="11971" spans="1:5" x14ac:dyDescent="0.25">
      <c r="A11971" s="36">
        <v>2391</v>
      </c>
      <c r="B11971" s="34" t="s">
        <v>9098</v>
      </c>
      <c r="C11971" s="23" t="s">
        <v>28</v>
      </c>
      <c r="D11971" s="48">
        <v>384.51</v>
      </c>
      <c r="E11971" s="47">
        <v>384.51</v>
      </c>
    </row>
    <row r="11972" spans="1:5" ht="22.5" x14ac:dyDescent="0.25">
      <c r="A11972" s="36">
        <v>2374</v>
      </c>
      <c r="B11972" s="34" t="s">
        <v>9099</v>
      </c>
      <c r="C11972" s="23" t="s">
        <v>28</v>
      </c>
      <c r="D11972" s="48">
        <v>436.21</v>
      </c>
      <c r="E11972" s="47">
        <v>436.21</v>
      </c>
    </row>
    <row r="11973" spans="1:5" ht="22.5" x14ac:dyDescent="0.25">
      <c r="A11973" s="36">
        <v>2377</v>
      </c>
      <c r="B11973" s="34" t="s">
        <v>9100</v>
      </c>
      <c r="C11973" s="23" t="s">
        <v>28</v>
      </c>
      <c r="D11973" s="48">
        <v>612.17999999999995</v>
      </c>
      <c r="E11973" s="47">
        <v>612.17999999999995</v>
      </c>
    </row>
    <row r="11974" spans="1:5" x14ac:dyDescent="0.25">
      <c r="A11974" s="36">
        <v>2393</v>
      </c>
      <c r="B11974" s="34" t="s">
        <v>9101</v>
      </c>
      <c r="C11974" s="23" t="s">
        <v>28</v>
      </c>
      <c r="D11974" s="48">
        <v>1025.18</v>
      </c>
      <c r="E11974" s="47">
        <v>1025.18</v>
      </c>
    </row>
    <row r="11975" spans="1:5" x14ac:dyDescent="0.25">
      <c r="A11975" s="36">
        <v>34705</v>
      </c>
      <c r="B11975" s="34" t="s">
        <v>9102</v>
      </c>
      <c r="C11975" s="23" t="s">
        <v>28</v>
      </c>
      <c r="D11975" s="48">
        <v>896.67</v>
      </c>
      <c r="E11975" s="47">
        <v>896.67</v>
      </c>
    </row>
    <row r="11976" spans="1:5" x14ac:dyDescent="0.25">
      <c r="A11976" s="36">
        <v>34707</v>
      </c>
      <c r="B11976" s="34" t="s">
        <v>9103</v>
      </c>
      <c r="C11976" s="23" t="s">
        <v>28</v>
      </c>
      <c r="D11976" s="48">
        <v>1661.54</v>
      </c>
      <c r="E11976" s="47">
        <v>1661.54</v>
      </c>
    </row>
    <row r="11977" spans="1:5" x14ac:dyDescent="0.25">
      <c r="A11977" s="36">
        <v>34544</v>
      </c>
      <c r="B11977" s="34" t="s">
        <v>9104</v>
      </c>
      <c r="C11977" s="23" t="s">
        <v>28</v>
      </c>
      <c r="D11977" s="48">
        <v>1661.36</v>
      </c>
      <c r="E11977" s="47">
        <v>1661.36</v>
      </c>
    </row>
    <row r="11978" spans="1:5" ht="22.5" x14ac:dyDescent="0.25">
      <c r="A11978" s="36">
        <v>2378</v>
      </c>
      <c r="B11978" s="34" t="s">
        <v>9105</v>
      </c>
      <c r="C11978" s="23" t="s">
        <v>28</v>
      </c>
      <c r="D11978" s="48">
        <v>1408.22</v>
      </c>
      <c r="E11978" s="47">
        <v>1408.22</v>
      </c>
    </row>
    <row r="11979" spans="1:5" ht="22.5" x14ac:dyDescent="0.25">
      <c r="A11979" s="36">
        <v>2379</v>
      </c>
      <c r="B11979" s="34" t="s">
        <v>9106</v>
      </c>
      <c r="C11979" s="23" t="s">
        <v>28</v>
      </c>
      <c r="D11979" s="48">
        <v>1408.22</v>
      </c>
      <c r="E11979" s="47">
        <v>1408.22</v>
      </c>
    </row>
    <row r="11980" spans="1:5" ht="22.5" x14ac:dyDescent="0.25">
      <c r="A11980" s="36">
        <v>2376</v>
      </c>
      <c r="B11980" s="34" t="s">
        <v>9107</v>
      </c>
      <c r="C11980" s="23" t="s">
        <v>28</v>
      </c>
      <c r="D11980" s="48">
        <v>2319.33</v>
      </c>
      <c r="E11980" s="47">
        <v>2319.33</v>
      </c>
    </row>
    <row r="11981" spans="1:5" x14ac:dyDescent="0.25">
      <c r="A11981" s="36">
        <v>2394</v>
      </c>
      <c r="B11981" s="34" t="s">
        <v>9108</v>
      </c>
      <c r="C11981" s="23" t="s">
        <v>28</v>
      </c>
      <c r="D11981" s="48">
        <v>4958.3</v>
      </c>
      <c r="E11981" s="47">
        <v>4958.3</v>
      </c>
    </row>
    <row r="11982" spans="1:5" x14ac:dyDescent="0.25">
      <c r="A11982" s="36">
        <v>2388</v>
      </c>
      <c r="B11982" s="34" t="s">
        <v>9109</v>
      </c>
      <c r="C11982" s="23" t="s">
        <v>28</v>
      </c>
      <c r="D11982" s="48">
        <v>69.959999999999994</v>
      </c>
      <c r="E11982" s="47">
        <v>69.959999999999994</v>
      </c>
    </row>
    <row r="11983" spans="1:5" ht="22.5" x14ac:dyDescent="0.25">
      <c r="A11983" s="36">
        <v>34606</v>
      </c>
      <c r="B11983" s="34" t="s">
        <v>9110</v>
      </c>
      <c r="C11983" s="23" t="s">
        <v>28</v>
      </c>
      <c r="D11983" s="48">
        <v>107.32</v>
      </c>
      <c r="E11983" s="47">
        <v>107.32</v>
      </c>
    </row>
    <row r="11984" spans="1:5" ht="22.5" x14ac:dyDescent="0.25">
      <c r="A11984" s="36">
        <v>2370</v>
      </c>
      <c r="B11984" s="34" t="s">
        <v>9111</v>
      </c>
      <c r="C11984" s="23" t="s">
        <v>28</v>
      </c>
      <c r="D11984" s="48">
        <v>13</v>
      </c>
      <c r="E11984" s="47">
        <v>13</v>
      </c>
    </row>
    <row r="11985" spans="1:5" ht="22.5" x14ac:dyDescent="0.25">
      <c r="A11985" s="36">
        <v>2386</v>
      </c>
      <c r="B11985" s="34" t="s">
        <v>9112</v>
      </c>
      <c r="C11985" s="23" t="s">
        <v>28</v>
      </c>
      <c r="D11985" s="48">
        <v>21.81</v>
      </c>
      <c r="E11985" s="47">
        <v>21.81</v>
      </c>
    </row>
    <row r="11986" spans="1:5" ht="22.5" x14ac:dyDescent="0.25">
      <c r="A11986" s="36">
        <v>34689</v>
      </c>
      <c r="B11986" s="34" t="s">
        <v>9113</v>
      </c>
      <c r="C11986" s="23" t="s">
        <v>28</v>
      </c>
      <c r="D11986" s="48">
        <v>34.17</v>
      </c>
      <c r="E11986" s="47">
        <v>34.17</v>
      </c>
    </row>
    <row r="11987" spans="1:5" ht="22.5" x14ac:dyDescent="0.25">
      <c r="A11987" s="36">
        <v>2392</v>
      </c>
      <c r="B11987" s="34" t="s">
        <v>9114</v>
      </c>
      <c r="C11987" s="23" t="s">
        <v>28</v>
      </c>
      <c r="D11987" s="48">
        <v>87.26</v>
      </c>
      <c r="E11987" s="47">
        <v>87.26</v>
      </c>
    </row>
    <row r="11988" spans="1:5" ht="22.5" x14ac:dyDescent="0.25">
      <c r="A11988" s="36">
        <v>2373</v>
      </c>
      <c r="B11988" s="34" t="s">
        <v>9115</v>
      </c>
      <c r="C11988" s="23" t="s">
        <v>28</v>
      </c>
      <c r="D11988" s="48">
        <v>122.95</v>
      </c>
      <c r="E11988" s="47">
        <v>122.95</v>
      </c>
    </row>
    <row r="11989" spans="1:5" ht="22.5" x14ac:dyDescent="0.25">
      <c r="A11989" s="36">
        <v>39465</v>
      </c>
      <c r="B11989" s="34" t="s">
        <v>9116</v>
      </c>
      <c r="C11989" s="23" t="s">
        <v>28</v>
      </c>
      <c r="D11989" s="48">
        <v>75.11</v>
      </c>
      <c r="E11989" s="47">
        <v>75.11</v>
      </c>
    </row>
    <row r="11990" spans="1:5" ht="22.5" x14ac:dyDescent="0.25">
      <c r="A11990" s="36">
        <v>39466</v>
      </c>
      <c r="B11990" s="34" t="s">
        <v>9117</v>
      </c>
      <c r="C11990" s="23" t="s">
        <v>28</v>
      </c>
      <c r="D11990" s="48">
        <v>84.5</v>
      </c>
      <c r="E11990" s="47">
        <v>84.5</v>
      </c>
    </row>
    <row r="11991" spans="1:5" ht="22.5" x14ac:dyDescent="0.25">
      <c r="A11991" s="36">
        <v>39467</v>
      </c>
      <c r="B11991" s="34" t="s">
        <v>9118</v>
      </c>
      <c r="C11991" s="23" t="s">
        <v>28</v>
      </c>
      <c r="D11991" s="48">
        <v>108.08</v>
      </c>
      <c r="E11991" s="47">
        <v>108.08</v>
      </c>
    </row>
    <row r="11992" spans="1:5" ht="22.5" x14ac:dyDescent="0.25">
      <c r="A11992" s="36">
        <v>39468</v>
      </c>
      <c r="B11992" s="34" t="s">
        <v>9119</v>
      </c>
      <c r="C11992" s="23" t="s">
        <v>28</v>
      </c>
      <c r="D11992" s="48">
        <v>192.11</v>
      </c>
      <c r="E11992" s="47">
        <v>192.11</v>
      </c>
    </row>
    <row r="11993" spans="1:5" ht="22.5" x14ac:dyDescent="0.25">
      <c r="A11993" s="36">
        <v>39469</v>
      </c>
      <c r="B11993" s="34" t="s">
        <v>9120</v>
      </c>
      <c r="C11993" s="23" t="s">
        <v>28</v>
      </c>
      <c r="D11993" s="48">
        <v>78.260000000000005</v>
      </c>
      <c r="E11993" s="47">
        <v>78.260000000000005</v>
      </c>
    </row>
    <row r="11994" spans="1:5" ht="22.5" x14ac:dyDescent="0.25">
      <c r="A11994" s="36">
        <v>39470</v>
      </c>
      <c r="B11994" s="34" t="s">
        <v>9121</v>
      </c>
      <c r="C11994" s="23" t="s">
        <v>28</v>
      </c>
      <c r="D11994" s="48">
        <v>96.15</v>
      </c>
      <c r="E11994" s="47">
        <v>96.15</v>
      </c>
    </row>
    <row r="11995" spans="1:5" ht="22.5" x14ac:dyDescent="0.25">
      <c r="A11995" s="36">
        <v>39471</v>
      </c>
      <c r="B11995" s="34" t="s">
        <v>9122</v>
      </c>
      <c r="C11995" s="23" t="s">
        <v>28</v>
      </c>
      <c r="D11995" s="48">
        <v>115.55</v>
      </c>
      <c r="E11995" s="47">
        <v>115.55</v>
      </c>
    </row>
    <row r="11996" spans="1:5" ht="22.5" x14ac:dyDescent="0.25">
      <c r="A11996" s="36">
        <v>39472</v>
      </c>
      <c r="B11996" s="34" t="s">
        <v>9123</v>
      </c>
      <c r="C11996" s="23" t="s">
        <v>28</v>
      </c>
      <c r="D11996" s="48">
        <v>200.77</v>
      </c>
      <c r="E11996" s="47">
        <v>200.77</v>
      </c>
    </row>
    <row r="11997" spans="1:5" ht="22.5" x14ac:dyDescent="0.25">
      <c r="A11997" s="36">
        <v>39473</v>
      </c>
      <c r="B11997" s="34" t="s">
        <v>9124</v>
      </c>
      <c r="C11997" s="23" t="s">
        <v>28</v>
      </c>
      <c r="D11997" s="48">
        <v>129.69999999999999</v>
      </c>
      <c r="E11997" s="47">
        <v>129.69999999999999</v>
      </c>
    </row>
    <row r="11998" spans="1:5" ht="22.5" x14ac:dyDescent="0.25">
      <c r="A11998" s="36">
        <v>39474</v>
      </c>
      <c r="B11998" s="34" t="s">
        <v>9125</v>
      </c>
      <c r="C11998" s="23" t="s">
        <v>28</v>
      </c>
      <c r="D11998" s="48">
        <v>138.26</v>
      </c>
      <c r="E11998" s="47">
        <v>138.26</v>
      </c>
    </row>
    <row r="11999" spans="1:5" ht="22.5" x14ac:dyDescent="0.25">
      <c r="A11999" s="36">
        <v>39475</v>
      </c>
      <c r="B11999" s="34" t="s">
        <v>9126</v>
      </c>
      <c r="C11999" s="23" t="s">
        <v>28</v>
      </c>
      <c r="D11999" s="48">
        <v>156.88</v>
      </c>
      <c r="E11999" s="47">
        <v>156.88</v>
      </c>
    </row>
    <row r="12000" spans="1:5" ht="22.5" x14ac:dyDescent="0.25">
      <c r="A12000" s="36">
        <v>39476</v>
      </c>
      <c r="B12000" s="34" t="s">
        <v>9127</v>
      </c>
      <c r="C12000" s="23" t="s">
        <v>28</v>
      </c>
      <c r="D12000" s="48">
        <v>295.31</v>
      </c>
      <c r="E12000" s="47">
        <v>295.31</v>
      </c>
    </row>
    <row r="12001" spans="1:5" ht="22.5" x14ac:dyDescent="0.25">
      <c r="A12001" s="36">
        <v>39477</v>
      </c>
      <c r="B12001" s="34" t="s">
        <v>9128</v>
      </c>
      <c r="C12001" s="23" t="s">
        <v>28</v>
      </c>
      <c r="D12001" s="48">
        <v>144.69</v>
      </c>
      <c r="E12001" s="47">
        <v>144.69</v>
      </c>
    </row>
    <row r="12002" spans="1:5" ht="22.5" x14ac:dyDescent="0.25">
      <c r="A12002" s="36">
        <v>39478</v>
      </c>
      <c r="B12002" s="34" t="s">
        <v>9129</v>
      </c>
      <c r="C12002" s="23" t="s">
        <v>28</v>
      </c>
      <c r="D12002" s="48">
        <v>149.16999999999999</v>
      </c>
      <c r="E12002" s="47">
        <v>149.16999999999999</v>
      </c>
    </row>
    <row r="12003" spans="1:5" ht="22.5" x14ac:dyDescent="0.25">
      <c r="A12003" s="36">
        <v>39479</v>
      </c>
      <c r="B12003" s="34" t="s">
        <v>9130</v>
      </c>
      <c r="C12003" s="23" t="s">
        <v>28</v>
      </c>
      <c r="D12003" s="48">
        <v>175.76</v>
      </c>
      <c r="E12003" s="47">
        <v>175.76</v>
      </c>
    </row>
    <row r="12004" spans="1:5" ht="22.5" x14ac:dyDescent="0.25">
      <c r="A12004" s="36">
        <v>39480</v>
      </c>
      <c r="B12004" s="34" t="s">
        <v>9131</v>
      </c>
      <c r="C12004" s="23" t="s">
        <v>28</v>
      </c>
      <c r="D12004" s="48">
        <v>362.67</v>
      </c>
      <c r="E12004" s="47">
        <v>362.67</v>
      </c>
    </row>
    <row r="12005" spans="1:5" ht="22.5" x14ac:dyDescent="0.25">
      <c r="A12005" s="36">
        <v>39459</v>
      </c>
      <c r="B12005" s="34" t="s">
        <v>9132</v>
      </c>
      <c r="C12005" s="23" t="s">
        <v>28</v>
      </c>
      <c r="D12005" s="48">
        <v>307.81</v>
      </c>
      <c r="E12005" s="47">
        <v>307.81</v>
      </c>
    </row>
    <row r="12006" spans="1:5" ht="22.5" x14ac:dyDescent="0.25">
      <c r="A12006" s="36">
        <v>39445</v>
      </c>
      <c r="B12006" s="34" t="s">
        <v>9133</v>
      </c>
      <c r="C12006" s="23" t="s">
        <v>28</v>
      </c>
      <c r="D12006" s="48">
        <v>154.55000000000001</v>
      </c>
      <c r="E12006" s="47">
        <v>154.55000000000001</v>
      </c>
    </row>
    <row r="12007" spans="1:5" ht="22.5" x14ac:dyDescent="0.25">
      <c r="A12007" s="36">
        <v>39446</v>
      </c>
      <c r="B12007" s="34" t="s">
        <v>9134</v>
      </c>
      <c r="C12007" s="23" t="s">
        <v>28</v>
      </c>
      <c r="D12007" s="48">
        <v>157.30000000000001</v>
      </c>
      <c r="E12007" s="47">
        <v>157.30000000000001</v>
      </c>
    </row>
    <row r="12008" spans="1:5" ht="22.5" x14ac:dyDescent="0.25">
      <c r="A12008" s="36">
        <v>39447</v>
      </c>
      <c r="B12008" s="34" t="s">
        <v>9135</v>
      </c>
      <c r="C12008" s="23" t="s">
        <v>28</v>
      </c>
      <c r="D12008" s="48">
        <v>168.22</v>
      </c>
      <c r="E12008" s="47">
        <v>168.22</v>
      </c>
    </row>
    <row r="12009" spans="1:5" ht="22.5" x14ac:dyDescent="0.25">
      <c r="A12009" s="36">
        <v>39448</v>
      </c>
      <c r="B12009" s="34" t="s">
        <v>9136</v>
      </c>
      <c r="C12009" s="23" t="s">
        <v>28</v>
      </c>
      <c r="D12009" s="48">
        <v>286.83999999999997</v>
      </c>
      <c r="E12009" s="47">
        <v>286.83999999999997</v>
      </c>
    </row>
    <row r="12010" spans="1:5" ht="22.5" x14ac:dyDescent="0.25">
      <c r="A12010" s="36">
        <v>39450</v>
      </c>
      <c r="B12010" s="34" t="s">
        <v>9137</v>
      </c>
      <c r="C12010" s="23" t="s">
        <v>28</v>
      </c>
      <c r="D12010" s="48">
        <v>175</v>
      </c>
      <c r="E12010" s="47">
        <v>175</v>
      </c>
    </row>
    <row r="12011" spans="1:5" ht="22.5" x14ac:dyDescent="0.25">
      <c r="A12011" s="36">
        <v>39451</v>
      </c>
      <c r="B12011" s="34" t="s">
        <v>9138</v>
      </c>
      <c r="C12011" s="23" t="s">
        <v>28</v>
      </c>
      <c r="D12011" s="48">
        <v>190.88</v>
      </c>
      <c r="E12011" s="47">
        <v>190.88</v>
      </c>
    </row>
    <row r="12012" spans="1:5" ht="22.5" x14ac:dyDescent="0.25">
      <c r="A12012" s="36">
        <v>39452</v>
      </c>
      <c r="B12012" s="34" t="s">
        <v>9139</v>
      </c>
      <c r="C12012" s="23" t="s">
        <v>28</v>
      </c>
      <c r="D12012" s="48">
        <v>192.02</v>
      </c>
      <c r="E12012" s="47">
        <v>192.02</v>
      </c>
    </row>
    <row r="12013" spans="1:5" ht="22.5" x14ac:dyDescent="0.25">
      <c r="A12013" s="36">
        <v>39523</v>
      </c>
      <c r="B12013" s="34" t="s">
        <v>13075</v>
      </c>
      <c r="C12013" s="23" t="s">
        <v>28</v>
      </c>
      <c r="D12013" s="48">
        <v>321.33999999999997</v>
      </c>
      <c r="E12013" s="47">
        <v>321.33999999999997</v>
      </c>
    </row>
    <row r="12014" spans="1:5" ht="22.5" x14ac:dyDescent="0.25">
      <c r="A12014" s="36">
        <v>39449</v>
      </c>
      <c r="B12014" s="34" t="s">
        <v>9140</v>
      </c>
      <c r="C12014" s="23" t="s">
        <v>28</v>
      </c>
      <c r="D12014" s="48">
        <v>355.86</v>
      </c>
      <c r="E12014" s="47">
        <v>355.86</v>
      </c>
    </row>
    <row r="12015" spans="1:5" ht="22.5" x14ac:dyDescent="0.25">
      <c r="A12015" s="36">
        <v>39455</v>
      </c>
      <c r="B12015" s="34" t="s">
        <v>9141</v>
      </c>
      <c r="C12015" s="23" t="s">
        <v>28</v>
      </c>
      <c r="D12015" s="48">
        <v>176.09</v>
      </c>
      <c r="E12015" s="47">
        <v>176.09</v>
      </c>
    </row>
    <row r="12016" spans="1:5" ht="22.5" x14ac:dyDescent="0.25">
      <c r="A12016" s="36">
        <v>39456</v>
      </c>
      <c r="B12016" s="34" t="s">
        <v>9142</v>
      </c>
      <c r="C12016" s="23" t="s">
        <v>28</v>
      </c>
      <c r="D12016" s="48">
        <v>176.22</v>
      </c>
      <c r="E12016" s="47">
        <v>176.22</v>
      </c>
    </row>
    <row r="12017" spans="1:5" ht="22.5" x14ac:dyDescent="0.25">
      <c r="A12017" s="36">
        <v>39457</v>
      </c>
      <c r="B12017" s="34" t="s">
        <v>9143</v>
      </c>
      <c r="C12017" s="23" t="s">
        <v>28</v>
      </c>
      <c r="D12017" s="48">
        <v>192.11</v>
      </c>
      <c r="E12017" s="47">
        <v>192.11</v>
      </c>
    </row>
    <row r="12018" spans="1:5" ht="22.5" x14ac:dyDescent="0.25">
      <c r="A12018" s="36">
        <v>39458</v>
      </c>
      <c r="B12018" s="34" t="s">
        <v>9144</v>
      </c>
      <c r="C12018" s="23" t="s">
        <v>28</v>
      </c>
      <c r="D12018" s="48">
        <v>358.48</v>
      </c>
      <c r="E12018" s="47">
        <v>358.48</v>
      </c>
    </row>
    <row r="12019" spans="1:5" ht="22.5" x14ac:dyDescent="0.25">
      <c r="A12019" s="36">
        <v>39464</v>
      </c>
      <c r="B12019" s="34" t="s">
        <v>9145</v>
      </c>
      <c r="C12019" s="23" t="s">
        <v>28</v>
      </c>
      <c r="D12019" s="48">
        <v>576.47</v>
      </c>
      <c r="E12019" s="47">
        <v>576.47</v>
      </c>
    </row>
    <row r="12020" spans="1:5" ht="22.5" x14ac:dyDescent="0.25">
      <c r="A12020" s="36">
        <v>39460</v>
      </c>
      <c r="B12020" s="34" t="s">
        <v>9146</v>
      </c>
      <c r="C12020" s="23" t="s">
        <v>28</v>
      </c>
      <c r="D12020" s="48">
        <v>218.64</v>
      </c>
      <c r="E12020" s="47">
        <v>218.64</v>
      </c>
    </row>
    <row r="12021" spans="1:5" ht="22.5" x14ac:dyDescent="0.25">
      <c r="A12021" s="36">
        <v>39461</v>
      </c>
      <c r="B12021" s="34" t="s">
        <v>9147</v>
      </c>
      <c r="C12021" s="23" t="s">
        <v>28</v>
      </c>
      <c r="D12021" s="48">
        <v>256.2</v>
      </c>
      <c r="E12021" s="47">
        <v>256.2</v>
      </c>
    </row>
    <row r="12022" spans="1:5" ht="22.5" x14ac:dyDescent="0.25">
      <c r="A12022" s="36">
        <v>39462</v>
      </c>
      <c r="B12022" s="34" t="s">
        <v>9148</v>
      </c>
      <c r="C12022" s="23" t="s">
        <v>28</v>
      </c>
      <c r="D12022" s="48">
        <v>246.91</v>
      </c>
      <c r="E12022" s="47">
        <v>246.91</v>
      </c>
    </row>
    <row r="12023" spans="1:5" ht="22.5" x14ac:dyDescent="0.25">
      <c r="A12023" s="36">
        <v>39463</v>
      </c>
      <c r="B12023" s="34" t="s">
        <v>9149</v>
      </c>
      <c r="C12023" s="23" t="s">
        <v>28</v>
      </c>
      <c r="D12023" s="48">
        <v>572</v>
      </c>
      <c r="E12023" s="47">
        <v>572</v>
      </c>
    </row>
    <row r="12024" spans="1:5" ht="22.5" x14ac:dyDescent="0.25">
      <c r="A12024" s="36">
        <v>26039</v>
      </c>
      <c r="B12024" s="34" t="s">
        <v>9150</v>
      </c>
      <c r="C12024" s="23" t="s">
        <v>28</v>
      </c>
      <c r="D12024" s="48"/>
      <c r="E12024" s="47"/>
    </row>
    <row r="12025" spans="1:5" ht="22.5" x14ac:dyDescent="0.25">
      <c r="A12025" s="36">
        <v>2401</v>
      </c>
      <c r="B12025" s="34" t="s">
        <v>9151</v>
      </c>
      <c r="C12025" s="23" t="s">
        <v>28</v>
      </c>
      <c r="D12025" s="48"/>
      <c r="E12025" s="47"/>
    </row>
    <row r="12026" spans="1:5" ht="33.75" x14ac:dyDescent="0.25">
      <c r="A12026" s="36">
        <v>38870</v>
      </c>
      <c r="B12026" s="34" t="s">
        <v>9152</v>
      </c>
      <c r="C12026" s="23" t="s">
        <v>28</v>
      </c>
      <c r="D12026" s="48"/>
      <c r="E12026" s="47"/>
    </row>
    <row r="12027" spans="1:5" ht="33.75" x14ac:dyDescent="0.25">
      <c r="A12027" s="36">
        <v>38869</v>
      </c>
      <c r="B12027" s="34" t="s">
        <v>9153</v>
      </c>
      <c r="C12027" s="23" t="s">
        <v>28</v>
      </c>
      <c r="D12027" s="48"/>
      <c r="E12027" s="47"/>
    </row>
    <row r="12028" spans="1:5" ht="33.75" x14ac:dyDescent="0.25">
      <c r="A12028" s="36">
        <v>38872</v>
      </c>
      <c r="B12028" s="34" t="s">
        <v>9154</v>
      </c>
      <c r="C12028" s="23" t="s">
        <v>28</v>
      </c>
      <c r="D12028" s="48"/>
      <c r="E12028" s="47"/>
    </row>
    <row r="12029" spans="1:5" ht="33.75" x14ac:dyDescent="0.25">
      <c r="A12029" s="36">
        <v>38871</v>
      </c>
      <c r="B12029" s="34" t="s">
        <v>9155</v>
      </c>
      <c r="C12029" s="23" t="s">
        <v>28</v>
      </c>
      <c r="D12029" s="48"/>
      <c r="E12029" s="47"/>
    </row>
    <row r="12030" spans="1:5" ht="22.5" x14ac:dyDescent="0.25">
      <c r="A12030" s="36">
        <v>39283</v>
      </c>
      <c r="B12030" s="34" t="s">
        <v>9156</v>
      </c>
      <c r="C12030" s="23" t="s">
        <v>28</v>
      </c>
      <c r="D12030" s="48"/>
      <c r="E12030" s="47"/>
    </row>
    <row r="12031" spans="1:5" ht="22.5" x14ac:dyDescent="0.25">
      <c r="A12031" s="36">
        <v>39285</v>
      </c>
      <c r="B12031" s="34" t="s">
        <v>9157</v>
      </c>
      <c r="C12031" s="23" t="s">
        <v>28</v>
      </c>
      <c r="D12031" s="48"/>
      <c r="E12031" s="47"/>
    </row>
    <row r="12032" spans="1:5" ht="22.5" x14ac:dyDescent="0.25">
      <c r="A12032" s="36">
        <v>39286</v>
      </c>
      <c r="B12032" s="34" t="s">
        <v>9158</v>
      </c>
      <c r="C12032" s="23" t="s">
        <v>28</v>
      </c>
      <c r="D12032" s="48"/>
      <c r="E12032" s="47"/>
    </row>
    <row r="12033" spans="1:5" ht="22.5" x14ac:dyDescent="0.25">
      <c r="A12033" s="36">
        <v>39288</v>
      </c>
      <c r="B12033" s="34" t="s">
        <v>9159</v>
      </c>
      <c r="C12033" s="23" t="s">
        <v>28</v>
      </c>
      <c r="D12033" s="48"/>
      <c r="E12033" s="47"/>
    </row>
    <row r="12034" spans="1:5" ht="33.75" x14ac:dyDescent="0.25">
      <c r="A12034" s="36">
        <v>44476</v>
      </c>
      <c r="B12034" s="34" t="s">
        <v>9160</v>
      </c>
      <c r="C12034" s="23" t="s">
        <v>19</v>
      </c>
      <c r="D12034" s="48">
        <v>878.3</v>
      </c>
      <c r="E12034" s="47">
        <v>878.3</v>
      </c>
    </row>
    <row r="12035" spans="1:5" ht="22.5" x14ac:dyDescent="0.25">
      <c r="A12035" s="36">
        <v>10629</v>
      </c>
      <c r="B12035" s="34" t="s">
        <v>9161</v>
      </c>
      <c r="C12035" s="23" t="s">
        <v>19</v>
      </c>
      <c r="D12035" s="48">
        <v>853.6</v>
      </c>
      <c r="E12035" s="47">
        <v>853.6</v>
      </c>
    </row>
    <row r="12036" spans="1:5" ht="22.5" x14ac:dyDescent="0.25">
      <c r="A12036" s="36">
        <v>10698</v>
      </c>
      <c r="B12036" s="34" t="s">
        <v>9162</v>
      </c>
      <c r="C12036" s="23" t="s">
        <v>19</v>
      </c>
      <c r="D12036" s="48"/>
      <c r="E12036" s="47"/>
    </row>
    <row r="12037" spans="1:5" ht="33.75" x14ac:dyDescent="0.25">
      <c r="A12037" s="36">
        <v>45658</v>
      </c>
      <c r="B12037" s="34" t="s">
        <v>9163</v>
      </c>
      <c r="C12037" s="23" t="s">
        <v>28</v>
      </c>
      <c r="D12037" s="48"/>
      <c r="E12037" s="47"/>
    </row>
    <row r="12038" spans="1:5" ht="22.5" x14ac:dyDescent="0.25">
      <c r="A12038" s="36">
        <v>2432</v>
      </c>
      <c r="B12038" s="34" t="s">
        <v>9164</v>
      </c>
      <c r="C12038" s="23" t="s">
        <v>28</v>
      </c>
      <c r="D12038" s="48">
        <v>41.61</v>
      </c>
      <c r="E12038" s="47">
        <v>41.61</v>
      </c>
    </row>
    <row r="12039" spans="1:5" ht="22.5" x14ac:dyDescent="0.25">
      <c r="A12039" s="36">
        <v>2418</v>
      </c>
      <c r="B12039" s="34" t="s">
        <v>9165</v>
      </c>
      <c r="C12039" s="23" t="s">
        <v>28</v>
      </c>
      <c r="D12039" s="48">
        <v>19.3</v>
      </c>
      <c r="E12039" s="47">
        <v>19.3</v>
      </c>
    </row>
    <row r="12040" spans="1:5" ht="22.5" x14ac:dyDescent="0.25">
      <c r="A12040" s="36">
        <v>2433</v>
      </c>
      <c r="B12040" s="34" t="s">
        <v>9166</v>
      </c>
      <c r="C12040" s="23" t="s">
        <v>28</v>
      </c>
      <c r="D12040" s="48">
        <v>14.09</v>
      </c>
      <c r="E12040" s="47">
        <v>14.09</v>
      </c>
    </row>
    <row r="12041" spans="1:5" ht="22.5" x14ac:dyDescent="0.25">
      <c r="A12041" s="36">
        <v>2420</v>
      </c>
      <c r="B12041" s="34" t="s">
        <v>9167</v>
      </c>
      <c r="C12041" s="23" t="s">
        <v>28</v>
      </c>
      <c r="D12041" s="48">
        <v>24.21</v>
      </c>
      <c r="E12041" s="47">
        <v>24.21</v>
      </c>
    </row>
    <row r="12042" spans="1:5" ht="22.5" x14ac:dyDescent="0.25">
      <c r="A12042" s="36">
        <v>11447</v>
      </c>
      <c r="B12042" s="34" t="s">
        <v>13076</v>
      </c>
      <c r="C12042" s="23" t="s">
        <v>28</v>
      </c>
      <c r="D12042" s="48">
        <v>47.84</v>
      </c>
      <c r="E12042" s="47">
        <v>47.84</v>
      </c>
    </row>
    <row r="12043" spans="1:5" ht="22.5" x14ac:dyDescent="0.25">
      <c r="A12043" s="36">
        <v>11451</v>
      </c>
      <c r="B12043" s="34" t="s">
        <v>9168</v>
      </c>
      <c r="C12043" s="23" t="s">
        <v>28</v>
      </c>
      <c r="D12043" s="48">
        <v>128.25</v>
      </c>
      <c r="E12043" s="47">
        <v>128.25</v>
      </c>
    </row>
    <row r="12044" spans="1:5" ht="22.5" x14ac:dyDescent="0.25">
      <c r="A12044" s="36">
        <v>11116</v>
      </c>
      <c r="B12044" s="34" t="s">
        <v>9169</v>
      </c>
      <c r="C12044" s="23" t="s">
        <v>28</v>
      </c>
      <c r="D12044" s="48"/>
      <c r="E12044" s="47"/>
    </row>
    <row r="12045" spans="1:5" x14ac:dyDescent="0.25">
      <c r="A12045" s="36">
        <v>38411</v>
      </c>
      <c r="B12045" s="34" t="s">
        <v>9170</v>
      </c>
      <c r="C12045" s="23" t="s">
        <v>28</v>
      </c>
      <c r="D12045" s="48">
        <v>1788.88</v>
      </c>
      <c r="E12045" s="47">
        <v>1788.88</v>
      </c>
    </row>
    <row r="12046" spans="1:5" ht="22.5" x14ac:dyDescent="0.25">
      <c r="A12046" s="36">
        <v>38189</v>
      </c>
      <c r="B12046" s="34" t="s">
        <v>9171</v>
      </c>
      <c r="C12046" s="23" t="s">
        <v>28</v>
      </c>
      <c r="D12046" s="48">
        <v>195.96</v>
      </c>
      <c r="E12046" s="47">
        <v>195.96</v>
      </c>
    </row>
    <row r="12047" spans="1:5" ht="22.5" x14ac:dyDescent="0.25">
      <c r="A12047" s="36">
        <v>38190</v>
      </c>
      <c r="B12047" s="34" t="s">
        <v>9172</v>
      </c>
      <c r="C12047" s="23" t="s">
        <v>28</v>
      </c>
      <c r="D12047" s="48">
        <v>412.84</v>
      </c>
      <c r="E12047" s="47">
        <v>412.84</v>
      </c>
    </row>
    <row r="12048" spans="1:5" ht="22.5" x14ac:dyDescent="0.25">
      <c r="A12048" s="36">
        <v>7608</v>
      </c>
      <c r="B12048" s="34" t="s">
        <v>9173</v>
      </c>
      <c r="C12048" s="23" t="s">
        <v>28</v>
      </c>
      <c r="D12048" s="48">
        <v>12.28</v>
      </c>
      <c r="E12048" s="47">
        <v>12.28</v>
      </c>
    </row>
    <row r="12049" spans="1:5" x14ac:dyDescent="0.25">
      <c r="A12049" s="36">
        <v>1370</v>
      </c>
      <c r="B12049" s="34" t="s">
        <v>9174</v>
      </c>
      <c r="C12049" s="23" t="s">
        <v>28</v>
      </c>
      <c r="D12049" s="48">
        <v>154.76</v>
      </c>
      <c r="E12049" s="47">
        <v>154.76</v>
      </c>
    </row>
    <row r="12050" spans="1:5" ht="33.75" x14ac:dyDescent="0.25">
      <c r="A12050" s="36">
        <v>11649</v>
      </c>
      <c r="B12050" s="34" t="s">
        <v>13560</v>
      </c>
      <c r="C12050" s="23" t="s">
        <v>28</v>
      </c>
      <c r="D12050" s="48"/>
      <c r="E12050" s="47"/>
    </row>
    <row r="12051" spans="1:5" ht="33.75" x14ac:dyDescent="0.25">
      <c r="A12051" s="36">
        <v>11650</v>
      </c>
      <c r="B12051" s="34" t="s">
        <v>13561</v>
      </c>
      <c r="C12051" s="23" t="s">
        <v>28</v>
      </c>
      <c r="D12051" s="48"/>
      <c r="E12051" s="47"/>
    </row>
    <row r="12052" spans="1:5" ht="22.5" x14ac:dyDescent="0.25">
      <c r="A12052" s="36">
        <v>34777</v>
      </c>
      <c r="B12052" s="34" t="s">
        <v>9175</v>
      </c>
      <c r="C12052" s="23" t="s">
        <v>28</v>
      </c>
      <c r="D12052" s="48">
        <v>2.36</v>
      </c>
      <c r="E12052" s="47">
        <v>2.36</v>
      </c>
    </row>
    <row r="12053" spans="1:5" ht="22.5" x14ac:dyDescent="0.25">
      <c r="A12053" s="36">
        <v>7272</v>
      </c>
      <c r="B12053" s="34" t="s">
        <v>9176</v>
      </c>
      <c r="C12053" s="23" t="s">
        <v>28</v>
      </c>
      <c r="D12053" s="48">
        <v>1.77</v>
      </c>
      <c r="E12053" s="47">
        <v>1.77</v>
      </c>
    </row>
    <row r="12054" spans="1:5" ht="22.5" x14ac:dyDescent="0.25">
      <c r="A12054" s="36">
        <v>10605</v>
      </c>
      <c r="B12054" s="34" t="s">
        <v>9177</v>
      </c>
      <c r="C12054" s="23" t="s">
        <v>28</v>
      </c>
      <c r="D12054" s="48">
        <v>5.46</v>
      </c>
      <c r="E12054" s="47">
        <v>5.46</v>
      </c>
    </row>
    <row r="12055" spans="1:5" ht="22.5" x14ac:dyDescent="0.25">
      <c r="A12055" s="36">
        <v>10604</v>
      </c>
      <c r="B12055" s="34" t="s">
        <v>9178</v>
      </c>
      <c r="C12055" s="23" t="s">
        <v>28</v>
      </c>
      <c r="D12055" s="48">
        <v>12.73</v>
      </c>
      <c r="E12055" s="47">
        <v>12.73</v>
      </c>
    </row>
    <row r="12056" spans="1:5" ht="22.5" x14ac:dyDescent="0.25">
      <c r="A12056" s="36">
        <v>672</v>
      </c>
      <c r="B12056" s="34" t="s">
        <v>9179</v>
      </c>
      <c r="C12056" s="23" t="s">
        <v>28</v>
      </c>
      <c r="D12056" s="48">
        <v>17.510000000000002</v>
      </c>
      <c r="E12056" s="47">
        <v>17.510000000000002</v>
      </c>
    </row>
    <row r="12057" spans="1:5" ht="22.5" x14ac:dyDescent="0.25">
      <c r="A12057" s="36">
        <v>668</v>
      </c>
      <c r="B12057" s="34" t="s">
        <v>9180</v>
      </c>
      <c r="C12057" s="23" t="s">
        <v>28</v>
      </c>
      <c r="D12057" s="48">
        <v>21.13</v>
      </c>
      <c r="E12057" s="47">
        <v>21.13</v>
      </c>
    </row>
    <row r="12058" spans="1:5" ht="22.5" x14ac:dyDescent="0.25">
      <c r="A12058" s="36">
        <v>10578</v>
      </c>
      <c r="B12058" s="34" t="s">
        <v>9181</v>
      </c>
      <c r="C12058" s="23" t="s">
        <v>28</v>
      </c>
      <c r="D12058" s="48">
        <v>24.62</v>
      </c>
      <c r="E12058" s="47">
        <v>24.62</v>
      </c>
    </row>
    <row r="12059" spans="1:5" ht="22.5" x14ac:dyDescent="0.25">
      <c r="A12059" s="36">
        <v>666</v>
      </c>
      <c r="B12059" s="34" t="s">
        <v>9182</v>
      </c>
      <c r="C12059" s="23" t="s">
        <v>28</v>
      </c>
      <c r="D12059" s="48">
        <v>27.37</v>
      </c>
      <c r="E12059" s="47">
        <v>27.37</v>
      </c>
    </row>
    <row r="12060" spans="1:5" ht="22.5" x14ac:dyDescent="0.25">
      <c r="A12060" s="36">
        <v>665</v>
      </c>
      <c r="B12060" s="34" t="s">
        <v>9183</v>
      </c>
      <c r="C12060" s="23" t="s">
        <v>28</v>
      </c>
      <c r="D12060" s="48">
        <v>36.61</v>
      </c>
      <c r="E12060" s="47">
        <v>36.61</v>
      </c>
    </row>
    <row r="12061" spans="1:5" ht="22.5" x14ac:dyDescent="0.25">
      <c r="A12061" s="36">
        <v>10577</v>
      </c>
      <c r="B12061" s="34" t="s">
        <v>9184</v>
      </c>
      <c r="C12061" s="23" t="s">
        <v>28</v>
      </c>
      <c r="D12061" s="48">
        <v>32.47</v>
      </c>
      <c r="E12061" s="47">
        <v>32.47</v>
      </c>
    </row>
    <row r="12062" spans="1:5" x14ac:dyDescent="0.25">
      <c r="A12062" s="36">
        <v>10583</v>
      </c>
      <c r="B12062" s="34" t="s">
        <v>9185</v>
      </c>
      <c r="C12062" s="23" t="s">
        <v>28</v>
      </c>
      <c r="D12062" s="48">
        <v>16.87</v>
      </c>
      <c r="E12062" s="47">
        <v>16.87</v>
      </c>
    </row>
    <row r="12063" spans="1:5" x14ac:dyDescent="0.25">
      <c r="A12063" s="36">
        <v>10579</v>
      </c>
      <c r="B12063" s="34" t="s">
        <v>9186</v>
      </c>
      <c r="C12063" s="23" t="s">
        <v>28</v>
      </c>
      <c r="D12063" s="48">
        <v>29.4</v>
      </c>
      <c r="E12063" s="47">
        <v>29.4</v>
      </c>
    </row>
    <row r="12064" spans="1:5" x14ac:dyDescent="0.25">
      <c r="A12064" s="36">
        <v>10582</v>
      </c>
      <c r="B12064" s="34" t="s">
        <v>9187</v>
      </c>
      <c r="C12064" s="23" t="s">
        <v>28</v>
      </c>
      <c r="D12064" s="48">
        <v>14.85</v>
      </c>
      <c r="E12064" s="47">
        <v>14.85</v>
      </c>
    </row>
    <row r="12065" spans="1:5" x14ac:dyDescent="0.25">
      <c r="A12065" s="36">
        <v>2436</v>
      </c>
      <c r="B12065" s="34" t="s">
        <v>9188</v>
      </c>
      <c r="C12065" s="23" t="s">
        <v>13</v>
      </c>
      <c r="D12065" s="48">
        <v>20.87</v>
      </c>
      <c r="E12065" s="47">
        <v>22.53</v>
      </c>
    </row>
    <row r="12066" spans="1:5" x14ac:dyDescent="0.25">
      <c r="A12066" s="36">
        <v>40918</v>
      </c>
      <c r="B12066" s="34" t="s">
        <v>9189</v>
      </c>
      <c r="C12066" s="23" t="s">
        <v>12</v>
      </c>
      <c r="D12066" s="48">
        <v>3652.11</v>
      </c>
      <c r="E12066" s="47">
        <v>3942.47</v>
      </c>
    </row>
    <row r="12067" spans="1:5" ht="33.75" x14ac:dyDescent="0.25">
      <c r="A12067" s="36">
        <v>44046</v>
      </c>
      <c r="B12067" s="34" t="s">
        <v>13562</v>
      </c>
      <c r="C12067" s="23" t="s">
        <v>25</v>
      </c>
      <c r="D12067" s="48"/>
      <c r="E12067" s="47"/>
    </row>
    <row r="12068" spans="1:5" ht="33.75" x14ac:dyDescent="0.25">
      <c r="A12068" s="36">
        <v>44047</v>
      </c>
      <c r="B12068" s="34" t="s">
        <v>13563</v>
      </c>
      <c r="C12068" s="23" t="s">
        <v>25</v>
      </c>
      <c r="D12068" s="48"/>
      <c r="E12068" s="47"/>
    </row>
    <row r="12069" spans="1:5" ht="33.75" x14ac:dyDescent="0.25">
      <c r="A12069" s="36">
        <v>44043</v>
      </c>
      <c r="B12069" s="34" t="s">
        <v>13564</v>
      </c>
      <c r="C12069" s="23" t="s">
        <v>25</v>
      </c>
      <c r="D12069" s="48"/>
      <c r="E12069" s="47"/>
    </row>
    <row r="12070" spans="1:5" ht="33.75" x14ac:dyDescent="0.25">
      <c r="A12070" s="36">
        <v>44044</v>
      </c>
      <c r="B12070" s="34" t="s">
        <v>13565</v>
      </c>
      <c r="C12070" s="23" t="s">
        <v>25</v>
      </c>
      <c r="D12070" s="48"/>
      <c r="E12070" s="47"/>
    </row>
    <row r="12071" spans="1:5" ht="33.75" x14ac:dyDescent="0.25">
      <c r="A12071" s="36">
        <v>44041</v>
      </c>
      <c r="B12071" s="34" t="s">
        <v>13566</v>
      </c>
      <c r="C12071" s="23" t="s">
        <v>25</v>
      </c>
      <c r="D12071" s="48"/>
      <c r="E12071" s="47"/>
    </row>
    <row r="12072" spans="1:5" ht="33.75" x14ac:dyDescent="0.25">
      <c r="A12072" s="36">
        <v>44042</v>
      </c>
      <c r="B12072" s="34" t="s">
        <v>13567</v>
      </c>
      <c r="C12072" s="23" t="s">
        <v>25</v>
      </c>
      <c r="D12072" s="48"/>
      <c r="E12072" s="47"/>
    </row>
    <row r="12073" spans="1:5" ht="33.75" x14ac:dyDescent="0.25">
      <c r="A12073" s="36">
        <v>43961</v>
      </c>
      <c r="B12073" s="34" t="s">
        <v>13568</v>
      </c>
      <c r="C12073" s="23" t="s">
        <v>25</v>
      </c>
      <c r="D12073" s="48"/>
      <c r="E12073" s="47"/>
    </row>
    <row r="12074" spans="1:5" ht="33.75" x14ac:dyDescent="0.25">
      <c r="A12074" s="36">
        <v>43959</v>
      </c>
      <c r="B12074" s="34" t="s">
        <v>13569</v>
      </c>
      <c r="C12074" s="23" t="s">
        <v>25</v>
      </c>
      <c r="D12074" s="48"/>
      <c r="E12074" s="47"/>
    </row>
    <row r="12075" spans="1:5" ht="33.75" x14ac:dyDescent="0.25">
      <c r="A12075" s="36">
        <v>43962</v>
      </c>
      <c r="B12075" s="34" t="s">
        <v>13570</v>
      </c>
      <c r="C12075" s="23" t="s">
        <v>25</v>
      </c>
      <c r="D12075" s="48"/>
      <c r="E12075" s="47"/>
    </row>
    <row r="12076" spans="1:5" ht="33.75" x14ac:dyDescent="0.25">
      <c r="A12076" s="36">
        <v>43960</v>
      </c>
      <c r="B12076" s="34" t="s">
        <v>13571</v>
      </c>
      <c r="C12076" s="23" t="s">
        <v>25</v>
      </c>
      <c r="D12076" s="48"/>
      <c r="E12076" s="47"/>
    </row>
    <row r="12077" spans="1:5" ht="33.75" x14ac:dyDescent="0.25">
      <c r="A12077" s="36">
        <v>43963</v>
      </c>
      <c r="B12077" s="34" t="s">
        <v>13572</v>
      </c>
      <c r="C12077" s="23" t="s">
        <v>25</v>
      </c>
      <c r="D12077" s="48"/>
      <c r="E12077" s="47"/>
    </row>
    <row r="12078" spans="1:5" ht="33.75" x14ac:dyDescent="0.25">
      <c r="A12078" s="36">
        <v>43958</v>
      </c>
      <c r="B12078" s="34" t="s">
        <v>13573</v>
      </c>
      <c r="C12078" s="23" t="s">
        <v>25</v>
      </c>
      <c r="D12078" s="48"/>
      <c r="E12078" s="47"/>
    </row>
    <row r="12079" spans="1:5" ht="33.75" x14ac:dyDescent="0.25">
      <c r="A12079" s="36">
        <v>41549</v>
      </c>
      <c r="B12079" s="34" t="s">
        <v>13574</v>
      </c>
      <c r="C12079" s="23" t="s">
        <v>25</v>
      </c>
      <c r="D12079" s="48"/>
      <c r="E12079" s="47"/>
    </row>
    <row r="12080" spans="1:5" x14ac:dyDescent="0.25">
      <c r="A12080" s="36">
        <v>10998</v>
      </c>
      <c r="B12080" s="34" t="s">
        <v>9190</v>
      </c>
      <c r="C12080" s="23" t="s">
        <v>87</v>
      </c>
      <c r="D12080" s="48">
        <v>30.45</v>
      </c>
      <c r="E12080" s="47">
        <v>30.45</v>
      </c>
    </row>
    <row r="12081" spans="1:5" x14ac:dyDescent="0.25">
      <c r="A12081" s="36">
        <v>11002</v>
      </c>
      <c r="B12081" s="34" t="s">
        <v>9191</v>
      </c>
      <c r="C12081" s="23" t="s">
        <v>87</v>
      </c>
      <c r="D12081" s="48">
        <v>27.89</v>
      </c>
      <c r="E12081" s="47">
        <v>27.89</v>
      </c>
    </row>
    <row r="12082" spans="1:5" x14ac:dyDescent="0.25">
      <c r="A12082" s="36">
        <v>10999</v>
      </c>
      <c r="B12082" s="34" t="s">
        <v>9192</v>
      </c>
      <c r="C12082" s="23" t="s">
        <v>87</v>
      </c>
      <c r="D12082" s="48">
        <v>26.8</v>
      </c>
      <c r="E12082" s="47">
        <v>26.8</v>
      </c>
    </row>
    <row r="12083" spans="1:5" x14ac:dyDescent="0.25">
      <c r="A12083" s="36">
        <v>10997</v>
      </c>
      <c r="B12083" s="34" t="s">
        <v>9193</v>
      </c>
      <c r="C12083" s="23" t="s">
        <v>87</v>
      </c>
      <c r="D12083" s="48">
        <v>29.05</v>
      </c>
      <c r="E12083" s="47">
        <v>29.05</v>
      </c>
    </row>
    <row r="12084" spans="1:5" x14ac:dyDescent="0.25">
      <c r="A12084" s="36">
        <v>2680</v>
      </c>
      <c r="B12084" s="34" t="s">
        <v>13077</v>
      </c>
      <c r="C12084" s="23" t="s">
        <v>25</v>
      </c>
      <c r="D12084" s="48">
        <v>12.24</v>
      </c>
      <c r="E12084" s="47">
        <v>12.24</v>
      </c>
    </row>
    <row r="12085" spans="1:5" x14ac:dyDescent="0.25">
      <c r="A12085" s="36">
        <v>2684</v>
      </c>
      <c r="B12085" s="34" t="s">
        <v>13078</v>
      </c>
      <c r="C12085" s="23" t="s">
        <v>25</v>
      </c>
      <c r="D12085" s="48">
        <v>11.14</v>
      </c>
      <c r="E12085" s="47">
        <v>11.14</v>
      </c>
    </row>
    <row r="12086" spans="1:5" x14ac:dyDescent="0.25">
      <c r="A12086" s="36">
        <v>2685</v>
      </c>
      <c r="B12086" s="34" t="s">
        <v>13079</v>
      </c>
      <c r="C12086" s="23" t="s">
        <v>25</v>
      </c>
      <c r="D12086" s="48">
        <v>8.3699999999999992</v>
      </c>
      <c r="E12086" s="47">
        <v>8.3699999999999992</v>
      </c>
    </row>
    <row r="12087" spans="1:5" x14ac:dyDescent="0.25">
      <c r="A12087" s="36">
        <v>2673</v>
      </c>
      <c r="B12087" s="34" t="s">
        <v>13080</v>
      </c>
      <c r="C12087" s="23" t="s">
        <v>25</v>
      </c>
      <c r="D12087" s="48">
        <v>4.3</v>
      </c>
      <c r="E12087" s="47">
        <v>4.3</v>
      </c>
    </row>
    <row r="12088" spans="1:5" x14ac:dyDescent="0.25">
      <c r="A12088" s="36">
        <v>2682</v>
      </c>
      <c r="B12088" s="34" t="s">
        <v>13081</v>
      </c>
      <c r="C12088" s="23" t="s">
        <v>25</v>
      </c>
      <c r="D12088" s="48">
        <v>29.19</v>
      </c>
      <c r="E12088" s="47">
        <v>29.19</v>
      </c>
    </row>
    <row r="12089" spans="1:5" x14ac:dyDescent="0.25">
      <c r="A12089" s="36">
        <v>2681</v>
      </c>
      <c r="B12089" s="34" t="s">
        <v>13082</v>
      </c>
      <c r="C12089" s="23" t="s">
        <v>25</v>
      </c>
      <c r="D12089" s="48">
        <v>20.010000000000002</v>
      </c>
      <c r="E12089" s="47">
        <v>20.010000000000002</v>
      </c>
    </row>
    <row r="12090" spans="1:5" x14ac:dyDescent="0.25">
      <c r="A12090" s="36">
        <v>2686</v>
      </c>
      <c r="B12090" s="34" t="s">
        <v>13083</v>
      </c>
      <c r="C12090" s="23" t="s">
        <v>25</v>
      </c>
      <c r="D12090" s="48">
        <v>36.61</v>
      </c>
      <c r="E12090" s="47">
        <v>36.61</v>
      </c>
    </row>
    <row r="12091" spans="1:5" x14ac:dyDescent="0.25">
      <c r="A12091" s="36">
        <v>2674</v>
      </c>
      <c r="B12091" s="34" t="s">
        <v>13084</v>
      </c>
      <c r="C12091" s="23" t="s">
        <v>25</v>
      </c>
      <c r="D12091" s="48">
        <v>5.35</v>
      </c>
      <c r="E12091" s="47">
        <v>5.35</v>
      </c>
    </row>
    <row r="12092" spans="1:5" x14ac:dyDescent="0.25">
      <c r="A12092" s="36">
        <v>2683</v>
      </c>
      <c r="B12092" s="34" t="s">
        <v>13085</v>
      </c>
      <c r="C12092" s="23" t="s">
        <v>25</v>
      </c>
      <c r="D12092" s="48">
        <v>57.68</v>
      </c>
      <c r="E12092" s="47">
        <v>57.68</v>
      </c>
    </row>
    <row r="12093" spans="1:5" x14ac:dyDescent="0.25">
      <c r="A12093" s="36">
        <v>2676</v>
      </c>
      <c r="B12093" s="34" t="s">
        <v>9194</v>
      </c>
      <c r="C12093" s="23" t="s">
        <v>25</v>
      </c>
      <c r="D12093" s="48">
        <v>2.5</v>
      </c>
      <c r="E12093" s="47">
        <v>2.5</v>
      </c>
    </row>
    <row r="12094" spans="1:5" x14ac:dyDescent="0.25">
      <c r="A12094" s="36">
        <v>2678</v>
      </c>
      <c r="B12094" s="34" t="s">
        <v>9195</v>
      </c>
      <c r="C12094" s="23" t="s">
        <v>25</v>
      </c>
      <c r="D12094" s="48">
        <v>3.13</v>
      </c>
      <c r="E12094" s="47">
        <v>3.13</v>
      </c>
    </row>
    <row r="12095" spans="1:5" x14ac:dyDescent="0.25">
      <c r="A12095" s="36">
        <v>2679</v>
      </c>
      <c r="B12095" s="34" t="s">
        <v>9196</v>
      </c>
      <c r="C12095" s="23" t="s">
        <v>25</v>
      </c>
      <c r="D12095" s="48">
        <v>4.83</v>
      </c>
      <c r="E12095" s="47">
        <v>4.83</v>
      </c>
    </row>
    <row r="12096" spans="1:5" x14ac:dyDescent="0.25">
      <c r="A12096" s="36">
        <v>12070</v>
      </c>
      <c r="B12096" s="34" t="s">
        <v>9197</v>
      </c>
      <c r="C12096" s="23" t="s">
        <v>25</v>
      </c>
      <c r="D12096" s="48">
        <v>6.72</v>
      </c>
      <c r="E12096" s="47">
        <v>6.72</v>
      </c>
    </row>
    <row r="12097" spans="1:5" x14ac:dyDescent="0.25">
      <c r="A12097" s="36">
        <v>2675</v>
      </c>
      <c r="B12097" s="34" t="s">
        <v>9198</v>
      </c>
      <c r="C12097" s="23" t="s">
        <v>25</v>
      </c>
      <c r="D12097" s="48">
        <v>8.73</v>
      </c>
      <c r="E12097" s="47">
        <v>8.73</v>
      </c>
    </row>
    <row r="12098" spans="1:5" x14ac:dyDescent="0.25">
      <c r="A12098" s="36">
        <v>12067</v>
      </c>
      <c r="B12098" s="34" t="s">
        <v>9199</v>
      </c>
      <c r="C12098" s="23" t="s">
        <v>25</v>
      </c>
      <c r="D12098" s="48">
        <v>11.85</v>
      </c>
      <c r="E12098" s="47">
        <v>11.85</v>
      </c>
    </row>
    <row r="12099" spans="1:5" ht="22.5" x14ac:dyDescent="0.25">
      <c r="A12099" s="36">
        <v>21128</v>
      </c>
      <c r="B12099" s="34" t="s">
        <v>9200</v>
      </c>
      <c r="C12099" s="23" t="s">
        <v>25</v>
      </c>
      <c r="D12099" s="48"/>
      <c r="E12099" s="47"/>
    </row>
    <row r="12100" spans="1:5" ht="22.5" x14ac:dyDescent="0.25">
      <c r="A12100" s="36">
        <v>40400</v>
      </c>
      <c r="B12100" s="34" t="s">
        <v>9201</v>
      </c>
      <c r="C12100" s="23" t="s">
        <v>25</v>
      </c>
      <c r="D12100" s="48"/>
      <c r="E12100" s="47"/>
    </row>
    <row r="12101" spans="1:5" ht="22.5" x14ac:dyDescent="0.25">
      <c r="A12101" s="36">
        <v>40401</v>
      </c>
      <c r="B12101" s="34" t="s">
        <v>9202</v>
      </c>
      <c r="C12101" s="23" t="s">
        <v>25</v>
      </c>
      <c r="D12101" s="48"/>
      <c r="E12101" s="47"/>
    </row>
    <row r="12102" spans="1:5" ht="22.5" x14ac:dyDescent="0.25">
      <c r="A12102" s="36">
        <v>40402</v>
      </c>
      <c r="B12102" s="34" t="s">
        <v>9203</v>
      </c>
      <c r="C12102" s="23" t="s">
        <v>25</v>
      </c>
      <c r="D12102" s="48"/>
      <c r="E12102" s="47"/>
    </row>
    <row r="12103" spans="1:5" ht="33.75" x14ac:dyDescent="0.25">
      <c r="A12103" s="36">
        <v>21137</v>
      </c>
      <c r="B12103" s="34" t="s">
        <v>9204</v>
      </c>
      <c r="C12103" s="23" t="s">
        <v>25</v>
      </c>
      <c r="D12103" s="48"/>
      <c r="E12103" s="47"/>
    </row>
    <row r="12104" spans="1:5" ht="33.75" x14ac:dyDescent="0.25">
      <c r="A12104" s="36">
        <v>2504</v>
      </c>
      <c r="B12104" s="34" t="s">
        <v>9205</v>
      </c>
      <c r="C12104" s="23" t="s">
        <v>25</v>
      </c>
      <c r="D12104" s="48"/>
      <c r="E12104" s="47"/>
    </row>
    <row r="12105" spans="1:5" ht="33.75" x14ac:dyDescent="0.25">
      <c r="A12105" s="36">
        <v>2501</v>
      </c>
      <c r="B12105" s="34" t="s">
        <v>9206</v>
      </c>
      <c r="C12105" s="23" t="s">
        <v>25</v>
      </c>
      <c r="D12105" s="48"/>
      <c r="E12105" s="47"/>
    </row>
    <row r="12106" spans="1:5" ht="33.75" x14ac:dyDescent="0.25">
      <c r="A12106" s="36">
        <v>2502</v>
      </c>
      <c r="B12106" s="34" t="s">
        <v>9207</v>
      </c>
      <c r="C12106" s="23" t="s">
        <v>25</v>
      </c>
      <c r="D12106" s="48"/>
      <c r="E12106" s="47"/>
    </row>
    <row r="12107" spans="1:5" ht="33.75" x14ac:dyDescent="0.25">
      <c r="A12107" s="36">
        <v>2503</v>
      </c>
      <c r="B12107" s="34" t="s">
        <v>9208</v>
      </c>
      <c r="C12107" s="23" t="s">
        <v>25</v>
      </c>
      <c r="D12107" s="48"/>
      <c r="E12107" s="47"/>
    </row>
    <row r="12108" spans="1:5" ht="33.75" x14ac:dyDescent="0.25">
      <c r="A12108" s="36">
        <v>2500</v>
      </c>
      <c r="B12108" s="34" t="s">
        <v>9209</v>
      </c>
      <c r="C12108" s="23" t="s">
        <v>25</v>
      </c>
      <c r="D12108" s="48"/>
      <c r="E12108" s="47"/>
    </row>
    <row r="12109" spans="1:5" ht="33.75" x14ac:dyDescent="0.25">
      <c r="A12109" s="36">
        <v>2505</v>
      </c>
      <c r="B12109" s="34" t="s">
        <v>9210</v>
      </c>
      <c r="C12109" s="23" t="s">
        <v>25</v>
      </c>
      <c r="D12109" s="48"/>
      <c r="E12109" s="47"/>
    </row>
    <row r="12110" spans="1:5" ht="22.5" x14ac:dyDescent="0.25">
      <c r="A12110" s="36">
        <v>12056</v>
      </c>
      <c r="B12110" s="34" t="s">
        <v>9211</v>
      </c>
      <c r="C12110" s="23" t="s">
        <v>25</v>
      </c>
      <c r="D12110" s="48"/>
      <c r="E12110" s="47"/>
    </row>
    <row r="12111" spans="1:5" ht="22.5" x14ac:dyDescent="0.25">
      <c r="A12111" s="36">
        <v>12057</v>
      </c>
      <c r="B12111" s="34" t="s">
        <v>9212</v>
      </c>
      <c r="C12111" s="23" t="s">
        <v>25</v>
      </c>
      <c r="D12111" s="48"/>
      <c r="E12111" s="47"/>
    </row>
    <row r="12112" spans="1:5" ht="22.5" x14ac:dyDescent="0.25">
      <c r="A12112" s="36">
        <v>12058</v>
      </c>
      <c r="B12112" s="34" t="s">
        <v>9213</v>
      </c>
      <c r="C12112" s="23" t="s">
        <v>25</v>
      </c>
      <c r="D12112" s="48"/>
      <c r="E12112" s="47"/>
    </row>
    <row r="12113" spans="1:5" ht="22.5" x14ac:dyDescent="0.25">
      <c r="A12113" s="36">
        <v>12059</v>
      </c>
      <c r="B12113" s="34" t="s">
        <v>9214</v>
      </c>
      <c r="C12113" s="23" t="s">
        <v>25</v>
      </c>
      <c r="D12113" s="48"/>
      <c r="E12113" s="47"/>
    </row>
    <row r="12114" spans="1:5" ht="22.5" x14ac:dyDescent="0.25">
      <c r="A12114" s="36">
        <v>12060</v>
      </c>
      <c r="B12114" s="34" t="s">
        <v>9215</v>
      </c>
      <c r="C12114" s="23" t="s">
        <v>25</v>
      </c>
      <c r="D12114" s="48"/>
      <c r="E12114" s="47"/>
    </row>
    <row r="12115" spans="1:5" ht="22.5" x14ac:dyDescent="0.25">
      <c r="A12115" s="36">
        <v>12061</v>
      </c>
      <c r="B12115" s="34" t="s">
        <v>9216</v>
      </c>
      <c r="C12115" s="23" t="s">
        <v>25</v>
      </c>
      <c r="D12115" s="48"/>
      <c r="E12115" s="47"/>
    </row>
    <row r="12116" spans="1:5" ht="22.5" x14ac:dyDescent="0.25">
      <c r="A12116" s="36">
        <v>12062</v>
      </c>
      <c r="B12116" s="34" t="s">
        <v>9217</v>
      </c>
      <c r="C12116" s="23" t="s">
        <v>25</v>
      </c>
      <c r="D12116" s="48"/>
      <c r="E12116" s="47"/>
    </row>
    <row r="12117" spans="1:5" x14ac:dyDescent="0.25">
      <c r="A12117" s="36">
        <v>2687</v>
      </c>
      <c r="B12117" s="34" t="s">
        <v>9218</v>
      </c>
      <c r="C12117" s="23" t="s">
        <v>25</v>
      </c>
      <c r="D12117" s="48">
        <v>2.1800000000000002</v>
      </c>
      <c r="E12117" s="47">
        <v>2.1800000000000002</v>
      </c>
    </row>
    <row r="12118" spans="1:5" x14ac:dyDescent="0.25">
      <c r="A12118" s="36">
        <v>2689</v>
      </c>
      <c r="B12118" s="34" t="s">
        <v>9219</v>
      </c>
      <c r="C12118" s="23" t="s">
        <v>25</v>
      </c>
      <c r="D12118" s="48">
        <v>2.6</v>
      </c>
      <c r="E12118" s="47">
        <v>2.6</v>
      </c>
    </row>
    <row r="12119" spans="1:5" x14ac:dyDescent="0.25">
      <c r="A12119" s="36">
        <v>2688</v>
      </c>
      <c r="B12119" s="34" t="s">
        <v>9220</v>
      </c>
      <c r="C12119" s="23" t="s">
        <v>25</v>
      </c>
      <c r="D12119" s="48">
        <v>2.81</v>
      </c>
      <c r="E12119" s="47">
        <v>2.81</v>
      </c>
    </row>
    <row r="12120" spans="1:5" x14ac:dyDescent="0.25">
      <c r="A12120" s="36">
        <v>2690</v>
      </c>
      <c r="B12120" s="34" t="s">
        <v>9221</v>
      </c>
      <c r="C12120" s="23" t="s">
        <v>25</v>
      </c>
      <c r="D12120" s="48">
        <v>4.82</v>
      </c>
      <c r="E12120" s="47">
        <v>4.82</v>
      </c>
    </row>
    <row r="12121" spans="1:5" ht="22.5" x14ac:dyDescent="0.25">
      <c r="A12121" s="36">
        <v>39243</v>
      </c>
      <c r="B12121" s="34" t="s">
        <v>9222</v>
      </c>
      <c r="C12121" s="23" t="s">
        <v>25</v>
      </c>
      <c r="D12121" s="48">
        <v>3.17</v>
      </c>
      <c r="E12121" s="47">
        <v>3.17</v>
      </c>
    </row>
    <row r="12122" spans="1:5" ht="22.5" x14ac:dyDescent="0.25">
      <c r="A12122" s="36">
        <v>39244</v>
      </c>
      <c r="B12122" s="34" t="s">
        <v>9223</v>
      </c>
      <c r="C12122" s="23" t="s">
        <v>25</v>
      </c>
      <c r="D12122" s="48">
        <v>4.29</v>
      </c>
      <c r="E12122" s="47">
        <v>4.29</v>
      </c>
    </row>
    <row r="12123" spans="1:5" ht="22.5" x14ac:dyDescent="0.25">
      <c r="A12123" s="36">
        <v>39245</v>
      </c>
      <c r="B12123" s="34" t="s">
        <v>9224</v>
      </c>
      <c r="C12123" s="23" t="s">
        <v>25</v>
      </c>
      <c r="D12123" s="48">
        <v>8.26</v>
      </c>
      <c r="E12123" s="47">
        <v>8.26</v>
      </c>
    </row>
    <row r="12124" spans="1:5" ht="22.5" x14ac:dyDescent="0.25">
      <c r="A12124" s="36">
        <v>39255</v>
      </c>
      <c r="B12124" s="34" t="s">
        <v>9225</v>
      </c>
      <c r="C12124" s="23" t="s">
        <v>25</v>
      </c>
      <c r="D12124" s="48">
        <v>22.85</v>
      </c>
      <c r="E12124" s="47">
        <v>22.85</v>
      </c>
    </row>
    <row r="12125" spans="1:5" ht="22.5" x14ac:dyDescent="0.25">
      <c r="A12125" s="36">
        <v>39254</v>
      </c>
      <c r="B12125" s="34" t="s">
        <v>9226</v>
      </c>
      <c r="C12125" s="23" t="s">
        <v>25</v>
      </c>
      <c r="D12125" s="48">
        <v>12.35</v>
      </c>
      <c r="E12125" s="47">
        <v>12.35</v>
      </c>
    </row>
    <row r="12126" spans="1:5" ht="22.5" x14ac:dyDescent="0.25">
      <c r="A12126" s="36">
        <v>39253</v>
      </c>
      <c r="B12126" s="34" t="s">
        <v>9227</v>
      </c>
      <c r="C12126" s="23" t="s">
        <v>25</v>
      </c>
      <c r="D12126" s="48">
        <v>15.74</v>
      </c>
      <c r="E12126" s="47">
        <v>15.74</v>
      </c>
    </row>
    <row r="12127" spans="1:5" ht="33.75" x14ac:dyDescent="0.25">
      <c r="A12127" s="36">
        <v>39246</v>
      </c>
      <c r="B12127" s="34" t="s">
        <v>9228</v>
      </c>
      <c r="C12127" s="23" t="s">
        <v>25</v>
      </c>
      <c r="D12127" s="48"/>
      <c r="E12127" s="47"/>
    </row>
    <row r="12128" spans="1:5" ht="33.75" x14ac:dyDescent="0.25">
      <c r="A12128" s="36">
        <v>39247</v>
      </c>
      <c r="B12128" s="34" t="s">
        <v>9229</v>
      </c>
      <c r="C12128" s="23" t="s">
        <v>25</v>
      </c>
      <c r="D12128" s="48"/>
      <c r="E12128" s="47"/>
    </row>
    <row r="12129" spans="1:5" ht="33.75" x14ac:dyDescent="0.25">
      <c r="A12129" s="36">
        <v>2446</v>
      </c>
      <c r="B12129" s="34" t="s">
        <v>9230</v>
      </c>
      <c r="C12129" s="23" t="s">
        <v>25</v>
      </c>
      <c r="D12129" s="48"/>
      <c r="E12129" s="47"/>
    </row>
    <row r="12130" spans="1:5" ht="33.75" x14ac:dyDescent="0.25">
      <c r="A12130" s="36">
        <v>2442</v>
      </c>
      <c r="B12130" s="34" t="s">
        <v>9231</v>
      </c>
      <c r="C12130" s="23" t="s">
        <v>25</v>
      </c>
      <c r="D12130" s="48"/>
      <c r="E12130" s="47"/>
    </row>
    <row r="12131" spans="1:5" ht="33.75" x14ac:dyDescent="0.25">
      <c r="A12131" s="36">
        <v>39248</v>
      </c>
      <c r="B12131" s="34" t="s">
        <v>9232</v>
      </c>
      <c r="C12131" s="23" t="s">
        <v>25</v>
      </c>
      <c r="D12131" s="48"/>
      <c r="E12131" s="47"/>
    </row>
    <row r="12132" spans="1:5" x14ac:dyDescent="0.25">
      <c r="A12132" s="36">
        <v>2438</v>
      </c>
      <c r="B12132" s="34" t="s">
        <v>9233</v>
      </c>
      <c r="C12132" s="23" t="s">
        <v>13</v>
      </c>
      <c r="D12132" s="48">
        <v>22.14</v>
      </c>
      <c r="E12132" s="47">
        <v>23.9</v>
      </c>
    </row>
    <row r="12133" spans="1:5" x14ac:dyDescent="0.25">
      <c r="A12133" s="36">
        <v>40922</v>
      </c>
      <c r="B12133" s="34" t="s">
        <v>9234</v>
      </c>
      <c r="C12133" s="23" t="s">
        <v>12</v>
      </c>
      <c r="D12133" s="48">
        <v>3876.54</v>
      </c>
      <c r="E12133" s="47">
        <v>4184.76</v>
      </c>
    </row>
    <row r="12134" spans="1:5" ht="22.5" x14ac:dyDescent="0.25">
      <c r="A12134" s="36">
        <v>44342</v>
      </c>
      <c r="B12134" s="34" t="s">
        <v>13575</v>
      </c>
      <c r="C12134" s="23" t="s">
        <v>28</v>
      </c>
      <c r="D12134" s="48"/>
      <c r="E12134" s="47"/>
    </row>
    <row r="12135" spans="1:5" ht="22.5" x14ac:dyDescent="0.25">
      <c r="A12135" s="36">
        <v>44343</v>
      </c>
      <c r="B12135" s="34" t="s">
        <v>13576</v>
      </c>
      <c r="C12135" s="23" t="s">
        <v>28</v>
      </c>
      <c r="D12135" s="48"/>
      <c r="E12135" s="47"/>
    </row>
    <row r="12136" spans="1:5" ht="22.5" x14ac:dyDescent="0.25">
      <c r="A12136" s="36">
        <v>44340</v>
      </c>
      <c r="B12136" s="34" t="s">
        <v>13577</v>
      </c>
      <c r="C12136" s="23" t="s">
        <v>28</v>
      </c>
      <c r="D12136" s="48"/>
      <c r="E12136" s="47"/>
    </row>
    <row r="12137" spans="1:5" ht="22.5" x14ac:dyDescent="0.25">
      <c r="A12137" s="36">
        <v>44341</v>
      </c>
      <c r="B12137" s="34" t="s">
        <v>13578</v>
      </c>
      <c r="C12137" s="23" t="s">
        <v>28</v>
      </c>
      <c r="D12137" s="48"/>
      <c r="E12137" s="47"/>
    </row>
    <row r="12138" spans="1:5" ht="22.5" x14ac:dyDescent="0.25">
      <c r="A12138" s="36">
        <v>44338</v>
      </c>
      <c r="B12138" s="34" t="s">
        <v>13579</v>
      </c>
      <c r="C12138" s="23" t="s">
        <v>28</v>
      </c>
      <c r="D12138" s="48"/>
      <c r="E12138" s="47"/>
    </row>
    <row r="12139" spans="1:5" ht="22.5" x14ac:dyDescent="0.25">
      <c r="A12139" s="36">
        <v>44339</v>
      </c>
      <c r="B12139" s="34" t="s">
        <v>13580</v>
      </c>
      <c r="C12139" s="23" t="s">
        <v>28</v>
      </c>
      <c r="D12139" s="48"/>
      <c r="E12139" s="47"/>
    </row>
    <row r="12140" spans="1:5" ht="22.5" x14ac:dyDescent="0.25">
      <c r="A12140" s="36">
        <v>44336</v>
      </c>
      <c r="B12140" s="34" t="s">
        <v>13581</v>
      </c>
      <c r="C12140" s="23" t="s">
        <v>28</v>
      </c>
      <c r="D12140" s="48"/>
      <c r="E12140" s="47"/>
    </row>
    <row r="12141" spans="1:5" ht="22.5" x14ac:dyDescent="0.25">
      <c r="A12141" s="36">
        <v>41834</v>
      </c>
      <c r="B12141" s="34" t="s">
        <v>13582</v>
      </c>
      <c r="C12141" s="23" t="s">
        <v>28</v>
      </c>
      <c r="D12141" s="48"/>
      <c r="E12141" s="47"/>
    </row>
    <row r="12142" spans="1:5" ht="22.5" x14ac:dyDescent="0.25">
      <c r="A12142" s="36">
        <v>44337</v>
      </c>
      <c r="B12142" s="34" t="s">
        <v>13583</v>
      </c>
      <c r="C12142" s="23" t="s">
        <v>28</v>
      </c>
      <c r="D12142" s="48"/>
      <c r="E12142" s="47"/>
    </row>
    <row r="12143" spans="1:5" ht="22.5" x14ac:dyDescent="0.25">
      <c r="A12143" s="36">
        <v>43964</v>
      </c>
      <c r="B12143" s="34" t="s">
        <v>13584</v>
      </c>
      <c r="C12143" s="23" t="s">
        <v>28</v>
      </c>
      <c r="D12143" s="48"/>
      <c r="E12143" s="47"/>
    </row>
    <row r="12144" spans="1:5" ht="22.5" x14ac:dyDescent="0.25">
      <c r="A12144" s="36">
        <v>44334</v>
      </c>
      <c r="B12144" s="34" t="s">
        <v>13585</v>
      </c>
      <c r="C12144" s="23" t="s">
        <v>28</v>
      </c>
      <c r="D12144" s="48"/>
      <c r="E12144" s="47"/>
    </row>
    <row r="12145" spans="1:5" ht="22.5" x14ac:dyDescent="0.25">
      <c r="A12145" s="36">
        <v>44344</v>
      </c>
      <c r="B12145" s="34" t="s">
        <v>13586</v>
      </c>
      <c r="C12145" s="23" t="s">
        <v>28</v>
      </c>
      <c r="D12145" s="48"/>
      <c r="E12145" s="47"/>
    </row>
    <row r="12146" spans="1:5" ht="22.5" x14ac:dyDescent="0.25">
      <c r="A12146" s="36">
        <v>44335</v>
      </c>
      <c r="B12146" s="34" t="s">
        <v>13587</v>
      </c>
      <c r="C12146" s="23" t="s">
        <v>28</v>
      </c>
      <c r="D12146" s="48"/>
      <c r="E12146" s="47"/>
    </row>
    <row r="12147" spans="1:5" ht="22.5" x14ac:dyDescent="0.25">
      <c r="A12147" s="36">
        <v>12624</v>
      </c>
      <c r="B12147" s="34" t="s">
        <v>9235</v>
      </c>
      <c r="C12147" s="23" t="s">
        <v>28</v>
      </c>
      <c r="D12147" s="48">
        <v>26.72</v>
      </c>
      <c r="E12147" s="47">
        <v>26.72</v>
      </c>
    </row>
    <row r="12148" spans="1:5" x14ac:dyDescent="0.25">
      <c r="A12148" s="36">
        <v>517</v>
      </c>
      <c r="B12148" s="34" t="s">
        <v>9236</v>
      </c>
      <c r="C12148" s="23" t="s">
        <v>88</v>
      </c>
      <c r="D12148" s="48">
        <v>9.67</v>
      </c>
      <c r="E12148" s="47">
        <v>9.67</v>
      </c>
    </row>
    <row r="12149" spans="1:5" ht="22.5" x14ac:dyDescent="0.25">
      <c r="A12149" s="36">
        <v>37534</v>
      </c>
      <c r="B12149" s="34" t="s">
        <v>9237</v>
      </c>
      <c r="C12149" s="23" t="s">
        <v>87</v>
      </c>
      <c r="D12149" s="48"/>
      <c r="E12149" s="47"/>
    </row>
    <row r="12150" spans="1:5" ht="22.5" x14ac:dyDescent="0.25">
      <c r="A12150" s="36">
        <v>37535</v>
      </c>
      <c r="B12150" s="34" t="s">
        <v>9238</v>
      </c>
      <c r="C12150" s="23" t="s">
        <v>87</v>
      </c>
      <c r="D12150" s="48"/>
      <c r="E12150" s="47"/>
    </row>
    <row r="12151" spans="1:5" ht="22.5" x14ac:dyDescent="0.25">
      <c r="A12151" s="36">
        <v>37533</v>
      </c>
      <c r="B12151" s="34" t="s">
        <v>9239</v>
      </c>
      <c r="C12151" s="23" t="s">
        <v>87</v>
      </c>
      <c r="D12151" s="48"/>
      <c r="E12151" s="47"/>
    </row>
    <row r="12152" spans="1:5" ht="22.5" x14ac:dyDescent="0.25">
      <c r="A12152" s="36">
        <v>37537</v>
      </c>
      <c r="B12152" s="34" t="s">
        <v>9240</v>
      </c>
      <c r="C12152" s="23" t="s">
        <v>87</v>
      </c>
      <c r="D12152" s="48"/>
      <c r="E12152" s="47"/>
    </row>
    <row r="12153" spans="1:5" ht="22.5" x14ac:dyDescent="0.25">
      <c r="A12153" s="36">
        <v>37536</v>
      </c>
      <c r="B12153" s="34" t="s">
        <v>9241</v>
      </c>
      <c r="C12153" s="23" t="s">
        <v>87</v>
      </c>
      <c r="D12153" s="48"/>
      <c r="E12153" s="47"/>
    </row>
    <row r="12154" spans="1:5" ht="22.5" x14ac:dyDescent="0.25">
      <c r="A12154" s="36">
        <v>37532</v>
      </c>
      <c r="B12154" s="34" t="s">
        <v>9242</v>
      </c>
      <c r="C12154" s="23" t="s">
        <v>87</v>
      </c>
      <c r="D12154" s="48"/>
      <c r="E12154" s="47"/>
    </row>
    <row r="12155" spans="1:5" x14ac:dyDescent="0.25">
      <c r="A12155" s="36">
        <v>2696</v>
      </c>
      <c r="B12155" s="34" t="s">
        <v>9243</v>
      </c>
      <c r="C12155" s="23" t="s">
        <v>13</v>
      </c>
      <c r="D12155" s="48">
        <v>20.87</v>
      </c>
      <c r="E12155" s="47">
        <v>22.53</v>
      </c>
    </row>
    <row r="12156" spans="1:5" x14ac:dyDescent="0.25">
      <c r="A12156" s="36">
        <v>40928</v>
      </c>
      <c r="B12156" s="34" t="s">
        <v>9244</v>
      </c>
      <c r="C12156" s="23" t="s">
        <v>12</v>
      </c>
      <c r="D12156" s="48">
        <v>3652.11</v>
      </c>
      <c r="E12156" s="47">
        <v>3942.47</v>
      </c>
    </row>
    <row r="12157" spans="1:5" x14ac:dyDescent="0.25">
      <c r="A12157" s="36">
        <v>4083</v>
      </c>
      <c r="B12157" s="34" t="s">
        <v>9245</v>
      </c>
      <c r="C12157" s="23" t="s">
        <v>13</v>
      </c>
      <c r="D12157" s="48">
        <v>38.19</v>
      </c>
      <c r="E12157" s="47">
        <v>41.23</v>
      </c>
    </row>
    <row r="12158" spans="1:5" x14ac:dyDescent="0.25">
      <c r="A12158" s="36">
        <v>40818</v>
      </c>
      <c r="B12158" s="34" t="s">
        <v>9246</v>
      </c>
      <c r="C12158" s="23" t="s">
        <v>12</v>
      </c>
      <c r="D12158" s="48">
        <v>6681.62</v>
      </c>
      <c r="E12158" s="47">
        <v>7212.85</v>
      </c>
    </row>
    <row r="12159" spans="1:5" ht="22.5" x14ac:dyDescent="0.25">
      <c r="A12159" s="36">
        <v>43146</v>
      </c>
      <c r="B12159" s="34" t="s">
        <v>9247</v>
      </c>
      <c r="C12159" s="23" t="s">
        <v>87</v>
      </c>
      <c r="D12159" s="48">
        <v>9.7200000000000006</v>
      </c>
      <c r="E12159" s="47">
        <v>9.7200000000000006</v>
      </c>
    </row>
    <row r="12160" spans="1:5" x14ac:dyDescent="0.25">
      <c r="A12160" s="36">
        <v>2705</v>
      </c>
      <c r="B12160" s="34" t="s">
        <v>9248</v>
      </c>
      <c r="C12160" s="23" t="s">
        <v>9249</v>
      </c>
      <c r="D12160" s="48">
        <v>1.01</v>
      </c>
      <c r="E12160" s="47">
        <v>1.01</v>
      </c>
    </row>
    <row r="12161" spans="1:5" ht="22.5" x14ac:dyDescent="0.25">
      <c r="A12161" s="36">
        <v>14250</v>
      </c>
      <c r="B12161" s="34" t="s">
        <v>9250</v>
      </c>
      <c r="C12161" s="23" t="s">
        <v>9249</v>
      </c>
      <c r="D12161" s="48">
        <v>1.03</v>
      </c>
      <c r="E12161" s="47">
        <v>1.03</v>
      </c>
    </row>
    <row r="12162" spans="1:5" x14ac:dyDescent="0.25">
      <c r="A12162" s="36">
        <v>11683</v>
      </c>
      <c r="B12162" s="34" t="s">
        <v>9251</v>
      </c>
      <c r="C12162" s="23" t="s">
        <v>28</v>
      </c>
      <c r="D12162" s="48">
        <v>56.75</v>
      </c>
      <c r="E12162" s="47">
        <v>56.75</v>
      </c>
    </row>
    <row r="12163" spans="1:5" x14ac:dyDescent="0.25">
      <c r="A12163" s="36">
        <v>11684</v>
      </c>
      <c r="B12163" s="34" t="s">
        <v>9252</v>
      </c>
      <c r="C12163" s="23" t="s">
        <v>28</v>
      </c>
      <c r="D12163" s="48">
        <v>62.12</v>
      </c>
      <c r="E12163" s="47">
        <v>62.12</v>
      </c>
    </row>
    <row r="12164" spans="1:5" ht="22.5" x14ac:dyDescent="0.25">
      <c r="A12164" s="36">
        <v>6141</v>
      </c>
      <c r="B12164" s="34" t="s">
        <v>9253</v>
      </c>
      <c r="C12164" s="23" t="s">
        <v>28</v>
      </c>
      <c r="D12164" s="48">
        <v>5.0199999999999996</v>
      </c>
      <c r="E12164" s="47">
        <v>5.0199999999999996</v>
      </c>
    </row>
    <row r="12165" spans="1:5" ht="22.5" x14ac:dyDescent="0.25">
      <c r="A12165" s="36">
        <v>11681</v>
      </c>
      <c r="B12165" s="34" t="s">
        <v>9254</v>
      </c>
      <c r="C12165" s="23" t="s">
        <v>28</v>
      </c>
      <c r="D12165" s="48">
        <v>6.33</v>
      </c>
      <c r="E12165" s="47">
        <v>6.33</v>
      </c>
    </row>
    <row r="12166" spans="1:5" x14ac:dyDescent="0.25">
      <c r="A12166" s="36">
        <v>2706</v>
      </c>
      <c r="B12166" s="34" t="s">
        <v>9255</v>
      </c>
      <c r="C12166" s="23" t="s">
        <v>13</v>
      </c>
      <c r="D12166" s="48">
        <v>124.52</v>
      </c>
      <c r="E12166" s="47">
        <v>134.41999999999999</v>
      </c>
    </row>
    <row r="12167" spans="1:5" x14ac:dyDescent="0.25">
      <c r="A12167" s="36">
        <v>40811</v>
      </c>
      <c r="B12167" s="34" t="s">
        <v>9256</v>
      </c>
      <c r="C12167" s="23" t="s">
        <v>12</v>
      </c>
      <c r="D12167" s="48">
        <v>21783.96</v>
      </c>
      <c r="E12167" s="47">
        <v>23515.93</v>
      </c>
    </row>
    <row r="12168" spans="1:5" x14ac:dyDescent="0.25">
      <c r="A12168" s="36">
        <v>2707</v>
      </c>
      <c r="B12168" s="34" t="s">
        <v>9257</v>
      </c>
      <c r="C12168" s="23" t="s">
        <v>13</v>
      </c>
      <c r="D12168" s="48">
        <v>130.71</v>
      </c>
      <c r="E12168" s="47">
        <v>141.09</v>
      </c>
    </row>
    <row r="12169" spans="1:5" x14ac:dyDescent="0.25">
      <c r="A12169" s="36">
        <v>40813</v>
      </c>
      <c r="B12169" s="34" t="s">
        <v>9258</v>
      </c>
      <c r="C12169" s="23" t="s">
        <v>12</v>
      </c>
      <c r="D12169" s="48">
        <v>22867.17</v>
      </c>
      <c r="E12169" s="47">
        <v>24685.26</v>
      </c>
    </row>
    <row r="12170" spans="1:5" x14ac:dyDescent="0.25">
      <c r="A12170" s="36">
        <v>2708</v>
      </c>
      <c r="B12170" s="34" t="s">
        <v>9259</v>
      </c>
      <c r="C12170" s="23" t="s">
        <v>13</v>
      </c>
      <c r="D12170" s="48">
        <v>156.06</v>
      </c>
      <c r="E12170" s="47">
        <v>168.46</v>
      </c>
    </row>
    <row r="12171" spans="1:5" x14ac:dyDescent="0.25">
      <c r="A12171" s="36">
        <v>40814</v>
      </c>
      <c r="B12171" s="34" t="s">
        <v>9260</v>
      </c>
      <c r="C12171" s="23" t="s">
        <v>12</v>
      </c>
      <c r="D12171" s="48">
        <v>27300.639999999999</v>
      </c>
      <c r="E12171" s="47">
        <v>29471.22</v>
      </c>
    </row>
    <row r="12172" spans="1:5" ht="22.5" x14ac:dyDescent="0.25">
      <c r="A12172" s="36">
        <v>38403</v>
      </c>
      <c r="B12172" s="34" t="s">
        <v>9261</v>
      </c>
      <c r="C12172" s="23" t="s">
        <v>28</v>
      </c>
      <c r="D12172" s="48">
        <v>60.97</v>
      </c>
      <c r="E12172" s="47">
        <v>60.97</v>
      </c>
    </row>
    <row r="12173" spans="1:5" ht="22.5" x14ac:dyDescent="0.25">
      <c r="A12173" s="36">
        <v>43482</v>
      </c>
      <c r="B12173" s="34" t="s">
        <v>9262</v>
      </c>
      <c r="C12173" s="23" t="s">
        <v>13</v>
      </c>
      <c r="D12173" s="48">
        <v>0.74</v>
      </c>
      <c r="E12173" s="47">
        <v>0.74</v>
      </c>
    </row>
    <row r="12174" spans="1:5" ht="22.5" x14ac:dyDescent="0.25">
      <c r="A12174" s="36">
        <v>43494</v>
      </c>
      <c r="B12174" s="34" t="s">
        <v>9263</v>
      </c>
      <c r="C12174" s="23" t="s">
        <v>12</v>
      </c>
      <c r="D12174" s="48">
        <v>124.9</v>
      </c>
      <c r="E12174" s="47">
        <v>124.9</v>
      </c>
    </row>
    <row r="12175" spans="1:5" ht="22.5" x14ac:dyDescent="0.25">
      <c r="A12175" s="36">
        <v>43483</v>
      </c>
      <c r="B12175" s="34" t="s">
        <v>9264</v>
      </c>
      <c r="C12175" s="23" t="s">
        <v>13</v>
      </c>
      <c r="D12175" s="48">
        <v>1.44</v>
      </c>
      <c r="E12175" s="47">
        <v>1.44</v>
      </c>
    </row>
    <row r="12176" spans="1:5" ht="22.5" x14ac:dyDescent="0.25">
      <c r="A12176" s="36">
        <v>43495</v>
      </c>
      <c r="B12176" s="34" t="s">
        <v>9265</v>
      </c>
      <c r="C12176" s="23" t="s">
        <v>12</v>
      </c>
      <c r="D12176" s="48">
        <v>241.78</v>
      </c>
      <c r="E12176" s="47">
        <v>241.78</v>
      </c>
    </row>
    <row r="12177" spans="1:5" ht="22.5" x14ac:dyDescent="0.25">
      <c r="A12177" s="36">
        <v>43484</v>
      </c>
      <c r="B12177" s="34" t="s">
        <v>9266</v>
      </c>
      <c r="C12177" s="23" t="s">
        <v>13</v>
      </c>
      <c r="D12177" s="48">
        <v>1.38</v>
      </c>
      <c r="E12177" s="47">
        <v>1.38</v>
      </c>
    </row>
    <row r="12178" spans="1:5" ht="22.5" x14ac:dyDescent="0.25">
      <c r="A12178" s="36">
        <v>43496</v>
      </c>
      <c r="B12178" s="34" t="s">
        <v>9267</v>
      </c>
      <c r="C12178" s="23" t="s">
        <v>12</v>
      </c>
      <c r="D12178" s="48">
        <v>230.55</v>
      </c>
      <c r="E12178" s="47">
        <v>230.55</v>
      </c>
    </row>
    <row r="12179" spans="1:5" ht="22.5" x14ac:dyDescent="0.25">
      <c r="A12179" s="36">
        <v>43485</v>
      </c>
      <c r="B12179" s="34" t="s">
        <v>9268</v>
      </c>
      <c r="C12179" s="23" t="s">
        <v>13</v>
      </c>
      <c r="D12179" s="48">
        <v>1.23</v>
      </c>
      <c r="E12179" s="47">
        <v>1.23</v>
      </c>
    </row>
    <row r="12180" spans="1:5" ht="22.5" x14ac:dyDescent="0.25">
      <c r="A12180" s="36">
        <v>43497</v>
      </c>
      <c r="B12180" s="34" t="s">
        <v>9269</v>
      </c>
      <c r="C12180" s="23" t="s">
        <v>12</v>
      </c>
      <c r="D12180" s="48">
        <v>206.29</v>
      </c>
      <c r="E12180" s="47">
        <v>206.29</v>
      </c>
    </row>
    <row r="12181" spans="1:5" ht="22.5" x14ac:dyDescent="0.25">
      <c r="A12181" s="36">
        <v>43487</v>
      </c>
      <c r="B12181" s="34" t="s">
        <v>9270</v>
      </c>
      <c r="C12181" s="23" t="s">
        <v>13</v>
      </c>
      <c r="D12181" s="48">
        <v>1.27</v>
      </c>
      <c r="E12181" s="47">
        <v>1.27</v>
      </c>
    </row>
    <row r="12182" spans="1:5" ht="22.5" x14ac:dyDescent="0.25">
      <c r="A12182" s="36">
        <v>43499</v>
      </c>
      <c r="B12182" s="34" t="s">
        <v>9271</v>
      </c>
      <c r="C12182" s="23" t="s">
        <v>12</v>
      </c>
      <c r="D12182" s="48">
        <v>213.1</v>
      </c>
      <c r="E12182" s="47">
        <v>213.1</v>
      </c>
    </row>
    <row r="12183" spans="1:5" ht="22.5" x14ac:dyDescent="0.25">
      <c r="A12183" s="36">
        <v>43486</v>
      </c>
      <c r="B12183" s="34" t="s">
        <v>9272</v>
      </c>
      <c r="C12183" s="23" t="s">
        <v>13</v>
      </c>
      <c r="D12183" s="48">
        <v>0.91</v>
      </c>
      <c r="E12183" s="47">
        <v>0.91</v>
      </c>
    </row>
    <row r="12184" spans="1:5" ht="22.5" x14ac:dyDescent="0.25">
      <c r="A12184" s="36">
        <v>43498</v>
      </c>
      <c r="B12184" s="34" t="s">
        <v>9273</v>
      </c>
      <c r="C12184" s="23" t="s">
        <v>12</v>
      </c>
      <c r="D12184" s="48">
        <v>153.44</v>
      </c>
      <c r="E12184" s="47">
        <v>153.44</v>
      </c>
    </row>
    <row r="12185" spans="1:5" ht="22.5" x14ac:dyDescent="0.25">
      <c r="A12185" s="36">
        <v>43488</v>
      </c>
      <c r="B12185" s="34" t="s">
        <v>9274</v>
      </c>
      <c r="C12185" s="23" t="s">
        <v>13</v>
      </c>
      <c r="D12185" s="48">
        <v>0.92</v>
      </c>
      <c r="E12185" s="47">
        <v>0.92</v>
      </c>
    </row>
    <row r="12186" spans="1:5" ht="22.5" x14ac:dyDescent="0.25">
      <c r="A12186" s="36">
        <v>43500</v>
      </c>
      <c r="B12186" s="34" t="s">
        <v>9275</v>
      </c>
      <c r="C12186" s="23" t="s">
        <v>12</v>
      </c>
      <c r="D12186" s="48">
        <v>154.35</v>
      </c>
      <c r="E12186" s="47">
        <v>154.35</v>
      </c>
    </row>
    <row r="12187" spans="1:5" ht="22.5" x14ac:dyDescent="0.25">
      <c r="A12187" s="36">
        <v>43489</v>
      </c>
      <c r="B12187" s="34" t="s">
        <v>9276</v>
      </c>
      <c r="C12187" s="23" t="s">
        <v>13</v>
      </c>
      <c r="D12187" s="48">
        <v>1.47</v>
      </c>
      <c r="E12187" s="47">
        <v>1.47</v>
      </c>
    </row>
    <row r="12188" spans="1:5" ht="22.5" x14ac:dyDescent="0.25">
      <c r="A12188" s="36">
        <v>43501</v>
      </c>
      <c r="B12188" s="34" t="s">
        <v>9277</v>
      </c>
      <c r="C12188" s="23" t="s">
        <v>12</v>
      </c>
      <c r="D12188" s="48">
        <v>245.7</v>
      </c>
      <c r="E12188" s="47">
        <v>245.7</v>
      </c>
    </row>
    <row r="12189" spans="1:5" ht="22.5" x14ac:dyDescent="0.25">
      <c r="A12189" s="36">
        <v>43490</v>
      </c>
      <c r="B12189" s="34" t="s">
        <v>9278</v>
      </c>
      <c r="C12189" s="23" t="s">
        <v>13</v>
      </c>
      <c r="D12189" s="48">
        <v>1.87</v>
      </c>
      <c r="E12189" s="47">
        <v>1.87</v>
      </c>
    </row>
    <row r="12190" spans="1:5" ht="22.5" x14ac:dyDescent="0.25">
      <c r="A12190" s="36">
        <v>43502</v>
      </c>
      <c r="B12190" s="34" t="s">
        <v>9279</v>
      </c>
      <c r="C12190" s="23" t="s">
        <v>12</v>
      </c>
      <c r="D12190" s="48">
        <v>312.31</v>
      </c>
      <c r="E12190" s="47">
        <v>312.31</v>
      </c>
    </row>
    <row r="12191" spans="1:5" ht="22.5" x14ac:dyDescent="0.25">
      <c r="A12191" s="36">
        <v>43491</v>
      </c>
      <c r="B12191" s="34" t="s">
        <v>9280</v>
      </c>
      <c r="C12191" s="23" t="s">
        <v>13</v>
      </c>
      <c r="D12191" s="48">
        <v>1.54</v>
      </c>
      <c r="E12191" s="47">
        <v>1.54</v>
      </c>
    </row>
    <row r="12192" spans="1:5" ht="22.5" x14ac:dyDescent="0.25">
      <c r="A12192" s="36">
        <v>43503</v>
      </c>
      <c r="B12192" s="34" t="s">
        <v>9281</v>
      </c>
      <c r="C12192" s="23" t="s">
        <v>12</v>
      </c>
      <c r="D12192" s="48">
        <v>257.25</v>
      </c>
      <c r="E12192" s="47">
        <v>257.25</v>
      </c>
    </row>
    <row r="12193" spans="1:5" ht="22.5" x14ac:dyDescent="0.25">
      <c r="A12193" s="36">
        <v>43492</v>
      </c>
      <c r="B12193" s="34" t="s">
        <v>9282</v>
      </c>
      <c r="C12193" s="23" t="s">
        <v>13</v>
      </c>
      <c r="D12193" s="48">
        <v>2.2400000000000002</v>
      </c>
      <c r="E12193" s="47">
        <v>2.2400000000000002</v>
      </c>
    </row>
    <row r="12194" spans="1:5" ht="22.5" x14ac:dyDescent="0.25">
      <c r="A12194" s="36">
        <v>43504</v>
      </c>
      <c r="B12194" s="34" t="s">
        <v>9283</v>
      </c>
      <c r="C12194" s="23" t="s">
        <v>12</v>
      </c>
      <c r="D12194" s="48">
        <v>374.35</v>
      </c>
      <c r="E12194" s="47">
        <v>374.35</v>
      </c>
    </row>
    <row r="12195" spans="1:5" ht="22.5" x14ac:dyDescent="0.25">
      <c r="A12195" s="36">
        <v>43493</v>
      </c>
      <c r="B12195" s="34" t="s">
        <v>9284</v>
      </c>
      <c r="C12195" s="23" t="s">
        <v>13</v>
      </c>
      <c r="D12195" s="48">
        <v>0.74</v>
      </c>
      <c r="E12195" s="47">
        <v>0.74</v>
      </c>
    </row>
    <row r="12196" spans="1:5" ht="22.5" x14ac:dyDescent="0.25">
      <c r="A12196" s="36">
        <v>43505</v>
      </c>
      <c r="B12196" s="34" t="s">
        <v>9285</v>
      </c>
      <c r="C12196" s="23" t="s">
        <v>12</v>
      </c>
      <c r="D12196" s="48">
        <v>124.9</v>
      </c>
      <c r="E12196" s="47">
        <v>124.9</v>
      </c>
    </row>
    <row r="12197" spans="1:5" ht="33.75" x14ac:dyDescent="0.25">
      <c r="A12197" s="36">
        <v>38476</v>
      </c>
      <c r="B12197" s="34" t="s">
        <v>9286</v>
      </c>
      <c r="C12197" s="23" t="s">
        <v>28</v>
      </c>
      <c r="D12197" s="48">
        <v>233.33</v>
      </c>
      <c r="E12197" s="47">
        <v>233.33</v>
      </c>
    </row>
    <row r="12198" spans="1:5" ht="33.75" x14ac:dyDescent="0.25">
      <c r="A12198" s="36">
        <v>38477</v>
      </c>
      <c r="B12198" s="34" t="s">
        <v>9287</v>
      </c>
      <c r="C12198" s="23" t="s">
        <v>28</v>
      </c>
      <c r="D12198" s="48">
        <v>618.70000000000005</v>
      </c>
      <c r="E12198" s="47">
        <v>618.70000000000005</v>
      </c>
    </row>
    <row r="12199" spans="1:5" ht="33.75" x14ac:dyDescent="0.25">
      <c r="A12199" s="36">
        <v>45112</v>
      </c>
      <c r="B12199" s="34" t="s">
        <v>9288</v>
      </c>
      <c r="C12199" s="23" t="s">
        <v>28</v>
      </c>
      <c r="D12199" s="48"/>
      <c r="E12199" s="47"/>
    </row>
    <row r="12200" spans="1:5" ht="22.5" x14ac:dyDescent="0.25">
      <c r="A12200" s="36">
        <v>14525</v>
      </c>
      <c r="B12200" s="34" t="s">
        <v>9289</v>
      </c>
      <c r="C12200" s="23" t="s">
        <v>28</v>
      </c>
      <c r="D12200" s="48"/>
      <c r="E12200" s="47"/>
    </row>
    <row r="12201" spans="1:5" ht="22.5" x14ac:dyDescent="0.25">
      <c r="A12201" s="36">
        <v>10685</v>
      </c>
      <c r="B12201" s="34" t="s">
        <v>9290</v>
      </c>
      <c r="C12201" s="23" t="s">
        <v>28</v>
      </c>
      <c r="D12201" s="48"/>
      <c r="E12201" s="47"/>
    </row>
    <row r="12202" spans="1:5" ht="45" x14ac:dyDescent="0.25">
      <c r="A12202" s="36">
        <v>40636</v>
      </c>
      <c r="B12202" s="34" t="s">
        <v>9291</v>
      </c>
      <c r="C12202" s="23" t="s">
        <v>28</v>
      </c>
      <c r="D12202" s="48"/>
      <c r="E12202" s="47"/>
    </row>
    <row r="12203" spans="1:5" x14ac:dyDescent="0.25">
      <c r="A12203" s="36">
        <v>4111</v>
      </c>
      <c r="B12203" s="34" t="s">
        <v>9292</v>
      </c>
      <c r="C12203" s="23" t="s">
        <v>28</v>
      </c>
      <c r="D12203" s="48">
        <v>55.68</v>
      </c>
      <c r="E12203" s="47">
        <v>55.68</v>
      </c>
    </row>
    <row r="12204" spans="1:5" ht="22.5" x14ac:dyDescent="0.25">
      <c r="A12204" s="36">
        <v>44538</v>
      </c>
      <c r="B12204" s="34" t="s">
        <v>13086</v>
      </c>
      <c r="C12204" s="23" t="s">
        <v>28</v>
      </c>
      <c r="D12204" s="48">
        <v>51.33</v>
      </c>
      <c r="E12204" s="47">
        <v>51.33</v>
      </c>
    </row>
    <row r="12205" spans="1:5" x14ac:dyDescent="0.25">
      <c r="A12205" s="36">
        <v>12</v>
      </c>
      <c r="B12205" s="34" t="s">
        <v>9293</v>
      </c>
      <c r="C12205" s="23" t="s">
        <v>28</v>
      </c>
      <c r="D12205" s="48">
        <v>6.47</v>
      </c>
      <c r="E12205" s="47">
        <v>6.47</v>
      </c>
    </row>
    <row r="12206" spans="1:5" ht="22.5" x14ac:dyDescent="0.25">
      <c r="A12206" s="36">
        <v>37554</v>
      </c>
      <c r="B12206" s="34" t="s">
        <v>9294</v>
      </c>
      <c r="C12206" s="23" t="s">
        <v>28</v>
      </c>
      <c r="D12206" s="48">
        <v>267.17</v>
      </c>
      <c r="E12206" s="47">
        <v>267.17</v>
      </c>
    </row>
    <row r="12207" spans="1:5" ht="22.5" x14ac:dyDescent="0.25">
      <c r="A12207" s="36">
        <v>37555</v>
      </c>
      <c r="B12207" s="34" t="s">
        <v>9295</v>
      </c>
      <c r="C12207" s="23" t="s">
        <v>28</v>
      </c>
      <c r="D12207" s="48">
        <v>324.99</v>
      </c>
      <c r="E12207" s="47">
        <v>324.99</v>
      </c>
    </row>
    <row r="12208" spans="1:5" ht="33.75" x14ac:dyDescent="0.25">
      <c r="A12208" s="36">
        <v>10902</v>
      </c>
      <c r="B12208" s="34" t="s">
        <v>9296</v>
      </c>
      <c r="C12208" s="23" t="s">
        <v>28</v>
      </c>
      <c r="D12208" s="48">
        <v>81.55</v>
      </c>
      <c r="E12208" s="47">
        <v>81.55</v>
      </c>
    </row>
    <row r="12209" spans="1:5" ht="33.75" x14ac:dyDescent="0.25">
      <c r="A12209" s="36">
        <v>20965</v>
      </c>
      <c r="B12209" s="34" t="s">
        <v>9297</v>
      </c>
      <c r="C12209" s="23" t="s">
        <v>28</v>
      </c>
      <c r="D12209" s="48">
        <v>82.31</v>
      </c>
      <c r="E12209" s="47">
        <v>82.31</v>
      </c>
    </row>
    <row r="12210" spans="1:5" ht="33.75" x14ac:dyDescent="0.25">
      <c r="A12210" s="36">
        <v>20966</v>
      </c>
      <c r="B12210" s="34" t="s">
        <v>9298</v>
      </c>
      <c r="C12210" s="23" t="s">
        <v>28</v>
      </c>
      <c r="D12210" s="48">
        <v>88.62</v>
      </c>
      <c r="E12210" s="47">
        <v>88.62</v>
      </c>
    </row>
    <row r="12211" spans="1:5" ht="33.75" x14ac:dyDescent="0.25">
      <c r="A12211" s="36">
        <v>10903</v>
      </c>
      <c r="B12211" s="34" t="s">
        <v>9299</v>
      </c>
      <c r="C12211" s="23" t="s">
        <v>28</v>
      </c>
      <c r="D12211" s="48">
        <v>134.33000000000001</v>
      </c>
      <c r="E12211" s="47">
        <v>134.33000000000001</v>
      </c>
    </row>
    <row r="12212" spans="1:5" ht="33.75" x14ac:dyDescent="0.25">
      <c r="A12212" s="36">
        <v>20967</v>
      </c>
      <c r="B12212" s="34" t="s">
        <v>9300</v>
      </c>
      <c r="C12212" s="23" t="s">
        <v>28</v>
      </c>
      <c r="D12212" s="48">
        <v>134.33000000000001</v>
      </c>
      <c r="E12212" s="47">
        <v>134.33000000000001</v>
      </c>
    </row>
    <row r="12213" spans="1:5" ht="33.75" x14ac:dyDescent="0.25">
      <c r="A12213" s="36">
        <v>20968</v>
      </c>
      <c r="B12213" s="34" t="s">
        <v>9301</v>
      </c>
      <c r="C12213" s="23" t="s">
        <v>28</v>
      </c>
      <c r="D12213" s="48">
        <v>147.33000000000001</v>
      </c>
      <c r="E12213" s="47">
        <v>147.33000000000001</v>
      </c>
    </row>
    <row r="12214" spans="1:5" ht="22.5" x14ac:dyDescent="0.25">
      <c r="A12214" s="36">
        <v>39017</v>
      </c>
      <c r="B12214" s="34" t="s">
        <v>9302</v>
      </c>
      <c r="C12214" s="23" t="s">
        <v>28</v>
      </c>
      <c r="D12214" s="48"/>
      <c r="E12214" s="47"/>
    </row>
    <row r="12215" spans="1:5" ht="33.75" x14ac:dyDescent="0.25">
      <c r="A12215" s="36">
        <v>39315</v>
      </c>
      <c r="B12215" s="34" t="s">
        <v>9303</v>
      </c>
      <c r="C12215" s="23" t="s">
        <v>28</v>
      </c>
      <c r="D12215" s="48"/>
      <c r="E12215" s="47"/>
    </row>
    <row r="12216" spans="1:5" ht="22.5" x14ac:dyDescent="0.25">
      <c r="A12216" s="36">
        <v>39016</v>
      </c>
      <c r="B12216" s="34" t="s">
        <v>9304</v>
      </c>
      <c r="C12216" s="23" t="s">
        <v>28</v>
      </c>
      <c r="D12216" s="48"/>
      <c r="E12216" s="47"/>
    </row>
    <row r="12217" spans="1:5" ht="33.75" x14ac:dyDescent="0.25">
      <c r="A12217" s="36">
        <v>39481</v>
      </c>
      <c r="B12217" s="34" t="s">
        <v>9305</v>
      </c>
      <c r="C12217" s="23" t="s">
        <v>28</v>
      </c>
      <c r="D12217" s="48"/>
      <c r="E12217" s="47"/>
    </row>
    <row r="12218" spans="1:5" ht="33.75" x14ac:dyDescent="0.25">
      <c r="A12218" s="36">
        <v>39013</v>
      </c>
      <c r="B12218" s="34" t="s">
        <v>9306</v>
      </c>
      <c r="C12218" s="23" t="s">
        <v>28</v>
      </c>
      <c r="D12218" s="48"/>
      <c r="E12218" s="47"/>
    </row>
    <row r="12219" spans="1:5" ht="33.75" x14ac:dyDescent="0.25">
      <c r="A12219" s="36">
        <v>44919</v>
      </c>
      <c r="B12219" s="34" t="s">
        <v>9307</v>
      </c>
      <c r="C12219" s="23" t="s">
        <v>28</v>
      </c>
      <c r="D12219" s="48"/>
      <c r="E12219" s="47"/>
    </row>
    <row r="12220" spans="1:5" ht="22.5" x14ac:dyDescent="0.25">
      <c r="A12220" s="36">
        <v>40433</v>
      </c>
      <c r="B12220" s="34" t="s">
        <v>9308</v>
      </c>
      <c r="C12220" s="23" t="s">
        <v>28</v>
      </c>
      <c r="D12220" s="48"/>
      <c r="E12220" s="47"/>
    </row>
    <row r="12221" spans="1:5" ht="22.5" x14ac:dyDescent="0.25">
      <c r="A12221" s="36">
        <v>20219</v>
      </c>
      <c r="B12221" s="34" t="s">
        <v>9309</v>
      </c>
      <c r="C12221" s="23" t="s">
        <v>28</v>
      </c>
      <c r="D12221" s="48"/>
      <c r="E12221" s="47"/>
    </row>
    <row r="12222" spans="1:5" ht="33.75" x14ac:dyDescent="0.25">
      <c r="A12222" s="36">
        <v>36484</v>
      </c>
      <c r="B12222" s="34" t="s">
        <v>9310</v>
      </c>
      <c r="C12222" s="23" t="s">
        <v>28</v>
      </c>
      <c r="D12222" s="48"/>
      <c r="E12222" s="47"/>
    </row>
    <row r="12223" spans="1:5" x14ac:dyDescent="0.25">
      <c r="A12223" s="36">
        <v>38368</v>
      </c>
      <c r="B12223" s="34" t="s">
        <v>9311</v>
      </c>
      <c r="C12223" s="23" t="s">
        <v>28</v>
      </c>
      <c r="D12223" s="48">
        <v>6.01</v>
      </c>
      <c r="E12223" s="47">
        <v>6.01</v>
      </c>
    </row>
    <row r="12224" spans="1:5" ht="22.5" x14ac:dyDescent="0.25">
      <c r="A12224" s="36">
        <v>38367</v>
      </c>
      <c r="B12224" s="34" t="s">
        <v>9312</v>
      </c>
      <c r="C12224" s="23" t="s">
        <v>28</v>
      </c>
      <c r="D12224" s="48">
        <v>11.55</v>
      </c>
      <c r="E12224" s="47">
        <v>11.55</v>
      </c>
    </row>
    <row r="12225" spans="1:5" ht="22.5" x14ac:dyDescent="0.25">
      <c r="A12225" s="36">
        <v>38091</v>
      </c>
      <c r="B12225" s="34" t="s">
        <v>9313</v>
      </c>
      <c r="C12225" s="23" t="s">
        <v>28</v>
      </c>
      <c r="D12225" s="48">
        <v>2.0299999999999998</v>
      </c>
      <c r="E12225" s="47">
        <v>2.0299999999999998</v>
      </c>
    </row>
    <row r="12226" spans="1:5" ht="22.5" x14ac:dyDescent="0.25">
      <c r="A12226" s="36">
        <v>38095</v>
      </c>
      <c r="B12226" s="34" t="s">
        <v>9314</v>
      </c>
      <c r="C12226" s="23" t="s">
        <v>28</v>
      </c>
      <c r="D12226" s="48">
        <v>4.3</v>
      </c>
      <c r="E12226" s="47">
        <v>4.3</v>
      </c>
    </row>
    <row r="12227" spans="1:5" ht="22.5" x14ac:dyDescent="0.25">
      <c r="A12227" s="36">
        <v>38092</v>
      </c>
      <c r="B12227" s="34" t="s">
        <v>9315</v>
      </c>
      <c r="C12227" s="23" t="s">
        <v>28</v>
      </c>
      <c r="D12227" s="48">
        <v>1.92</v>
      </c>
      <c r="E12227" s="47">
        <v>1.92</v>
      </c>
    </row>
    <row r="12228" spans="1:5" ht="22.5" x14ac:dyDescent="0.25">
      <c r="A12228" s="36">
        <v>38093</v>
      </c>
      <c r="B12228" s="34" t="s">
        <v>9316</v>
      </c>
      <c r="C12228" s="23" t="s">
        <v>28</v>
      </c>
      <c r="D12228" s="48">
        <v>1.99</v>
      </c>
      <c r="E12228" s="47">
        <v>1.99</v>
      </c>
    </row>
    <row r="12229" spans="1:5" ht="22.5" x14ac:dyDescent="0.25">
      <c r="A12229" s="36">
        <v>38096</v>
      </c>
      <c r="B12229" s="34" t="s">
        <v>9317</v>
      </c>
      <c r="C12229" s="23" t="s">
        <v>28</v>
      </c>
      <c r="D12229" s="48">
        <v>4.62</v>
      </c>
      <c r="E12229" s="47">
        <v>4.62</v>
      </c>
    </row>
    <row r="12230" spans="1:5" ht="22.5" x14ac:dyDescent="0.25">
      <c r="A12230" s="36">
        <v>38094</v>
      </c>
      <c r="B12230" s="34" t="s">
        <v>9318</v>
      </c>
      <c r="C12230" s="23" t="s">
        <v>28</v>
      </c>
      <c r="D12230" s="48">
        <v>2.44</v>
      </c>
      <c r="E12230" s="47">
        <v>2.44</v>
      </c>
    </row>
    <row r="12231" spans="1:5" ht="22.5" x14ac:dyDescent="0.25">
      <c r="A12231" s="36">
        <v>38097</v>
      </c>
      <c r="B12231" s="34" t="s">
        <v>9319</v>
      </c>
      <c r="C12231" s="23" t="s">
        <v>28</v>
      </c>
      <c r="D12231" s="48">
        <v>4.95</v>
      </c>
      <c r="E12231" s="47">
        <v>4.95</v>
      </c>
    </row>
    <row r="12232" spans="1:5" ht="22.5" x14ac:dyDescent="0.25">
      <c r="A12232" s="36">
        <v>38098</v>
      </c>
      <c r="B12232" s="34" t="s">
        <v>9320</v>
      </c>
      <c r="C12232" s="23" t="s">
        <v>28</v>
      </c>
      <c r="D12232" s="48">
        <v>4.95</v>
      </c>
      <c r="E12232" s="47">
        <v>4.95</v>
      </c>
    </row>
    <row r="12233" spans="1:5" x14ac:dyDescent="0.25">
      <c r="A12233" s="36">
        <v>11186</v>
      </c>
      <c r="B12233" s="34" t="s">
        <v>9321</v>
      </c>
      <c r="C12233" s="23" t="s">
        <v>19</v>
      </c>
      <c r="D12233" s="48">
        <v>437.16</v>
      </c>
      <c r="E12233" s="47">
        <v>437.16</v>
      </c>
    </row>
    <row r="12234" spans="1:5" ht="33.75" x14ac:dyDescent="0.25">
      <c r="A12234" s="36">
        <v>11558</v>
      </c>
      <c r="B12234" s="34" t="s">
        <v>9322</v>
      </c>
      <c r="C12234" s="23" t="s">
        <v>7871</v>
      </c>
      <c r="D12234" s="48">
        <v>16.48</v>
      </c>
      <c r="E12234" s="47">
        <v>16.48</v>
      </c>
    </row>
    <row r="12235" spans="1:5" ht="33.75" x14ac:dyDescent="0.25">
      <c r="A12235" s="36">
        <v>11557</v>
      </c>
      <c r="B12235" s="34" t="s">
        <v>9323</v>
      </c>
      <c r="C12235" s="23" t="s">
        <v>7871</v>
      </c>
      <c r="D12235" s="48">
        <v>41.72</v>
      </c>
      <c r="E12235" s="47">
        <v>41.72</v>
      </c>
    </row>
    <row r="12236" spans="1:5" x14ac:dyDescent="0.25">
      <c r="A12236" s="36">
        <v>2759</v>
      </c>
      <c r="B12236" s="34" t="s">
        <v>9324</v>
      </c>
      <c r="C12236" s="23" t="s">
        <v>28</v>
      </c>
      <c r="D12236" s="48"/>
      <c r="E12236" s="47"/>
    </row>
    <row r="12237" spans="1:5" x14ac:dyDescent="0.25">
      <c r="A12237" s="36">
        <v>38124</v>
      </c>
      <c r="B12237" s="34" t="s">
        <v>9325</v>
      </c>
      <c r="C12237" s="23" t="s">
        <v>28</v>
      </c>
      <c r="D12237" s="48">
        <v>29.9</v>
      </c>
      <c r="E12237" s="47">
        <v>29.9</v>
      </c>
    </row>
    <row r="12238" spans="1:5" x14ac:dyDescent="0.25">
      <c r="A12238" s="36">
        <v>38380</v>
      </c>
      <c r="B12238" s="34" t="s">
        <v>9326</v>
      </c>
      <c r="C12238" s="23" t="s">
        <v>28</v>
      </c>
      <c r="D12238" s="48">
        <v>19.22</v>
      </c>
      <c r="E12238" s="47">
        <v>19.22</v>
      </c>
    </row>
    <row r="12239" spans="1:5" ht="22.5" x14ac:dyDescent="0.25">
      <c r="A12239" s="36">
        <v>45278</v>
      </c>
      <c r="B12239" s="34" t="s">
        <v>13087</v>
      </c>
      <c r="C12239" s="23" t="s">
        <v>28</v>
      </c>
      <c r="D12239" s="48"/>
      <c r="E12239" s="47"/>
    </row>
    <row r="12240" spans="1:5" ht="33.75" x14ac:dyDescent="0.25">
      <c r="A12240" s="36">
        <v>42429</v>
      </c>
      <c r="B12240" s="34" t="s">
        <v>9327</v>
      </c>
      <c r="C12240" s="23" t="s">
        <v>28</v>
      </c>
      <c r="D12240" s="48"/>
      <c r="E12240" s="47"/>
    </row>
    <row r="12241" spans="1:5" ht="33.75" x14ac:dyDescent="0.25">
      <c r="A12241" s="36">
        <v>38538</v>
      </c>
      <c r="B12241" s="34" t="s">
        <v>9328</v>
      </c>
      <c r="C12241" s="23" t="s">
        <v>25</v>
      </c>
      <c r="D12241" s="48"/>
      <c r="E12241" s="47"/>
    </row>
    <row r="12242" spans="1:5" ht="33.75" x14ac:dyDescent="0.25">
      <c r="A12242" s="36">
        <v>38539</v>
      </c>
      <c r="B12242" s="34" t="s">
        <v>9329</v>
      </c>
      <c r="C12242" s="23" t="s">
        <v>25</v>
      </c>
      <c r="D12242" s="48"/>
      <c r="E12242" s="47"/>
    </row>
    <row r="12243" spans="1:5" ht="33.75" x14ac:dyDescent="0.25">
      <c r="A12243" s="36">
        <v>38540</v>
      </c>
      <c r="B12243" s="34" t="s">
        <v>9330</v>
      </c>
      <c r="C12243" s="23" t="s">
        <v>25</v>
      </c>
      <c r="D12243" s="48"/>
      <c r="E12243" s="47"/>
    </row>
    <row r="12244" spans="1:5" x14ac:dyDescent="0.25">
      <c r="A12244" s="36">
        <v>38384</v>
      </c>
      <c r="B12244" s="34" t="s">
        <v>9331</v>
      </c>
      <c r="C12244" s="23" t="s">
        <v>28</v>
      </c>
      <c r="D12244" s="48">
        <v>13.84</v>
      </c>
      <c r="E12244" s="47">
        <v>13.84</v>
      </c>
    </row>
    <row r="12245" spans="1:5" x14ac:dyDescent="0.25">
      <c r="A12245" s="36">
        <v>13</v>
      </c>
      <c r="B12245" s="34" t="s">
        <v>9332</v>
      </c>
      <c r="C12245" s="23" t="s">
        <v>87</v>
      </c>
      <c r="D12245" s="48">
        <v>16.93</v>
      </c>
      <c r="E12245" s="47">
        <v>16.93</v>
      </c>
    </row>
    <row r="12246" spans="1:5" x14ac:dyDescent="0.25">
      <c r="A12246" s="36">
        <v>2762</v>
      </c>
      <c r="B12246" s="34" t="s">
        <v>9333</v>
      </c>
      <c r="C12246" s="23" t="s">
        <v>25</v>
      </c>
      <c r="D12246" s="48"/>
      <c r="E12246" s="47"/>
    </row>
    <row r="12247" spans="1:5" ht="22.5" x14ac:dyDescent="0.25">
      <c r="A12247" s="36">
        <v>21142</v>
      </c>
      <c r="B12247" s="34" t="s">
        <v>9334</v>
      </c>
      <c r="C12247" s="23" t="s">
        <v>28</v>
      </c>
      <c r="D12247" s="48">
        <v>22.39</v>
      </c>
      <c r="E12247" s="47">
        <v>22.39</v>
      </c>
    </row>
    <row r="12248" spans="1:5" x14ac:dyDescent="0.25">
      <c r="A12248" s="36">
        <v>37372</v>
      </c>
      <c r="B12248" s="34" t="s">
        <v>9335</v>
      </c>
      <c r="C12248" s="23" t="s">
        <v>13</v>
      </c>
      <c r="D12248" s="48">
        <v>1.24</v>
      </c>
      <c r="E12248" s="47">
        <v>1.24</v>
      </c>
    </row>
    <row r="12249" spans="1:5" ht="22.5" x14ac:dyDescent="0.25">
      <c r="A12249" s="36">
        <v>40863</v>
      </c>
      <c r="B12249" s="34" t="s">
        <v>9336</v>
      </c>
      <c r="C12249" s="23" t="s">
        <v>12</v>
      </c>
      <c r="D12249" s="48">
        <v>206.69</v>
      </c>
      <c r="E12249" s="47">
        <v>206.69</v>
      </c>
    </row>
    <row r="12250" spans="1:5" x14ac:dyDescent="0.25">
      <c r="A12250" s="36">
        <v>38475</v>
      </c>
      <c r="B12250" s="34" t="s">
        <v>13088</v>
      </c>
      <c r="C12250" s="23" t="s">
        <v>28</v>
      </c>
      <c r="D12250" s="48"/>
      <c r="E12250" s="47"/>
    </row>
    <row r="12251" spans="1:5" x14ac:dyDescent="0.25">
      <c r="A12251" s="36">
        <v>38474</v>
      </c>
      <c r="B12251" s="34" t="s">
        <v>13089</v>
      </c>
      <c r="C12251" s="23" t="s">
        <v>28</v>
      </c>
      <c r="D12251" s="48"/>
      <c r="E12251" s="47"/>
    </row>
    <row r="12252" spans="1:5" ht="22.5" x14ac:dyDescent="0.25">
      <c r="A12252" s="36">
        <v>10886</v>
      </c>
      <c r="B12252" s="34" t="s">
        <v>9337</v>
      </c>
      <c r="C12252" s="23" t="s">
        <v>28</v>
      </c>
      <c r="D12252" s="48">
        <v>249.37</v>
      </c>
      <c r="E12252" s="47">
        <v>249.37</v>
      </c>
    </row>
    <row r="12253" spans="1:5" ht="22.5" x14ac:dyDescent="0.25">
      <c r="A12253" s="36">
        <v>10888</v>
      </c>
      <c r="B12253" s="34" t="s">
        <v>9338</v>
      </c>
      <c r="C12253" s="23" t="s">
        <v>28</v>
      </c>
      <c r="D12253" s="48">
        <v>789.23</v>
      </c>
      <c r="E12253" s="47">
        <v>789.23</v>
      </c>
    </row>
    <row r="12254" spans="1:5" ht="22.5" x14ac:dyDescent="0.25">
      <c r="A12254" s="36">
        <v>10889</v>
      </c>
      <c r="B12254" s="34" t="s">
        <v>9339</v>
      </c>
      <c r="C12254" s="23" t="s">
        <v>28</v>
      </c>
      <c r="D12254" s="48">
        <v>855</v>
      </c>
      <c r="E12254" s="47">
        <v>855</v>
      </c>
    </row>
    <row r="12255" spans="1:5" ht="22.5" x14ac:dyDescent="0.25">
      <c r="A12255" s="36">
        <v>10890</v>
      </c>
      <c r="B12255" s="34" t="s">
        <v>9340</v>
      </c>
      <c r="C12255" s="23" t="s">
        <v>28</v>
      </c>
      <c r="D12255" s="48">
        <v>394.61</v>
      </c>
      <c r="E12255" s="47">
        <v>394.61</v>
      </c>
    </row>
    <row r="12256" spans="1:5" ht="22.5" x14ac:dyDescent="0.25">
      <c r="A12256" s="36">
        <v>10891</v>
      </c>
      <c r="B12256" s="34" t="s">
        <v>9341</v>
      </c>
      <c r="C12256" s="23" t="s">
        <v>28</v>
      </c>
      <c r="D12256" s="48">
        <v>241.15</v>
      </c>
      <c r="E12256" s="47">
        <v>241.15</v>
      </c>
    </row>
    <row r="12257" spans="1:5" ht="22.5" x14ac:dyDescent="0.25">
      <c r="A12257" s="36">
        <v>10892</v>
      </c>
      <c r="B12257" s="34" t="s">
        <v>9342</v>
      </c>
      <c r="C12257" s="23" t="s">
        <v>28</v>
      </c>
      <c r="D12257" s="48">
        <v>285</v>
      </c>
      <c r="E12257" s="47">
        <v>285</v>
      </c>
    </row>
    <row r="12258" spans="1:5" ht="22.5" x14ac:dyDescent="0.25">
      <c r="A12258" s="36">
        <v>20977</v>
      </c>
      <c r="B12258" s="34" t="s">
        <v>9343</v>
      </c>
      <c r="C12258" s="23" t="s">
        <v>28</v>
      </c>
      <c r="D12258" s="48">
        <v>339.8</v>
      </c>
      <c r="E12258" s="47">
        <v>339.8</v>
      </c>
    </row>
    <row r="12259" spans="1:5" x14ac:dyDescent="0.25">
      <c r="A12259" s="36">
        <v>3073</v>
      </c>
      <c r="B12259" s="34" t="s">
        <v>9344</v>
      </c>
      <c r="C12259" s="23" t="s">
        <v>28</v>
      </c>
      <c r="D12259" s="48"/>
      <c r="E12259" s="47"/>
    </row>
    <row r="12260" spans="1:5" x14ac:dyDescent="0.25">
      <c r="A12260" s="36">
        <v>3074</v>
      </c>
      <c r="B12260" s="34" t="s">
        <v>9345</v>
      </c>
      <c r="C12260" s="23" t="s">
        <v>28</v>
      </c>
      <c r="D12260" s="48"/>
      <c r="E12260" s="47"/>
    </row>
    <row r="12261" spans="1:5" x14ac:dyDescent="0.25">
      <c r="A12261" s="36">
        <v>3076</v>
      </c>
      <c r="B12261" s="34" t="s">
        <v>9346</v>
      </c>
      <c r="C12261" s="23" t="s">
        <v>28</v>
      </c>
      <c r="D12261" s="48"/>
      <c r="E12261" s="47"/>
    </row>
    <row r="12262" spans="1:5" x14ac:dyDescent="0.25">
      <c r="A12262" s="36">
        <v>3075</v>
      </c>
      <c r="B12262" s="34" t="s">
        <v>9347</v>
      </c>
      <c r="C12262" s="23" t="s">
        <v>28</v>
      </c>
      <c r="D12262" s="48"/>
      <c r="E12262" s="47"/>
    </row>
    <row r="12263" spans="1:5" ht="22.5" x14ac:dyDescent="0.25">
      <c r="A12263" s="36">
        <v>10781</v>
      </c>
      <c r="B12263" s="34" t="s">
        <v>9348</v>
      </c>
      <c r="C12263" s="23" t="s">
        <v>28</v>
      </c>
      <c r="D12263" s="48"/>
      <c r="E12263" s="47"/>
    </row>
    <row r="12264" spans="1:5" ht="33.75" x14ac:dyDescent="0.25">
      <c r="A12264" s="36">
        <v>11480</v>
      </c>
      <c r="B12264" s="34" t="s">
        <v>9349</v>
      </c>
      <c r="C12264" s="23" t="s">
        <v>8769</v>
      </c>
      <c r="D12264" s="48">
        <v>158.86000000000001</v>
      </c>
      <c r="E12264" s="47">
        <v>158.86000000000001</v>
      </c>
    </row>
    <row r="12265" spans="1:5" ht="33.75" x14ac:dyDescent="0.25">
      <c r="A12265" s="36">
        <v>43612</v>
      </c>
      <c r="B12265" s="34" t="s">
        <v>9350</v>
      </c>
      <c r="C12265" s="23" t="s">
        <v>8769</v>
      </c>
      <c r="D12265" s="48">
        <v>125.04</v>
      </c>
      <c r="E12265" s="47">
        <v>125.04</v>
      </c>
    </row>
    <row r="12266" spans="1:5" ht="33.75" x14ac:dyDescent="0.25">
      <c r="A12266" s="36">
        <v>43613</v>
      </c>
      <c r="B12266" s="34" t="s">
        <v>9351</v>
      </c>
      <c r="C12266" s="23" t="s">
        <v>8769</v>
      </c>
      <c r="D12266" s="48">
        <v>103.51</v>
      </c>
      <c r="E12266" s="47">
        <v>103.51</v>
      </c>
    </row>
    <row r="12267" spans="1:5" ht="45" x14ac:dyDescent="0.25">
      <c r="A12267" s="36">
        <v>11469</v>
      </c>
      <c r="B12267" s="34" t="s">
        <v>9352</v>
      </c>
      <c r="C12267" s="23" t="s">
        <v>28</v>
      </c>
      <c r="D12267" s="48">
        <v>16.96</v>
      </c>
      <c r="E12267" s="47">
        <v>16.96</v>
      </c>
    </row>
    <row r="12268" spans="1:5" ht="22.5" x14ac:dyDescent="0.25">
      <c r="A12268" s="36">
        <v>11468</v>
      </c>
      <c r="B12268" s="34" t="s">
        <v>9353</v>
      </c>
      <c r="C12268" s="23" t="s">
        <v>28</v>
      </c>
      <c r="D12268" s="48">
        <v>16.97</v>
      </c>
      <c r="E12268" s="47">
        <v>16.97</v>
      </c>
    </row>
    <row r="12269" spans="1:5" ht="33.75" x14ac:dyDescent="0.25">
      <c r="A12269" s="36">
        <v>11484</v>
      </c>
      <c r="B12269" s="34" t="s">
        <v>9354</v>
      </c>
      <c r="C12269" s="23" t="s">
        <v>28</v>
      </c>
      <c r="D12269" s="48">
        <v>74.53</v>
      </c>
      <c r="E12269" s="47">
        <v>74.53</v>
      </c>
    </row>
    <row r="12270" spans="1:5" ht="33.75" x14ac:dyDescent="0.25">
      <c r="A12270" s="36">
        <v>38155</v>
      </c>
      <c r="B12270" s="34" t="s">
        <v>9355</v>
      </c>
      <c r="C12270" s="23" t="s">
        <v>28</v>
      </c>
      <c r="D12270" s="48">
        <v>115.71</v>
      </c>
      <c r="E12270" s="47">
        <v>115.71</v>
      </c>
    </row>
    <row r="12271" spans="1:5" ht="33.75" x14ac:dyDescent="0.25">
      <c r="A12271" s="36">
        <v>11467</v>
      </c>
      <c r="B12271" s="34" t="s">
        <v>9356</v>
      </c>
      <c r="C12271" s="23" t="s">
        <v>28</v>
      </c>
      <c r="D12271" s="48">
        <v>26.44</v>
      </c>
      <c r="E12271" s="47">
        <v>26.44</v>
      </c>
    </row>
    <row r="12272" spans="1:5" ht="45" x14ac:dyDescent="0.25">
      <c r="A12272" s="36">
        <v>38153</v>
      </c>
      <c r="B12272" s="34" t="s">
        <v>9357</v>
      </c>
      <c r="C12272" s="23" t="s">
        <v>8769</v>
      </c>
      <c r="D12272" s="48">
        <v>67.540000000000006</v>
      </c>
      <c r="E12272" s="47">
        <v>67.540000000000006</v>
      </c>
    </row>
    <row r="12273" spans="1:5" ht="56.25" x14ac:dyDescent="0.25">
      <c r="A12273" s="36">
        <v>43607</v>
      </c>
      <c r="B12273" s="34" t="s">
        <v>9358</v>
      </c>
      <c r="C12273" s="23" t="s">
        <v>8769</v>
      </c>
      <c r="D12273" s="48">
        <v>127.74</v>
      </c>
      <c r="E12273" s="47">
        <v>127.74</v>
      </c>
    </row>
    <row r="12274" spans="1:5" ht="45" x14ac:dyDescent="0.25">
      <c r="A12274" s="36">
        <v>3080</v>
      </c>
      <c r="B12274" s="34" t="s">
        <v>9359</v>
      </c>
      <c r="C12274" s="23" t="s">
        <v>8769</v>
      </c>
      <c r="D12274" s="48">
        <v>85.89</v>
      </c>
      <c r="E12274" s="47">
        <v>85.89</v>
      </c>
    </row>
    <row r="12275" spans="1:5" ht="45" x14ac:dyDescent="0.25">
      <c r="A12275" s="36">
        <v>3081</v>
      </c>
      <c r="B12275" s="34" t="s">
        <v>9360</v>
      </c>
      <c r="C12275" s="23" t="s">
        <v>8769</v>
      </c>
      <c r="D12275" s="48">
        <v>169.93</v>
      </c>
      <c r="E12275" s="47">
        <v>169.93</v>
      </c>
    </row>
    <row r="12276" spans="1:5" ht="45" x14ac:dyDescent="0.25">
      <c r="A12276" s="36">
        <v>3090</v>
      </c>
      <c r="B12276" s="34" t="s">
        <v>9361</v>
      </c>
      <c r="C12276" s="23" t="s">
        <v>8769</v>
      </c>
      <c r="D12276" s="48">
        <v>76.66</v>
      </c>
      <c r="E12276" s="47">
        <v>76.66</v>
      </c>
    </row>
    <row r="12277" spans="1:5" ht="45" x14ac:dyDescent="0.25">
      <c r="A12277" s="36">
        <v>43611</v>
      </c>
      <c r="B12277" s="34" t="s">
        <v>9362</v>
      </c>
      <c r="C12277" s="23" t="s">
        <v>8769</v>
      </c>
      <c r="D12277" s="48">
        <v>127.21</v>
      </c>
      <c r="E12277" s="47">
        <v>127.21</v>
      </c>
    </row>
    <row r="12278" spans="1:5" ht="45" x14ac:dyDescent="0.25">
      <c r="A12278" s="36">
        <v>3103</v>
      </c>
      <c r="B12278" s="34" t="s">
        <v>9363</v>
      </c>
      <c r="C12278" s="23" t="s">
        <v>28</v>
      </c>
      <c r="D12278" s="48">
        <v>63.56</v>
      </c>
      <c r="E12278" s="47">
        <v>63.56</v>
      </c>
    </row>
    <row r="12279" spans="1:5" ht="45" x14ac:dyDescent="0.25">
      <c r="A12279" s="36">
        <v>3097</v>
      </c>
      <c r="B12279" s="34" t="s">
        <v>9364</v>
      </c>
      <c r="C12279" s="23" t="s">
        <v>8769</v>
      </c>
      <c r="D12279" s="48">
        <v>96.17</v>
      </c>
      <c r="E12279" s="47">
        <v>96.17</v>
      </c>
    </row>
    <row r="12280" spans="1:5" ht="45" x14ac:dyDescent="0.25">
      <c r="A12280" s="36">
        <v>3099</v>
      </c>
      <c r="B12280" s="34" t="s">
        <v>9365</v>
      </c>
      <c r="C12280" s="23" t="s">
        <v>8769</v>
      </c>
      <c r="D12280" s="48">
        <v>153.97999999999999</v>
      </c>
      <c r="E12280" s="47">
        <v>153.97999999999999</v>
      </c>
    </row>
    <row r="12281" spans="1:5" ht="45" x14ac:dyDescent="0.25">
      <c r="A12281" s="36">
        <v>38151</v>
      </c>
      <c r="B12281" s="34" t="s">
        <v>9366</v>
      </c>
      <c r="C12281" s="23" t="s">
        <v>8769</v>
      </c>
      <c r="D12281" s="48">
        <v>111.63</v>
      </c>
      <c r="E12281" s="47">
        <v>111.63</v>
      </c>
    </row>
    <row r="12282" spans="1:5" ht="45" x14ac:dyDescent="0.25">
      <c r="A12282" s="36">
        <v>38152</v>
      </c>
      <c r="B12282" s="34" t="s">
        <v>9367</v>
      </c>
      <c r="C12282" s="23" t="s">
        <v>8769</v>
      </c>
      <c r="D12282" s="48">
        <v>180.08</v>
      </c>
      <c r="E12282" s="47">
        <v>180.08</v>
      </c>
    </row>
    <row r="12283" spans="1:5" ht="56.25" x14ac:dyDescent="0.25">
      <c r="A12283" s="36">
        <v>43610</v>
      </c>
      <c r="B12283" s="34" t="s">
        <v>9368</v>
      </c>
      <c r="C12283" s="23" t="s">
        <v>8769</v>
      </c>
      <c r="D12283" s="48">
        <v>95.42</v>
      </c>
      <c r="E12283" s="47">
        <v>95.42</v>
      </c>
    </row>
    <row r="12284" spans="1:5" ht="45" x14ac:dyDescent="0.25">
      <c r="A12284" s="36">
        <v>3093</v>
      </c>
      <c r="B12284" s="34" t="s">
        <v>9369</v>
      </c>
      <c r="C12284" s="23" t="s">
        <v>8769</v>
      </c>
      <c r="D12284" s="48">
        <v>153.97999999999999</v>
      </c>
      <c r="E12284" s="47">
        <v>153.97999999999999</v>
      </c>
    </row>
    <row r="12285" spans="1:5" ht="33.75" x14ac:dyDescent="0.25">
      <c r="A12285" s="36">
        <v>38165</v>
      </c>
      <c r="B12285" s="34" t="s">
        <v>9370</v>
      </c>
      <c r="C12285" s="23" t="s">
        <v>8769</v>
      </c>
      <c r="D12285" s="48">
        <v>79.28</v>
      </c>
      <c r="E12285" s="47">
        <v>79.28</v>
      </c>
    </row>
    <row r="12286" spans="1:5" ht="22.5" x14ac:dyDescent="0.25">
      <c r="A12286" s="36">
        <v>38177</v>
      </c>
      <c r="B12286" s="34" t="s">
        <v>9371</v>
      </c>
      <c r="C12286" s="23" t="s">
        <v>28</v>
      </c>
      <c r="D12286" s="48">
        <v>23.56</v>
      </c>
      <c r="E12286" s="47">
        <v>23.56</v>
      </c>
    </row>
    <row r="12287" spans="1:5" ht="22.5" x14ac:dyDescent="0.25">
      <c r="A12287" s="36">
        <v>11458</v>
      </c>
      <c r="B12287" s="34" t="s">
        <v>9372</v>
      </c>
      <c r="C12287" s="23" t="s">
        <v>28</v>
      </c>
      <c r="D12287" s="48">
        <v>28.13</v>
      </c>
      <c r="E12287" s="47">
        <v>28.13</v>
      </c>
    </row>
    <row r="12288" spans="1:5" ht="45" x14ac:dyDescent="0.25">
      <c r="A12288" s="36">
        <v>3108</v>
      </c>
      <c r="B12288" s="34" t="s">
        <v>9373</v>
      </c>
      <c r="C12288" s="23" t="s">
        <v>28</v>
      </c>
      <c r="D12288" s="48">
        <v>119.56</v>
      </c>
      <c r="E12288" s="47">
        <v>119.56</v>
      </c>
    </row>
    <row r="12289" spans="1:5" ht="45" x14ac:dyDescent="0.25">
      <c r="A12289" s="36">
        <v>3105</v>
      </c>
      <c r="B12289" s="34" t="s">
        <v>9374</v>
      </c>
      <c r="C12289" s="23" t="s">
        <v>28</v>
      </c>
      <c r="D12289" s="48">
        <v>156.38</v>
      </c>
      <c r="E12289" s="47">
        <v>156.38</v>
      </c>
    </row>
    <row r="12290" spans="1:5" ht="33.75" x14ac:dyDescent="0.25">
      <c r="A12290" s="36">
        <v>38178</v>
      </c>
      <c r="B12290" s="34" t="s">
        <v>9375</v>
      </c>
      <c r="C12290" s="23" t="s">
        <v>28</v>
      </c>
      <c r="D12290" s="48">
        <v>25.92</v>
      </c>
      <c r="E12290" s="47">
        <v>25.92</v>
      </c>
    </row>
    <row r="12291" spans="1:5" ht="33.75" x14ac:dyDescent="0.25">
      <c r="A12291" s="36">
        <v>43575</v>
      </c>
      <c r="B12291" s="34" t="s">
        <v>9376</v>
      </c>
      <c r="C12291" s="23" t="s">
        <v>28</v>
      </c>
      <c r="D12291" s="48">
        <v>56.16</v>
      </c>
      <c r="E12291" s="47">
        <v>56.16</v>
      </c>
    </row>
    <row r="12292" spans="1:5" ht="33.75" x14ac:dyDescent="0.25">
      <c r="A12292" s="36">
        <v>43577</v>
      </c>
      <c r="B12292" s="34" t="s">
        <v>9377</v>
      </c>
      <c r="C12292" s="23" t="s">
        <v>28</v>
      </c>
      <c r="D12292" s="48">
        <v>97.64</v>
      </c>
      <c r="E12292" s="47">
        <v>97.64</v>
      </c>
    </row>
    <row r="12293" spans="1:5" ht="22.5" x14ac:dyDescent="0.25">
      <c r="A12293" s="36">
        <v>43458</v>
      </c>
      <c r="B12293" s="34" t="s">
        <v>9378</v>
      </c>
      <c r="C12293" s="23" t="s">
        <v>13</v>
      </c>
      <c r="D12293" s="48">
        <v>0.05</v>
      </c>
      <c r="E12293" s="47">
        <v>0.05</v>
      </c>
    </row>
    <row r="12294" spans="1:5" ht="22.5" x14ac:dyDescent="0.25">
      <c r="A12294" s="36">
        <v>43470</v>
      </c>
      <c r="B12294" s="34" t="s">
        <v>9379</v>
      </c>
      <c r="C12294" s="23" t="s">
        <v>12</v>
      </c>
      <c r="D12294" s="48">
        <v>8.41</v>
      </c>
      <c r="E12294" s="47">
        <v>8.41</v>
      </c>
    </row>
    <row r="12295" spans="1:5" ht="22.5" x14ac:dyDescent="0.25">
      <c r="A12295" s="36">
        <v>43459</v>
      </c>
      <c r="B12295" s="34" t="s">
        <v>9380</v>
      </c>
      <c r="C12295" s="23" t="s">
        <v>13</v>
      </c>
      <c r="D12295" s="48">
        <v>0.25</v>
      </c>
      <c r="E12295" s="47">
        <v>0.25</v>
      </c>
    </row>
    <row r="12296" spans="1:5" ht="22.5" x14ac:dyDescent="0.25">
      <c r="A12296" s="36">
        <v>43471</v>
      </c>
      <c r="B12296" s="34" t="s">
        <v>9381</v>
      </c>
      <c r="C12296" s="23" t="s">
        <v>12</v>
      </c>
      <c r="D12296" s="48">
        <v>42.89</v>
      </c>
      <c r="E12296" s="47">
        <v>42.89</v>
      </c>
    </row>
    <row r="12297" spans="1:5" ht="22.5" x14ac:dyDescent="0.25">
      <c r="A12297" s="36">
        <v>43460</v>
      </c>
      <c r="B12297" s="34" t="s">
        <v>9382</v>
      </c>
      <c r="C12297" s="23" t="s">
        <v>13</v>
      </c>
      <c r="D12297" s="48">
        <v>0.76</v>
      </c>
      <c r="E12297" s="47">
        <v>0.76</v>
      </c>
    </row>
    <row r="12298" spans="1:5" ht="22.5" x14ac:dyDescent="0.25">
      <c r="A12298" s="36">
        <v>43472</v>
      </c>
      <c r="B12298" s="34" t="s">
        <v>9383</v>
      </c>
      <c r="C12298" s="23" t="s">
        <v>12</v>
      </c>
      <c r="D12298" s="48">
        <v>128.47</v>
      </c>
      <c r="E12298" s="47">
        <v>128.47</v>
      </c>
    </row>
    <row r="12299" spans="1:5" ht="22.5" x14ac:dyDescent="0.25">
      <c r="A12299" s="36">
        <v>43461</v>
      </c>
      <c r="B12299" s="34" t="s">
        <v>9384</v>
      </c>
      <c r="C12299" s="23" t="s">
        <v>13</v>
      </c>
      <c r="D12299" s="48">
        <v>0.39</v>
      </c>
      <c r="E12299" s="47">
        <v>0.39</v>
      </c>
    </row>
    <row r="12300" spans="1:5" ht="22.5" x14ac:dyDescent="0.25">
      <c r="A12300" s="36">
        <v>43473</v>
      </c>
      <c r="B12300" s="34" t="s">
        <v>9385</v>
      </c>
      <c r="C12300" s="23" t="s">
        <v>12</v>
      </c>
      <c r="D12300" s="48">
        <v>66.23</v>
      </c>
      <c r="E12300" s="47">
        <v>66.23</v>
      </c>
    </row>
    <row r="12301" spans="1:5" ht="22.5" x14ac:dyDescent="0.25">
      <c r="A12301" s="36">
        <v>43463</v>
      </c>
      <c r="B12301" s="34" t="s">
        <v>9386</v>
      </c>
      <c r="C12301" s="23" t="s">
        <v>13</v>
      </c>
      <c r="D12301" s="48">
        <v>0.1</v>
      </c>
      <c r="E12301" s="47">
        <v>0.1</v>
      </c>
    </row>
    <row r="12302" spans="1:5" ht="22.5" x14ac:dyDescent="0.25">
      <c r="A12302" s="36">
        <v>43475</v>
      </c>
      <c r="B12302" s="34" t="s">
        <v>9387</v>
      </c>
      <c r="C12302" s="23" t="s">
        <v>12</v>
      </c>
      <c r="D12302" s="48">
        <v>17.77</v>
      </c>
      <c r="E12302" s="47">
        <v>17.77</v>
      </c>
    </row>
    <row r="12303" spans="1:5" ht="22.5" x14ac:dyDescent="0.25">
      <c r="A12303" s="36">
        <v>43462</v>
      </c>
      <c r="B12303" s="34" t="s">
        <v>9388</v>
      </c>
      <c r="C12303" s="23" t="s">
        <v>13</v>
      </c>
      <c r="D12303" s="48">
        <v>0.02</v>
      </c>
      <c r="E12303" s="47">
        <v>0.02</v>
      </c>
    </row>
    <row r="12304" spans="1:5" ht="22.5" x14ac:dyDescent="0.25">
      <c r="A12304" s="36">
        <v>43474</v>
      </c>
      <c r="B12304" s="34" t="s">
        <v>9389</v>
      </c>
      <c r="C12304" s="23" t="s">
        <v>12</v>
      </c>
      <c r="D12304" s="48">
        <v>3.82</v>
      </c>
      <c r="E12304" s="47">
        <v>3.82</v>
      </c>
    </row>
    <row r="12305" spans="1:5" ht="22.5" x14ac:dyDescent="0.25">
      <c r="A12305" s="36">
        <v>43464</v>
      </c>
      <c r="B12305" s="34" t="s">
        <v>9390</v>
      </c>
      <c r="C12305" s="23" t="s">
        <v>13</v>
      </c>
      <c r="D12305" s="48">
        <v>0.02</v>
      </c>
      <c r="E12305" s="47">
        <v>0.02</v>
      </c>
    </row>
    <row r="12306" spans="1:5" ht="22.5" x14ac:dyDescent="0.25">
      <c r="A12306" s="36">
        <v>43476</v>
      </c>
      <c r="B12306" s="34" t="s">
        <v>9391</v>
      </c>
      <c r="C12306" s="23" t="s">
        <v>12</v>
      </c>
      <c r="D12306" s="48">
        <v>4.37</v>
      </c>
      <c r="E12306" s="47">
        <v>4.37</v>
      </c>
    </row>
    <row r="12307" spans="1:5" ht="22.5" x14ac:dyDescent="0.25">
      <c r="A12307" s="36">
        <v>43465</v>
      </c>
      <c r="B12307" s="34" t="s">
        <v>9392</v>
      </c>
      <c r="C12307" s="23" t="s">
        <v>13</v>
      </c>
      <c r="D12307" s="48">
        <v>0.6</v>
      </c>
      <c r="E12307" s="47">
        <v>0.6</v>
      </c>
    </row>
    <row r="12308" spans="1:5" ht="22.5" x14ac:dyDescent="0.25">
      <c r="A12308" s="36">
        <v>43477</v>
      </c>
      <c r="B12308" s="34" t="s">
        <v>9393</v>
      </c>
      <c r="C12308" s="23" t="s">
        <v>12</v>
      </c>
      <c r="D12308" s="48">
        <v>100.42</v>
      </c>
      <c r="E12308" s="47">
        <v>100.42</v>
      </c>
    </row>
    <row r="12309" spans="1:5" ht="22.5" x14ac:dyDescent="0.25">
      <c r="A12309" s="36">
        <v>43466</v>
      </c>
      <c r="B12309" s="34" t="s">
        <v>9394</v>
      </c>
      <c r="C12309" s="23" t="s">
        <v>13</v>
      </c>
      <c r="D12309" s="48">
        <v>1.86</v>
      </c>
      <c r="E12309" s="47">
        <v>1.86</v>
      </c>
    </row>
    <row r="12310" spans="1:5" ht="22.5" x14ac:dyDescent="0.25">
      <c r="A12310" s="36">
        <v>43478</v>
      </c>
      <c r="B12310" s="34" t="s">
        <v>9395</v>
      </c>
      <c r="C12310" s="23" t="s">
        <v>12</v>
      </c>
      <c r="D12310" s="48">
        <v>310.83</v>
      </c>
      <c r="E12310" s="47">
        <v>310.83</v>
      </c>
    </row>
    <row r="12311" spans="1:5" ht="22.5" x14ac:dyDescent="0.25">
      <c r="A12311" s="36">
        <v>43467</v>
      </c>
      <c r="B12311" s="34" t="s">
        <v>9396</v>
      </c>
      <c r="C12311" s="23" t="s">
        <v>13</v>
      </c>
      <c r="D12311" s="48">
        <v>0.5</v>
      </c>
      <c r="E12311" s="47">
        <v>0.5</v>
      </c>
    </row>
    <row r="12312" spans="1:5" ht="22.5" x14ac:dyDescent="0.25">
      <c r="A12312" s="36">
        <v>43479</v>
      </c>
      <c r="B12312" s="34" t="s">
        <v>9397</v>
      </c>
      <c r="C12312" s="23" t="s">
        <v>12</v>
      </c>
      <c r="D12312" s="48">
        <v>83.79</v>
      </c>
      <c r="E12312" s="47">
        <v>83.79</v>
      </c>
    </row>
    <row r="12313" spans="1:5" ht="22.5" x14ac:dyDescent="0.25">
      <c r="A12313" s="36">
        <v>43468</v>
      </c>
      <c r="B12313" s="34" t="s">
        <v>9398</v>
      </c>
      <c r="C12313" s="23" t="s">
        <v>13</v>
      </c>
      <c r="D12313" s="48">
        <v>1.1299999999999999</v>
      </c>
      <c r="E12313" s="47">
        <v>1.1299999999999999</v>
      </c>
    </row>
    <row r="12314" spans="1:5" ht="22.5" x14ac:dyDescent="0.25">
      <c r="A12314" s="36">
        <v>43480</v>
      </c>
      <c r="B12314" s="34" t="s">
        <v>9399</v>
      </c>
      <c r="C12314" s="23" t="s">
        <v>12</v>
      </c>
      <c r="D12314" s="48">
        <v>189.16</v>
      </c>
      <c r="E12314" s="47">
        <v>189.16</v>
      </c>
    </row>
    <row r="12315" spans="1:5" ht="22.5" x14ac:dyDescent="0.25">
      <c r="A12315" s="36">
        <v>43469</v>
      </c>
      <c r="B12315" s="34" t="s">
        <v>9400</v>
      </c>
      <c r="C12315" s="23" t="s">
        <v>13</v>
      </c>
      <c r="D12315" s="48">
        <v>0.06</v>
      </c>
      <c r="E12315" s="47">
        <v>0.06</v>
      </c>
    </row>
    <row r="12316" spans="1:5" ht="22.5" x14ac:dyDescent="0.25">
      <c r="A12316" s="36">
        <v>43481</v>
      </c>
      <c r="B12316" s="34" t="s">
        <v>9401</v>
      </c>
      <c r="C12316" s="23" t="s">
        <v>12</v>
      </c>
      <c r="D12316" s="48">
        <v>11.5</v>
      </c>
      <c r="E12316" s="47">
        <v>11.5</v>
      </c>
    </row>
    <row r="12317" spans="1:5" x14ac:dyDescent="0.25">
      <c r="A12317" s="36">
        <v>45204</v>
      </c>
      <c r="B12317" s="34" t="s">
        <v>13090</v>
      </c>
      <c r="C12317" s="23" t="s">
        <v>28</v>
      </c>
      <c r="D12317" s="48"/>
      <c r="E12317" s="47"/>
    </row>
    <row r="12318" spans="1:5" ht="33.75" x14ac:dyDescent="0.25">
      <c r="A12318" s="36">
        <v>3119</v>
      </c>
      <c r="B12318" s="34" t="s">
        <v>9402</v>
      </c>
      <c r="C12318" s="23" t="s">
        <v>28</v>
      </c>
      <c r="D12318" s="48">
        <v>3.04</v>
      </c>
      <c r="E12318" s="47">
        <v>3.04</v>
      </c>
    </row>
    <row r="12319" spans="1:5" ht="33.75" x14ac:dyDescent="0.25">
      <c r="A12319" s="36">
        <v>3122</v>
      </c>
      <c r="B12319" s="34" t="s">
        <v>9403</v>
      </c>
      <c r="C12319" s="23" t="s">
        <v>28</v>
      </c>
      <c r="D12319" s="48">
        <v>6.19</v>
      </c>
      <c r="E12319" s="47">
        <v>6.19</v>
      </c>
    </row>
    <row r="12320" spans="1:5" ht="33.75" x14ac:dyDescent="0.25">
      <c r="A12320" s="36">
        <v>3121</v>
      </c>
      <c r="B12320" s="34" t="s">
        <v>9404</v>
      </c>
      <c r="C12320" s="23" t="s">
        <v>28</v>
      </c>
      <c r="D12320" s="48">
        <v>7.02</v>
      </c>
      <c r="E12320" s="47">
        <v>7.02</v>
      </c>
    </row>
    <row r="12321" spans="1:5" ht="33.75" x14ac:dyDescent="0.25">
      <c r="A12321" s="36">
        <v>3120</v>
      </c>
      <c r="B12321" s="34" t="s">
        <v>9405</v>
      </c>
      <c r="C12321" s="23" t="s">
        <v>28</v>
      </c>
      <c r="D12321" s="48">
        <v>13.31</v>
      </c>
      <c r="E12321" s="47">
        <v>13.31</v>
      </c>
    </row>
    <row r="12322" spans="1:5" ht="33.75" x14ac:dyDescent="0.25">
      <c r="A12322" s="36">
        <v>11455</v>
      </c>
      <c r="B12322" s="34" t="s">
        <v>9406</v>
      </c>
      <c r="C12322" s="23" t="s">
        <v>28</v>
      </c>
      <c r="D12322" s="48">
        <v>19.25</v>
      </c>
      <c r="E12322" s="47">
        <v>19.25</v>
      </c>
    </row>
    <row r="12323" spans="1:5" ht="33.75" x14ac:dyDescent="0.25">
      <c r="A12323" s="36">
        <v>11456</v>
      </c>
      <c r="B12323" s="34" t="s">
        <v>9407</v>
      </c>
      <c r="C12323" s="23" t="s">
        <v>28</v>
      </c>
      <c r="D12323" s="48">
        <v>23.02</v>
      </c>
      <c r="E12323" s="47">
        <v>23.02</v>
      </c>
    </row>
    <row r="12324" spans="1:5" ht="45" x14ac:dyDescent="0.25">
      <c r="A12324" s="36">
        <v>3107</v>
      </c>
      <c r="B12324" s="34" t="s">
        <v>9408</v>
      </c>
      <c r="C12324" s="23" t="s">
        <v>28</v>
      </c>
      <c r="D12324" s="48">
        <v>9.7100000000000009</v>
      </c>
      <c r="E12324" s="47">
        <v>9.7100000000000009</v>
      </c>
    </row>
    <row r="12325" spans="1:5" ht="45" x14ac:dyDescent="0.25">
      <c r="A12325" s="36">
        <v>43583</v>
      </c>
      <c r="B12325" s="34" t="s">
        <v>9409</v>
      </c>
      <c r="C12325" s="23" t="s">
        <v>28</v>
      </c>
      <c r="D12325" s="48">
        <v>10.95</v>
      </c>
      <c r="E12325" s="47">
        <v>10.95</v>
      </c>
    </row>
    <row r="12326" spans="1:5" ht="45" x14ac:dyDescent="0.25">
      <c r="A12326" s="36">
        <v>43586</v>
      </c>
      <c r="B12326" s="34" t="s">
        <v>9410</v>
      </c>
      <c r="C12326" s="23" t="s">
        <v>28</v>
      </c>
      <c r="D12326" s="48">
        <v>11.22</v>
      </c>
      <c r="E12326" s="47">
        <v>11.22</v>
      </c>
    </row>
    <row r="12327" spans="1:5" ht="45" x14ac:dyDescent="0.25">
      <c r="A12327" s="36">
        <v>11461</v>
      </c>
      <c r="B12327" s="34" t="s">
        <v>9411</v>
      </c>
      <c r="C12327" s="23" t="s">
        <v>28</v>
      </c>
      <c r="D12327" s="48">
        <v>12.23</v>
      </c>
      <c r="E12327" s="47">
        <v>12.23</v>
      </c>
    </row>
    <row r="12328" spans="1:5" ht="45" x14ac:dyDescent="0.25">
      <c r="A12328" s="36">
        <v>43587</v>
      </c>
      <c r="B12328" s="34" t="s">
        <v>9412</v>
      </c>
      <c r="C12328" s="23" t="s">
        <v>28</v>
      </c>
      <c r="D12328" s="48">
        <v>14.11</v>
      </c>
      <c r="E12328" s="47">
        <v>14.11</v>
      </c>
    </row>
    <row r="12329" spans="1:5" ht="45" x14ac:dyDescent="0.25">
      <c r="A12329" s="36">
        <v>3106</v>
      </c>
      <c r="B12329" s="34" t="s">
        <v>9413</v>
      </c>
      <c r="C12329" s="23" t="s">
        <v>28</v>
      </c>
      <c r="D12329" s="48">
        <v>17.899999999999999</v>
      </c>
      <c r="E12329" s="47">
        <v>17.899999999999999</v>
      </c>
    </row>
    <row r="12330" spans="1:5" x14ac:dyDescent="0.25">
      <c r="A12330" s="36">
        <v>44539</v>
      </c>
      <c r="B12330" s="34" t="s">
        <v>13091</v>
      </c>
      <c r="C12330" s="23" t="s">
        <v>87</v>
      </c>
      <c r="D12330" s="48"/>
      <c r="E12330" s="47"/>
    </row>
    <row r="12331" spans="1:5" x14ac:dyDescent="0.25">
      <c r="A12331" s="36">
        <v>3123</v>
      </c>
      <c r="B12331" s="34" t="s">
        <v>9414</v>
      </c>
      <c r="C12331" s="23" t="s">
        <v>87</v>
      </c>
      <c r="D12331" s="48"/>
      <c r="E12331" s="47"/>
    </row>
    <row r="12332" spans="1:5" x14ac:dyDescent="0.25">
      <c r="A12332" s="36">
        <v>38125</v>
      </c>
      <c r="B12332" s="34" t="s">
        <v>9415</v>
      </c>
      <c r="C12332" s="23" t="s">
        <v>87</v>
      </c>
      <c r="D12332" s="48">
        <v>1.1299999999999999</v>
      </c>
      <c r="E12332" s="47">
        <v>1.1299999999999999</v>
      </c>
    </row>
    <row r="12333" spans="1:5" ht="33.75" x14ac:dyDescent="0.25">
      <c r="A12333" s="36">
        <v>39014</v>
      </c>
      <c r="B12333" s="34" t="s">
        <v>9416</v>
      </c>
      <c r="C12333" s="23" t="s">
        <v>87</v>
      </c>
      <c r="D12333" s="48">
        <v>12.68</v>
      </c>
      <c r="E12333" s="47">
        <v>12.68</v>
      </c>
    </row>
    <row r="12334" spans="1:5" ht="22.5" x14ac:dyDescent="0.25">
      <c r="A12334" s="36">
        <v>39365</v>
      </c>
      <c r="B12334" s="34" t="s">
        <v>9417</v>
      </c>
      <c r="C12334" s="23" t="s">
        <v>28</v>
      </c>
      <c r="D12334" s="48">
        <v>1903.98</v>
      </c>
      <c r="E12334" s="47">
        <v>1903.98</v>
      </c>
    </row>
    <row r="12335" spans="1:5" ht="22.5" x14ac:dyDescent="0.25">
      <c r="A12335" s="36">
        <v>39366</v>
      </c>
      <c r="B12335" s="34" t="s">
        <v>9418</v>
      </c>
      <c r="C12335" s="23" t="s">
        <v>28</v>
      </c>
      <c r="D12335" s="48">
        <v>2888.65</v>
      </c>
      <c r="E12335" s="47">
        <v>2888.65</v>
      </c>
    </row>
    <row r="12336" spans="1:5" ht="22.5" x14ac:dyDescent="0.25">
      <c r="A12336" s="36">
        <v>39367</v>
      </c>
      <c r="B12336" s="34" t="s">
        <v>9419</v>
      </c>
      <c r="C12336" s="23" t="s">
        <v>28</v>
      </c>
      <c r="D12336" s="48">
        <v>4949.5200000000004</v>
      </c>
      <c r="E12336" s="47">
        <v>4949.5200000000004</v>
      </c>
    </row>
    <row r="12337" spans="1:5" ht="22.5" x14ac:dyDescent="0.25">
      <c r="A12337" s="36">
        <v>45263</v>
      </c>
      <c r="B12337" s="34" t="s">
        <v>13040</v>
      </c>
      <c r="C12337" s="23" t="s">
        <v>28</v>
      </c>
      <c r="D12337" s="48">
        <v>18.54</v>
      </c>
      <c r="E12337" s="47">
        <v>18.54</v>
      </c>
    </row>
    <row r="12338" spans="1:5" ht="22.5" x14ac:dyDescent="0.25">
      <c r="A12338" s="36">
        <v>37394</v>
      </c>
      <c r="B12338" s="34" t="s">
        <v>9420</v>
      </c>
      <c r="C12338" s="23" t="s">
        <v>9421</v>
      </c>
      <c r="D12338" s="48"/>
      <c r="E12338" s="47"/>
    </row>
    <row r="12339" spans="1:5" ht="22.5" x14ac:dyDescent="0.25">
      <c r="A12339" s="36">
        <v>14146</v>
      </c>
      <c r="B12339" s="34" t="s">
        <v>9422</v>
      </c>
      <c r="C12339" s="23" t="s">
        <v>9421</v>
      </c>
      <c r="D12339" s="48"/>
      <c r="E12339" s="47"/>
    </row>
    <row r="12340" spans="1:5" ht="22.5" x14ac:dyDescent="0.25">
      <c r="A12340" s="36">
        <v>938</v>
      </c>
      <c r="B12340" s="34" t="s">
        <v>9423</v>
      </c>
      <c r="C12340" s="23" t="s">
        <v>25</v>
      </c>
      <c r="D12340" s="48">
        <v>1.66</v>
      </c>
      <c r="E12340" s="47">
        <v>1.66</v>
      </c>
    </row>
    <row r="12341" spans="1:5" ht="22.5" x14ac:dyDescent="0.25">
      <c r="A12341" s="36">
        <v>937</v>
      </c>
      <c r="B12341" s="34" t="s">
        <v>9424</v>
      </c>
      <c r="C12341" s="23" t="s">
        <v>25</v>
      </c>
      <c r="D12341" s="48">
        <v>9.68</v>
      </c>
      <c r="E12341" s="47">
        <v>9.68</v>
      </c>
    </row>
    <row r="12342" spans="1:5" ht="22.5" x14ac:dyDescent="0.25">
      <c r="A12342" s="36">
        <v>939</v>
      </c>
      <c r="B12342" s="34" t="s">
        <v>9425</v>
      </c>
      <c r="C12342" s="23" t="s">
        <v>25</v>
      </c>
      <c r="D12342" s="48">
        <v>2.69</v>
      </c>
      <c r="E12342" s="47">
        <v>2.69</v>
      </c>
    </row>
    <row r="12343" spans="1:5" ht="22.5" x14ac:dyDescent="0.25">
      <c r="A12343" s="36">
        <v>944</v>
      </c>
      <c r="B12343" s="34" t="s">
        <v>9426</v>
      </c>
      <c r="C12343" s="23" t="s">
        <v>25</v>
      </c>
      <c r="D12343" s="48">
        <v>4.24</v>
      </c>
      <c r="E12343" s="47">
        <v>4.24</v>
      </c>
    </row>
    <row r="12344" spans="1:5" ht="22.5" x14ac:dyDescent="0.25">
      <c r="A12344" s="36">
        <v>940</v>
      </c>
      <c r="B12344" s="34" t="s">
        <v>9427</v>
      </c>
      <c r="C12344" s="23" t="s">
        <v>25</v>
      </c>
      <c r="D12344" s="48">
        <v>6.13</v>
      </c>
      <c r="E12344" s="47">
        <v>6.13</v>
      </c>
    </row>
    <row r="12345" spans="1:5" ht="22.5" x14ac:dyDescent="0.25">
      <c r="A12345" s="36">
        <v>44397</v>
      </c>
      <c r="B12345" s="34" t="s">
        <v>9428</v>
      </c>
      <c r="C12345" s="23" t="s">
        <v>25</v>
      </c>
      <c r="D12345" s="48">
        <v>4.43</v>
      </c>
      <c r="E12345" s="47">
        <v>4.43</v>
      </c>
    </row>
    <row r="12346" spans="1:5" ht="22.5" x14ac:dyDescent="0.25">
      <c r="A12346" s="36">
        <v>406</v>
      </c>
      <c r="B12346" s="34" t="s">
        <v>9429</v>
      </c>
      <c r="C12346" s="23" t="s">
        <v>28</v>
      </c>
      <c r="D12346" s="48">
        <v>96.17</v>
      </c>
      <c r="E12346" s="47">
        <v>96.17</v>
      </c>
    </row>
    <row r="12347" spans="1:5" ht="22.5" x14ac:dyDescent="0.25">
      <c r="A12347" s="36">
        <v>42529</v>
      </c>
      <c r="B12347" s="34" t="s">
        <v>9430</v>
      </c>
      <c r="C12347" s="23" t="s">
        <v>25</v>
      </c>
      <c r="D12347" s="48"/>
      <c r="E12347" s="47"/>
    </row>
    <row r="12348" spans="1:5" ht="22.5" x14ac:dyDescent="0.25">
      <c r="A12348" s="36">
        <v>39634</v>
      </c>
      <c r="B12348" s="34" t="s">
        <v>9431</v>
      </c>
      <c r="C12348" s="23" t="s">
        <v>25</v>
      </c>
      <c r="D12348" s="48">
        <v>7.79</v>
      </c>
      <c r="E12348" s="47">
        <v>7.79</v>
      </c>
    </row>
    <row r="12349" spans="1:5" ht="22.5" x14ac:dyDescent="0.25">
      <c r="A12349" s="36">
        <v>39701</v>
      </c>
      <c r="B12349" s="34" t="s">
        <v>9432</v>
      </c>
      <c r="C12349" s="23" t="s">
        <v>28</v>
      </c>
      <c r="D12349" s="48">
        <v>97.95</v>
      </c>
      <c r="E12349" s="47">
        <v>97.95</v>
      </c>
    </row>
    <row r="12350" spans="1:5" x14ac:dyDescent="0.25">
      <c r="A12350" s="36">
        <v>12815</v>
      </c>
      <c r="B12350" s="34" t="s">
        <v>9433</v>
      </c>
      <c r="C12350" s="23" t="s">
        <v>28</v>
      </c>
      <c r="D12350" s="48">
        <v>11.9</v>
      </c>
      <c r="E12350" s="47">
        <v>11.9</v>
      </c>
    </row>
    <row r="12351" spans="1:5" ht="22.5" x14ac:dyDescent="0.25">
      <c r="A12351" s="36">
        <v>39431</v>
      </c>
      <c r="B12351" s="34" t="s">
        <v>9434</v>
      </c>
      <c r="C12351" s="23" t="s">
        <v>25</v>
      </c>
      <c r="D12351" s="48">
        <v>0.3</v>
      </c>
      <c r="E12351" s="47">
        <v>0.3</v>
      </c>
    </row>
    <row r="12352" spans="1:5" ht="22.5" x14ac:dyDescent="0.25">
      <c r="A12352" s="36">
        <v>39432</v>
      </c>
      <c r="B12352" s="34" t="s">
        <v>9435</v>
      </c>
      <c r="C12352" s="23" t="s">
        <v>25</v>
      </c>
      <c r="D12352" s="48">
        <v>2.68</v>
      </c>
      <c r="E12352" s="47">
        <v>2.68</v>
      </c>
    </row>
    <row r="12353" spans="1:5" ht="22.5" x14ac:dyDescent="0.25">
      <c r="A12353" s="36">
        <v>20111</v>
      </c>
      <c r="B12353" s="34" t="s">
        <v>9436</v>
      </c>
      <c r="C12353" s="23" t="s">
        <v>28</v>
      </c>
      <c r="D12353" s="48">
        <v>19.97</v>
      </c>
      <c r="E12353" s="47">
        <v>19.97</v>
      </c>
    </row>
    <row r="12354" spans="1:5" ht="22.5" x14ac:dyDescent="0.25">
      <c r="A12354" s="36">
        <v>21127</v>
      </c>
      <c r="B12354" s="34" t="s">
        <v>9437</v>
      </c>
      <c r="C12354" s="23" t="s">
        <v>28</v>
      </c>
      <c r="D12354" s="48">
        <v>7.55</v>
      </c>
      <c r="E12354" s="47">
        <v>7.55</v>
      </c>
    </row>
    <row r="12355" spans="1:5" ht="22.5" x14ac:dyDescent="0.25">
      <c r="A12355" s="36">
        <v>404</v>
      </c>
      <c r="B12355" s="34" t="s">
        <v>9438</v>
      </c>
      <c r="C12355" s="23" t="s">
        <v>25</v>
      </c>
      <c r="D12355" s="48">
        <v>2.72</v>
      </c>
      <c r="E12355" s="47">
        <v>2.72</v>
      </c>
    </row>
    <row r="12356" spans="1:5" ht="22.5" x14ac:dyDescent="0.25">
      <c r="A12356" s="36">
        <v>14151</v>
      </c>
      <c r="B12356" s="34" t="s">
        <v>9439</v>
      </c>
      <c r="C12356" s="23" t="s">
        <v>28</v>
      </c>
      <c r="D12356" s="48"/>
      <c r="E12356" s="47"/>
    </row>
    <row r="12357" spans="1:5" ht="22.5" x14ac:dyDescent="0.25">
      <c r="A12357" s="36">
        <v>14153</v>
      </c>
      <c r="B12357" s="34" t="s">
        <v>9440</v>
      </c>
      <c r="C12357" s="23" t="s">
        <v>28</v>
      </c>
      <c r="D12357" s="48"/>
      <c r="E12357" s="47"/>
    </row>
    <row r="12358" spans="1:5" ht="22.5" x14ac:dyDescent="0.25">
      <c r="A12358" s="36">
        <v>14152</v>
      </c>
      <c r="B12358" s="34" t="s">
        <v>9441</v>
      </c>
      <c r="C12358" s="23" t="s">
        <v>28</v>
      </c>
      <c r="D12358" s="48"/>
      <c r="E12358" s="47"/>
    </row>
    <row r="12359" spans="1:5" ht="22.5" x14ac:dyDescent="0.25">
      <c r="A12359" s="36">
        <v>14154</v>
      </c>
      <c r="B12359" s="34" t="s">
        <v>9442</v>
      </c>
      <c r="C12359" s="23" t="s">
        <v>28</v>
      </c>
      <c r="D12359" s="48"/>
      <c r="E12359" s="47"/>
    </row>
    <row r="12360" spans="1:5" x14ac:dyDescent="0.25">
      <c r="A12360" s="36">
        <v>3146</v>
      </c>
      <c r="B12360" s="34" t="s">
        <v>9443</v>
      </c>
      <c r="C12360" s="23" t="s">
        <v>28</v>
      </c>
      <c r="D12360" s="48">
        <v>4</v>
      </c>
      <c r="E12360" s="47">
        <v>4</v>
      </c>
    </row>
    <row r="12361" spans="1:5" x14ac:dyDescent="0.25">
      <c r="A12361" s="36">
        <v>3143</v>
      </c>
      <c r="B12361" s="34" t="s">
        <v>13092</v>
      </c>
      <c r="C12361" s="23" t="s">
        <v>28</v>
      </c>
      <c r="D12361" s="48">
        <v>9.1</v>
      </c>
      <c r="E12361" s="47">
        <v>9.1</v>
      </c>
    </row>
    <row r="12362" spans="1:5" x14ac:dyDescent="0.25">
      <c r="A12362" s="36">
        <v>3148</v>
      </c>
      <c r="B12362" s="34" t="s">
        <v>9444</v>
      </c>
      <c r="C12362" s="23" t="s">
        <v>28</v>
      </c>
      <c r="D12362" s="48">
        <v>14.75</v>
      </c>
      <c r="E12362" s="47">
        <v>14.75</v>
      </c>
    </row>
    <row r="12363" spans="1:5" ht="22.5" x14ac:dyDescent="0.25">
      <c r="A12363" s="36">
        <v>4310</v>
      </c>
      <c r="B12363" s="34" t="s">
        <v>9445</v>
      </c>
      <c r="C12363" s="23" t="s">
        <v>28</v>
      </c>
      <c r="D12363" s="48">
        <v>2.14</v>
      </c>
      <c r="E12363" s="47">
        <v>2.14</v>
      </c>
    </row>
    <row r="12364" spans="1:5" ht="22.5" x14ac:dyDescent="0.25">
      <c r="A12364" s="36">
        <v>4311</v>
      </c>
      <c r="B12364" s="34" t="s">
        <v>9446</v>
      </c>
      <c r="C12364" s="23" t="s">
        <v>28</v>
      </c>
      <c r="D12364" s="48">
        <v>1.5</v>
      </c>
      <c r="E12364" s="47">
        <v>1.5</v>
      </c>
    </row>
    <row r="12365" spans="1:5" ht="22.5" x14ac:dyDescent="0.25">
      <c r="A12365" s="36">
        <v>4312</v>
      </c>
      <c r="B12365" s="34" t="s">
        <v>9447</v>
      </c>
      <c r="C12365" s="23" t="s">
        <v>28</v>
      </c>
      <c r="D12365" s="48">
        <v>2.11</v>
      </c>
      <c r="E12365" s="47">
        <v>2.11</v>
      </c>
    </row>
    <row r="12366" spans="1:5" x14ac:dyDescent="0.25">
      <c r="A12366" s="36">
        <v>13261</v>
      </c>
      <c r="B12366" s="34" t="s">
        <v>9448</v>
      </c>
      <c r="C12366" s="23" t="s">
        <v>28</v>
      </c>
      <c r="D12366" s="48">
        <v>2.15</v>
      </c>
      <c r="E12366" s="47">
        <v>2.15</v>
      </c>
    </row>
    <row r="12367" spans="1:5" ht="22.5" x14ac:dyDescent="0.25">
      <c r="A12367" s="36">
        <v>3272</v>
      </c>
      <c r="B12367" s="34" t="s">
        <v>9449</v>
      </c>
      <c r="C12367" s="23" t="s">
        <v>28</v>
      </c>
      <c r="D12367" s="48"/>
      <c r="E12367" s="47"/>
    </row>
    <row r="12368" spans="1:5" ht="22.5" x14ac:dyDescent="0.25">
      <c r="A12368" s="36">
        <v>3265</v>
      </c>
      <c r="B12368" s="34" t="s">
        <v>9450</v>
      </c>
      <c r="C12368" s="23" t="s">
        <v>28</v>
      </c>
      <c r="D12368" s="48"/>
      <c r="E12368" s="47"/>
    </row>
    <row r="12369" spans="1:5" x14ac:dyDescent="0.25">
      <c r="A12369" s="36">
        <v>3264</v>
      </c>
      <c r="B12369" s="34" t="s">
        <v>9451</v>
      </c>
      <c r="C12369" s="23" t="s">
        <v>28</v>
      </c>
      <c r="D12369" s="48"/>
      <c r="E12369" s="47"/>
    </row>
    <row r="12370" spans="1:5" ht="22.5" x14ac:dyDescent="0.25">
      <c r="A12370" s="36">
        <v>3262</v>
      </c>
      <c r="B12370" s="34" t="s">
        <v>9452</v>
      </c>
      <c r="C12370" s="23" t="s">
        <v>28</v>
      </c>
      <c r="D12370" s="48"/>
      <c r="E12370" s="47"/>
    </row>
    <row r="12371" spans="1:5" ht="22.5" x14ac:dyDescent="0.25">
      <c r="A12371" s="36">
        <v>3267</v>
      </c>
      <c r="B12371" s="34" t="s">
        <v>9453</v>
      </c>
      <c r="C12371" s="23" t="s">
        <v>28</v>
      </c>
      <c r="D12371" s="48"/>
      <c r="E12371" s="47"/>
    </row>
    <row r="12372" spans="1:5" x14ac:dyDescent="0.25">
      <c r="A12372" s="36">
        <v>3266</v>
      </c>
      <c r="B12372" s="34" t="s">
        <v>9454</v>
      </c>
      <c r="C12372" s="23" t="s">
        <v>28</v>
      </c>
      <c r="D12372" s="48"/>
      <c r="E12372" s="47"/>
    </row>
    <row r="12373" spans="1:5" x14ac:dyDescent="0.25">
      <c r="A12373" s="36">
        <v>3268</v>
      </c>
      <c r="B12373" s="34" t="s">
        <v>9455</v>
      </c>
      <c r="C12373" s="23" t="s">
        <v>28</v>
      </c>
      <c r="D12373" s="48"/>
      <c r="E12373" s="47"/>
    </row>
    <row r="12374" spans="1:5" ht="22.5" x14ac:dyDescent="0.25">
      <c r="A12374" s="36">
        <v>3263</v>
      </c>
      <c r="B12374" s="34" t="s">
        <v>9456</v>
      </c>
      <c r="C12374" s="23" t="s">
        <v>28</v>
      </c>
      <c r="D12374" s="48"/>
      <c r="E12374" s="47"/>
    </row>
    <row r="12375" spans="1:5" x14ac:dyDescent="0.25">
      <c r="A12375" s="36">
        <v>3271</v>
      </c>
      <c r="B12375" s="34" t="s">
        <v>9457</v>
      </c>
      <c r="C12375" s="23" t="s">
        <v>28</v>
      </c>
      <c r="D12375" s="48"/>
      <c r="E12375" s="47"/>
    </row>
    <row r="12376" spans="1:5" x14ac:dyDescent="0.25">
      <c r="A12376" s="36">
        <v>3270</v>
      </c>
      <c r="B12376" s="34" t="s">
        <v>9458</v>
      </c>
      <c r="C12376" s="23" t="s">
        <v>28</v>
      </c>
      <c r="D12376" s="48"/>
      <c r="E12376" s="47"/>
    </row>
    <row r="12377" spans="1:5" x14ac:dyDescent="0.25">
      <c r="A12377" s="36">
        <v>45256</v>
      </c>
      <c r="B12377" s="34" t="s">
        <v>13041</v>
      </c>
      <c r="C12377" s="23" t="s">
        <v>28</v>
      </c>
      <c r="D12377" s="48">
        <v>24.09</v>
      </c>
      <c r="E12377" s="47">
        <v>24.09</v>
      </c>
    </row>
    <row r="12378" spans="1:5" ht="33.75" x14ac:dyDescent="0.25">
      <c r="A12378" s="36">
        <v>3275</v>
      </c>
      <c r="B12378" s="34" t="s">
        <v>9459</v>
      </c>
      <c r="C12378" s="23" t="s">
        <v>19</v>
      </c>
      <c r="D12378" s="48">
        <v>127</v>
      </c>
      <c r="E12378" s="47">
        <v>127</v>
      </c>
    </row>
    <row r="12379" spans="1:5" ht="33.75" x14ac:dyDescent="0.25">
      <c r="A12379" s="36">
        <v>39512</v>
      </c>
      <c r="B12379" s="34" t="s">
        <v>9460</v>
      </c>
      <c r="C12379" s="23" t="s">
        <v>19</v>
      </c>
      <c r="D12379" s="48">
        <v>91.9</v>
      </c>
      <c r="E12379" s="47">
        <v>91.9</v>
      </c>
    </row>
    <row r="12380" spans="1:5" ht="33.75" x14ac:dyDescent="0.25">
      <c r="A12380" s="36">
        <v>39511</v>
      </c>
      <c r="B12380" s="34" t="s">
        <v>9461</v>
      </c>
      <c r="C12380" s="23" t="s">
        <v>19</v>
      </c>
      <c r="D12380" s="48">
        <v>100.24</v>
      </c>
      <c r="E12380" s="47">
        <v>100.24</v>
      </c>
    </row>
    <row r="12381" spans="1:5" ht="33.75" x14ac:dyDescent="0.25">
      <c r="A12381" s="36">
        <v>39513</v>
      </c>
      <c r="B12381" s="34" t="s">
        <v>9462</v>
      </c>
      <c r="C12381" s="23" t="s">
        <v>19</v>
      </c>
      <c r="D12381" s="48">
        <v>107.52</v>
      </c>
      <c r="E12381" s="47">
        <v>107.52</v>
      </c>
    </row>
    <row r="12382" spans="1:5" ht="22.5" x14ac:dyDescent="0.25">
      <c r="A12382" s="36">
        <v>3286</v>
      </c>
      <c r="B12382" s="34" t="s">
        <v>9463</v>
      </c>
      <c r="C12382" s="23" t="s">
        <v>19</v>
      </c>
      <c r="D12382" s="48"/>
      <c r="E12382" s="47"/>
    </row>
    <row r="12383" spans="1:5" ht="33.75" x14ac:dyDescent="0.25">
      <c r="A12383" s="36">
        <v>3287</v>
      </c>
      <c r="B12383" s="34" t="s">
        <v>9464</v>
      </c>
      <c r="C12383" s="23" t="s">
        <v>19</v>
      </c>
      <c r="D12383" s="48"/>
      <c r="E12383" s="47"/>
    </row>
    <row r="12384" spans="1:5" ht="22.5" x14ac:dyDescent="0.25">
      <c r="A12384" s="36">
        <v>3283</v>
      </c>
      <c r="B12384" s="34" t="s">
        <v>9465</v>
      </c>
      <c r="C12384" s="23" t="s">
        <v>19</v>
      </c>
      <c r="D12384" s="48"/>
      <c r="E12384" s="47"/>
    </row>
    <row r="12385" spans="1:5" ht="33.75" x14ac:dyDescent="0.25">
      <c r="A12385" s="36">
        <v>11587</v>
      </c>
      <c r="B12385" s="34" t="s">
        <v>9466</v>
      </c>
      <c r="C12385" s="23" t="s">
        <v>19</v>
      </c>
      <c r="D12385" s="48">
        <v>87.08</v>
      </c>
      <c r="E12385" s="47">
        <v>87.08</v>
      </c>
    </row>
    <row r="12386" spans="1:5" ht="22.5" x14ac:dyDescent="0.25">
      <c r="A12386" s="36">
        <v>36225</v>
      </c>
      <c r="B12386" s="34" t="s">
        <v>9467</v>
      </c>
      <c r="C12386" s="23" t="s">
        <v>19</v>
      </c>
      <c r="D12386" s="48">
        <v>35.369999999999997</v>
      </c>
      <c r="E12386" s="47">
        <v>35.369999999999997</v>
      </c>
    </row>
    <row r="12387" spans="1:5" ht="22.5" x14ac:dyDescent="0.25">
      <c r="A12387" s="36">
        <v>36230</v>
      </c>
      <c r="B12387" s="34" t="s">
        <v>9468</v>
      </c>
      <c r="C12387" s="23" t="s">
        <v>19</v>
      </c>
      <c r="D12387" s="48">
        <v>25.99</v>
      </c>
      <c r="E12387" s="47">
        <v>25.99</v>
      </c>
    </row>
    <row r="12388" spans="1:5" ht="22.5" x14ac:dyDescent="0.25">
      <c r="A12388" s="36">
        <v>36238</v>
      </c>
      <c r="B12388" s="34" t="s">
        <v>9469</v>
      </c>
      <c r="C12388" s="23" t="s">
        <v>19</v>
      </c>
      <c r="D12388" s="48">
        <v>25.4</v>
      </c>
      <c r="E12388" s="47">
        <v>25.4</v>
      </c>
    </row>
    <row r="12389" spans="1:5" ht="33.75" x14ac:dyDescent="0.25">
      <c r="A12389" s="36">
        <v>39363</v>
      </c>
      <c r="B12389" s="34" t="s">
        <v>9470</v>
      </c>
      <c r="C12389" s="23" t="s">
        <v>28</v>
      </c>
      <c r="D12389" s="48">
        <v>5612.29</v>
      </c>
      <c r="E12389" s="47">
        <v>5612.29</v>
      </c>
    </row>
    <row r="12390" spans="1:5" ht="33.75" x14ac:dyDescent="0.25">
      <c r="A12390" s="36">
        <v>39361</v>
      </c>
      <c r="B12390" s="34" t="s">
        <v>9471</v>
      </c>
      <c r="C12390" s="23" t="s">
        <v>28</v>
      </c>
      <c r="D12390" s="48">
        <v>1714.59</v>
      </c>
      <c r="E12390" s="47">
        <v>1714.59</v>
      </c>
    </row>
    <row r="12391" spans="1:5" ht="33.75" x14ac:dyDescent="0.25">
      <c r="A12391" s="36">
        <v>39362</v>
      </c>
      <c r="B12391" s="34" t="s">
        <v>9472</v>
      </c>
      <c r="C12391" s="23" t="s">
        <v>28</v>
      </c>
      <c r="D12391" s="48">
        <v>3028.92</v>
      </c>
      <c r="E12391" s="47">
        <v>3028.92</v>
      </c>
    </row>
    <row r="12392" spans="1:5" ht="33.75" x14ac:dyDescent="0.25">
      <c r="A12392" s="36">
        <v>39364</v>
      </c>
      <c r="B12392" s="34" t="s">
        <v>9473</v>
      </c>
      <c r="C12392" s="23" t="s">
        <v>28</v>
      </c>
      <c r="D12392" s="48">
        <v>11837.81</v>
      </c>
      <c r="E12392" s="47">
        <v>11837.81</v>
      </c>
    </row>
    <row r="12393" spans="1:5" ht="22.5" x14ac:dyDescent="0.25">
      <c r="A12393" s="36">
        <v>14576</v>
      </c>
      <c r="B12393" s="34" t="s">
        <v>9474</v>
      </c>
      <c r="C12393" s="23" t="s">
        <v>28</v>
      </c>
      <c r="D12393" s="48"/>
      <c r="E12393" s="47"/>
    </row>
    <row r="12394" spans="1:5" ht="22.5" x14ac:dyDescent="0.25">
      <c r="A12394" s="36">
        <v>13877</v>
      </c>
      <c r="B12394" s="34" t="s">
        <v>9475</v>
      </c>
      <c r="C12394" s="23" t="s">
        <v>28</v>
      </c>
      <c r="D12394" s="48"/>
      <c r="E12394" s="47"/>
    </row>
    <row r="12395" spans="1:5" x14ac:dyDescent="0.25">
      <c r="A12395" s="36">
        <v>7307</v>
      </c>
      <c r="B12395" s="34" t="s">
        <v>9476</v>
      </c>
      <c r="C12395" s="23" t="s">
        <v>88</v>
      </c>
      <c r="D12395" s="48">
        <v>52.11</v>
      </c>
      <c r="E12395" s="47">
        <v>52.11</v>
      </c>
    </row>
    <row r="12396" spans="1:5" x14ac:dyDescent="0.25">
      <c r="A12396" s="36">
        <v>38122</v>
      </c>
      <c r="B12396" s="34" t="s">
        <v>9477</v>
      </c>
      <c r="C12396" s="23" t="s">
        <v>88</v>
      </c>
      <c r="D12396" s="48">
        <v>23.13</v>
      </c>
      <c r="E12396" s="47">
        <v>23.13</v>
      </c>
    </row>
    <row r="12397" spans="1:5" x14ac:dyDescent="0.25">
      <c r="A12397" s="36">
        <v>43653</v>
      </c>
      <c r="B12397" s="34" t="s">
        <v>9478</v>
      </c>
      <c r="C12397" s="23" t="s">
        <v>88</v>
      </c>
      <c r="D12397" s="48">
        <v>23.61</v>
      </c>
      <c r="E12397" s="47">
        <v>23.61</v>
      </c>
    </row>
    <row r="12398" spans="1:5" x14ac:dyDescent="0.25">
      <c r="A12398" s="36">
        <v>45301</v>
      </c>
      <c r="B12398" s="34" t="s">
        <v>13588</v>
      </c>
      <c r="C12398" s="23" t="s">
        <v>28</v>
      </c>
      <c r="D12398" s="48"/>
      <c r="E12398" s="47"/>
    </row>
    <row r="12399" spans="1:5" ht="22.5" x14ac:dyDescent="0.25">
      <c r="A12399" s="36">
        <v>45334</v>
      </c>
      <c r="B12399" s="34" t="s">
        <v>12271</v>
      </c>
      <c r="C12399" s="23" t="s">
        <v>28</v>
      </c>
      <c r="D12399" s="48">
        <v>29.85</v>
      </c>
      <c r="E12399" s="47">
        <v>29.85</v>
      </c>
    </row>
    <row r="12400" spans="1:5" ht="33.75" x14ac:dyDescent="0.25">
      <c r="A12400" s="36">
        <v>34802</v>
      </c>
      <c r="B12400" s="34" t="s">
        <v>9479</v>
      </c>
      <c r="C12400" s="23" t="s">
        <v>28</v>
      </c>
      <c r="D12400" s="48">
        <v>969.02</v>
      </c>
      <c r="E12400" s="47">
        <v>969.02</v>
      </c>
    </row>
    <row r="12401" spans="1:5" ht="33.75" x14ac:dyDescent="0.25">
      <c r="A12401" s="36">
        <v>11588</v>
      </c>
      <c r="B12401" s="34" t="s">
        <v>9480</v>
      </c>
      <c r="C12401" s="23" t="s">
        <v>28</v>
      </c>
      <c r="D12401" s="48">
        <v>1045.4100000000001</v>
      </c>
      <c r="E12401" s="47">
        <v>1045.4100000000001</v>
      </c>
    </row>
    <row r="12402" spans="1:5" ht="33.75" x14ac:dyDescent="0.25">
      <c r="A12402" s="36">
        <v>34383</v>
      </c>
      <c r="B12402" s="34" t="s">
        <v>9481</v>
      </c>
      <c r="C12402" s="23" t="s">
        <v>28</v>
      </c>
      <c r="D12402" s="48">
        <v>1150.03</v>
      </c>
      <c r="E12402" s="47">
        <v>1150.03</v>
      </c>
    </row>
    <row r="12403" spans="1:5" ht="33.75" x14ac:dyDescent="0.25">
      <c r="A12403" s="36">
        <v>40451</v>
      </c>
      <c r="B12403" s="34" t="s">
        <v>9482</v>
      </c>
      <c r="C12403" s="23" t="s">
        <v>19</v>
      </c>
      <c r="D12403" s="48">
        <v>92.96</v>
      </c>
      <c r="E12403" s="47">
        <v>92.96</v>
      </c>
    </row>
    <row r="12404" spans="1:5" ht="33.75" x14ac:dyDescent="0.25">
      <c r="A12404" s="36">
        <v>40453</v>
      </c>
      <c r="B12404" s="34" t="s">
        <v>9483</v>
      </c>
      <c r="C12404" s="23" t="s">
        <v>19</v>
      </c>
      <c r="D12404" s="48">
        <v>100.58</v>
      </c>
      <c r="E12404" s="47">
        <v>100.58</v>
      </c>
    </row>
    <row r="12405" spans="1:5" ht="33.75" x14ac:dyDescent="0.25">
      <c r="A12405" s="36">
        <v>40452</v>
      </c>
      <c r="B12405" s="34" t="s">
        <v>9484</v>
      </c>
      <c r="C12405" s="23" t="s">
        <v>19</v>
      </c>
      <c r="D12405" s="48">
        <v>110.33</v>
      </c>
      <c r="E12405" s="47">
        <v>110.33</v>
      </c>
    </row>
    <row r="12406" spans="1:5" ht="22.5" x14ac:dyDescent="0.25">
      <c r="A12406" s="36">
        <v>11594</v>
      </c>
      <c r="B12406" s="34" t="s">
        <v>9485</v>
      </c>
      <c r="C12406" s="23" t="s">
        <v>28</v>
      </c>
      <c r="D12406" s="48">
        <v>333.2</v>
      </c>
      <c r="E12406" s="47">
        <v>333.2</v>
      </c>
    </row>
    <row r="12407" spans="1:5" ht="22.5" x14ac:dyDescent="0.25">
      <c r="A12407" s="36">
        <v>3311</v>
      </c>
      <c r="B12407" s="34" t="s">
        <v>9486</v>
      </c>
      <c r="C12407" s="23" t="s">
        <v>29</v>
      </c>
      <c r="D12407" s="48">
        <v>333.2</v>
      </c>
      <c r="E12407" s="47">
        <v>333.2</v>
      </c>
    </row>
    <row r="12408" spans="1:5" ht="22.5" x14ac:dyDescent="0.25">
      <c r="A12408" s="36">
        <v>11599</v>
      </c>
      <c r="B12408" s="34" t="s">
        <v>9487</v>
      </c>
      <c r="C12408" s="23" t="s">
        <v>28</v>
      </c>
      <c r="D12408" s="48">
        <v>443.12</v>
      </c>
      <c r="E12408" s="47">
        <v>443.12</v>
      </c>
    </row>
    <row r="12409" spans="1:5" ht="33.75" x14ac:dyDescent="0.25">
      <c r="A12409" s="36">
        <v>11593</v>
      </c>
      <c r="B12409" s="34" t="s">
        <v>9488</v>
      </c>
      <c r="C12409" s="23" t="s">
        <v>28</v>
      </c>
      <c r="D12409" s="48">
        <v>621.23</v>
      </c>
      <c r="E12409" s="47">
        <v>621.23</v>
      </c>
    </row>
    <row r="12410" spans="1:5" ht="22.5" x14ac:dyDescent="0.25">
      <c r="A12410" s="36">
        <v>3314</v>
      </c>
      <c r="B12410" s="34" t="s">
        <v>9489</v>
      </c>
      <c r="C12410" s="23" t="s">
        <v>29</v>
      </c>
      <c r="D12410" s="48">
        <v>444.3</v>
      </c>
      <c r="E12410" s="47">
        <v>444.3</v>
      </c>
    </row>
    <row r="12411" spans="1:5" ht="22.5" x14ac:dyDescent="0.25">
      <c r="A12411" s="36">
        <v>11597</v>
      </c>
      <c r="B12411" s="34" t="s">
        <v>9490</v>
      </c>
      <c r="C12411" s="23" t="s">
        <v>28</v>
      </c>
      <c r="D12411" s="48">
        <v>516.66999999999996</v>
      </c>
      <c r="E12411" s="47">
        <v>516.66999999999996</v>
      </c>
    </row>
    <row r="12412" spans="1:5" ht="22.5" x14ac:dyDescent="0.25">
      <c r="A12412" s="36">
        <v>3309</v>
      </c>
      <c r="B12412" s="34" t="s">
        <v>9491</v>
      </c>
      <c r="C12412" s="23" t="s">
        <v>29</v>
      </c>
      <c r="D12412" s="48">
        <v>352.84</v>
      </c>
      <c r="E12412" s="47">
        <v>352.84</v>
      </c>
    </row>
    <row r="12413" spans="1:5" ht="33.75" x14ac:dyDescent="0.25">
      <c r="A12413" s="36">
        <v>40440</v>
      </c>
      <c r="B12413" s="34" t="s">
        <v>9492</v>
      </c>
      <c r="C12413" s="23" t="s">
        <v>29</v>
      </c>
      <c r="D12413" s="48">
        <v>462.79</v>
      </c>
      <c r="E12413" s="47">
        <v>462.79</v>
      </c>
    </row>
    <row r="12414" spans="1:5" ht="33.75" x14ac:dyDescent="0.25">
      <c r="A12414" s="36">
        <v>40441</v>
      </c>
      <c r="B12414" s="34" t="s">
        <v>9493</v>
      </c>
      <c r="C12414" s="23" t="s">
        <v>29</v>
      </c>
      <c r="D12414" s="48">
        <v>295.45999999999998</v>
      </c>
      <c r="E12414" s="47">
        <v>295.45999999999998</v>
      </c>
    </row>
    <row r="12415" spans="1:5" ht="33.75" x14ac:dyDescent="0.25">
      <c r="A12415" s="36">
        <v>34612</v>
      </c>
      <c r="B12415" s="34" t="s">
        <v>9494</v>
      </c>
      <c r="C12415" s="23" t="s">
        <v>28</v>
      </c>
      <c r="D12415" s="48">
        <v>639.03</v>
      </c>
      <c r="E12415" s="47">
        <v>639.03</v>
      </c>
    </row>
    <row r="12416" spans="1:5" ht="33.75" x14ac:dyDescent="0.25">
      <c r="A12416" s="36">
        <v>34635</v>
      </c>
      <c r="B12416" s="34" t="s">
        <v>9495</v>
      </c>
      <c r="C12416" s="23" t="s">
        <v>28</v>
      </c>
      <c r="D12416" s="48">
        <v>821.77</v>
      </c>
      <c r="E12416" s="47">
        <v>821.77</v>
      </c>
    </row>
    <row r="12417" spans="1:5" ht="33.75" x14ac:dyDescent="0.25">
      <c r="A12417" s="36">
        <v>34633</v>
      </c>
      <c r="B12417" s="34" t="s">
        <v>9496</v>
      </c>
      <c r="C12417" s="23" t="s">
        <v>28</v>
      </c>
      <c r="D12417" s="48">
        <v>905.8</v>
      </c>
      <c r="E12417" s="47">
        <v>905.8</v>
      </c>
    </row>
    <row r="12418" spans="1:5" ht="33.75" x14ac:dyDescent="0.25">
      <c r="A12418" s="36">
        <v>40449</v>
      </c>
      <c r="B12418" s="34" t="s">
        <v>9497</v>
      </c>
      <c r="C12418" s="23" t="s">
        <v>29</v>
      </c>
      <c r="D12418" s="48">
        <v>248.39</v>
      </c>
      <c r="E12418" s="47">
        <v>248.39</v>
      </c>
    </row>
    <row r="12419" spans="1:5" ht="33.75" x14ac:dyDescent="0.25">
      <c r="A12419" s="36">
        <v>11592</v>
      </c>
      <c r="B12419" s="34" t="s">
        <v>9498</v>
      </c>
      <c r="C12419" s="23" t="s">
        <v>28</v>
      </c>
      <c r="D12419" s="48">
        <v>444.3</v>
      </c>
      <c r="E12419" s="47">
        <v>444.3</v>
      </c>
    </row>
    <row r="12420" spans="1:5" ht="33.75" x14ac:dyDescent="0.25">
      <c r="A12420" s="36">
        <v>34800</v>
      </c>
      <c r="B12420" s="34" t="s">
        <v>9499</v>
      </c>
      <c r="C12420" s="23" t="s">
        <v>29</v>
      </c>
      <c r="D12420" s="48">
        <v>310.61</v>
      </c>
      <c r="E12420" s="47">
        <v>310.61</v>
      </c>
    </row>
    <row r="12421" spans="1:5" ht="22.5" x14ac:dyDescent="0.25">
      <c r="A12421" s="36">
        <v>11596</v>
      </c>
      <c r="B12421" s="34" t="s">
        <v>9500</v>
      </c>
      <c r="C12421" s="23" t="s">
        <v>28</v>
      </c>
      <c r="D12421" s="48">
        <v>352.84</v>
      </c>
      <c r="E12421" s="47">
        <v>352.84</v>
      </c>
    </row>
    <row r="12422" spans="1:5" ht="22.5" x14ac:dyDescent="0.25">
      <c r="A12422" s="36">
        <v>40438</v>
      </c>
      <c r="B12422" s="34" t="s">
        <v>9501</v>
      </c>
      <c r="C12422" s="23" t="s">
        <v>29</v>
      </c>
      <c r="D12422" s="48">
        <v>206.93</v>
      </c>
      <c r="E12422" s="47">
        <v>206.93</v>
      </c>
    </row>
    <row r="12423" spans="1:5" ht="22.5" x14ac:dyDescent="0.25">
      <c r="A12423" s="36">
        <v>40436</v>
      </c>
      <c r="B12423" s="34" t="s">
        <v>9502</v>
      </c>
      <c r="C12423" s="23" t="s">
        <v>29</v>
      </c>
      <c r="D12423" s="48">
        <v>258.02999999999997</v>
      </c>
      <c r="E12423" s="47">
        <v>258.02999999999997</v>
      </c>
    </row>
    <row r="12424" spans="1:5" ht="33.75" x14ac:dyDescent="0.25">
      <c r="A12424" s="36">
        <v>4315</v>
      </c>
      <c r="B12424" s="34" t="s">
        <v>9503</v>
      </c>
      <c r="C12424" s="23" t="s">
        <v>28</v>
      </c>
      <c r="D12424" s="48">
        <v>1.55</v>
      </c>
      <c r="E12424" s="47">
        <v>1.55</v>
      </c>
    </row>
    <row r="12425" spans="1:5" ht="22.5" x14ac:dyDescent="0.25">
      <c r="A12425" s="36">
        <v>402</v>
      </c>
      <c r="B12425" s="34" t="s">
        <v>9504</v>
      </c>
      <c r="C12425" s="23" t="s">
        <v>28</v>
      </c>
      <c r="D12425" s="48"/>
      <c r="E12425" s="47"/>
    </row>
    <row r="12426" spans="1:5" x14ac:dyDescent="0.25">
      <c r="A12426" s="36">
        <v>4226</v>
      </c>
      <c r="B12426" s="34" t="s">
        <v>9505</v>
      </c>
      <c r="C12426" s="23" t="s">
        <v>87</v>
      </c>
      <c r="D12426" s="48">
        <v>7.65</v>
      </c>
      <c r="E12426" s="47">
        <v>7.65</v>
      </c>
    </row>
    <row r="12427" spans="1:5" x14ac:dyDescent="0.25">
      <c r="A12427" s="36">
        <v>4222</v>
      </c>
      <c r="B12427" s="34" t="s">
        <v>9506</v>
      </c>
      <c r="C12427" s="23" t="s">
        <v>88</v>
      </c>
      <c r="D12427" s="48">
        <v>6.57</v>
      </c>
      <c r="E12427" s="47">
        <v>6.57</v>
      </c>
    </row>
    <row r="12428" spans="1:5" ht="33.75" x14ac:dyDescent="0.25">
      <c r="A12428" s="36">
        <v>34804</v>
      </c>
      <c r="B12428" s="34" t="s">
        <v>9507</v>
      </c>
      <c r="C12428" s="23" t="s">
        <v>19</v>
      </c>
      <c r="D12428" s="48">
        <v>37.51</v>
      </c>
      <c r="E12428" s="47">
        <v>37.51</v>
      </c>
    </row>
    <row r="12429" spans="1:5" ht="22.5" x14ac:dyDescent="0.25">
      <c r="A12429" s="36">
        <v>4013</v>
      </c>
      <c r="B12429" s="34" t="s">
        <v>9508</v>
      </c>
      <c r="C12429" s="23" t="s">
        <v>19</v>
      </c>
      <c r="D12429" s="48">
        <v>6.91</v>
      </c>
      <c r="E12429" s="47">
        <v>6.91</v>
      </c>
    </row>
    <row r="12430" spans="1:5" ht="22.5" x14ac:dyDescent="0.25">
      <c r="A12430" s="36">
        <v>4011</v>
      </c>
      <c r="B12430" s="34" t="s">
        <v>9509</v>
      </c>
      <c r="C12430" s="23" t="s">
        <v>19</v>
      </c>
      <c r="D12430" s="48">
        <v>7.71</v>
      </c>
      <c r="E12430" s="47">
        <v>7.71</v>
      </c>
    </row>
    <row r="12431" spans="1:5" ht="22.5" x14ac:dyDescent="0.25">
      <c r="A12431" s="36">
        <v>4021</v>
      </c>
      <c r="B12431" s="34" t="s">
        <v>9510</v>
      </c>
      <c r="C12431" s="23" t="s">
        <v>19</v>
      </c>
      <c r="D12431" s="48">
        <v>9.6199999999999992</v>
      </c>
      <c r="E12431" s="47">
        <v>9.6199999999999992</v>
      </c>
    </row>
    <row r="12432" spans="1:5" ht="22.5" x14ac:dyDescent="0.25">
      <c r="A12432" s="36">
        <v>4019</v>
      </c>
      <c r="B12432" s="34" t="s">
        <v>9511</v>
      </c>
      <c r="C12432" s="23" t="s">
        <v>19</v>
      </c>
      <c r="D12432" s="48">
        <v>11.55</v>
      </c>
      <c r="E12432" s="47">
        <v>11.55</v>
      </c>
    </row>
    <row r="12433" spans="1:5" ht="22.5" x14ac:dyDescent="0.25">
      <c r="A12433" s="36">
        <v>4012</v>
      </c>
      <c r="B12433" s="34" t="s">
        <v>9512</v>
      </c>
      <c r="C12433" s="23" t="s">
        <v>19</v>
      </c>
      <c r="D12433" s="48">
        <v>15.48</v>
      </c>
      <c r="E12433" s="47">
        <v>15.48</v>
      </c>
    </row>
    <row r="12434" spans="1:5" ht="22.5" x14ac:dyDescent="0.25">
      <c r="A12434" s="36">
        <v>4020</v>
      </c>
      <c r="B12434" s="34" t="s">
        <v>9513</v>
      </c>
      <c r="C12434" s="23" t="s">
        <v>19</v>
      </c>
      <c r="D12434" s="48">
        <v>19.38</v>
      </c>
      <c r="E12434" s="47">
        <v>19.38</v>
      </c>
    </row>
    <row r="12435" spans="1:5" ht="22.5" x14ac:dyDescent="0.25">
      <c r="A12435" s="36">
        <v>4018</v>
      </c>
      <c r="B12435" s="34" t="s">
        <v>9514</v>
      </c>
      <c r="C12435" s="23" t="s">
        <v>19</v>
      </c>
      <c r="D12435" s="48">
        <v>23.22</v>
      </c>
      <c r="E12435" s="47">
        <v>23.22</v>
      </c>
    </row>
    <row r="12436" spans="1:5" ht="22.5" x14ac:dyDescent="0.25">
      <c r="A12436" s="36">
        <v>36498</v>
      </c>
      <c r="B12436" s="34" t="s">
        <v>9515</v>
      </c>
      <c r="C12436" s="23" t="s">
        <v>28</v>
      </c>
      <c r="D12436" s="48">
        <v>7516.75</v>
      </c>
      <c r="E12436" s="47">
        <v>7516.75</v>
      </c>
    </row>
    <row r="12437" spans="1:5" x14ac:dyDescent="0.25">
      <c r="A12437" s="36">
        <v>12872</v>
      </c>
      <c r="B12437" s="34" t="s">
        <v>9516</v>
      </c>
      <c r="C12437" s="23" t="s">
        <v>13</v>
      </c>
      <c r="D12437" s="48">
        <v>20.87</v>
      </c>
      <c r="E12437" s="47">
        <v>22.53</v>
      </c>
    </row>
    <row r="12438" spans="1:5" x14ac:dyDescent="0.25">
      <c r="A12438" s="36">
        <v>41075</v>
      </c>
      <c r="B12438" s="34" t="s">
        <v>9517</v>
      </c>
      <c r="C12438" s="23" t="s">
        <v>12</v>
      </c>
      <c r="D12438" s="48">
        <v>3652.11</v>
      </c>
      <c r="E12438" s="47">
        <v>3942.47</v>
      </c>
    </row>
    <row r="12439" spans="1:5" ht="22.5" x14ac:dyDescent="0.25">
      <c r="A12439" s="36">
        <v>44324</v>
      </c>
      <c r="B12439" s="34" t="s">
        <v>9518</v>
      </c>
      <c r="C12439" s="23" t="s">
        <v>87</v>
      </c>
      <c r="D12439" s="48">
        <v>2.65</v>
      </c>
      <c r="E12439" s="47">
        <v>2.65</v>
      </c>
    </row>
    <row r="12440" spans="1:5" ht="22.5" x14ac:dyDescent="0.25">
      <c r="A12440" s="36">
        <v>3315</v>
      </c>
      <c r="B12440" s="34" t="s">
        <v>9519</v>
      </c>
      <c r="C12440" s="23" t="s">
        <v>87</v>
      </c>
      <c r="D12440" s="48">
        <v>0.77</v>
      </c>
      <c r="E12440" s="47">
        <v>0.77</v>
      </c>
    </row>
    <row r="12441" spans="1:5" x14ac:dyDescent="0.25">
      <c r="A12441" s="36">
        <v>36870</v>
      </c>
      <c r="B12441" s="34" t="s">
        <v>9520</v>
      </c>
      <c r="C12441" s="23" t="s">
        <v>87</v>
      </c>
      <c r="D12441" s="48">
        <v>0.59</v>
      </c>
      <c r="E12441" s="47">
        <v>0.59</v>
      </c>
    </row>
    <row r="12442" spans="1:5" ht="33.75" x14ac:dyDescent="0.25">
      <c r="A12442" s="36">
        <v>5092</v>
      </c>
      <c r="B12442" s="34" t="s">
        <v>9521</v>
      </c>
      <c r="C12442" s="23" t="s">
        <v>7871</v>
      </c>
      <c r="D12442" s="48">
        <v>20.170000000000002</v>
      </c>
      <c r="E12442" s="47">
        <v>20.170000000000002</v>
      </c>
    </row>
    <row r="12443" spans="1:5" ht="22.5" x14ac:dyDescent="0.25">
      <c r="A12443" s="36">
        <v>11462</v>
      </c>
      <c r="B12443" s="34" t="s">
        <v>9522</v>
      </c>
      <c r="C12443" s="23" t="s">
        <v>7871</v>
      </c>
      <c r="D12443" s="48">
        <v>20.63</v>
      </c>
      <c r="E12443" s="47">
        <v>20.63</v>
      </c>
    </row>
    <row r="12444" spans="1:5" ht="22.5" x14ac:dyDescent="0.25">
      <c r="A12444" s="36">
        <v>36529</v>
      </c>
      <c r="B12444" s="34" t="s">
        <v>9523</v>
      </c>
      <c r="C12444" s="23" t="s">
        <v>28</v>
      </c>
      <c r="D12444" s="48"/>
      <c r="E12444" s="47"/>
    </row>
    <row r="12445" spans="1:5" ht="22.5" x14ac:dyDescent="0.25">
      <c r="A12445" s="36">
        <v>3318</v>
      </c>
      <c r="B12445" s="34" t="s">
        <v>9524</v>
      </c>
      <c r="C12445" s="23" t="s">
        <v>28</v>
      </c>
      <c r="D12445" s="48"/>
      <c r="E12445" s="47"/>
    </row>
    <row r="12446" spans="1:5" x14ac:dyDescent="0.25">
      <c r="A12446" s="36">
        <v>3324</v>
      </c>
      <c r="B12446" s="34" t="s">
        <v>9525</v>
      </c>
      <c r="C12446" s="23" t="s">
        <v>19</v>
      </c>
      <c r="D12446" s="48">
        <v>16.420000000000002</v>
      </c>
      <c r="E12446" s="47">
        <v>16.420000000000002</v>
      </c>
    </row>
    <row r="12447" spans="1:5" ht="22.5" x14ac:dyDescent="0.25">
      <c r="A12447" s="36">
        <v>3322</v>
      </c>
      <c r="B12447" s="34" t="s">
        <v>9526</v>
      </c>
      <c r="C12447" s="23" t="s">
        <v>19</v>
      </c>
      <c r="D12447" s="48">
        <v>23</v>
      </c>
      <c r="E12447" s="47">
        <v>23</v>
      </c>
    </row>
    <row r="12448" spans="1:5" x14ac:dyDescent="0.25">
      <c r="A12448" s="36">
        <v>5076</v>
      </c>
      <c r="B12448" s="34" t="s">
        <v>9527</v>
      </c>
      <c r="C12448" s="23" t="s">
        <v>87</v>
      </c>
      <c r="D12448" s="48">
        <v>16.399999999999999</v>
      </c>
      <c r="E12448" s="47">
        <v>16.399999999999999</v>
      </c>
    </row>
    <row r="12449" spans="1:5" x14ac:dyDescent="0.25">
      <c r="A12449" s="36">
        <v>5077</v>
      </c>
      <c r="B12449" s="34" t="s">
        <v>9528</v>
      </c>
      <c r="C12449" s="23" t="s">
        <v>87</v>
      </c>
      <c r="D12449" s="48">
        <v>18.12</v>
      </c>
      <c r="E12449" s="47">
        <v>18.12</v>
      </c>
    </row>
    <row r="12450" spans="1:5" x14ac:dyDescent="0.25">
      <c r="A12450" s="36">
        <v>45242</v>
      </c>
      <c r="B12450" s="34" t="s">
        <v>13042</v>
      </c>
      <c r="C12450" s="23" t="s">
        <v>28</v>
      </c>
      <c r="D12450" s="48">
        <v>56.18</v>
      </c>
      <c r="E12450" s="47">
        <v>56.18</v>
      </c>
    </row>
    <row r="12451" spans="1:5" ht="33.75" x14ac:dyDescent="0.25">
      <c r="A12451" s="36">
        <v>11837</v>
      </c>
      <c r="B12451" s="34" t="s">
        <v>9529</v>
      </c>
      <c r="C12451" s="23" t="s">
        <v>28</v>
      </c>
      <c r="D12451" s="48">
        <v>98.17</v>
      </c>
      <c r="E12451" s="47">
        <v>98.17</v>
      </c>
    </row>
    <row r="12452" spans="1:5" ht="22.5" x14ac:dyDescent="0.25">
      <c r="A12452" s="36">
        <v>415</v>
      </c>
      <c r="B12452" s="34" t="s">
        <v>9530</v>
      </c>
      <c r="C12452" s="23" t="s">
        <v>28</v>
      </c>
      <c r="D12452" s="48">
        <v>40.26</v>
      </c>
      <c r="E12452" s="47">
        <v>40.26</v>
      </c>
    </row>
    <row r="12453" spans="1:5" ht="22.5" x14ac:dyDescent="0.25">
      <c r="A12453" s="36">
        <v>38055</v>
      </c>
      <c r="B12453" s="34" t="s">
        <v>9531</v>
      </c>
      <c r="C12453" s="23" t="s">
        <v>28</v>
      </c>
      <c r="D12453" s="48">
        <v>8.91</v>
      </c>
      <c r="E12453" s="47">
        <v>8.91</v>
      </c>
    </row>
    <row r="12454" spans="1:5" ht="22.5" x14ac:dyDescent="0.25">
      <c r="A12454" s="36">
        <v>416</v>
      </c>
      <c r="B12454" s="34" t="s">
        <v>9532</v>
      </c>
      <c r="C12454" s="23" t="s">
        <v>28</v>
      </c>
      <c r="D12454" s="48">
        <v>14.74</v>
      </c>
      <c r="E12454" s="47">
        <v>14.74</v>
      </c>
    </row>
    <row r="12455" spans="1:5" ht="22.5" x14ac:dyDescent="0.25">
      <c r="A12455" s="36">
        <v>425</v>
      </c>
      <c r="B12455" s="34" t="s">
        <v>9533</v>
      </c>
      <c r="C12455" s="23" t="s">
        <v>28</v>
      </c>
      <c r="D12455" s="48">
        <v>9.1300000000000008</v>
      </c>
      <c r="E12455" s="47">
        <v>9.1300000000000008</v>
      </c>
    </row>
    <row r="12456" spans="1:5" ht="22.5" x14ac:dyDescent="0.25">
      <c r="A12456" s="36">
        <v>426</v>
      </c>
      <c r="B12456" s="34" t="s">
        <v>9534</v>
      </c>
      <c r="C12456" s="23" t="s">
        <v>28</v>
      </c>
      <c r="D12456" s="48">
        <v>50.31</v>
      </c>
      <c r="E12456" s="47">
        <v>50.31</v>
      </c>
    </row>
    <row r="12457" spans="1:5" ht="22.5" x14ac:dyDescent="0.25">
      <c r="A12457" s="36">
        <v>38056</v>
      </c>
      <c r="B12457" s="34" t="s">
        <v>9535</v>
      </c>
      <c r="C12457" s="23" t="s">
        <v>28</v>
      </c>
      <c r="D12457" s="48">
        <v>49.13</v>
      </c>
      <c r="E12457" s="47">
        <v>49.13</v>
      </c>
    </row>
    <row r="12458" spans="1:5" ht="22.5" x14ac:dyDescent="0.25">
      <c r="A12458" s="36">
        <v>1564</v>
      </c>
      <c r="B12458" s="34" t="s">
        <v>9536</v>
      </c>
      <c r="C12458" s="23" t="s">
        <v>28</v>
      </c>
      <c r="D12458" s="48">
        <v>18.75</v>
      </c>
      <c r="E12458" s="47">
        <v>18.75</v>
      </c>
    </row>
    <row r="12459" spans="1:5" x14ac:dyDescent="0.25">
      <c r="A12459" s="36">
        <v>11032</v>
      </c>
      <c r="B12459" s="34" t="s">
        <v>9537</v>
      </c>
      <c r="C12459" s="23" t="s">
        <v>28</v>
      </c>
      <c r="D12459" s="48">
        <v>8.74</v>
      </c>
      <c r="E12459" s="47">
        <v>8.74</v>
      </c>
    </row>
    <row r="12460" spans="1:5" ht="22.5" x14ac:dyDescent="0.25">
      <c r="A12460" s="36">
        <v>36786</v>
      </c>
      <c r="B12460" s="34" t="s">
        <v>9538</v>
      </c>
      <c r="C12460" s="23" t="s">
        <v>3539</v>
      </c>
      <c r="D12460" s="48"/>
      <c r="E12460" s="47"/>
    </row>
    <row r="12461" spans="1:5" ht="22.5" x14ac:dyDescent="0.25">
      <c r="A12461" s="36">
        <v>36785</v>
      </c>
      <c r="B12461" s="34" t="s">
        <v>9539</v>
      </c>
      <c r="C12461" s="23" t="s">
        <v>3539</v>
      </c>
      <c r="D12461" s="48"/>
      <c r="E12461" s="47"/>
    </row>
    <row r="12462" spans="1:5" ht="22.5" x14ac:dyDescent="0.25">
      <c r="A12462" s="36">
        <v>36782</v>
      </c>
      <c r="B12462" s="34" t="s">
        <v>9540</v>
      </c>
      <c r="C12462" s="23" t="s">
        <v>3539</v>
      </c>
      <c r="D12462" s="48"/>
      <c r="E12462" s="47"/>
    </row>
    <row r="12463" spans="1:5" ht="22.5" x14ac:dyDescent="0.25">
      <c r="A12463" s="36">
        <v>44481</v>
      </c>
      <c r="B12463" s="34" t="s">
        <v>13093</v>
      </c>
      <c r="C12463" s="23" t="s">
        <v>3539</v>
      </c>
      <c r="D12463" s="48"/>
      <c r="E12463" s="47"/>
    </row>
    <row r="12464" spans="1:5" ht="22.5" x14ac:dyDescent="0.25">
      <c r="A12464" s="36">
        <v>4824</v>
      </c>
      <c r="B12464" s="34" t="s">
        <v>9541</v>
      </c>
      <c r="C12464" s="23" t="s">
        <v>87</v>
      </c>
      <c r="D12464" s="48">
        <v>0.79</v>
      </c>
      <c r="E12464" s="47">
        <v>0.79</v>
      </c>
    </row>
    <row r="12465" spans="1:5" ht="33.75" x14ac:dyDescent="0.25">
      <c r="A12465" s="36">
        <v>11795</v>
      </c>
      <c r="B12465" s="34" t="s">
        <v>9542</v>
      </c>
      <c r="C12465" s="23" t="s">
        <v>19</v>
      </c>
      <c r="D12465" s="48">
        <v>792.45</v>
      </c>
      <c r="E12465" s="47">
        <v>792.45</v>
      </c>
    </row>
    <row r="12466" spans="1:5" x14ac:dyDescent="0.25">
      <c r="A12466" s="36">
        <v>134</v>
      </c>
      <c r="B12466" s="34" t="s">
        <v>9543</v>
      </c>
      <c r="C12466" s="23" t="s">
        <v>87</v>
      </c>
      <c r="D12466" s="48">
        <v>1.86</v>
      </c>
      <c r="E12466" s="47">
        <v>1.86</v>
      </c>
    </row>
    <row r="12467" spans="1:5" ht="33.75" x14ac:dyDescent="0.25">
      <c r="A12467" s="36">
        <v>4229</v>
      </c>
      <c r="B12467" s="34" t="s">
        <v>9544</v>
      </c>
      <c r="C12467" s="23" t="s">
        <v>87</v>
      </c>
      <c r="D12467" s="48">
        <v>45.51</v>
      </c>
      <c r="E12467" s="47">
        <v>45.51</v>
      </c>
    </row>
    <row r="12468" spans="1:5" ht="22.5" x14ac:dyDescent="0.25">
      <c r="A12468" s="36">
        <v>11731</v>
      </c>
      <c r="B12468" s="34" t="s">
        <v>9545</v>
      </c>
      <c r="C12468" s="23" t="s">
        <v>28</v>
      </c>
      <c r="D12468" s="48">
        <v>10.25</v>
      </c>
      <c r="E12468" s="47">
        <v>10.25</v>
      </c>
    </row>
    <row r="12469" spans="1:5" ht="22.5" x14ac:dyDescent="0.25">
      <c r="A12469" s="36">
        <v>11732</v>
      </c>
      <c r="B12469" s="34" t="s">
        <v>9546</v>
      </c>
      <c r="C12469" s="23" t="s">
        <v>28</v>
      </c>
      <c r="D12469" s="48">
        <v>26.87</v>
      </c>
      <c r="E12469" s="47">
        <v>26.87</v>
      </c>
    </row>
    <row r="12470" spans="1:5" ht="22.5" x14ac:dyDescent="0.25">
      <c r="A12470" s="36">
        <v>11244</v>
      </c>
      <c r="B12470" s="34" t="s">
        <v>9547</v>
      </c>
      <c r="C12470" s="23" t="s">
        <v>28</v>
      </c>
      <c r="D12470" s="48"/>
      <c r="E12470" s="47"/>
    </row>
    <row r="12471" spans="1:5" ht="22.5" x14ac:dyDescent="0.25">
      <c r="A12471" s="36">
        <v>11235</v>
      </c>
      <c r="B12471" s="34" t="s">
        <v>9548</v>
      </c>
      <c r="C12471" s="23" t="s">
        <v>28</v>
      </c>
      <c r="D12471" s="48"/>
      <c r="E12471" s="47"/>
    </row>
    <row r="12472" spans="1:5" ht="22.5" x14ac:dyDescent="0.25">
      <c r="A12472" s="36">
        <v>11236</v>
      </c>
      <c r="B12472" s="34" t="s">
        <v>9549</v>
      </c>
      <c r="C12472" s="23" t="s">
        <v>28</v>
      </c>
      <c r="D12472" s="48"/>
      <c r="E12472" s="47"/>
    </row>
    <row r="12473" spans="1:5" ht="33.75" x14ac:dyDescent="0.25">
      <c r="A12473" s="36">
        <v>11245</v>
      </c>
      <c r="B12473" s="34" t="s">
        <v>9550</v>
      </c>
      <c r="C12473" s="23" t="s">
        <v>28</v>
      </c>
      <c r="D12473" s="48"/>
      <c r="E12473" s="47"/>
    </row>
    <row r="12474" spans="1:5" ht="22.5" x14ac:dyDescent="0.25">
      <c r="A12474" s="36">
        <v>36494</v>
      </c>
      <c r="B12474" s="34" t="s">
        <v>9551</v>
      </c>
      <c r="C12474" s="23" t="s">
        <v>28</v>
      </c>
      <c r="D12474" s="48"/>
      <c r="E12474" s="47"/>
    </row>
    <row r="12475" spans="1:5" ht="22.5" x14ac:dyDescent="0.25">
      <c r="A12475" s="36">
        <v>36493</v>
      </c>
      <c r="B12475" s="34" t="s">
        <v>9552</v>
      </c>
      <c r="C12475" s="23" t="s">
        <v>28</v>
      </c>
      <c r="D12475" s="48"/>
      <c r="E12475" s="47"/>
    </row>
    <row r="12476" spans="1:5" ht="33.75" x14ac:dyDescent="0.25">
      <c r="A12476" s="36">
        <v>13333</v>
      </c>
      <c r="B12476" s="34" t="s">
        <v>9553</v>
      </c>
      <c r="C12476" s="23" t="s">
        <v>28</v>
      </c>
      <c r="D12476" s="48">
        <v>208156.04</v>
      </c>
      <c r="E12476" s="47">
        <v>208156.04</v>
      </c>
    </row>
    <row r="12477" spans="1:5" ht="33.75" x14ac:dyDescent="0.25">
      <c r="A12477" s="36">
        <v>39588</v>
      </c>
      <c r="B12477" s="34" t="s">
        <v>9554</v>
      </c>
      <c r="C12477" s="23" t="s">
        <v>28</v>
      </c>
      <c r="D12477" s="48">
        <v>222326.29</v>
      </c>
      <c r="E12477" s="47">
        <v>222326.29</v>
      </c>
    </row>
    <row r="12478" spans="1:5" ht="33.75" x14ac:dyDescent="0.25">
      <c r="A12478" s="36">
        <v>14254</v>
      </c>
      <c r="B12478" s="34" t="s">
        <v>9555</v>
      </c>
      <c r="C12478" s="23" t="s">
        <v>28</v>
      </c>
      <c r="D12478" s="48">
        <v>109142</v>
      </c>
      <c r="E12478" s="47">
        <v>109142</v>
      </c>
    </row>
    <row r="12479" spans="1:5" x14ac:dyDescent="0.25">
      <c r="A12479" s="36">
        <v>25019</v>
      </c>
      <c r="B12479" s="34" t="s">
        <v>9556</v>
      </c>
      <c r="C12479" s="23" t="s">
        <v>28</v>
      </c>
      <c r="D12479" s="48">
        <v>156228.04999999999</v>
      </c>
      <c r="E12479" s="47">
        <v>156228.04999999999</v>
      </c>
    </row>
    <row r="12480" spans="1:5" x14ac:dyDescent="0.25">
      <c r="A12480" s="36">
        <v>36501</v>
      </c>
      <c r="B12480" s="34" t="s">
        <v>9557</v>
      </c>
      <c r="C12480" s="23" t="s">
        <v>28</v>
      </c>
      <c r="D12480" s="48">
        <v>139096.79999999999</v>
      </c>
      <c r="E12480" s="47">
        <v>139096.79999999999</v>
      </c>
    </row>
    <row r="12481" spans="1:5" x14ac:dyDescent="0.25">
      <c r="A12481" s="36">
        <v>36500</v>
      </c>
      <c r="B12481" s="34" t="s">
        <v>9558</v>
      </c>
      <c r="C12481" s="23" t="s">
        <v>28</v>
      </c>
      <c r="D12481" s="48">
        <v>98295.91</v>
      </c>
      <c r="E12481" s="47">
        <v>98295.91</v>
      </c>
    </row>
    <row r="12482" spans="1:5" ht="33.75" x14ac:dyDescent="0.25">
      <c r="A12482" s="36">
        <v>20017</v>
      </c>
      <c r="B12482" s="34" t="s">
        <v>9559</v>
      </c>
      <c r="C12482" s="23" t="s">
        <v>25</v>
      </c>
      <c r="D12482" s="48">
        <v>6.65</v>
      </c>
      <c r="E12482" s="47">
        <v>6.65</v>
      </c>
    </row>
    <row r="12483" spans="1:5" ht="33.75" x14ac:dyDescent="0.25">
      <c r="A12483" s="36">
        <v>20007</v>
      </c>
      <c r="B12483" s="34" t="s">
        <v>9560</v>
      </c>
      <c r="C12483" s="23" t="s">
        <v>25</v>
      </c>
      <c r="D12483" s="48">
        <v>3.97</v>
      </c>
      <c r="E12483" s="47">
        <v>3.97</v>
      </c>
    </row>
    <row r="12484" spans="1:5" ht="22.5" x14ac:dyDescent="0.25">
      <c r="A12484" s="36">
        <v>39831</v>
      </c>
      <c r="B12484" s="34" t="s">
        <v>9561</v>
      </c>
      <c r="C12484" s="23" t="s">
        <v>7906</v>
      </c>
      <c r="D12484" s="48"/>
      <c r="E12484" s="47"/>
    </row>
    <row r="12485" spans="1:5" ht="33.75" x14ac:dyDescent="0.25">
      <c r="A12485" s="36">
        <v>36888</v>
      </c>
      <c r="B12485" s="34" t="s">
        <v>9562</v>
      </c>
      <c r="C12485" s="23" t="s">
        <v>25</v>
      </c>
      <c r="D12485" s="48">
        <v>27.79</v>
      </c>
      <c r="E12485" s="47">
        <v>27.79</v>
      </c>
    </row>
    <row r="12486" spans="1:5" ht="33.75" x14ac:dyDescent="0.25">
      <c r="A12486" s="36">
        <v>39836</v>
      </c>
      <c r="B12486" s="34" t="s">
        <v>9563</v>
      </c>
      <c r="C12486" s="23" t="s">
        <v>7906</v>
      </c>
      <c r="D12486" s="48"/>
      <c r="E12486" s="47"/>
    </row>
    <row r="12487" spans="1:5" ht="22.5" x14ac:dyDescent="0.25">
      <c r="A12487" s="36">
        <v>39830</v>
      </c>
      <c r="B12487" s="34" t="s">
        <v>9564</v>
      </c>
      <c r="C12487" s="23" t="s">
        <v>7906</v>
      </c>
      <c r="D12487" s="48"/>
      <c r="E12487" s="47"/>
    </row>
    <row r="12488" spans="1:5" ht="22.5" x14ac:dyDescent="0.25">
      <c r="A12488" s="36">
        <v>36487</v>
      </c>
      <c r="B12488" s="34" t="s">
        <v>9565</v>
      </c>
      <c r="C12488" s="23" t="s">
        <v>28</v>
      </c>
      <c r="D12488" s="48">
        <v>5953.01</v>
      </c>
      <c r="E12488" s="47">
        <v>5953.01</v>
      </c>
    </row>
    <row r="12489" spans="1:5" ht="22.5" x14ac:dyDescent="0.25">
      <c r="A12489" s="36">
        <v>44475</v>
      </c>
      <c r="B12489" s="34" t="s">
        <v>13094</v>
      </c>
      <c r="C12489" s="23" t="s">
        <v>28</v>
      </c>
      <c r="D12489" s="48"/>
      <c r="E12489" s="47"/>
    </row>
    <row r="12490" spans="1:5" ht="22.5" x14ac:dyDescent="0.25">
      <c r="A12490" s="36">
        <v>44474</v>
      </c>
      <c r="B12490" s="34" t="s">
        <v>13095</v>
      </c>
      <c r="C12490" s="23" t="s">
        <v>28</v>
      </c>
      <c r="D12490" s="48"/>
      <c r="E12490" s="47"/>
    </row>
    <row r="12491" spans="1:5" ht="56.25" x14ac:dyDescent="0.25">
      <c r="A12491" s="36">
        <v>37775</v>
      </c>
      <c r="B12491" s="34" t="s">
        <v>9566</v>
      </c>
      <c r="C12491" s="23" t="s">
        <v>28</v>
      </c>
      <c r="D12491" s="48"/>
      <c r="E12491" s="47"/>
    </row>
    <row r="12492" spans="1:5" ht="45" x14ac:dyDescent="0.25">
      <c r="A12492" s="36">
        <v>10712</v>
      </c>
      <c r="B12492" s="34" t="s">
        <v>9567</v>
      </c>
      <c r="C12492" s="23" t="s">
        <v>28</v>
      </c>
      <c r="D12492" s="48"/>
      <c r="E12492" s="47"/>
    </row>
    <row r="12493" spans="1:5" ht="45" x14ac:dyDescent="0.25">
      <c r="A12493" s="36">
        <v>3363</v>
      </c>
      <c r="B12493" s="34" t="s">
        <v>9568</v>
      </c>
      <c r="C12493" s="23" t="s">
        <v>28</v>
      </c>
      <c r="D12493" s="48"/>
      <c r="E12493" s="47"/>
    </row>
    <row r="12494" spans="1:5" ht="56.25" x14ac:dyDescent="0.25">
      <c r="A12494" s="36">
        <v>3365</v>
      </c>
      <c r="B12494" s="34" t="s">
        <v>9569</v>
      </c>
      <c r="C12494" s="23" t="s">
        <v>28</v>
      </c>
      <c r="D12494" s="48"/>
      <c r="E12494" s="47"/>
    </row>
    <row r="12495" spans="1:5" ht="22.5" x14ac:dyDescent="0.25">
      <c r="A12495" s="36">
        <v>7569</v>
      </c>
      <c r="B12495" s="34" t="s">
        <v>9570</v>
      </c>
      <c r="C12495" s="23" t="s">
        <v>28</v>
      </c>
      <c r="D12495" s="48"/>
      <c r="E12495" s="47"/>
    </row>
    <row r="12496" spans="1:5" ht="33.75" x14ac:dyDescent="0.25">
      <c r="A12496" s="36">
        <v>3378</v>
      </c>
      <c r="B12496" s="34" t="s">
        <v>9571</v>
      </c>
      <c r="C12496" s="23" t="s">
        <v>28</v>
      </c>
      <c r="D12496" s="48">
        <v>142.49</v>
      </c>
      <c r="E12496" s="47">
        <v>142.49</v>
      </c>
    </row>
    <row r="12497" spans="1:5" ht="33.75" x14ac:dyDescent="0.25">
      <c r="A12497" s="36">
        <v>3380</v>
      </c>
      <c r="B12497" s="34" t="s">
        <v>9572</v>
      </c>
      <c r="C12497" s="23" t="s">
        <v>28</v>
      </c>
      <c r="D12497" s="48">
        <v>99.75</v>
      </c>
      <c r="E12497" s="47">
        <v>99.75</v>
      </c>
    </row>
    <row r="12498" spans="1:5" ht="33.75" x14ac:dyDescent="0.25">
      <c r="A12498" s="36">
        <v>3379</v>
      </c>
      <c r="B12498" s="34" t="s">
        <v>9573</v>
      </c>
      <c r="C12498" s="23" t="s">
        <v>28</v>
      </c>
      <c r="D12498" s="48">
        <v>96.31</v>
      </c>
      <c r="E12498" s="47">
        <v>96.31</v>
      </c>
    </row>
    <row r="12499" spans="1:5" ht="22.5" x14ac:dyDescent="0.25">
      <c r="A12499" s="36">
        <v>11991</v>
      </c>
      <c r="B12499" s="34" t="s">
        <v>9574</v>
      </c>
      <c r="C12499" s="23" t="s">
        <v>28</v>
      </c>
      <c r="D12499" s="48">
        <v>111.82</v>
      </c>
      <c r="E12499" s="47">
        <v>111.82</v>
      </c>
    </row>
    <row r="12500" spans="1:5" ht="22.5" x14ac:dyDescent="0.25">
      <c r="A12500" s="36">
        <v>44305</v>
      </c>
      <c r="B12500" s="34" t="s">
        <v>9575</v>
      </c>
      <c r="C12500" s="23" t="s">
        <v>28</v>
      </c>
      <c r="D12500" s="48"/>
      <c r="E12500" s="47"/>
    </row>
    <row r="12501" spans="1:5" ht="33.75" x14ac:dyDescent="0.25">
      <c r="A12501" s="36">
        <v>34349</v>
      </c>
      <c r="B12501" s="34" t="s">
        <v>9576</v>
      </c>
      <c r="C12501" s="23" t="s">
        <v>28</v>
      </c>
      <c r="D12501" s="48">
        <v>21.31</v>
      </c>
      <c r="E12501" s="47">
        <v>21.31</v>
      </c>
    </row>
    <row r="12502" spans="1:5" ht="33.75" x14ac:dyDescent="0.25">
      <c r="A12502" s="36">
        <v>11029</v>
      </c>
      <c r="B12502" s="34" t="s">
        <v>9577</v>
      </c>
      <c r="C12502" s="23" t="s">
        <v>8769</v>
      </c>
      <c r="D12502" s="48">
        <v>1.34</v>
      </c>
      <c r="E12502" s="47">
        <v>1.34</v>
      </c>
    </row>
    <row r="12503" spans="1:5" ht="33.75" x14ac:dyDescent="0.25">
      <c r="A12503" s="36">
        <v>4316</v>
      </c>
      <c r="B12503" s="34" t="s">
        <v>9578</v>
      </c>
      <c r="C12503" s="23" t="s">
        <v>28</v>
      </c>
      <c r="D12503" s="48">
        <v>1.35</v>
      </c>
      <c r="E12503" s="47">
        <v>1.35</v>
      </c>
    </row>
    <row r="12504" spans="1:5" ht="33.75" x14ac:dyDescent="0.25">
      <c r="A12504" s="36">
        <v>4313</v>
      </c>
      <c r="B12504" s="34" t="s">
        <v>9579</v>
      </c>
      <c r="C12504" s="23" t="s">
        <v>8769</v>
      </c>
      <c r="D12504" s="48">
        <v>1.94</v>
      </c>
      <c r="E12504" s="47">
        <v>1.94</v>
      </c>
    </row>
    <row r="12505" spans="1:5" ht="33.75" x14ac:dyDescent="0.25">
      <c r="A12505" s="36">
        <v>4317</v>
      </c>
      <c r="B12505" s="34" t="s">
        <v>9580</v>
      </c>
      <c r="C12505" s="23" t="s">
        <v>28</v>
      </c>
      <c r="D12505" s="48">
        <v>2.21</v>
      </c>
      <c r="E12505" s="47">
        <v>2.21</v>
      </c>
    </row>
    <row r="12506" spans="1:5" ht="33.75" x14ac:dyDescent="0.25">
      <c r="A12506" s="36">
        <v>4314</v>
      </c>
      <c r="B12506" s="34" t="s">
        <v>9581</v>
      </c>
      <c r="C12506" s="23" t="s">
        <v>8769</v>
      </c>
      <c r="D12506" s="48">
        <v>2.59</v>
      </c>
      <c r="E12506" s="47">
        <v>2.59</v>
      </c>
    </row>
    <row r="12507" spans="1:5" ht="33.75" x14ac:dyDescent="0.25">
      <c r="A12507" s="36">
        <v>10921</v>
      </c>
      <c r="B12507" s="34" t="s">
        <v>9582</v>
      </c>
      <c r="C12507" s="23" t="s">
        <v>28</v>
      </c>
      <c r="D12507" s="48"/>
      <c r="E12507" s="47"/>
    </row>
    <row r="12508" spans="1:5" ht="33.75" x14ac:dyDescent="0.25">
      <c r="A12508" s="36">
        <v>10922</v>
      </c>
      <c r="B12508" s="34" t="s">
        <v>9583</v>
      </c>
      <c r="C12508" s="23" t="s">
        <v>28</v>
      </c>
      <c r="D12508" s="48"/>
      <c r="E12508" s="47"/>
    </row>
    <row r="12509" spans="1:5" ht="22.5" x14ac:dyDescent="0.25">
      <c r="A12509" s="36">
        <v>10923</v>
      </c>
      <c r="B12509" s="34" t="s">
        <v>9584</v>
      </c>
      <c r="C12509" s="23" t="s">
        <v>28</v>
      </c>
      <c r="D12509" s="48"/>
      <c r="E12509" s="47"/>
    </row>
    <row r="12510" spans="1:5" ht="22.5" x14ac:dyDescent="0.25">
      <c r="A12510" s="36">
        <v>10924</v>
      </c>
      <c r="B12510" s="34" t="s">
        <v>9585</v>
      </c>
      <c r="C12510" s="23" t="s">
        <v>28</v>
      </c>
      <c r="D12510" s="48"/>
      <c r="E12510" s="47"/>
    </row>
    <row r="12511" spans="1:5" ht="33.75" x14ac:dyDescent="0.25">
      <c r="A12511" s="36">
        <v>12772</v>
      </c>
      <c r="B12511" s="34" t="s">
        <v>9586</v>
      </c>
      <c r="C12511" s="23" t="s">
        <v>28</v>
      </c>
      <c r="D12511" s="48"/>
      <c r="E12511" s="47"/>
    </row>
    <row r="12512" spans="1:5" ht="33.75" x14ac:dyDescent="0.25">
      <c r="A12512" s="36">
        <v>12770</v>
      </c>
      <c r="B12512" s="34" t="s">
        <v>9587</v>
      </c>
      <c r="C12512" s="23" t="s">
        <v>28</v>
      </c>
      <c r="D12512" s="48"/>
      <c r="E12512" s="47"/>
    </row>
    <row r="12513" spans="1:5" ht="33.75" x14ac:dyDescent="0.25">
      <c r="A12513" s="36">
        <v>12775</v>
      </c>
      <c r="B12513" s="34" t="s">
        <v>9588</v>
      </c>
      <c r="C12513" s="23" t="s">
        <v>28</v>
      </c>
      <c r="D12513" s="48"/>
      <c r="E12513" s="47"/>
    </row>
    <row r="12514" spans="1:5" ht="33.75" x14ac:dyDescent="0.25">
      <c r="A12514" s="36">
        <v>12768</v>
      </c>
      <c r="B12514" s="34" t="s">
        <v>9589</v>
      </c>
      <c r="C12514" s="23" t="s">
        <v>28</v>
      </c>
      <c r="D12514" s="48"/>
      <c r="E12514" s="47"/>
    </row>
    <row r="12515" spans="1:5" ht="33.75" x14ac:dyDescent="0.25">
      <c r="A12515" s="36">
        <v>12769</v>
      </c>
      <c r="B12515" s="34" t="s">
        <v>9590</v>
      </c>
      <c r="C12515" s="23" t="s">
        <v>28</v>
      </c>
      <c r="D12515" s="48"/>
      <c r="E12515" s="47"/>
    </row>
    <row r="12516" spans="1:5" ht="33.75" x14ac:dyDescent="0.25">
      <c r="A12516" s="36">
        <v>12773</v>
      </c>
      <c r="B12516" s="34" t="s">
        <v>9591</v>
      </c>
      <c r="C12516" s="23" t="s">
        <v>28</v>
      </c>
      <c r="D12516" s="48"/>
      <c r="E12516" s="47"/>
    </row>
    <row r="12517" spans="1:5" ht="33.75" x14ac:dyDescent="0.25">
      <c r="A12517" s="36">
        <v>12774</v>
      </c>
      <c r="B12517" s="34" t="s">
        <v>9592</v>
      </c>
      <c r="C12517" s="23" t="s">
        <v>28</v>
      </c>
      <c r="D12517" s="48"/>
      <c r="E12517" s="47"/>
    </row>
    <row r="12518" spans="1:5" ht="33.75" x14ac:dyDescent="0.25">
      <c r="A12518" s="36">
        <v>12776</v>
      </c>
      <c r="B12518" s="34" t="s">
        <v>9593</v>
      </c>
      <c r="C12518" s="23" t="s">
        <v>28</v>
      </c>
      <c r="D12518" s="48"/>
      <c r="E12518" s="47"/>
    </row>
    <row r="12519" spans="1:5" ht="33.75" x14ac:dyDescent="0.25">
      <c r="A12519" s="36">
        <v>12777</v>
      </c>
      <c r="B12519" s="34" t="s">
        <v>9594</v>
      </c>
      <c r="C12519" s="23" t="s">
        <v>28</v>
      </c>
      <c r="D12519" s="48"/>
      <c r="E12519" s="47"/>
    </row>
    <row r="12520" spans="1:5" x14ac:dyDescent="0.25">
      <c r="A12520" s="36">
        <v>12873</v>
      </c>
      <c r="B12520" s="34" t="s">
        <v>9595</v>
      </c>
      <c r="C12520" s="23" t="s">
        <v>13</v>
      </c>
      <c r="D12520" s="48">
        <v>20.87</v>
      </c>
      <c r="E12520" s="47">
        <v>22.53</v>
      </c>
    </row>
    <row r="12521" spans="1:5" x14ac:dyDescent="0.25">
      <c r="A12521" s="36">
        <v>41076</v>
      </c>
      <c r="B12521" s="34" t="s">
        <v>9596</v>
      </c>
      <c r="C12521" s="23" t="s">
        <v>12</v>
      </c>
      <c r="D12521" s="48">
        <v>3652.11</v>
      </c>
      <c r="E12521" s="47">
        <v>3942.47</v>
      </c>
    </row>
    <row r="12522" spans="1:5" ht="22.5" x14ac:dyDescent="0.25">
      <c r="A12522" s="36">
        <v>140</v>
      </c>
      <c r="B12522" s="34" t="s">
        <v>9597</v>
      </c>
      <c r="C12522" s="23" t="s">
        <v>87</v>
      </c>
      <c r="D12522" s="48">
        <v>20.77</v>
      </c>
      <c r="E12522" s="47">
        <v>20.77</v>
      </c>
    </row>
    <row r="12523" spans="1:5" ht="22.5" x14ac:dyDescent="0.25">
      <c r="A12523" s="36">
        <v>151</v>
      </c>
      <c r="B12523" s="34" t="s">
        <v>9598</v>
      </c>
      <c r="C12523" s="23" t="s">
        <v>88</v>
      </c>
      <c r="D12523" s="48">
        <v>30.65</v>
      </c>
      <c r="E12523" s="47">
        <v>30.65</v>
      </c>
    </row>
    <row r="12524" spans="1:5" x14ac:dyDescent="0.25">
      <c r="A12524" s="36">
        <v>7340</v>
      </c>
      <c r="B12524" s="34" t="s">
        <v>9599</v>
      </c>
      <c r="C12524" s="23" t="s">
        <v>88</v>
      </c>
      <c r="D12524" s="48">
        <v>32.29</v>
      </c>
      <c r="E12524" s="47">
        <v>32.29</v>
      </c>
    </row>
    <row r="12525" spans="1:5" x14ac:dyDescent="0.25">
      <c r="A12525" s="36">
        <v>40929</v>
      </c>
      <c r="B12525" s="34" t="s">
        <v>9600</v>
      </c>
      <c r="C12525" s="23" t="s">
        <v>12</v>
      </c>
      <c r="D12525" s="48">
        <v>3135.45</v>
      </c>
      <c r="E12525" s="47">
        <v>3384.74</v>
      </c>
    </row>
    <row r="12526" spans="1:5" x14ac:dyDescent="0.25">
      <c r="A12526" s="36">
        <v>2701</v>
      </c>
      <c r="B12526" s="34" t="s">
        <v>9601</v>
      </c>
      <c r="C12526" s="23" t="s">
        <v>13</v>
      </c>
      <c r="D12526" s="48">
        <v>17.91</v>
      </c>
      <c r="E12526" s="47">
        <v>19.329999999999998</v>
      </c>
    </row>
    <row r="12527" spans="1:5" ht="22.5" x14ac:dyDescent="0.25">
      <c r="A12527" s="36">
        <v>38064</v>
      </c>
      <c r="B12527" s="34" t="s">
        <v>9602</v>
      </c>
      <c r="C12527" s="23" t="s">
        <v>28</v>
      </c>
      <c r="D12527" s="48">
        <v>16.68</v>
      </c>
      <c r="E12527" s="47">
        <v>16.68</v>
      </c>
    </row>
    <row r="12528" spans="1:5" x14ac:dyDescent="0.25">
      <c r="A12528" s="36">
        <v>38114</v>
      </c>
      <c r="B12528" s="34" t="s">
        <v>9603</v>
      </c>
      <c r="C12528" s="23" t="s">
        <v>28</v>
      </c>
      <c r="D12528" s="48">
        <v>14.92</v>
      </c>
      <c r="E12528" s="47">
        <v>14.92</v>
      </c>
    </row>
    <row r="12529" spans="1:5" x14ac:dyDescent="0.25">
      <c r="A12529" s="36">
        <v>38115</v>
      </c>
      <c r="B12529" s="34" t="s">
        <v>9604</v>
      </c>
      <c r="C12529" s="23" t="s">
        <v>28</v>
      </c>
      <c r="D12529" s="48">
        <v>15.93</v>
      </c>
      <c r="E12529" s="47">
        <v>15.93</v>
      </c>
    </row>
    <row r="12530" spans="1:5" ht="22.5" x14ac:dyDescent="0.25">
      <c r="A12530" s="36">
        <v>38065</v>
      </c>
      <c r="B12530" s="34" t="s">
        <v>9605</v>
      </c>
      <c r="C12530" s="23" t="s">
        <v>28</v>
      </c>
      <c r="D12530" s="48">
        <v>23.66</v>
      </c>
      <c r="E12530" s="47">
        <v>23.66</v>
      </c>
    </row>
    <row r="12531" spans="1:5" ht="22.5" x14ac:dyDescent="0.25">
      <c r="A12531" s="36">
        <v>38078</v>
      </c>
      <c r="B12531" s="34" t="s">
        <v>9606</v>
      </c>
      <c r="C12531" s="23" t="s">
        <v>28</v>
      </c>
      <c r="D12531" s="48">
        <v>13.81</v>
      </c>
      <c r="E12531" s="47">
        <v>13.81</v>
      </c>
    </row>
    <row r="12532" spans="1:5" x14ac:dyDescent="0.25">
      <c r="A12532" s="36">
        <v>38113</v>
      </c>
      <c r="B12532" s="34" t="s">
        <v>9607</v>
      </c>
      <c r="C12532" s="23" t="s">
        <v>28</v>
      </c>
      <c r="D12532" s="48">
        <v>7.5</v>
      </c>
      <c r="E12532" s="47">
        <v>7.5</v>
      </c>
    </row>
    <row r="12533" spans="1:5" ht="22.5" x14ac:dyDescent="0.25">
      <c r="A12533" s="36">
        <v>38063</v>
      </c>
      <c r="B12533" s="34" t="s">
        <v>9608</v>
      </c>
      <c r="C12533" s="23" t="s">
        <v>28</v>
      </c>
      <c r="D12533" s="48">
        <v>8.0399999999999991</v>
      </c>
      <c r="E12533" s="47">
        <v>8.0399999999999991</v>
      </c>
    </row>
    <row r="12534" spans="1:5" ht="33.75" x14ac:dyDescent="0.25">
      <c r="A12534" s="36">
        <v>38073</v>
      </c>
      <c r="B12534" s="34" t="s">
        <v>9609</v>
      </c>
      <c r="C12534" s="23" t="s">
        <v>28</v>
      </c>
      <c r="D12534" s="48">
        <v>19.52</v>
      </c>
      <c r="E12534" s="47">
        <v>19.52</v>
      </c>
    </row>
    <row r="12535" spans="1:5" ht="33.75" x14ac:dyDescent="0.25">
      <c r="A12535" s="36">
        <v>38080</v>
      </c>
      <c r="B12535" s="34" t="s">
        <v>9610</v>
      </c>
      <c r="C12535" s="23" t="s">
        <v>28</v>
      </c>
      <c r="D12535" s="48">
        <v>23.98</v>
      </c>
      <c r="E12535" s="47">
        <v>23.98</v>
      </c>
    </row>
    <row r="12536" spans="1:5" ht="33.75" x14ac:dyDescent="0.25">
      <c r="A12536" s="36">
        <v>38069</v>
      </c>
      <c r="B12536" s="34" t="s">
        <v>9611</v>
      </c>
      <c r="C12536" s="23" t="s">
        <v>28</v>
      </c>
      <c r="D12536" s="48">
        <v>13.11</v>
      </c>
      <c r="E12536" s="47">
        <v>13.11</v>
      </c>
    </row>
    <row r="12537" spans="1:5" ht="22.5" x14ac:dyDescent="0.25">
      <c r="A12537" s="36">
        <v>38077</v>
      </c>
      <c r="B12537" s="34" t="s">
        <v>9612</v>
      </c>
      <c r="C12537" s="23" t="s">
        <v>28</v>
      </c>
      <c r="D12537" s="48">
        <v>12.81</v>
      </c>
      <c r="E12537" s="47">
        <v>12.81</v>
      </c>
    </row>
    <row r="12538" spans="1:5" x14ac:dyDescent="0.25">
      <c r="A12538" s="36">
        <v>38112</v>
      </c>
      <c r="B12538" s="34" t="s">
        <v>9613</v>
      </c>
      <c r="C12538" s="23" t="s">
        <v>28</v>
      </c>
      <c r="D12538" s="48">
        <v>5.76</v>
      </c>
      <c r="E12538" s="47">
        <v>5.76</v>
      </c>
    </row>
    <row r="12539" spans="1:5" ht="22.5" x14ac:dyDescent="0.25">
      <c r="A12539" s="36">
        <v>38062</v>
      </c>
      <c r="B12539" s="34" t="s">
        <v>9614</v>
      </c>
      <c r="C12539" s="23" t="s">
        <v>28</v>
      </c>
      <c r="D12539" s="48">
        <v>5.91</v>
      </c>
      <c r="E12539" s="47">
        <v>5.91</v>
      </c>
    </row>
    <row r="12540" spans="1:5" ht="22.5" x14ac:dyDescent="0.25">
      <c r="A12540" s="36">
        <v>12129</v>
      </c>
      <c r="B12540" s="34" t="s">
        <v>9615</v>
      </c>
      <c r="C12540" s="23" t="s">
        <v>28</v>
      </c>
      <c r="D12540" s="48">
        <v>10.44</v>
      </c>
      <c r="E12540" s="47">
        <v>10.44</v>
      </c>
    </row>
    <row r="12541" spans="1:5" ht="22.5" x14ac:dyDescent="0.25">
      <c r="A12541" s="36">
        <v>12128</v>
      </c>
      <c r="B12541" s="34" t="s">
        <v>9616</v>
      </c>
      <c r="C12541" s="23" t="s">
        <v>28</v>
      </c>
      <c r="D12541" s="48">
        <v>7.9</v>
      </c>
      <c r="E12541" s="47">
        <v>7.9</v>
      </c>
    </row>
    <row r="12542" spans="1:5" ht="33.75" x14ac:dyDescent="0.25">
      <c r="A12542" s="36">
        <v>38081</v>
      </c>
      <c r="B12542" s="34" t="s">
        <v>9617</v>
      </c>
      <c r="C12542" s="23" t="s">
        <v>28</v>
      </c>
      <c r="D12542" s="48">
        <v>20.34</v>
      </c>
      <c r="E12542" s="47">
        <v>20.34</v>
      </c>
    </row>
    <row r="12543" spans="1:5" ht="22.5" x14ac:dyDescent="0.25">
      <c r="A12543" s="36">
        <v>38070</v>
      </c>
      <c r="B12543" s="34" t="s">
        <v>9618</v>
      </c>
      <c r="C12543" s="23" t="s">
        <v>28</v>
      </c>
      <c r="D12543" s="48">
        <v>14.01</v>
      </c>
      <c r="E12543" s="47">
        <v>14.01</v>
      </c>
    </row>
    <row r="12544" spans="1:5" ht="22.5" x14ac:dyDescent="0.25">
      <c r="A12544" s="36">
        <v>38074</v>
      </c>
      <c r="B12544" s="34" t="s">
        <v>9619</v>
      </c>
      <c r="C12544" s="23" t="s">
        <v>28</v>
      </c>
      <c r="D12544" s="48">
        <v>21.31</v>
      </c>
      <c r="E12544" s="47">
        <v>21.31</v>
      </c>
    </row>
    <row r="12545" spans="1:5" ht="33.75" x14ac:dyDescent="0.25">
      <c r="A12545" s="36">
        <v>38072</v>
      </c>
      <c r="B12545" s="34" t="s">
        <v>9620</v>
      </c>
      <c r="C12545" s="23" t="s">
        <v>28</v>
      </c>
      <c r="D12545" s="48">
        <v>17.579999999999998</v>
      </c>
      <c r="E12545" s="47">
        <v>17.579999999999998</v>
      </c>
    </row>
    <row r="12546" spans="1:5" ht="33.75" x14ac:dyDescent="0.25">
      <c r="A12546" s="36">
        <v>38079</v>
      </c>
      <c r="B12546" s="34" t="s">
        <v>9621</v>
      </c>
      <c r="C12546" s="23" t="s">
        <v>28</v>
      </c>
      <c r="D12546" s="48">
        <v>18.29</v>
      </c>
      <c r="E12546" s="47">
        <v>18.29</v>
      </c>
    </row>
    <row r="12547" spans="1:5" ht="22.5" x14ac:dyDescent="0.25">
      <c r="A12547" s="36">
        <v>38068</v>
      </c>
      <c r="B12547" s="34" t="s">
        <v>9622</v>
      </c>
      <c r="C12547" s="23" t="s">
        <v>28</v>
      </c>
      <c r="D12547" s="48">
        <v>12.13</v>
      </c>
      <c r="E12547" s="47">
        <v>12.13</v>
      </c>
    </row>
    <row r="12548" spans="1:5" ht="22.5" x14ac:dyDescent="0.25">
      <c r="A12548" s="36">
        <v>38071</v>
      </c>
      <c r="B12548" s="34" t="s">
        <v>9623</v>
      </c>
      <c r="C12548" s="23" t="s">
        <v>28</v>
      </c>
      <c r="D12548" s="48">
        <v>14.51</v>
      </c>
      <c r="E12548" s="47">
        <v>14.51</v>
      </c>
    </row>
    <row r="12549" spans="1:5" ht="33.75" x14ac:dyDescent="0.25">
      <c r="A12549" s="36">
        <v>45279</v>
      </c>
      <c r="B12549" s="34" t="s">
        <v>13096</v>
      </c>
      <c r="C12549" s="23" t="s">
        <v>28</v>
      </c>
      <c r="D12549" s="48"/>
      <c r="E12549" s="47"/>
    </row>
    <row r="12550" spans="1:5" ht="22.5" x14ac:dyDescent="0.25">
      <c r="A12550" s="36">
        <v>3405</v>
      </c>
      <c r="B12550" s="34" t="s">
        <v>9624</v>
      </c>
      <c r="C12550" s="23" t="s">
        <v>28</v>
      </c>
      <c r="D12550" s="48"/>
      <c r="E12550" s="47"/>
    </row>
    <row r="12551" spans="1:5" x14ac:dyDescent="0.25">
      <c r="A12551" s="36">
        <v>3394</v>
      </c>
      <c r="B12551" s="34" t="s">
        <v>9625</v>
      </c>
      <c r="C12551" s="23" t="s">
        <v>28</v>
      </c>
      <c r="D12551" s="48"/>
      <c r="E12551" s="47"/>
    </row>
    <row r="12552" spans="1:5" x14ac:dyDescent="0.25">
      <c r="A12552" s="36">
        <v>3393</v>
      </c>
      <c r="B12552" s="34" t="s">
        <v>9626</v>
      </c>
      <c r="C12552" s="23" t="s">
        <v>28</v>
      </c>
      <c r="D12552" s="48"/>
      <c r="E12552" s="47"/>
    </row>
    <row r="12553" spans="1:5" ht="22.5" x14ac:dyDescent="0.25">
      <c r="A12553" s="36">
        <v>3406</v>
      </c>
      <c r="B12553" s="34" t="s">
        <v>9627</v>
      </c>
      <c r="C12553" s="23" t="s">
        <v>28</v>
      </c>
      <c r="D12553" s="48"/>
      <c r="E12553" s="47"/>
    </row>
    <row r="12554" spans="1:5" ht="22.5" x14ac:dyDescent="0.25">
      <c r="A12554" s="36">
        <v>3395</v>
      </c>
      <c r="B12554" s="34" t="s">
        <v>9628</v>
      </c>
      <c r="C12554" s="23" t="s">
        <v>28</v>
      </c>
      <c r="D12554" s="48"/>
      <c r="E12554" s="47"/>
    </row>
    <row r="12555" spans="1:5" ht="22.5" x14ac:dyDescent="0.25">
      <c r="A12555" s="36">
        <v>3398</v>
      </c>
      <c r="B12555" s="34" t="s">
        <v>9629</v>
      </c>
      <c r="C12555" s="23" t="s">
        <v>28</v>
      </c>
      <c r="D12555" s="48"/>
      <c r="E12555" s="47"/>
    </row>
    <row r="12556" spans="1:5" ht="45" x14ac:dyDescent="0.25">
      <c r="A12556" s="36">
        <v>40662</v>
      </c>
      <c r="B12556" s="34" t="s">
        <v>9630</v>
      </c>
      <c r="C12556" s="23" t="s">
        <v>28</v>
      </c>
      <c r="D12556" s="48"/>
      <c r="E12556" s="47"/>
    </row>
    <row r="12557" spans="1:5" ht="45" x14ac:dyDescent="0.25">
      <c r="A12557" s="36">
        <v>3437</v>
      </c>
      <c r="B12557" s="34" t="s">
        <v>9631</v>
      </c>
      <c r="C12557" s="23" t="s">
        <v>19</v>
      </c>
      <c r="D12557" s="48"/>
      <c r="E12557" s="47"/>
    </row>
    <row r="12558" spans="1:5" ht="22.5" x14ac:dyDescent="0.25">
      <c r="A12558" s="36">
        <v>11190</v>
      </c>
      <c r="B12558" s="34" t="s">
        <v>9632</v>
      </c>
      <c r="C12558" s="23" t="s">
        <v>28</v>
      </c>
      <c r="D12558" s="48"/>
      <c r="E12558" s="47"/>
    </row>
    <row r="12559" spans="1:5" ht="33.75" x14ac:dyDescent="0.25">
      <c r="A12559" s="36">
        <v>34377</v>
      </c>
      <c r="B12559" s="34" t="s">
        <v>9633</v>
      </c>
      <c r="C12559" s="23" t="s">
        <v>28</v>
      </c>
      <c r="D12559" s="48">
        <v>195.68</v>
      </c>
      <c r="E12559" s="47">
        <v>195.68</v>
      </c>
    </row>
    <row r="12560" spans="1:5" ht="67.5" x14ac:dyDescent="0.25">
      <c r="A12560" s="36">
        <v>40659</v>
      </c>
      <c r="B12560" s="34" t="s">
        <v>9634</v>
      </c>
      <c r="C12560" s="23" t="s">
        <v>19</v>
      </c>
      <c r="D12560" s="48"/>
      <c r="E12560" s="47"/>
    </row>
    <row r="12561" spans="1:5" ht="67.5" x14ac:dyDescent="0.25">
      <c r="A12561" s="36">
        <v>40660</v>
      </c>
      <c r="B12561" s="34" t="s">
        <v>9635</v>
      </c>
      <c r="C12561" s="23" t="s">
        <v>19</v>
      </c>
      <c r="D12561" s="48"/>
      <c r="E12561" s="47"/>
    </row>
    <row r="12562" spans="1:5" ht="67.5" x14ac:dyDescent="0.25">
      <c r="A12562" s="36">
        <v>40661</v>
      </c>
      <c r="B12562" s="34" t="s">
        <v>9636</v>
      </c>
      <c r="C12562" s="23" t="s">
        <v>19</v>
      </c>
      <c r="D12562" s="48"/>
      <c r="E12562" s="47"/>
    </row>
    <row r="12563" spans="1:5" ht="56.25" x14ac:dyDescent="0.25">
      <c r="A12563" s="36">
        <v>3428</v>
      </c>
      <c r="B12563" s="34" t="s">
        <v>9637</v>
      </c>
      <c r="C12563" s="23" t="s">
        <v>19</v>
      </c>
      <c r="D12563" s="48"/>
      <c r="E12563" s="47"/>
    </row>
    <row r="12564" spans="1:5" ht="56.25" x14ac:dyDescent="0.25">
      <c r="A12564" s="36">
        <v>3429</v>
      </c>
      <c r="B12564" s="34" t="s">
        <v>9638</v>
      </c>
      <c r="C12564" s="23" t="s">
        <v>19</v>
      </c>
      <c r="D12564" s="48"/>
      <c r="E12564" s="47"/>
    </row>
    <row r="12565" spans="1:5" ht="33.75" x14ac:dyDescent="0.25">
      <c r="A12565" s="36">
        <v>11199</v>
      </c>
      <c r="B12565" s="34" t="s">
        <v>9639</v>
      </c>
      <c r="C12565" s="23" t="s">
        <v>28</v>
      </c>
      <c r="D12565" s="48"/>
      <c r="E12565" s="47"/>
    </row>
    <row r="12566" spans="1:5" ht="33.75" x14ac:dyDescent="0.25">
      <c r="A12566" s="36">
        <v>36896</v>
      </c>
      <c r="B12566" s="34" t="s">
        <v>9640</v>
      </c>
      <c r="C12566" s="23" t="s">
        <v>28</v>
      </c>
      <c r="D12566" s="48">
        <v>379</v>
      </c>
      <c r="E12566" s="47">
        <v>379</v>
      </c>
    </row>
    <row r="12567" spans="1:5" ht="33.75" x14ac:dyDescent="0.25">
      <c r="A12567" s="36">
        <v>34367</v>
      </c>
      <c r="B12567" s="34" t="s">
        <v>9641</v>
      </c>
      <c r="C12567" s="23" t="s">
        <v>28</v>
      </c>
      <c r="D12567" s="48">
        <v>488.47</v>
      </c>
      <c r="E12567" s="47">
        <v>488.47</v>
      </c>
    </row>
    <row r="12568" spans="1:5" ht="33.75" x14ac:dyDescent="0.25">
      <c r="A12568" s="36">
        <v>36897</v>
      </c>
      <c r="B12568" s="34" t="s">
        <v>9642</v>
      </c>
      <c r="C12568" s="23" t="s">
        <v>28</v>
      </c>
      <c r="D12568" s="48">
        <v>591.41999999999996</v>
      </c>
      <c r="E12568" s="47">
        <v>591.41999999999996</v>
      </c>
    </row>
    <row r="12569" spans="1:5" ht="33.75" x14ac:dyDescent="0.25">
      <c r="A12569" s="36">
        <v>34369</v>
      </c>
      <c r="B12569" s="34" t="s">
        <v>9643</v>
      </c>
      <c r="C12569" s="23" t="s">
        <v>28</v>
      </c>
      <c r="D12569" s="48">
        <v>680.61</v>
      </c>
      <c r="E12569" s="47">
        <v>680.61</v>
      </c>
    </row>
    <row r="12570" spans="1:5" ht="45" x14ac:dyDescent="0.25">
      <c r="A12570" s="36">
        <v>34364</v>
      </c>
      <c r="B12570" s="34" t="s">
        <v>9644</v>
      </c>
      <c r="C12570" s="23" t="s">
        <v>28</v>
      </c>
      <c r="D12570" s="48">
        <v>642.08000000000004</v>
      </c>
      <c r="E12570" s="47">
        <v>642.08000000000004</v>
      </c>
    </row>
    <row r="12571" spans="1:5" ht="56.25" x14ac:dyDescent="0.25">
      <c r="A12571" s="36">
        <v>3421</v>
      </c>
      <c r="B12571" s="34" t="s">
        <v>9645</v>
      </c>
      <c r="C12571" s="23" t="s">
        <v>19</v>
      </c>
      <c r="D12571" s="48"/>
      <c r="E12571" s="47"/>
    </row>
    <row r="12572" spans="1:5" ht="33.75" x14ac:dyDescent="0.25">
      <c r="A12572" s="36">
        <v>599</v>
      </c>
      <c r="B12572" s="34" t="s">
        <v>9646</v>
      </c>
      <c r="C12572" s="23" t="s">
        <v>19</v>
      </c>
      <c r="D12572" s="48">
        <v>691.21</v>
      </c>
      <c r="E12572" s="47">
        <v>691.21</v>
      </c>
    </row>
    <row r="12573" spans="1:5" ht="45" x14ac:dyDescent="0.25">
      <c r="A12573" s="36">
        <v>44053</v>
      </c>
      <c r="B12573" s="34" t="s">
        <v>9647</v>
      </c>
      <c r="C12573" s="23" t="s">
        <v>28</v>
      </c>
      <c r="D12573" s="48">
        <v>1534.17</v>
      </c>
      <c r="E12573" s="47">
        <v>1534.17</v>
      </c>
    </row>
    <row r="12574" spans="1:5" ht="56.25" x14ac:dyDescent="0.25">
      <c r="A12574" s="36">
        <v>3423</v>
      </c>
      <c r="B12574" s="34" t="s">
        <v>9648</v>
      </c>
      <c r="C12574" s="23" t="s">
        <v>19</v>
      </c>
      <c r="D12574" s="48"/>
      <c r="E12574" s="47"/>
    </row>
    <row r="12575" spans="1:5" ht="33.75" x14ac:dyDescent="0.25">
      <c r="A12575" s="36">
        <v>34797</v>
      </c>
      <c r="B12575" s="34" t="s">
        <v>9649</v>
      </c>
      <c r="C12575" s="23" t="s">
        <v>28</v>
      </c>
      <c r="D12575" s="48"/>
      <c r="E12575" s="47"/>
    </row>
    <row r="12576" spans="1:5" ht="33.75" x14ac:dyDescent="0.25">
      <c r="A12576" s="36">
        <v>34381</v>
      </c>
      <c r="B12576" s="34" t="s">
        <v>9650</v>
      </c>
      <c r="C12576" s="23" t="s">
        <v>28</v>
      </c>
      <c r="D12576" s="48">
        <v>279.10000000000002</v>
      </c>
      <c r="E12576" s="47">
        <v>279.10000000000002</v>
      </c>
    </row>
    <row r="12577" spans="1:5" ht="45" x14ac:dyDescent="0.25">
      <c r="A12577" s="36">
        <v>44054</v>
      </c>
      <c r="B12577" s="34" t="s">
        <v>9651</v>
      </c>
      <c r="C12577" s="23" t="s">
        <v>28</v>
      </c>
      <c r="D12577" s="48">
        <v>550.37</v>
      </c>
      <c r="E12577" s="47">
        <v>550.37</v>
      </c>
    </row>
    <row r="12578" spans="1:5" ht="45" x14ac:dyDescent="0.25">
      <c r="A12578" s="36">
        <v>44399</v>
      </c>
      <c r="B12578" s="34" t="s">
        <v>9652</v>
      </c>
      <c r="C12578" s="23" t="s">
        <v>28</v>
      </c>
      <c r="D12578" s="48">
        <v>751.98</v>
      </c>
      <c r="E12578" s="47">
        <v>751.98</v>
      </c>
    </row>
    <row r="12579" spans="1:5" x14ac:dyDescent="0.25">
      <c r="A12579" s="36">
        <v>44503</v>
      </c>
      <c r="B12579" s="34" t="s">
        <v>9653</v>
      </c>
      <c r="C12579" s="23" t="s">
        <v>13</v>
      </c>
      <c r="D12579" s="48">
        <v>16.82</v>
      </c>
      <c r="E12579" s="47">
        <v>18.149999999999999</v>
      </c>
    </row>
    <row r="12580" spans="1:5" x14ac:dyDescent="0.25">
      <c r="A12580" s="36">
        <v>41077</v>
      </c>
      <c r="B12580" s="34" t="s">
        <v>9654</v>
      </c>
      <c r="C12580" s="23" t="s">
        <v>12</v>
      </c>
      <c r="D12580" s="48">
        <v>2945.76</v>
      </c>
      <c r="E12580" s="47">
        <v>3179.97</v>
      </c>
    </row>
    <row r="12581" spans="1:5" x14ac:dyDescent="0.25">
      <c r="A12581" s="36">
        <v>37963</v>
      </c>
      <c r="B12581" s="34" t="s">
        <v>9655</v>
      </c>
      <c r="C12581" s="23" t="s">
        <v>28</v>
      </c>
      <c r="D12581" s="48">
        <v>5.04</v>
      </c>
      <c r="E12581" s="47">
        <v>5.04</v>
      </c>
    </row>
    <row r="12582" spans="1:5" x14ac:dyDescent="0.25">
      <c r="A12582" s="36">
        <v>37964</v>
      </c>
      <c r="B12582" s="34" t="s">
        <v>9656</v>
      </c>
      <c r="C12582" s="23" t="s">
        <v>28</v>
      </c>
      <c r="D12582" s="48">
        <v>6.75</v>
      </c>
      <c r="E12582" s="47">
        <v>6.75</v>
      </c>
    </row>
    <row r="12583" spans="1:5" x14ac:dyDescent="0.25">
      <c r="A12583" s="36">
        <v>37965</v>
      </c>
      <c r="B12583" s="34" t="s">
        <v>9657</v>
      </c>
      <c r="C12583" s="23" t="s">
        <v>28</v>
      </c>
      <c r="D12583" s="48">
        <v>9.73</v>
      </c>
      <c r="E12583" s="47">
        <v>9.73</v>
      </c>
    </row>
    <row r="12584" spans="1:5" x14ac:dyDescent="0.25">
      <c r="A12584" s="36">
        <v>37966</v>
      </c>
      <c r="B12584" s="34" t="s">
        <v>9658</v>
      </c>
      <c r="C12584" s="23" t="s">
        <v>28</v>
      </c>
      <c r="D12584" s="48">
        <v>17.079999999999998</v>
      </c>
      <c r="E12584" s="47">
        <v>17.079999999999998</v>
      </c>
    </row>
    <row r="12585" spans="1:5" x14ac:dyDescent="0.25">
      <c r="A12585" s="36">
        <v>37967</v>
      </c>
      <c r="B12585" s="34" t="s">
        <v>9659</v>
      </c>
      <c r="C12585" s="23" t="s">
        <v>28</v>
      </c>
      <c r="D12585" s="48">
        <v>28.7</v>
      </c>
      <c r="E12585" s="47">
        <v>28.7</v>
      </c>
    </row>
    <row r="12586" spans="1:5" x14ac:dyDescent="0.25">
      <c r="A12586" s="36">
        <v>37968</v>
      </c>
      <c r="B12586" s="34" t="s">
        <v>9660</v>
      </c>
      <c r="C12586" s="23" t="s">
        <v>28</v>
      </c>
      <c r="D12586" s="48">
        <v>60.95</v>
      </c>
      <c r="E12586" s="47">
        <v>60.95</v>
      </c>
    </row>
    <row r="12587" spans="1:5" x14ac:dyDescent="0.25">
      <c r="A12587" s="36">
        <v>37969</v>
      </c>
      <c r="B12587" s="34" t="s">
        <v>9661</v>
      </c>
      <c r="C12587" s="23" t="s">
        <v>28</v>
      </c>
      <c r="D12587" s="48">
        <v>154.01</v>
      </c>
      <c r="E12587" s="47">
        <v>154.01</v>
      </c>
    </row>
    <row r="12588" spans="1:5" x14ac:dyDescent="0.25">
      <c r="A12588" s="36">
        <v>37970</v>
      </c>
      <c r="B12588" s="34" t="s">
        <v>9662</v>
      </c>
      <c r="C12588" s="23" t="s">
        <v>28</v>
      </c>
      <c r="D12588" s="48">
        <v>222.82</v>
      </c>
      <c r="E12588" s="47">
        <v>222.82</v>
      </c>
    </row>
    <row r="12589" spans="1:5" x14ac:dyDescent="0.25">
      <c r="A12589" s="36">
        <v>44251</v>
      </c>
      <c r="B12589" s="34" t="s">
        <v>9663</v>
      </c>
      <c r="C12589" s="23" t="s">
        <v>28</v>
      </c>
      <c r="D12589" s="48">
        <v>257.37</v>
      </c>
      <c r="E12589" s="47">
        <v>257.37</v>
      </c>
    </row>
    <row r="12590" spans="1:5" x14ac:dyDescent="0.25">
      <c r="A12590" s="36">
        <v>21118</v>
      </c>
      <c r="B12590" s="34" t="s">
        <v>9664</v>
      </c>
      <c r="C12590" s="23" t="s">
        <v>28</v>
      </c>
      <c r="D12590" s="48">
        <v>4.01</v>
      </c>
      <c r="E12590" s="47">
        <v>4.01</v>
      </c>
    </row>
    <row r="12591" spans="1:5" x14ac:dyDescent="0.25">
      <c r="A12591" s="36">
        <v>37956</v>
      </c>
      <c r="B12591" s="34" t="s">
        <v>9665</v>
      </c>
      <c r="C12591" s="23" t="s">
        <v>28</v>
      </c>
      <c r="D12591" s="48">
        <v>4.93</v>
      </c>
      <c r="E12591" s="47">
        <v>4.93</v>
      </c>
    </row>
    <row r="12592" spans="1:5" x14ac:dyDescent="0.25">
      <c r="A12592" s="36">
        <v>37957</v>
      </c>
      <c r="B12592" s="34" t="s">
        <v>9666</v>
      </c>
      <c r="C12592" s="23" t="s">
        <v>28</v>
      </c>
      <c r="D12592" s="48">
        <v>10.48</v>
      </c>
      <c r="E12592" s="47">
        <v>10.48</v>
      </c>
    </row>
    <row r="12593" spans="1:5" x14ac:dyDescent="0.25">
      <c r="A12593" s="36">
        <v>37958</v>
      </c>
      <c r="B12593" s="34" t="s">
        <v>9667</v>
      </c>
      <c r="C12593" s="23" t="s">
        <v>28</v>
      </c>
      <c r="D12593" s="48">
        <v>18.940000000000001</v>
      </c>
      <c r="E12593" s="47">
        <v>18.940000000000001</v>
      </c>
    </row>
    <row r="12594" spans="1:5" x14ac:dyDescent="0.25">
      <c r="A12594" s="36">
        <v>37959</v>
      </c>
      <c r="B12594" s="34" t="s">
        <v>9668</v>
      </c>
      <c r="C12594" s="23" t="s">
        <v>28</v>
      </c>
      <c r="D12594" s="48">
        <v>29.16</v>
      </c>
      <c r="E12594" s="47">
        <v>29.16</v>
      </c>
    </row>
    <row r="12595" spans="1:5" x14ac:dyDescent="0.25">
      <c r="A12595" s="36">
        <v>37960</v>
      </c>
      <c r="B12595" s="34" t="s">
        <v>9669</v>
      </c>
      <c r="C12595" s="23" t="s">
        <v>28</v>
      </c>
      <c r="D12595" s="48">
        <v>74.52</v>
      </c>
      <c r="E12595" s="47">
        <v>74.52</v>
      </c>
    </row>
    <row r="12596" spans="1:5" x14ac:dyDescent="0.25">
      <c r="A12596" s="36">
        <v>37961</v>
      </c>
      <c r="B12596" s="34" t="s">
        <v>9670</v>
      </c>
      <c r="C12596" s="23" t="s">
        <v>28</v>
      </c>
      <c r="D12596" s="48">
        <v>160.15</v>
      </c>
      <c r="E12596" s="47">
        <v>160.15</v>
      </c>
    </row>
    <row r="12597" spans="1:5" x14ac:dyDescent="0.25">
      <c r="A12597" s="36">
        <v>37962</v>
      </c>
      <c r="B12597" s="34" t="s">
        <v>9671</v>
      </c>
      <c r="C12597" s="23" t="s">
        <v>28</v>
      </c>
      <c r="D12597" s="48">
        <v>184.63</v>
      </c>
      <c r="E12597" s="47">
        <v>184.63</v>
      </c>
    </row>
    <row r="12598" spans="1:5" ht="22.5" x14ac:dyDescent="0.25">
      <c r="A12598" s="36">
        <v>3533</v>
      </c>
      <c r="B12598" s="34" t="s">
        <v>9672</v>
      </c>
      <c r="C12598" s="23" t="s">
        <v>28</v>
      </c>
      <c r="D12598" s="48">
        <v>2.63</v>
      </c>
      <c r="E12598" s="47">
        <v>2.63</v>
      </c>
    </row>
    <row r="12599" spans="1:5" ht="22.5" x14ac:dyDescent="0.25">
      <c r="A12599" s="36">
        <v>3538</v>
      </c>
      <c r="B12599" s="34" t="s">
        <v>9673</v>
      </c>
      <c r="C12599" s="23" t="s">
        <v>28</v>
      </c>
      <c r="D12599" s="48">
        <v>4.97</v>
      </c>
      <c r="E12599" s="47">
        <v>4.97</v>
      </c>
    </row>
    <row r="12600" spans="1:5" ht="22.5" x14ac:dyDescent="0.25">
      <c r="A12600" s="36">
        <v>3498</v>
      </c>
      <c r="B12600" s="34" t="s">
        <v>9674</v>
      </c>
      <c r="C12600" s="23" t="s">
        <v>28</v>
      </c>
      <c r="D12600" s="48">
        <v>4.82</v>
      </c>
      <c r="E12600" s="47">
        <v>4.82</v>
      </c>
    </row>
    <row r="12601" spans="1:5" ht="22.5" x14ac:dyDescent="0.25">
      <c r="A12601" s="36">
        <v>3496</v>
      </c>
      <c r="B12601" s="34" t="s">
        <v>9675</v>
      </c>
      <c r="C12601" s="23" t="s">
        <v>28</v>
      </c>
      <c r="D12601" s="48">
        <v>3.23</v>
      </c>
      <c r="E12601" s="47">
        <v>3.23</v>
      </c>
    </row>
    <row r="12602" spans="1:5" ht="22.5" x14ac:dyDescent="0.25">
      <c r="A12602" s="36">
        <v>38429</v>
      </c>
      <c r="B12602" s="34" t="s">
        <v>9676</v>
      </c>
      <c r="C12602" s="23" t="s">
        <v>28</v>
      </c>
      <c r="D12602" s="48">
        <v>13.64</v>
      </c>
      <c r="E12602" s="47">
        <v>13.64</v>
      </c>
    </row>
    <row r="12603" spans="1:5" ht="22.5" x14ac:dyDescent="0.25">
      <c r="A12603" s="36">
        <v>38431</v>
      </c>
      <c r="B12603" s="34" t="s">
        <v>9677</v>
      </c>
      <c r="C12603" s="23" t="s">
        <v>28</v>
      </c>
      <c r="D12603" s="48">
        <v>17.100000000000001</v>
      </c>
      <c r="E12603" s="47">
        <v>17.100000000000001</v>
      </c>
    </row>
    <row r="12604" spans="1:5" ht="22.5" x14ac:dyDescent="0.25">
      <c r="A12604" s="36">
        <v>38430</v>
      </c>
      <c r="B12604" s="34" t="s">
        <v>9678</v>
      </c>
      <c r="C12604" s="23" t="s">
        <v>28</v>
      </c>
      <c r="D12604" s="48">
        <v>26.52</v>
      </c>
      <c r="E12604" s="47">
        <v>26.52</v>
      </c>
    </row>
    <row r="12605" spans="1:5" ht="22.5" x14ac:dyDescent="0.25">
      <c r="A12605" s="36">
        <v>36348</v>
      </c>
      <c r="B12605" s="34" t="s">
        <v>9679</v>
      </c>
      <c r="C12605" s="23" t="s">
        <v>28</v>
      </c>
      <c r="D12605" s="48"/>
      <c r="E12605" s="47"/>
    </row>
    <row r="12606" spans="1:5" ht="22.5" x14ac:dyDescent="0.25">
      <c r="A12606" s="36">
        <v>36349</v>
      </c>
      <c r="B12606" s="34" t="s">
        <v>9680</v>
      </c>
      <c r="C12606" s="23" t="s">
        <v>28</v>
      </c>
      <c r="D12606" s="48"/>
      <c r="E12606" s="47"/>
    </row>
    <row r="12607" spans="1:5" ht="22.5" x14ac:dyDescent="0.25">
      <c r="A12607" s="36">
        <v>38987</v>
      </c>
      <c r="B12607" s="34" t="s">
        <v>9681</v>
      </c>
      <c r="C12607" s="23" t="s">
        <v>28</v>
      </c>
      <c r="D12607" s="48"/>
      <c r="E12607" s="47"/>
    </row>
    <row r="12608" spans="1:5" ht="22.5" x14ac:dyDescent="0.25">
      <c r="A12608" s="36">
        <v>38988</v>
      </c>
      <c r="B12608" s="34" t="s">
        <v>9682</v>
      </c>
      <c r="C12608" s="23" t="s">
        <v>28</v>
      </c>
      <c r="D12608" s="48"/>
      <c r="E12608" s="47"/>
    </row>
    <row r="12609" spans="1:5" ht="22.5" x14ac:dyDescent="0.25">
      <c r="A12609" s="36">
        <v>38989</v>
      </c>
      <c r="B12609" s="34" t="s">
        <v>9683</v>
      </c>
      <c r="C12609" s="23" t="s">
        <v>28</v>
      </c>
      <c r="D12609" s="48"/>
      <c r="E12609" s="47"/>
    </row>
    <row r="12610" spans="1:5" ht="22.5" x14ac:dyDescent="0.25">
      <c r="A12610" s="36">
        <v>38990</v>
      </c>
      <c r="B12610" s="34" t="s">
        <v>9684</v>
      </c>
      <c r="C12610" s="23" t="s">
        <v>28</v>
      </c>
      <c r="D12610" s="48"/>
      <c r="E12610" s="47"/>
    </row>
    <row r="12611" spans="1:5" ht="22.5" x14ac:dyDescent="0.25">
      <c r="A12611" s="36">
        <v>38991</v>
      </c>
      <c r="B12611" s="34" t="s">
        <v>9685</v>
      </c>
      <c r="C12611" s="23" t="s">
        <v>28</v>
      </c>
      <c r="D12611" s="48"/>
      <c r="E12611" s="47"/>
    </row>
    <row r="12612" spans="1:5" ht="22.5" x14ac:dyDescent="0.25">
      <c r="A12612" s="36">
        <v>38433</v>
      </c>
      <c r="B12612" s="34" t="s">
        <v>9686</v>
      </c>
      <c r="C12612" s="23" t="s">
        <v>28</v>
      </c>
      <c r="D12612" s="48"/>
      <c r="E12612" s="47"/>
    </row>
    <row r="12613" spans="1:5" ht="22.5" x14ac:dyDescent="0.25">
      <c r="A12613" s="36">
        <v>38440</v>
      </c>
      <c r="B12613" s="34" t="s">
        <v>9687</v>
      </c>
      <c r="C12613" s="23" t="s">
        <v>28</v>
      </c>
      <c r="D12613" s="48"/>
      <c r="E12613" s="47"/>
    </row>
    <row r="12614" spans="1:5" ht="22.5" x14ac:dyDescent="0.25">
      <c r="A12614" s="36">
        <v>36359</v>
      </c>
      <c r="B12614" s="34" t="s">
        <v>9688</v>
      </c>
      <c r="C12614" s="23" t="s">
        <v>28</v>
      </c>
      <c r="D12614" s="48"/>
      <c r="E12614" s="47"/>
    </row>
    <row r="12615" spans="1:5" ht="22.5" x14ac:dyDescent="0.25">
      <c r="A12615" s="36">
        <v>36360</v>
      </c>
      <c r="B12615" s="34" t="s">
        <v>9689</v>
      </c>
      <c r="C12615" s="23" t="s">
        <v>28</v>
      </c>
      <c r="D12615" s="48"/>
      <c r="E12615" s="47"/>
    </row>
    <row r="12616" spans="1:5" ht="22.5" x14ac:dyDescent="0.25">
      <c r="A12616" s="36">
        <v>38434</v>
      </c>
      <c r="B12616" s="34" t="s">
        <v>9690</v>
      </c>
      <c r="C12616" s="23" t="s">
        <v>28</v>
      </c>
      <c r="D12616" s="48"/>
      <c r="E12616" s="47"/>
    </row>
    <row r="12617" spans="1:5" ht="22.5" x14ac:dyDescent="0.25">
      <c r="A12617" s="36">
        <v>38435</v>
      </c>
      <c r="B12617" s="34" t="s">
        <v>9691</v>
      </c>
      <c r="C12617" s="23" t="s">
        <v>28</v>
      </c>
      <c r="D12617" s="48"/>
      <c r="E12617" s="47"/>
    </row>
    <row r="12618" spans="1:5" ht="22.5" x14ac:dyDescent="0.25">
      <c r="A12618" s="36">
        <v>38436</v>
      </c>
      <c r="B12618" s="34" t="s">
        <v>9692</v>
      </c>
      <c r="C12618" s="23" t="s">
        <v>28</v>
      </c>
      <c r="D12618" s="48"/>
      <c r="E12618" s="47"/>
    </row>
    <row r="12619" spans="1:5" ht="22.5" x14ac:dyDescent="0.25">
      <c r="A12619" s="36">
        <v>38437</v>
      </c>
      <c r="B12619" s="34" t="s">
        <v>9693</v>
      </c>
      <c r="C12619" s="23" t="s">
        <v>28</v>
      </c>
      <c r="D12619" s="48"/>
      <c r="E12619" s="47"/>
    </row>
    <row r="12620" spans="1:5" ht="22.5" x14ac:dyDescent="0.25">
      <c r="A12620" s="36">
        <v>38438</v>
      </c>
      <c r="B12620" s="34" t="s">
        <v>9694</v>
      </c>
      <c r="C12620" s="23" t="s">
        <v>28</v>
      </c>
      <c r="D12620" s="48"/>
      <c r="E12620" s="47"/>
    </row>
    <row r="12621" spans="1:5" ht="22.5" x14ac:dyDescent="0.25">
      <c r="A12621" s="36">
        <v>38439</v>
      </c>
      <c r="B12621" s="34" t="s">
        <v>9695</v>
      </c>
      <c r="C12621" s="23" t="s">
        <v>28</v>
      </c>
      <c r="D12621" s="48"/>
      <c r="E12621" s="47"/>
    </row>
    <row r="12622" spans="1:5" ht="22.5" x14ac:dyDescent="0.25">
      <c r="A12622" s="36">
        <v>10836</v>
      </c>
      <c r="B12622" s="34" t="s">
        <v>9696</v>
      </c>
      <c r="C12622" s="23" t="s">
        <v>28</v>
      </c>
      <c r="D12622" s="48">
        <v>16.920000000000002</v>
      </c>
      <c r="E12622" s="47">
        <v>16.920000000000002</v>
      </c>
    </row>
    <row r="12623" spans="1:5" ht="22.5" x14ac:dyDescent="0.25">
      <c r="A12623" s="36">
        <v>3510</v>
      </c>
      <c r="B12623" s="34" t="s">
        <v>9697</v>
      </c>
      <c r="C12623" s="23" t="s">
        <v>28</v>
      </c>
      <c r="D12623" s="48">
        <v>12.11</v>
      </c>
      <c r="E12623" s="47">
        <v>12.11</v>
      </c>
    </row>
    <row r="12624" spans="1:5" ht="22.5" x14ac:dyDescent="0.25">
      <c r="A12624" s="36">
        <v>10835</v>
      </c>
      <c r="B12624" s="34" t="s">
        <v>9698</v>
      </c>
      <c r="C12624" s="23" t="s">
        <v>28</v>
      </c>
      <c r="D12624" s="48">
        <v>4.72</v>
      </c>
      <c r="E12624" s="47">
        <v>4.72</v>
      </c>
    </row>
    <row r="12625" spans="1:5" ht="22.5" x14ac:dyDescent="0.25">
      <c r="A12625" s="36">
        <v>3485</v>
      </c>
      <c r="B12625" s="34" t="s">
        <v>9699</v>
      </c>
      <c r="C12625" s="23" t="s">
        <v>28</v>
      </c>
      <c r="D12625" s="48">
        <v>12.73</v>
      </c>
      <c r="E12625" s="47">
        <v>12.73</v>
      </c>
    </row>
    <row r="12626" spans="1:5" ht="22.5" x14ac:dyDescent="0.25">
      <c r="A12626" s="36">
        <v>3475</v>
      </c>
      <c r="B12626" s="34" t="s">
        <v>9700</v>
      </c>
      <c r="C12626" s="23" t="s">
        <v>28</v>
      </c>
      <c r="D12626" s="48">
        <v>4.6100000000000003</v>
      </c>
      <c r="E12626" s="47">
        <v>4.6100000000000003</v>
      </c>
    </row>
    <row r="12627" spans="1:5" ht="22.5" x14ac:dyDescent="0.25">
      <c r="A12627" s="36">
        <v>3534</v>
      </c>
      <c r="B12627" s="34" t="s">
        <v>9701</v>
      </c>
      <c r="C12627" s="23" t="s">
        <v>28</v>
      </c>
      <c r="D12627" s="48">
        <v>7.3</v>
      </c>
      <c r="E12627" s="47">
        <v>7.3</v>
      </c>
    </row>
    <row r="12628" spans="1:5" ht="22.5" x14ac:dyDescent="0.25">
      <c r="A12628" s="36">
        <v>3482</v>
      </c>
      <c r="B12628" s="34" t="s">
        <v>9702</v>
      </c>
      <c r="C12628" s="23" t="s">
        <v>28</v>
      </c>
      <c r="D12628" s="48">
        <v>5.22</v>
      </c>
      <c r="E12628" s="47">
        <v>5.22</v>
      </c>
    </row>
    <row r="12629" spans="1:5" ht="22.5" x14ac:dyDescent="0.25">
      <c r="A12629" s="36">
        <v>3543</v>
      </c>
      <c r="B12629" s="34" t="s">
        <v>9703</v>
      </c>
      <c r="C12629" s="23" t="s">
        <v>28</v>
      </c>
      <c r="D12629" s="48">
        <v>1.69</v>
      </c>
      <c r="E12629" s="47">
        <v>1.69</v>
      </c>
    </row>
    <row r="12630" spans="1:5" ht="22.5" x14ac:dyDescent="0.25">
      <c r="A12630" s="36">
        <v>3505</v>
      </c>
      <c r="B12630" s="34" t="s">
        <v>9704</v>
      </c>
      <c r="C12630" s="23" t="s">
        <v>28</v>
      </c>
      <c r="D12630" s="48">
        <v>2.52</v>
      </c>
      <c r="E12630" s="47">
        <v>2.52</v>
      </c>
    </row>
    <row r="12631" spans="1:5" ht="22.5" x14ac:dyDescent="0.25">
      <c r="A12631" s="36">
        <v>3521</v>
      </c>
      <c r="B12631" s="34" t="s">
        <v>9705</v>
      </c>
      <c r="C12631" s="23" t="s">
        <v>28</v>
      </c>
      <c r="D12631" s="48">
        <v>1.9</v>
      </c>
      <c r="E12631" s="47">
        <v>1.9</v>
      </c>
    </row>
    <row r="12632" spans="1:5" ht="22.5" x14ac:dyDescent="0.25">
      <c r="A12632" s="36">
        <v>3531</v>
      </c>
      <c r="B12632" s="34" t="s">
        <v>9706</v>
      </c>
      <c r="C12632" s="23" t="s">
        <v>28</v>
      </c>
      <c r="D12632" s="48">
        <v>3.62</v>
      </c>
      <c r="E12632" s="47">
        <v>3.62</v>
      </c>
    </row>
    <row r="12633" spans="1:5" ht="22.5" x14ac:dyDescent="0.25">
      <c r="A12633" s="36">
        <v>3522</v>
      </c>
      <c r="B12633" s="34" t="s">
        <v>9707</v>
      </c>
      <c r="C12633" s="23" t="s">
        <v>28</v>
      </c>
      <c r="D12633" s="48">
        <v>2.33</v>
      </c>
      <c r="E12633" s="47">
        <v>2.33</v>
      </c>
    </row>
    <row r="12634" spans="1:5" ht="22.5" x14ac:dyDescent="0.25">
      <c r="A12634" s="36">
        <v>3527</v>
      </c>
      <c r="B12634" s="34" t="s">
        <v>9708</v>
      </c>
      <c r="C12634" s="23" t="s">
        <v>28</v>
      </c>
      <c r="D12634" s="48">
        <v>12.27</v>
      </c>
      <c r="E12634" s="47">
        <v>12.27</v>
      </c>
    </row>
    <row r="12635" spans="1:5" ht="22.5" x14ac:dyDescent="0.25">
      <c r="A12635" s="36">
        <v>3530</v>
      </c>
      <c r="B12635" s="34" t="s">
        <v>9709</v>
      </c>
      <c r="C12635" s="23" t="s">
        <v>28</v>
      </c>
      <c r="D12635" s="48">
        <v>198.7</v>
      </c>
      <c r="E12635" s="47">
        <v>198.7</v>
      </c>
    </row>
    <row r="12636" spans="1:5" ht="22.5" x14ac:dyDescent="0.25">
      <c r="A12636" s="36">
        <v>3542</v>
      </c>
      <c r="B12636" s="34" t="s">
        <v>9710</v>
      </c>
      <c r="C12636" s="23" t="s">
        <v>28</v>
      </c>
      <c r="D12636" s="48">
        <v>0.56999999999999995</v>
      </c>
      <c r="E12636" s="47">
        <v>0.56999999999999995</v>
      </c>
    </row>
    <row r="12637" spans="1:5" ht="22.5" x14ac:dyDescent="0.25">
      <c r="A12637" s="36">
        <v>3529</v>
      </c>
      <c r="B12637" s="34" t="s">
        <v>9711</v>
      </c>
      <c r="C12637" s="23" t="s">
        <v>28</v>
      </c>
      <c r="D12637" s="48">
        <v>0.7</v>
      </c>
      <c r="E12637" s="47">
        <v>0.7</v>
      </c>
    </row>
    <row r="12638" spans="1:5" ht="22.5" x14ac:dyDescent="0.25">
      <c r="A12638" s="36">
        <v>3536</v>
      </c>
      <c r="B12638" s="34" t="s">
        <v>9712</v>
      </c>
      <c r="C12638" s="23" t="s">
        <v>28</v>
      </c>
      <c r="D12638" s="48">
        <v>2.33</v>
      </c>
      <c r="E12638" s="47">
        <v>2.33</v>
      </c>
    </row>
    <row r="12639" spans="1:5" ht="22.5" x14ac:dyDescent="0.25">
      <c r="A12639" s="36">
        <v>3535</v>
      </c>
      <c r="B12639" s="34" t="s">
        <v>9713</v>
      </c>
      <c r="C12639" s="23" t="s">
        <v>28</v>
      </c>
      <c r="D12639" s="48">
        <v>5.67</v>
      </c>
      <c r="E12639" s="47">
        <v>5.67</v>
      </c>
    </row>
    <row r="12640" spans="1:5" ht="22.5" x14ac:dyDescent="0.25">
      <c r="A12640" s="36">
        <v>3540</v>
      </c>
      <c r="B12640" s="34" t="s">
        <v>9714</v>
      </c>
      <c r="C12640" s="23" t="s">
        <v>28</v>
      </c>
      <c r="D12640" s="48">
        <v>4.8</v>
      </c>
      <c r="E12640" s="47">
        <v>4.8</v>
      </c>
    </row>
    <row r="12641" spans="1:5" ht="22.5" x14ac:dyDescent="0.25">
      <c r="A12641" s="36">
        <v>3539</v>
      </c>
      <c r="B12641" s="34" t="s">
        <v>9715</v>
      </c>
      <c r="C12641" s="23" t="s">
        <v>28</v>
      </c>
      <c r="D12641" s="48">
        <v>27.81</v>
      </c>
      <c r="E12641" s="47">
        <v>27.81</v>
      </c>
    </row>
    <row r="12642" spans="1:5" ht="22.5" x14ac:dyDescent="0.25">
      <c r="A12642" s="36">
        <v>3513</v>
      </c>
      <c r="B12642" s="34" t="s">
        <v>9716</v>
      </c>
      <c r="C12642" s="23" t="s">
        <v>28</v>
      </c>
      <c r="D12642" s="48">
        <v>98.06</v>
      </c>
      <c r="E12642" s="47">
        <v>98.06</v>
      </c>
    </row>
    <row r="12643" spans="1:5" ht="22.5" x14ac:dyDescent="0.25">
      <c r="A12643" s="36">
        <v>3516</v>
      </c>
      <c r="B12643" s="34" t="s">
        <v>9717</v>
      </c>
      <c r="C12643" s="23" t="s">
        <v>28</v>
      </c>
      <c r="D12643" s="48">
        <v>1.95</v>
      </c>
      <c r="E12643" s="47">
        <v>1.95</v>
      </c>
    </row>
    <row r="12644" spans="1:5" ht="22.5" x14ac:dyDescent="0.25">
      <c r="A12644" s="36">
        <v>3517</v>
      </c>
      <c r="B12644" s="34" t="s">
        <v>9718</v>
      </c>
      <c r="C12644" s="23" t="s">
        <v>28</v>
      </c>
      <c r="D12644" s="48">
        <v>1.76</v>
      </c>
      <c r="E12644" s="47">
        <v>1.76</v>
      </c>
    </row>
    <row r="12645" spans="1:5" ht="22.5" x14ac:dyDescent="0.25">
      <c r="A12645" s="36">
        <v>3515</v>
      </c>
      <c r="B12645" s="34" t="s">
        <v>9719</v>
      </c>
      <c r="C12645" s="23" t="s">
        <v>28</v>
      </c>
      <c r="D12645" s="48">
        <v>6.26</v>
      </c>
      <c r="E12645" s="47">
        <v>6.26</v>
      </c>
    </row>
    <row r="12646" spans="1:5" ht="22.5" x14ac:dyDescent="0.25">
      <c r="A12646" s="36">
        <v>20147</v>
      </c>
      <c r="B12646" s="34" t="s">
        <v>9720</v>
      </c>
      <c r="C12646" s="23" t="s">
        <v>28</v>
      </c>
      <c r="D12646" s="48">
        <v>5.14</v>
      </c>
      <c r="E12646" s="47">
        <v>5.14</v>
      </c>
    </row>
    <row r="12647" spans="1:5" ht="22.5" x14ac:dyDescent="0.25">
      <c r="A12647" s="36">
        <v>3524</v>
      </c>
      <c r="B12647" s="34" t="s">
        <v>9721</v>
      </c>
      <c r="C12647" s="23" t="s">
        <v>28</v>
      </c>
      <c r="D12647" s="48">
        <v>7.74</v>
      </c>
      <c r="E12647" s="47">
        <v>7.74</v>
      </c>
    </row>
    <row r="12648" spans="1:5" ht="22.5" x14ac:dyDescent="0.25">
      <c r="A12648" s="36">
        <v>3532</v>
      </c>
      <c r="B12648" s="34" t="s">
        <v>9722</v>
      </c>
      <c r="C12648" s="23" t="s">
        <v>28</v>
      </c>
      <c r="D12648" s="48">
        <v>17.899999999999999</v>
      </c>
      <c r="E12648" s="47">
        <v>17.899999999999999</v>
      </c>
    </row>
    <row r="12649" spans="1:5" ht="22.5" x14ac:dyDescent="0.25">
      <c r="A12649" s="36">
        <v>3528</v>
      </c>
      <c r="B12649" s="34" t="s">
        <v>9723</v>
      </c>
      <c r="C12649" s="23" t="s">
        <v>28</v>
      </c>
      <c r="D12649" s="48">
        <v>7.62</v>
      </c>
      <c r="E12649" s="47">
        <v>7.62</v>
      </c>
    </row>
    <row r="12650" spans="1:5" ht="22.5" x14ac:dyDescent="0.25">
      <c r="A12650" s="36">
        <v>37952</v>
      </c>
      <c r="B12650" s="34" t="s">
        <v>9724</v>
      </c>
      <c r="C12650" s="23" t="s">
        <v>28</v>
      </c>
      <c r="D12650" s="48">
        <v>54.6</v>
      </c>
      <c r="E12650" s="47">
        <v>54.6</v>
      </c>
    </row>
    <row r="12651" spans="1:5" ht="22.5" x14ac:dyDescent="0.25">
      <c r="A12651" s="36">
        <v>37951</v>
      </c>
      <c r="B12651" s="34" t="s">
        <v>9725</v>
      </c>
      <c r="C12651" s="23" t="s">
        <v>28</v>
      </c>
      <c r="D12651" s="48">
        <v>2.0499999999999998</v>
      </c>
      <c r="E12651" s="47">
        <v>2.0499999999999998</v>
      </c>
    </row>
    <row r="12652" spans="1:5" ht="22.5" x14ac:dyDescent="0.25">
      <c r="A12652" s="36">
        <v>3518</v>
      </c>
      <c r="B12652" s="34" t="s">
        <v>9726</v>
      </c>
      <c r="C12652" s="23" t="s">
        <v>28</v>
      </c>
      <c r="D12652" s="48">
        <v>3.16</v>
      </c>
      <c r="E12652" s="47">
        <v>3.16</v>
      </c>
    </row>
    <row r="12653" spans="1:5" ht="22.5" x14ac:dyDescent="0.25">
      <c r="A12653" s="36">
        <v>3519</v>
      </c>
      <c r="B12653" s="34" t="s">
        <v>9727</v>
      </c>
      <c r="C12653" s="23" t="s">
        <v>28</v>
      </c>
      <c r="D12653" s="48">
        <v>6.61</v>
      </c>
      <c r="E12653" s="47">
        <v>6.61</v>
      </c>
    </row>
    <row r="12654" spans="1:5" ht="22.5" x14ac:dyDescent="0.25">
      <c r="A12654" s="36">
        <v>3520</v>
      </c>
      <c r="B12654" s="34" t="s">
        <v>9728</v>
      </c>
      <c r="C12654" s="23" t="s">
        <v>28</v>
      </c>
      <c r="D12654" s="48">
        <v>6.92</v>
      </c>
      <c r="E12654" s="47">
        <v>6.92</v>
      </c>
    </row>
    <row r="12655" spans="1:5" ht="22.5" x14ac:dyDescent="0.25">
      <c r="A12655" s="36">
        <v>37950</v>
      </c>
      <c r="B12655" s="34" t="s">
        <v>9729</v>
      </c>
      <c r="C12655" s="23" t="s">
        <v>28</v>
      </c>
      <c r="D12655" s="48">
        <v>50.26</v>
      </c>
      <c r="E12655" s="47">
        <v>50.26</v>
      </c>
    </row>
    <row r="12656" spans="1:5" ht="22.5" x14ac:dyDescent="0.25">
      <c r="A12656" s="36">
        <v>37949</v>
      </c>
      <c r="B12656" s="34" t="s">
        <v>9730</v>
      </c>
      <c r="C12656" s="23" t="s">
        <v>28</v>
      </c>
      <c r="D12656" s="48">
        <v>1.85</v>
      </c>
      <c r="E12656" s="47">
        <v>1.85</v>
      </c>
    </row>
    <row r="12657" spans="1:5" ht="22.5" x14ac:dyDescent="0.25">
      <c r="A12657" s="36">
        <v>3526</v>
      </c>
      <c r="B12657" s="34" t="s">
        <v>9731</v>
      </c>
      <c r="C12657" s="23" t="s">
        <v>28</v>
      </c>
      <c r="D12657" s="48">
        <v>2.5499999999999998</v>
      </c>
      <c r="E12657" s="47">
        <v>2.5499999999999998</v>
      </c>
    </row>
    <row r="12658" spans="1:5" ht="22.5" x14ac:dyDescent="0.25">
      <c r="A12658" s="36">
        <v>3509</v>
      </c>
      <c r="B12658" s="34" t="s">
        <v>9732</v>
      </c>
      <c r="C12658" s="23" t="s">
        <v>28</v>
      </c>
      <c r="D12658" s="48">
        <v>5.79</v>
      </c>
      <c r="E12658" s="47">
        <v>5.79</v>
      </c>
    </row>
    <row r="12659" spans="1:5" x14ac:dyDescent="0.25">
      <c r="A12659" s="36">
        <v>20151</v>
      </c>
      <c r="B12659" s="34" t="s">
        <v>9733</v>
      </c>
      <c r="C12659" s="23" t="s">
        <v>28</v>
      </c>
      <c r="D12659" s="48">
        <v>17.03</v>
      </c>
      <c r="E12659" s="47">
        <v>17.03</v>
      </c>
    </row>
    <row r="12660" spans="1:5" x14ac:dyDescent="0.25">
      <c r="A12660" s="36">
        <v>20152</v>
      </c>
      <c r="B12660" s="34" t="s">
        <v>9734</v>
      </c>
      <c r="C12660" s="23" t="s">
        <v>28</v>
      </c>
      <c r="D12660" s="48">
        <v>61.61</v>
      </c>
      <c r="E12660" s="47">
        <v>61.61</v>
      </c>
    </row>
    <row r="12661" spans="1:5" x14ac:dyDescent="0.25">
      <c r="A12661" s="36">
        <v>20148</v>
      </c>
      <c r="B12661" s="34" t="s">
        <v>9735</v>
      </c>
      <c r="C12661" s="23" t="s">
        <v>28</v>
      </c>
      <c r="D12661" s="48">
        <v>3.35</v>
      </c>
      <c r="E12661" s="47">
        <v>3.35</v>
      </c>
    </row>
    <row r="12662" spans="1:5" x14ac:dyDescent="0.25">
      <c r="A12662" s="36">
        <v>20149</v>
      </c>
      <c r="B12662" s="34" t="s">
        <v>9736</v>
      </c>
      <c r="C12662" s="23" t="s">
        <v>28</v>
      </c>
      <c r="D12662" s="48">
        <v>5.59</v>
      </c>
      <c r="E12662" s="47">
        <v>5.59</v>
      </c>
    </row>
    <row r="12663" spans="1:5" x14ac:dyDescent="0.25">
      <c r="A12663" s="36">
        <v>20150</v>
      </c>
      <c r="B12663" s="34" t="s">
        <v>9737</v>
      </c>
      <c r="C12663" s="23" t="s">
        <v>28</v>
      </c>
      <c r="D12663" s="48">
        <v>14.41</v>
      </c>
      <c r="E12663" s="47">
        <v>14.41</v>
      </c>
    </row>
    <row r="12664" spans="1:5" x14ac:dyDescent="0.25">
      <c r="A12664" s="36">
        <v>20157</v>
      </c>
      <c r="B12664" s="34" t="s">
        <v>9738</v>
      </c>
      <c r="C12664" s="23" t="s">
        <v>28</v>
      </c>
      <c r="D12664" s="48">
        <v>16.170000000000002</v>
      </c>
      <c r="E12664" s="47">
        <v>16.170000000000002</v>
      </c>
    </row>
    <row r="12665" spans="1:5" x14ac:dyDescent="0.25">
      <c r="A12665" s="36">
        <v>20158</v>
      </c>
      <c r="B12665" s="34" t="s">
        <v>9739</v>
      </c>
      <c r="C12665" s="23" t="s">
        <v>28</v>
      </c>
      <c r="D12665" s="48">
        <v>64.23</v>
      </c>
      <c r="E12665" s="47">
        <v>64.23</v>
      </c>
    </row>
    <row r="12666" spans="1:5" x14ac:dyDescent="0.25">
      <c r="A12666" s="36">
        <v>20154</v>
      </c>
      <c r="B12666" s="34" t="s">
        <v>9740</v>
      </c>
      <c r="C12666" s="23" t="s">
        <v>28</v>
      </c>
      <c r="D12666" s="48">
        <v>3.28</v>
      </c>
      <c r="E12666" s="47">
        <v>3.28</v>
      </c>
    </row>
    <row r="12667" spans="1:5" x14ac:dyDescent="0.25">
      <c r="A12667" s="36">
        <v>20155</v>
      </c>
      <c r="B12667" s="34" t="s">
        <v>9741</v>
      </c>
      <c r="C12667" s="23" t="s">
        <v>28</v>
      </c>
      <c r="D12667" s="48">
        <v>4.99</v>
      </c>
      <c r="E12667" s="47">
        <v>4.99</v>
      </c>
    </row>
    <row r="12668" spans="1:5" x14ac:dyDescent="0.25">
      <c r="A12668" s="36">
        <v>20156</v>
      </c>
      <c r="B12668" s="34" t="s">
        <v>9742</v>
      </c>
      <c r="C12668" s="23" t="s">
        <v>28</v>
      </c>
      <c r="D12668" s="48">
        <v>14.03</v>
      </c>
      <c r="E12668" s="47">
        <v>14.03</v>
      </c>
    </row>
    <row r="12669" spans="1:5" ht="22.5" x14ac:dyDescent="0.25">
      <c r="A12669" s="36">
        <v>3499</v>
      </c>
      <c r="B12669" s="34" t="s">
        <v>9743</v>
      </c>
      <c r="C12669" s="23" t="s">
        <v>28</v>
      </c>
      <c r="D12669" s="48">
        <v>1.0900000000000001</v>
      </c>
      <c r="E12669" s="47">
        <v>1.0900000000000001</v>
      </c>
    </row>
    <row r="12670" spans="1:5" ht="22.5" x14ac:dyDescent="0.25">
      <c r="A12670" s="36">
        <v>3500</v>
      </c>
      <c r="B12670" s="34" t="s">
        <v>9744</v>
      </c>
      <c r="C12670" s="23" t="s">
        <v>28</v>
      </c>
      <c r="D12670" s="48">
        <v>1.44</v>
      </c>
      <c r="E12670" s="47">
        <v>1.44</v>
      </c>
    </row>
    <row r="12671" spans="1:5" ht="22.5" x14ac:dyDescent="0.25">
      <c r="A12671" s="36">
        <v>3501</v>
      </c>
      <c r="B12671" s="34" t="s">
        <v>9745</v>
      </c>
      <c r="C12671" s="23" t="s">
        <v>28</v>
      </c>
      <c r="D12671" s="48">
        <v>3.98</v>
      </c>
      <c r="E12671" s="47">
        <v>3.98</v>
      </c>
    </row>
    <row r="12672" spans="1:5" ht="22.5" x14ac:dyDescent="0.25">
      <c r="A12672" s="36">
        <v>3502</v>
      </c>
      <c r="B12672" s="34" t="s">
        <v>9746</v>
      </c>
      <c r="C12672" s="23" t="s">
        <v>28</v>
      </c>
      <c r="D12672" s="48">
        <v>5.72</v>
      </c>
      <c r="E12672" s="47">
        <v>5.72</v>
      </c>
    </row>
    <row r="12673" spans="1:5" ht="22.5" x14ac:dyDescent="0.25">
      <c r="A12673" s="36">
        <v>3503</v>
      </c>
      <c r="B12673" s="34" t="s">
        <v>9747</v>
      </c>
      <c r="C12673" s="23" t="s">
        <v>28</v>
      </c>
      <c r="D12673" s="48">
        <v>7.19</v>
      </c>
      <c r="E12673" s="47">
        <v>7.19</v>
      </c>
    </row>
    <row r="12674" spans="1:5" ht="22.5" x14ac:dyDescent="0.25">
      <c r="A12674" s="36">
        <v>3477</v>
      </c>
      <c r="B12674" s="34" t="s">
        <v>9748</v>
      </c>
      <c r="C12674" s="23" t="s">
        <v>28</v>
      </c>
      <c r="D12674" s="48">
        <v>26.13</v>
      </c>
      <c r="E12674" s="47">
        <v>26.13</v>
      </c>
    </row>
    <row r="12675" spans="1:5" ht="22.5" x14ac:dyDescent="0.25">
      <c r="A12675" s="36">
        <v>3478</v>
      </c>
      <c r="B12675" s="34" t="s">
        <v>9749</v>
      </c>
      <c r="C12675" s="23" t="s">
        <v>28</v>
      </c>
      <c r="D12675" s="48">
        <v>62.66</v>
      </c>
      <c r="E12675" s="47">
        <v>62.66</v>
      </c>
    </row>
    <row r="12676" spans="1:5" ht="22.5" x14ac:dyDescent="0.25">
      <c r="A12676" s="36">
        <v>3525</v>
      </c>
      <c r="B12676" s="34" t="s">
        <v>9750</v>
      </c>
      <c r="C12676" s="23" t="s">
        <v>28</v>
      </c>
      <c r="D12676" s="48">
        <v>77.33</v>
      </c>
      <c r="E12676" s="47">
        <v>77.33</v>
      </c>
    </row>
    <row r="12677" spans="1:5" ht="22.5" x14ac:dyDescent="0.25">
      <c r="A12677" s="36">
        <v>3511</v>
      </c>
      <c r="B12677" s="34" t="s">
        <v>9751</v>
      </c>
      <c r="C12677" s="23" t="s">
        <v>28</v>
      </c>
      <c r="D12677" s="48">
        <v>82.02</v>
      </c>
      <c r="E12677" s="47">
        <v>82.02</v>
      </c>
    </row>
    <row r="12678" spans="1:5" ht="33.75" x14ac:dyDescent="0.25">
      <c r="A12678" s="36">
        <v>38913</v>
      </c>
      <c r="B12678" s="34" t="s">
        <v>9752</v>
      </c>
      <c r="C12678" s="23" t="s">
        <v>28</v>
      </c>
      <c r="D12678" s="48"/>
      <c r="E12678" s="47"/>
    </row>
    <row r="12679" spans="1:5" ht="33.75" x14ac:dyDescent="0.25">
      <c r="A12679" s="36">
        <v>38914</v>
      </c>
      <c r="B12679" s="34" t="s">
        <v>9753</v>
      </c>
      <c r="C12679" s="23" t="s">
        <v>28</v>
      </c>
      <c r="D12679" s="48"/>
      <c r="E12679" s="47"/>
    </row>
    <row r="12680" spans="1:5" ht="33.75" x14ac:dyDescent="0.25">
      <c r="A12680" s="36">
        <v>38915</v>
      </c>
      <c r="B12680" s="34" t="s">
        <v>9754</v>
      </c>
      <c r="C12680" s="23" t="s">
        <v>28</v>
      </c>
      <c r="D12680" s="48"/>
      <c r="E12680" s="47"/>
    </row>
    <row r="12681" spans="1:5" ht="33.75" x14ac:dyDescent="0.25">
      <c r="A12681" s="36">
        <v>38916</v>
      </c>
      <c r="B12681" s="34" t="s">
        <v>9755</v>
      </c>
      <c r="C12681" s="23" t="s">
        <v>28</v>
      </c>
      <c r="D12681" s="48"/>
      <c r="E12681" s="47"/>
    </row>
    <row r="12682" spans="1:5" ht="33.75" x14ac:dyDescent="0.25">
      <c r="A12682" s="36">
        <v>39300</v>
      </c>
      <c r="B12682" s="34" t="s">
        <v>9756</v>
      </c>
      <c r="C12682" s="23" t="s">
        <v>28</v>
      </c>
      <c r="D12682" s="48"/>
      <c r="E12682" s="47"/>
    </row>
    <row r="12683" spans="1:5" ht="33.75" x14ac:dyDescent="0.25">
      <c r="A12683" s="36">
        <v>39301</v>
      </c>
      <c r="B12683" s="34" t="s">
        <v>9757</v>
      </c>
      <c r="C12683" s="23" t="s">
        <v>28</v>
      </c>
      <c r="D12683" s="48"/>
      <c r="E12683" s="47"/>
    </row>
    <row r="12684" spans="1:5" ht="33.75" x14ac:dyDescent="0.25">
      <c r="A12684" s="36">
        <v>39302</v>
      </c>
      <c r="B12684" s="34" t="s">
        <v>9758</v>
      </c>
      <c r="C12684" s="23" t="s">
        <v>28</v>
      </c>
      <c r="D12684" s="48"/>
      <c r="E12684" s="47"/>
    </row>
    <row r="12685" spans="1:5" ht="33.75" x14ac:dyDescent="0.25">
      <c r="A12685" s="36">
        <v>38941</v>
      </c>
      <c r="B12685" s="34" t="s">
        <v>9759</v>
      </c>
      <c r="C12685" s="23" t="s">
        <v>28</v>
      </c>
      <c r="D12685" s="48"/>
      <c r="E12685" s="47"/>
    </row>
    <row r="12686" spans="1:5" ht="33.75" x14ac:dyDescent="0.25">
      <c r="A12686" s="36">
        <v>38923</v>
      </c>
      <c r="B12686" s="34" t="s">
        <v>9760</v>
      </c>
      <c r="C12686" s="23" t="s">
        <v>28</v>
      </c>
      <c r="D12686" s="48"/>
      <c r="E12686" s="47"/>
    </row>
    <row r="12687" spans="1:5" ht="33.75" x14ac:dyDescent="0.25">
      <c r="A12687" s="36">
        <v>38925</v>
      </c>
      <c r="B12687" s="34" t="s">
        <v>9761</v>
      </c>
      <c r="C12687" s="23" t="s">
        <v>28</v>
      </c>
      <c r="D12687" s="48"/>
      <c r="E12687" s="47"/>
    </row>
    <row r="12688" spans="1:5" ht="33.75" x14ac:dyDescent="0.25">
      <c r="A12688" s="36">
        <v>38926</v>
      </c>
      <c r="B12688" s="34" t="s">
        <v>9762</v>
      </c>
      <c r="C12688" s="23" t="s">
        <v>28</v>
      </c>
      <c r="D12688" s="48"/>
      <c r="E12688" s="47"/>
    </row>
    <row r="12689" spans="1:5" ht="33.75" x14ac:dyDescent="0.25">
      <c r="A12689" s="36">
        <v>38927</v>
      </c>
      <c r="B12689" s="34" t="s">
        <v>9763</v>
      </c>
      <c r="C12689" s="23" t="s">
        <v>28</v>
      </c>
      <c r="D12689" s="48"/>
      <c r="E12689" s="47"/>
    </row>
    <row r="12690" spans="1:5" ht="33.75" x14ac:dyDescent="0.25">
      <c r="A12690" s="36">
        <v>39304</v>
      </c>
      <c r="B12690" s="34" t="s">
        <v>9764</v>
      </c>
      <c r="C12690" s="23" t="s">
        <v>28</v>
      </c>
      <c r="D12690" s="48"/>
      <c r="E12690" s="47"/>
    </row>
    <row r="12691" spans="1:5" ht="33.75" x14ac:dyDescent="0.25">
      <c r="A12691" s="36">
        <v>39305</v>
      </c>
      <c r="B12691" s="34" t="s">
        <v>9765</v>
      </c>
      <c r="C12691" s="23" t="s">
        <v>28</v>
      </c>
      <c r="D12691" s="48"/>
      <c r="E12691" s="47"/>
    </row>
    <row r="12692" spans="1:5" ht="33.75" x14ac:dyDescent="0.25">
      <c r="A12692" s="36">
        <v>39306</v>
      </c>
      <c r="B12692" s="34" t="s">
        <v>9766</v>
      </c>
      <c r="C12692" s="23" t="s">
        <v>28</v>
      </c>
      <c r="D12692" s="48"/>
      <c r="E12692" s="47"/>
    </row>
    <row r="12693" spans="1:5" ht="33.75" x14ac:dyDescent="0.25">
      <c r="A12693" s="36">
        <v>38928</v>
      </c>
      <c r="B12693" s="34" t="s">
        <v>9767</v>
      </c>
      <c r="C12693" s="23" t="s">
        <v>28</v>
      </c>
      <c r="D12693" s="48"/>
      <c r="E12693" s="47"/>
    </row>
    <row r="12694" spans="1:5" ht="33.75" x14ac:dyDescent="0.25">
      <c r="A12694" s="36">
        <v>38917</v>
      </c>
      <c r="B12694" s="34" t="s">
        <v>9768</v>
      </c>
      <c r="C12694" s="23" t="s">
        <v>28</v>
      </c>
      <c r="D12694" s="48"/>
      <c r="E12694" s="47"/>
    </row>
    <row r="12695" spans="1:5" ht="33.75" x14ac:dyDescent="0.25">
      <c r="A12695" s="36">
        <v>38919</v>
      </c>
      <c r="B12695" s="34" t="s">
        <v>9769</v>
      </c>
      <c r="C12695" s="23" t="s">
        <v>28</v>
      </c>
      <c r="D12695" s="48"/>
      <c r="E12695" s="47"/>
    </row>
    <row r="12696" spans="1:5" ht="33.75" x14ac:dyDescent="0.25">
      <c r="A12696" s="36">
        <v>38922</v>
      </c>
      <c r="B12696" s="34" t="s">
        <v>9770</v>
      </c>
      <c r="C12696" s="23" t="s">
        <v>28</v>
      </c>
      <c r="D12696" s="48"/>
      <c r="E12696" s="47"/>
    </row>
    <row r="12697" spans="1:5" ht="22.5" x14ac:dyDescent="0.25">
      <c r="A12697" s="36">
        <v>45198</v>
      </c>
      <c r="B12697" s="34" t="s">
        <v>13097</v>
      </c>
      <c r="C12697" s="23" t="s">
        <v>28</v>
      </c>
      <c r="D12697" s="48">
        <v>45.92</v>
      </c>
      <c r="E12697" s="47">
        <v>45.92</v>
      </c>
    </row>
    <row r="12698" spans="1:5" x14ac:dyDescent="0.25">
      <c r="A12698" s="36">
        <v>45196</v>
      </c>
      <c r="B12698" s="34" t="s">
        <v>13098</v>
      </c>
      <c r="C12698" s="23" t="s">
        <v>28</v>
      </c>
      <c r="D12698" s="48">
        <v>94.68</v>
      </c>
      <c r="E12698" s="47">
        <v>94.68</v>
      </c>
    </row>
    <row r="12699" spans="1:5" ht="33.75" x14ac:dyDescent="0.25">
      <c r="A12699" s="36">
        <v>12032</v>
      </c>
      <c r="B12699" s="34" t="s">
        <v>9771</v>
      </c>
      <c r="C12699" s="23" t="s">
        <v>7906</v>
      </c>
      <c r="D12699" s="48">
        <v>62.78</v>
      </c>
      <c r="E12699" s="47">
        <v>62.78</v>
      </c>
    </row>
    <row r="12700" spans="1:5" ht="33.75" x14ac:dyDescent="0.25">
      <c r="A12700" s="36">
        <v>12030</v>
      </c>
      <c r="B12700" s="34" t="s">
        <v>9772</v>
      </c>
      <c r="C12700" s="23" t="s">
        <v>7906</v>
      </c>
      <c r="D12700" s="48">
        <v>58.99</v>
      </c>
      <c r="E12700" s="47">
        <v>58.99</v>
      </c>
    </row>
    <row r="12701" spans="1:5" ht="22.5" x14ac:dyDescent="0.25">
      <c r="A12701" s="36">
        <v>45207</v>
      </c>
      <c r="B12701" s="34" t="s">
        <v>13043</v>
      </c>
      <c r="C12701" s="23" t="s">
        <v>28</v>
      </c>
      <c r="D12701" s="48">
        <v>302.45</v>
      </c>
      <c r="E12701" s="47">
        <v>302.45</v>
      </c>
    </row>
    <row r="12702" spans="1:5" x14ac:dyDescent="0.25">
      <c r="A12702" s="36">
        <v>14157</v>
      </c>
      <c r="B12702" s="34" t="s">
        <v>9773</v>
      </c>
      <c r="C12702" s="23" t="s">
        <v>28</v>
      </c>
      <c r="D12702" s="48"/>
      <c r="E12702" s="47"/>
    </row>
    <row r="12703" spans="1:5" ht="22.5" x14ac:dyDescent="0.25">
      <c r="A12703" s="36">
        <v>10908</v>
      </c>
      <c r="B12703" s="34" t="s">
        <v>9774</v>
      </c>
      <c r="C12703" s="23" t="s">
        <v>28</v>
      </c>
      <c r="D12703" s="48">
        <v>15.9</v>
      </c>
      <c r="E12703" s="47">
        <v>15.9</v>
      </c>
    </row>
    <row r="12704" spans="1:5" ht="22.5" x14ac:dyDescent="0.25">
      <c r="A12704" s="36">
        <v>10909</v>
      </c>
      <c r="B12704" s="34" t="s">
        <v>9775</v>
      </c>
      <c r="C12704" s="23" t="s">
        <v>28</v>
      </c>
      <c r="D12704" s="48">
        <v>18.489999999999998</v>
      </c>
      <c r="E12704" s="47">
        <v>18.489999999999998</v>
      </c>
    </row>
    <row r="12705" spans="1:5" ht="22.5" x14ac:dyDescent="0.25">
      <c r="A12705" s="36">
        <v>3669</v>
      </c>
      <c r="B12705" s="34" t="s">
        <v>9776</v>
      </c>
      <c r="C12705" s="23" t="s">
        <v>28</v>
      </c>
      <c r="D12705" s="48">
        <v>11.36</v>
      </c>
      <c r="E12705" s="47">
        <v>11.36</v>
      </c>
    </row>
    <row r="12706" spans="1:5" ht="22.5" x14ac:dyDescent="0.25">
      <c r="A12706" s="36">
        <v>20139</v>
      </c>
      <c r="B12706" s="34" t="s">
        <v>9777</v>
      </c>
      <c r="C12706" s="23" t="s">
        <v>28</v>
      </c>
      <c r="D12706" s="48">
        <v>97.71</v>
      </c>
      <c r="E12706" s="47">
        <v>97.71</v>
      </c>
    </row>
    <row r="12707" spans="1:5" ht="22.5" x14ac:dyDescent="0.25">
      <c r="A12707" s="36">
        <v>3668</v>
      </c>
      <c r="B12707" s="34" t="s">
        <v>9778</v>
      </c>
      <c r="C12707" s="23" t="s">
        <v>28</v>
      </c>
      <c r="D12707" s="48">
        <v>34.9</v>
      </c>
      <c r="E12707" s="47">
        <v>34.9</v>
      </c>
    </row>
    <row r="12708" spans="1:5" ht="22.5" x14ac:dyDescent="0.25">
      <c r="A12708" s="36">
        <v>10911</v>
      </c>
      <c r="B12708" s="34" t="s">
        <v>9779</v>
      </c>
      <c r="C12708" s="23" t="s">
        <v>28</v>
      </c>
      <c r="D12708" s="48">
        <v>15.3</v>
      </c>
      <c r="E12708" s="47">
        <v>15.3</v>
      </c>
    </row>
    <row r="12709" spans="1:5" ht="22.5" x14ac:dyDescent="0.25">
      <c r="A12709" s="36">
        <v>3659</v>
      </c>
      <c r="B12709" s="34" t="s">
        <v>9780</v>
      </c>
      <c r="C12709" s="23" t="s">
        <v>28</v>
      </c>
      <c r="D12709" s="48">
        <v>15.59</v>
      </c>
      <c r="E12709" s="47">
        <v>15.59</v>
      </c>
    </row>
    <row r="12710" spans="1:5" ht="22.5" x14ac:dyDescent="0.25">
      <c r="A12710" s="36">
        <v>3660</v>
      </c>
      <c r="B12710" s="34" t="s">
        <v>9781</v>
      </c>
      <c r="C12710" s="23" t="s">
        <v>28</v>
      </c>
      <c r="D12710" s="48">
        <v>20.16</v>
      </c>
      <c r="E12710" s="47">
        <v>20.16</v>
      </c>
    </row>
    <row r="12711" spans="1:5" ht="22.5" x14ac:dyDescent="0.25">
      <c r="A12711" s="36">
        <v>20144</v>
      </c>
      <c r="B12711" s="34" t="s">
        <v>9782</v>
      </c>
      <c r="C12711" s="23" t="s">
        <v>28</v>
      </c>
      <c r="D12711" s="48">
        <v>45.15</v>
      </c>
      <c r="E12711" s="47">
        <v>45.15</v>
      </c>
    </row>
    <row r="12712" spans="1:5" ht="22.5" x14ac:dyDescent="0.25">
      <c r="A12712" s="36">
        <v>20143</v>
      </c>
      <c r="B12712" s="34" t="s">
        <v>9783</v>
      </c>
      <c r="C12712" s="23" t="s">
        <v>28</v>
      </c>
      <c r="D12712" s="48">
        <v>57.76</v>
      </c>
      <c r="E12712" s="47">
        <v>57.76</v>
      </c>
    </row>
    <row r="12713" spans="1:5" ht="22.5" x14ac:dyDescent="0.25">
      <c r="A12713" s="36">
        <v>20145</v>
      </c>
      <c r="B12713" s="34" t="s">
        <v>9784</v>
      </c>
      <c r="C12713" s="23" t="s">
        <v>28</v>
      </c>
      <c r="D12713" s="48">
        <v>111.42</v>
      </c>
      <c r="E12713" s="47">
        <v>111.42</v>
      </c>
    </row>
    <row r="12714" spans="1:5" ht="22.5" x14ac:dyDescent="0.25">
      <c r="A12714" s="36">
        <v>20146</v>
      </c>
      <c r="B12714" s="34" t="s">
        <v>9785</v>
      </c>
      <c r="C12714" s="23" t="s">
        <v>28</v>
      </c>
      <c r="D12714" s="48">
        <v>152.31</v>
      </c>
      <c r="E12714" s="47">
        <v>152.31</v>
      </c>
    </row>
    <row r="12715" spans="1:5" ht="22.5" x14ac:dyDescent="0.25">
      <c r="A12715" s="36">
        <v>20140</v>
      </c>
      <c r="B12715" s="34" t="s">
        <v>9786</v>
      </c>
      <c r="C12715" s="23" t="s">
        <v>28</v>
      </c>
      <c r="D12715" s="48">
        <v>7.14</v>
      </c>
      <c r="E12715" s="47">
        <v>7.14</v>
      </c>
    </row>
    <row r="12716" spans="1:5" ht="22.5" x14ac:dyDescent="0.25">
      <c r="A12716" s="36">
        <v>20141</v>
      </c>
      <c r="B12716" s="34" t="s">
        <v>9787</v>
      </c>
      <c r="C12716" s="23" t="s">
        <v>28</v>
      </c>
      <c r="D12716" s="48">
        <v>17.5</v>
      </c>
      <c r="E12716" s="47">
        <v>17.5</v>
      </c>
    </row>
    <row r="12717" spans="1:5" ht="22.5" x14ac:dyDescent="0.25">
      <c r="A12717" s="36">
        <v>20142</v>
      </c>
      <c r="B12717" s="34" t="s">
        <v>9788</v>
      </c>
      <c r="C12717" s="23" t="s">
        <v>28</v>
      </c>
      <c r="D12717" s="48">
        <v>30.78</v>
      </c>
      <c r="E12717" s="47">
        <v>30.78</v>
      </c>
    </row>
    <row r="12718" spans="1:5" ht="22.5" x14ac:dyDescent="0.25">
      <c r="A12718" s="36">
        <v>3670</v>
      </c>
      <c r="B12718" s="34" t="s">
        <v>9789</v>
      </c>
      <c r="C12718" s="23" t="s">
        <v>28</v>
      </c>
      <c r="D12718" s="48">
        <v>20.02</v>
      </c>
      <c r="E12718" s="47">
        <v>20.02</v>
      </c>
    </row>
    <row r="12719" spans="1:5" ht="22.5" x14ac:dyDescent="0.25">
      <c r="A12719" s="36">
        <v>3666</v>
      </c>
      <c r="B12719" s="34" t="s">
        <v>9790</v>
      </c>
      <c r="C12719" s="23" t="s">
        <v>28</v>
      </c>
      <c r="D12719" s="48">
        <v>3.15</v>
      </c>
      <c r="E12719" s="47">
        <v>3.15</v>
      </c>
    </row>
    <row r="12720" spans="1:5" ht="22.5" x14ac:dyDescent="0.25">
      <c r="A12720" s="36">
        <v>3662</v>
      </c>
      <c r="B12720" s="34" t="s">
        <v>9791</v>
      </c>
      <c r="C12720" s="23" t="s">
        <v>28</v>
      </c>
      <c r="D12720" s="48">
        <v>8.2100000000000009</v>
      </c>
      <c r="E12720" s="47">
        <v>8.2100000000000009</v>
      </c>
    </row>
    <row r="12721" spans="1:5" ht="22.5" x14ac:dyDescent="0.25">
      <c r="A12721" s="36">
        <v>3658</v>
      </c>
      <c r="B12721" s="34" t="s">
        <v>9792</v>
      </c>
      <c r="C12721" s="23" t="s">
        <v>28</v>
      </c>
      <c r="D12721" s="48">
        <v>15.56</v>
      </c>
      <c r="E12721" s="47">
        <v>15.56</v>
      </c>
    </row>
    <row r="12722" spans="1:5" ht="22.5" x14ac:dyDescent="0.25">
      <c r="A12722" s="36">
        <v>42696</v>
      </c>
      <c r="B12722" s="34" t="s">
        <v>9793</v>
      </c>
      <c r="C12722" s="23" t="s">
        <v>28</v>
      </c>
      <c r="D12722" s="48">
        <v>123.42</v>
      </c>
      <c r="E12722" s="47">
        <v>123.42</v>
      </c>
    </row>
    <row r="12723" spans="1:5" x14ac:dyDescent="0.25">
      <c r="A12723" s="36">
        <v>39875</v>
      </c>
      <c r="B12723" s="34" t="s">
        <v>9794</v>
      </c>
      <c r="C12723" s="23" t="s">
        <v>28</v>
      </c>
      <c r="D12723" s="48"/>
      <c r="E12723" s="47"/>
    </row>
    <row r="12724" spans="1:5" x14ac:dyDescent="0.25">
      <c r="A12724" s="36">
        <v>39876</v>
      </c>
      <c r="B12724" s="34" t="s">
        <v>9795</v>
      </c>
      <c r="C12724" s="23" t="s">
        <v>28</v>
      </c>
      <c r="D12724" s="48"/>
      <c r="E12724" s="47"/>
    </row>
    <row r="12725" spans="1:5" x14ac:dyDescent="0.25">
      <c r="A12725" s="36">
        <v>39877</v>
      </c>
      <c r="B12725" s="34" t="s">
        <v>9796</v>
      </c>
      <c r="C12725" s="23" t="s">
        <v>28</v>
      </c>
      <c r="D12725" s="48"/>
      <c r="E12725" s="47"/>
    </row>
    <row r="12726" spans="1:5" x14ac:dyDescent="0.25">
      <c r="A12726" s="36">
        <v>39878</v>
      </c>
      <c r="B12726" s="34" t="s">
        <v>9797</v>
      </c>
      <c r="C12726" s="23" t="s">
        <v>28</v>
      </c>
      <c r="D12726" s="48"/>
      <c r="E12726" s="47"/>
    </row>
    <row r="12727" spans="1:5" x14ac:dyDescent="0.25">
      <c r="A12727" s="36">
        <v>39872</v>
      </c>
      <c r="B12727" s="34" t="s">
        <v>9798</v>
      </c>
      <c r="C12727" s="23" t="s">
        <v>28</v>
      </c>
      <c r="D12727" s="48"/>
      <c r="E12727" s="47"/>
    </row>
    <row r="12728" spans="1:5" x14ac:dyDescent="0.25">
      <c r="A12728" s="36">
        <v>39873</v>
      </c>
      <c r="B12728" s="34" t="s">
        <v>9799</v>
      </c>
      <c r="C12728" s="23" t="s">
        <v>28</v>
      </c>
      <c r="D12728" s="48"/>
      <c r="E12728" s="47"/>
    </row>
    <row r="12729" spans="1:5" x14ac:dyDescent="0.25">
      <c r="A12729" s="36">
        <v>39874</v>
      </c>
      <c r="B12729" s="34" t="s">
        <v>9800</v>
      </c>
      <c r="C12729" s="23" t="s">
        <v>28</v>
      </c>
      <c r="D12729" s="48"/>
      <c r="E12729" s="47"/>
    </row>
    <row r="12730" spans="1:5" ht="22.5" x14ac:dyDescent="0.25">
      <c r="A12730" s="36">
        <v>3674</v>
      </c>
      <c r="B12730" s="34" t="s">
        <v>9801</v>
      </c>
      <c r="C12730" s="23" t="s">
        <v>25</v>
      </c>
      <c r="D12730" s="48"/>
      <c r="E12730" s="47"/>
    </row>
    <row r="12731" spans="1:5" ht="22.5" x14ac:dyDescent="0.25">
      <c r="A12731" s="36">
        <v>3681</v>
      </c>
      <c r="B12731" s="34" t="s">
        <v>9802</v>
      </c>
      <c r="C12731" s="23" t="s">
        <v>25</v>
      </c>
      <c r="D12731" s="48"/>
      <c r="E12731" s="47"/>
    </row>
    <row r="12732" spans="1:5" ht="22.5" x14ac:dyDescent="0.25">
      <c r="A12732" s="36">
        <v>3676</v>
      </c>
      <c r="B12732" s="34" t="s">
        <v>9803</v>
      </c>
      <c r="C12732" s="23" t="s">
        <v>25</v>
      </c>
      <c r="D12732" s="48"/>
      <c r="E12732" s="47"/>
    </row>
    <row r="12733" spans="1:5" ht="22.5" x14ac:dyDescent="0.25">
      <c r="A12733" s="36">
        <v>3679</v>
      </c>
      <c r="B12733" s="34" t="s">
        <v>9804</v>
      </c>
      <c r="C12733" s="23" t="s">
        <v>25</v>
      </c>
      <c r="D12733" s="48"/>
      <c r="E12733" s="47"/>
    </row>
    <row r="12734" spans="1:5" ht="22.5" x14ac:dyDescent="0.25">
      <c r="A12734" s="36">
        <v>3672</v>
      </c>
      <c r="B12734" s="34" t="s">
        <v>9805</v>
      </c>
      <c r="C12734" s="23" t="s">
        <v>25</v>
      </c>
      <c r="D12734" s="48"/>
      <c r="E12734" s="47"/>
    </row>
    <row r="12735" spans="1:5" ht="22.5" x14ac:dyDescent="0.25">
      <c r="A12735" s="36">
        <v>3671</v>
      </c>
      <c r="B12735" s="34" t="s">
        <v>9806</v>
      </c>
      <c r="C12735" s="23" t="s">
        <v>25</v>
      </c>
      <c r="D12735" s="48"/>
      <c r="E12735" s="47"/>
    </row>
    <row r="12736" spans="1:5" ht="22.5" x14ac:dyDescent="0.25">
      <c r="A12736" s="36">
        <v>3673</v>
      </c>
      <c r="B12736" s="34" t="s">
        <v>9807</v>
      </c>
      <c r="C12736" s="23" t="s">
        <v>25</v>
      </c>
      <c r="D12736" s="48"/>
      <c r="E12736" s="47"/>
    </row>
    <row r="12737" spans="1:5" ht="22.5" x14ac:dyDescent="0.25">
      <c r="A12737" s="36">
        <v>38394</v>
      </c>
      <c r="B12737" s="34" t="s">
        <v>9808</v>
      </c>
      <c r="C12737" s="23" t="s">
        <v>28</v>
      </c>
      <c r="D12737" s="48">
        <v>177.98</v>
      </c>
      <c r="E12737" s="47">
        <v>177.98</v>
      </c>
    </row>
    <row r="12738" spans="1:5" ht="22.5" x14ac:dyDescent="0.25">
      <c r="A12738" s="36">
        <v>3729</v>
      </c>
      <c r="B12738" s="34" t="s">
        <v>9809</v>
      </c>
      <c r="C12738" s="23" t="s">
        <v>28</v>
      </c>
      <c r="D12738" s="48">
        <v>133.22999999999999</v>
      </c>
      <c r="E12738" s="47">
        <v>133.22999999999999</v>
      </c>
    </row>
    <row r="12739" spans="1:5" ht="45" x14ac:dyDescent="0.25">
      <c r="A12739" s="36">
        <v>39357</v>
      </c>
      <c r="B12739" s="34" t="s">
        <v>9810</v>
      </c>
      <c r="C12739" s="23" t="s">
        <v>28</v>
      </c>
      <c r="D12739" s="48"/>
      <c r="E12739" s="47"/>
    </row>
    <row r="12740" spans="1:5" ht="45" x14ac:dyDescent="0.25">
      <c r="A12740" s="36">
        <v>39358</v>
      </c>
      <c r="B12740" s="34" t="s">
        <v>9811</v>
      </c>
      <c r="C12740" s="23" t="s">
        <v>28</v>
      </c>
      <c r="D12740" s="48"/>
      <c r="E12740" s="47"/>
    </row>
    <row r="12741" spans="1:5" ht="56.25" x14ac:dyDescent="0.25">
      <c r="A12741" s="36">
        <v>39355</v>
      </c>
      <c r="B12741" s="34" t="s">
        <v>9812</v>
      </c>
      <c r="C12741" s="23" t="s">
        <v>28</v>
      </c>
      <c r="D12741" s="48"/>
      <c r="E12741" s="47"/>
    </row>
    <row r="12742" spans="1:5" ht="45" x14ac:dyDescent="0.25">
      <c r="A12742" s="36">
        <v>39356</v>
      </c>
      <c r="B12742" s="34" t="s">
        <v>9813</v>
      </c>
      <c r="C12742" s="23" t="s">
        <v>28</v>
      </c>
      <c r="D12742" s="48"/>
      <c r="E12742" s="47"/>
    </row>
    <row r="12743" spans="1:5" ht="45" x14ac:dyDescent="0.25">
      <c r="A12743" s="36">
        <v>39353</v>
      </c>
      <c r="B12743" s="34" t="s">
        <v>13099</v>
      </c>
      <c r="C12743" s="23" t="s">
        <v>28</v>
      </c>
      <c r="D12743" s="48"/>
      <c r="E12743" s="47"/>
    </row>
    <row r="12744" spans="1:5" ht="45" x14ac:dyDescent="0.25">
      <c r="A12744" s="36">
        <v>39354</v>
      </c>
      <c r="B12744" s="34" t="s">
        <v>13100</v>
      </c>
      <c r="C12744" s="23" t="s">
        <v>28</v>
      </c>
      <c r="D12744" s="48"/>
      <c r="E12744" s="47"/>
    </row>
    <row r="12745" spans="1:5" x14ac:dyDescent="0.25">
      <c r="A12745" s="36">
        <v>39398</v>
      </c>
      <c r="B12745" s="34" t="s">
        <v>9814</v>
      </c>
      <c r="C12745" s="23" t="s">
        <v>28</v>
      </c>
      <c r="D12745" s="48">
        <v>168.46</v>
      </c>
      <c r="E12745" s="47">
        <v>168.46</v>
      </c>
    </row>
    <row r="12746" spans="1:5" ht="33.75" x14ac:dyDescent="0.25">
      <c r="A12746" s="36">
        <v>13343</v>
      </c>
      <c r="B12746" s="34" t="s">
        <v>9815</v>
      </c>
      <c r="C12746" s="23" t="s">
        <v>28</v>
      </c>
      <c r="D12746" s="48">
        <v>69.650000000000006</v>
      </c>
      <c r="E12746" s="47">
        <v>69.650000000000006</v>
      </c>
    </row>
    <row r="12747" spans="1:5" ht="22.5" x14ac:dyDescent="0.25">
      <c r="A12747" s="36">
        <v>12118</v>
      </c>
      <c r="B12747" s="34" t="s">
        <v>9816</v>
      </c>
      <c r="C12747" s="23" t="s">
        <v>28</v>
      </c>
      <c r="D12747" s="48">
        <v>18.95</v>
      </c>
      <c r="E12747" s="47">
        <v>18.95</v>
      </c>
    </row>
    <row r="12748" spans="1:5" ht="56.25" x14ac:dyDescent="0.25">
      <c r="A12748" s="36">
        <v>39482</v>
      </c>
      <c r="B12748" s="34" t="s">
        <v>9817</v>
      </c>
      <c r="C12748" s="23" t="s">
        <v>28</v>
      </c>
      <c r="D12748" s="48">
        <v>528.69000000000005</v>
      </c>
      <c r="E12748" s="47">
        <v>528.69000000000005</v>
      </c>
    </row>
    <row r="12749" spans="1:5" ht="56.25" x14ac:dyDescent="0.25">
      <c r="A12749" s="36">
        <v>39486</v>
      </c>
      <c r="B12749" s="34" t="s">
        <v>9818</v>
      </c>
      <c r="C12749" s="23" t="s">
        <v>28</v>
      </c>
      <c r="D12749" s="48">
        <v>431.48</v>
      </c>
      <c r="E12749" s="47">
        <v>431.48</v>
      </c>
    </row>
    <row r="12750" spans="1:5" ht="45" x14ac:dyDescent="0.25">
      <c r="A12750" s="36">
        <v>39484</v>
      </c>
      <c r="B12750" s="34" t="s">
        <v>9819</v>
      </c>
      <c r="C12750" s="23" t="s">
        <v>28</v>
      </c>
      <c r="D12750" s="48">
        <v>528.69000000000005</v>
      </c>
      <c r="E12750" s="47">
        <v>528.69000000000005</v>
      </c>
    </row>
    <row r="12751" spans="1:5" ht="56.25" x14ac:dyDescent="0.25">
      <c r="A12751" s="36">
        <v>39488</v>
      </c>
      <c r="B12751" s="34" t="s">
        <v>9820</v>
      </c>
      <c r="C12751" s="23" t="s">
        <v>28</v>
      </c>
      <c r="D12751" s="48">
        <v>438.55</v>
      </c>
      <c r="E12751" s="47">
        <v>438.55</v>
      </c>
    </row>
    <row r="12752" spans="1:5" ht="45" x14ac:dyDescent="0.25">
      <c r="A12752" s="36">
        <v>39485</v>
      </c>
      <c r="B12752" s="34" t="s">
        <v>9821</v>
      </c>
      <c r="C12752" s="23" t="s">
        <v>28</v>
      </c>
      <c r="D12752" s="48">
        <v>528.69000000000005</v>
      </c>
      <c r="E12752" s="47">
        <v>528.69000000000005</v>
      </c>
    </row>
    <row r="12753" spans="1:5" ht="56.25" x14ac:dyDescent="0.25">
      <c r="A12753" s="36">
        <v>39489</v>
      </c>
      <c r="B12753" s="34" t="s">
        <v>9822</v>
      </c>
      <c r="C12753" s="23" t="s">
        <v>28</v>
      </c>
      <c r="D12753" s="48">
        <v>445.99</v>
      </c>
      <c r="E12753" s="47">
        <v>445.99</v>
      </c>
    </row>
    <row r="12754" spans="1:5" ht="56.25" x14ac:dyDescent="0.25">
      <c r="A12754" s="36">
        <v>39490</v>
      </c>
      <c r="B12754" s="34" t="s">
        <v>9823</v>
      </c>
      <c r="C12754" s="23" t="s">
        <v>28</v>
      </c>
      <c r="D12754" s="48">
        <v>664.57</v>
      </c>
      <c r="E12754" s="47">
        <v>664.57</v>
      </c>
    </row>
    <row r="12755" spans="1:5" ht="56.25" x14ac:dyDescent="0.25">
      <c r="A12755" s="36">
        <v>39494</v>
      </c>
      <c r="B12755" s="34" t="s">
        <v>9824</v>
      </c>
      <c r="C12755" s="23" t="s">
        <v>28</v>
      </c>
      <c r="D12755" s="48">
        <v>477.22</v>
      </c>
      <c r="E12755" s="47">
        <v>477.22</v>
      </c>
    </row>
    <row r="12756" spans="1:5" ht="56.25" x14ac:dyDescent="0.25">
      <c r="A12756" s="36">
        <v>39495</v>
      </c>
      <c r="B12756" s="34" t="s">
        <v>9825</v>
      </c>
      <c r="C12756" s="23" t="s">
        <v>28</v>
      </c>
      <c r="D12756" s="48">
        <v>537.77</v>
      </c>
      <c r="E12756" s="47">
        <v>537.77</v>
      </c>
    </row>
    <row r="12757" spans="1:5" ht="56.25" x14ac:dyDescent="0.25">
      <c r="A12757" s="36">
        <v>39496</v>
      </c>
      <c r="B12757" s="34" t="s">
        <v>9826</v>
      </c>
      <c r="C12757" s="23" t="s">
        <v>28</v>
      </c>
      <c r="D12757" s="48">
        <v>591.54</v>
      </c>
      <c r="E12757" s="47">
        <v>591.54</v>
      </c>
    </row>
    <row r="12758" spans="1:5" ht="56.25" x14ac:dyDescent="0.25">
      <c r="A12758" s="36">
        <v>39492</v>
      </c>
      <c r="B12758" s="34" t="s">
        <v>9827</v>
      </c>
      <c r="C12758" s="23" t="s">
        <v>28</v>
      </c>
      <c r="D12758" s="48">
        <v>684.84</v>
      </c>
      <c r="E12758" s="47">
        <v>684.84</v>
      </c>
    </row>
    <row r="12759" spans="1:5" ht="56.25" x14ac:dyDescent="0.25">
      <c r="A12759" s="36">
        <v>39497</v>
      </c>
      <c r="B12759" s="34" t="s">
        <v>9828</v>
      </c>
      <c r="C12759" s="23" t="s">
        <v>28</v>
      </c>
      <c r="D12759" s="48">
        <v>618.59</v>
      </c>
      <c r="E12759" s="47">
        <v>618.59</v>
      </c>
    </row>
    <row r="12760" spans="1:5" ht="56.25" x14ac:dyDescent="0.25">
      <c r="A12760" s="36">
        <v>39493</v>
      </c>
      <c r="B12760" s="34" t="s">
        <v>9829</v>
      </c>
      <c r="C12760" s="23" t="s">
        <v>28</v>
      </c>
      <c r="D12760" s="48">
        <v>734.56</v>
      </c>
      <c r="E12760" s="47">
        <v>734.56</v>
      </c>
    </row>
    <row r="12761" spans="1:5" ht="56.25" x14ac:dyDescent="0.25">
      <c r="A12761" s="36">
        <v>43628</v>
      </c>
      <c r="B12761" s="34" t="s">
        <v>9830</v>
      </c>
      <c r="C12761" s="23" t="s">
        <v>28</v>
      </c>
      <c r="D12761" s="48">
        <v>779.13</v>
      </c>
      <c r="E12761" s="47">
        <v>779.13</v>
      </c>
    </row>
    <row r="12762" spans="1:5" ht="45" x14ac:dyDescent="0.25">
      <c r="A12762" s="36">
        <v>39500</v>
      </c>
      <c r="B12762" s="34" t="s">
        <v>9831</v>
      </c>
      <c r="C12762" s="23" t="s">
        <v>28</v>
      </c>
      <c r="D12762" s="48">
        <v>801.46</v>
      </c>
      <c r="E12762" s="47">
        <v>801.46</v>
      </c>
    </row>
    <row r="12763" spans="1:5" ht="56.25" x14ac:dyDescent="0.25">
      <c r="A12763" s="36">
        <v>39498</v>
      </c>
      <c r="B12763" s="34" t="s">
        <v>9832</v>
      </c>
      <c r="C12763" s="23" t="s">
        <v>28</v>
      </c>
      <c r="D12763" s="48">
        <v>988.47</v>
      </c>
      <c r="E12763" s="47">
        <v>988.47</v>
      </c>
    </row>
    <row r="12764" spans="1:5" ht="56.25" x14ac:dyDescent="0.25">
      <c r="A12764" s="36">
        <v>43621</v>
      </c>
      <c r="B12764" s="34" t="s">
        <v>9833</v>
      </c>
      <c r="C12764" s="23" t="s">
        <v>28</v>
      </c>
      <c r="D12764" s="48">
        <v>827.82</v>
      </c>
      <c r="E12764" s="47">
        <v>827.82</v>
      </c>
    </row>
    <row r="12765" spans="1:5" ht="45" x14ac:dyDescent="0.25">
      <c r="A12765" s="36">
        <v>39501</v>
      </c>
      <c r="B12765" s="34" t="s">
        <v>9834</v>
      </c>
      <c r="C12765" s="23" t="s">
        <v>28</v>
      </c>
      <c r="D12765" s="48">
        <v>823.17</v>
      </c>
      <c r="E12765" s="47">
        <v>823.17</v>
      </c>
    </row>
    <row r="12766" spans="1:5" ht="56.25" x14ac:dyDescent="0.25">
      <c r="A12766" s="36">
        <v>39499</v>
      </c>
      <c r="B12766" s="34" t="s">
        <v>9835</v>
      </c>
      <c r="C12766" s="23" t="s">
        <v>28</v>
      </c>
      <c r="D12766" s="48">
        <v>1002.51</v>
      </c>
      <c r="E12766" s="47">
        <v>1002.51</v>
      </c>
    </row>
    <row r="12767" spans="1:5" ht="22.5" x14ac:dyDescent="0.25">
      <c r="A12767" s="36">
        <v>3733</v>
      </c>
      <c r="B12767" s="34" t="s">
        <v>9836</v>
      </c>
      <c r="C12767" s="23" t="s">
        <v>19</v>
      </c>
      <c r="D12767" s="48">
        <v>80.23</v>
      </c>
      <c r="E12767" s="47">
        <v>80.23</v>
      </c>
    </row>
    <row r="12768" spans="1:5" ht="22.5" x14ac:dyDescent="0.25">
      <c r="A12768" s="36">
        <v>3731</v>
      </c>
      <c r="B12768" s="34" t="s">
        <v>9837</v>
      </c>
      <c r="C12768" s="23" t="s">
        <v>19</v>
      </c>
      <c r="D12768" s="48">
        <v>71.790000000000006</v>
      </c>
      <c r="E12768" s="47">
        <v>71.790000000000006</v>
      </c>
    </row>
    <row r="12769" spans="1:5" ht="22.5" x14ac:dyDescent="0.25">
      <c r="A12769" s="36">
        <v>38137</v>
      </c>
      <c r="B12769" s="34" t="s">
        <v>9838</v>
      </c>
      <c r="C12769" s="23" t="s">
        <v>19</v>
      </c>
      <c r="D12769" s="48">
        <v>85.86</v>
      </c>
      <c r="E12769" s="47">
        <v>85.86</v>
      </c>
    </row>
    <row r="12770" spans="1:5" ht="22.5" x14ac:dyDescent="0.25">
      <c r="A12770" s="36">
        <v>38138</v>
      </c>
      <c r="B12770" s="34" t="s">
        <v>9839</v>
      </c>
      <c r="C12770" s="23" t="s">
        <v>19</v>
      </c>
      <c r="D12770" s="48">
        <v>89.15</v>
      </c>
      <c r="E12770" s="47">
        <v>89.15</v>
      </c>
    </row>
    <row r="12771" spans="1:5" ht="45" x14ac:dyDescent="0.25">
      <c r="A12771" s="36">
        <v>45318</v>
      </c>
      <c r="B12771" s="34" t="s">
        <v>15097</v>
      </c>
      <c r="C12771" s="23" t="s">
        <v>19</v>
      </c>
      <c r="D12771" s="48"/>
      <c r="E12771" s="47"/>
    </row>
    <row r="12772" spans="1:5" ht="45" x14ac:dyDescent="0.25">
      <c r="A12772" s="36">
        <v>45319</v>
      </c>
      <c r="B12772" s="34" t="s">
        <v>15098</v>
      </c>
      <c r="C12772" s="23" t="s">
        <v>19</v>
      </c>
      <c r="D12772" s="48"/>
      <c r="E12772" s="47"/>
    </row>
    <row r="12773" spans="1:5" ht="45" x14ac:dyDescent="0.25">
      <c r="A12773" s="36">
        <v>45320</v>
      </c>
      <c r="B12773" s="34" t="s">
        <v>15099</v>
      </c>
      <c r="C12773" s="23" t="s">
        <v>19</v>
      </c>
      <c r="D12773" s="48"/>
      <c r="E12773" s="47"/>
    </row>
    <row r="12774" spans="1:5" ht="45" x14ac:dyDescent="0.25">
      <c r="A12774" s="36">
        <v>45315</v>
      </c>
      <c r="B12774" s="34" t="s">
        <v>15100</v>
      </c>
      <c r="C12774" s="23" t="s">
        <v>19</v>
      </c>
      <c r="D12774" s="48"/>
      <c r="E12774" s="47"/>
    </row>
    <row r="12775" spans="1:5" ht="45" x14ac:dyDescent="0.25">
      <c r="A12775" s="36">
        <v>45316</v>
      </c>
      <c r="B12775" s="34" t="s">
        <v>15101</v>
      </c>
      <c r="C12775" s="23" t="s">
        <v>19</v>
      </c>
      <c r="D12775" s="48"/>
      <c r="E12775" s="47"/>
    </row>
    <row r="12776" spans="1:5" ht="45" x14ac:dyDescent="0.25">
      <c r="A12776" s="36">
        <v>45317</v>
      </c>
      <c r="B12776" s="34" t="s">
        <v>15102</v>
      </c>
      <c r="C12776" s="23" t="s">
        <v>19</v>
      </c>
      <c r="D12776" s="48"/>
      <c r="E12776" s="47"/>
    </row>
    <row r="12777" spans="1:5" ht="33.75" x14ac:dyDescent="0.25">
      <c r="A12777" s="36">
        <v>45313</v>
      </c>
      <c r="B12777" s="34" t="s">
        <v>15103</v>
      </c>
      <c r="C12777" s="23" t="s">
        <v>19</v>
      </c>
      <c r="D12777" s="48"/>
      <c r="E12777" s="47"/>
    </row>
    <row r="12778" spans="1:5" ht="33.75" x14ac:dyDescent="0.25">
      <c r="A12778" s="36">
        <v>45314</v>
      </c>
      <c r="B12778" s="34" t="s">
        <v>15104</v>
      </c>
      <c r="C12778" s="23" t="s">
        <v>19</v>
      </c>
      <c r="D12778" s="48"/>
      <c r="E12778" s="47"/>
    </row>
    <row r="12779" spans="1:5" ht="33.75" x14ac:dyDescent="0.25">
      <c r="A12779" s="36">
        <v>45309</v>
      </c>
      <c r="B12779" s="34" t="s">
        <v>15105</v>
      </c>
      <c r="C12779" s="23" t="s">
        <v>19</v>
      </c>
      <c r="D12779" s="48"/>
      <c r="E12779" s="47"/>
    </row>
    <row r="12780" spans="1:5" ht="33.75" x14ac:dyDescent="0.25">
      <c r="A12780" s="36">
        <v>45310</v>
      </c>
      <c r="B12780" s="34" t="s">
        <v>15106</v>
      </c>
      <c r="C12780" s="23" t="s">
        <v>19</v>
      </c>
      <c r="D12780" s="48"/>
      <c r="E12780" s="47"/>
    </row>
    <row r="12781" spans="1:5" ht="33.75" x14ac:dyDescent="0.25">
      <c r="A12781" s="36">
        <v>45311</v>
      </c>
      <c r="B12781" s="34" t="s">
        <v>15107</v>
      </c>
      <c r="C12781" s="23" t="s">
        <v>19</v>
      </c>
      <c r="D12781" s="48"/>
      <c r="E12781" s="47"/>
    </row>
    <row r="12782" spans="1:5" ht="33.75" x14ac:dyDescent="0.25">
      <c r="A12782" s="36">
        <v>45312</v>
      </c>
      <c r="B12782" s="34" t="s">
        <v>15108</v>
      </c>
      <c r="C12782" s="23" t="s">
        <v>19</v>
      </c>
      <c r="D12782" s="48"/>
      <c r="E12782" s="47"/>
    </row>
    <row r="12783" spans="1:5" ht="45" x14ac:dyDescent="0.25">
      <c r="A12783" s="36">
        <v>43342</v>
      </c>
      <c r="B12783" s="34" t="s">
        <v>15109</v>
      </c>
      <c r="C12783" s="23" t="s">
        <v>19</v>
      </c>
      <c r="D12783" s="48"/>
      <c r="E12783" s="47"/>
    </row>
    <row r="12784" spans="1:5" ht="45" x14ac:dyDescent="0.25">
      <c r="A12784" s="36">
        <v>43343</v>
      </c>
      <c r="B12784" s="34" t="s">
        <v>15110</v>
      </c>
      <c r="C12784" s="23" t="s">
        <v>19</v>
      </c>
      <c r="D12784" s="48"/>
      <c r="E12784" s="47"/>
    </row>
    <row r="12785" spans="1:5" ht="45" x14ac:dyDescent="0.25">
      <c r="A12785" s="36">
        <v>43344</v>
      </c>
      <c r="B12785" s="34" t="s">
        <v>15111</v>
      </c>
      <c r="C12785" s="23" t="s">
        <v>19</v>
      </c>
      <c r="D12785" s="48"/>
      <c r="E12785" s="47"/>
    </row>
    <row r="12786" spans="1:5" ht="45" x14ac:dyDescent="0.25">
      <c r="A12786" s="36">
        <v>45307</v>
      </c>
      <c r="B12786" s="34" t="s">
        <v>15112</v>
      </c>
      <c r="C12786" s="23" t="s">
        <v>19</v>
      </c>
      <c r="D12786" s="48"/>
      <c r="E12786" s="47"/>
    </row>
    <row r="12787" spans="1:5" ht="45" x14ac:dyDescent="0.25">
      <c r="A12787" s="36">
        <v>43345</v>
      </c>
      <c r="B12787" s="34" t="s">
        <v>15113</v>
      </c>
      <c r="C12787" s="23" t="s">
        <v>19</v>
      </c>
      <c r="D12787" s="48"/>
      <c r="E12787" s="47"/>
    </row>
    <row r="12788" spans="1:5" ht="56.25" x14ac:dyDescent="0.25">
      <c r="A12788" s="36">
        <v>43346</v>
      </c>
      <c r="B12788" s="34" t="s">
        <v>15114</v>
      </c>
      <c r="C12788" s="23" t="s">
        <v>19</v>
      </c>
      <c r="D12788" s="48"/>
      <c r="E12788" s="47"/>
    </row>
    <row r="12789" spans="1:5" ht="56.25" x14ac:dyDescent="0.25">
      <c r="A12789" s="36">
        <v>43347</v>
      </c>
      <c r="B12789" s="34" t="s">
        <v>15115</v>
      </c>
      <c r="C12789" s="23" t="s">
        <v>19</v>
      </c>
      <c r="D12789" s="48"/>
      <c r="E12789" s="47"/>
    </row>
    <row r="12790" spans="1:5" ht="56.25" x14ac:dyDescent="0.25">
      <c r="A12790" s="36">
        <v>43348</v>
      </c>
      <c r="B12790" s="34" t="s">
        <v>15116</v>
      </c>
      <c r="C12790" s="23" t="s">
        <v>19</v>
      </c>
      <c r="D12790" s="48"/>
      <c r="E12790" s="47"/>
    </row>
    <row r="12791" spans="1:5" ht="56.25" x14ac:dyDescent="0.25">
      <c r="A12791" s="36">
        <v>45308</v>
      </c>
      <c r="B12791" s="34" t="s">
        <v>15117</v>
      </c>
      <c r="C12791" s="23" t="s">
        <v>19</v>
      </c>
      <c r="D12791" s="48"/>
      <c r="E12791" s="47"/>
    </row>
    <row r="12792" spans="1:5" ht="56.25" x14ac:dyDescent="0.25">
      <c r="A12792" s="36">
        <v>43349</v>
      </c>
      <c r="B12792" s="34" t="s">
        <v>15118</v>
      </c>
      <c r="C12792" s="23" t="s">
        <v>19</v>
      </c>
      <c r="D12792" s="48"/>
      <c r="E12792" s="47"/>
    </row>
    <row r="12793" spans="1:5" ht="33.75" x14ac:dyDescent="0.25">
      <c r="A12793" s="36">
        <v>3736</v>
      </c>
      <c r="B12793" s="34" t="s">
        <v>13589</v>
      </c>
      <c r="C12793" s="23" t="s">
        <v>19</v>
      </c>
      <c r="D12793" s="48"/>
      <c r="E12793" s="47"/>
    </row>
    <row r="12794" spans="1:5" ht="33.75" x14ac:dyDescent="0.25">
      <c r="A12794" s="36">
        <v>3741</v>
      </c>
      <c r="B12794" s="34" t="s">
        <v>13590</v>
      </c>
      <c r="C12794" s="23" t="s">
        <v>19</v>
      </c>
      <c r="D12794" s="48"/>
      <c r="E12794" s="47"/>
    </row>
    <row r="12795" spans="1:5" ht="33.75" x14ac:dyDescent="0.25">
      <c r="A12795" s="36">
        <v>3737</v>
      </c>
      <c r="B12795" s="34" t="s">
        <v>13591</v>
      </c>
      <c r="C12795" s="23" t="s">
        <v>19</v>
      </c>
      <c r="D12795" s="48"/>
      <c r="E12795" s="47"/>
    </row>
    <row r="12796" spans="1:5" ht="45" x14ac:dyDescent="0.25">
      <c r="A12796" s="36">
        <v>43353</v>
      </c>
      <c r="B12796" s="34" t="s">
        <v>15119</v>
      </c>
      <c r="C12796" s="23" t="s">
        <v>19</v>
      </c>
      <c r="D12796" s="48"/>
      <c r="E12796" s="47"/>
    </row>
    <row r="12797" spans="1:5" ht="45" x14ac:dyDescent="0.25">
      <c r="A12797" s="36">
        <v>43350</v>
      </c>
      <c r="B12797" s="34" t="s">
        <v>15120</v>
      </c>
      <c r="C12797" s="23" t="s">
        <v>19</v>
      </c>
      <c r="D12797" s="48"/>
      <c r="E12797" s="47"/>
    </row>
    <row r="12798" spans="1:5" ht="45" x14ac:dyDescent="0.25">
      <c r="A12798" s="36">
        <v>43351</v>
      </c>
      <c r="B12798" s="34" t="s">
        <v>15121</v>
      </c>
      <c r="C12798" s="23" t="s">
        <v>19</v>
      </c>
      <c r="D12798" s="48"/>
      <c r="E12798" s="47"/>
    </row>
    <row r="12799" spans="1:5" ht="45" x14ac:dyDescent="0.25">
      <c r="A12799" s="36">
        <v>43352</v>
      </c>
      <c r="B12799" s="34" t="s">
        <v>15122</v>
      </c>
      <c r="C12799" s="23" t="s">
        <v>19</v>
      </c>
      <c r="D12799" s="48"/>
      <c r="E12799" s="47"/>
    </row>
    <row r="12800" spans="1:5" ht="45" x14ac:dyDescent="0.25">
      <c r="A12800" s="36">
        <v>45306</v>
      </c>
      <c r="B12800" s="34" t="s">
        <v>15123</v>
      </c>
      <c r="C12800" s="23" t="s">
        <v>19</v>
      </c>
      <c r="D12800" s="48"/>
      <c r="E12800" s="47"/>
    </row>
    <row r="12801" spans="1:5" ht="45" x14ac:dyDescent="0.25">
      <c r="A12801" s="36">
        <v>44379</v>
      </c>
      <c r="B12801" s="34" t="s">
        <v>15124</v>
      </c>
      <c r="C12801" s="23" t="s">
        <v>19</v>
      </c>
      <c r="D12801" s="48"/>
      <c r="E12801" s="47"/>
    </row>
    <row r="12802" spans="1:5" ht="45" x14ac:dyDescent="0.25">
      <c r="A12802" s="36">
        <v>43355</v>
      </c>
      <c r="B12802" s="34" t="s">
        <v>15125</v>
      </c>
      <c r="C12802" s="23" t="s">
        <v>19</v>
      </c>
      <c r="D12802" s="48"/>
      <c r="E12802" s="47"/>
    </row>
    <row r="12803" spans="1:5" ht="45" x14ac:dyDescent="0.25">
      <c r="A12803" s="36">
        <v>43356</v>
      </c>
      <c r="B12803" s="34" t="s">
        <v>15126</v>
      </c>
      <c r="C12803" s="23" t="s">
        <v>19</v>
      </c>
      <c r="D12803" s="48"/>
      <c r="E12803" s="47"/>
    </row>
    <row r="12804" spans="1:5" ht="45" x14ac:dyDescent="0.25">
      <c r="A12804" s="36">
        <v>45305</v>
      </c>
      <c r="B12804" s="34" t="s">
        <v>15127</v>
      </c>
      <c r="C12804" s="23" t="s">
        <v>19</v>
      </c>
      <c r="D12804" s="48"/>
      <c r="E12804" s="47"/>
    </row>
    <row r="12805" spans="1:5" ht="33.75" x14ac:dyDescent="0.25">
      <c r="A12805" s="36">
        <v>3742</v>
      </c>
      <c r="B12805" s="34" t="s">
        <v>9840</v>
      </c>
      <c r="C12805" s="23" t="s">
        <v>19</v>
      </c>
      <c r="D12805" s="48"/>
      <c r="E12805" s="47"/>
    </row>
    <row r="12806" spans="1:5" ht="45" x14ac:dyDescent="0.25">
      <c r="A12806" s="36">
        <v>43357</v>
      </c>
      <c r="B12806" s="34" t="s">
        <v>15128</v>
      </c>
      <c r="C12806" s="23" t="s">
        <v>19</v>
      </c>
      <c r="D12806" s="48"/>
      <c r="E12806" s="47"/>
    </row>
    <row r="12807" spans="1:5" ht="22.5" x14ac:dyDescent="0.25">
      <c r="A12807" s="36">
        <v>38194</v>
      </c>
      <c r="B12807" s="34" t="s">
        <v>9841</v>
      </c>
      <c r="C12807" s="23" t="s">
        <v>28</v>
      </c>
      <c r="D12807" s="48">
        <v>6.9</v>
      </c>
      <c r="E12807" s="47">
        <v>6.9</v>
      </c>
    </row>
    <row r="12808" spans="1:5" ht="22.5" x14ac:dyDescent="0.25">
      <c r="A12808" s="36">
        <v>38193</v>
      </c>
      <c r="B12808" s="34" t="s">
        <v>9842</v>
      </c>
      <c r="C12808" s="23" t="s">
        <v>28</v>
      </c>
      <c r="D12808" s="48">
        <v>5.99</v>
      </c>
      <c r="E12808" s="47">
        <v>5.99</v>
      </c>
    </row>
    <row r="12809" spans="1:5" x14ac:dyDescent="0.25">
      <c r="A12809" s="36">
        <v>39388</v>
      </c>
      <c r="B12809" s="34" t="s">
        <v>9843</v>
      </c>
      <c r="C12809" s="23" t="s">
        <v>28</v>
      </c>
      <c r="D12809" s="48">
        <v>8.48</v>
      </c>
      <c r="E12809" s="47">
        <v>8.48</v>
      </c>
    </row>
    <row r="12810" spans="1:5" x14ac:dyDescent="0.25">
      <c r="A12810" s="36">
        <v>39387</v>
      </c>
      <c r="B12810" s="34" t="s">
        <v>9844</v>
      </c>
      <c r="C12810" s="23" t="s">
        <v>28</v>
      </c>
      <c r="D12810" s="48">
        <v>13.23</v>
      </c>
      <c r="E12810" s="47">
        <v>13.23</v>
      </c>
    </row>
    <row r="12811" spans="1:5" x14ac:dyDescent="0.25">
      <c r="A12811" s="36">
        <v>39386</v>
      </c>
      <c r="B12811" s="34" t="s">
        <v>9845</v>
      </c>
      <c r="C12811" s="23" t="s">
        <v>28</v>
      </c>
      <c r="D12811" s="48">
        <v>9.2200000000000006</v>
      </c>
      <c r="E12811" s="47">
        <v>9.2200000000000006</v>
      </c>
    </row>
    <row r="12812" spans="1:5" x14ac:dyDescent="0.25">
      <c r="A12812" s="36">
        <v>45229</v>
      </c>
      <c r="B12812" s="34" t="s">
        <v>13101</v>
      </c>
      <c r="C12812" s="23" t="s">
        <v>28</v>
      </c>
      <c r="D12812" s="48">
        <v>2.16</v>
      </c>
      <c r="E12812" s="47">
        <v>2.16</v>
      </c>
    </row>
    <row r="12813" spans="1:5" ht="33.75" x14ac:dyDescent="0.25">
      <c r="A12813" s="36">
        <v>746</v>
      </c>
      <c r="B12813" s="34" t="s">
        <v>9846</v>
      </c>
      <c r="C12813" s="23" t="s">
        <v>28</v>
      </c>
      <c r="D12813" s="48">
        <v>1999.68</v>
      </c>
      <c r="E12813" s="47">
        <v>1999.68</v>
      </c>
    </row>
    <row r="12814" spans="1:5" ht="22.5" x14ac:dyDescent="0.25">
      <c r="A12814" s="36">
        <v>20269</v>
      </c>
      <c r="B12814" s="34" t="s">
        <v>9847</v>
      </c>
      <c r="C12814" s="23" t="s">
        <v>28</v>
      </c>
      <c r="D12814" s="48">
        <v>99.36</v>
      </c>
      <c r="E12814" s="47">
        <v>99.36</v>
      </c>
    </row>
    <row r="12815" spans="1:5" ht="22.5" x14ac:dyDescent="0.25">
      <c r="A12815" s="36">
        <v>20270</v>
      </c>
      <c r="B12815" s="34" t="s">
        <v>9848</v>
      </c>
      <c r="C12815" s="23" t="s">
        <v>28</v>
      </c>
      <c r="D12815" s="48">
        <v>109.79</v>
      </c>
      <c r="E12815" s="47">
        <v>109.79</v>
      </c>
    </row>
    <row r="12816" spans="1:5" ht="22.5" x14ac:dyDescent="0.25">
      <c r="A12816" s="36">
        <v>11696</v>
      </c>
      <c r="B12816" s="34" t="s">
        <v>9849</v>
      </c>
      <c r="C12816" s="23" t="s">
        <v>28</v>
      </c>
      <c r="D12816" s="48">
        <v>175.75</v>
      </c>
      <c r="E12816" s="47">
        <v>175.75</v>
      </c>
    </row>
    <row r="12817" spans="1:5" ht="22.5" x14ac:dyDescent="0.25">
      <c r="A12817" s="36">
        <v>10427</v>
      </c>
      <c r="B12817" s="34" t="s">
        <v>9850</v>
      </c>
      <c r="C12817" s="23" t="s">
        <v>28</v>
      </c>
      <c r="D12817" s="48">
        <v>491.82</v>
      </c>
      <c r="E12817" s="47">
        <v>491.82</v>
      </c>
    </row>
    <row r="12818" spans="1:5" ht="22.5" x14ac:dyDescent="0.25">
      <c r="A12818" s="36">
        <v>10428</v>
      </c>
      <c r="B12818" s="34" t="s">
        <v>9851</v>
      </c>
      <c r="C12818" s="23" t="s">
        <v>28</v>
      </c>
      <c r="D12818" s="48">
        <v>506.73</v>
      </c>
      <c r="E12818" s="47">
        <v>506.73</v>
      </c>
    </row>
    <row r="12819" spans="1:5" ht="22.5" x14ac:dyDescent="0.25">
      <c r="A12819" s="36">
        <v>36521</v>
      </c>
      <c r="B12819" s="34" t="s">
        <v>9852</v>
      </c>
      <c r="C12819" s="23" t="s">
        <v>28</v>
      </c>
      <c r="D12819" s="48">
        <v>158.1</v>
      </c>
      <c r="E12819" s="47">
        <v>158.1</v>
      </c>
    </row>
    <row r="12820" spans="1:5" ht="22.5" x14ac:dyDescent="0.25">
      <c r="A12820" s="36">
        <v>36794</v>
      </c>
      <c r="B12820" s="34" t="s">
        <v>9853</v>
      </c>
      <c r="C12820" s="23" t="s">
        <v>28</v>
      </c>
      <c r="D12820" s="48">
        <v>168.32</v>
      </c>
      <c r="E12820" s="47">
        <v>168.32</v>
      </c>
    </row>
    <row r="12821" spans="1:5" ht="22.5" x14ac:dyDescent="0.25">
      <c r="A12821" s="36">
        <v>10426</v>
      </c>
      <c r="B12821" s="34" t="s">
        <v>9854</v>
      </c>
      <c r="C12821" s="23" t="s">
        <v>28</v>
      </c>
      <c r="D12821" s="48">
        <v>188.48</v>
      </c>
      <c r="E12821" s="47">
        <v>188.48</v>
      </c>
    </row>
    <row r="12822" spans="1:5" ht="22.5" x14ac:dyDescent="0.25">
      <c r="A12822" s="36">
        <v>10425</v>
      </c>
      <c r="B12822" s="34" t="s">
        <v>9855</v>
      </c>
      <c r="C12822" s="23" t="s">
        <v>28</v>
      </c>
      <c r="D12822" s="48">
        <v>95.62</v>
      </c>
      <c r="E12822" s="47">
        <v>95.62</v>
      </c>
    </row>
    <row r="12823" spans="1:5" ht="22.5" x14ac:dyDescent="0.25">
      <c r="A12823" s="36">
        <v>10431</v>
      </c>
      <c r="B12823" s="34" t="s">
        <v>9856</v>
      </c>
      <c r="C12823" s="23" t="s">
        <v>28</v>
      </c>
      <c r="D12823" s="48">
        <v>327.36</v>
      </c>
      <c r="E12823" s="47">
        <v>327.36</v>
      </c>
    </row>
    <row r="12824" spans="1:5" ht="22.5" x14ac:dyDescent="0.25">
      <c r="A12824" s="36">
        <v>10429</v>
      </c>
      <c r="B12824" s="34" t="s">
        <v>9857</v>
      </c>
      <c r="C12824" s="23" t="s">
        <v>28</v>
      </c>
      <c r="D12824" s="48">
        <v>161.49</v>
      </c>
      <c r="E12824" s="47">
        <v>161.49</v>
      </c>
    </row>
    <row r="12825" spans="1:5" ht="22.5" x14ac:dyDescent="0.25">
      <c r="A12825" s="36">
        <v>10853</v>
      </c>
      <c r="B12825" s="34" t="s">
        <v>9858</v>
      </c>
      <c r="C12825" s="23" t="s">
        <v>28</v>
      </c>
      <c r="D12825" s="48">
        <v>113.64</v>
      </c>
      <c r="E12825" s="47">
        <v>113.64</v>
      </c>
    </row>
    <row r="12826" spans="1:5" x14ac:dyDescent="0.25">
      <c r="A12826" s="36">
        <v>5093</v>
      </c>
      <c r="B12826" s="34" t="s">
        <v>9859</v>
      </c>
      <c r="C12826" s="23" t="s">
        <v>7871</v>
      </c>
      <c r="D12826" s="48">
        <v>19.95</v>
      </c>
      <c r="E12826" s="47">
        <v>19.95</v>
      </c>
    </row>
    <row r="12827" spans="1:5" x14ac:dyDescent="0.25">
      <c r="A12827" s="36">
        <v>45254</v>
      </c>
      <c r="B12827" s="34" t="s">
        <v>13044</v>
      </c>
      <c r="C12827" s="23" t="s">
        <v>28</v>
      </c>
      <c r="D12827" s="48">
        <v>28.51</v>
      </c>
      <c r="E12827" s="47">
        <v>28.51</v>
      </c>
    </row>
    <row r="12828" spans="1:5" x14ac:dyDescent="0.25">
      <c r="A12828" s="36">
        <v>45253</v>
      </c>
      <c r="B12828" s="34" t="s">
        <v>13045</v>
      </c>
      <c r="C12828" s="23" t="s">
        <v>28</v>
      </c>
      <c r="D12828" s="48">
        <v>36.950000000000003</v>
      </c>
      <c r="E12828" s="47">
        <v>36.950000000000003</v>
      </c>
    </row>
    <row r="12829" spans="1:5" x14ac:dyDescent="0.25">
      <c r="A12829" s="36">
        <v>44331</v>
      </c>
      <c r="B12829" s="34" t="s">
        <v>9860</v>
      </c>
      <c r="C12829" s="23" t="s">
        <v>88</v>
      </c>
      <c r="D12829" s="48">
        <v>83.49</v>
      </c>
      <c r="E12829" s="47">
        <v>83.49</v>
      </c>
    </row>
    <row r="12830" spans="1:5" ht="33.75" x14ac:dyDescent="0.25">
      <c r="A12830" s="36">
        <v>37768</v>
      </c>
      <c r="B12830" s="34" t="s">
        <v>9861</v>
      </c>
      <c r="C12830" s="23" t="s">
        <v>28</v>
      </c>
      <c r="D12830" s="48"/>
      <c r="E12830" s="47"/>
    </row>
    <row r="12831" spans="1:5" x14ac:dyDescent="0.25">
      <c r="A12831" s="36">
        <v>38382</v>
      </c>
      <c r="B12831" s="34" t="s">
        <v>9862</v>
      </c>
      <c r="C12831" s="23" t="s">
        <v>28</v>
      </c>
      <c r="D12831" s="48">
        <v>12.41</v>
      </c>
      <c r="E12831" s="47">
        <v>12.41</v>
      </c>
    </row>
    <row r="12832" spans="1:5" x14ac:dyDescent="0.25">
      <c r="A12832" s="36">
        <v>38383</v>
      </c>
      <c r="B12832" s="34" t="s">
        <v>9863</v>
      </c>
      <c r="C12832" s="23" t="s">
        <v>28</v>
      </c>
      <c r="D12832" s="48">
        <v>1.97</v>
      </c>
      <c r="E12832" s="47">
        <v>1.97</v>
      </c>
    </row>
    <row r="12833" spans="1:5" x14ac:dyDescent="0.25">
      <c r="A12833" s="36">
        <v>3768</v>
      </c>
      <c r="B12833" s="34" t="s">
        <v>9864</v>
      </c>
      <c r="C12833" s="23" t="s">
        <v>28</v>
      </c>
      <c r="D12833" s="48">
        <v>2.42</v>
      </c>
      <c r="E12833" s="47">
        <v>2.42</v>
      </c>
    </row>
    <row r="12834" spans="1:5" ht="22.5" x14ac:dyDescent="0.25">
      <c r="A12834" s="36">
        <v>3767</v>
      </c>
      <c r="B12834" s="34" t="s">
        <v>9865</v>
      </c>
      <c r="C12834" s="23" t="s">
        <v>28</v>
      </c>
      <c r="D12834" s="48">
        <v>0.81</v>
      </c>
      <c r="E12834" s="47">
        <v>0.81</v>
      </c>
    </row>
    <row r="12835" spans="1:5" ht="45" x14ac:dyDescent="0.25">
      <c r="A12835" s="36">
        <v>42440</v>
      </c>
      <c r="B12835" s="34" t="s">
        <v>9866</v>
      </c>
      <c r="C12835" s="23" t="s">
        <v>28</v>
      </c>
      <c r="D12835" s="48"/>
      <c r="E12835" s="47"/>
    </row>
    <row r="12836" spans="1:5" ht="45" x14ac:dyDescent="0.25">
      <c r="A12836" s="36">
        <v>20193</v>
      </c>
      <c r="B12836" s="34" t="s">
        <v>9867</v>
      </c>
      <c r="C12836" s="23" t="s">
        <v>3540</v>
      </c>
      <c r="D12836" s="48">
        <v>22.5</v>
      </c>
      <c r="E12836" s="47">
        <v>22.5</v>
      </c>
    </row>
    <row r="12837" spans="1:5" ht="56.25" x14ac:dyDescent="0.25">
      <c r="A12837" s="36">
        <v>10527</v>
      </c>
      <c r="B12837" s="34" t="s">
        <v>9868</v>
      </c>
      <c r="C12837" s="23" t="s">
        <v>9869</v>
      </c>
      <c r="D12837" s="48">
        <v>30</v>
      </c>
      <c r="E12837" s="47">
        <v>30</v>
      </c>
    </row>
    <row r="12838" spans="1:5" ht="33.75" x14ac:dyDescent="0.25">
      <c r="A12838" s="36">
        <v>41805</v>
      </c>
      <c r="B12838" s="34" t="s">
        <v>9870</v>
      </c>
      <c r="C12838" s="23" t="s">
        <v>12</v>
      </c>
      <c r="D12838" s="48">
        <v>862.5</v>
      </c>
      <c r="E12838" s="47">
        <v>862.5</v>
      </c>
    </row>
    <row r="12839" spans="1:5" ht="22.5" x14ac:dyDescent="0.25">
      <c r="A12839" s="36">
        <v>40271</v>
      </c>
      <c r="B12839" s="34" t="s">
        <v>9871</v>
      </c>
      <c r="C12839" s="23" t="s">
        <v>3541</v>
      </c>
      <c r="D12839" s="48">
        <v>22.96</v>
      </c>
      <c r="E12839" s="47">
        <v>22.96</v>
      </c>
    </row>
    <row r="12840" spans="1:5" ht="22.5" x14ac:dyDescent="0.25">
      <c r="A12840" s="36">
        <v>40287</v>
      </c>
      <c r="B12840" s="34" t="s">
        <v>9872</v>
      </c>
      <c r="C12840" s="23" t="s">
        <v>12</v>
      </c>
      <c r="D12840" s="48">
        <v>8.84</v>
      </c>
      <c r="E12840" s="47">
        <v>8.84</v>
      </c>
    </row>
    <row r="12841" spans="1:5" ht="33.75" x14ac:dyDescent="0.25">
      <c r="A12841" s="36">
        <v>10779</v>
      </c>
      <c r="B12841" s="34" t="s">
        <v>9873</v>
      </c>
      <c r="C12841" s="23" t="s">
        <v>12</v>
      </c>
      <c r="D12841" s="48"/>
      <c r="E12841" s="47"/>
    </row>
    <row r="12842" spans="1:5" ht="33.75" x14ac:dyDescent="0.25">
      <c r="A12842" s="36">
        <v>10777</v>
      </c>
      <c r="B12842" s="34" t="s">
        <v>9874</v>
      </c>
      <c r="C12842" s="23" t="s">
        <v>12</v>
      </c>
      <c r="D12842" s="48"/>
      <c r="E12842" s="47"/>
    </row>
    <row r="12843" spans="1:5" ht="33.75" x14ac:dyDescent="0.25">
      <c r="A12843" s="36">
        <v>10775</v>
      </c>
      <c r="B12843" s="34" t="s">
        <v>9875</v>
      </c>
      <c r="C12843" s="23" t="s">
        <v>12</v>
      </c>
      <c r="D12843" s="48"/>
      <c r="E12843" s="47"/>
    </row>
    <row r="12844" spans="1:5" ht="33.75" x14ac:dyDescent="0.25">
      <c r="A12844" s="36">
        <v>10776</v>
      </c>
      <c r="B12844" s="34" t="s">
        <v>9876</v>
      </c>
      <c r="C12844" s="23" t="s">
        <v>12</v>
      </c>
      <c r="D12844" s="48"/>
      <c r="E12844" s="47"/>
    </row>
    <row r="12845" spans="1:5" ht="33.75" x14ac:dyDescent="0.25">
      <c r="A12845" s="36">
        <v>10778</v>
      </c>
      <c r="B12845" s="34" t="s">
        <v>9877</v>
      </c>
      <c r="C12845" s="23" t="s">
        <v>12</v>
      </c>
      <c r="D12845" s="48"/>
      <c r="E12845" s="47"/>
    </row>
    <row r="12846" spans="1:5" ht="33.75" x14ac:dyDescent="0.25">
      <c r="A12846" s="36">
        <v>40339</v>
      </c>
      <c r="B12846" s="34" t="s">
        <v>9878</v>
      </c>
      <c r="C12846" s="23" t="s">
        <v>3541</v>
      </c>
      <c r="D12846" s="48">
        <v>8.0500000000000007</v>
      </c>
      <c r="E12846" s="47">
        <v>8.0500000000000007</v>
      </c>
    </row>
    <row r="12847" spans="1:5" ht="33.75" x14ac:dyDescent="0.25">
      <c r="A12847" s="36">
        <v>10749</v>
      </c>
      <c r="B12847" s="34" t="s">
        <v>9879</v>
      </c>
      <c r="C12847" s="23" t="s">
        <v>3541</v>
      </c>
      <c r="D12847" s="48">
        <v>26.62</v>
      </c>
      <c r="E12847" s="47">
        <v>26.62</v>
      </c>
    </row>
    <row r="12848" spans="1:5" ht="22.5" x14ac:dyDescent="0.25">
      <c r="A12848" s="36">
        <v>40290</v>
      </c>
      <c r="B12848" s="34" t="s">
        <v>9880</v>
      </c>
      <c r="C12848" s="23" t="s">
        <v>3541</v>
      </c>
      <c r="D12848" s="48">
        <v>14.4</v>
      </c>
      <c r="E12848" s="47">
        <v>14.4</v>
      </c>
    </row>
    <row r="12849" spans="1:5" ht="22.5" x14ac:dyDescent="0.25">
      <c r="A12849" s="36">
        <v>3346</v>
      </c>
      <c r="B12849" s="34" t="s">
        <v>9881</v>
      </c>
      <c r="C12849" s="23" t="s">
        <v>13</v>
      </c>
      <c r="D12849" s="48">
        <v>28.89</v>
      </c>
      <c r="E12849" s="47">
        <v>28.89</v>
      </c>
    </row>
    <row r="12850" spans="1:5" ht="22.5" x14ac:dyDescent="0.25">
      <c r="A12850" s="36">
        <v>3348</v>
      </c>
      <c r="B12850" s="34" t="s">
        <v>9882</v>
      </c>
      <c r="C12850" s="23" t="s">
        <v>13</v>
      </c>
      <c r="D12850" s="48">
        <v>34.56</v>
      </c>
      <c r="E12850" s="47">
        <v>34.56</v>
      </c>
    </row>
    <row r="12851" spans="1:5" ht="22.5" x14ac:dyDescent="0.25">
      <c r="A12851" s="36">
        <v>39833</v>
      </c>
      <c r="B12851" s="34" t="s">
        <v>9883</v>
      </c>
      <c r="C12851" s="23" t="s">
        <v>13</v>
      </c>
      <c r="D12851" s="48">
        <v>47.34</v>
      </c>
      <c r="E12851" s="47">
        <v>47.34</v>
      </c>
    </row>
    <row r="12852" spans="1:5" ht="22.5" x14ac:dyDescent="0.25">
      <c r="A12852" s="36">
        <v>7252</v>
      </c>
      <c r="B12852" s="34" t="s">
        <v>9884</v>
      </c>
      <c r="C12852" s="23" t="s">
        <v>13</v>
      </c>
      <c r="D12852" s="48"/>
      <c r="E12852" s="47"/>
    </row>
    <row r="12853" spans="1:5" ht="22.5" x14ac:dyDescent="0.25">
      <c r="A12853" s="36">
        <v>7247</v>
      </c>
      <c r="B12853" s="34" t="s">
        <v>9885</v>
      </c>
      <c r="C12853" s="23" t="s">
        <v>13</v>
      </c>
      <c r="D12853" s="48"/>
      <c r="E12853" s="47"/>
    </row>
    <row r="12854" spans="1:5" ht="33.75" x14ac:dyDescent="0.25">
      <c r="A12854" s="36">
        <v>40291</v>
      </c>
      <c r="B12854" s="34" t="s">
        <v>9886</v>
      </c>
      <c r="C12854" s="23" t="s">
        <v>3541</v>
      </c>
      <c r="D12854" s="48">
        <v>750</v>
      </c>
      <c r="E12854" s="47">
        <v>750</v>
      </c>
    </row>
    <row r="12855" spans="1:5" ht="33.75" x14ac:dyDescent="0.25">
      <c r="A12855" s="36">
        <v>40275</v>
      </c>
      <c r="B12855" s="34" t="s">
        <v>9887</v>
      </c>
      <c r="C12855" s="23" t="s">
        <v>3541</v>
      </c>
      <c r="D12855" s="48">
        <v>24</v>
      </c>
      <c r="E12855" s="47">
        <v>24</v>
      </c>
    </row>
    <row r="12856" spans="1:5" x14ac:dyDescent="0.25">
      <c r="A12856" s="36">
        <v>42408</v>
      </c>
      <c r="B12856" s="34" t="s">
        <v>9888</v>
      </c>
      <c r="C12856" s="23" t="s">
        <v>19</v>
      </c>
      <c r="D12856" s="48">
        <v>1.89</v>
      </c>
      <c r="E12856" s="47">
        <v>1.89</v>
      </c>
    </row>
    <row r="12857" spans="1:5" x14ac:dyDescent="0.25">
      <c r="A12857" s="36">
        <v>3777</v>
      </c>
      <c r="B12857" s="34" t="s">
        <v>9889</v>
      </c>
      <c r="C12857" s="23" t="s">
        <v>19</v>
      </c>
      <c r="D12857" s="48">
        <v>1.66</v>
      </c>
      <c r="E12857" s="47">
        <v>1.66</v>
      </c>
    </row>
    <row r="12858" spans="1:5" ht="22.5" x14ac:dyDescent="0.25">
      <c r="A12858" s="36">
        <v>44699</v>
      </c>
      <c r="B12858" s="34" t="s">
        <v>9890</v>
      </c>
      <c r="C12858" s="23" t="s">
        <v>87</v>
      </c>
      <c r="D12858" s="48">
        <v>48.78</v>
      </c>
      <c r="E12858" s="47">
        <v>48.78</v>
      </c>
    </row>
    <row r="12859" spans="1:5" ht="22.5" x14ac:dyDescent="0.25">
      <c r="A12859" s="36">
        <v>3798</v>
      </c>
      <c r="B12859" s="34" t="s">
        <v>9891</v>
      </c>
      <c r="C12859" s="23" t="s">
        <v>28</v>
      </c>
      <c r="D12859" s="48"/>
      <c r="E12859" s="47"/>
    </row>
    <row r="12860" spans="1:5" ht="33.75" x14ac:dyDescent="0.25">
      <c r="A12860" s="36">
        <v>38769</v>
      </c>
      <c r="B12860" s="34" t="s">
        <v>9892</v>
      </c>
      <c r="C12860" s="23" t="s">
        <v>28</v>
      </c>
      <c r="D12860" s="48"/>
      <c r="E12860" s="47"/>
    </row>
    <row r="12861" spans="1:5" ht="22.5" x14ac:dyDescent="0.25">
      <c r="A12861" s="36">
        <v>38774</v>
      </c>
      <c r="B12861" s="34" t="s">
        <v>9893</v>
      </c>
      <c r="C12861" s="23" t="s">
        <v>28</v>
      </c>
      <c r="D12861" s="48">
        <v>17.329999999999998</v>
      </c>
      <c r="E12861" s="47">
        <v>17.329999999999998</v>
      </c>
    </row>
    <row r="12862" spans="1:5" ht="22.5" x14ac:dyDescent="0.25">
      <c r="A12862" s="36">
        <v>42247</v>
      </c>
      <c r="B12862" s="34" t="s">
        <v>9894</v>
      </c>
      <c r="C12862" s="23" t="s">
        <v>28</v>
      </c>
      <c r="D12862" s="48">
        <v>591.66</v>
      </c>
      <c r="E12862" s="47">
        <v>591.66</v>
      </c>
    </row>
    <row r="12863" spans="1:5" ht="22.5" x14ac:dyDescent="0.25">
      <c r="A12863" s="36">
        <v>42248</v>
      </c>
      <c r="B12863" s="34" t="s">
        <v>9895</v>
      </c>
      <c r="C12863" s="23" t="s">
        <v>28</v>
      </c>
      <c r="D12863" s="48">
        <v>687.26</v>
      </c>
      <c r="E12863" s="47">
        <v>687.26</v>
      </c>
    </row>
    <row r="12864" spans="1:5" ht="22.5" x14ac:dyDescent="0.25">
      <c r="A12864" s="36">
        <v>42249</v>
      </c>
      <c r="B12864" s="34" t="s">
        <v>9896</v>
      </c>
      <c r="C12864" s="23" t="s">
        <v>28</v>
      </c>
      <c r="D12864" s="48">
        <v>1138.55</v>
      </c>
      <c r="E12864" s="47">
        <v>1138.55</v>
      </c>
    </row>
    <row r="12865" spans="1:5" ht="22.5" x14ac:dyDescent="0.25">
      <c r="A12865" s="36">
        <v>42244</v>
      </c>
      <c r="B12865" s="34" t="s">
        <v>9897</v>
      </c>
      <c r="C12865" s="23" t="s">
        <v>28</v>
      </c>
      <c r="D12865" s="48">
        <v>177.81</v>
      </c>
      <c r="E12865" s="47">
        <v>177.81</v>
      </c>
    </row>
    <row r="12866" spans="1:5" ht="22.5" x14ac:dyDescent="0.25">
      <c r="A12866" s="36">
        <v>42245</v>
      </c>
      <c r="B12866" s="34" t="s">
        <v>9898</v>
      </c>
      <c r="C12866" s="23" t="s">
        <v>28</v>
      </c>
      <c r="D12866" s="48">
        <v>328.11</v>
      </c>
      <c r="E12866" s="47">
        <v>328.11</v>
      </c>
    </row>
    <row r="12867" spans="1:5" ht="22.5" x14ac:dyDescent="0.25">
      <c r="A12867" s="36">
        <v>42246</v>
      </c>
      <c r="B12867" s="34" t="s">
        <v>9899</v>
      </c>
      <c r="C12867" s="23" t="s">
        <v>28</v>
      </c>
      <c r="D12867" s="48">
        <v>363.2</v>
      </c>
      <c r="E12867" s="47">
        <v>363.2</v>
      </c>
    </row>
    <row r="12868" spans="1:5" ht="22.5" x14ac:dyDescent="0.25">
      <c r="A12868" s="36">
        <v>42243</v>
      </c>
      <c r="B12868" s="34" t="s">
        <v>9900</v>
      </c>
      <c r="C12868" s="23" t="s">
        <v>28</v>
      </c>
      <c r="D12868" s="48">
        <v>437.95</v>
      </c>
      <c r="E12868" s="47">
        <v>437.95</v>
      </c>
    </row>
    <row r="12869" spans="1:5" ht="33.75" x14ac:dyDescent="0.25">
      <c r="A12869" s="36">
        <v>38889</v>
      </c>
      <c r="B12869" s="34" t="s">
        <v>9901</v>
      </c>
      <c r="C12869" s="23" t="s">
        <v>28</v>
      </c>
      <c r="D12869" s="48"/>
      <c r="E12869" s="47"/>
    </row>
    <row r="12870" spans="1:5" ht="33.75" x14ac:dyDescent="0.25">
      <c r="A12870" s="36">
        <v>38784</v>
      </c>
      <c r="B12870" s="34" t="s">
        <v>9902</v>
      </c>
      <c r="C12870" s="23" t="s">
        <v>28</v>
      </c>
      <c r="D12870" s="48"/>
      <c r="E12870" s="47"/>
    </row>
    <row r="12871" spans="1:5" ht="33.75" x14ac:dyDescent="0.25">
      <c r="A12871" s="36">
        <v>3780</v>
      </c>
      <c r="B12871" s="34" t="s">
        <v>9903</v>
      </c>
      <c r="C12871" s="23" t="s">
        <v>28</v>
      </c>
      <c r="D12871" s="48"/>
      <c r="E12871" s="47"/>
    </row>
    <row r="12872" spans="1:5" ht="22.5" x14ac:dyDescent="0.25">
      <c r="A12872" s="36">
        <v>38773</v>
      </c>
      <c r="B12872" s="34" t="s">
        <v>9904</v>
      </c>
      <c r="C12872" s="23" t="s">
        <v>28</v>
      </c>
      <c r="D12872" s="48"/>
      <c r="E12872" s="47"/>
    </row>
    <row r="12873" spans="1:5" x14ac:dyDescent="0.25">
      <c r="A12873" s="36">
        <v>12271</v>
      </c>
      <c r="B12873" s="34" t="s">
        <v>9905</v>
      </c>
      <c r="C12873" s="23" t="s">
        <v>28</v>
      </c>
      <c r="D12873" s="48"/>
      <c r="E12873" s="47"/>
    </row>
    <row r="12874" spans="1:5" ht="22.5" x14ac:dyDescent="0.25">
      <c r="A12874" s="36">
        <v>39385</v>
      </c>
      <c r="B12874" s="34" t="s">
        <v>9906</v>
      </c>
      <c r="C12874" s="23" t="s">
        <v>28</v>
      </c>
      <c r="D12874" s="48">
        <v>15.85</v>
      </c>
      <c r="E12874" s="47">
        <v>15.85</v>
      </c>
    </row>
    <row r="12875" spans="1:5" x14ac:dyDescent="0.25">
      <c r="A12875" s="36">
        <v>39389</v>
      </c>
      <c r="B12875" s="34" t="s">
        <v>9907</v>
      </c>
      <c r="C12875" s="23" t="s">
        <v>28</v>
      </c>
      <c r="D12875" s="48">
        <v>17.2</v>
      </c>
      <c r="E12875" s="47">
        <v>17.2</v>
      </c>
    </row>
    <row r="12876" spans="1:5" x14ac:dyDescent="0.25">
      <c r="A12876" s="36">
        <v>39390</v>
      </c>
      <c r="B12876" s="34" t="s">
        <v>9908</v>
      </c>
      <c r="C12876" s="23" t="s">
        <v>28</v>
      </c>
      <c r="D12876" s="48">
        <v>36.06</v>
      </c>
      <c r="E12876" s="47">
        <v>36.06</v>
      </c>
    </row>
    <row r="12877" spans="1:5" x14ac:dyDescent="0.25">
      <c r="A12877" s="36">
        <v>39391</v>
      </c>
      <c r="B12877" s="34" t="s">
        <v>9909</v>
      </c>
      <c r="C12877" s="23" t="s">
        <v>28</v>
      </c>
      <c r="D12877" s="48">
        <v>40.479999999999997</v>
      </c>
      <c r="E12877" s="47">
        <v>40.479999999999997</v>
      </c>
    </row>
    <row r="12878" spans="1:5" ht="33.75" x14ac:dyDescent="0.25">
      <c r="A12878" s="36">
        <v>3803</v>
      </c>
      <c r="B12878" s="34" t="s">
        <v>9910</v>
      </c>
      <c r="C12878" s="23" t="s">
        <v>28</v>
      </c>
      <c r="D12878" s="48"/>
      <c r="E12878" s="47"/>
    </row>
    <row r="12879" spans="1:5" ht="33.75" x14ac:dyDescent="0.25">
      <c r="A12879" s="36">
        <v>38770</v>
      </c>
      <c r="B12879" s="34" t="s">
        <v>9911</v>
      </c>
      <c r="C12879" s="23" t="s">
        <v>28</v>
      </c>
      <c r="D12879" s="48"/>
      <c r="E12879" s="47"/>
    </row>
    <row r="12880" spans="1:5" x14ac:dyDescent="0.25">
      <c r="A12880" s="36">
        <v>12267</v>
      </c>
      <c r="B12880" s="34" t="s">
        <v>9912</v>
      </c>
      <c r="C12880" s="23" t="s">
        <v>28</v>
      </c>
      <c r="D12880" s="48"/>
      <c r="E12880" s="47"/>
    </row>
    <row r="12881" spans="1:5" ht="67.5" x14ac:dyDescent="0.25">
      <c r="A12881" s="36">
        <v>43265</v>
      </c>
      <c r="B12881" s="34" t="s">
        <v>9913</v>
      </c>
      <c r="C12881" s="23" t="s">
        <v>28</v>
      </c>
      <c r="D12881" s="48">
        <v>49.58</v>
      </c>
      <c r="E12881" s="47">
        <v>49.58</v>
      </c>
    </row>
    <row r="12882" spans="1:5" ht="33.75" x14ac:dyDescent="0.25">
      <c r="A12882" s="36">
        <v>12266</v>
      </c>
      <c r="B12882" s="34" t="s">
        <v>9914</v>
      </c>
      <c r="C12882" s="23" t="s">
        <v>28</v>
      </c>
      <c r="D12882" s="48"/>
      <c r="E12882" s="47"/>
    </row>
    <row r="12883" spans="1:5" ht="33.75" x14ac:dyDescent="0.25">
      <c r="A12883" s="36">
        <v>39378</v>
      </c>
      <c r="B12883" s="34" t="s">
        <v>9915</v>
      </c>
      <c r="C12883" s="23" t="s">
        <v>28</v>
      </c>
      <c r="D12883" s="48"/>
      <c r="E12883" s="47"/>
    </row>
    <row r="12884" spans="1:5" ht="33.75" x14ac:dyDescent="0.25">
      <c r="A12884" s="36">
        <v>43543</v>
      </c>
      <c r="B12884" s="34" t="s">
        <v>9916</v>
      </c>
      <c r="C12884" s="23" t="s">
        <v>28</v>
      </c>
      <c r="D12884" s="48"/>
      <c r="E12884" s="47"/>
    </row>
    <row r="12885" spans="1:5" ht="33.75" x14ac:dyDescent="0.25">
      <c r="A12885" s="36">
        <v>38775</v>
      </c>
      <c r="B12885" s="34" t="s">
        <v>9917</v>
      </c>
      <c r="C12885" s="23" t="s">
        <v>28</v>
      </c>
      <c r="D12885" s="48"/>
      <c r="E12885" s="47"/>
    </row>
    <row r="12886" spans="1:5" x14ac:dyDescent="0.25">
      <c r="A12886" s="36">
        <v>44252</v>
      </c>
      <c r="B12886" s="34" t="s">
        <v>9918</v>
      </c>
      <c r="C12886" s="23" t="s">
        <v>28</v>
      </c>
      <c r="D12886" s="48">
        <v>210.63</v>
      </c>
      <c r="E12886" s="47">
        <v>210.63</v>
      </c>
    </row>
    <row r="12887" spans="1:5" x14ac:dyDescent="0.25">
      <c r="A12887" s="36">
        <v>21119</v>
      </c>
      <c r="B12887" s="34" t="s">
        <v>9919</v>
      </c>
      <c r="C12887" s="23" t="s">
        <v>28</v>
      </c>
      <c r="D12887" s="48">
        <v>2.11</v>
      </c>
      <c r="E12887" s="47">
        <v>2.11</v>
      </c>
    </row>
    <row r="12888" spans="1:5" x14ac:dyDescent="0.25">
      <c r="A12888" s="36">
        <v>37974</v>
      </c>
      <c r="B12888" s="34" t="s">
        <v>9920</v>
      </c>
      <c r="C12888" s="23" t="s">
        <v>28</v>
      </c>
      <c r="D12888" s="48">
        <v>2.73</v>
      </c>
      <c r="E12888" s="47">
        <v>2.73</v>
      </c>
    </row>
    <row r="12889" spans="1:5" x14ac:dyDescent="0.25">
      <c r="A12889" s="36">
        <v>37975</v>
      </c>
      <c r="B12889" s="34" t="s">
        <v>9921</v>
      </c>
      <c r="C12889" s="23" t="s">
        <v>28</v>
      </c>
      <c r="D12889" s="48">
        <v>6.08</v>
      </c>
      <c r="E12889" s="47">
        <v>6.08</v>
      </c>
    </row>
    <row r="12890" spans="1:5" x14ac:dyDescent="0.25">
      <c r="A12890" s="36">
        <v>37976</v>
      </c>
      <c r="B12890" s="34" t="s">
        <v>9922</v>
      </c>
      <c r="C12890" s="23" t="s">
        <v>28</v>
      </c>
      <c r="D12890" s="48">
        <v>13.54</v>
      </c>
      <c r="E12890" s="47">
        <v>13.54</v>
      </c>
    </row>
    <row r="12891" spans="1:5" x14ac:dyDescent="0.25">
      <c r="A12891" s="36">
        <v>37977</v>
      </c>
      <c r="B12891" s="34" t="s">
        <v>9923</v>
      </c>
      <c r="C12891" s="23" t="s">
        <v>28</v>
      </c>
      <c r="D12891" s="48">
        <v>18.739999999999998</v>
      </c>
      <c r="E12891" s="47">
        <v>18.739999999999998</v>
      </c>
    </row>
    <row r="12892" spans="1:5" x14ac:dyDescent="0.25">
      <c r="A12892" s="36">
        <v>37978</v>
      </c>
      <c r="B12892" s="34" t="s">
        <v>9924</v>
      </c>
      <c r="C12892" s="23" t="s">
        <v>28</v>
      </c>
      <c r="D12892" s="48">
        <v>37.159999999999997</v>
      </c>
      <c r="E12892" s="47">
        <v>37.159999999999997</v>
      </c>
    </row>
    <row r="12893" spans="1:5" x14ac:dyDescent="0.25">
      <c r="A12893" s="36">
        <v>37979</v>
      </c>
      <c r="B12893" s="34" t="s">
        <v>9925</v>
      </c>
      <c r="C12893" s="23" t="s">
        <v>28</v>
      </c>
      <c r="D12893" s="48">
        <v>157.69</v>
      </c>
      <c r="E12893" s="47">
        <v>157.69</v>
      </c>
    </row>
    <row r="12894" spans="1:5" x14ac:dyDescent="0.25">
      <c r="A12894" s="36">
        <v>37980</v>
      </c>
      <c r="B12894" s="34" t="s">
        <v>9926</v>
      </c>
      <c r="C12894" s="23" t="s">
        <v>28</v>
      </c>
      <c r="D12894" s="48">
        <v>181.14</v>
      </c>
      <c r="E12894" s="47">
        <v>181.14</v>
      </c>
    </row>
    <row r="12895" spans="1:5" ht="22.5" x14ac:dyDescent="0.25">
      <c r="A12895" s="36">
        <v>36147</v>
      </c>
      <c r="B12895" s="34" t="s">
        <v>9927</v>
      </c>
      <c r="C12895" s="23" t="s">
        <v>7871</v>
      </c>
      <c r="D12895" s="48">
        <v>283.95</v>
      </c>
      <c r="E12895" s="47">
        <v>283.95</v>
      </c>
    </row>
    <row r="12896" spans="1:5" x14ac:dyDescent="0.25">
      <c r="A12896" s="36">
        <v>12731</v>
      </c>
      <c r="B12896" s="34" t="s">
        <v>9928</v>
      </c>
      <c r="C12896" s="23" t="s">
        <v>28</v>
      </c>
      <c r="D12896" s="48"/>
      <c r="E12896" s="47"/>
    </row>
    <row r="12897" spans="1:5" x14ac:dyDescent="0.25">
      <c r="A12897" s="36">
        <v>12723</v>
      </c>
      <c r="B12897" s="34" t="s">
        <v>9929</v>
      </c>
      <c r="C12897" s="23" t="s">
        <v>28</v>
      </c>
      <c r="D12897" s="48"/>
      <c r="E12897" s="47"/>
    </row>
    <row r="12898" spans="1:5" x14ac:dyDescent="0.25">
      <c r="A12898" s="36">
        <v>12724</v>
      </c>
      <c r="B12898" s="34" t="s">
        <v>9930</v>
      </c>
      <c r="C12898" s="23" t="s">
        <v>28</v>
      </c>
      <c r="D12898" s="48"/>
      <c r="E12898" s="47"/>
    </row>
    <row r="12899" spans="1:5" x14ac:dyDescent="0.25">
      <c r="A12899" s="36">
        <v>12725</v>
      </c>
      <c r="B12899" s="34" t="s">
        <v>9931</v>
      </c>
      <c r="C12899" s="23" t="s">
        <v>28</v>
      </c>
      <c r="D12899" s="48"/>
      <c r="E12899" s="47"/>
    </row>
    <row r="12900" spans="1:5" x14ac:dyDescent="0.25">
      <c r="A12900" s="36">
        <v>12726</v>
      </c>
      <c r="B12900" s="34" t="s">
        <v>9932</v>
      </c>
      <c r="C12900" s="23" t="s">
        <v>28</v>
      </c>
      <c r="D12900" s="48"/>
      <c r="E12900" s="47"/>
    </row>
    <row r="12901" spans="1:5" x14ac:dyDescent="0.25">
      <c r="A12901" s="36">
        <v>12727</v>
      </c>
      <c r="B12901" s="34" t="s">
        <v>9933</v>
      </c>
      <c r="C12901" s="23" t="s">
        <v>28</v>
      </c>
      <c r="D12901" s="48"/>
      <c r="E12901" s="47"/>
    </row>
    <row r="12902" spans="1:5" x14ac:dyDescent="0.25">
      <c r="A12902" s="36">
        <v>12728</v>
      </c>
      <c r="B12902" s="34" t="s">
        <v>9934</v>
      </c>
      <c r="C12902" s="23" t="s">
        <v>28</v>
      </c>
      <c r="D12902" s="48"/>
      <c r="E12902" s="47"/>
    </row>
    <row r="12903" spans="1:5" x14ac:dyDescent="0.25">
      <c r="A12903" s="36">
        <v>12729</v>
      </c>
      <c r="B12903" s="34" t="s">
        <v>9935</v>
      </c>
      <c r="C12903" s="23" t="s">
        <v>28</v>
      </c>
      <c r="D12903" s="48"/>
      <c r="E12903" s="47"/>
    </row>
    <row r="12904" spans="1:5" x14ac:dyDescent="0.25">
      <c r="A12904" s="36">
        <v>12730</v>
      </c>
      <c r="B12904" s="34" t="s">
        <v>9936</v>
      </c>
      <c r="C12904" s="23" t="s">
        <v>28</v>
      </c>
      <c r="D12904" s="48"/>
      <c r="E12904" s="47"/>
    </row>
    <row r="12905" spans="1:5" x14ac:dyDescent="0.25">
      <c r="A12905" s="36">
        <v>3840</v>
      </c>
      <c r="B12905" s="34" t="s">
        <v>9937</v>
      </c>
      <c r="C12905" s="23" t="s">
        <v>28</v>
      </c>
      <c r="D12905" s="48"/>
      <c r="E12905" s="47"/>
    </row>
    <row r="12906" spans="1:5" x14ac:dyDescent="0.25">
      <c r="A12906" s="36">
        <v>3838</v>
      </c>
      <c r="B12906" s="34" t="s">
        <v>9938</v>
      </c>
      <c r="C12906" s="23" t="s">
        <v>28</v>
      </c>
      <c r="D12906" s="48"/>
      <c r="E12906" s="47"/>
    </row>
    <row r="12907" spans="1:5" x14ac:dyDescent="0.25">
      <c r="A12907" s="36">
        <v>3844</v>
      </c>
      <c r="B12907" s="34" t="s">
        <v>9939</v>
      </c>
      <c r="C12907" s="23" t="s">
        <v>28</v>
      </c>
      <c r="D12907" s="48"/>
      <c r="E12907" s="47"/>
    </row>
    <row r="12908" spans="1:5" x14ac:dyDescent="0.25">
      <c r="A12908" s="36">
        <v>3839</v>
      </c>
      <c r="B12908" s="34" t="s">
        <v>9940</v>
      </c>
      <c r="C12908" s="23" t="s">
        <v>28</v>
      </c>
      <c r="D12908" s="48"/>
      <c r="E12908" s="47"/>
    </row>
    <row r="12909" spans="1:5" x14ac:dyDescent="0.25">
      <c r="A12909" s="36">
        <v>3843</v>
      </c>
      <c r="B12909" s="34" t="s">
        <v>9941</v>
      </c>
      <c r="C12909" s="23" t="s">
        <v>28</v>
      </c>
      <c r="D12909" s="48"/>
      <c r="E12909" s="47"/>
    </row>
    <row r="12910" spans="1:5" ht="22.5" x14ac:dyDescent="0.25">
      <c r="A12910" s="36">
        <v>3900</v>
      </c>
      <c r="B12910" s="34" t="s">
        <v>9942</v>
      </c>
      <c r="C12910" s="23" t="s">
        <v>28</v>
      </c>
      <c r="D12910" s="48">
        <v>44.8</v>
      </c>
      <c r="E12910" s="47">
        <v>44.8</v>
      </c>
    </row>
    <row r="12911" spans="1:5" ht="22.5" x14ac:dyDescent="0.25">
      <c r="A12911" s="36">
        <v>3846</v>
      </c>
      <c r="B12911" s="34" t="s">
        <v>9943</v>
      </c>
      <c r="C12911" s="23" t="s">
        <v>28</v>
      </c>
      <c r="D12911" s="48">
        <v>13.46</v>
      </c>
      <c r="E12911" s="47">
        <v>13.46</v>
      </c>
    </row>
    <row r="12912" spans="1:5" ht="22.5" x14ac:dyDescent="0.25">
      <c r="A12912" s="36">
        <v>3886</v>
      </c>
      <c r="B12912" s="34" t="s">
        <v>9944</v>
      </c>
      <c r="C12912" s="23" t="s">
        <v>28</v>
      </c>
      <c r="D12912" s="48">
        <v>17.87</v>
      </c>
      <c r="E12912" s="47">
        <v>17.87</v>
      </c>
    </row>
    <row r="12913" spans="1:5" ht="22.5" x14ac:dyDescent="0.25">
      <c r="A12913" s="36">
        <v>3854</v>
      </c>
      <c r="B12913" s="34" t="s">
        <v>9945</v>
      </c>
      <c r="C12913" s="23" t="s">
        <v>28</v>
      </c>
      <c r="D12913" s="48">
        <v>10.18</v>
      </c>
      <c r="E12913" s="47">
        <v>10.18</v>
      </c>
    </row>
    <row r="12914" spans="1:5" ht="22.5" x14ac:dyDescent="0.25">
      <c r="A12914" s="36">
        <v>3873</v>
      </c>
      <c r="B12914" s="34" t="s">
        <v>9946</v>
      </c>
      <c r="C12914" s="23" t="s">
        <v>28</v>
      </c>
      <c r="D12914" s="48">
        <v>11.86</v>
      </c>
      <c r="E12914" s="47">
        <v>11.86</v>
      </c>
    </row>
    <row r="12915" spans="1:5" ht="22.5" x14ac:dyDescent="0.25">
      <c r="A12915" s="36">
        <v>38021</v>
      </c>
      <c r="B12915" s="34" t="s">
        <v>9947</v>
      </c>
      <c r="C12915" s="23" t="s">
        <v>28</v>
      </c>
      <c r="D12915" s="48">
        <v>21.05</v>
      </c>
      <c r="E12915" s="47">
        <v>21.05</v>
      </c>
    </row>
    <row r="12916" spans="1:5" ht="22.5" x14ac:dyDescent="0.25">
      <c r="A12916" s="36">
        <v>43838</v>
      </c>
      <c r="B12916" s="34" t="s">
        <v>9948</v>
      </c>
      <c r="C12916" s="23" t="s">
        <v>28</v>
      </c>
      <c r="D12916" s="48">
        <v>27.21</v>
      </c>
      <c r="E12916" s="47">
        <v>27.21</v>
      </c>
    </row>
    <row r="12917" spans="1:5" ht="22.5" x14ac:dyDescent="0.25">
      <c r="A12917" s="36">
        <v>3847</v>
      </c>
      <c r="B12917" s="34" t="s">
        <v>9949</v>
      </c>
      <c r="C12917" s="23" t="s">
        <v>28</v>
      </c>
      <c r="D12917" s="48">
        <v>27.44</v>
      </c>
      <c r="E12917" s="47">
        <v>27.44</v>
      </c>
    </row>
    <row r="12918" spans="1:5" ht="22.5" x14ac:dyDescent="0.25">
      <c r="A12918" s="36">
        <v>38022</v>
      </c>
      <c r="B12918" s="34" t="s">
        <v>9950</v>
      </c>
      <c r="C12918" s="23" t="s">
        <v>28</v>
      </c>
      <c r="D12918" s="48">
        <v>37.71</v>
      </c>
      <c r="E12918" s="47">
        <v>37.71</v>
      </c>
    </row>
    <row r="12919" spans="1:5" ht="22.5" x14ac:dyDescent="0.25">
      <c r="A12919" s="36">
        <v>3826</v>
      </c>
      <c r="B12919" s="34" t="s">
        <v>9951</v>
      </c>
      <c r="C12919" s="23" t="s">
        <v>28</v>
      </c>
      <c r="D12919" s="48"/>
      <c r="E12919" s="47"/>
    </row>
    <row r="12920" spans="1:5" ht="22.5" x14ac:dyDescent="0.25">
      <c r="A12920" s="36">
        <v>3825</v>
      </c>
      <c r="B12920" s="34" t="s">
        <v>9952</v>
      </c>
      <c r="C12920" s="23" t="s">
        <v>28</v>
      </c>
      <c r="D12920" s="48"/>
      <c r="E12920" s="47"/>
    </row>
    <row r="12921" spans="1:5" ht="22.5" x14ac:dyDescent="0.25">
      <c r="A12921" s="36">
        <v>3827</v>
      </c>
      <c r="B12921" s="34" t="s">
        <v>9953</v>
      </c>
      <c r="C12921" s="23" t="s">
        <v>28</v>
      </c>
      <c r="D12921" s="48"/>
      <c r="E12921" s="47"/>
    </row>
    <row r="12922" spans="1:5" ht="22.5" x14ac:dyDescent="0.25">
      <c r="A12922" s="36">
        <v>3830</v>
      </c>
      <c r="B12922" s="34" t="s">
        <v>9954</v>
      </c>
      <c r="C12922" s="23" t="s">
        <v>28</v>
      </c>
      <c r="D12922" s="48">
        <v>164.73</v>
      </c>
      <c r="E12922" s="47">
        <v>164.73</v>
      </c>
    </row>
    <row r="12923" spans="1:5" ht="22.5" x14ac:dyDescent="0.25">
      <c r="A12923" s="36">
        <v>37981</v>
      </c>
      <c r="B12923" s="34" t="s">
        <v>9955</v>
      </c>
      <c r="C12923" s="23" t="s">
        <v>28</v>
      </c>
      <c r="D12923" s="48">
        <v>7.89</v>
      </c>
      <c r="E12923" s="47">
        <v>7.89</v>
      </c>
    </row>
    <row r="12924" spans="1:5" ht="22.5" x14ac:dyDescent="0.25">
      <c r="A12924" s="36">
        <v>37982</v>
      </c>
      <c r="B12924" s="34" t="s">
        <v>9956</v>
      </c>
      <c r="C12924" s="23" t="s">
        <v>28</v>
      </c>
      <c r="D12924" s="48">
        <v>11.45</v>
      </c>
      <c r="E12924" s="47">
        <v>11.45</v>
      </c>
    </row>
    <row r="12925" spans="1:5" ht="22.5" x14ac:dyDescent="0.25">
      <c r="A12925" s="36">
        <v>37983</v>
      </c>
      <c r="B12925" s="34" t="s">
        <v>9957</v>
      </c>
      <c r="C12925" s="23" t="s">
        <v>28</v>
      </c>
      <c r="D12925" s="48">
        <v>16.920000000000002</v>
      </c>
      <c r="E12925" s="47">
        <v>16.920000000000002</v>
      </c>
    </row>
    <row r="12926" spans="1:5" ht="22.5" x14ac:dyDescent="0.25">
      <c r="A12926" s="36">
        <v>37984</v>
      </c>
      <c r="B12926" s="34" t="s">
        <v>9958</v>
      </c>
      <c r="C12926" s="23" t="s">
        <v>28</v>
      </c>
      <c r="D12926" s="48">
        <v>23.77</v>
      </c>
      <c r="E12926" s="47">
        <v>23.77</v>
      </c>
    </row>
    <row r="12927" spans="1:5" ht="22.5" x14ac:dyDescent="0.25">
      <c r="A12927" s="36">
        <v>37985</v>
      </c>
      <c r="B12927" s="34" t="s">
        <v>9959</v>
      </c>
      <c r="C12927" s="23" t="s">
        <v>28</v>
      </c>
      <c r="D12927" s="48">
        <v>33.78</v>
      </c>
      <c r="E12927" s="47">
        <v>33.78</v>
      </c>
    </row>
    <row r="12928" spans="1:5" x14ac:dyDescent="0.25">
      <c r="A12928" s="36">
        <v>20165</v>
      </c>
      <c r="B12928" s="34" t="s">
        <v>9960</v>
      </c>
      <c r="C12928" s="23" t="s">
        <v>28</v>
      </c>
      <c r="D12928" s="48">
        <v>20.420000000000002</v>
      </c>
      <c r="E12928" s="47">
        <v>20.420000000000002</v>
      </c>
    </row>
    <row r="12929" spans="1:5" x14ac:dyDescent="0.25">
      <c r="A12929" s="36">
        <v>20166</v>
      </c>
      <c r="B12929" s="34" t="s">
        <v>9961</v>
      </c>
      <c r="C12929" s="23" t="s">
        <v>28</v>
      </c>
      <c r="D12929" s="48">
        <v>62.37</v>
      </c>
      <c r="E12929" s="47">
        <v>62.37</v>
      </c>
    </row>
    <row r="12930" spans="1:5" x14ac:dyDescent="0.25">
      <c r="A12930" s="36">
        <v>20164</v>
      </c>
      <c r="B12930" s="34" t="s">
        <v>9962</v>
      </c>
      <c r="C12930" s="23" t="s">
        <v>28</v>
      </c>
      <c r="D12930" s="48">
        <v>9.81</v>
      </c>
      <c r="E12930" s="47">
        <v>9.81</v>
      </c>
    </row>
    <row r="12931" spans="1:5" x14ac:dyDescent="0.25">
      <c r="A12931" s="36">
        <v>3893</v>
      </c>
      <c r="B12931" s="34" t="s">
        <v>9963</v>
      </c>
      <c r="C12931" s="23" t="s">
        <v>28</v>
      </c>
      <c r="D12931" s="48">
        <v>15.37</v>
      </c>
      <c r="E12931" s="47">
        <v>15.37</v>
      </c>
    </row>
    <row r="12932" spans="1:5" x14ac:dyDescent="0.25">
      <c r="A12932" s="36">
        <v>3848</v>
      </c>
      <c r="B12932" s="34" t="s">
        <v>9964</v>
      </c>
      <c r="C12932" s="23" t="s">
        <v>28</v>
      </c>
      <c r="D12932" s="48">
        <v>9.3699999999999992</v>
      </c>
      <c r="E12932" s="47">
        <v>9.3699999999999992</v>
      </c>
    </row>
    <row r="12933" spans="1:5" x14ac:dyDescent="0.25">
      <c r="A12933" s="36">
        <v>3895</v>
      </c>
      <c r="B12933" s="34" t="s">
        <v>9965</v>
      </c>
      <c r="C12933" s="23" t="s">
        <v>28</v>
      </c>
      <c r="D12933" s="48">
        <v>10.41</v>
      </c>
      <c r="E12933" s="47">
        <v>10.41</v>
      </c>
    </row>
    <row r="12934" spans="1:5" ht="22.5" x14ac:dyDescent="0.25">
      <c r="A12934" s="36">
        <v>12404</v>
      </c>
      <c r="B12934" s="34" t="s">
        <v>9966</v>
      </c>
      <c r="C12934" s="23" t="s">
        <v>28</v>
      </c>
      <c r="D12934" s="48"/>
      <c r="E12934" s="47"/>
    </row>
    <row r="12935" spans="1:5" x14ac:dyDescent="0.25">
      <c r="A12935" s="36">
        <v>3939</v>
      </c>
      <c r="B12935" s="34" t="s">
        <v>9967</v>
      </c>
      <c r="C12935" s="23" t="s">
        <v>28</v>
      </c>
      <c r="D12935" s="48"/>
      <c r="E12935" s="47"/>
    </row>
    <row r="12936" spans="1:5" x14ac:dyDescent="0.25">
      <c r="A12936" s="36">
        <v>3911</v>
      </c>
      <c r="B12936" s="34" t="s">
        <v>9968</v>
      </c>
      <c r="C12936" s="23" t="s">
        <v>28</v>
      </c>
      <c r="D12936" s="48"/>
      <c r="E12936" s="47"/>
    </row>
    <row r="12937" spans="1:5" x14ac:dyDescent="0.25">
      <c r="A12937" s="36">
        <v>3910</v>
      </c>
      <c r="B12937" s="34" t="s">
        <v>9969</v>
      </c>
      <c r="C12937" s="23" t="s">
        <v>28</v>
      </c>
      <c r="D12937" s="48"/>
      <c r="E12937" s="47"/>
    </row>
    <row r="12938" spans="1:5" x14ac:dyDescent="0.25">
      <c r="A12938" s="36">
        <v>3908</v>
      </c>
      <c r="B12938" s="34" t="s">
        <v>9970</v>
      </c>
      <c r="C12938" s="23" t="s">
        <v>28</v>
      </c>
      <c r="D12938" s="48"/>
      <c r="E12938" s="47"/>
    </row>
    <row r="12939" spans="1:5" x14ac:dyDescent="0.25">
      <c r="A12939" s="36">
        <v>3913</v>
      </c>
      <c r="B12939" s="34" t="s">
        <v>9971</v>
      </c>
      <c r="C12939" s="23" t="s">
        <v>28</v>
      </c>
      <c r="D12939" s="48"/>
      <c r="E12939" s="47"/>
    </row>
    <row r="12940" spans="1:5" x14ac:dyDescent="0.25">
      <c r="A12940" s="36">
        <v>3912</v>
      </c>
      <c r="B12940" s="34" t="s">
        <v>9972</v>
      </c>
      <c r="C12940" s="23" t="s">
        <v>28</v>
      </c>
      <c r="D12940" s="48"/>
      <c r="E12940" s="47"/>
    </row>
    <row r="12941" spans="1:5" x14ac:dyDescent="0.25">
      <c r="A12941" s="36">
        <v>3914</v>
      </c>
      <c r="B12941" s="34" t="s">
        <v>9973</v>
      </c>
      <c r="C12941" s="23" t="s">
        <v>28</v>
      </c>
      <c r="D12941" s="48"/>
      <c r="E12941" s="47"/>
    </row>
    <row r="12942" spans="1:5" x14ac:dyDescent="0.25">
      <c r="A12942" s="36">
        <v>3909</v>
      </c>
      <c r="B12942" s="34" t="s">
        <v>9974</v>
      </c>
      <c r="C12942" s="23" t="s">
        <v>28</v>
      </c>
      <c r="D12942" s="48"/>
      <c r="E12942" s="47"/>
    </row>
    <row r="12943" spans="1:5" x14ac:dyDescent="0.25">
      <c r="A12943" s="36">
        <v>3915</v>
      </c>
      <c r="B12943" s="34" t="s">
        <v>9975</v>
      </c>
      <c r="C12943" s="23" t="s">
        <v>28</v>
      </c>
      <c r="D12943" s="48"/>
      <c r="E12943" s="47"/>
    </row>
    <row r="12944" spans="1:5" x14ac:dyDescent="0.25">
      <c r="A12944" s="36">
        <v>3916</v>
      </c>
      <c r="B12944" s="34" t="s">
        <v>9976</v>
      </c>
      <c r="C12944" s="23" t="s">
        <v>28</v>
      </c>
      <c r="D12944" s="48"/>
      <c r="E12944" s="47"/>
    </row>
    <row r="12945" spans="1:5" x14ac:dyDescent="0.25">
      <c r="A12945" s="36">
        <v>3917</v>
      </c>
      <c r="B12945" s="34" t="s">
        <v>9977</v>
      </c>
      <c r="C12945" s="23" t="s">
        <v>28</v>
      </c>
      <c r="D12945" s="48"/>
      <c r="E12945" s="47"/>
    </row>
    <row r="12946" spans="1:5" x14ac:dyDescent="0.25">
      <c r="A12946" s="36">
        <v>45266</v>
      </c>
      <c r="B12946" s="34" t="s">
        <v>13102</v>
      </c>
      <c r="C12946" s="23" t="s">
        <v>7871</v>
      </c>
      <c r="D12946" s="48">
        <v>3.17</v>
      </c>
      <c r="E12946" s="47">
        <v>3.17</v>
      </c>
    </row>
    <row r="12947" spans="1:5" x14ac:dyDescent="0.25">
      <c r="A12947" s="36">
        <v>1904</v>
      </c>
      <c r="B12947" s="34" t="s">
        <v>9978</v>
      </c>
      <c r="C12947" s="23" t="s">
        <v>28</v>
      </c>
      <c r="D12947" s="48">
        <v>1.3</v>
      </c>
      <c r="E12947" s="47">
        <v>1.3</v>
      </c>
    </row>
    <row r="12948" spans="1:5" x14ac:dyDescent="0.25">
      <c r="A12948" s="36">
        <v>1899</v>
      </c>
      <c r="B12948" s="34" t="s">
        <v>9979</v>
      </c>
      <c r="C12948" s="23" t="s">
        <v>28</v>
      </c>
      <c r="D12948" s="48">
        <v>1.47</v>
      </c>
      <c r="E12948" s="47">
        <v>1.47</v>
      </c>
    </row>
    <row r="12949" spans="1:5" x14ac:dyDescent="0.25">
      <c r="A12949" s="36">
        <v>1900</v>
      </c>
      <c r="B12949" s="34" t="s">
        <v>9980</v>
      </c>
      <c r="C12949" s="23" t="s">
        <v>28</v>
      </c>
      <c r="D12949" s="48">
        <v>2.39</v>
      </c>
      <c r="E12949" s="47">
        <v>2.39</v>
      </c>
    </row>
    <row r="12950" spans="1:5" ht="22.5" x14ac:dyDescent="0.25">
      <c r="A12950" s="36">
        <v>12407</v>
      </c>
      <c r="B12950" s="34" t="s">
        <v>9981</v>
      </c>
      <c r="C12950" s="23" t="s">
        <v>28</v>
      </c>
      <c r="D12950" s="48"/>
      <c r="E12950" s="47"/>
    </row>
    <row r="12951" spans="1:5" ht="22.5" x14ac:dyDescent="0.25">
      <c r="A12951" s="36">
        <v>12408</v>
      </c>
      <c r="B12951" s="34" t="s">
        <v>9982</v>
      </c>
      <c r="C12951" s="23" t="s">
        <v>28</v>
      </c>
      <c r="D12951" s="48"/>
      <c r="E12951" s="47"/>
    </row>
    <row r="12952" spans="1:5" ht="22.5" x14ac:dyDescent="0.25">
      <c r="A12952" s="36">
        <v>12409</v>
      </c>
      <c r="B12952" s="34" t="s">
        <v>9983</v>
      </c>
      <c r="C12952" s="23" t="s">
        <v>28</v>
      </c>
      <c r="D12952" s="48"/>
      <c r="E12952" s="47"/>
    </row>
    <row r="12953" spans="1:5" ht="22.5" x14ac:dyDescent="0.25">
      <c r="A12953" s="36">
        <v>12410</v>
      </c>
      <c r="B12953" s="34" t="s">
        <v>9984</v>
      </c>
      <c r="C12953" s="23" t="s">
        <v>28</v>
      </c>
      <c r="D12953" s="48"/>
      <c r="E12953" s="47"/>
    </row>
    <row r="12954" spans="1:5" ht="22.5" x14ac:dyDescent="0.25">
      <c r="A12954" s="36">
        <v>3936</v>
      </c>
      <c r="B12954" s="34" t="s">
        <v>9985</v>
      </c>
      <c r="C12954" s="23" t="s">
        <v>28</v>
      </c>
      <c r="D12954" s="48"/>
      <c r="E12954" s="47"/>
    </row>
    <row r="12955" spans="1:5" ht="22.5" x14ac:dyDescent="0.25">
      <c r="A12955" s="36">
        <v>3924</v>
      </c>
      <c r="B12955" s="34" t="s">
        <v>9986</v>
      </c>
      <c r="C12955" s="23" t="s">
        <v>28</v>
      </c>
      <c r="D12955" s="48"/>
      <c r="E12955" s="47"/>
    </row>
    <row r="12956" spans="1:5" ht="22.5" x14ac:dyDescent="0.25">
      <c r="A12956" s="36">
        <v>3922</v>
      </c>
      <c r="B12956" s="34" t="s">
        <v>9987</v>
      </c>
      <c r="C12956" s="23" t="s">
        <v>28</v>
      </c>
      <c r="D12956" s="48"/>
      <c r="E12956" s="47"/>
    </row>
    <row r="12957" spans="1:5" ht="22.5" x14ac:dyDescent="0.25">
      <c r="A12957" s="36">
        <v>3923</v>
      </c>
      <c r="B12957" s="34" t="s">
        <v>9988</v>
      </c>
      <c r="C12957" s="23" t="s">
        <v>28</v>
      </c>
      <c r="D12957" s="48"/>
      <c r="E12957" s="47"/>
    </row>
    <row r="12958" spans="1:5" ht="22.5" x14ac:dyDescent="0.25">
      <c r="A12958" s="36">
        <v>3921</v>
      </c>
      <c r="B12958" s="34" t="s">
        <v>9989</v>
      </c>
      <c r="C12958" s="23" t="s">
        <v>28</v>
      </c>
      <c r="D12958" s="48"/>
      <c r="E12958" s="47"/>
    </row>
    <row r="12959" spans="1:5" ht="22.5" x14ac:dyDescent="0.25">
      <c r="A12959" s="36">
        <v>3937</v>
      </c>
      <c r="B12959" s="34" t="s">
        <v>9990</v>
      </c>
      <c r="C12959" s="23" t="s">
        <v>28</v>
      </c>
      <c r="D12959" s="48"/>
      <c r="E12959" s="47"/>
    </row>
    <row r="12960" spans="1:5" ht="22.5" x14ac:dyDescent="0.25">
      <c r="A12960" s="36">
        <v>3920</v>
      </c>
      <c r="B12960" s="34" t="s">
        <v>9991</v>
      </c>
      <c r="C12960" s="23" t="s">
        <v>28</v>
      </c>
      <c r="D12960" s="48"/>
      <c r="E12960" s="47"/>
    </row>
    <row r="12961" spans="1:5" ht="22.5" x14ac:dyDescent="0.25">
      <c r="A12961" s="36">
        <v>3938</v>
      </c>
      <c r="B12961" s="34" t="s">
        <v>9992</v>
      </c>
      <c r="C12961" s="23" t="s">
        <v>28</v>
      </c>
      <c r="D12961" s="48"/>
      <c r="E12961" s="47"/>
    </row>
    <row r="12962" spans="1:5" ht="22.5" x14ac:dyDescent="0.25">
      <c r="A12962" s="36">
        <v>3919</v>
      </c>
      <c r="B12962" s="34" t="s">
        <v>9993</v>
      </c>
      <c r="C12962" s="23" t="s">
        <v>28</v>
      </c>
      <c r="D12962" s="48"/>
      <c r="E12962" s="47"/>
    </row>
    <row r="12963" spans="1:5" ht="22.5" x14ac:dyDescent="0.25">
      <c r="A12963" s="36">
        <v>3927</v>
      </c>
      <c r="B12963" s="34" t="s">
        <v>9994</v>
      </c>
      <c r="C12963" s="23" t="s">
        <v>28</v>
      </c>
      <c r="D12963" s="48"/>
      <c r="E12963" s="47"/>
    </row>
    <row r="12964" spans="1:5" ht="22.5" x14ac:dyDescent="0.25">
      <c r="A12964" s="36">
        <v>3928</v>
      </c>
      <c r="B12964" s="34" t="s">
        <v>9995</v>
      </c>
      <c r="C12964" s="23" t="s">
        <v>28</v>
      </c>
      <c r="D12964" s="48"/>
      <c r="E12964" s="47"/>
    </row>
    <row r="12965" spans="1:5" ht="22.5" x14ac:dyDescent="0.25">
      <c r="A12965" s="36">
        <v>3926</v>
      </c>
      <c r="B12965" s="34" t="s">
        <v>9996</v>
      </c>
      <c r="C12965" s="23" t="s">
        <v>28</v>
      </c>
      <c r="D12965" s="48"/>
      <c r="E12965" s="47"/>
    </row>
    <row r="12966" spans="1:5" ht="22.5" x14ac:dyDescent="0.25">
      <c r="A12966" s="36">
        <v>3935</v>
      </c>
      <c r="B12966" s="34" t="s">
        <v>9997</v>
      </c>
      <c r="C12966" s="23" t="s">
        <v>28</v>
      </c>
      <c r="D12966" s="48"/>
      <c r="E12966" s="47"/>
    </row>
    <row r="12967" spans="1:5" ht="22.5" x14ac:dyDescent="0.25">
      <c r="A12967" s="36">
        <v>3925</v>
      </c>
      <c r="B12967" s="34" t="s">
        <v>9998</v>
      </c>
      <c r="C12967" s="23" t="s">
        <v>28</v>
      </c>
      <c r="D12967" s="48"/>
      <c r="E12967" s="47"/>
    </row>
    <row r="12968" spans="1:5" ht="22.5" x14ac:dyDescent="0.25">
      <c r="A12968" s="36">
        <v>3929</v>
      </c>
      <c r="B12968" s="34" t="s">
        <v>9999</v>
      </c>
      <c r="C12968" s="23" t="s">
        <v>28</v>
      </c>
      <c r="D12968" s="48"/>
      <c r="E12968" s="47"/>
    </row>
    <row r="12969" spans="1:5" ht="22.5" x14ac:dyDescent="0.25">
      <c r="A12969" s="36">
        <v>3931</v>
      </c>
      <c r="B12969" s="34" t="s">
        <v>10000</v>
      </c>
      <c r="C12969" s="23" t="s">
        <v>28</v>
      </c>
      <c r="D12969" s="48"/>
      <c r="E12969" s="47"/>
    </row>
    <row r="12970" spans="1:5" ht="22.5" x14ac:dyDescent="0.25">
      <c r="A12970" s="36">
        <v>3930</v>
      </c>
      <c r="B12970" s="34" t="s">
        <v>10001</v>
      </c>
      <c r="C12970" s="23" t="s">
        <v>28</v>
      </c>
      <c r="D12970" s="48"/>
      <c r="E12970" s="47"/>
    </row>
    <row r="12971" spans="1:5" ht="22.5" x14ac:dyDescent="0.25">
      <c r="A12971" s="36">
        <v>12406</v>
      </c>
      <c r="B12971" s="34" t="s">
        <v>10002</v>
      </c>
      <c r="C12971" s="23" t="s">
        <v>28</v>
      </c>
      <c r="D12971" s="48"/>
      <c r="E12971" s="47"/>
    </row>
    <row r="12972" spans="1:5" ht="22.5" x14ac:dyDescent="0.25">
      <c r="A12972" s="36">
        <v>3932</v>
      </c>
      <c r="B12972" s="34" t="s">
        <v>10003</v>
      </c>
      <c r="C12972" s="23" t="s">
        <v>28</v>
      </c>
      <c r="D12972" s="48"/>
      <c r="E12972" s="47"/>
    </row>
    <row r="12973" spans="1:5" ht="22.5" x14ac:dyDescent="0.25">
      <c r="A12973" s="36">
        <v>3933</v>
      </c>
      <c r="B12973" s="34" t="s">
        <v>10004</v>
      </c>
      <c r="C12973" s="23" t="s">
        <v>28</v>
      </c>
      <c r="D12973" s="48"/>
      <c r="E12973" s="47"/>
    </row>
    <row r="12974" spans="1:5" ht="22.5" x14ac:dyDescent="0.25">
      <c r="A12974" s="36">
        <v>3934</v>
      </c>
      <c r="B12974" s="34" t="s">
        <v>10005</v>
      </c>
      <c r="C12974" s="23" t="s">
        <v>28</v>
      </c>
      <c r="D12974" s="48"/>
      <c r="E12974" s="47"/>
    </row>
    <row r="12975" spans="1:5" ht="22.5" x14ac:dyDescent="0.25">
      <c r="A12975" s="36">
        <v>40355</v>
      </c>
      <c r="B12975" s="34" t="s">
        <v>10006</v>
      </c>
      <c r="C12975" s="23" t="s">
        <v>28</v>
      </c>
      <c r="D12975" s="48"/>
      <c r="E12975" s="47"/>
    </row>
    <row r="12976" spans="1:5" ht="22.5" x14ac:dyDescent="0.25">
      <c r="A12976" s="36">
        <v>40364</v>
      </c>
      <c r="B12976" s="34" t="s">
        <v>10007</v>
      </c>
      <c r="C12976" s="23" t="s">
        <v>28</v>
      </c>
      <c r="D12976" s="48"/>
      <c r="E12976" s="47"/>
    </row>
    <row r="12977" spans="1:5" ht="22.5" x14ac:dyDescent="0.25">
      <c r="A12977" s="36">
        <v>40361</v>
      </c>
      <c r="B12977" s="34" t="s">
        <v>10008</v>
      </c>
      <c r="C12977" s="23" t="s">
        <v>28</v>
      </c>
      <c r="D12977" s="48"/>
      <c r="E12977" s="47"/>
    </row>
    <row r="12978" spans="1:5" ht="22.5" x14ac:dyDescent="0.25">
      <c r="A12978" s="36">
        <v>40358</v>
      </c>
      <c r="B12978" s="34" t="s">
        <v>10009</v>
      </c>
      <c r="C12978" s="23" t="s">
        <v>28</v>
      </c>
      <c r="D12978" s="48"/>
      <c r="E12978" s="47"/>
    </row>
    <row r="12979" spans="1:5" ht="22.5" x14ac:dyDescent="0.25">
      <c r="A12979" s="36">
        <v>40370</v>
      </c>
      <c r="B12979" s="34" t="s">
        <v>10010</v>
      </c>
      <c r="C12979" s="23" t="s">
        <v>28</v>
      </c>
      <c r="D12979" s="48"/>
      <c r="E12979" s="47"/>
    </row>
    <row r="12980" spans="1:5" ht="22.5" x14ac:dyDescent="0.25">
      <c r="A12980" s="36">
        <v>40367</v>
      </c>
      <c r="B12980" s="34" t="s">
        <v>10011</v>
      </c>
      <c r="C12980" s="23" t="s">
        <v>28</v>
      </c>
      <c r="D12980" s="48"/>
      <c r="E12980" s="47"/>
    </row>
    <row r="12981" spans="1:5" ht="22.5" x14ac:dyDescent="0.25">
      <c r="A12981" s="36">
        <v>40373</v>
      </c>
      <c r="B12981" s="34" t="s">
        <v>10012</v>
      </c>
      <c r="C12981" s="23" t="s">
        <v>28</v>
      </c>
      <c r="D12981" s="48"/>
      <c r="E12981" s="47"/>
    </row>
    <row r="12982" spans="1:5" ht="22.5" x14ac:dyDescent="0.25">
      <c r="A12982" s="36">
        <v>3907</v>
      </c>
      <c r="B12982" s="34" t="s">
        <v>10013</v>
      </c>
      <c r="C12982" s="23" t="s">
        <v>28</v>
      </c>
      <c r="D12982" s="48">
        <v>5.16</v>
      </c>
      <c r="E12982" s="47">
        <v>5.16</v>
      </c>
    </row>
    <row r="12983" spans="1:5" ht="22.5" x14ac:dyDescent="0.25">
      <c r="A12983" s="36">
        <v>3889</v>
      </c>
      <c r="B12983" s="34" t="s">
        <v>10014</v>
      </c>
      <c r="C12983" s="23" t="s">
        <v>28</v>
      </c>
      <c r="D12983" s="48">
        <v>3.67</v>
      </c>
      <c r="E12983" s="47">
        <v>3.67</v>
      </c>
    </row>
    <row r="12984" spans="1:5" ht="22.5" x14ac:dyDescent="0.25">
      <c r="A12984" s="36">
        <v>3868</v>
      </c>
      <c r="B12984" s="34" t="s">
        <v>10015</v>
      </c>
      <c r="C12984" s="23" t="s">
        <v>28</v>
      </c>
      <c r="D12984" s="48">
        <v>1.35</v>
      </c>
      <c r="E12984" s="47">
        <v>1.35</v>
      </c>
    </row>
    <row r="12985" spans="1:5" ht="22.5" x14ac:dyDescent="0.25">
      <c r="A12985" s="36">
        <v>3869</v>
      </c>
      <c r="B12985" s="34" t="s">
        <v>10016</v>
      </c>
      <c r="C12985" s="23" t="s">
        <v>28</v>
      </c>
      <c r="D12985" s="48">
        <v>2.98</v>
      </c>
      <c r="E12985" s="47">
        <v>2.98</v>
      </c>
    </row>
    <row r="12986" spans="1:5" ht="22.5" x14ac:dyDescent="0.25">
      <c r="A12986" s="36">
        <v>3872</v>
      </c>
      <c r="B12986" s="34" t="s">
        <v>10017</v>
      </c>
      <c r="C12986" s="23" t="s">
        <v>28</v>
      </c>
      <c r="D12986" s="48">
        <v>5.09</v>
      </c>
      <c r="E12986" s="47">
        <v>5.09</v>
      </c>
    </row>
    <row r="12987" spans="1:5" ht="22.5" x14ac:dyDescent="0.25">
      <c r="A12987" s="36">
        <v>3850</v>
      </c>
      <c r="B12987" s="34" t="s">
        <v>10018</v>
      </c>
      <c r="C12987" s="23" t="s">
        <v>28</v>
      </c>
      <c r="D12987" s="48">
        <v>11.75</v>
      </c>
      <c r="E12987" s="47">
        <v>11.75</v>
      </c>
    </row>
    <row r="12988" spans="1:5" ht="22.5" x14ac:dyDescent="0.25">
      <c r="A12988" s="36">
        <v>38023</v>
      </c>
      <c r="B12988" s="34" t="s">
        <v>10019</v>
      </c>
      <c r="C12988" s="23" t="s">
        <v>28</v>
      </c>
      <c r="D12988" s="48">
        <v>5.98</v>
      </c>
      <c r="E12988" s="47">
        <v>5.98</v>
      </c>
    </row>
    <row r="12989" spans="1:5" ht="22.5" x14ac:dyDescent="0.25">
      <c r="A12989" s="36">
        <v>37986</v>
      </c>
      <c r="B12989" s="34" t="s">
        <v>10020</v>
      </c>
      <c r="C12989" s="23" t="s">
        <v>28</v>
      </c>
      <c r="D12989" s="48">
        <v>2.69</v>
      </c>
      <c r="E12989" s="47">
        <v>2.69</v>
      </c>
    </row>
    <row r="12990" spans="1:5" ht="22.5" x14ac:dyDescent="0.25">
      <c r="A12990" s="36">
        <v>21120</v>
      </c>
      <c r="B12990" s="34" t="s">
        <v>10021</v>
      </c>
      <c r="C12990" s="23" t="s">
        <v>28</v>
      </c>
      <c r="D12990" s="48">
        <v>13.74</v>
      </c>
      <c r="E12990" s="47">
        <v>13.74</v>
      </c>
    </row>
    <row r="12991" spans="1:5" x14ac:dyDescent="0.25">
      <c r="A12991" s="36">
        <v>39318</v>
      </c>
      <c r="B12991" s="34" t="s">
        <v>10022</v>
      </c>
      <c r="C12991" s="23" t="s">
        <v>28</v>
      </c>
      <c r="D12991" s="48">
        <v>12.78</v>
      </c>
      <c r="E12991" s="47">
        <v>12.78</v>
      </c>
    </row>
    <row r="12992" spans="1:5" ht="22.5" x14ac:dyDescent="0.25">
      <c r="A12992" s="36">
        <v>37987</v>
      </c>
      <c r="B12992" s="34" t="s">
        <v>10023</v>
      </c>
      <c r="C12992" s="23" t="s">
        <v>28</v>
      </c>
      <c r="D12992" s="48">
        <v>134.37</v>
      </c>
      <c r="E12992" s="47">
        <v>134.37</v>
      </c>
    </row>
    <row r="12993" spans="1:5" ht="22.5" x14ac:dyDescent="0.25">
      <c r="A12993" s="36">
        <v>37988</v>
      </c>
      <c r="B12993" s="34" t="s">
        <v>10024</v>
      </c>
      <c r="C12993" s="23" t="s">
        <v>28</v>
      </c>
      <c r="D12993" s="48">
        <v>213.52</v>
      </c>
      <c r="E12993" s="47">
        <v>213.52</v>
      </c>
    </row>
    <row r="12994" spans="1:5" x14ac:dyDescent="0.25">
      <c r="A12994" s="36">
        <v>40366</v>
      </c>
      <c r="B12994" s="34" t="s">
        <v>10025</v>
      </c>
      <c r="C12994" s="23" t="s">
        <v>28</v>
      </c>
      <c r="D12994" s="48"/>
      <c r="E12994" s="47"/>
    </row>
    <row r="12995" spans="1:5" x14ac:dyDescent="0.25">
      <c r="A12995" s="36">
        <v>40363</v>
      </c>
      <c r="B12995" s="34" t="s">
        <v>10026</v>
      </c>
      <c r="C12995" s="23" t="s">
        <v>28</v>
      </c>
      <c r="D12995" s="48"/>
      <c r="E12995" s="47"/>
    </row>
    <row r="12996" spans="1:5" x14ac:dyDescent="0.25">
      <c r="A12996" s="36">
        <v>40360</v>
      </c>
      <c r="B12996" s="34" t="s">
        <v>10027</v>
      </c>
      <c r="C12996" s="23" t="s">
        <v>28</v>
      </c>
      <c r="D12996" s="48"/>
      <c r="E12996" s="47"/>
    </row>
    <row r="12997" spans="1:5" x14ac:dyDescent="0.25">
      <c r="A12997" s="36">
        <v>40354</v>
      </c>
      <c r="B12997" s="34" t="s">
        <v>10028</v>
      </c>
      <c r="C12997" s="23" t="s">
        <v>28</v>
      </c>
      <c r="D12997" s="48"/>
      <c r="E12997" s="47"/>
    </row>
    <row r="12998" spans="1:5" x14ac:dyDescent="0.25">
      <c r="A12998" s="36">
        <v>40372</v>
      </c>
      <c r="B12998" s="34" t="s">
        <v>10029</v>
      </c>
      <c r="C12998" s="23" t="s">
        <v>28</v>
      </c>
      <c r="D12998" s="48"/>
      <c r="E12998" s="47"/>
    </row>
    <row r="12999" spans="1:5" x14ac:dyDescent="0.25">
      <c r="A12999" s="36">
        <v>40369</v>
      </c>
      <c r="B12999" s="34" t="s">
        <v>10030</v>
      </c>
      <c r="C12999" s="23" t="s">
        <v>28</v>
      </c>
      <c r="D12999" s="48"/>
      <c r="E12999" s="47"/>
    </row>
    <row r="13000" spans="1:5" x14ac:dyDescent="0.25">
      <c r="A13000" s="36">
        <v>40375</v>
      </c>
      <c r="B13000" s="34" t="s">
        <v>10031</v>
      </c>
      <c r="C13000" s="23" t="s">
        <v>28</v>
      </c>
      <c r="D13000" s="48"/>
      <c r="E13000" s="47"/>
    </row>
    <row r="13001" spans="1:5" x14ac:dyDescent="0.25">
      <c r="A13001" s="36">
        <v>40357</v>
      </c>
      <c r="B13001" s="34" t="s">
        <v>10032</v>
      </c>
      <c r="C13001" s="23" t="s">
        <v>28</v>
      </c>
      <c r="D13001" s="48"/>
      <c r="E13001" s="47"/>
    </row>
    <row r="13002" spans="1:5" x14ac:dyDescent="0.25">
      <c r="A13002" s="36">
        <v>1893</v>
      </c>
      <c r="B13002" s="34" t="s">
        <v>10033</v>
      </c>
      <c r="C13002" s="23" t="s">
        <v>28</v>
      </c>
      <c r="D13002" s="48">
        <v>4.91</v>
      </c>
      <c r="E13002" s="47">
        <v>4.91</v>
      </c>
    </row>
    <row r="13003" spans="1:5" x14ac:dyDescent="0.25">
      <c r="A13003" s="36">
        <v>1902</v>
      </c>
      <c r="B13003" s="34" t="s">
        <v>10034</v>
      </c>
      <c r="C13003" s="23" t="s">
        <v>28</v>
      </c>
      <c r="D13003" s="48">
        <v>3.57</v>
      </c>
      <c r="E13003" s="47">
        <v>3.57</v>
      </c>
    </row>
    <row r="13004" spans="1:5" x14ac:dyDescent="0.25">
      <c r="A13004" s="36">
        <v>1892</v>
      </c>
      <c r="B13004" s="34" t="s">
        <v>10035</v>
      </c>
      <c r="C13004" s="23" t="s">
        <v>28</v>
      </c>
      <c r="D13004" s="48">
        <v>2.2999999999999998</v>
      </c>
      <c r="E13004" s="47">
        <v>2.2999999999999998</v>
      </c>
    </row>
    <row r="13005" spans="1:5" x14ac:dyDescent="0.25">
      <c r="A13005" s="36">
        <v>1901</v>
      </c>
      <c r="B13005" s="34" t="s">
        <v>10036</v>
      </c>
      <c r="C13005" s="23" t="s">
        <v>28</v>
      </c>
      <c r="D13005" s="48">
        <v>1.1100000000000001</v>
      </c>
      <c r="E13005" s="47">
        <v>1.1100000000000001</v>
      </c>
    </row>
    <row r="13006" spans="1:5" x14ac:dyDescent="0.25">
      <c r="A13006" s="36">
        <v>1907</v>
      </c>
      <c r="B13006" s="34" t="s">
        <v>10037</v>
      </c>
      <c r="C13006" s="23" t="s">
        <v>28</v>
      </c>
      <c r="D13006" s="48">
        <v>15.8</v>
      </c>
      <c r="E13006" s="47">
        <v>15.8</v>
      </c>
    </row>
    <row r="13007" spans="1:5" x14ac:dyDescent="0.25">
      <c r="A13007" s="36">
        <v>1894</v>
      </c>
      <c r="B13007" s="34" t="s">
        <v>10038</v>
      </c>
      <c r="C13007" s="23" t="s">
        <v>28</v>
      </c>
      <c r="D13007" s="48">
        <v>7.1</v>
      </c>
      <c r="E13007" s="47">
        <v>7.1</v>
      </c>
    </row>
    <row r="13008" spans="1:5" x14ac:dyDescent="0.25">
      <c r="A13008" s="36">
        <v>1896</v>
      </c>
      <c r="B13008" s="34" t="s">
        <v>10039</v>
      </c>
      <c r="C13008" s="23" t="s">
        <v>28</v>
      </c>
      <c r="D13008" s="48">
        <v>21.21</v>
      </c>
      <c r="E13008" s="47">
        <v>21.21</v>
      </c>
    </row>
    <row r="13009" spans="1:5" x14ac:dyDescent="0.25">
      <c r="A13009" s="36">
        <v>1891</v>
      </c>
      <c r="B13009" s="34" t="s">
        <v>10040</v>
      </c>
      <c r="C13009" s="23" t="s">
        <v>28</v>
      </c>
      <c r="D13009" s="48">
        <v>1.65</v>
      </c>
      <c r="E13009" s="47">
        <v>1.65</v>
      </c>
    </row>
    <row r="13010" spans="1:5" x14ac:dyDescent="0.25">
      <c r="A13010" s="36">
        <v>1895</v>
      </c>
      <c r="B13010" s="34" t="s">
        <v>10041</v>
      </c>
      <c r="C13010" s="23" t="s">
        <v>28</v>
      </c>
      <c r="D13010" s="48">
        <v>37.28</v>
      </c>
      <c r="E13010" s="47">
        <v>37.28</v>
      </c>
    </row>
    <row r="13011" spans="1:5" ht="22.5" x14ac:dyDescent="0.25">
      <c r="A13011" s="36">
        <v>2641</v>
      </c>
      <c r="B13011" s="34" t="s">
        <v>10042</v>
      </c>
      <c r="C13011" s="23" t="s">
        <v>28</v>
      </c>
      <c r="D13011" s="48"/>
      <c r="E13011" s="47"/>
    </row>
    <row r="13012" spans="1:5" ht="22.5" x14ac:dyDescent="0.25">
      <c r="A13012" s="36">
        <v>2636</v>
      </c>
      <c r="B13012" s="34" t="s">
        <v>10043</v>
      </c>
      <c r="C13012" s="23" t="s">
        <v>28</v>
      </c>
      <c r="D13012" s="48"/>
      <c r="E13012" s="47"/>
    </row>
    <row r="13013" spans="1:5" ht="22.5" x14ac:dyDescent="0.25">
      <c r="A13013" s="36">
        <v>2637</v>
      </c>
      <c r="B13013" s="34" t="s">
        <v>10044</v>
      </c>
      <c r="C13013" s="23" t="s">
        <v>28</v>
      </c>
      <c r="D13013" s="48"/>
      <c r="E13013" s="47"/>
    </row>
    <row r="13014" spans="1:5" ht="22.5" x14ac:dyDescent="0.25">
      <c r="A13014" s="36">
        <v>2638</v>
      </c>
      <c r="B13014" s="34" t="s">
        <v>10045</v>
      </c>
      <c r="C13014" s="23" t="s">
        <v>28</v>
      </c>
      <c r="D13014" s="48"/>
      <c r="E13014" s="47"/>
    </row>
    <row r="13015" spans="1:5" ht="22.5" x14ac:dyDescent="0.25">
      <c r="A13015" s="36">
        <v>2639</v>
      </c>
      <c r="B13015" s="34" t="s">
        <v>10046</v>
      </c>
      <c r="C13015" s="23" t="s">
        <v>28</v>
      </c>
      <c r="D13015" s="48"/>
      <c r="E13015" s="47"/>
    </row>
    <row r="13016" spans="1:5" ht="22.5" x14ac:dyDescent="0.25">
      <c r="A13016" s="36">
        <v>2644</v>
      </c>
      <c r="B13016" s="34" t="s">
        <v>10047</v>
      </c>
      <c r="C13016" s="23" t="s">
        <v>28</v>
      </c>
      <c r="D13016" s="48"/>
      <c r="E13016" s="47"/>
    </row>
    <row r="13017" spans="1:5" ht="22.5" x14ac:dyDescent="0.25">
      <c r="A13017" s="36">
        <v>2640</v>
      </c>
      <c r="B13017" s="34" t="s">
        <v>10048</v>
      </c>
      <c r="C13017" s="23" t="s">
        <v>28</v>
      </c>
      <c r="D13017" s="48"/>
      <c r="E13017" s="47"/>
    </row>
    <row r="13018" spans="1:5" ht="22.5" x14ac:dyDescent="0.25">
      <c r="A13018" s="36">
        <v>2642</v>
      </c>
      <c r="B13018" s="34" t="s">
        <v>10049</v>
      </c>
      <c r="C13018" s="23" t="s">
        <v>28</v>
      </c>
      <c r="D13018" s="48"/>
      <c r="E13018" s="47"/>
    </row>
    <row r="13019" spans="1:5" ht="22.5" x14ac:dyDescent="0.25">
      <c r="A13019" s="36">
        <v>2643</v>
      </c>
      <c r="B13019" s="34" t="s">
        <v>10050</v>
      </c>
      <c r="C13019" s="23" t="s">
        <v>28</v>
      </c>
      <c r="D13019" s="48"/>
      <c r="E13019" s="47"/>
    </row>
    <row r="13020" spans="1:5" x14ac:dyDescent="0.25">
      <c r="A13020" s="36">
        <v>44281</v>
      </c>
      <c r="B13020" s="34" t="s">
        <v>10051</v>
      </c>
      <c r="C13020" s="23" t="s">
        <v>28</v>
      </c>
      <c r="D13020" s="48"/>
      <c r="E13020" s="47"/>
    </row>
    <row r="13021" spans="1:5" x14ac:dyDescent="0.25">
      <c r="A13021" s="36">
        <v>39855</v>
      </c>
      <c r="B13021" s="34" t="s">
        <v>10052</v>
      </c>
      <c r="C13021" s="23" t="s">
        <v>28</v>
      </c>
      <c r="D13021" s="48"/>
      <c r="E13021" s="47"/>
    </row>
    <row r="13022" spans="1:5" x14ac:dyDescent="0.25">
      <c r="A13022" s="36">
        <v>39856</v>
      </c>
      <c r="B13022" s="34" t="s">
        <v>10053</v>
      </c>
      <c r="C13022" s="23" t="s">
        <v>28</v>
      </c>
      <c r="D13022" s="48"/>
      <c r="E13022" s="47"/>
    </row>
    <row r="13023" spans="1:5" x14ac:dyDescent="0.25">
      <c r="A13023" s="36">
        <v>39857</v>
      </c>
      <c r="B13023" s="34" t="s">
        <v>10054</v>
      </c>
      <c r="C13023" s="23" t="s">
        <v>28</v>
      </c>
      <c r="D13023" s="48"/>
      <c r="E13023" s="47"/>
    </row>
    <row r="13024" spans="1:5" x14ac:dyDescent="0.25">
      <c r="A13024" s="36">
        <v>39858</v>
      </c>
      <c r="B13024" s="34" t="s">
        <v>10055</v>
      </c>
      <c r="C13024" s="23" t="s">
        <v>28</v>
      </c>
      <c r="D13024" s="48"/>
      <c r="E13024" s="47"/>
    </row>
    <row r="13025" spans="1:5" x14ac:dyDescent="0.25">
      <c r="A13025" s="36">
        <v>39859</v>
      </c>
      <c r="B13025" s="34" t="s">
        <v>10056</v>
      </c>
      <c r="C13025" s="23" t="s">
        <v>28</v>
      </c>
      <c r="D13025" s="48"/>
      <c r="E13025" s="47"/>
    </row>
    <row r="13026" spans="1:5" x14ac:dyDescent="0.25">
      <c r="A13026" s="36">
        <v>39860</v>
      </c>
      <c r="B13026" s="34" t="s">
        <v>10057</v>
      </c>
      <c r="C13026" s="23" t="s">
        <v>28</v>
      </c>
      <c r="D13026" s="48"/>
      <c r="E13026" s="47"/>
    </row>
    <row r="13027" spans="1:5" x14ac:dyDescent="0.25">
      <c r="A13027" s="36">
        <v>39861</v>
      </c>
      <c r="B13027" s="34" t="s">
        <v>10058</v>
      </c>
      <c r="C13027" s="23" t="s">
        <v>28</v>
      </c>
      <c r="D13027" s="48"/>
      <c r="E13027" s="47"/>
    </row>
    <row r="13028" spans="1:5" x14ac:dyDescent="0.25">
      <c r="A13028" s="36">
        <v>3867</v>
      </c>
      <c r="B13028" s="34" t="s">
        <v>10059</v>
      </c>
      <c r="C13028" s="23" t="s">
        <v>28</v>
      </c>
      <c r="D13028" s="48">
        <v>71.540000000000006</v>
      </c>
      <c r="E13028" s="47">
        <v>71.540000000000006</v>
      </c>
    </row>
    <row r="13029" spans="1:5" x14ac:dyDescent="0.25">
      <c r="A13029" s="36">
        <v>3861</v>
      </c>
      <c r="B13029" s="34" t="s">
        <v>10060</v>
      </c>
      <c r="C13029" s="23" t="s">
        <v>28</v>
      </c>
      <c r="D13029" s="48">
        <v>0.74</v>
      </c>
      <c r="E13029" s="47">
        <v>0.74</v>
      </c>
    </row>
    <row r="13030" spans="1:5" x14ac:dyDescent="0.25">
      <c r="A13030" s="36">
        <v>3904</v>
      </c>
      <c r="B13030" s="34" t="s">
        <v>10061</v>
      </c>
      <c r="C13030" s="23" t="s">
        <v>28</v>
      </c>
      <c r="D13030" s="48">
        <v>0.79</v>
      </c>
      <c r="E13030" s="47">
        <v>0.79</v>
      </c>
    </row>
    <row r="13031" spans="1:5" x14ac:dyDescent="0.25">
      <c r="A13031" s="36">
        <v>3903</v>
      </c>
      <c r="B13031" s="34" t="s">
        <v>10062</v>
      </c>
      <c r="C13031" s="23" t="s">
        <v>28</v>
      </c>
      <c r="D13031" s="48">
        <v>1.92</v>
      </c>
      <c r="E13031" s="47">
        <v>1.92</v>
      </c>
    </row>
    <row r="13032" spans="1:5" x14ac:dyDescent="0.25">
      <c r="A13032" s="36">
        <v>3862</v>
      </c>
      <c r="B13032" s="34" t="s">
        <v>10063</v>
      </c>
      <c r="C13032" s="23" t="s">
        <v>28</v>
      </c>
      <c r="D13032" s="48">
        <v>4.09</v>
      </c>
      <c r="E13032" s="47">
        <v>4.09</v>
      </c>
    </row>
    <row r="13033" spans="1:5" x14ac:dyDescent="0.25">
      <c r="A13033" s="36">
        <v>3863</v>
      </c>
      <c r="B13033" s="34" t="s">
        <v>10064</v>
      </c>
      <c r="C13033" s="23" t="s">
        <v>28</v>
      </c>
      <c r="D13033" s="48">
        <v>4.1900000000000004</v>
      </c>
      <c r="E13033" s="47">
        <v>4.1900000000000004</v>
      </c>
    </row>
    <row r="13034" spans="1:5" x14ac:dyDescent="0.25">
      <c r="A13034" s="36">
        <v>3864</v>
      </c>
      <c r="B13034" s="34" t="s">
        <v>10065</v>
      </c>
      <c r="C13034" s="23" t="s">
        <v>28</v>
      </c>
      <c r="D13034" s="48">
        <v>12.83</v>
      </c>
      <c r="E13034" s="47">
        <v>12.83</v>
      </c>
    </row>
    <row r="13035" spans="1:5" x14ac:dyDescent="0.25">
      <c r="A13035" s="36">
        <v>3865</v>
      </c>
      <c r="B13035" s="34" t="s">
        <v>10066</v>
      </c>
      <c r="C13035" s="23" t="s">
        <v>28</v>
      </c>
      <c r="D13035" s="48">
        <v>18.77</v>
      </c>
      <c r="E13035" s="47">
        <v>18.77</v>
      </c>
    </row>
    <row r="13036" spans="1:5" x14ac:dyDescent="0.25">
      <c r="A13036" s="36">
        <v>3866</v>
      </c>
      <c r="B13036" s="34" t="s">
        <v>10067</v>
      </c>
      <c r="C13036" s="23" t="s">
        <v>28</v>
      </c>
      <c r="D13036" s="48">
        <v>42.13</v>
      </c>
      <c r="E13036" s="47">
        <v>42.13</v>
      </c>
    </row>
    <row r="13037" spans="1:5" x14ac:dyDescent="0.25">
      <c r="A13037" s="36">
        <v>3878</v>
      </c>
      <c r="B13037" s="34" t="s">
        <v>10068</v>
      </c>
      <c r="C13037" s="23" t="s">
        <v>28</v>
      </c>
      <c r="D13037" s="48">
        <v>11.49</v>
      </c>
      <c r="E13037" s="47">
        <v>11.49</v>
      </c>
    </row>
    <row r="13038" spans="1:5" x14ac:dyDescent="0.25">
      <c r="A13038" s="36">
        <v>3876</v>
      </c>
      <c r="B13038" s="34" t="s">
        <v>10069</v>
      </c>
      <c r="C13038" s="23" t="s">
        <v>28</v>
      </c>
      <c r="D13038" s="48">
        <v>4.57</v>
      </c>
      <c r="E13038" s="47">
        <v>4.57</v>
      </c>
    </row>
    <row r="13039" spans="1:5" x14ac:dyDescent="0.25">
      <c r="A13039" s="36">
        <v>3883</v>
      </c>
      <c r="B13039" s="34" t="s">
        <v>10070</v>
      </c>
      <c r="C13039" s="23" t="s">
        <v>28</v>
      </c>
      <c r="D13039" s="48">
        <v>1.47</v>
      </c>
      <c r="E13039" s="47">
        <v>1.47</v>
      </c>
    </row>
    <row r="13040" spans="1:5" x14ac:dyDescent="0.25">
      <c r="A13040" s="36">
        <v>3884</v>
      </c>
      <c r="B13040" s="34" t="s">
        <v>10071</v>
      </c>
      <c r="C13040" s="23" t="s">
        <v>28</v>
      </c>
      <c r="D13040" s="48">
        <v>2.3199999999999998</v>
      </c>
      <c r="E13040" s="47">
        <v>2.3199999999999998</v>
      </c>
    </row>
    <row r="13041" spans="1:5" x14ac:dyDescent="0.25">
      <c r="A13041" s="36">
        <v>12892</v>
      </c>
      <c r="B13041" s="34" t="s">
        <v>10072</v>
      </c>
      <c r="C13041" s="23" t="s">
        <v>7871</v>
      </c>
      <c r="D13041" s="48">
        <v>12</v>
      </c>
      <c r="E13041" s="47">
        <v>12</v>
      </c>
    </row>
    <row r="13042" spans="1:5" ht="22.5" x14ac:dyDescent="0.25">
      <c r="A13042" s="36">
        <v>38447</v>
      </c>
      <c r="B13042" s="34" t="s">
        <v>10073</v>
      </c>
      <c r="C13042" s="23" t="s">
        <v>28</v>
      </c>
      <c r="D13042" s="48"/>
      <c r="E13042" s="47"/>
    </row>
    <row r="13043" spans="1:5" ht="22.5" x14ac:dyDescent="0.25">
      <c r="A13043" s="36">
        <v>36320</v>
      </c>
      <c r="B13043" s="34" t="s">
        <v>10074</v>
      </c>
      <c r="C13043" s="23" t="s">
        <v>28</v>
      </c>
      <c r="D13043" s="48"/>
      <c r="E13043" s="47"/>
    </row>
    <row r="13044" spans="1:5" ht="22.5" x14ac:dyDescent="0.25">
      <c r="A13044" s="36">
        <v>36324</v>
      </c>
      <c r="B13044" s="34" t="s">
        <v>10075</v>
      </c>
      <c r="C13044" s="23" t="s">
        <v>28</v>
      </c>
      <c r="D13044" s="48"/>
      <c r="E13044" s="47"/>
    </row>
    <row r="13045" spans="1:5" ht="22.5" x14ac:dyDescent="0.25">
      <c r="A13045" s="36">
        <v>38441</v>
      </c>
      <c r="B13045" s="34" t="s">
        <v>10076</v>
      </c>
      <c r="C13045" s="23" t="s">
        <v>28</v>
      </c>
      <c r="D13045" s="48"/>
      <c r="E13045" s="47"/>
    </row>
    <row r="13046" spans="1:5" ht="22.5" x14ac:dyDescent="0.25">
      <c r="A13046" s="36">
        <v>38442</v>
      </c>
      <c r="B13046" s="34" t="s">
        <v>10077</v>
      </c>
      <c r="C13046" s="23" t="s">
        <v>28</v>
      </c>
      <c r="D13046" s="48"/>
      <c r="E13046" s="47"/>
    </row>
    <row r="13047" spans="1:5" ht="22.5" x14ac:dyDescent="0.25">
      <c r="A13047" s="36">
        <v>38443</v>
      </c>
      <c r="B13047" s="34" t="s">
        <v>10078</v>
      </c>
      <c r="C13047" s="23" t="s">
        <v>28</v>
      </c>
      <c r="D13047" s="48"/>
      <c r="E13047" s="47"/>
    </row>
    <row r="13048" spans="1:5" ht="22.5" x14ac:dyDescent="0.25">
      <c r="A13048" s="36">
        <v>38444</v>
      </c>
      <c r="B13048" s="34" t="s">
        <v>10079</v>
      </c>
      <c r="C13048" s="23" t="s">
        <v>28</v>
      </c>
      <c r="D13048" s="48"/>
      <c r="E13048" s="47"/>
    </row>
    <row r="13049" spans="1:5" ht="22.5" x14ac:dyDescent="0.25">
      <c r="A13049" s="36">
        <v>38445</v>
      </c>
      <c r="B13049" s="34" t="s">
        <v>10080</v>
      </c>
      <c r="C13049" s="23" t="s">
        <v>28</v>
      </c>
      <c r="D13049" s="48"/>
      <c r="E13049" s="47"/>
    </row>
    <row r="13050" spans="1:5" ht="22.5" x14ac:dyDescent="0.25">
      <c r="A13050" s="36">
        <v>38446</v>
      </c>
      <c r="B13050" s="34" t="s">
        <v>10081</v>
      </c>
      <c r="C13050" s="23" t="s">
        <v>28</v>
      </c>
      <c r="D13050" s="48"/>
      <c r="E13050" s="47"/>
    </row>
    <row r="13051" spans="1:5" ht="22.5" x14ac:dyDescent="0.25">
      <c r="A13051" s="36">
        <v>3837</v>
      </c>
      <c r="B13051" s="34" t="s">
        <v>10082</v>
      </c>
      <c r="C13051" s="23" t="s">
        <v>28</v>
      </c>
      <c r="D13051" s="48"/>
      <c r="E13051" s="47"/>
    </row>
    <row r="13052" spans="1:5" x14ac:dyDescent="0.25">
      <c r="A13052" s="36">
        <v>3845</v>
      </c>
      <c r="B13052" s="34" t="s">
        <v>10083</v>
      </c>
      <c r="C13052" s="23" t="s">
        <v>28</v>
      </c>
      <c r="D13052" s="48"/>
      <c r="E13052" s="47"/>
    </row>
    <row r="13053" spans="1:5" x14ac:dyDescent="0.25">
      <c r="A13053" s="36">
        <v>11045</v>
      </c>
      <c r="B13053" s="34" t="s">
        <v>10084</v>
      </c>
      <c r="C13053" s="23" t="s">
        <v>28</v>
      </c>
      <c r="D13053" s="48"/>
      <c r="E13053" s="47"/>
    </row>
    <row r="13054" spans="1:5" x14ac:dyDescent="0.25">
      <c r="A13054" s="36">
        <v>20170</v>
      </c>
      <c r="B13054" s="34" t="s">
        <v>10085</v>
      </c>
      <c r="C13054" s="23" t="s">
        <v>28</v>
      </c>
      <c r="D13054" s="48">
        <v>11.31</v>
      </c>
      <c r="E13054" s="47">
        <v>11.31</v>
      </c>
    </row>
    <row r="13055" spans="1:5" x14ac:dyDescent="0.25">
      <c r="A13055" s="36">
        <v>20171</v>
      </c>
      <c r="B13055" s="34" t="s">
        <v>10086</v>
      </c>
      <c r="C13055" s="23" t="s">
        <v>28</v>
      </c>
      <c r="D13055" s="48">
        <v>32.619999999999997</v>
      </c>
      <c r="E13055" s="47">
        <v>32.619999999999997</v>
      </c>
    </row>
    <row r="13056" spans="1:5" x14ac:dyDescent="0.25">
      <c r="A13056" s="36">
        <v>20167</v>
      </c>
      <c r="B13056" s="34" t="s">
        <v>10087</v>
      </c>
      <c r="C13056" s="23" t="s">
        <v>28</v>
      </c>
      <c r="D13056" s="48">
        <v>4.0999999999999996</v>
      </c>
      <c r="E13056" s="47">
        <v>4.0999999999999996</v>
      </c>
    </row>
    <row r="13057" spans="1:5" x14ac:dyDescent="0.25">
      <c r="A13057" s="36">
        <v>20168</v>
      </c>
      <c r="B13057" s="34" t="s">
        <v>10088</v>
      </c>
      <c r="C13057" s="23" t="s">
        <v>28</v>
      </c>
      <c r="D13057" s="48">
        <v>8.44</v>
      </c>
      <c r="E13057" s="47">
        <v>8.44</v>
      </c>
    </row>
    <row r="13058" spans="1:5" x14ac:dyDescent="0.25">
      <c r="A13058" s="36">
        <v>20169</v>
      </c>
      <c r="B13058" s="34" t="s">
        <v>10089</v>
      </c>
      <c r="C13058" s="23" t="s">
        <v>28</v>
      </c>
      <c r="D13058" s="48">
        <v>9.85</v>
      </c>
      <c r="E13058" s="47">
        <v>9.85</v>
      </c>
    </row>
    <row r="13059" spans="1:5" ht="22.5" x14ac:dyDescent="0.25">
      <c r="A13059" s="36">
        <v>3899</v>
      </c>
      <c r="B13059" s="34" t="s">
        <v>10090</v>
      </c>
      <c r="C13059" s="23" t="s">
        <v>28</v>
      </c>
      <c r="D13059" s="48">
        <v>5.46</v>
      </c>
      <c r="E13059" s="47">
        <v>5.46</v>
      </c>
    </row>
    <row r="13060" spans="1:5" ht="22.5" x14ac:dyDescent="0.25">
      <c r="A13060" s="36">
        <v>38676</v>
      </c>
      <c r="B13060" s="34" t="s">
        <v>10091</v>
      </c>
      <c r="C13060" s="23" t="s">
        <v>28</v>
      </c>
      <c r="D13060" s="48">
        <v>27.33</v>
      </c>
      <c r="E13060" s="47">
        <v>27.33</v>
      </c>
    </row>
    <row r="13061" spans="1:5" ht="22.5" x14ac:dyDescent="0.25">
      <c r="A13061" s="36">
        <v>3897</v>
      </c>
      <c r="B13061" s="34" t="s">
        <v>10092</v>
      </c>
      <c r="C13061" s="23" t="s">
        <v>28</v>
      </c>
      <c r="D13061" s="48">
        <v>1.33</v>
      </c>
      <c r="E13061" s="47">
        <v>1.33</v>
      </c>
    </row>
    <row r="13062" spans="1:5" ht="22.5" x14ac:dyDescent="0.25">
      <c r="A13062" s="36">
        <v>3875</v>
      </c>
      <c r="B13062" s="34" t="s">
        <v>10093</v>
      </c>
      <c r="C13062" s="23" t="s">
        <v>28</v>
      </c>
      <c r="D13062" s="48">
        <v>2.75</v>
      </c>
      <c r="E13062" s="47">
        <v>2.75</v>
      </c>
    </row>
    <row r="13063" spans="1:5" ht="22.5" x14ac:dyDescent="0.25">
      <c r="A13063" s="36">
        <v>3898</v>
      </c>
      <c r="B13063" s="34" t="s">
        <v>10094</v>
      </c>
      <c r="C13063" s="23" t="s">
        <v>28</v>
      </c>
      <c r="D13063" s="48">
        <v>5.59</v>
      </c>
      <c r="E13063" s="47">
        <v>5.59</v>
      </c>
    </row>
    <row r="13064" spans="1:5" x14ac:dyDescent="0.25">
      <c r="A13064" s="36">
        <v>3855</v>
      </c>
      <c r="B13064" s="34" t="s">
        <v>10095</v>
      </c>
      <c r="C13064" s="23" t="s">
        <v>28</v>
      </c>
      <c r="D13064" s="48">
        <v>4.96</v>
      </c>
      <c r="E13064" s="47">
        <v>4.96</v>
      </c>
    </row>
    <row r="13065" spans="1:5" x14ac:dyDescent="0.25">
      <c r="A13065" s="36">
        <v>3874</v>
      </c>
      <c r="B13065" s="34" t="s">
        <v>10096</v>
      </c>
      <c r="C13065" s="23" t="s">
        <v>28</v>
      </c>
      <c r="D13065" s="48">
        <v>5.75</v>
      </c>
      <c r="E13065" s="47">
        <v>5.75</v>
      </c>
    </row>
    <row r="13066" spans="1:5" x14ac:dyDescent="0.25">
      <c r="A13066" s="36">
        <v>3870</v>
      </c>
      <c r="B13066" s="34" t="s">
        <v>10097</v>
      </c>
      <c r="C13066" s="23" t="s">
        <v>28</v>
      </c>
      <c r="D13066" s="48">
        <v>6.31</v>
      </c>
      <c r="E13066" s="47">
        <v>6.31</v>
      </c>
    </row>
    <row r="13067" spans="1:5" x14ac:dyDescent="0.25">
      <c r="A13067" s="36">
        <v>38678</v>
      </c>
      <c r="B13067" s="34" t="s">
        <v>10098</v>
      </c>
      <c r="C13067" s="23" t="s">
        <v>28</v>
      </c>
      <c r="D13067" s="48">
        <v>16.690000000000001</v>
      </c>
      <c r="E13067" s="47">
        <v>16.690000000000001</v>
      </c>
    </row>
    <row r="13068" spans="1:5" ht="22.5" x14ac:dyDescent="0.25">
      <c r="A13068" s="36">
        <v>3859</v>
      </c>
      <c r="B13068" s="34" t="s">
        <v>10099</v>
      </c>
      <c r="C13068" s="23" t="s">
        <v>28</v>
      </c>
      <c r="D13068" s="48">
        <v>1.27</v>
      </c>
      <c r="E13068" s="47">
        <v>1.27</v>
      </c>
    </row>
    <row r="13069" spans="1:5" ht="22.5" x14ac:dyDescent="0.25">
      <c r="A13069" s="36">
        <v>3856</v>
      </c>
      <c r="B13069" s="34" t="s">
        <v>10100</v>
      </c>
      <c r="C13069" s="23" t="s">
        <v>28</v>
      </c>
      <c r="D13069" s="48">
        <v>1.76</v>
      </c>
      <c r="E13069" s="47">
        <v>1.76</v>
      </c>
    </row>
    <row r="13070" spans="1:5" ht="22.5" x14ac:dyDescent="0.25">
      <c r="A13070" s="36">
        <v>3906</v>
      </c>
      <c r="B13070" s="34" t="s">
        <v>10101</v>
      </c>
      <c r="C13070" s="23" t="s">
        <v>28</v>
      </c>
      <c r="D13070" s="48">
        <v>1.45</v>
      </c>
      <c r="E13070" s="47">
        <v>1.45</v>
      </c>
    </row>
    <row r="13071" spans="1:5" ht="22.5" x14ac:dyDescent="0.25">
      <c r="A13071" s="36">
        <v>3860</v>
      </c>
      <c r="B13071" s="34" t="s">
        <v>10102</v>
      </c>
      <c r="C13071" s="23" t="s">
        <v>28</v>
      </c>
      <c r="D13071" s="48">
        <v>4.33</v>
      </c>
      <c r="E13071" s="47">
        <v>4.33</v>
      </c>
    </row>
    <row r="13072" spans="1:5" ht="22.5" x14ac:dyDescent="0.25">
      <c r="A13072" s="36">
        <v>3905</v>
      </c>
      <c r="B13072" s="34" t="s">
        <v>10103</v>
      </c>
      <c r="C13072" s="23" t="s">
        <v>28</v>
      </c>
      <c r="D13072" s="48">
        <v>9.92</v>
      </c>
      <c r="E13072" s="47">
        <v>9.92</v>
      </c>
    </row>
    <row r="13073" spans="1:5" ht="22.5" x14ac:dyDescent="0.25">
      <c r="A13073" s="36">
        <v>3871</v>
      </c>
      <c r="B13073" s="34" t="s">
        <v>10104</v>
      </c>
      <c r="C13073" s="23" t="s">
        <v>28</v>
      </c>
      <c r="D13073" s="48">
        <v>17.55</v>
      </c>
      <c r="E13073" s="47">
        <v>17.55</v>
      </c>
    </row>
    <row r="13074" spans="1:5" x14ac:dyDescent="0.25">
      <c r="A13074" s="36">
        <v>37427</v>
      </c>
      <c r="B13074" s="34" t="s">
        <v>10105</v>
      </c>
      <c r="C13074" s="23" t="s">
        <v>28</v>
      </c>
      <c r="D13074" s="48"/>
      <c r="E13074" s="47"/>
    </row>
    <row r="13075" spans="1:5" x14ac:dyDescent="0.25">
      <c r="A13075" s="36">
        <v>37424</v>
      </c>
      <c r="B13075" s="34" t="s">
        <v>10106</v>
      </c>
      <c r="C13075" s="23" t="s">
        <v>28</v>
      </c>
      <c r="D13075" s="48"/>
      <c r="E13075" s="47"/>
    </row>
    <row r="13076" spans="1:5" x14ac:dyDescent="0.25">
      <c r="A13076" s="36">
        <v>37428</v>
      </c>
      <c r="B13076" s="34" t="s">
        <v>10107</v>
      </c>
      <c r="C13076" s="23" t="s">
        <v>28</v>
      </c>
      <c r="D13076" s="48"/>
      <c r="E13076" s="47"/>
    </row>
    <row r="13077" spans="1:5" x14ac:dyDescent="0.25">
      <c r="A13077" s="36">
        <v>37425</v>
      </c>
      <c r="B13077" s="34" t="s">
        <v>10108</v>
      </c>
      <c r="C13077" s="23" t="s">
        <v>28</v>
      </c>
      <c r="D13077" s="48"/>
      <c r="E13077" s="47"/>
    </row>
    <row r="13078" spans="1:5" x14ac:dyDescent="0.25">
      <c r="A13078" s="36">
        <v>37429</v>
      </c>
      <c r="B13078" s="34" t="s">
        <v>10109</v>
      </c>
      <c r="C13078" s="23" t="s">
        <v>28</v>
      </c>
      <c r="D13078" s="48"/>
      <c r="E13078" s="47"/>
    </row>
    <row r="13079" spans="1:5" x14ac:dyDescent="0.25">
      <c r="A13079" s="36">
        <v>37426</v>
      </c>
      <c r="B13079" s="34" t="s">
        <v>10110</v>
      </c>
      <c r="C13079" s="23" t="s">
        <v>28</v>
      </c>
      <c r="D13079" s="48"/>
      <c r="E13079" s="47"/>
    </row>
    <row r="13080" spans="1:5" ht="33.75" x14ac:dyDescent="0.25">
      <c r="A13080" s="36">
        <v>39292</v>
      </c>
      <c r="B13080" s="34" t="s">
        <v>10111</v>
      </c>
      <c r="C13080" s="23" t="s">
        <v>28</v>
      </c>
      <c r="D13080" s="48"/>
      <c r="E13080" s="47"/>
    </row>
    <row r="13081" spans="1:5" ht="33.75" x14ac:dyDescent="0.25">
      <c r="A13081" s="36">
        <v>39293</v>
      </c>
      <c r="B13081" s="34" t="s">
        <v>10112</v>
      </c>
      <c r="C13081" s="23" t="s">
        <v>28</v>
      </c>
      <c r="D13081" s="48"/>
      <c r="E13081" s="47"/>
    </row>
    <row r="13082" spans="1:5" ht="33.75" x14ac:dyDescent="0.25">
      <c r="A13082" s="36">
        <v>39294</v>
      </c>
      <c r="B13082" s="34" t="s">
        <v>10113</v>
      </c>
      <c r="C13082" s="23" t="s">
        <v>28</v>
      </c>
      <c r="D13082" s="48"/>
      <c r="E13082" s="47"/>
    </row>
    <row r="13083" spans="1:5" ht="33.75" x14ac:dyDescent="0.25">
      <c r="A13083" s="36">
        <v>39295</v>
      </c>
      <c r="B13083" s="34" t="s">
        <v>10114</v>
      </c>
      <c r="C13083" s="23" t="s">
        <v>28</v>
      </c>
      <c r="D13083" s="48"/>
      <c r="E13083" s="47"/>
    </row>
    <row r="13084" spans="1:5" ht="33.75" x14ac:dyDescent="0.25">
      <c r="A13084" s="36">
        <v>39312</v>
      </c>
      <c r="B13084" s="34" t="s">
        <v>10115</v>
      </c>
      <c r="C13084" s="23" t="s">
        <v>28</v>
      </c>
      <c r="D13084" s="48"/>
      <c r="E13084" s="47"/>
    </row>
    <row r="13085" spans="1:5" ht="33.75" x14ac:dyDescent="0.25">
      <c r="A13085" s="36">
        <v>39313</v>
      </c>
      <c r="B13085" s="34" t="s">
        <v>10116</v>
      </c>
      <c r="C13085" s="23" t="s">
        <v>28</v>
      </c>
      <c r="D13085" s="48"/>
      <c r="E13085" s="47"/>
    </row>
    <row r="13086" spans="1:5" ht="33.75" x14ac:dyDescent="0.25">
      <c r="A13086" s="36">
        <v>39314</v>
      </c>
      <c r="B13086" s="34" t="s">
        <v>10117</v>
      </c>
      <c r="C13086" s="23" t="s">
        <v>28</v>
      </c>
      <c r="D13086" s="48"/>
      <c r="E13086" s="47"/>
    </row>
    <row r="13087" spans="1:5" ht="22.5" x14ac:dyDescent="0.25">
      <c r="A13087" s="36">
        <v>39296</v>
      </c>
      <c r="B13087" s="34" t="s">
        <v>10118</v>
      </c>
      <c r="C13087" s="23" t="s">
        <v>28</v>
      </c>
      <c r="D13087" s="48"/>
      <c r="E13087" s="47"/>
    </row>
    <row r="13088" spans="1:5" ht="22.5" x14ac:dyDescent="0.25">
      <c r="A13088" s="36">
        <v>39297</v>
      </c>
      <c r="B13088" s="34" t="s">
        <v>10119</v>
      </c>
      <c r="C13088" s="23" t="s">
        <v>28</v>
      </c>
      <c r="D13088" s="48"/>
      <c r="E13088" s="47"/>
    </row>
    <row r="13089" spans="1:5" ht="22.5" x14ac:dyDescent="0.25">
      <c r="A13089" s="36">
        <v>39298</v>
      </c>
      <c r="B13089" s="34" t="s">
        <v>10120</v>
      </c>
      <c r="C13089" s="23" t="s">
        <v>28</v>
      </c>
      <c r="D13089" s="48"/>
      <c r="E13089" s="47"/>
    </row>
    <row r="13090" spans="1:5" ht="22.5" x14ac:dyDescent="0.25">
      <c r="A13090" s="36">
        <v>39299</v>
      </c>
      <c r="B13090" s="34" t="s">
        <v>10121</v>
      </c>
      <c r="C13090" s="23" t="s">
        <v>28</v>
      </c>
      <c r="D13090" s="48"/>
      <c r="E13090" s="47"/>
    </row>
    <row r="13091" spans="1:5" ht="22.5" x14ac:dyDescent="0.25">
      <c r="A13091" s="36">
        <v>39308</v>
      </c>
      <c r="B13091" s="34" t="s">
        <v>10122</v>
      </c>
      <c r="C13091" s="23" t="s">
        <v>28</v>
      </c>
      <c r="D13091" s="48"/>
      <c r="E13091" s="47"/>
    </row>
    <row r="13092" spans="1:5" ht="22.5" x14ac:dyDescent="0.25">
      <c r="A13092" s="36">
        <v>39309</v>
      </c>
      <c r="B13092" s="34" t="s">
        <v>10123</v>
      </c>
      <c r="C13092" s="23" t="s">
        <v>28</v>
      </c>
      <c r="D13092" s="48"/>
      <c r="E13092" s="47"/>
    </row>
    <row r="13093" spans="1:5" ht="22.5" x14ac:dyDescent="0.25">
      <c r="A13093" s="36">
        <v>39310</v>
      </c>
      <c r="B13093" s="34" t="s">
        <v>10124</v>
      </c>
      <c r="C13093" s="23" t="s">
        <v>28</v>
      </c>
      <c r="D13093" s="48"/>
      <c r="E13093" s="47"/>
    </row>
    <row r="13094" spans="1:5" ht="22.5" x14ac:dyDescent="0.25">
      <c r="A13094" s="36">
        <v>39311</v>
      </c>
      <c r="B13094" s="34" t="s">
        <v>10125</v>
      </c>
      <c r="C13094" s="23" t="s">
        <v>28</v>
      </c>
      <c r="D13094" s="48"/>
      <c r="E13094" s="47"/>
    </row>
    <row r="13095" spans="1:5" ht="22.5" x14ac:dyDescent="0.25">
      <c r="A13095" s="36">
        <v>45261</v>
      </c>
      <c r="B13095" s="34" t="s">
        <v>13046</v>
      </c>
      <c r="C13095" s="23" t="s">
        <v>7871</v>
      </c>
      <c r="D13095" s="48">
        <v>20.95</v>
      </c>
      <c r="E13095" s="47">
        <v>20.95</v>
      </c>
    </row>
    <row r="13096" spans="1:5" ht="22.5" x14ac:dyDescent="0.25">
      <c r="A13096" s="36">
        <v>11519</v>
      </c>
      <c r="B13096" s="34" t="s">
        <v>10126</v>
      </c>
      <c r="C13096" s="23" t="s">
        <v>7871</v>
      </c>
      <c r="D13096" s="48">
        <v>64.28</v>
      </c>
      <c r="E13096" s="47">
        <v>64.28</v>
      </c>
    </row>
    <row r="13097" spans="1:5" ht="33.75" x14ac:dyDescent="0.25">
      <c r="A13097" s="36">
        <v>11520</v>
      </c>
      <c r="B13097" s="34" t="s">
        <v>10127</v>
      </c>
      <c r="C13097" s="23" t="s">
        <v>7871</v>
      </c>
      <c r="D13097" s="48">
        <v>29.72</v>
      </c>
      <c r="E13097" s="47">
        <v>29.72</v>
      </c>
    </row>
    <row r="13098" spans="1:5" ht="22.5" x14ac:dyDescent="0.25">
      <c r="A13098" s="36">
        <v>11518</v>
      </c>
      <c r="B13098" s="34" t="s">
        <v>10128</v>
      </c>
      <c r="C13098" s="23" t="s">
        <v>7871</v>
      </c>
      <c r="D13098" s="48">
        <v>108.05</v>
      </c>
      <c r="E13098" s="47">
        <v>108.05</v>
      </c>
    </row>
    <row r="13099" spans="1:5" x14ac:dyDescent="0.25">
      <c r="A13099" s="36">
        <v>38473</v>
      </c>
      <c r="B13099" s="34" t="s">
        <v>10129</v>
      </c>
      <c r="C13099" s="23" t="s">
        <v>28</v>
      </c>
      <c r="D13099" s="48"/>
      <c r="E13099" s="47"/>
    </row>
    <row r="13100" spans="1:5" x14ac:dyDescent="0.25">
      <c r="A13100" s="36">
        <v>4244</v>
      </c>
      <c r="B13100" s="34" t="s">
        <v>10130</v>
      </c>
      <c r="C13100" s="23" t="s">
        <v>13</v>
      </c>
      <c r="D13100" s="48">
        <v>20.34</v>
      </c>
      <c r="E13100" s="47">
        <v>21.95</v>
      </c>
    </row>
    <row r="13101" spans="1:5" x14ac:dyDescent="0.25">
      <c r="A13101" s="36">
        <v>40977</v>
      </c>
      <c r="B13101" s="34" t="s">
        <v>10131</v>
      </c>
      <c r="C13101" s="23" t="s">
        <v>12</v>
      </c>
      <c r="D13101" s="48">
        <v>3560.2</v>
      </c>
      <c r="E13101" s="47">
        <v>3843.26</v>
      </c>
    </row>
    <row r="13102" spans="1:5" ht="22.5" x14ac:dyDescent="0.25">
      <c r="A13102" s="36">
        <v>4115</v>
      </c>
      <c r="B13102" s="34" t="s">
        <v>10132</v>
      </c>
      <c r="C13102" s="23" t="s">
        <v>25</v>
      </c>
      <c r="D13102" s="48">
        <v>32.9</v>
      </c>
      <c r="E13102" s="47">
        <v>32.9</v>
      </c>
    </row>
    <row r="13103" spans="1:5" ht="22.5" x14ac:dyDescent="0.25">
      <c r="A13103" s="36">
        <v>4119</v>
      </c>
      <c r="B13103" s="34" t="s">
        <v>10133</v>
      </c>
      <c r="C13103" s="23" t="s">
        <v>25</v>
      </c>
      <c r="D13103" s="48">
        <v>66.44</v>
      </c>
      <c r="E13103" s="47">
        <v>66.44</v>
      </c>
    </row>
    <row r="13104" spans="1:5" ht="22.5" x14ac:dyDescent="0.25">
      <c r="A13104" s="36">
        <v>2794</v>
      </c>
      <c r="B13104" s="34" t="s">
        <v>10134</v>
      </c>
      <c r="C13104" s="23" t="s">
        <v>25</v>
      </c>
      <c r="D13104" s="48">
        <v>176.26</v>
      </c>
      <c r="E13104" s="47">
        <v>176.26</v>
      </c>
    </row>
    <row r="13105" spans="1:5" ht="22.5" x14ac:dyDescent="0.25">
      <c r="A13105" s="36">
        <v>2788</v>
      </c>
      <c r="B13105" s="34" t="s">
        <v>10135</v>
      </c>
      <c r="C13105" s="23" t="s">
        <v>25</v>
      </c>
      <c r="D13105" s="48">
        <v>256.77</v>
      </c>
      <c r="E13105" s="47">
        <v>256.77</v>
      </c>
    </row>
    <row r="13106" spans="1:5" ht="22.5" x14ac:dyDescent="0.25">
      <c r="A13106" s="36">
        <v>4006</v>
      </c>
      <c r="B13106" s="34" t="s">
        <v>10136</v>
      </c>
      <c r="C13106" s="23" t="s">
        <v>29</v>
      </c>
      <c r="D13106" s="48">
        <v>2443.35</v>
      </c>
      <c r="E13106" s="47">
        <v>2443.35</v>
      </c>
    </row>
    <row r="13107" spans="1:5" x14ac:dyDescent="0.25">
      <c r="A13107" s="36">
        <v>45395</v>
      </c>
      <c r="B13107" s="34" t="s">
        <v>10137</v>
      </c>
      <c r="C13107" s="23" t="s">
        <v>7871</v>
      </c>
      <c r="D13107" s="48">
        <v>31.79</v>
      </c>
      <c r="E13107" s="47">
        <v>31.79</v>
      </c>
    </row>
    <row r="13108" spans="1:5" ht="22.5" x14ac:dyDescent="0.25">
      <c r="A13108" s="36">
        <v>37461</v>
      </c>
      <c r="B13108" s="34" t="s">
        <v>10138</v>
      </c>
      <c r="C13108" s="23" t="s">
        <v>25</v>
      </c>
      <c r="D13108" s="48">
        <v>10.96</v>
      </c>
      <c r="E13108" s="47">
        <v>10.96</v>
      </c>
    </row>
    <row r="13109" spans="1:5" ht="22.5" x14ac:dyDescent="0.25">
      <c r="A13109" s="36">
        <v>37460</v>
      </c>
      <c r="B13109" s="34" t="s">
        <v>10139</v>
      </c>
      <c r="C13109" s="23" t="s">
        <v>25</v>
      </c>
      <c r="D13109" s="48">
        <v>19.23</v>
      </c>
      <c r="E13109" s="47">
        <v>19.23</v>
      </c>
    </row>
    <row r="13110" spans="1:5" x14ac:dyDescent="0.25">
      <c r="A13110" s="36">
        <v>37458</v>
      </c>
      <c r="B13110" s="34" t="s">
        <v>10140</v>
      </c>
      <c r="C13110" s="23" t="s">
        <v>25</v>
      </c>
      <c r="D13110" s="48">
        <v>4.46</v>
      </c>
      <c r="E13110" s="47">
        <v>4.46</v>
      </c>
    </row>
    <row r="13111" spans="1:5" x14ac:dyDescent="0.25">
      <c r="A13111" s="36">
        <v>37454</v>
      </c>
      <c r="B13111" s="34" t="s">
        <v>10141</v>
      </c>
      <c r="C13111" s="23" t="s">
        <v>25</v>
      </c>
      <c r="D13111" s="48">
        <v>1.39</v>
      </c>
      <c r="E13111" s="47">
        <v>1.39</v>
      </c>
    </row>
    <row r="13112" spans="1:5" x14ac:dyDescent="0.25">
      <c r="A13112" s="36">
        <v>37455</v>
      </c>
      <c r="B13112" s="34" t="s">
        <v>10142</v>
      </c>
      <c r="C13112" s="23" t="s">
        <v>25</v>
      </c>
      <c r="D13112" s="48">
        <v>2.3199999999999998</v>
      </c>
      <c r="E13112" s="47">
        <v>2.3199999999999998</v>
      </c>
    </row>
    <row r="13113" spans="1:5" x14ac:dyDescent="0.25">
      <c r="A13113" s="36">
        <v>37459</v>
      </c>
      <c r="B13113" s="34" t="s">
        <v>10143</v>
      </c>
      <c r="C13113" s="23" t="s">
        <v>25</v>
      </c>
      <c r="D13113" s="48">
        <v>7.43</v>
      </c>
      <c r="E13113" s="47">
        <v>7.43</v>
      </c>
    </row>
    <row r="13114" spans="1:5" x14ac:dyDescent="0.25">
      <c r="A13114" s="36">
        <v>37457</v>
      </c>
      <c r="B13114" s="34" t="s">
        <v>10144</v>
      </c>
      <c r="C13114" s="23" t="s">
        <v>25</v>
      </c>
      <c r="D13114" s="48">
        <v>2.56</v>
      </c>
      <c r="E13114" s="47">
        <v>2.56</v>
      </c>
    </row>
    <row r="13115" spans="1:5" x14ac:dyDescent="0.25">
      <c r="A13115" s="36">
        <v>37456</v>
      </c>
      <c r="B13115" s="34" t="s">
        <v>10145</v>
      </c>
      <c r="C13115" s="23" t="s">
        <v>25</v>
      </c>
      <c r="D13115" s="48">
        <v>1.75</v>
      </c>
      <c r="E13115" s="47">
        <v>1.75</v>
      </c>
    </row>
    <row r="13116" spans="1:5" ht="33.75" x14ac:dyDescent="0.25">
      <c r="A13116" s="36">
        <v>21029</v>
      </c>
      <c r="B13116" s="34" t="s">
        <v>10146</v>
      </c>
      <c r="C13116" s="23" t="s">
        <v>28</v>
      </c>
      <c r="D13116" s="48">
        <v>479.99</v>
      </c>
      <c r="E13116" s="47">
        <v>479.99</v>
      </c>
    </row>
    <row r="13117" spans="1:5" ht="33.75" x14ac:dyDescent="0.25">
      <c r="A13117" s="36">
        <v>21030</v>
      </c>
      <c r="B13117" s="34" t="s">
        <v>10147</v>
      </c>
      <c r="C13117" s="23" t="s">
        <v>28</v>
      </c>
      <c r="D13117" s="48">
        <v>591.66999999999996</v>
      </c>
      <c r="E13117" s="47">
        <v>591.66999999999996</v>
      </c>
    </row>
    <row r="13118" spans="1:5" ht="33.75" x14ac:dyDescent="0.25">
      <c r="A13118" s="36">
        <v>21031</v>
      </c>
      <c r="B13118" s="34" t="s">
        <v>10148</v>
      </c>
      <c r="C13118" s="23" t="s">
        <v>28</v>
      </c>
      <c r="D13118" s="48">
        <v>736.61</v>
      </c>
      <c r="E13118" s="47">
        <v>736.61</v>
      </c>
    </row>
    <row r="13119" spans="1:5" ht="33.75" x14ac:dyDescent="0.25">
      <c r="A13119" s="36">
        <v>21032</v>
      </c>
      <c r="B13119" s="34" t="s">
        <v>10149</v>
      </c>
      <c r="C13119" s="23" t="s">
        <v>28</v>
      </c>
      <c r="D13119" s="48">
        <v>786.51</v>
      </c>
      <c r="E13119" s="47">
        <v>786.51</v>
      </c>
    </row>
    <row r="13120" spans="1:5" ht="33.75" x14ac:dyDescent="0.25">
      <c r="A13120" s="36">
        <v>37527</v>
      </c>
      <c r="B13120" s="34" t="s">
        <v>10150</v>
      </c>
      <c r="C13120" s="23" t="s">
        <v>28</v>
      </c>
      <c r="D13120" s="48">
        <v>710.48</v>
      </c>
      <c r="E13120" s="47">
        <v>710.48</v>
      </c>
    </row>
    <row r="13121" spans="1:5" ht="33.75" x14ac:dyDescent="0.25">
      <c r="A13121" s="36">
        <v>37528</v>
      </c>
      <c r="B13121" s="34" t="s">
        <v>10151</v>
      </c>
      <c r="C13121" s="23" t="s">
        <v>28</v>
      </c>
      <c r="D13121" s="48">
        <v>847.11</v>
      </c>
      <c r="E13121" s="47">
        <v>847.11</v>
      </c>
    </row>
    <row r="13122" spans="1:5" ht="33.75" x14ac:dyDescent="0.25">
      <c r="A13122" s="36">
        <v>37529</v>
      </c>
      <c r="B13122" s="34" t="s">
        <v>10152</v>
      </c>
      <c r="C13122" s="23" t="s">
        <v>28</v>
      </c>
      <c r="D13122" s="48">
        <v>855.42</v>
      </c>
      <c r="E13122" s="47">
        <v>855.42</v>
      </c>
    </row>
    <row r="13123" spans="1:5" ht="33.75" x14ac:dyDescent="0.25">
      <c r="A13123" s="36">
        <v>37530</v>
      </c>
      <c r="B13123" s="34" t="s">
        <v>10153</v>
      </c>
      <c r="C13123" s="23" t="s">
        <v>28</v>
      </c>
      <c r="D13123" s="48">
        <v>1116.8</v>
      </c>
      <c r="E13123" s="47">
        <v>1116.8</v>
      </c>
    </row>
    <row r="13124" spans="1:5" ht="33.75" x14ac:dyDescent="0.25">
      <c r="A13124" s="36">
        <v>21034</v>
      </c>
      <c r="B13124" s="34" t="s">
        <v>10154</v>
      </c>
      <c r="C13124" s="23" t="s">
        <v>28</v>
      </c>
      <c r="D13124" s="48">
        <v>952.85</v>
      </c>
      <c r="E13124" s="47">
        <v>952.85</v>
      </c>
    </row>
    <row r="13125" spans="1:5" ht="33.75" x14ac:dyDescent="0.25">
      <c r="A13125" s="36">
        <v>37531</v>
      </c>
      <c r="B13125" s="34" t="s">
        <v>10155</v>
      </c>
      <c r="C13125" s="23" t="s">
        <v>28</v>
      </c>
      <c r="D13125" s="48">
        <v>1199.97</v>
      </c>
      <c r="E13125" s="47">
        <v>1199.97</v>
      </c>
    </row>
    <row r="13126" spans="1:5" ht="33.75" x14ac:dyDescent="0.25">
      <c r="A13126" s="36">
        <v>21036</v>
      </c>
      <c r="B13126" s="34" t="s">
        <v>10156</v>
      </c>
      <c r="C13126" s="23" t="s">
        <v>28</v>
      </c>
      <c r="D13126" s="48">
        <v>1458.97</v>
      </c>
      <c r="E13126" s="47">
        <v>1458.97</v>
      </c>
    </row>
    <row r="13127" spans="1:5" ht="33.75" x14ac:dyDescent="0.25">
      <c r="A13127" s="36">
        <v>21037</v>
      </c>
      <c r="B13127" s="34" t="s">
        <v>10157</v>
      </c>
      <c r="C13127" s="23" t="s">
        <v>28</v>
      </c>
      <c r="D13127" s="48">
        <v>1663.33</v>
      </c>
      <c r="E13127" s="47">
        <v>1663.33</v>
      </c>
    </row>
    <row r="13128" spans="1:5" ht="22.5" x14ac:dyDescent="0.25">
      <c r="A13128" s="36">
        <v>20185</v>
      </c>
      <c r="B13128" s="34" t="s">
        <v>10158</v>
      </c>
      <c r="C13128" s="23" t="s">
        <v>25</v>
      </c>
      <c r="D13128" s="48">
        <v>11.82</v>
      </c>
      <c r="E13128" s="47">
        <v>11.82</v>
      </c>
    </row>
    <row r="13129" spans="1:5" ht="22.5" x14ac:dyDescent="0.25">
      <c r="A13129" s="36">
        <v>44909</v>
      </c>
      <c r="B13129" s="34" t="s">
        <v>13103</v>
      </c>
      <c r="C13129" s="23" t="s">
        <v>25</v>
      </c>
      <c r="D13129" s="48">
        <v>13.32</v>
      </c>
      <c r="E13129" s="47">
        <v>13.32</v>
      </c>
    </row>
    <row r="13130" spans="1:5" ht="22.5" x14ac:dyDescent="0.25">
      <c r="A13130" s="36">
        <v>44115</v>
      </c>
      <c r="B13130" s="34" t="s">
        <v>13104</v>
      </c>
      <c r="C13130" s="23" t="s">
        <v>25</v>
      </c>
      <c r="D13130" s="48">
        <v>24.51</v>
      </c>
      <c r="E13130" s="47">
        <v>24.51</v>
      </c>
    </row>
    <row r="13131" spans="1:5" ht="22.5" x14ac:dyDescent="0.25">
      <c r="A13131" s="36">
        <v>44333</v>
      </c>
      <c r="B13131" s="34" t="s">
        <v>13105</v>
      </c>
      <c r="C13131" s="23" t="s">
        <v>25</v>
      </c>
      <c r="D13131" s="48">
        <v>80.5</v>
      </c>
      <c r="E13131" s="47">
        <v>80.5</v>
      </c>
    </row>
    <row r="13132" spans="1:5" ht="22.5" x14ac:dyDescent="0.25">
      <c r="A13132" s="36">
        <v>44907</v>
      </c>
      <c r="B13132" s="34" t="s">
        <v>13106</v>
      </c>
      <c r="C13132" s="23" t="s">
        <v>25</v>
      </c>
      <c r="D13132" s="48">
        <v>14.12</v>
      </c>
      <c r="E13132" s="47">
        <v>14.12</v>
      </c>
    </row>
    <row r="13133" spans="1:5" ht="22.5" x14ac:dyDescent="0.25">
      <c r="A13133" s="36">
        <v>20260</v>
      </c>
      <c r="B13133" s="34" t="s">
        <v>10159</v>
      </c>
      <c r="C13133" s="23" t="s">
        <v>28</v>
      </c>
      <c r="D13133" s="48">
        <v>12.95</v>
      </c>
      <c r="E13133" s="47">
        <v>12.95</v>
      </c>
    </row>
    <row r="13134" spans="1:5" ht="22.5" x14ac:dyDescent="0.25">
      <c r="A13134" s="36">
        <v>37515</v>
      </c>
      <c r="B13134" s="34" t="s">
        <v>10160</v>
      </c>
      <c r="C13134" s="23" t="s">
        <v>28</v>
      </c>
      <c r="D13134" s="48"/>
      <c r="E13134" s="47"/>
    </row>
    <row r="13135" spans="1:5" ht="22.5" x14ac:dyDescent="0.25">
      <c r="A13135" s="36">
        <v>12899</v>
      </c>
      <c r="B13135" s="34" t="s">
        <v>10161</v>
      </c>
      <c r="C13135" s="23" t="s">
        <v>28</v>
      </c>
      <c r="D13135" s="48"/>
      <c r="E13135" s="47"/>
    </row>
    <row r="13136" spans="1:5" ht="22.5" x14ac:dyDescent="0.25">
      <c r="A13136" s="36">
        <v>12898</v>
      </c>
      <c r="B13136" s="34" t="s">
        <v>10162</v>
      </c>
      <c r="C13136" s="23" t="s">
        <v>28</v>
      </c>
      <c r="D13136" s="48"/>
      <c r="E13136" s="47"/>
    </row>
    <row r="13137" spans="1:5" x14ac:dyDescent="0.25">
      <c r="A13137" s="36">
        <v>39699</v>
      </c>
      <c r="B13137" s="34" t="s">
        <v>10163</v>
      </c>
      <c r="C13137" s="23" t="s">
        <v>19</v>
      </c>
      <c r="D13137" s="48">
        <v>22.85</v>
      </c>
      <c r="E13137" s="47">
        <v>22.85</v>
      </c>
    </row>
    <row r="13138" spans="1:5" x14ac:dyDescent="0.25">
      <c r="A13138" s="36">
        <v>39696</v>
      </c>
      <c r="B13138" s="34" t="s">
        <v>10164</v>
      </c>
      <c r="C13138" s="23" t="s">
        <v>19</v>
      </c>
      <c r="D13138" s="48"/>
      <c r="E13138" s="47"/>
    </row>
    <row r="13139" spans="1:5" ht="22.5" x14ac:dyDescent="0.25">
      <c r="A13139" s="36">
        <v>42528</v>
      </c>
      <c r="B13139" s="34" t="s">
        <v>13107</v>
      </c>
      <c r="C13139" s="23" t="s">
        <v>19</v>
      </c>
      <c r="D13139" s="48"/>
      <c r="E13139" s="47"/>
    </row>
    <row r="13140" spans="1:5" ht="22.5" x14ac:dyDescent="0.25">
      <c r="A13140" s="36">
        <v>39700</v>
      </c>
      <c r="B13140" s="34" t="s">
        <v>10165</v>
      </c>
      <c r="C13140" s="23" t="s">
        <v>19</v>
      </c>
      <c r="D13140" s="48">
        <v>26.54</v>
      </c>
      <c r="E13140" s="47">
        <v>26.54</v>
      </c>
    </row>
    <row r="13141" spans="1:5" ht="22.5" x14ac:dyDescent="0.25">
      <c r="A13141" s="36">
        <v>4014</v>
      </c>
      <c r="B13141" s="34" t="s">
        <v>10166</v>
      </c>
      <c r="C13141" s="23" t="s">
        <v>19</v>
      </c>
      <c r="D13141" s="48">
        <v>54.64</v>
      </c>
      <c r="E13141" s="47">
        <v>54.64</v>
      </c>
    </row>
    <row r="13142" spans="1:5" ht="22.5" x14ac:dyDescent="0.25">
      <c r="A13142" s="36">
        <v>4015</v>
      </c>
      <c r="B13142" s="34" t="s">
        <v>10167</v>
      </c>
      <c r="C13142" s="23" t="s">
        <v>19</v>
      </c>
      <c r="D13142" s="48">
        <v>67.09</v>
      </c>
      <c r="E13142" s="47">
        <v>67.09</v>
      </c>
    </row>
    <row r="13143" spans="1:5" ht="22.5" x14ac:dyDescent="0.25">
      <c r="A13143" s="36">
        <v>4017</v>
      </c>
      <c r="B13143" s="34" t="s">
        <v>10168</v>
      </c>
      <c r="C13143" s="23" t="s">
        <v>19</v>
      </c>
      <c r="D13143" s="48">
        <v>97.63</v>
      </c>
      <c r="E13143" s="47">
        <v>97.63</v>
      </c>
    </row>
    <row r="13144" spans="1:5" ht="22.5" x14ac:dyDescent="0.25">
      <c r="A13144" s="36">
        <v>11621</v>
      </c>
      <c r="B13144" s="34" t="s">
        <v>10169</v>
      </c>
      <c r="C13144" s="23" t="s">
        <v>19</v>
      </c>
      <c r="D13144" s="48">
        <v>52.81</v>
      </c>
      <c r="E13144" s="47">
        <v>52.81</v>
      </c>
    </row>
    <row r="13145" spans="1:5" ht="22.5" x14ac:dyDescent="0.25">
      <c r="A13145" s="36">
        <v>4016</v>
      </c>
      <c r="B13145" s="34" t="s">
        <v>10170</v>
      </c>
      <c r="C13145" s="23" t="s">
        <v>19</v>
      </c>
      <c r="D13145" s="48">
        <v>38.56</v>
      </c>
      <c r="E13145" s="47">
        <v>38.56</v>
      </c>
    </row>
    <row r="13146" spans="1:5" x14ac:dyDescent="0.25">
      <c r="A13146" s="36">
        <v>38544</v>
      </c>
      <c r="B13146" s="34" t="s">
        <v>10171</v>
      </c>
      <c r="C13146" s="23" t="s">
        <v>19</v>
      </c>
      <c r="D13146" s="48">
        <v>9.89</v>
      </c>
      <c r="E13146" s="47">
        <v>9.89</v>
      </c>
    </row>
    <row r="13147" spans="1:5" x14ac:dyDescent="0.25">
      <c r="A13147" s="36">
        <v>38545</v>
      </c>
      <c r="B13147" s="34" t="s">
        <v>10172</v>
      </c>
      <c r="C13147" s="23" t="s">
        <v>19</v>
      </c>
      <c r="D13147" s="48">
        <v>6.36</v>
      </c>
      <c r="E13147" s="47">
        <v>6.36</v>
      </c>
    </row>
    <row r="13148" spans="1:5" ht="22.5" x14ac:dyDescent="0.25">
      <c r="A13148" s="36">
        <v>42527</v>
      </c>
      <c r="B13148" s="34" t="s">
        <v>10173</v>
      </c>
      <c r="C13148" s="23" t="s">
        <v>19</v>
      </c>
      <c r="D13148" s="48"/>
      <c r="E13148" s="47"/>
    </row>
    <row r="13149" spans="1:5" ht="22.5" x14ac:dyDescent="0.25">
      <c r="A13149" s="36">
        <v>39323</v>
      </c>
      <c r="B13149" s="34" t="s">
        <v>10174</v>
      </c>
      <c r="C13149" s="23" t="s">
        <v>19</v>
      </c>
      <c r="D13149" s="48">
        <v>24.26</v>
      </c>
      <c r="E13149" s="47">
        <v>24.26</v>
      </c>
    </row>
    <row r="13150" spans="1:5" ht="45" x14ac:dyDescent="0.25">
      <c r="A13150" s="36">
        <v>626</v>
      </c>
      <c r="B13150" s="34" t="s">
        <v>10175</v>
      </c>
      <c r="C13150" s="23" t="s">
        <v>87</v>
      </c>
      <c r="D13150" s="48">
        <v>21.36</v>
      </c>
      <c r="E13150" s="47">
        <v>21.36</v>
      </c>
    </row>
    <row r="13151" spans="1:5" ht="22.5" x14ac:dyDescent="0.25">
      <c r="A13151" s="36">
        <v>44504</v>
      </c>
      <c r="B13151" s="34" t="s">
        <v>10176</v>
      </c>
      <c r="C13151" s="23" t="s">
        <v>19</v>
      </c>
      <c r="D13151" s="48"/>
      <c r="E13151" s="47"/>
    </row>
    <row r="13152" spans="1:5" ht="22.5" x14ac:dyDescent="0.25">
      <c r="A13152" s="36">
        <v>44505</v>
      </c>
      <c r="B13152" s="34" t="s">
        <v>10177</v>
      </c>
      <c r="C13152" s="23" t="s">
        <v>19</v>
      </c>
      <c r="D13152" s="48"/>
      <c r="E13152" s="47"/>
    </row>
    <row r="13153" spans="1:5" ht="22.5" x14ac:dyDescent="0.25">
      <c r="A13153" s="36">
        <v>44506</v>
      </c>
      <c r="B13153" s="34" t="s">
        <v>10178</v>
      </c>
      <c r="C13153" s="23" t="s">
        <v>19</v>
      </c>
      <c r="D13153" s="48"/>
      <c r="E13153" s="47"/>
    </row>
    <row r="13154" spans="1:5" ht="22.5" x14ac:dyDescent="0.25">
      <c r="A13154" s="36">
        <v>44507</v>
      </c>
      <c r="B13154" s="34" t="s">
        <v>10179</v>
      </c>
      <c r="C13154" s="23" t="s">
        <v>19</v>
      </c>
      <c r="D13154" s="48"/>
      <c r="E13154" s="47"/>
    </row>
    <row r="13155" spans="1:5" ht="22.5" x14ac:dyDescent="0.25">
      <c r="A13155" s="36">
        <v>44508</v>
      </c>
      <c r="B13155" s="34" t="s">
        <v>10180</v>
      </c>
      <c r="C13155" s="23" t="s">
        <v>19</v>
      </c>
      <c r="D13155" s="48"/>
      <c r="E13155" s="47"/>
    </row>
    <row r="13156" spans="1:5" ht="22.5" x14ac:dyDescent="0.25">
      <c r="A13156" s="36">
        <v>44509</v>
      </c>
      <c r="B13156" s="34" t="s">
        <v>10181</v>
      </c>
      <c r="C13156" s="23" t="s">
        <v>19</v>
      </c>
      <c r="D13156" s="48"/>
      <c r="E13156" s="47"/>
    </row>
    <row r="13157" spans="1:5" ht="22.5" x14ac:dyDescent="0.25">
      <c r="A13157" s="36">
        <v>44510</v>
      </c>
      <c r="B13157" s="34" t="s">
        <v>10182</v>
      </c>
      <c r="C13157" s="23" t="s">
        <v>19</v>
      </c>
      <c r="D13157" s="48"/>
      <c r="E13157" s="47"/>
    </row>
    <row r="13158" spans="1:5" ht="22.5" x14ac:dyDescent="0.25">
      <c r="A13158" s="36">
        <v>44512</v>
      </c>
      <c r="B13158" s="34" t="s">
        <v>13108</v>
      </c>
      <c r="C13158" s="23" t="s">
        <v>19</v>
      </c>
      <c r="D13158" s="48"/>
      <c r="E13158" s="47"/>
    </row>
    <row r="13159" spans="1:5" ht="22.5" x14ac:dyDescent="0.25">
      <c r="A13159" s="36">
        <v>44513</v>
      </c>
      <c r="B13159" s="34" t="s">
        <v>13109</v>
      </c>
      <c r="C13159" s="23" t="s">
        <v>19</v>
      </c>
      <c r="D13159" s="48"/>
      <c r="E13159" s="47"/>
    </row>
    <row r="13160" spans="1:5" ht="22.5" x14ac:dyDescent="0.25">
      <c r="A13160" s="36">
        <v>44514</v>
      </c>
      <c r="B13160" s="34" t="s">
        <v>13110</v>
      </c>
      <c r="C13160" s="23" t="s">
        <v>19</v>
      </c>
      <c r="D13160" s="48"/>
      <c r="E13160" s="47"/>
    </row>
    <row r="13161" spans="1:5" ht="22.5" x14ac:dyDescent="0.25">
      <c r="A13161" s="36">
        <v>44515</v>
      </c>
      <c r="B13161" s="34" t="s">
        <v>13111</v>
      </c>
      <c r="C13161" s="23" t="s">
        <v>19</v>
      </c>
      <c r="D13161" s="48"/>
      <c r="E13161" s="47"/>
    </row>
    <row r="13162" spans="1:5" ht="22.5" x14ac:dyDescent="0.25">
      <c r="A13162" s="36">
        <v>44511</v>
      </c>
      <c r="B13162" s="34" t="s">
        <v>13112</v>
      </c>
      <c r="C13162" s="23" t="s">
        <v>19</v>
      </c>
      <c r="D13162" s="48"/>
      <c r="E13162" s="47"/>
    </row>
    <row r="13163" spans="1:5" ht="22.5" x14ac:dyDescent="0.25">
      <c r="A13163" s="36">
        <v>44516</v>
      </c>
      <c r="B13163" s="34" t="s">
        <v>13113</v>
      </c>
      <c r="C13163" s="23" t="s">
        <v>19</v>
      </c>
      <c r="D13163" s="48"/>
      <c r="E13163" s="47"/>
    </row>
    <row r="13164" spans="1:5" ht="22.5" x14ac:dyDescent="0.25">
      <c r="A13164" s="36">
        <v>44517</v>
      </c>
      <c r="B13164" s="34" t="s">
        <v>13114</v>
      </c>
      <c r="C13164" s="23" t="s">
        <v>19</v>
      </c>
      <c r="D13164" s="48"/>
      <c r="E13164" s="47"/>
    </row>
    <row r="13165" spans="1:5" ht="22.5" x14ac:dyDescent="0.25">
      <c r="A13165" s="36">
        <v>11479</v>
      </c>
      <c r="B13165" s="34" t="s">
        <v>10183</v>
      </c>
      <c r="C13165" s="23" t="s">
        <v>28</v>
      </c>
      <c r="D13165" s="48">
        <v>45.13</v>
      </c>
      <c r="E13165" s="47">
        <v>45.13</v>
      </c>
    </row>
    <row r="13166" spans="1:5" ht="22.5" x14ac:dyDescent="0.25">
      <c r="A13166" s="36">
        <v>11481</v>
      </c>
      <c r="B13166" s="34" t="s">
        <v>10184</v>
      </c>
      <c r="C13166" s="23" t="s">
        <v>28</v>
      </c>
      <c r="D13166" s="48">
        <v>40.83</v>
      </c>
      <c r="E13166" s="47">
        <v>40.83</v>
      </c>
    </row>
    <row r="13167" spans="1:5" ht="22.5" x14ac:dyDescent="0.25">
      <c r="A13167" s="36">
        <v>43609</v>
      </c>
      <c r="B13167" s="34" t="s">
        <v>10185</v>
      </c>
      <c r="C13167" s="23" t="s">
        <v>28</v>
      </c>
      <c r="D13167" s="48">
        <v>40.83</v>
      </c>
      <c r="E13167" s="47">
        <v>40.83</v>
      </c>
    </row>
    <row r="13168" spans="1:5" ht="22.5" x14ac:dyDescent="0.25">
      <c r="A13168" s="36">
        <v>11478</v>
      </c>
      <c r="B13168" s="34" t="s">
        <v>10186</v>
      </c>
      <c r="C13168" s="23" t="s">
        <v>28</v>
      </c>
      <c r="D13168" s="48">
        <v>77.44</v>
      </c>
      <c r="E13168" s="47">
        <v>77.44</v>
      </c>
    </row>
    <row r="13169" spans="1:5" ht="22.5" x14ac:dyDescent="0.25">
      <c r="A13169" s="36">
        <v>43608</v>
      </c>
      <c r="B13169" s="34" t="s">
        <v>10187</v>
      </c>
      <c r="C13169" s="23" t="s">
        <v>28</v>
      </c>
      <c r="D13169" s="48">
        <v>59.09</v>
      </c>
      <c r="E13169" s="47">
        <v>59.09</v>
      </c>
    </row>
    <row r="13170" spans="1:5" ht="22.5" x14ac:dyDescent="0.25">
      <c r="A13170" s="36">
        <v>11476</v>
      </c>
      <c r="B13170" s="34" t="s">
        <v>10188</v>
      </c>
      <c r="C13170" s="23" t="s">
        <v>28</v>
      </c>
      <c r="D13170" s="48">
        <v>59.09</v>
      </c>
      <c r="E13170" s="47">
        <v>59.09</v>
      </c>
    </row>
    <row r="13171" spans="1:5" ht="22.5" x14ac:dyDescent="0.25">
      <c r="A13171" s="36">
        <v>40637</v>
      </c>
      <c r="B13171" s="34" t="s">
        <v>10189</v>
      </c>
      <c r="C13171" s="23" t="s">
        <v>28</v>
      </c>
      <c r="D13171" s="48"/>
      <c r="E13171" s="47"/>
    </row>
    <row r="13172" spans="1:5" ht="22.5" x14ac:dyDescent="0.25">
      <c r="A13172" s="36">
        <v>13836</v>
      </c>
      <c r="B13172" s="34" t="s">
        <v>10190</v>
      </c>
      <c r="C13172" s="23" t="s">
        <v>28</v>
      </c>
      <c r="D13172" s="48"/>
      <c r="E13172" s="47"/>
    </row>
    <row r="13173" spans="1:5" ht="56.25" x14ac:dyDescent="0.25">
      <c r="A13173" s="36">
        <v>39813</v>
      </c>
      <c r="B13173" s="34" t="s">
        <v>10191</v>
      </c>
      <c r="C13173" s="23" t="s">
        <v>28</v>
      </c>
      <c r="D13173" s="48"/>
      <c r="E13173" s="47"/>
    </row>
    <row r="13174" spans="1:5" x14ac:dyDescent="0.25">
      <c r="A13174" s="36">
        <v>12868</v>
      </c>
      <c r="B13174" s="34" t="s">
        <v>10192</v>
      </c>
      <c r="C13174" s="23" t="s">
        <v>13</v>
      </c>
      <c r="D13174" s="48">
        <v>20.87</v>
      </c>
      <c r="E13174" s="47">
        <v>22.53</v>
      </c>
    </row>
    <row r="13175" spans="1:5" x14ac:dyDescent="0.25">
      <c r="A13175" s="36">
        <v>40916</v>
      </c>
      <c r="B13175" s="34" t="s">
        <v>10193</v>
      </c>
      <c r="C13175" s="23" t="s">
        <v>12</v>
      </c>
      <c r="D13175" s="48">
        <v>3652.11</v>
      </c>
      <c r="E13175" s="47">
        <v>3942.47</v>
      </c>
    </row>
    <row r="13176" spans="1:5" x14ac:dyDescent="0.25">
      <c r="A13176" s="36">
        <v>4755</v>
      </c>
      <c r="B13176" s="34" t="s">
        <v>10194</v>
      </c>
      <c r="C13176" s="23" t="s">
        <v>13</v>
      </c>
      <c r="D13176" s="48">
        <v>20.87</v>
      </c>
      <c r="E13176" s="47">
        <v>22.53</v>
      </c>
    </row>
    <row r="13177" spans="1:5" x14ac:dyDescent="0.25">
      <c r="A13177" s="36">
        <v>41067</v>
      </c>
      <c r="B13177" s="34" t="s">
        <v>10195</v>
      </c>
      <c r="C13177" s="23" t="s">
        <v>12</v>
      </c>
      <c r="D13177" s="48">
        <v>3652.11</v>
      </c>
      <c r="E13177" s="47">
        <v>3942.47</v>
      </c>
    </row>
    <row r="13178" spans="1:5" x14ac:dyDescent="0.25">
      <c r="A13178" s="36">
        <v>45240</v>
      </c>
      <c r="B13178" s="34" t="s">
        <v>13047</v>
      </c>
      <c r="C13178" s="23" t="s">
        <v>28</v>
      </c>
      <c r="D13178" s="48">
        <v>28.43</v>
      </c>
      <c r="E13178" s="47">
        <v>28.43</v>
      </c>
    </row>
    <row r="13179" spans="1:5" ht="22.5" x14ac:dyDescent="0.25">
      <c r="A13179" s="36">
        <v>45228</v>
      </c>
      <c r="B13179" s="34" t="s">
        <v>13115</v>
      </c>
      <c r="C13179" s="23" t="s">
        <v>28</v>
      </c>
      <c r="D13179" s="48">
        <v>24.29</v>
      </c>
      <c r="E13179" s="47">
        <v>24.29</v>
      </c>
    </row>
    <row r="13180" spans="1:5" ht="22.5" x14ac:dyDescent="0.25">
      <c r="A13180" s="36">
        <v>45241</v>
      </c>
      <c r="B13180" s="34" t="s">
        <v>13048</v>
      </c>
      <c r="C13180" s="23" t="s">
        <v>28</v>
      </c>
      <c r="D13180" s="48">
        <v>34.950000000000003</v>
      </c>
      <c r="E13180" s="47">
        <v>34.950000000000003</v>
      </c>
    </row>
    <row r="13181" spans="1:5" x14ac:dyDescent="0.25">
      <c r="A13181" s="36">
        <v>38463</v>
      </c>
      <c r="B13181" s="34" t="s">
        <v>10196</v>
      </c>
      <c r="C13181" s="23" t="s">
        <v>28</v>
      </c>
      <c r="D13181" s="48"/>
      <c r="E13181" s="47"/>
    </row>
    <row r="13182" spans="1:5" ht="33.75" x14ac:dyDescent="0.25">
      <c r="A13182" s="36">
        <v>40703</v>
      </c>
      <c r="B13182" s="34" t="s">
        <v>10197</v>
      </c>
      <c r="C13182" s="23" t="s">
        <v>28</v>
      </c>
      <c r="D13182" s="48"/>
      <c r="E13182" s="47"/>
    </row>
    <row r="13183" spans="1:5" ht="22.5" x14ac:dyDescent="0.25">
      <c r="A13183" s="36">
        <v>11616</v>
      </c>
      <c r="B13183" s="34" t="s">
        <v>10198</v>
      </c>
      <c r="C13183" s="23" t="s">
        <v>28</v>
      </c>
      <c r="D13183" s="48"/>
      <c r="E13183" s="47"/>
    </row>
    <row r="13184" spans="1:5" ht="22.5" x14ac:dyDescent="0.25">
      <c r="A13184" s="36">
        <v>41898</v>
      </c>
      <c r="B13184" s="34" t="s">
        <v>10199</v>
      </c>
      <c r="C13184" s="23" t="s">
        <v>28</v>
      </c>
      <c r="D13184" s="48"/>
      <c r="E13184" s="47"/>
    </row>
    <row r="13185" spans="1:5" ht="22.5" x14ac:dyDescent="0.25">
      <c r="A13185" s="36">
        <v>45304</v>
      </c>
      <c r="B13185" s="34" t="s">
        <v>13592</v>
      </c>
      <c r="C13185" s="23" t="s">
        <v>28</v>
      </c>
      <c r="D13185" s="48"/>
      <c r="E13185" s="47"/>
    </row>
    <row r="13186" spans="1:5" ht="22.5" x14ac:dyDescent="0.25">
      <c r="A13186" s="36">
        <v>36141</v>
      </c>
      <c r="B13186" s="34" t="s">
        <v>10200</v>
      </c>
      <c r="C13186" s="23" t="s">
        <v>28</v>
      </c>
      <c r="D13186" s="48">
        <v>99.87</v>
      </c>
      <c r="E13186" s="47">
        <v>99.87</v>
      </c>
    </row>
    <row r="13187" spans="1:5" ht="22.5" x14ac:dyDescent="0.25">
      <c r="A13187" s="36">
        <v>45211</v>
      </c>
      <c r="B13187" s="34" t="s">
        <v>13116</v>
      </c>
      <c r="C13187" s="23" t="s">
        <v>28</v>
      </c>
      <c r="D13187" s="48">
        <v>90.76</v>
      </c>
      <c r="E13187" s="47">
        <v>90.76</v>
      </c>
    </row>
    <row r="13188" spans="1:5" x14ac:dyDescent="0.25">
      <c r="A13188" s="36">
        <v>43651</v>
      </c>
      <c r="B13188" s="34" t="s">
        <v>10201</v>
      </c>
      <c r="C13188" s="23" t="s">
        <v>87</v>
      </c>
      <c r="D13188" s="48">
        <v>4.3099999999999996</v>
      </c>
      <c r="E13188" s="47">
        <v>4.3099999999999996</v>
      </c>
    </row>
    <row r="13189" spans="1:5" x14ac:dyDescent="0.25">
      <c r="A13189" s="36">
        <v>43626</v>
      </c>
      <c r="B13189" s="34" t="s">
        <v>10202</v>
      </c>
      <c r="C13189" s="23" t="s">
        <v>87</v>
      </c>
      <c r="D13189" s="48">
        <v>2.4</v>
      </c>
      <c r="E13189" s="47">
        <v>2.4</v>
      </c>
    </row>
    <row r="13190" spans="1:5" ht="33.75" x14ac:dyDescent="0.25">
      <c r="A13190" s="36">
        <v>39434</v>
      </c>
      <c r="B13190" s="34" t="s">
        <v>10203</v>
      </c>
      <c r="C13190" s="23" t="s">
        <v>87</v>
      </c>
      <c r="D13190" s="48">
        <v>3.35</v>
      </c>
      <c r="E13190" s="47">
        <v>3.35</v>
      </c>
    </row>
    <row r="13191" spans="1:5" ht="22.5" x14ac:dyDescent="0.25">
      <c r="A13191" s="36">
        <v>39433</v>
      </c>
      <c r="B13191" s="34" t="s">
        <v>10204</v>
      </c>
      <c r="C13191" s="23" t="s">
        <v>87</v>
      </c>
      <c r="D13191" s="48">
        <v>2.66</v>
      </c>
      <c r="E13191" s="47">
        <v>2.66</v>
      </c>
    </row>
    <row r="13192" spans="1:5" x14ac:dyDescent="0.25">
      <c r="A13192" s="36">
        <v>4049</v>
      </c>
      <c r="B13192" s="34" t="s">
        <v>10205</v>
      </c>
      <c r="C13192" s="23" t="s">
        <v>88</v>
      </c>
      <c r="D13192" s="48">
        <v>48.17</v>
      </c>
      <c r="E13192" s="47">
        <v>48.17</v>
      </c>
    </row>
    <row r="13193" spans="1:5" x14ac:dyDescent="0.25">
      <c r="A13193" s="36">
        <v>38120</v>
      </c>
      <c r="B13193" s="34" t="s">
        <v>10206</v>
      </c>
      <c r="C13193" s="23" t="s">
        <v>87</v>
      </c>
      <c r="D13193" s="48">
        <v>152.01</v>
      </c>
      <c r="E13193" s="47">
        <v>152.01</v>
      </c>
    </row>
    <row r="13194" spans="1:5" x14ac:dyDescent="0.25">
      <c r="A13194" s="36">
        <v>43652</v>
      </c>
      <c r="B13194" s="34" t="s">
        <v>10207</v>
      </c>
      <c r="C13194" s="23" t="s">
        <v>87</v>
      </c>
      <c r="D13194" s="48">
        <v>9.67</v>
      </c>
      <c r="E13194" s="47">
        <v>9.67</v>
      </c>
    </row>
    <row r="13195" spans="1:5" x14ac:dyDescent="0.25">
      <c r="A13195" s="36">
        <v>10498</v>
      </c>
      <c r="B13195" s="34" t="s">
        <v>10208</v>
      </c>
      <c r="C13195" s="23" t="s">
        <v>87</v>
      </c>
      <c r="D13195" s="48">
        <v>9.6999999999999993</v>
      </c>
      <c r="E13195" s="47">
        <v>9.6999999999999993</v>
      </c>
    </row>
    <row r="13196" spans="1:5" x14ac:dyDescent="0.25">
      <c r="A13196" s="36">
        <v>4823</v>
      </c>
      <c r="B13196" s="34" t="s">
        <v>10209</v>
      </c>
      <c r="C13196" s="23" t="s">
        <v>87</v>
      </c>
      <c r="D13196" s="48">
        <v>38.18</v>
      </c>
      <c r="E13196" s="47">
        <v>38.18</v>
      </c>
    </row>
    <row r="13197" spans="1:5" ht="22.5" x14ac:dyDescent="0.25">
      <c r="A13197" s="36">
        <v>38877</v>
      </c>
      <c r="B13197" s="34" t="s">
        <v>10210</v>
      </c>
      <c r="C13197" s="23" t="s">
        <v>87</v>
      </c>
      <c r="D13197" s="48">
        <v>8.5399999999999991</v>
      </c>
      <c r="E13197" s="47">
        <v>8.5399999999999991</v>
      </c>
    </row>
    <row r="13198" spans="1:5" ht="22.5" x14ac:dyDescent="0.25">
      <c r="A13198" s="36">
        <v>34546</v>
      </c>
      <c r="B13198" s="34" t="s">
        <v>10211</v>
      </c>
      <c r="C13198" s="23" t="s">
        <v>87</v>
      </c>
      <c r="D13198" s="48">
        <v>8.7899999999999991</v>
      </c>
      <c r="E13198" s="47">
        <v>8.7899999999999991</v>
      </c>
    </row>
    <row r="13199" spans="1:5" x14ac:dyDescent="0.25">
      <c r="A13199" s="36">
        <v>41387</v>
      </c>
      <c r="B13199" s="34" t="s">
        <v>10212</v>
      </c>
      <c r="C13199" s="23" t="s">
        <v>25</v>
      </c>
      <c r="D13199" s="48"/>
      <c r="E13199" s="47"/>
    </row>
    <row r="13200" spans="1:5" x14ac:dyDescent="0.25">
      <c r="A13200" s="36">
        <v>41388</v>
      </c>
      <c r="B13200" s="34" t="s">
        <v>10213</v>
      </c>
      <c r="C13200" s="23" t="s">
        <v>25</v>
      </c>
      <c r="D13200" s="48"/>
      <c r="E13200" s="47"/>
    </row>
    <row r="13201" spans="1:5" ht="22.5" x14ac:dyDescent="0.25">
      <c r="A13201" s="36">
        <v>41380</v>
      </c>
      <c r="B13201" s="34" t="s">
        <v>10214</v>
      </c>
      <c r="C13201" s="23" t="s">
        <v>28</v>
      </c>
      <c r="D13201" s="48"/>
      <c r="E13201" s="47"/>
    </row>
    <row r="13202" spans="1:5" ht="22.5" x14ac:dyDescent="0.25">
      <c r="A13202" s="36">
        <v>41381</v>
      </c>
      <c r="B13202" s="34" t="s">
        <v>10215</v>
      </c>
      <c r="C13202" s="23" t="s">
        <v>28</v>
      </c>
      <c r="D13202" s="48"/>
      <c r="E13202" s="47"/>
    </row>
    <row r="13203" spans="1:5" ht="22.5" x14ac:dyDescent="0.25">
      <c r="A13203" s="36">
        <v>41382</v>
      </c>
      <c r="B13203" s="34" t="s">
        <v>10216</v>
      </c>
      <c r="C13203" s="23" t="s">
        <v>28</v>
      </c>
      <c r="D13203" s="48"/>
      <c r="E13203" s="47"/>
    </row>
    <row r="13204" spans="1:5" ht="22.5" x14ac:dyDescent="0.25">
      <c r="A13204" s="36">
        <v>41383</v>
      </c>
      <c r="B13204" s="34" t="s">
        <v>10217</v>
      </c>
      <c r="C13204" s="23" t="s">
        <v>28</v>
      </c>
      <c r="D13204" s="48"/>
      <c r="E13204" s="47"/>
    </row>
    <row r="13205" spans="1:5" ht="22.5" x14ac:dyDescent="0.25">
      <c r="A13205" s="36">
        <v>41385</v>
      </c>
      <c r="B13205" s="34" t="s">
        <v>10218</v>
      </c>
      <c r="C13205" s="23" t="s">
        <v>28</v>
      </c>
      <c r="D13205" s="48"/>
      <c r="E13205" s="47"/>
    </row>
    <row r="13206" spans="1:5" x14ac:dyDescent="0.25">
      <c r="A13206" s="36">
        <v>4058</v>
      </c>
      <c r="B13206" s="34" t="s">
        <v>10219</v>
      </c>
      <c r="C13206" s="23" t="s">
        <v>13</v>
      </c>
      <c r="D13206" s="48">
        <v>24.97</v>
      </c>
      <c r="E13206" s="47">
        <v>26.95</v>
      </c>
    </row>
    <row r="13207" spans="1:5" x14ac:dyDescent="0.25">
      <c r="A13207" s="36">
        <v>40974</v>
      </c>
      <c r="B13207" s="34" t="s">
        <v>10220</v>
      </c>
      <c r="C13207" s="23" t="s">
        <v>12</v>
      </c>
      <c r="D13207" s="48">
        <v>4371.97</v>
      </c>
      <c r="E13207" s="47">
        <v>4719.57</v>
      </c>
    </row>
    <row r="13208" spans="1:5" x14ac:dyDescent="0.25">
      <c r="A13208" s="36">
        <v>34794</v>
      </c>
      <c r="B13208" s="34" t="s">
        <v>10221</v>
      </c>
      <c r="C13208" s="23" t="s">
        <v>13</v>
      </c>
      <c r="D13208" s="48">
        <v>21.27</v>
      </c>
      <c r="E13208" s="47">
        <v>22.96</v>
      </c>
    </row>
    <row r="13209" spans="1:5" x14ac:dyDescent="0.25">
      <c r="A13209" s="36">
        <v>40925</v>
      </c>
      <c r="B13209" s="34" t="s">
        <v>10222</v>
      </c>
      <c r="C13209" s="23" t="s">
        <v>12</v>
      </c>
      <c r="D13209" s="48">
        <v>3721.92</v>
      </c>
      <c r="E13209" s="47">
        <v>4017.84</v>
      </c>
    </row>
    <row r="13210" spans="1:5" ht="22.5" x14ac:dyDescent="0.25">
      <c r="A13210" s="36">
        <v>13741</v>
      </c>
      <c r="B13210" s="34" t="s">
        <v>10223</v>
      </c>
      <c r="C13210" s="23" t="s">
        <v>28</v>
      </c>
      <c r="D13210" s="48">
        <v>2606.13</v>
      </c>
      <c r="E13210" s="47">
        <v>2606.13</v>
      </c>
    </row>
    <row r="13211" spans="1:5" ht="22.5" x14ac:dyDescent="0.25">
      <c r="A13211" s="36">
        <v>3288</v>
      </c>
      <c r="B13211" s="34" t="s">
        <v>10224</v>
      </c>
      <c r="C13211" s="23" t="s">
        <v>25</v>
      </c>
      <c r="D13211" s="48"/>
      <c r="E13211" s="47"/>
    </row>
    <row r="13212" spans="1:5" ht="22.5" x14ac:dyDescent="0.25">
      <c r="A13212" s="36">
        <v>13587</v>
      </c>
      <c r="B13212" s="34" t="s">
        <v>10225</v>
      </c>
      <c r="C13212" s="23" t="s">
        <v>25</v>
      </c>
      <c r="D13212" s="48"/>
      <c r="E13212" s="47"/>
    </row>
    <row r="13213" spans="1:5" ht="22.5" x14ac:dyDescent="0.25">
      <c r="A13213" s="36">
        <v>38598</v>
      </c>
      <c r="B13213" s="34" t="s">
        <v>10226</v>
      </c>
      <c r="C13213" s="23" t="s">
        <v>28</v>
      </c>
      <c r="D13213" s="48">
        <v>3.54</v>
      </c>
      <c r="E13213" s="47">
        <v>3.54</v>
      </c>
    </row>
    <row r="13214" spans="1:5" ht="22.5" x14ac:dyDescent="0.25">
      <c r="A13214" s="36">
        <v>38595</v>
      </c>
      <c r="B13214" s="34" t="s">
        <v>10227</v>
      </c>
      <c r="C13214" s="23" t="s">
        <v>28</v>
      </c>
      <c r="D13214" s="48">
        <v>3</v>
      </c>
      <c r="E13214" s="47">
        <v>3</v>
      </c>
    </row>
    <row r="13215" spans="1:5" ht="22.5" x14ac:dyDescent="0.25">
      <c r="A13215" s="36">
        <v>38592</v>
      </c>
      <c r="B13215" s="34" t="s">
        <v>10228</v>
      </c>
      <c r="C13215" s="23" t="s">
        <v>28</v>
      </c>
      <c r="D13215" s="48">
        <v>3.03</v>
      </c>
      <c r="E13215" s="47">
        <v>3.03</v>
      </c>
    </row>
    <row r="13216" spans="1:5" ht="22.5" x14ac:dyDescent="0.25">
      <c r="A13216" s="36">
        <v>38588</v>
      </c>
      <c r="B13216" s="34" t="s">
        <v>10229</v>
      </c>
      <c r="C13216" s="23" t="s">
        <v>28</v>
      </c>
      <c r="D13216" s="48">
        <v>2.4300000000000002</v>
      </c>
      <c r="E13216" s="47">
        <v>2.4300000000000002</v>
      </c>
    </row>
    <row r="13217" spans="1:5" ht="22.5" x14ac:dyDescent="0.25">
      <c r="A13217" s="36">
        <v>38593</v>
      </c>
      <c r="B13217" s="34" t="s">
        <v>10230</v>
      </c>
      <c r="C13217" s="23" t="s">
        <v>28</v>
      </c>
      <c r="D13217" s="48">
        <v>3.35</v>
      </c>
      <c r="E13217" s="47">
        <v>3.35</v>
      </c>
    </row>
    <row r="13218" spans="1:5" ht="22.5" x14ac:dyDescent="0.25">
      <c r="A13218" s="36">
        <v>38589</v>
      </c>
      <c r="B13218" s="34" t="s">
        <v>10231</v>
      </c>
      <c r="C13218" s="23" t="s">
        <v>28</v>
      </c>
      <c r="D13218" s="48">
        <v>2.54</v>
      </c>
      <c r="E13218" s="47">
        <v>2.54</v>
      </c>
    </row>
    <row r="13219" spans="1:5" ht="22.5" x14ac:dyDescent="0.25">
      <c r="A13219" s="36">
        <v>38594</v>
      </c>
      <c r="B13219" s="34" t="s">
        <v>10232</v>
      </c>
      <c r="C13219" s="23" t="s">
        <v>28</v>
      </c>
      <c r="D13219" s="48">
        <v>5.28</v>
      </c>
      <c r="E13219" s="47">
        <v>5.28</v>
      </c>
    </row>
    <row r="13220" spans="1:5" ht="22.5" x14ac:dyDescent="0.25">
      <c r="A13220" s="36">
        <v>34774</v>
      </c>
      <c r="B13220" s="34" t="s">
        <v>10233</v>
      </c>
      <c r="C13220" s="23" t="s">
        <v>28</v>
      </c>
      <c r="D13220" s="48">
        <v>2.37</v>
      </c>
      <c r="E13220" s="47">
        <v>2.37</v>
      </c>
    </row>
    <row r="13221" spans="1:5" ht="22.5" x14ac:dyDescent="0.25">
      <c r="A13221" s="36">
        <v>34771</v>
      </c>
      <c r="B13221" s="34" t="s">
        <v>10234</v>
      </c>
      <c r="C13221" s="23" t="s">
        <v>28</v>
      </c>
      <c r="D13221" s="48">
        <v>2.86</v>
      </c>
      <c r="E13221" s="47">
        <v>2.86</v>
      </c>
    </row>
    <row r="13222" spans="1:5" ht="22.5" x14ac:dyDescent="0.25">
      <c r="A13222" s="36">
        <v>34764</v>
      </c>
      <c r="B13222" s="34" t="s">
        <v>10235</v>
      </c>
      <c r="C13222" s="23" t="s">
        <v>28</v>
      </c>
      <c r="D13222" s="48">
        <v>1.87</v>
      </c>
      <c r="E13222" s="47">
        <v>1.87</v>
      </c>
    </row>
    <row r="13223" spans="1:5" ht="22.5" x14ac:dyDescent="0.25">
      <c r="A13223" s="36">
        <v>34773</v>
      </c>
      <c r="B13223" s="34" t="s">
        <v>10236</v>
      </c>
      <c r="C13223" s="23" t="s">
        <v>28</v>
      </c>
      <c r="D13223" s="48">
        <v>2.5</v>
      </c>
      <c r="E13223" s="47">
        <v>2.5</v>
      </c>
    </row>
    <row r="13224" spans="1:5" ht="22.5" x14ac:dyDescent="0.25">
      <c r="A13224" s="36">
        <v>34769</v>
      </c>
      <c r="B13224" s="34" t="s">
        <v>10237</v>
      </c>
      <c r="C13224" s="23" t="s">
        <v>28</v>
      </c>
      <c r="D13224" s="48">
        <v>3.09</v>
      </c>
      <c r="E13224" s="47">
        <v>3.09</v>
      </c>
    </row>
    <row r="13225" spans="1:5" ht="22.5" x14ac:dyDescent="0.25">
      <c r="A13225" s="36">
        <v>34763</v>
      </c>
      <c r="B13225" s="34" t="s">
        <v>10238</v>
      </c>
      <c r="C13225" s="23" t="s">
        <v>28</v>
      </c>
      <c r="D13225" s="48">
        <v>1.91</v>
      </c>
      <c r="E13225" s="47">
        <v>1.91</v>
      </c>
    </row>
    <row r="13226" spans="1:5" ht="22.5" x14ac:dyDescent="0.25">
      <c r="A13226" s="36">
        <v>34788</v>
      </c>
      <c r="B13226" s="34" t="s">
        <v>10239</v>
      </c>
      <c r="C13226" s="23" t="s">
        <v>28</v>
      </c>
      <c r="D13226" s="48">
        <v>0.97</v>
      </c>
      <c r="E13226" s="47">
        <v>0.97</v>
      </c>
    </row>
    <row r="13227" spans="1:5" ht="22.5" x14ac:dyDescent="0.25">
      <c r="A13227" s="36">
        <v>34781</v>
      </c>
      <c r="B13227" s="34" t="s">
        <v>10240</v>
      </c>
      <c r="C13227" s="23" t="s">
        <v>28</v>
      </c>
      <c r="D13227" s="48">
        <v>1.33</v>
      </c>
      <c r="E13227" s="47">
        <v>1.33</v>
      </c>
    </row>
    <row r="13228" spans="1:5" ht="22.5" x14ac:dyDescent="0.25">
      <c r="A13228" s="36">
        <v>41682</v>
      </c>
      <c r="B13228" s="34" t="s">
        <v>10241</v>
      </c>
      <c r="C13228" s="23" t="s">
        <v>28</v>
      </c>
      <c r="D13228" s="48">
        <v>34.479999999999997</v>
      </c>
      <c r="E13228" s="47">
        <v>34.479999999999997</v>
      </c>
    </row>
    <row r="13229" spans="1:5" ht="22.5" x14ac:dyDescent="0.25">
      <c r="A13229" s="36">
        <v>41683</v>
      </c>
      <c r="B13229" s="34" t="s">
        <v>10242</v>
      </c>
      <c r="C13229" s="23" t="s">
        <v>28</v>
      </c>
      <c r="D13229" s="48">
        <v>25.37</v>
      </c>
      <c r="E13229" s="47">
        <v>25.37</v>
      </c>
    </row>
    <row r="13230" spans="1:5" ht="22.5" x14ac:dyDescent="0.25">
      <c r="A13230" s="36">
        <v>41680</v>
      </c>
      <c r="B13230" s="34" t="s">
        <v>10243</v>
      </c>
      <c r="C13230" s="23" t="s">
        <v>28</v>
      </c>
      <c r="D13230" s="48">
        <v>13.66</v>
      </c>
      <c r="E13230" s="47">
        <v>13.66</v>
      </c>
    </row>
    <row r="13231" spans="1:5" ht="22.5" x14ac:dyDescent="0.25">
      <c r="A13231" s="36">
        <v>41679</v>
      </c>
      <c r="B13231" s="34" t="s">
        <v>10244</v>
      </c>
      <c r="C13231" s="23" t="s">
        <v>28</v>
      </c>
      <c r="D13231" s="48">
        <v>31.22</v>
      </c>
      <c r="E13231" s="47">
        <v>31.22</v>
      </c>
    </row>
    <row r="13232" spans="1:5" ht="22.5" x14ac:dyDescent="0.25">
      <c r="A13232" s="36">
        <v>41681</v>
      </c>
      <c r="B13232" s="34" t="s">
        <v>10245</v>
      </c>
      <c r="C13232" s="23" t="s">
        <v>28</v>
      </c>
      <c r="D13232" s="48">
        <v>21.37</v>
      </c>
      <c r="E13232" s="47">
        <v>21.37</v>
      </c>
    </row>
    <row r="13233" spans="1:5" ht="22.5" x14ac:dyDescent="0.25">
      <c r="A13233" s="36">
        <v>43386</v>
      </c>
      <c r="B13233" s="34" t="s">
        <v>13117</v>
      </c>
      <c r="C13233" s="23" t="s">
        <v>28</v>
      </c>
      <c r="D13233" s="48">
        <v>48.79</v>
      </c>
      <c r="E13233" s="47">
        <v>48.79</v>
      </c>
    </row>
    <row r="13234" spans="1:5" ht="22.5" x14ac:dyDescent="0.25">
      <c r="A13234" s="36">
        <v>4059</v>
      </c>
      <c r="B13234" s="34" t="s">
        <v>10246</v>
      </c>
      <c r="C13234" s="23" t="s">
        <v>25</v>
      </c>
      <c r="D13234" s="48">
        <v>34.479999999999997</v>
      </c>
      <c r="E13234" s="47">
        <v>34.479999999999997</v>
      </c>
    </row>
    <row r="13235" spans="1:5" ht="22.5" x14ac:dyDescent="0.25">
      <c r="A13235" s="36">
        <v>4062</v>
      </c>
      <c r="B13235" s="34" t="s">
        <v>10247</v>
      </c>
      <c r="C13235" s="23" t="s">
        <v>28</v>
      </c>
      <c r="D13235" s="48">
        <v>34.479999999999997</v>
      </c>
      <c r="E13235" s="47">
        <v>34.479999999999997</v>
      </c>
    </row>
    <row r="13236" spans="1:5" ht="22.5" x14ac:dyDescent="0.25">
      <c r="A13236" s="36">
        <v>4061</v>
      </c>
      <c r="B13236" s="34" t="s">
        <v>10248</v>
      </c>
      <c r="C13236" s="23" t="s">
        <v>28</v>
      </c>
      <c r="D13236" s="48">
        <v>42.93</v>
      </c>
      <c r="E13236" s="47">
        <v>42.93</v>
      </c>
    </row>
    <row r="13237" spans="1:5" ht="22.5" x14ac:dyDescent="0.25">
      <c r="A13237" s="36">
        <v>41315</v>
      </c>
      <c r="B13237" s="34" t="s">
        <v>10249</v>
      </c>
      <c r="C13237" s="23" t="s">
        <v>87</v>
      </c>
      <c r="D13237" s="48">
        <v>96.81</v>
      </c>
      <c r="E13237" s="47">
        <v>96.81</v>
      </c>
    </row>
    <row r="13238" spans="1:5" x14ac:dyDescent="0.25">
      <c r="A13238" s="36">
        <v>43148</v>
      </c>
      <c r="B13238" s="34" t="s">
        <v>10250</v>
      </c>
      <c r="C13238" s="23" t="s">
        <v>87</v>
      </c>
      <c r="D13238" s="48">
        <v>65.709999999999994</v>
      </c>
      <c r="E13238" s="47">
        <v>65.709999999999994</v>
      </c>
    </row>
    <row r="13239" spans="1:5" x14ac:dyDescent="0.25">
      <c r="A13239" s="36">
        <v>43147</v>
      </c>
      <c r="B13239" s="34" t="s">
        <v>10251</v>
      </c>
      <c r="C13239" s="23" t="s">
        <v>87</v>
      </c>
      <c r="D13239" s="48">
        <v>25.45</v>
      </c>
      <c r="E13239" s="47">
        <v>25.45</v>
      </c>
    </row>
    <row r="13240" spans="1:5" ht="22.5" x14ac:dyDescent="0.25">
      <c r="A13240" s="36">
        <v>10608</v>
      </c>
      <c r="B13240" s="34" t="s">
        <v>10252</v>
      </c>
      <c r="C13240" s="23" t="s">
        <v>28</v>
      </c>
      <c r="D13240" s="48"/>
      <c r="E13240" s="47"/>
    </row>
    <row r="13241" spans="1:5" x14ac:dyDescent="0.25">
      <c r="A13241" s="36">
        <v>4069</v>
      </c>
      <c r="B13241" s="34" t="s">
        <v>10253</v>
      </c>
      <c r="C13241" s="23" t="s">
        <v>13</v>
      </c>
      <c r="D13241" s="48">
        <v>59.58</v>
      </c>
      <c r="E13241" s="47">
        <v>64.319999999999993</v>
      </c>
    </row>
    <row r="13242" spans="1:5" x14ac:dyDescent="0.25">
      <c r="A13242" s="36">
        <v>40819</v>
      </c>
      <c r="B13242" s="34" t="s">
        <v>10254</v>
      </c>
      <c r="C13242" s="23" t="s">
        <v>12</v>
      </c>
      <c r="D13242" s="48">
        <v>10425.36</v>
      </c>
      <c r="E13242" s="47">
        <v>11254.25</v>
      </c>
    </row>
    <row r="13243" spans="1:5" x14ac:dyDescent="0.25">
      <c r="A13243" s="36">
        <v>34361</v>
      </c>
      <c r="B13243" s="34" t="s">
        <v>10255</v>
      </c>
      <c r="C13243" s="23" t="s">
        <v>87</v>
      </c>
      <c r="D13243" s="48">
        <v>18.52</v>
      </c>
      <c r="E13243" s="47">
        <v>18.52</v>
      </c>
    </row>
    <row r="13244" spans="1:5" ht="22.5" x14ac:dyDescent="0.25">
      <c r="A13244" s="36">
        <v>44478</v>
      </c>
      <c r="B13244" s="34" t="s">
        <v>13118</v>
      </c>
      <c r="C13244" s="23" t="s">
        <v>87</v>
      </c>
      <c r="D13244" s="48">
        <v>12.7</v>
      </c>
      <c r="E13244" s="47">
        <v>12.7</v>
      </c>
    </row>
    <row r="13245" spans="1:5" ht="22.5" x14ac:dyDescent="0.25">
      <c r="A13245" s="36">
        <v>44477</v>
      </c>
      <c r="B13245" s="34" t="s">
        <v>13119</v>
      </c>
      <c r="C13245" s="23" t="s">
        <v>87</v>
      </c>
      <c r="D13245" s="48">
        <v>12.7</v>
      </c>
      <c r="E13245" s="47">
        <v>12.7</v>
      </c>
    </row>
    <row r="13246" spans="1:5" ht="22.5" x14ac:dyDescent="0.25">
      <c r="A13246" s="36">
        <v>11697</v>
      </c>
      <c r="B13246" s="34" t="s">
        <v>10256</v>
      </c>
      <c r="C13246" s="23" t="s">
        <v>28</v>
      </c>
      <c r="D13246" s="48">
        <v>777.54</v>
      </c>
      <c r="E13246" s="47">
        <v>777.54</v>
      </c>
    </row>
    <row r="13247" spans="1:5" ht="22.5" x14ac:dyDescent="0.25">
      <c r="A13247" s="36">
        <v>11698</v>
      </c>
      <c r="B13247" s="34" t="s">
        <v>10257</v>
      </c>
      <c r="C13247" s="23" t="s">
        <v>28</v>
      </c>
      <c r="D13247" s="48">
        <v>927.57</v>
      </c>
      <c r="E13247" s="47">
        <v>927.57</v>
      </c>
    </row>
    <row r="13248" spans="1:5" ht="22.5" x14ac:dyDescent="0.25">
      <c r="A13248" s="36">
        <v>11699</v>
      </c>
      <c r="B13248" s="34" t="s">
        <v>10258</v>
      </c>
      <c r="C13248" s="23" t="s">
        <v>28</v>
      </c>
      <c r="D13248" s="48">
        <v>1025.17</v>
      </c>
      <c r="E13248" s="47">
        <v>1025.17</v>
      </c>
    </row>
    <row r="13249" spans="1:5" ht="22.5" x14ac:dyDescent="0.25">
      <c r="A13249" s="36">
        <v>10432</v>
      </c>
      <c r="B13249" s="34" t="s">
        <v>10259</v>
      </c>
      <c r="C13249" s="23" t="s">
        <v>28</v>
      </c>
      <c r="D13249" s="48">
        <v>367.71</v>
      </c>
      <c r="E13249" s="47">
        <v>367.71</v>
      </c>
    </row>
    <row r="13250" spans="1:5" ht="22.5" x14ac:dyDescent="0.25">
      <c r="A13250" s="36">
        <v>44020</v>
      </c>
      <c r="B13250" s="34" t="s">
        <v>10260</v>
      </c>
      <c r="C13250" s="23" t="s">
        <v>28</v>
      </c>
      <c r="D13250" s="48">
        <v>907.19</v>
      </c>
      <c r="E13250" s="47">
        <v>907.19</v>
      </c>
    </row>
    <row r="13251" spans="1:5" ht="22.5" x14ac:dyDescent="0.25">
      <c r="A13251" s="36">
        <v>41419</v>
      </c>
      <c r="B13251" s="34" t="s">
        <v>10261</v>
      </c>
      <c r="C13251" s="23" t="s">
        <v>28</v>
      </c>
      <c r="D13251" s="48"/>
      <c r="E13251" s="47"/>
    </row>
    <row r="13252" spans="1:5" ht="22.5" x14ac:dyDescent="0.25">
      <c r="A13252" s="36">
        <v>41420</v>
      </c>
      <c r="B13252" s="34" t="s">
        <v>10262</v>
      </c>
      <c r="C13252" s="23" t="s">
        <v>28</v>
      </c>
      <c r="D13252" s="48"/>
      <c r="E13252" s="47"/>
    </row>
    <row r="13253" spans="1:5" ht="22.5" x14ac:dyDescent="0.25">
      <c r="A13253" s="36">
        <v>41421</v>
      </c>
      <c r="B13253" s="34" t="s">
        <v>10263</v>
      </c>
      <c r="C13253" s="23" t="s">
        <v>28</v>
      </c>
      <c r="D13253" s="48"/>
      <c r="E13253" s="47"/>
    </row>
    <row r="13254" spans="1:5" ht="22.5" x14ac:dyDescent="0.25">
      <c r="A13254" s="36">
        <v>41422</v>
      </c>
      <c r="B13254" s="34" t="s">
        <v>10264</v>
      </c>
      <c r="C13254" s="23" t="s">
        <v>28</v>
      </c>
      <c r="D13254" s="48"/>
      <c r="E13254" s="47"/>
    </row>
    <row r="13255" spans="1:5" ht="22.5" x14ac:dyDescent="0.25">
      <c r="A13255" s="36">
        <v>41425</v>
      </c>
      <c r="B13255" s="34" t="s">
        <v>10265</v>
      </c>
      <c r="C13255" s="23" t="s">
        <v>28</v>
      </c>
      <c r="D13255" s="48"/>
      <c r="E13255" s="47"/>
    </row>
    <row r="13256" spans="1:5" ht="22.5" x14ac:dyDescent="0.25">
      <c r="A13256" s="36">
        <v>41426</v>
      </c>
      <c r="B13256" s="34" t="s">
        <v>10266</v>
      </c>
      <c r="C13256" s="23" t="s">
        <v>28</v>
      </c>
      <c r="D13256" s="48"/>
      <c r="E13256" s="47"/>
    </row>
    <row r="13257" spans="1:5" ht="22.5" x14ac:dyDescent="0.25">
      <c r="A13257" s="36">
        <v>41414</v>
      </c>
      <c r="B13257" s="34" t="s">
        <v>10267</v>
      </c>
      <c r="C13257" s="23" t="s">
        <v>28</v>
      </c>
      <c r="D13257" s="48"/>
      <c r="E13257" s="47"/>
    </row>
    <row r="13258" spans="1:5" ht="22.5" x14ac:dyDescent="0.25">
      <c r="A13258" s="36">
        <v>41415</v>
      </c>
      <c r="B13258" s="34" t="s">
        <v>10268</v>
      </c>
      <c r="C13258" s="23" t="s">
        <v>28</v>
      </c>
      <c r="D13258" s="48"/>
      <c r="E13258" s="47"/>
    </row>
    <row r="13259" spans="1:5" ht="22.5" x14ac:dyDescent="0.25">
      <c r="A13259" s="36">
        <v>37514</v>
      </c>
      <c r="B13259" s="34" t="s">
        <v>10269</v>
      </c>
      <c r="C13259" s="23" t="s">
        <v>28</v>
      </c>
      <c r="D13259" s="48"/>
      <c r="E13259" s="47"/>
    </row>
    <row r="13260" spans="1:5" ht="22.5" x14ac:dyDescent="0.25">
      <c r="A13260" s="36">
        <v>37520</v>
      </c>
      <c r="B13260" s="34" t="s">
        <v>10270</v>
      </c>
      <c r="C13260" s="23" t="s">
        <v>28</v>
      </c>
      <c r="D13260" s="48"/>
      <c r="E13260" s="47"/>
    </row>
    <row r="13261" spans="1:5" ht="33.75" x14ac:dyDescent="0.25">
      <c r="A13261" s="36">
        <v>37546</v>
      </c>
      <c r="B13261" s="34" t="s">
        <v>10271</v>
      </c>
      <c r="C13261" s="23" t="s">
        <v>28</v>
      </c>
      <c r="D13261" s="48">
        <v>13530.86</v>
      </c>
      <c r="E13261" s="47">
        <v>13530.86</v>
      </c>
    </row>
    <row r="13262" spans="1:5" ht="33.75" x14ac:dyDescent="0.25">
      <c r="A13262" s="36">
        <v>37544</v>
      </c>
      <c r="B13262" s="34" t="s">
        <v>10272</v>
      </c>
      <c r="C13262" s="23" t="s">
        <v>28</v>
      </c>
      <c r="D13262" s="48">
        <v>14311.16</v>
      </c>
      <c r="E13262" s="47">
        <v>14311.16</v>
      </c>
    </row>
    <row r="13263" spans="1:5" ht="33.75" x14ac:dyDescent="0.25">
      <c r="A13263" s="36">
        <v>37545</v>
      </c>
      <c r="B13263" s="34" t="s">
        <v>10273</v>
      </c>
      <c r="C13263" s="23" t="s">
        <v>28</v>
      </c>
      <c r="D13263" s="48">
        <v>17028.36</v>
      </c>
      <c r="E13263" s="47">
        <v>17028.36</v>
      </c>
    </row>
    <row r="13264" spans="1:5" x14ac:dyDescent="0.25">
      <c r="A13264" s="36">
        <v>36793</v>
      </c>
      <c r="B13264" s="34" t="s">
        <v>10274</v>
      </c>
      <c r="C13264" s="23" t="s">
        <v>28</v>
      </c>
      <c r="D13264" s="48">
        <v>997.79</v>
      </c>
      <c r="E13264" s="47">
        <v>997.79</v>
      </c>
    </row>
    <row r="13265" spans="1:5" ht="22.5" x14ac:dyDescent="0.25">
      <c r="A13265" s="36">
        <v>11769</v>
      </c>
      <c r="B13265" s="34" t="s">
        <v>10275</v>
      </c>
      <c r="C13265" s="23" t="s">
        <v>28</v>
      </c>
      <c r="D13265" s="48">
        <v>440.95</v>
      </c>
      <c r="E13265" s="47">
        <v>440.95</v>
      </c>
    </row>
    <row r="13266" spans="1:5" ht="22.5" x14ac:dyDescent="0.25">
      <c r="A13266" s="36">
        <v>11771</v>
      </c>
      <c r="B13266" s="34" t="s">
        <v>10276</v>
      </c>
      <c r="C13266" s="23" t="s">
        <v>28</v>
      </c>
      <c r="D13266" s="48">
        <v>540.1</v>
      </c>
      <c r="E13266" s="47">
        <v>540.1</v>
      </c>
    </row>
    <row r="13267" spans="1:5" ht="33.75" x14ac:dyDescent="0.25">
      <c r="A13267" s="36">
        <v>39919</v>
      </c>
      <c r="B13267" s="34" t="s">
        <v>10277</v>
      </c>
      <c r="C13267" s="23" t="s">
        <v>28</v>
      </c>
      <c r="D13267" s="48">
        <v>67729.440000000002</v>
      </c>
      <c r="E13267" s="47">
        <v>67729.440000000002</v>
      </c>
    </row>
    <row r="13268" spans="1:5" ht="22.5" x14ac:dyDescent="0.25">
      <c r="A13268" s="36">
        <v>38385</v>
      </c>
      <c r="B13268" s="34" t="s">
        <v>10278</v>
      </c>
      <c r="C13268" s="23" t="s">
        <v>28</v>
      </c>
      <c r="D13268" s="48">
        <v>33.130000000000003</v>
      </c>
      <c r="E13268" s="47">
        <v>33.130000000000003</v>
      </c>
    </row>
    <row r="13269" spans="1:5" ht="22.5" x14ac:dyDescent="0.25">
      <c r="A13269" s="36">
        <v>36800</v>
      </c>
      <c r="B13269" s="34" t="s">
        <v>13120</v>
      </c>
      <c r="C13269" s="23" t="s">
        <v>28</v>
      </c>
      <c r="D13269" s="48">
        <v>264.95</v>
      </c>
      <c r="E13269" s="47">
        <v>264.95</v>
      </c>
    </row>
    <row r="13270" spans="1:5" ht="22.5" x14ac:dyDescent="0.25">
      <c r="A13270" s="36">
        <v>37587</v>
      </c>
      <c r="B13270" s="34" t="s">
        <v>10279</v>
      </c>
      <c r="C13270" s="23" t="s">
        <v>28</v>
      </c>
      <c r="D13270" s="48">
        <v>582.11</v>
      </c>
      <c r="E13270" s="47">
        <v>582.11</v>
      </c>
    </row>
    <row r="13271" spans="1:5" ht="33.75" x14ac:dyDescent="0.25">
      <c r="A13271" s="36">
        <v>11561</v>
      </c>
      <c r="B13271" s="34" t="s">
        <v>10280</v>
      </c>
      <c r="C13271" s="23" t="s">
        <v>28</v>
      </c>
      <c r="D13271" s="48">
        <v>266.22000000000003</v>
      </c>
      <c r="E13271" s="47">
        <v>266.22000000000003</v>
      </c>
    </row>
    <row r="13272" spans="1:5" ht="33.75" x14ac:dyDescent="0.25">
      <c r="A13272" s="36">
        <v>43604</v>
      </c>
      <c r="B13272" s="34" t="s">
        <v>10281</v>
      </c>
      <c r="C13272" s="23" t="s">
        <v>28</v>
      </c>
      <c r="D13272" s="48">
        <v>141.91999999999999</v>
      </c>
      <c r="E13272" s="47">
        <v>141.91999999999999</v>
      </c>
    </row>
    <row r="13273" spans="1:5" ht="33.75" x14ac:dyDescent="0.25">
      <c r="A13273" s="36">
        <v>11560</v>
      </c>
      <c r="B13273" s="34" t="s">
        <v>10282</v>
      </c>
      <c r="C13273" s="23" t="s">
        <v>28</v>
      </c>
      <c r="D13273" s="48">
        <v>205.48</v>
      </c>
      <c r="E13273" s="47">
        <v>205.48</v>
      </c>
    </row>
    <row r="13274" spans="1:5" ht="22.5" x14ac:dyDescent="0.25">
      <c r="A13274" s="36">
        <v>11499</v>
      </c>
      <c r="B13274" s="34" t="s">
        <v>10283</v>
      </c>
      <c r="C13274" s="23" t="s">
        <v>28</v>
      </c>
      <c r="D13274" s="48">
        <v>1066.8499999999999</v>
      </c>
      <c r="E13274" s="47">
        <v>1066.8499999999999</v>
      </c>
    </row>
    <row r="13275" spans="1:5" x14ac:dyDescent="0.25">
      <c r="A13275" s="36">
        <v>34761</v>
      </c>
      <c r="B13275" s="34" t="s">
        <v>10284</v>
      </c>
      <c r="C13275" s="23" t="s">
        <v>13</v>
      </c>
      <c r="D13275" s="48">
        <v>17.95</v>
      </c>
      <c r="E13275" s="47">
        <v>19.38</v>
      </c>
    </row>
    <row r="13276" spans="1:5" x14ac:dyDescent="0.25">
      <c r="A13276" s="36">
        <v>40924</v>
      </c>
      <c r="B13276" s="34" t="s">
        <v>10285</v>
      </c>
      <c r="C13276" s="23" t="s">
        <v>12</v>
      </c>
      <c r="D13276" s="48">
        <v>3143.96</v>
      </c>
      <c r="E13276" s="47">
        <v>3393.92</v>
      </c>
    </row>
    <row r="13277" spans="1:5" x14ac:dyDescent="0.25">
      <c r="A13277" s="36">
        <v>40983</v>
      </c>
      <c r="B13277" s="34" t="s">
        <v>10286</v>
      </c>
      <c r="C13277" s="23" t="s">
        <v>12</v>
      </c>
      <c r="D13277" s="48">
        <v>2684.12</v>
      </c>
      <c r="E13277" s="47">
        <v>2897.53</v>
      </c>
    </row>
    <row r="13278" spans="1:5" x14ac:dyDescent="0.25">
      <c r="A13278" s="36">
        <v>44497</v>
      </c>
      <c r="B13278" s="34" t="s">
        <v>10287</v>
      </c>
      <c r="C13278" s="23" t="s">
        <v>13</v>
      </c>
      <c r="D13278" s="48">
        <v>15.32</v>
      </c>
      <c r="E13278" s="47">
        <v>16.54</v>
      </c>
    </row>
    <row r="13279" spans="1:5" x14ac:dyDescent="0.25">
      <c r="A13279" s="36">
        <v>2437</v>
      </c>
      <c r="B13279" s="34" t="s">
        <v>10288</v>
      </c>
      <c r="C13279" s="23" t="s">
        <v>13</v>
      </c>
      <c r="D13279" s="48">
        <v>15.76</v>
      </c>
      <c r="E13279" s="47">
        <v>17.02</v>
      </c>
    </row>
    <row r="13280" spans="1:5" x14ac:dyDescent="0.25">
      <c r="A13280" s="36">
        <v>40921</v>
      </c>
      <c r="B13280" s="34" t="s">
        <v>10289</v>
      </c>
      <c r="C13280" s="23" t="s">
        <v>12</v>
      </c>
      <c r="D13280" s="48">
        <v>2758.97</v>
      </c>
      <c r="E13280" s="47">
        <v>2978.32</v>
      </c>
    </row>
    <row r="13281" spans="1:5" ht="33.75" x14ac:dyDescent="0.25">
      <c r="A13281" s="36">
        <v>36502</v>
      </c>
      <c r="B13281" s="34" t="s">
        <v>10290</v>
      </c>
      <c r="C13281" s="23" t="s">
        <v>28</v>
      </c>
      <c r="D13281" s="48">
        <v>2651.5</v>
      </c>
      <c r="E13281" s="47">
        <v>2651.5</v>
      </c>
    </row>
    <row r="13282" spans="1:5" ht="33.75" x14ac:dyDescent="0.25">
      <c r="A13282" s="36">
        <v>36503</v>
      </c>
      <c r="B13282" s="34" t="s">
        <v>10291</v>
      </c>
      <c r="C13282" s="23" t="s">
        <v>28</v>
      </c>
      <c r="D13282" s="48">
        <v>3269.61</v>
      </c>
      <c r="E13282" s="47">
        <v>3269.61</v>
      </c>
    </row>
    <row r="13283" spans="1:5" ht="22.5" x14ac:dyDescent="0.25">
      <c r="A13283" s="36">
        <v>4090</v>
      </c>
      <c r="B13283" s="34" t="s">
        <v>10292</v>
      </c>
      <c r="C13283" s="23" t="s">
        <v>28</v>
      </c>
      <c r="D13283" s="48"/>
      <c r="E13283" s="47"/>
    </row>
    <row r="13284" spans="1:5" x14ac:dyDescent="0.25">
      <c r="A13284" s="36">
        <v>4093</v>
      </c>
      <c r="B13284" s="34" t="s">
        <v>10293</v>
      </c>
      <c r="C13284" s="23" t="s">
        <v>13</v>
      </c>
      <c r="D13284" s="48">
        <v>20.87</v>
      </c>
      <c r="E13284" s="47">
        <v>22.53</v>
      </c>
    </row>
    <row r="13285" spans="1:5" x14ac:dyDescent="0.25">
      <c r="A13285" s="36">
        <v>10512</v>
      </c>
      <c r="B13285" s="34" t="s">
        <v>10294</v>
      </c>
      <c r="C13285" s="23" t="s">
        <v>12</v>
      </c>
      <c r="D13285" s="48">
        <v>3652.11</v>
      </c>
      <c r="E13285" s="47">
        <v>3942.47</v>
      </c>
    </row>
    <row r="13286" spans="1:5" x14ac:dyDescent="0.25">
      <c r="A13286" s="36">
        <v>4243</v>
      </c>
      <c r="B13286" s="34" t="s">
        <v>10295</v>
      </c>
      <c r="C13286" s="23" t="s">
        <v>13</v>
      </c>
      <c r="D13286" s="48">
        <v>19.239999999999998</v>
      </c>
      <c r="E13286" s="47">
        <v>20.77</v>
      </c>
    </row>
    <row r="13287" spans="1:5" x14ac:dyDescent="0.25">
      <c r="A13287" s="36">
        <v>20020</v>
      </c>
      <c r="B13287" s="34" t="s">
        <v>10296</v>
      </c>
      <c r="C13287" s="23" t="s">
        <v>13</v>
      </c>
      <c r="D13287" s="48">
        <v>21.69</v>
      </c>
      <c r="E13287" s="47">
        <v>23.41</v>
      </c>
    </row>
    <row r="13288" spans="1:5" x14ac:dyDescent="0.25">
      <c r="A13288" s="36">
        <v>41038</v>
      </c>
      <c r="B13288" s="34" t="s">
        <v>10297</v>
      </c>
      <c r="C13288" s="23" t="s">
        <v>12</v>
      </c>
      <c r="D13288" s="48">
        <v>3795.28</v>
      </c>
      <c r="E13288" s="47">
        <v>4097.03</v>
      </c>
    </row>
    <row r="13289" spans="1:5" x14ac:dyDescent="0.25">
      <c r="A13289" s="36">
        <v>4094</v>
      </c>
      <c r="B13289" s="34" t="s">
        <v>10298</v>
      </c>
      <c r="C13289" s="23" t="s">
        <v>13</v>
      </c>
      <c r="D13289" s="48">
        <v>25.96</v>
      </c>
      <c r="E13289" s="47">
        <v>28.03</v>
      </c>
    </row>
    <row r="13290" spans="1:5" x14ac:dyDescent="0.25">
      <c r="A13290" s="36">
        <v>40988</v>
      </c>
      <c r="B13290" s="34" t="s">
        <v>10299</v>
      </c>
      <c r="C13290" s="23" t="s">
        <v>12</v>
      </c>
      <c r="D13290" s="48">
        <v>4542.57</v>
      </c>
      <c r="E13290" s="47">
        <v>4903.74</v>
      </c>
    </row>
    <row r="13291" spans="1:5" x14ac:dyDescent="0.25">
      <c r="A13291" s="36">
        <v>4095</v>
      </c>
      <c r="B13291" s="34" t="s">
        <v>10300</v>
      </c>
      <c r="C13291" s="23" t="s">
        <v>13</v>
      </c>
      <c r="D13291" s="48">
        <v>17.47</v>
      </c>
      <c r="E13291" s="47">
        <v>18.86</v>
      </c>
    </row>
    <row r="13292" spans="1:5" x14ac:dyDescent="0.25">
      <c r="A13292" s="36">
        <v>40990</v>
      </c>
      <c r="B13292" s="34" t="s">
        <v>10301</v>
      </c>
      <c r="C13292" s="23" t="s">
        <v>12</v>
      </c>
      <c r="D13292" s="48">
        <v>3059.5</v>
      </c>
      <c r="E13292" s="47">
        <v>3302.75</v>
      </c>
    </row>
    <row r="13293" spans="1:5" x14ac:dyDescent="0.25">
      <c r="A13293" s="36">
        <v>4096</v>
      </c>
      <c r="B13293" s="34" t="s">
        <v>10302</v>
      </c>
      <c r="C13293" s="23" t="s">
        <v>13</v>
      </c>
      <c r="D13293" s="48">
        <v>23.4</v>
      </c>
      <c r="E13293" s="47">
        <v>25.26</v>
      </c>
    </row>
    <row r="13294" spans="1:5" x14ac:dyDescent="0.25">
      <c r="A13294" s="36">
        <v>40992</v>
      </c>
      <c r="B13294" s="34" t="s">
        <v>10303</v>
      </c>
      <c r="C13294" s="23" t="s">
        <v>12</v>
      </c>
      <c r="D13294" s="48">
        <v>4095.37</v>
      </c>
      <c r="E13294" s="47">
        <v>4420.9799999999996</v>
      </c>
    </row>
    <row r="13295" spans="1:5" ht="22.5" x14ac:dyDescent="0.25">
      <c r="A13295" s="36">
        <v>4114</v>
      </c>
      <c r="B13295" s="34" t="s">
        <v>10304</v>
      </c>
      <c r="C13295" s="23" t="s">
        <v>28</v>
      </c>
      <c r="D13295" s="48">
        <v>79.040000000000006</v>
      </c>
      <c r="E13295" s="47">
        <v>79.040000000000006</v>
      </c>
    </row>
    <row r="13296" spans="1:5" ht="22.5" x14ac:dyDescent="0.25">
      <c r="A13296" s="36">
        <v>36797</v>
      </c>
      <c r="B13296" s="34" t="s">
        <v>10305</v>
      </c>
      <c r="C13296" s="23" t="s">
        <v>28</v>
      </c>
      <c r="D13296" s="48">
        <v>70.38</v>
      </c>
      <c r="E13296" s="47">
        <v>70.38</v>
      </c>
    </row>
    <row r="13297" spans="1:5" ht="22.5" x14ac:dyDescent="0.25">
      <c r="A13297" s="36">
        <v>4107</v>
      </c>
      <c r="B13297" s="34" t="s">
        <v>10306</v>
      </c>
      <c r="C13297" s="23" t="s">
        <v>28</v>
      </c>
      <c r="D13297" s="48">
        <v>66.36</v>
      </c>
      <c r="E13297" s="47">
        <v>66.36</v>
      </c>
    </row>
    <row r="13298" spans="1:5" ht="22.5" x14ac:dyDescent="0.25">
      <c r="A13298" s="36">
        <v>4102</v>
      </c>
      <c r="B13298" s="34" t="s">
        <v>10307</v>
      </c>
      <c r="C13298" s="23" t="s">
        <v>28</v>
      </c>
      <c r="D13298" s="48">
        <v>81</v>
      </c>
      <c r="E13298" s="47">
        <v>81</v>
      </c>
    </row>
    <row r="13299" spans="1:5" ht="22.5" x14ac:dyDescent="0.25">
      <c r="A13299" s="36">
        <v>36799</v>
      </c>
      <c r="B13299" s="34" t="s">
        <v>10308</v>
      </c>
      <c r="C13299" s="23" t="s">
        <v>28</v>
      </c>
      <c r="D13299" s="48">
        <v>68.31</v>
      </c>
      <c r="E13299" s="47">
        <v>68.31</v>
      </c>
    </row>
    <row r="13300" spans="1:5" ht="22.5" x14ac:dyDescent="0.25">
      <c r="A13300" s="36">
        <v>2747</v>
      </c>
      <c r="B13300" s="34" t="s">
        <v>10309</v>
      </c>
      <c r="C13300" s="23" t="s">
        <v>25</v>
      </c>
      <c r="D13300" s="48">
        <v>37.28</v>
      </c>
      <c r="E13300" s="47">
        <v>37.28</v>
      </c>
    </row>
    <row r="13301" spans="1:5" ht="22.5" x14ac:dyDescent="0.25">
      <c r="A13301" s="36">
        <v>21138</v>
      </c>
      <c r="B13301" s="34" t="s">
        <v>10310</v>
      </c>
      <c r="C13301" s="23" t="s">
        <v>25</v>
      </c>
      <c r="D13301" s="48">
        <v>11.82</v>
      </c>
      <c r="E13301" s="47">
        <v>11.82</v>
      </c>
    </row>
    <row r="13302" spans="1:5" ht="22.5" x14ac:dyDescent="0.25">
      <c r="A13302" s="36">
        <v>10826</v>
      </c>
      <c r="B13302" s="34" t="s">
        <v>10311</v>
      </c>
      <c r="C13302" s="23" t="s">
        <v>28</v>
      </c>
      <c r="D13302" s="48">
        <v>143.66999999999999</v>
      </c>
      <c r="E13302" s="47">
        <v>143.66999999999999</v>
      </c>
    </row>
    <row r="13303" spans="1:5" ht="22.5" x14ac:dyDescent="0.25">
      <c r="A13303" s="36">
        <v>365</v>
      </c>
      <c r="B13303" s="34" t="s">
        <v>10312</v>
      </c>
      <c r="C13303" s="23" t="s">
        <v>28</v>
      </c>
      <c r="D13303" s="48">
        <v>89.08</v>
      </c>
      <c r="E13303" s="47">
        <v>89.08</v>
      </c>
    </row>
    <row r="13304" spans="1:5" x14ac:dyDescent="0.25">
      <c r="A13304" s="36">
        <v>38639</v>
      </c>
      <c r="B13304" s="34" t="s">
        <v>10313</v>
      </c>
      <c r="C13304" s="23" t="s">
        <v>28</v>
      </c>
      <c r="D13304" s="48">
        <v>344.82</v>
      </c>
      <c r="E13304" s="47">
        <v>344.82</v>
      </c>
    </row>
    <row r="13305" spans="1:5" x14ac:dyDescent="0.25">
      <c r="A13305" s="36">
        <v>38640</v>
      </c>
      <c r="B13305" s="34" t="s">
        <v>10314</v>
      </c>
      <c r="C13305" s="23" t="s">
        <v>28</v>
      </c>
      <c r="D13305" s="48">
        <v>5.17</v>
      </c>
      <c r="E13305" s="47">
        <v>5.17</v>
      </c>
    </row>
    <row r="13306" spans="1:5" ht="33.75" x14ac:dyDescent="0.25">
      <c r="A13306" s="36">
        <v>358</v>
      </c>
      <c r="B13306" s="34" t="s">
        <v>10315</v>
      </c>
      <c r="C13306" s="23" t="s">
        <v>28</v>
      </c>
      <c r="D13306" s="48">
        <v>106.32</v>
      </c>
      <c r="E13306" s="47">
        <v>106.32</v>
      </c>
    </row>
    <row r="13307" spans="1:5" ht="33.75" x14ac:dyDescent="0.25">
      <c r="A13307" s="36">
        <v>359</v>
      </c>
      <c r="B13307" s="34" t="s">
        <v>10316</v>
      </c>
      <c r="C13307" s="23" t="s">
        <v>28</v>
      </c>
      <c r="D13307" s="48">
        <v>218.39</v>
      </c>
      <c r="E13307" s="47">
        <v>218.39</v>
      </c>
    </row>
    <row r="13308" spans="1:5" x14ac:dyDescent="0.25">
      <c r="A13308" s="36">
        <v>38641</v>
      </c>
      <c r="B13308" s="34" t="s">
        <v>10317</v>
      </c>
      <c r="C13308" s="23" t="s">
        <v>28</v>
      </c>
      <c r="D13308" s="48">
        <v>215.51</v>
      </c>
      <c r="E13308" s="47">
        <v>215.51</v>
      </c>
    </row>
    <row r="13309" spans="1:5" ht="22.5" x14ac:dyDescent="0.25">
      <c r="A13309" s="36">
        <v>360</v>
      </c>
      <c r="B13309" s="34" t="s">
        <v>10318</v>
      </c>
      <c r="C13309" s="23" t="s">
        <v>28</v>
      </c>
      <c r="D13309" s="48">
        <v>5</v>
      </c>
      <c r="E13309" s="47">
        <v>5</v>
      </c>
    </row>
    <row r="13310" spans="1:5" ht="45" x14ac:dyDescent="0.25">
      <c r="A13310" s="36">
        <v>42430</v>
      </c>
      <c r="B13310" s="34" t="s">
        <v>10319</v>
      </c>
      <c r="C13310" s="23" t="s">
        <v>28</v>
      </c>
      <c r="D13310" s="48"/>
      <c r="E13310" s="47"/>
    </row>
    <row r="13311" spans="1:5" x14ac:dyDescent="0.25">
      <c r="A13311" s="36">
        <v>4209</v>
      </c>
      <c r="B13311" s="34" t="s">
        <v>10320</v>
      </c>
      <c r="C13311" s="23" t="s">
        <v>28</v>
      </c>
      <c r="D13311" s="48"/>
      <c r="E13311" s="47"/>
    </row>
    <row r="13312" spans="1:5" x14ac:dyDescent="0.25">
      <c r="A13312" s="36">
        <v>4180</v>
      </c>
      <c r="B13312" s="34" t="s">
        <v>10321</v>
      </c>
      <c r="C13312" s="23" t="s">
        <v>28</v>
      </c>
      <c r="D13312" s="48"/>
      <c r="E13312" s="47"/>
    </row>
    <row r="13313" spans="1:5" x14ac:dyDescent="0.25">
      <c r="A13313" s="36">
        <v>4179</v>
      </c>
      <c r="B13313" s="34" t="s">
        <v>10322</v>
      </c>
      <c r="C13313" s="23" t="s">
        <v>28</v>
      </c>
      <c r="D13313" s="48"/>
      <c r="E13313" s="47"/>
    </row>
    <row r="13314" spans="1:5" x14ac:dyDescent="0.25">
      <c r="A13314" s="36">
        <v>4177</v>
      </c>
      <c r="B13314" s="34" t="s">
        <v>10323</v>
      </c>
      <c r="C13314" s="23" t="s">
        <v>28</v>
      </c>
      <c r="D13314" s="48"/>
      <c r="E13314" s="47"/>
    </row>
    <row r="13315" spans="1:5" x14ac:dyDescent="0.25">
      <c r="A13315" s="36">
        <v>4208</v>
      </c>
      <c r="B13315" s="34" t="s">
        <v>10324</v>
      </c>
      <c r="C13315" s="23" t="s">
        <v>28</v>
      </c>
      <c r="D13315" s="48"/>
      <c r="E13315" s="47"/>
    </row>
    <row r="13316" spans="1:5" x14ac:dyDescent="0.25">
      <c r="A13316" s="36">
        <v>4181</v>
      </c>
      <c r="B13316" s="34" t="s">
        <v>10325</v>
      </c>
      <c r="C13316" s="23" t="s">
        <v>28</v>
      </c>
      <c r="D13316" s="48"/>
      <c r="E13316" s="47"/>
    </row>
    <row r="13317" spans="1:5" x14ac:dyDescent="0.25">
      <c r="A13317" s="36">
        <v>4182</v>
      </c>
      <c r="B13317" s="34" t="s">
        <v>10326</v>
      </c>
      <c r="C13317" s="23" t="s">
        <v>28</v>
      </c>
      <c r="D13317" s="48"/>
      <c r="E13317" s="47"/>
    </row>
    <row r="13318" spans="1:5" x14ac:dyDescent="0.25">
      <c r="A13318" s="36">
        <v>4178</v>
      </c>
      <c r="B13318" s="34" t="s">
        <v>10327</v>
      </c>
      <c r="C13318" s="23" t="s">
        <v>28</v>
      </c>
      <c r="D13318" s="48"/>
      <c r="E13318" s="47"/>
    </row>
    <row r="13319" spans="1:5" x14ac:dyDescent="0.25">
      <c r="A13319" s="36">
        <v>4183</v>
      </c>
      <c r="B13319" s="34" t="s">
        <v>10328</v>
      </c>
      <c r="C13319" s="23" t="s">
        <v>28</v>
      </c>
      <c r="D13319" s="48"/>
      <c r="E13319" s="47"/>
    </row>
    <row r="13320" spans="1:5" x14ac:dyDescent="0.25">
      <c r="A13320" s="36">
        <v>4184</v>
      </c>
      <c r="B13320" s="34" t="s">
        <v>10329</v>
      </c>
      <c r="C13320" s="23" t="s">
        <v>28</v>
      </c>
      <c r="D13320" s="48"/>
      <c r="E13320" s="47"/>
    </row>
    <row r="13321" spans="1:5" x14ac:dyDescent="0.25">
      <c r="A13321" s="36">
        <v>4185</v>
      </c>
      <c r="B13321" s="34" t="s">
        <v>10330</v>
      </c>
      <c r="C13321" s="23" t="s">
        <v>28</v>
      </c>
      <c r="D13321" s="48"/>
      <c r="E13321" s="47"/>
    </row>
    <row r="13322" spans="1:5" ht="22.5" x14ac:dyDescent="0.25">
      <c r="A13322" s="36">
        <v>4205</v>
      </c>
      <c r="B13322" s="34" t="s">
        <v>10331</v>
      </c>
      <c r="C13322" s="23" t="s">
        <v>28</v>
      </c>
      <c r="D13322" s="48"/>
      <c r="E13322" s="47"/>
    </row>
    <row r="13323" spans="1:5" ht="22.5" x14ac:dyDescent="0.25">
      <c r="A13323" s="36">
        <v>4192</v>
      </c>
      <c r="B13323" s="34" t="s">
        <v>10332</v>
      </c>
      <c r="C13323" s="23" t="s">
        <v>28</v>
      </c>
      <c r="D13323" s="48"/>
      <c r="E13323" s="47"/>
    </row>
    <row r="13324" spans="1:5" ht="22.5" x14ac:dyDescent="0.25">
      <c r="A13324" s="36">
        <v>4191</v>
      </c>
      <c r="B13324" s="34" t="s">
        <v>10333</v>
      </c>
      <c r="C13324" s="23" t="s">
        <v>28</v>
      </c>
      <c r="D13324" s="48"/>
      <c r="E13324" s="47"/>
    </row>
    <row r="13325" spans="1:5" ht="22.5" x14ac:dyDescent="0.25">
      <c r="A13325" s="36">
        <v>4206</v>
      </c>
      <c r="B13325" s="34" t="s">
        <v>10334</v>
      </c>
      <c r="C13325" s="23" t="s">
        <v>28</v>
      </c>
      <c r="D13325" s="48"/>
      <c r="E13325" s="47"/>
    </row>
    <row r="13326" spans="1:5" ht="22.5" x14ac:dyDescent="0.25">
      <c r="A13326" s="36">
        <v>4207</v>
      </c>
      <c r="B13326" s="34" t="s">
        <v>10335</v>
      </c>
      <c r="C13326" s="23" t="s">
        <v>28</v>
      </c>
      <c r="D13326" s="48"/>
      <c r="E13326" s="47"/>
    </row>
    <row r="13327" spans="1:5" ht="22.5" x14ac:dyDescent="0.25">
      <c r="A13327" s="36">
        <v>4190</v>
      </c>
      <c r="B13327" s="34" t="s">
        <v>10336</v>
      </c>
      <c r="C13327" s="23" t="s">
        <v>28</v>
      </c>
      <c r="D13327" s="48"/>
      <c r="E13327" s="47"/>
    </row>
    <row r="13328" spans="1:5" ht="22.5" x14ac:dyDescent="0.25">
      <c r="A13328" s="36">
        <v>4188</v>
      </c>
      <c r="B13328" s="34" t="s">
        <v>10337</v>
      </c>
      <c r="C13328" s="23" t="s">
        <v>28</v>
      </c>
      <c r="D13328" s="48"/>
      <c r="E13328" s="47"/>
    </row>
    <row r="13329" spans="1:5" ht="22.5" x14ac:dyDescent="0.25">
      <c r="A13329" s="36">
        <v>4189</v>
      </c>
      <c r="B13329" s="34" t="s">
        <v>10338</v>
      </c>
      <c r="C13329" s="23" t="s">
        <v>28</v>
      </c>
      <c r="D13329" s="48"/>
      <c r="E13329" s="47"/>
    </row>
    <row r="13330" spans="1:5" ht="22.5" x14ac:dyDescent="0.25">
      <c r="A13330" s="36">
        <v>4186</v>
      </c>
      <c r="B13330" s="34" t="s">
        <v>10339</v>
      </c>
      <c r="C13330" s="23" t="s">
        <v>28</v>
      </c>
      <c r="D13330" s="48"/>
      <c r="E13330" s="47"/>
    </row>
    <row r="13331" spans="1:5" ht="22.5" x14ac:dyDescent="0.25">
      <c r="A13331" s="36">
        <v>4197</v>
      </c>
      <c r="B13331" s="34" t="s">
        <v>10340</v>
      </c>
      <c r="C13331" s="23" t="s">
        <v>28</v>
      </c>
      <c r="D13331" s="48"/>
      <c r="E13331" s="47"/>
    </row>
    <row r="13332" spans="1:5" ht="22.5" x14ac:dyDescent="0.25">
      <c r="A13332" s="36">
        <v>4194</v>
      </c>
      <c r="B13332" s="34" t="s">
        <v>10341</v>
      </c>
      <c r="C13332" s="23" t="s">
        <v>28</v>
      </c>
      <c r="D13332" s="48"/>
      <c r="E13332" s="47"/>
    </row>
    <row r="13333" spans="1:5" ht="22.5" x14ac:dyDescent="0.25">
      <c r="A13333" s="36">
        <v>4193</v>
      </c>
      <c r="B13333" s="34" t="s">
        <v>10342</v>
      </c>
      <c r="C13333" s="23" t="s">
        <v>28</v>
      </c>
      <c r="D13333" s="48"/>
      <c r="E13333" s="47"/>
    </row>
    <row r="13334" spans="1:5" ht="22.5" x14ac:dyDescent="0.25">
      <c r="A13334" s="36">
        <v>4204</v>
      </c>
      <c r="B13334" s="34" t="s">
        <v>10343</v>
      </c>
      <c r="C13334" s="23" t="s">
        <v>28</v>
      </c>
      <c r="D13334" s="48"/>
      <c r="E13334" s="47"/>
    </row>
    <row r="13335" spans="1:5" ht="22.5" x14ac:dyDescent="0.25">
      <c r="A13335" s="36">
        <v>4202</v>
      </c>
      <c r="B13335" s="34" t="s">
        <v>10344</v>
      </c>
      <c r="C13335" s="23" t="s">
        <v>28</v>
      </c>
      <c r="D13335" s="48"/>
      <c r="E13335" s="47"/>
    </row>
    <row r="13336" spans="1:5" ht="22.5" x14ac:dyDescent="0.25">
      <c r="A13336" s="36">
        <v>4203</v>
      </c>
      <c r="B13336" s="34" t="s">
        <v>10345</v>
      </c>
      <c r="C13336" s="23" t="s">
        <v>28</v>
      </c>
      <c r="D13336" s="48"/>
      <c r="E13336" s="47"/>
    </row>
    <row r="13337" spans="1:5" ht="22.5" x14ac:dyDescent="0.25">
      <c r="A13337" s="36">
        <v>4187</v>
      </c>
      <c r="B13337" s="34" t="s">
        <v>10346</v>
      </c>
      <c r="C13337" s="23" t="s">
        <v>28</v>
      </c>
      <c r="D13337" s="48"/>
      <c r="E13337" s="47"/>
    </row>
    <row r="13338" spans="1:5" ht="22.5" x14ac:dyDescent="0.25">
      <c r="A13338" s="36">
        <v>40368</v>
      </c>
      <c r="B13338" s="34" t="s">
        <v>10347</v>
      </c>
      <c r="C13338" s="23" t="s">
        <v>28</v>
      </c>
      <c r="D13338" s="48"/>
      <c r="E13338" s="47"/>
    </row>
    <row r="13339" spans="1:5" ht="22.5" x14ac:dyDescent="0.25">
      <c r="A13339" s="36">
        <v>40365</v>
      </c>
      <c r="B13339" s="34" t="s">
        <v>10348</v>
      </c>
      <c r="C13339" s="23" t="s">
        <v>28</v>
      </c>
      <c r="D13339" s="48"/>
      <c r="E13339" s="47"/>
    </row>
    <row r="13340" spans="1:5" ht="22.5" x14ac:dyDescent="0.25">
      <c r="A13340" s="36">
        <v>40362</v>
      </c>
      <c r="B13340" s="34" t="s">
        <v>10349</v>
      </c>
      <c r="C13340" s="23" t="s">
        <v>28</v>
      </c>
      <c r="D13340" s="48"/>
      <c r="E13340" s="47"/>
    </row>
    <row r="13341" spans="1:5" ht="22.5" x14ac:dyDescent="0.25">
      <c r="A13341" s="36">
        <v>40356</v>
      </c>
      <c r="B13341" s="34" t="s">
        <v>10350</v>
      </c>
      <c r="C13341" s="23" t="s">
        <v>28</v>
      </c>
      <c r="D13341" s="48"/>
      <c r="E13341" s="47"/>
    </row>
    <row r="13342" spans="1:5" ht="22.5" x14ac:dyDescent="0.25">
      <c r="A13342" s="36">
        <v>40374</v>
      </c>
      <c r="B13342" s="34" t="s">
        <v>10351</v>
      </c>
      <c r="C13342" s="23" t="s">
        <v>28</v>
      </c>
      <c r="D13342" s="48"/>
      <c r="E13342" s="47"/>
    </row>
    <row r="13343" spans="1:5" ht="22.5" x14ac:dyDescent="0.25">
      <c r="A13343" s="36">
        <v>40371</v>
      </c>
      <c r="B13343" s="34" t="s">
        <v>10352</v>
      </c>
      <c r="C13343" s="23" t="s">
        <v>28</v>
      </c>
      <c r="D13343" s="48"/>
      <c r="E13343" s="47"/>
    </row>
    <row r="13344" spans="1:5" ht="22.5" x14ac:dyDescent="0.25">
      <c r="A13344" s="36">
        <v>40359</v>
      </c>
      <c r="B13344" s="34" t="s">
        <v>10353</v>
      </c>
      <c r="C13344" s="23" t="s">
        <v>28</v>
      </c>
      <c r="D13344" s="48"/>
      <c r="E13344" s="47"/>
    </row>
    <row r="13345" spans="1:5" x14ac:dyDescent="0.25">
      <c r="A13345" s="36">
        <v>45201</v>
      </c>
      <c r="B13345" s="34" t="s">
        <v>13121</v>
      </c>
      <c r="C13345" s="23" t="s">
        <v>28</v>
      </c>
      <c r="D13345" s="48">
        <v>53.77</v>
      </c>
      <c r="E13345" s="47">
        <v>53.77</v>
      </c>
    </row>
    <row r="13346" spans="1:5" x14ac:dyDescent="0.25">
      <c r="A13346" s="36">
        <v>7595</v>
      </c>
      <c r="B13346" s="34" t="s">
        <v>10354</v>
      </c>
      <c r="C13346" s="23" t="s">
        <v>13</v>
      </c>
      <c r="D13346" s="48">
        <v>16.66</v>
      </c>
      <c r="E13346" s="47">
        <v>17.98</v>
      </c>
    </row>
    <row r="13347" spans="1:5" x14ac:dyDescent="0.25">
      <c r="A13347" s="36">
        <v>41094</v>
      </c>
      <c r="B13347" s="34" t="s">
        <v>10355</v>
      </c>
      <c r="C13347" s="23" t="s">
        <v>12</v>
      </c>
      <c r="D13347" s="48">
        <v>2916.2</v>
      </c>
      <c r="E13347" s="47">
        <v>3148.05</v>
      </c>
    </row>
    <row r="13348" spans="1:5" ht="22.5" x14ac:dyDescent="0.25">
      <c r="A13348" s="36">
        <v>38175</v>
      </c>
      <c r="B13348" s="34" t="s">
        <v>10356</v>
      </c>
      <c r="C13348" s="23" t="s">
        <v>28</v>
      </c>
      <c r="D13348" s="48">
        <v>5.34</v>
      </c>
      <c r="E13348" s="47">
        <v>5.34</v>
      </c>
    </row>
    <row r="13349" spans="1:5" ht="22.5" x14ac:dyDescent="0.25">
      <c r="A13349" s="36">
        <v>38176</v>
      </c>
      <c r="B13349" s="34" t="s">
        <v>10357</v>
      </c>
      <c r="C13349" s="23" t="s">
        <v>28</v>
      </c>
      <c r="D13349" s="48">
        <v>15.7</v>
      </c>
      <c r="E13349" s="47">
        <v>15.7</v>
      </c>
    </row>
    <row r="13350" spans="1:5" ht="22.5" x14ac:dyDescent="0.25">
      <c r="A13350" s="36">
        <v>36152</v>
      </c>
      <c r="B13350" s="34" t="s">
        <v>10358</v>
      </c>
      <c r="C13350" s="23" t="s">
        <v>28</v>
      </c>
      <c r="D13350" s="48">
        <v>5.72</v>
      </c>
      <c r="E13350" s="47">
        <v>5.72</v>
      </c>
    </row>
    <row r="13351" spans="1:5" x14ac:dyDescent="0.25">
      <c r="A13351" s="36">
        <v>45212</v>
      </c>
      <c r="B13351" s="34" t="s">
        <v>13049</v>
      </c>
      <c r="C13351" s="23" t="s">
        <v>28</v>
      </c>
      <c r="D13351" s="48">
        <v>57.25</v>
      </c>
      <c r="E13351" s="47">
        <v>57.25</v>
      </c>
    </row>
    <row r="13352" spans="1:5" x14ac:dyDescent="0.25">
      <c r="A13352" s="36">
        <v>4221</v>
      </c>
      <c r="B13352" s="34" t="s">
        <v>10359</v>
      </c>
      <c r="C13352" s="23" t="s">
        <v>88</v>
      </c>
      <c r="D13352" s="48">
        <v>6.11</v>
      </c>
      <c r="E13352" s="47">
        <v>6.11</v>
      </c>
    </row>
    <row r="13353" spans="1:5" ht="33.75" x14ac:dyDescent="0.25">
      <c r="A13353" s="36">
        <v>4227</v>
      </c>
      <c r="B13353" s="34" t="s">
        <v>10360</v>
      </c>
      <c r="C13353" s="23" t="s">
        <v>88</v>
      </c>
      <c r="D13353" s="48">
        <v>28.49</v>
      </c>
      <c r="E13353" s="47">
        <v>28.49</v>
      </c>
    </row>
    <row r="13354" spans="1:5" ht="33.75" x14ac:dyDescent="0.25">
      <c r="A13354" s="36">
        <v>38170</v>
      </c>
      <c r="B13354" s="34" t="s">
        <v>10361</v>
      </c>
      <c r="C13354" s="23" t="s">
        <v>28</v>
      </c>
      <c r="D13354" s="48">
        <v>23.33</v>
      </c>
      <c r="E13354" s="47">
        <v>23.33</v>
      </c>
    </row>
    <row r="13355" spans="1:5" x14ac:dyDescent="0.25">
      <c r="A13355" s="36">
        <v>4252</v>
      </c>
      <c r="B13355" s="34" t="s">
        <v>10362</v>
      </c>
      <c r="C13355" s="23" t="s">
        <v>13</v>
      </c>
      <c r="D13355" s="48">
        <v>15.58</v>
      </c>
      <c r="E13355" s="47">
        <v>16.82</v>
      </c>
    </row>
    <row r="13356" spans="1:5" x14ac:dyDescent="0.25">
      <c r="A13356" s="36">
        <v>40980</v>
      </c>
      <c r="B13356" s="34" t="s">
        <v>10363</v>
      </c>
      <c r="C13356" s="23" t="s">
        <v>12</v>
      </c>
      <c r="D13356" s="48">
        <v>2728.64</v>
      </c>
      <c r="E13356" s="47">
        <v>2945.59</v>
      </c>
    </row>
    <row r="13357" spans="1:5" x14ac:dyDescent="0.25">
      <c r="A13357" s="36">
        <v>41031</v>
      </c>
      <c r="B13357" s="34" t="s">
        <v>10364</v>
      </c>
      <c r="C13357" s="23" t="s">
        <v>12</v>
      </c>
      <c r="D13357" s="48">
        <v>3367.1</v>
      </c>
      <c r="E13357" s="47">
        <v>3634.81</v>
      </c>
    </row>
    <row r="13358" spans="1:5" x14ac:dyDescent="0.25">
      <c r="A13358" s="36">
        <v>37666</v>
      </c>
      <c r="B13358" s="34" t="s">
        <v>10365</v>
      </c>
      <c r="C13358" s="23" t="s">
        <v>13</v>
      </c>
      <c r="D13358" s="48">
        <v>15.54</v>
      </c>
      <c r="E13358" s="47">
        <v>16.78</v>
      </c>
    </row>
    <row r="13359" spans="1:5" ht="22.5" x14ac:dyDescent="0.25">
      <c r="A13359" s="36">
        <v>40986</v>
      </c>
      <c r="B13359" s="34" t="s">
        <v>10366</v>
      </c>
      <c r="C13359" s="23" t="s">
        <v>12</v>
      </c>
      <c r="D13359" s="48">
        <v>2722.7</v>
      </c>
      <c r="E13359" s="47">
        <v>2939.17</v>
      </c>
    </row>
    <row r="13360" spans="1:5" x14ac:dyDescent="0.25">
      <c r="A13360" s="36">
        <v>4250</v>
      </c>
      <c r="B13360" s="34" t="s">
        <v>10367</v>
      </c>
      <c r="C13360" s="23" t="s">
        <v>13</v>
      </c>
      <c r="D13360" s="48">
        <v>14.31</v>
      </c>
      <c r="E13360" s="47">
        <v>15.45</v>
      </c>
    </row>
    <row r="13361" spans="1:5" ht="22.5" x14ac:dyDescent="0.25">
      <c r="A13361" s="36">
        <v>40978</v>
      </c>
      <c r="B13361" s="34" t="s">
        <v>10368</v>
      </c>
      <c r="C13361" s="23" t="s">
        <v>12</v>
      </c>
      <c r="D13361" s="48">
        <v>2506.67</v>
      </c>
      <c r="E13361" s="47">
        <v>2705.97</v>
      </c>
    </row>
    <row r="13362" spans="1:5" x14ac:dyDescent="0.25">
      <c r="A13362" s="36">
        <v>44501</v>
      </c>
      <c r="B13362" s="34" t="s">
        <v>10369</v>
      </c>
      <c r="C13362" s="23" t="s">
        <v>13</v>
      </c>
      <c r="D13362" s="48">
        <v>19.239999999999998</v>
      </c>
      <c r="E13362" s="47">
        <v>20.77</v>
      </c>
    </row>
    <row r="13363" spans="1:5" x14ac:dyDescent="0.25">
      <c r="A13363" s="36">
        <v>41043</v>
      </c>
      <c r="B13363" s="34" t="s">
        <v>10370</v>
      </c>
      <c r="C13363" s="23" t="s">
        <v>12</v>
      </c>
      <c r="D13363" s="48">
        <v>3367.1</v>
      </c>
      <c r="E13363" s="47">
        <v>3634.81</v>
      </c>
    </row>
    <row r="13364" spans="1:5" x14ac:dyDescent="0.25">
      <c r="A13364" s="36">
        <v>4234</v>
      </c>
      <c r="B13364" s="34" t="s">
        <v>10371</v>
      </c>
      <c r="C13364" s="23" t="s">
        <v>13</v>
      </c>
      <c r="D13364" s="48">
        <v>20.87</v>
      </c>
      <c r="E13364" s="47">
        <v>22.53</v>
      </c>
    </row>
    <row r="13365" spans="1:5" x14ac:dyDescent="0.25">
      <c r="A13365" s="36">
        <v>40987</v>
      </c>
      <c r="B13365" s="34" t="s">
        <v>10372</v>
      </c>
      <c r="C13365" s="23" t="s">
        <v>12</v>
      </c>
      <c r="D13365" s="48">
        <v>3652.11</v>
      </c>
      <c r="E13365" s="47">
        <v>3942.47</v>
      </c>
    </row>
    <row r="13366" spans="1:5" x14ac:dyDescent="0.25">
      <c r="A13366" s="36">
        <v>4253</v>
      </c>
      <c r="B13366" s="34" t="s">
        <v>10373</v>
      </c>
      <c r="C13366" s="23" t="s">
        <v>13</v>
      </c>
      <c r="D13366" s="48">
        <v>15.54</v>
      </c>
      <c r="E13366" s="47">
        <v>16.78</v>
      </c>
    </row>
    <row r="13367" spans="1:5" x14ac:dyDescent="0.25">
      <c r="A13367" s="36">
        <v>40981</v>
      </c>
      <c r="B13367" s="34" t="s">
        <v>10374</v>
      </c>
      <c r="C13367" s="23" t="s">
        <v>12</v>
      </c>
      <c r="D13367" s="48">
        <v>2722.7</v>
      </c>
      <c r="E13367" s="47">
        <v>2939.17</v>
      </c>
    </row>
    <row r="13368" spans="1:5" x14ac:dyDescent="0.25">
      <c r="A13368" s="36">
        <v>4254</v>
      </c>
      <c r="B13368" s="34" t="s">
        <v>10375</v>
      </c>
      <c r="C13368" s="23" t="s">
        <v>13</v>
      </c>
      <c r="D13368" s="48">
        <v>24.81</v>
      </c>
      <c r="E13368" s="47">
        <v>26.78</v>
      </c>
    </row>
    <row r="13369" spans="1:5" x14ac:dyDescent="0.25">
      <c r="A13369" s="36">
        <v>41036</v>
      </c>
      <c r="B13369" s="34" t="s">
        <v>10376</v>
      </c>
      <c r="C13369" s="23" t="s">
        <v>12</v>
      </c>
      <c r="D13369" s="48">
        <v>4343.18</v>
      </c>
      <c r="E13369" s="47">
        <v>4688.49</v>
      </c>
    </row>
    <row r="13370" spans="1:5" x14ac:dyDescent="0.25">
      <c r="A13370" s="36">
        <v>4251</v>
      </c>
      <c r="B13370" s="34" t="s">
        <v>10377</v>
      </c>
      <c r="C13370" s="23" t="s">
        <v>13</v>
      </c>
      <c r="D13370" s="48">
        <v>16.86</v>
      </c>
      <c r="E13370" s="47">
        <v>18.2</v>
      </c>
    </row>
    <row r="13371" spans="1:5" x14ac:dyDescent="0.25">
      <c r="A13371" s="36">
        <v>40979</v>
      </c>
      <c r="B13371" s="34" t="s">
        <v>10378</v>
      </c>
      <c r="C13371" s="23" t="s">
        <v>12</v>
      </c>
      <c r="D13371" s="48">
        <v>2952.73</v>
      </c>
      <c r="E13371" s="47">
        <v>3187.5</v>
      </c>
    </row>
    <row r="13372" spans="1:5" ht="22.5" x14ac:dyDescent="0.25">
      <c r="A13372" s="36">
        <v>4230</v>
      </c>
      <c r="B13372" s="34" t="s">
        <v>10379</v>
      </c>
      <c r="C13372" s="23" t="s">
        <v>13</v>
      </c>
      <c r="D13372" s="48">
        <v>18.309999999999999</v>
      </c>
      <c r="E13372" s="47">
        <v>19.760000000000002</v>
      </c>
    </row>
    <row r="13373" spans="1:5" ht="22.5" x14ac:dyDescent="0.25">
      <c r="A13373" s="36">
        <v>40998</v>
      </c>
      <c r="B13373" s="34" t="s">
        <v>10380</v>
      </c>
      <c r="C13373" s="23" t="s">
        <v>12</v>
      </c>
      <c r="D13373" s="48">
        <v>3203.59</v>
      </c>
      <c r="E13373" s="47">
        <v>3458.3</v>
      </c>
    </row>
    <row r="13374" spans="1:5" x14ac:dyDescent="0.25">
      <c r="A13374" s="36">
        <v>4257</v>
      </c>
      <c r="B13374" s="34" t="s">
        <v>10381</v>
      </c>
      <c r="C13374" s="23" t="s">
        <v>13</v>
      </c>
      <c r="D13374" s="48">
        <v>15.54</v>
      </c>
      <c r="E13374" s="47">
        <v>16.78</v>
      </c>
    </row>
    <row r="13375" spans="1:5" x14ac:dyDescent="0.25">
      <c r="A13375" s="36">
        <v>40982</v>
      </c>
      <c r="B13375" s="34" t="s">
        <v>10382</v>
      </c>
      <c r="C13375" s="23" t="s">
        <v>12</v>
      </c>
      <c r="D13375" s="48">
        <v>2722.7</v>
      </c>
      <c r="E13375" s="47">
        <v>2939.17</v>
      </c>
    </row>
    <row r="13376" spans="1:5" x14ac:dyDescent="0.25">
      <c r="A13376" s="36">
        <v>4240</v>
      </c>
      <c r="B13376" s="34" t="s">
        <v>10383</v>
      </c>
      <c r="C13376" s="23" t="s">
        <v>13</v>
      </c>
      <c r="D13376" s="48">
        <v>23.06</v>
      </c>
      <c r="E13376" s="47">
        <v>24.89</v>
      </c>
    </row>
    <row r="13377" spans="1:5" x14ac:dyDescent="0.25">
      <c r="A13377" s="36">
        <v>41026</v>
      </c>
      <c r="B13377" s="34" t="s">
        <v>10384</v>
      </c>
      <c r="C13377" s="23" t="s">
        <v>12</v>
      </c>
      <c r="D13377" s="48">
        <v>4035.39</v>
      </c>
      <c r="E13377" s="47">
        <v>4356.2299999999996</v>
      </c>
    </row>
    <row r="13378" spans="1:5" x14ac:dyDescent="0.25">
      <c r="A13378" s="36">
        <v>4239</v>
      </c>
      <c r="B13378" s="34" t="s">
        <v>10385</v>
      </c>
      <c r="C13378" s="23" t="s">
        <v>13</v>
      </c>
      <c r="D13378" s="48">
        <v>23.06</v>
      </c>
      <c r="E13378" s="47">
        <v>24.89</v>
      </c>
    </row>
    <row r="13379" spans="1:5" x14ac:dyDescent="0.25">
      <c r="A13379" s="36">
        <v>41024</v>
      </c>
      <c r="B13379" s="34" t="s">
        <v>10386</v>
      </c>
      <c r="C13379" s="23" t="s">
        <v>12</v>
      </c>
      <c r="D13379" s="48">
        <v>4035.39</v>
      </c>
      <c r="E13379" s="47">
        <v>4356.2299999999996</v>
      </c>
    </row>
    <row r="13380" spans="1:5" x14ac:dyDescent="0.25">
      <c r="A13380" s="36">
        <v>4248</v>
      </c>
      <c r="B13380" s="34" t="s">
        <v>10387</v>
      </c>
      <c r="C13380" s="23" t="s">
        <v>13</v>
      </c>
      <c r="D13380" s="48">
        <v>19.239999999999998</v>
      </c>
      <c r="E13380" s="47">
        <v>20.77</v>
      </c>
    </row>
    <row r="13381" spans="1:5" x14ac:dyDescent="0.25">
      <c r="A13381" s="36">
        <v>41033</v>
      </c>
      <c r="B13381" s="34" t="s">
        <v>10388</v>
      </c>
      <c r="C13381" s="23" t="s">
        <v>12</v>
      </c>
      <c r="D13381" s="48">
        <v>3367.1</v>
      </c>
      <c r="E13381" s="47">
        <v>3634.81</v>
      </c>
    </row>
    <row r="13382" spans="1:5" x14ac:dyDescent="0.25">
      <c r="A13382" s="36">
        <v>44500</v>
      </c>
      <c r="B13382" s="34" t="s">
        <v>10389</v>
      </c>
      <c r="C13382" s="23" t="s">
        <v>13</v>
      </c>
      <c r="D13382" s="48">
        <v>19.239999999999998</v>
      </c>
      <c r="E13382" s="47">
        <v>20.77</v>
      </c>
    </row>
    <row r="13383" spans="1:5" ht="22.5" x14ac:dyDescent="0.25">
      <c r="A13383" s="36">
        <v>41040</v>
      </c>
      <c r="B13383" s="34" t="s">
        <v>10390</v>
      </c>
      <c r="C13383" s="23" t="s">
        <v>12</v>
      </c>
      <c r="D13383" s="48">
        <v>3367.1</v>
      </c>
      <c r="E13383" s="47">
        <v>3634.81</v>
      </c>
    </row>
    <row r="13384" spans="1:5" x14ac:dyDescent="0.25">
      <c r="A13384" s="36">
        <v>4238</v>
      </c>
      <c r="B13384" s="34" t="s">
        <v>10391</v>
      </c>
      <c r="C13384" s="23" t="s">
        <v>13</v>
      </c>
      <c r="D13384" s="48">
        <v>18.53</v>
      </c>
      <c r="E13384" s="47">
        <v>20</v>
      </c>
    </row>
    <row r="13385" spans="1:5" x14ac:dyDescent="0.25">
      <c r="A13385" s="36">
        <v>41012</v>
      </c>
      <c r="B13385" s="34" t="s">
        <v>10392</v>
      </c>
      <c r="C13385" s="23" t="s">
        <v>12</v>
      </c>
      <c r="D13385" s="48">
        <v>3242.96</v>
      </c>
      <c r="E13385" s="47">
        <v>3500.8</v>
      </c>
    </row>
    <row r="13386" spans="1:5" ht="22.5" x14ac:dyDescent="0.25">
      <c r="A13386" s="36">
        <v>4233</v>
      </c>
      <c r="B13386" s="34" t="s">
        <v>10393</v>
      </c>
      <c r="C13386" s="23" t="s">
        <v>13</v>
      </c>
      <c r="D13386" s="48">
        <v>23.06</v>
      </c>
      <c r="E13386" s="47">
        <v>24.89</v>
      </c>
    </row>
    <row r="13387" spans="1:5" ht="22.5" x14ac:dyDescent="0.25">
      <c r="A13387" s="36">
        <v>41001</v>
      </c>
      <c r="B13387" s="34" t="s">
        <v>10394</v>
      </c>
      <c r="C13387" s="23" t="s">
        <v>12</v>
      </c>
      <c r="D13387" s="48">
        <v>4035.39</v>
      </c>
      <c r="E13387" s="47">
        <v>4356.2299999999996</v>
      </c>
    </row>
    <row r="13388" spans="1:5" ht="22.5" x14ac:dyDescent="0.25">
      <c r="A13388" s="36">
        <v>2</v>
      </c>
      <c r="B13388" s="34" t="s">
        <v>12272</v>
      </c>
      <c r="C13388" s="23" t="s">
        <v>29</v>
      </c>
      <c r="D13388" s="48"/>
      <c r="E13388" s="47"/>
    </row>
    <row r="13389" spans="1:5" ht="33.75" x14ac:dyDescent="0.25">
      <c r="A13389" s="36">
        <v>4262</v>
      </c>
      <c r="B13389" s="34" t="s">
        <v>10395</v>
      </c>
      <c r="C13389" s="23" t="s">
        <v>28</v>
      </c>
      <c r="D13389" s="48"/>
      <c r="E13389" s="47"/>
    </row>
    <row r="13390" spans="1:5" ht="33.75" x14ac:dyDescent="0.25">
      <c r="A13390" s="36">
        <v>4263</v>
      </c>
      <c r="B13390" s="34" t="s">
        <v>10396</v>
      </c>
      <c r="C13390" s="23" t="s">
        <v>28</v>
      </c>
      <c r="D13390" s="48"/>
      <c r="E13390" s="47"/>
    </row>
    <row r="13391" spans="1:5" x14ac:dyDescent="0.25">
      <c r="A13391" s="36">
        <v>38402</v>
      </c>
      <c r="B13391" s="34" t="s">
        <v>10397</v>
      </c>
      <c r="C13391" s="23" t="s">
        <v>28</v>
      </c>
      <c r="D13391" s="48">
        <v>33.51</v>
      </c>
      <c r="E13391" s="47">
        <v>33.51</v>
      </c>
    </row>
    <row r="13392" spans="1:5" x14ac:dyDescent="0.25">
      <c r="A13392" s="36">
        <v>45234</v>
      </c>
      <c r="B13392" s="34" t="s">
        <v>13122</v>
      </c>
      <c r="C13392" s="23" t="s">
        <v>28</v>
      </c>
      <c r="D13392" s="48">
        <v>36.57</v>
      </c>
      <c r="E13392" s="47">
        <v>36.57</v>
      </c>
    </row>
    <row r="13393" spans="1:5" ht="22.5" x14ac:dyDescent="0.25">
      <c r="A13393" s="36">
        <v>3412</v>
      </c>
      <c r="B13393" s="34" t="s">
        <v>10398</v>
      </c>
      <c r="C13393" s="23" t="s">
        <v>19</v>
      </c>
      <c r="D13393" s="48"/>
      <c r="E13393" s="47"/>
    </row>
    <row r="13394" spans="1:5" ht="22.5" x14ac:dyDescent="0.25">
      <c r="A13394" s="36">
        <v>3413</v>
      </c>
      <c r="B13394" s="34" t="s">
        <v>10399</v>
      </c>
      <c r="C13394" s="23" t="s">
        <v>19</v>
      </c>
      <c r="D13394" s="48"/>
      <c r="E13394" s="47"/>
    </row>
    <row r="13395" spans="1:5" ht="22.5" x14ac:dyDescent="0.25">
      <c r="A13395" s="36">
        <v>39744</v>
      </c>
      <c r="B13395" s="34" t="s">
        <v>10400</v>
      </c>
      <c r="C13395" s="23" t="s">
        <v>19</v>
      </c>
      <c r="D13395" s="48"/>
      <c r="E13395" s="47"/>
    </row>
    <row r="13396" spans="1:5" ht="22.5" x14ac:dyDescent="0.25">
      <c r="A13396" s="36">
        <v>39745</v>
      </c>
      <c r="B13396" s="34" t="s">
        <v>10401</v>
      </c>
      <c r="C13396" s="23" t="s">
        <v>19</v>
      </c>
      <c r="D13396" s="48"/>
      <c r="E13396" s="47"/>
    </row>
    <row r="13397" spans="1:5" ht="22.5" x14ac:dyDescent="0.25">
      <c r="A13397" s="36">
        <v>39639</v>
      </c>
      <c r="B13397" s="34" t="s">
        <v>13593</v>
      </c>
      <c r="C13397" s="23" t="s">
        <v>19</v>
      </c>
      <c r="D13397" s="48"/>
      <c r="E13397" s="47"/>
    </row>
    <row r="13398" spans="1:5" ht="22.5" x14ac:dyDescent="0.25">
      <c r="A13398" s="36">
        <v>39637</v>
      </c>
      <c r="B13398" s="34" t="s">
        <v>10402</v>
      </c>
      <c r="C13398" s="23" t="s">
        <v>19</v>
      </c>
      <c r="D13398" s="48"/>
      <c r="E13398" s="47"/>
    </row>
    <row r="13399" spans="1:5" ht="22.5" x14ac:dyDescent="0.25">
      <c r="A13399" s="36">
        <v>39638</v>
      </c>
      <c r="B13399" s="34" t="s">
        <v>10403</v>
      </c>
      <c r="C13399" s="23" t="s">
        <v>19</v>
      </c>
      <c r="D13399" s="48"/>
      <c r="E13399" s="47"/>
    </row>
    <row r="13400" spans="1:5" ht="56.25" x14ac:dyDescent="0.25">
      <c r="A13400" s="36">
        <v>39517</v>
      </c>
      <c r="B13400" s="34" t="s">
        <v>10404</v>
      </c>
      <c r="C13400" s="23" t="s">
        <v>19</v>
      </c>
      <c r="D13400" s="48"/>
      <c r="E13400" s="47"/>
    </row>
    <row r="13401" spans="1:5" ht="56.25" x14ac:dyDescent="0.25">
      <c r="A13401" s="36">
        <v>39518</v>
      </c>
      <c r="B13401" s="34" t="s">
        <v>10405</v>
      </c>
      <c r="C13401" s="23" t="s">
        <v>19</v>
      </c>
      <c r="D13401" s="48"/>
      <c r="E13401" s="47"/>
    </row>
    <row r="13402" spans="1:5" x14ac:dyDescent="0.25">
      <c r="A13402" s="36">
        <v>38366</v>
      </c>
      <c r="B13402" s="34" t="s">
        <v>10406</v>
      </c>
      <c r="C13402" s="23" t="s">
        <v>19</v>
      </c>
      <c r="D13402" s="48">
        <v>5.61</v>
      </c>
      <c r="E13402" s="47">
        <v>5.61</v>
      </c>
    </row>
    <row r="13403" spans="1:5" x14ac:dyDescent="0.25">
      <c r="A13403" s="36">
        <v>11703</v>
      </c>
      <c r="B13403" s="34" t="s">
        <v>10407</v>
      </c>
      <c r="C13403" s="23" t="s">
        <v>28</v>
      </c>
      <c r="D13403" s="48">
        <v>65.55</v>
      </c>
      <c r="E13403" s="47">
        <v>65.55</v>
      </c>
    </row>
    <row r="13404" spans="1:5" x14ac:dyDescent="0.25">
      <c r="A13404" s="36">
        <v>37400</v>
      </c>
      <c r="B13404" s="34" t="s">
        <v>10408</v>
      </c>
      <c r="C13404" s="23" t="s">
        <v>28</v>
      </c>
      <c r="D13404" s="48">
        <v>38.409999999999997</v>
      </c>
      <c r="E13404" s="47">
        <v>38.409999999999997</v>
      </c>
    </row>
    <row r="13405" spans="1:5" ht="33.75" x14ac:dyDescent="0.25">
      <c r="A13405" s="36">
        <v>25400</v>
      </c>
      <c r="B13405" s="34" t="s">
        <v>10409</v>
      </c>
      <c r="C13405" s="23" t="s">
        <v>28</v>
      </c>
      <c r="D13405" s="48">
        <v>2577.9</v>
      </c>
      <c r="E13405" s="47">
        <v>2577.9</v>
      </c>
    </row>
    <row r="13406" spans="1:5" ht="22.5" x14ac:dyDescent="0.25">
      <c r="A13406" s="36">
        <v>4276</v>
      </c>
      <c r="B13406" s="34" t="s">
        <v>10410</v>
      </c>
      <c r="C13406" s="23" t="s">
        <v>28</v>
      </c>
      <c r="D13406" s="48"/>
      <c r="E13406" s="47"/>
    </row>
    <row r="13407" spans="1:5" ht="22.5" x14ac:dyDescent="0.25">
      <c r="A13407" s="36">
        <v>4273</v>
      </c>
      <c r="B13407" s="34" t="s">
        <v>10411</v>
      </c>
      <c r="C13407" s="23" t="s">
        <v>28</v>
      </c>
      <c r="D13407" s="48"/>
      <c r="E13407" s="47"/>
    </row>
    <row r="13408" spans="1:5" ht="33.75" x14ac:dyDescent="0.25">
      <c r="A13408" s="36">
        <v>4274</v>
      </c>
      <c r="B13408" s="34" t="s">
        <v>10412</v>
      </c>
      <c r="C13408" s="23" t="s">
        <v>28</v>
      </c>
      <c r="D13408" s="48"/>
      <c r="E13408" s="47"/>
    </row>
    <row r="13409" spans="1:5" ht="33.75" x14ac:dyDescent="0.25">
      <c r="A13409" s="36">
        <v>39438</v>
      </c>
      <c r="B13409" s="34" t="s">
        <v>10413</v>
      </c>
      <c r="C13409" s="23" t="s">
        <v>28</v>
      </c>
      <c r="D13409" s="48">
        <v>0.41</v>
      </c>
      <c r="E13409" s="47">
        <v>0.41</v>
      </c>
    </row>
    <row r="13410" spans="1:5" ht="22.5" x14ac:dyDescent="0.25">
      <c r="A13410" s="36">
        <v>4379</v>
      </c>
      <c r="B13410" s="34" t="s">
        <v>10414</v>
      </c>
      <c r="C13410" s="23" t="s">
        <v>28</v>
      </c>
      <c r="D13410" s="48">
        <v>0.08</v>
      </c>
      <c r="E13410" s="47">
        <v>0.08</v>
      </c>
    </row>
    <row r="13411" spans="1:5" ht="22.5" x14ac:dyDescent="0.25">
      <c r="A13411" s="36">
        <v>4377</v>
      </c>
      <c r="B13411" s="34" t="s">
        <v>10415</v>
      </c>
      <c r="C13411" s="23" t="s">
        <v>28</v>
      </c>
      <c r="D13411" s="48">
        <v>0.28999999999999998</v>
      </c>
      <c r="E13411" s="47">
        <v>0.28999999999999998</v>
      </c>
    </row>
    <row r="13412" spans="1:5" ht="22.5" x14ac:dyDescent="0.25">
      <c r="A13412" s="36">
        <v>4356</v>
      </c>
      <c r="B13412" s="34" t="s">
        <v>10416</v>
      </c>
      <c r="C13412" s="23" t="s">
        <v>28</v>
      </c>
      <c r="D13412" s="48">
        <v>0.41</v>
      </c>
      <c r="E13412" s="47">
        <v>0.41</v>
      </c>
    </row>
    <row r="13413" spans="1:5" ht="33.75" x14ac:dyDescent="0.25">
      <c r="A13413" s="36">
        <v>13246</v>
      </c>
      <c r="B13413" s="34" t="s">
        <v>10417</v>
      </c>
      <c r="C13413" s="23" t="s">
        <v>28</v>
      </c>
      <c r="D13413" s="48">
        <v>0.7</v>
      </c>
      <c r="E13413" s="47">
        <v>0.7</v>
      </c>
    </row>
    <row r="13414" spans="1:5" ht="22.5" x14ac:dyDescent="0.25">
      <c r="A13414" s="36">
        <v>13294</v>
      </c>
      <c r="B13414" s="34" t="s">
        <v>10418</v>
      </c>
      <c r="C13414" s="23" t="s">
        <v>28</v>
      </c>
      <c r="D13414" s="48">
        <v>2.35</v>
      </c>
      <c r="E13414" s="47">
        <v>2.35</v>
      </c>
    </row>
    <row r="13415" spans="1:5" ht="22.5" x14ac:dyDescent="0.25">
      <c r="A13415" s="36">
        <v>11963</v>
      </c>
      <c r="B13415" s="34" t="s">
        <v>10419</v>
      </c>
      <c r="C13415" s="23" t="s">
        <v>28</v>
      </c>
      <c r="D13415" s="48">
        <v>14.78</v>
      </c>
      <c r="E13415" s="47">
        <v>14.78</v>
      </c>
    </row>
    <row r="13416" spans="1:5" ht="22.5" x14ac:dyDescent="0.25">
      <c r="A13416" s="36">
        <v>11964</v>
      </c>
      <c r="B13416" s="34" t="s">
        <v>10420</v>
      </c>
      <c r="C13416" s="23" t="s">
        <v>28</v>
      </c>
      <c r="D13416" s="48">
        <v>3.73</v>
      </c>
      <c r="E13416" s="47">
        <v>3.73</v>
      </c>
    </row>
    <row r="13417" spans="1:5" ht="33.75" x14ac:dyDescent="0.25">
      <c r="A13417" s="36">
        <v>4346</v>
      </c>
      <c r="B13417" s="34" t="s">
        <v>10421</v>
      </c>
      <c r="C13417" s="23" t="s">
        <v>28</v>
      </c>
      <c r="D13417" s="48">
        <v>15.84</v>
      </c>
      <c r="E13417" s="47">
        <v>15.84</v>
      </c>
    </row>
    <row r="13418" spans="1:5" ht="33.75" x14ac:dyDescent="0.25">
      <c r="A13418" s="36">
        <v>11955</v>
      </c>
      <c r="B13418" s="34" t="s">
        <v>10422</v>
      </c>
      <c r="C13418" s="23" t="s">
        <v>28</v>
      </c>
      <c r="D13418" s="48">
        <v>6.93</v>
      </c>
      <c r="E13418" s="47">
        <v>6.93</v>
      </c>
    </row>
    <row r="13419" spans="1:5" ht="22.5" x14ac:dyDescent="0.25">
      <c r="A13419" s="36">
        <v>11960</v>
      </c>
      <c r="B13419" s="34" t="s">
        <v>10423</v>
      </c>
      <c r="C13419" s="23" t="s">
        <v>28</v>
      </c>
      <c r="D13419" s="48">
        <v>0.23</v>
      </c>
      <c r="E13419" s="47">
        <v>0.23</v>
      </c>
    </row>
    <row r="13420" spans="1:5" ht="22.5" x14ac:dyDescent="0.25">
      <c r="A13420" s="36">
        <v>4333</v>
      </c>
      <c r="B13420" s="34" t="s">
        <v>10424</v>
      </c>
      <c r="C13420" s="23" t="s">
        <v>28</v>
      </c>
      <c r="D13420" s="48">
        <v>0.41</v>
      </c>
      <c r="E13420" s="47">
        <v>0.41</v>
      </c>
    </row>
    <row r="13421" spans="1:5" ht="22.5" x14ac:dyDescent="0.25">
      <c r="A13421" s="36">
        <v>4358</v>
      </c>
      <c r="B13421" s="34" t="s">
        <v>10425</v>
      </c>
      <c r="C13421" s="23" t="s">
        <v>28</v>
      </c>
      <c r="D13421" s="48">
        <v>3.17</v>
      </c>
      <c r="E13421" s="47">
        <v>3.17</v>
      </c>
    </row>
    <row r="13422" spans="1:5" ht="22.5" x14ac:dyDescent="0.25">
      <c r="A13422" s="36">
        <v>39435</v>
      </c>
      <c r="B13422" s="34" t="s">
        <v>10426</v>
      </c>
      <c r="C13422" s="23" t="s">
        <v>28</v>
      </c>
      <c r="D13422" s="48">
        <v>0.16</v>
      </c>
      <c r="E13422" s="47">
        <v>0.16</v>
      </c>
    </row>
    <row r="13423" spans="1:5" ht="22.5" x14ac:dyDescent="0.25">
      <c r="A13423" s="36">
        <v>39436</v>
      </c>
      <c r="B13423" s="34" t="s">
        <v>10427</v>
      </c>
      <c r="C13423" s="23" t="s">
        <v>28</v>
      </c>
      <c r="D13423" s="48">
        <v>0.27</v>
      </c>
      <c r="E13423" s="47">
        <v>0.27</v>
      </c>
    </row>
    <row r="13424" spans="1:5" ht="22.5" x14ac:dyDescent="0.25">
      <c r="A13424" s="36">
        <v>39437</v>
      </c>
      <c r="B13424" s="34" t="s">
        <v>10428</v>
      </c>
      <c r="C13424" s="23" t="s">
        <v>28</v>
      </c>
      <c r="D13424" s="48">
        <v>0.36</v>
      </c>
      <c r="E13424" s="47">
        <v>0.36</v>
      </c>
    </row>
    <row r="13425" spans="1:5" ht="22.5" x14ac:dyDescent="0.25">
      <c r="A13425" s="36">
        <v>39439</v>
      </c>
      <c r="B13425" s="34" t="s">
        <v>10429</v>
      </c>
      <c r="C13425" s="23" t="s">
        <v>28</v>
      </c>
      <c r="D13425" s="48">
        <v>0.24</v>
      </c>
      <c r="E13425" s="47">
        <v>0.24</v>
      </c>
    </row>
    <row r="13426" spans="1:5" ht="22.5" x14ac:dyDescent="0.25">
      <c r="A13426" s="36">
        <v>39440</v>
      </c>
      <c r="B13426" s="34" t="s">
        <v>10430</v>
      </c>
      <c r="C13426" s="23" t="s">
        <v>28</v>
      </c>
      <c r="D13426" s="48">
        <v>0.31</v>
      </c>
      <c r="E13426" s="47">
        <v>0.31</v>
      </c>
    </row>
    <row r="13427" spans="1:5" ht="22.5" x14ac:dyDescent="0.25">
      <c r="A13427" s="36">
        <v>39441</v>
      </c>
      <c r="B13427" s="34" t="s">
        <v>10431</v>
      </c>
      <c r="C13427" s="23" t="s">
        <v>28</v>
      </c>
      <c r="D13427" s="48">
        <v>0.4</v>
      </c>
      <c r="E13427" s="47">
        <v>0.4</v>
      </c>
    </row>
    <row r="13428" spans="1:5" ht="22.5" x14ac:dyDescent="0.25">
      <c r="A13428" s="36">
        <v>39442</v>
      </c>
      <c r="B13428" s="34" t="s">
        <v>10432</v>
      </c>
      <c r="C13428" s="23" t="s">
        <v>28</v>
      </c>
      <c r="D13428" s="48">
        <v>0.28999999999999998</v>
      </c>
      <c r="E13428" s="47">
        <v>0.28999999999999998</v>
      </c>
    </row>
    <row r="13429" spans="1:5" ht="22.5" x14ac:dyDescent="0.25">
      <c r="A13429" s="36">
        <v>39443</v>
      </c>
      <c r="B13429" s="34" t="s">
        <v>10433</v>
      </c>
      <c r="C13429" s="23" t="s">
        <v>28</v>
      </c>
      <c r="D13429" s="48">
        <v>0.38</v>
      </c>
      <c r="E13429" s="47">
        <v>0.38</v>
      </c>
    </row>
    <row r="13430" spans="1:5" ht="22.5" x14ac:dyDescent="0.25">
      <c r="A13430" s="36">
        <v>4329</v>
      </c>
      <c r="B13430" s="34" t="s">
        <v>10434</v>
      </c>
      <c r="C13430" s="23" t="s">
        <v>28</v>
      </c>
      <c r="D13430" s="48">
        <v>3.38</v>
      </c>
      <c r="E13430" s="47">
        <v>3.38</v>
      </c>
    </row>
    <row r="13431" spans="1:5" ht="22.5" x14ac:dyDescent="0.25">
      <c r="A13431" s="36">
        <v>436</v>
      </c>
      <c r="B13431" s="34" t="s">
        <v>10435</v>
      </c>
      <c r="C13431" s="23" t="s">
        <v>28</v>
      </c>
      <c r="D13431" s="48"/>
      <c r="E13431" s="47"/>
    </row>
    <row r="13432" spans="1:5" ht="22.5" x14ac:dyDescent="0.25">
      <c r="A13432" s="36">
        <v>442</v>
      </c>
      <c r="B13432" s="34" t="s">
        <v>10436</v>
      </c>
      <c r="C13432" s="23" t="s">
        <v>28</v>
      </c>
      <c r="D13432" s="48"/>
      <c r="E13432" s="47"/>
    </row>
    <row r="13433" spans="1:5" ht="33.75" x14ac:dyDescent="0.25">
      <c r="A13433" s="36">
        <v>4383</v>
      </c>
      <c r="B13433" s="34" t="s">
        <v>10437</v>
      </c>
      <c r="C13433" s="23" t="s">
        <v>28</v>
      </c>
      <c r="D13433" s="48">
        <v>30.56</v>
      </c>
      <c r="E13433" s="47">
        <v>30.56</v>
      </c>
    </row>
    <row r="13434" spans="1:5" ht="33.75" x14ac:dyDescent="0.25">
      <c r="A13434" s="36">
        <v>4344</v>
      </c>
      <c r="B13434" s="34" t="s">
        <v>10438</v>
      </c>
      <c r="C13434" s="23" t="s">
        <v>28</v>
      </c>
      <c r="D13434" s="48">
        <v>32.03</v>
      </c>
      <c r="E13434" s="47">
        <v>32.03</v>
      </c>
    </row>
    <row r="13435" spans="1:5" ht="22.5" x14ac:dyDescent="0.25">
      <c r="A13435" s="36">
        <v>4335</v>
      </c>
      <c r="B13435" s="34" t="s">
        <v>10439</v>
      </c>
      <c r="C13435" s="23" t="s">
        <v>28</v>
      </c>
      <c r="D13435" s="48">
        <v>21.51</v>
      </c>
      <c r="E13435" s="47">
        <v>21.51</v>
      </c>
    </row>
    <row r="13436" spans="1:5" ht="22.5" x14ac:dyDescent="0.25">
      <c r="A13436" s="36">
        <v>4334</v>
      </c>
      <c r="B13436" s="34" t="s">
        <v>10440</v>
      </c>
      <c r="C13436" s="23" t="s">
        <v>28</v>
      </c>
      <c r="D13436" s="48">
        <v>29.5</v>
      </c>
      <c r="E13436" s="47">
        <v>29.5</v>
      </c>
    </row>
    <row r="13437" spans="1:5" ht="22.5" x14ac:dyDescent="0.25">
      <c r="A13437" s="36">
        <v>11953</v>
      </c>
      <c r="B13437" s="34" t="s">
        <v>10441</v>
      </c>
      <c r="C13437" s="23" t="s">
        <v>28</v>
      </c>
      <c r="D13437" s="48">
        <v>5.08</v>
      </c>
      <c r="E13437" s="47">
        <v>5.08</v>
      </c>
    </row>
    <row r="13438" spans="1:5" ht="22.5" x14ac:dyDescent="0.25">
      <c r="A13438" s="36">
        <v>4343</v>
      </c>
      <c r="B13438" s="34" t="s">
        <v>10442</v>
      </c>
      <c r="C13438" s="23" t="s">
        <v>28</v>
      </c>
      <c r="D13438" s="48">
        <v>7.25</v>
      </c>
      <c r="E13438" s="47">
        <v>7.25</v>
      </c>
    </row>
    <row r="13439" spans="1:5" ht="22.5" x14ac:dyDescent="0.25">
      <c r="A13439" s="36">
        <v>430</v>
      </c>
      <c r="B13439" s="34" t="s">
        <v>10443</v>
      </c>
      <c r="C13439" s="23" t="s">
        <v>28</v>
      </c>
      <c r="D13439" s="48"/>
      <c r="E13439" s="47"/>
    </row>
    <row r="13440" spans="1:5" ht="22.5" x14ac:dyDescent="0.25">
      <c r="A13440" s="36">
        <v>441</v>
      </c>
      <c r="B13440" s="34" t="s">
        <v>10444</v>
      </c>
      <c r="C13440" s="23" t="s">
        <v>28</v>
      </c>
      <c r="D13440" s="48"/>
      <c r="E13440" s="47"/>
    </row>
    <row r="13441" spans="1:5" ht="22.5" x14ac:dyDescent="0.25">
      <c r="A13441" s="36">
        <v>431</v>
      </c>
      <c r="B13441" s="34" t="s">
        <v>10445</v>
      </c>
      <c r="C13441" s="23" t="s">
        <v>28</v>
      </c>
      <c r="D13441" s="48"/>
      <c r="E13441" s="47"/>
    </row>
    <row r="13442" spans="1:5" ht="22.5" x14ac:dyDescent="0.25">
      <c r="A13442" s="36">
        <v>432</v>
      </c>
      <c r="B13442" s="34" t="s">
        <v>10446</v>
      </c>
      <c r="C13442" s="23" t="s">
        <v>28</v>
      </c>
      <c r="D13442" s="48"/>
      <c r="E13442" s="47"/>
    </row>
    <row r="13443" spans="1:5" ht="22.5" x14ac:dyDescent="0.25">
      <c r="A13443" s="36">
        <v>429</v>
      </c>
      <c r="B13443" s="34" t="s">
        <v>10447</v>
      </c>
      <c r="C13443" s="23" t="s">
        <v>28</v>
      </c>
      <c r="D13443" s="48"/>
      <c r="E13443" s="47"/>
    </row>
    <row r="13444" spans="1:5" ht="22.5" x14ac:dyDescent="0.25">
      <c r="A13444" s="36">
        <v>439</v>
      </c>
      <c r="B13444" s="34" t="s">
        <v>10448</v>
      </c>
      <c r="C13444" s="23" t="s">
        <v>28</v>
      </c>
      <c r="D13444" s="48"/>
      <c r="E13444" s="47"/>
    </row>
    <row r="13445" spans="1:5" ht="22.5" x14ac:dyDescent="0.25">
      <c r="A13445" s="36">
        <v>433</v>
      </c>
      <c r="B13445" s="34" t="s">
        <v>10449</v>
      </c>
      <c r="C13445" s="23" t="s">
        <v>28</v>
      </c>
      <c r="D13445" s="48"/>
      <c r="E13445" s="47"/>
    </row>
    <row r="13446" spans="1:5" ht="22.5" x14ac:dyDescent="0.25">
      <c r="A13446" s="36">
        <v>437</v>
      </c>
      <c r="B13446" s="34" t="s">
        <v>10450</v>
      </c>
      <c r="C13446" s="23" t="s">
        <v>28</v>
      </c>
      <c r="D13446" s="48"/>
      <c r="E13446" s="47"/>
    </row>
    <row r="13447" spans="1:5" ht="22.5" x14ac:dyDescent="0.25">
      <c r="A13447" s="36">
        <v>11790</v>
      </c>
      <c r="B13447" s="34" t="s">
        <v>10451</v>
      </c>
      <c r="C13447" s="23" t="s">
        <v>28</v>
      </c>
      <c r="D13447" s="48"/>
      <c r="E13447" s="47"/>
    </row>
    <row r="13448" spans="1:5" ht="33.75" x14ac:dyDescent="0.25">
      <c r="A13448" s="36">
        <v>428</v>
      </c>
      <c r="B13448" s="34" t="s">
        <v>10452</v>
      </c>
      <c r="C13448" s="23" t="s">
        <v>28</v>
      </c>
      <c r="D13448" s="48"/>
      <c r="E13448" s="47"/>
    </row>
    <row r="13449" spans="1:5" ht="33.75" x14ac:dyDescent="0.25">
      <c r="A13449" s="36">
        <v>4351</v>
      </c>
      <c r="B13449" s="34" t="s">
        <v>10453</v>
      </c>
      <c r="C13449" s="23" t="s">
        <v>28</v>
      </c>
      <c r="D13449" s="48">
        <v>26.04</v>
      </c>
      <c r="E13449" s="47">
        <v>26.04</v>
      </c>
    </row>
    <row r="13450" spans="1:5" ht="33.75" x14ac:dyDescent="0.25">
      <c r="A13450" s="36">
        <v>4384</v>
      </c>
      <c r="B13450" s="34" t="s">
        <v>10454</v>
      </c>
      <c r="C13450" s="23" t="s">
        <v>28</v>
      </c>
      <c r="D13450" s="48">
        <v>35.119999999999997</v>
      </c>
      <c r="E13450" s="47">
        <v>35.119999999999997</v>
      </c>
    </row>
    <row r="13451" spans="1:5" ht="22.5" x14ac:dyDescent="0.25">
      <c r="A13451" s="36">
        <v>11054</v>
      </c>
      <c r="B13451" s="34" t="s">
        <v>13123</v>
      </c>
      <c r="C13451" s="23" t="s">
        <v>28</v>
      </c>
      <c r="D13451" s="48">
        <v>0.03</v>
      </c>
      <c r="E13451" s="47">
        <v>0.03</v>
      </c>
    </row>
    <row r="13452" spans="1:5" ht="22.5" x14ac:dyDescent="0.25">
      <c r="A13452" s="36">
        <v>11055</v>
      </c>
      <c r="B13452" s="34" t="s">
        <v>13124</v>
      </c>
      <c r="C13452" s="23" t="s">
        <v>28</v>
      </c>
      <c r="D13452" s="48">
        <v>0.05</v>
      </c>
      <c r="E13452" s="47">
        <v>0.05</v>
      </c>
    </row>
    <row r="13453" spans="1:5" ht="22.5" x14ac:dyDescent="0.25">
      <c r="A13453" s="36">
        <v>11056</v>
      </c>
      <c r="B13453" s="34" t="s">
        <v>13125</v>
      </c>
      <c r="C13453" s="23" t="s">
        <v>28</v>
      </c>
      <c r="D13453" s="48">
        <v>0.06</v>
      </c>
      <c r="E13453" s="47">
        <v>0.06</v>
      </c>
    </row>
    <row r="13454" spans="1:5" ht="22.5" x14ac:dyDescent="0.25">
      <c r="A13454" s="36">
        <v>11057</v>
      </c>
      <c r="B13454" s="34" t="s">
        <v>13126</v>
      </c>
      <c r="C13454" s="23" t="s">
        <v>28</v>
      </c>
      <c r="D13454" s="48">
        <v>0.12</v>
      </c>
      <c r="E13454" s="47">
        <v>0.12</v>
      </c>
    </row>
    <row r="13455" spans="1:5" ht="22.5" x14ac:dyDescent="0.25">
      <c r="A13455" s="36">
        <v>11059</v>
      </c>
      <c r="B13455" s="34" t="s">
        <v>13127</v>
      </c>
      <c r="C13455" s="23" t="s">
        <v>28</v>
      </c>
      <c r="D13455" s="48">
        <v>0.23</v>
      </c>
      <c r="E13455" s="47">
        <v>0.23</v>
      </c>
    </row>
    <row r="13456" spans="1:5" ht="22.5" x14ac:dyDescent="0.25">
      <c r="A13456" s="36">
        <v>11058</v>
      </c>
      <c r="B13456" s="34" t="s">
        <v>13128</v>
      </c>
      <c r="C13456" s="23" t="s">
        <v>28</v>
      </c>
      <c r="D13456" s="48">
        <v>0.3</v>
      </c>
      <c r="E13456" s="47">
        <v>0.3</v>
      </c>
    </row>
    <row r="13457" spans="1:5" ht="22.5" x14ac:dyDescent="0.25">
      <c r="A13457" s="36">
        <v>4320</v>
      </c>
      <c r="B13457" s="34" t="s">
        <v>10455</v>
      </c>
      <c r="C13457" s="23" t="s">
        <v>28</v>
      </c>
      <c r="D13457" s="48">
        <v>2.39</v>
      </c>
      <c r="E13457" s="47">
        <v>2.39</v>
      </c>
    </row>
    <row r="13458" spans="1:5" ht="22.5" x14ac:dyDescent="0.25">
      <c r="A13458" s="36">
        <v>4318</v>
      </c>
      <c r="B13458" s="34" t="s">
        <v>10456</v>
      </c>
      <c r="C13458" s="23" t="s">
        <v>28</v>
      </c>
      <c r="D13458" s="48">
        <v>1.1599999999999999</v>
      </c>
      <c r="E13458" s="47">
        <v>1.1599999999999999</v>
      </c>
    </row>
    <row r="13459" spans="1:5" ht="22.5" x14ac:dyDescent="0.25">
      <c r="A13459" s="36">
        <v>4380</v>
      </c>
      <c r="B13459" s="34" t="s">
        <v>10457</v>
      </c>
      <c r="C13459" s="23" t="s">
        <v>28</v>
      </c>
      <c r="D13459" s="48">
        <v>1.01</v>
      </c>
      <c r="E13459" s="47">
        <v>1.01</v>
      </c>
    </row>
    <row r="13460" spans="1:5" ht="22.5" x14ac:dyDescent="0.25">
      <c r="A13460" s="36">
        <v>4299</v>
      </c>
      <c r="B13460" s="34" t="s">
        <v>10458</v>
      </c>
      <c r="C13460" s="23" t="s">
        <v>28</v>
      </c>
      <c r="D13460" s="48">
        <v>0.95</v>
      </c>
      <c r="E13460" s="47">
        <v>0.95</v>
      </c>
    </row>
    <row r="13461" spans="1:5" ht="22.5" x14ac:dyDescent="0.25">
      <c r="A13461" s="36">
        <v>4304</v>
      </c>
      <c r="B13461" s="34" t="s">
        <v>10459</v>
      </c>
      <c r="C13461" s="23" t="s">
        <v>28</v>
      </c>
      <c r="D13461" s="48">
        <v>1.29</v>
      </c>
      <c r="E13461" s="47">
        <v>1.29</v>
      </c>
    </row>
    <row r="13462" spans="1:5" ht="22.5" x14ac:dyDescent="0.25">
      <c r="A13462" s="36">
        <v>4305</v>
      </c>
      <c r="B13462" s="34" t="s">
        <v>10460</v>
      </c>
      <c r="C13462" s="23" t="s">
        <v>28</v>
      </c>
      <c r="D13462" s="48">
        <v>1.5</v>
      </c>
      <c r="E13462" s="47">
        <v>1.5</v>
      </c>
    </row>
    <row r="13463" spans="1:5" ht="22.5" x14ac:dyDescent="0.25">
      <c r="A13463" s="36">
        <v>4306</v>
      </c>
      <c r="B13463" s="34" t="s">
        <v>10461</v>
      </c>
      <c r="C13463" s="23" t="s">
        <v>28</v>
      </c>
      <c r="D13463" s="48">
        <v>1.74</v>
      </c>
      <c r="E13463" s="47">
        <v>1.74</v>
      </c>
    </row>
    <row r="13464" spans="1:5" ht="22.5" x14ac:dyDescent="0.25">
      <c r="A13464" s="36">
        <v>4308</v>
      </c>
      <c r="B13464" s="34" t="s">
        <v>10462</v>
      </c>
      <c r="C13464" s="23" t="s">
        <v>28</v>
      </c>
      <c r="D13464" s="48">
        <v>3.61</v>
      </c>
      <c r="E13464" s="47">
        <v>3.61</v>
      </c>
    </row>
    <row r="13465" spans="1:5" ht="22.5" x14ac:dyDescent="0.25">
      <c r="A13465" s="36">
        <v>4302</v>
      </c>
      <c r="B13465" s="34" t="s">
        <v>10463</v>
      </c>
      <c r="C13465" s="23" t="s">
        <v>28</v>
      </c>
      <c r="D13465" s="48">
        <v>2.71</v>
      </c>
      <c r="E13465" s="47">
        <v>2.71</v>
      </c>
    </row>
    <row r="13466" spans="1:5" ht="22.5" x14ac:dyDescent="0.25">
      <c r="A13466" s="36">
        <v>4300</v>
      </c>
      <c r="B13466" s="34" t="s">
        <v>10464</v>
      </c>
      <c r="C13466" s="23" t="s">
        <v>28</v>
      </c>
      <c r="D13466" s="48">
        <v>0.64</v>
      </c>
      <c r="E13466" s="47">
        <v>0.64</v>
      </c>
    </row>
    <row r="13467" spans="1:5" ht="22.5" x14ac:dyDescent="0.25">
      <c r="A13467" s="36">
        <v>4301</v>
      </c>
      <c r="B13467" s="34" t="s">
        <v>10465</v>
      </c>
      <c r="C13467" s="23" t="s">
        <v>28</v>
      </c>
      <c r="D13467" s="48">
        <v>0.79</v>
      </c>
      <c r="E13467" s="47">
        <v>0.79</v>
      </c>
    </row>
    <row r="13468" spans="1:5" x14ac:dyDescent="0.25">
      <c r="A13468" s="36">
        <v>40547</v>
      </c>
      <c r="B13468" s="34" t="s">
        <v>10466</v>
      </c>
      <c r="C13468" s="23" t="s">
        <v>9421</v>
      </c>
      <c r="D13468" s="48">
        <v>42.67</v>
      </c>
      <c r="E13468" s="47">
        <v>42.67</v>
      </c>
    </row>
    <row r="13469" spans="1:5" ht="22.5" x14ac:dyDescent="0.25">
      <c r="A13469" s="36">
        <v>11962</v>
      </c>
      <c r="B13469" s="34" t="s">
        <v>10467</v>
      </c>
      <c r="C13469" s="23" t="s">
        <v>28</v>
      </c>
      <c r="D13469" s="48">
        <v>0.35</v>
      </c>
      <c r="E13469" s="47">
        <v>0.35</v>
      </c>
    </row>
    <row r="13470" spans="1:5" ht="22.5" x14ac:dyDescent="0.25">
      <c r="A13470" s="36">
        <v>4332</v>
      </c>
      <c r="B13470" s="34" t="s">
        <v>10468</v>
      </c>
      <c r="C13470" s="23" t="s">
        <v>28</v>
      </c>
      <c r="D13470" s="48">
        <v>1.7</v>
      </c>
      <c r="E13470" s="47">
        <v>1.7</v>
      </c>
    </row>
    <row r="13471" spans="1:5" ht="22.5" x14ac:dyDescent="0.25">
      <c r="A13471" s="36">
        <v>4331</v>
      </c>
      <c r="B13471" s="34" t="s">
        <v>10469</v>
      </c>
      <c r="C13471" s="23" t="s">
        <v>28</v>
      </c>
      <c r="D13471" s="48">
        <v>6.4</v>
      </c>
      <c r="E13471" s="47">
        <v>6.4</v>
      </c>
    </row>
    <row r="13472" spans="1:5" ht="22.5" x14ac:dyDescent="0.25">
      <c r="A13472" s="36">
        <v>4336</v>
      </c>
      <c r="B13472" s="34" t="s">
        <v>10470</v>
      </c>
      <c r="C13472" s="23" t="s">
        <v>28</v>
      </c>
      <c r="D13472" s="48">
        <v>8.1999999999999993</v>
      </c>
      <c r="E13472" s="47">
        <v>8.1999999999999993</v>
      </c>
    </row>
    <row r="13473" spans="1:5" ht="22.5" x14ac:dyDescent="0.25">
      <c r="A13473" s="36">
        <v>11948</v>
      </c>
      <c r="B13473" s="34" t="s">
        <v>10471</v>
      </c>
      <c r="C13473" s="23" t="s">
        <v>28</v>
      </c>
      <c r="D13473" s="48">
        <v>1.05</v>
      </c>
      <c r="E13473" s="47">
        <v>1.05</v>
      </c>
    </row>
    <row r="13474" spans="1:5" ht="22.5" x14ac:dyDescent="0.25">
      <c r="A13474" s="36">
        <v>4382</v>
      </c>
      <c r="B13474" s="34" t="s">
        <v>10472</v>
      </c>
      <c r="C13474" s="23" t="s">
        <v>28</v>
      </c>
      <c r="D13474" s="48">
        <v>1.76</v>
      </c>
      <c r="E13474" s="47">
        <v>1.76</v>
      </c>
    </row>
    <row r="13475" spans="1:5" ht="22.5" x14ac:dyDescent="0.25">
      <c r="A13475" s="36">
        <v>4354</v>
      </c>
      <c r="B13475" s="34" t="s">
        <v>10473</v>
      </c>
      <c r="C13475" s="23" t="s">
        <v>28</v>
      </c>
      <c r="D13475" s="48">
        <v>73.47</v>
      </c>
      <c r="E13475" s="47">
        <v>73.47</v>
      </c>
    </row>
    <row r="13476" spans="1:5" ht="22.5" x14ac:dyDescent="0.25">
      <c r="A13476" s="36">
        <v>40839</v>
      </c>
      <c r="B13476" s="34" t="s">
        <v>10474</v>
      </c>
      <c r="C13476" s="23" t="s">
        <v>9421</v>
      </c>
      <c r="D13476" s="48">
        <v>176.8</v>
      </c>
      <c r="E13476" s="47">
        <v>176.8</v>
      </c>
    </row>
    <row r="13477" spans="1:5" ht="22.5" x14ac:dyDescent="0.25">
      <c r="A13477" s="36">
        <v>40552</v>
      </c>
      <c r="B13477" s="34" t="s">
        <v>10475</v>
      </c>
      <c r="C13477" s="23" t="s">
        <v>9421</v>
      </c>
      <c r="D13477" s="48">
        <v>73.16</v>
      </c>
      <c r="E13477" s="47">
        <v>73.16</v>
      </c>
    </row>
    <row r="13478" spans="1:5" ht="22.5" x14ac:dyDescent="0.25">
      <c r="A13478" s="36">
        <v>40549</v>
      </c>
      <c r="B13478" s="34" t="s">
        <v>10476</v>
      </c>
      <c r="C13478" s="23" t="s">
        <v>9421</v>
      </c>
      <c r="D13478" s="48">
        <v>289.58999999999997</v>
      </c>
      <c r="E13478" s="47">
        <v>289.58999999999997</v>
      </c>
    </row>
    <row r="13479" spans="1:5" ht="22.5" x14ac:dyDescent="0.25">
      <c r="A13479" s="36">
        <v>43965</v>
      </c>
      <c r="B13479" s="34" t="s">
        <v>15129</v>
      </c>
      <c r="C13479" s="23" t="s">
        <v>28</v>
      </c>
      <c r="D13479" s="48">
        <v>0.72</v>
      </c>
      <c r="E13479" s="47">
        <v>0.72</v>
      </c>
    </row>
    <row r="13480" spans="1:5" ht="22.5" x14ac:dyDescent="0.25">
      <c r="A13480" s="36">
        <v>4385</v>
      </c>
      <c r="B13480" s="34" t="s">
        <v>10477</v>
      </c>
      <c r="C13480" s="23" t="s">
        <v>10478</v>
      </c>
      <c r="D13480" s="48">
        <v>1010.85</v>
      </c>
      <c r="E13480" s="47">
        <v>1010.85</v>
      </c>
    </row>
    <row r="13481" spans="1:5" x14ac:dyDescent="0.25">
      <c r="A13481" s="36">
        <v>45236</v>
      </c>
      <c r="B13481" s="34" t="s">
        <v>13129</v>
      </c>
      <c r="C13481" s="23" t="s">
        <v>87</v>
      </c>
      <c r="D13481" s="48">
        <v>17.68</v>
      </c>
      <c r="E13481" s="47">
        <v>17.68</v>
      </c>
    </row>
    <row r="13482" spans="1:5" ht="33.75" x14ac:dyDescent="0.25">
      <c r="A13482" s="36">
        <v>20078</v>
      </c>
      <c r="B13482" s="34" t="s">
        <v>10479</v>
      </c>
      <c r="C13482" s="23" t="s">
        <v>28</v>
      </c>
      <c r="D13482" s="48">
        <v>27.15</v>
      </c>
      <c r="E13482" s="47">
        <v>27.15</v>
      </c>
    </row>
    <row r="13483" spans="1:5" ht="22.5" x14ac:dyDescent="0.25">
      <c r="A13483" s="36">
        <v>39897</v>
      </c>
      <c r="B13483" s="34" t="s">
        <v>10480</v>
      </c>
      <c r="C13483" s="23" t="s">
        <v>28</v>
      </c>
      <c r="D13483" s="48"/>
      <c r="E13483" s="47"/>
    </row>
    <row r="13484" spans="1:5" ht="22.5" x14ac:dyDescent="0.25">
      <c r="A13484" s="36">
        <v>118</v>
      </c>
      <c r="B13484" s="34" t="s">
        <v>10481</v>
      </c>
      <c r="C13484" s="23" t="s">
        <v>28</v>
      </c>
      <c r="D13484" s="48">
        <v>57.4</v>
      </c>
      <c r="E13484" s="47">
        <v>57.4</v>
      </c>
    </row>
    <row r="13485" spans="1:5" ht="33.75" x14ac:dyDescent="0.25">
      <c r="A13485" s="36">
        <v>4396</v>
      </c>
      <c r="B13485" s="34" t="s">
        <v>10482</v>
      </c>
      <c r="C13485" s="23" t="s">
        <v>19</v>
      </c>
      <c r="D13485" s="48">
        <v>287.08999999999997</v>
      </c>
      <c r="E13485" s="47">
        <v>287.08999999999997</v>
      </c>
    </row>
    <row r="13486" spans="1:5" ht="33.75" x14ac:dyDescent="0.25">
      <c r="A13486" s="36">
        <v>36881</v>
      </c>
      <c r="B13486" s="34" t="s">
        <v>10483</v>
      </c>
      <c r="C13486" s="23" t="s">
        <v>19</v>
      </c>
      <c r="D13486" s="48">
        <v>209.59</v>
      </c>
      <c r="E13486" s="47">
        <v>209.59</v>
      </c>
    </row>
    <row r="13487" spans="1:5" ht="33.75" x14ac:dyDescent="0.25">
      <c r="A13487" s="36">
        <v>4397</v>
      </c>
      <c r="B13487" s="34" t="s">
        <v>10484</v>
      </c>
      <c r="C13487" s="23" t="s">
        <v>19</v>
      </c>
      <c r="D13487" s="48">
        <v>291.87</v>
      </c>
      <c r="E13487" s="47">
        <v>291.87</v>
      </c>
    </row>
    <row r="13488" spans="1:5" ht="22.5" x14ac:dyDescent="0.25">
      <c r="A13488" s="36">
        <v>36882</v>
      </c>
      <c r="B13488" s="34" t="s">
        <v>10485</v>
      </c>
      <c r="C13488" s="23" t="s">
        <v>19</v>
      </c>
      <c r="D13488" s="48">
        <v>213.71</v>
      </c>
      <c r="E13488" s="47">
        <v>213.71</v>
      </c>
    </row>
    <row r="13489" spans="1:5" x14ac:dyDescent="0.25">
      <c r="A13489" s="36">
        <v>4751</v>
      </c>
      <c r="B13489" s="34" t="s">
        <v>10486</v>
      </c>
      <c r="C13489" s="23" t="s">
        <v>13</v>
      </c>
      <c r="D13489" s="48">
        <v>20.87</v>
      </c>
      <c r="E13489" s="47">
        <v>22.53</v>
      </c>
    </row>
    <row r="13490" spans="1:5" x14ac:dyDescent="0.25">
      <c r="A13490" s="36">
        <v>41066</v>
      </c>
      <c r="B13490" s="34" t="s">
        <v>10487</v>
      </c>
      <c r="C13490" s="23" t="s">
        <v>12</v>
      </c>
      <c r="D13490" s="48">
        <v>3652.11</v>
      </c>
      <c r="E13490" s="47">
        <v>3942.47</v>
      </c>
    </row>
    <row r="13491" spans="1:5" ht="22.5" x14ac:dyDescent="0.25">
      <c r="A13491" s="36">
        <v>39604</v>
      </c>
      <c r="B13491" s="34" t="s">
        <v>10488</v>
      </c>
      <c r="C13491" s="23" t="s">
        <v>28</v>
      </c>
      <c r="D13491" s="48">
        <v>11.96</v>
      </c>
      <c r="E13491" s="47">
        <v>11.96</v>
      </c>
    </row>
    <row r="13492" spans="1:5" ht="22.5" x14ac:dyDescent="0.25">
      <c r="A13492" s="36">
        <v>39605</v>
      </c>
      <c r="B13492" s="34" t="s">
        <v>10489</v>
      </c>
      <c r="C13492" s="23" t="s">
        <v>28</v>
      </c>
      <c r="D13492" s="48">
        <v>13</v>
      </c>
      <c r="E13492" s="47">
        <v>13</v>
      </c>
    </row>
    <row r="13493" spans="1:5" ht="22.5" x14ac:dyDescent="0.25">
      <c r="A13493" s="36">
        <v>39606</v>
      </c>
      <c r="B13493" s="34" t="s">
        <v>10490</v>
      </c>
      <c r="C13493" s="23" t="s">
        <v>28</v>
      </c>
      <c r="D13493" s="48">
        <v>22.76</v>
      </c>
      <c r="E13493" s="47">
        <v>22.76</v>
      </c>
    </row>
    <row r="13494" spans="1:5" ht="22.5" x14ac:dyDescent="0.25">
      <c r="A13494" s="36">
        <v>39607</v>
      </c>
      <c r="B13494" s="34" t="s">
        <v>10491</v>
      </c>
      <c r="C13494" s="23" t="s">
        <v>28</v>
      </c>
      <c r="D13494" s="48">
        <v>30.79</v>
      </c>
      <c r="E13494" s="47">
        <v>30.79</v>
      </c>
    </row>
    <row r="13495" spans="1:5" ht="22.5" x14ac:dyDescent="0.25">
      <c r="A13495" s="36">
        <v>39594</v>
      </c>
      <c r="B13495" s="34" t="s">
        <v>10492</v>
      </c>
      <c r="C13495" s="23" t="s">
        <v>28</v>
      </c>
      <c r="D13495" s="48">
        <v>557.73</v>
      </c>
      <c r="E13495" s="47">
        <v>557.73</v>
      </c>
    </row>
    <row r="13496" spans="1:5" ht="22.5" x14ac:dyDescent="0.25">
      <c r="A13496" s="36">
        <v>39596</v>
      </c>
      <c r="B13496" s="34" t="s">
        <v>10493</v>
      </c>
      <c r="C13496" s="23" t="s">
        <v>28</v>
      </c>
      <c r="D13496" s="48">
        <v>1493.65</v>
      </c>
      <c r="E13496" s="47">
        <v>1493.65</v>
      </c>
    </row>
    <row r="13497" spans="1:5" ht="22.5" x14ac:dyDescent="0.25">
      <c r="A13497" s="36">
        <v>39595</v>
      </c>
      <c r="B13497" s="34" t="s">
        <v>10494</v>
      </c>
      <c r="C13497" s="23" t="s">
        <v>28</v>
      </c>
      <c r="D13497" s="48">
        <v>3356.01</v>
      </c>
      <c r="E13497" s="47">
        <v>3356.01</v>
      </c>
    </row>
    <row r="13498" spans="1:5" ht="22.5" x14ac:dyDescent="0.25">
      <c r="A13498" s="36">
        <v>39597</v>
      </c>
      <c r="B13498" s="34" t="s">
        <v>10495</v>
      </c>
      <c r="C13498" s="23" t="s">
        <v>28</v>
      </c>
      <c r="D13498" s="48">
        <v>5264.36</v>
      </c>
      <c r="E13498" s="47">
        <v>5264.36</v>
      </c>
    </row>
    <row r="13499" spans="1:5" x14ac:dyDescent="0.25">
      <c r="A13499" s="36">
        <v>10731</v>
      </c>
      <c r="B13499" s="34" t="s">
        <v>10496</v>
      </c>
      <c r="C13499" s="23" t="s">
        <v>19</v>
      </c>
      <c r="D13499" s="48"/>
      <c r="E13499" s="47"/>
    </row>
    <row r="13500" spans="1:5" x14ac:dyDescent="0.25">
      <c r="A13500" s="36">
        <v>4704</v>
      </c>
      <c r="B13500" s="34" t="s">
        <v>10497</v>
      </c>
      <c r="C13500" s="23" t="s">
        <v>19</v>
      </c>
      <c r="D13500" s="48"/>
      <c r="E13500" s="47"/>
    </row>
    <row r="13501" spans="1:5" x14ac:dyDescent="0.25">
      <c r="A13501" s="36">
        <v>10730</v>
      </c>
      <c r="B13501" s="34" t="s">
        <v>10498</v>
      </c>
      <c r="C13501" s="23" t="s">
        <v>19</v>
      </c>
      <c r="D13501" s="48"/>
      <c r="E13501" s="47"/>
    </row>
    <row r="13502" spans="1:5" ht="22.5" x14ac:dyDescent="0.25">
      <c r="A13502" s="36">
        <v>4720</v>
      </c>
      <c r="B13502" s="34" t="s">
        <v>10499</v>
      </c>
      <c r="C13502" s="23" t="s">
        <v>29</v>
      </c>
      <c r="D13502" s="48">
        <v>125.09</v>
      </c>
      <c r="E13502" s="47">
        <v>125.09</v>
      </c>
    </row>
    <row r="13503" spans="1:5" ht="22.5" x14ac:dyDescent="0.25">
      <c r="A13503" s="36">
        <v>4721</v>
      </c>
      <c r="B13503" s="34" t="s">
        <v>10500</v>
      </c>
      <c r="C13503" s="23" t="s">
        <v>29</v>
      </c>
      <c r="D13503" s="48">
        <v>108.35</v>
      </c>
      <c r="E13503" s="47">
        <v>108.35</v>
      </c>
    </row>
    <row r="13504" spans="1:5" ht="22.5" x14ac:dyDescent="0.25">
      <c r="A13504" s="36">
        <v>4718</v>
      </c>
      <c r="B13504" s="34" t="s">
        <v>10501</v>
      </c>
      <c r="C13504" s="23" t="s">
        <v>29</v>
      </c>
      <c r="D13504" s="48">
        <v>108.92</v>
      </c>
      <c r="E13504" s="47">
        <v>108.92</v>
      </c>
    </row>
    <row r="13505" spans="1:5" ht="22.5" x14ac:dyDescent="0.25">
      <c r="A13505" s="36">
        <v>4722</v>
      </c>
      <c r="B13505" s="34" t="s">
        <v>10502</v>
      </c>
      <c r="C13505" s="23" t="s">
        <v>29</v>
      </c>
      <c r="D13505" s="48">
        <v>102.34</v>
      </c>
      <c r="E13505" s="47">
        <v>102.34</v>
      </c>
    </row>
    <row r="13506" spans="1:5" ht="22.5" x14ac:dyDescent="0.25">
      <c r="A13506" s="36">
        <v>4730</v>
      </c>
      <c r="B13506" s="34" t="s">
        <v>10503</v>
      </c>
      <c r="C13506" s="23" t="s">
        <v>29</v>
      </c>
      <c r="D13506" s="48">
        <v>101.84</v>
      </c>
      <c r="E13506" s="47">
        <v>101.84</v>
      </c>
    </row>
    <row r="13507" spans="1:5" ht="45" x14ac:dyDescent="0.25">
      <c r="A13507" s="36">
        <v>13186</v>
      </c>
      <c r="B13507" s="34" t="s">
        <v>10504</v>
      </c>
      <c r="C13507" s="23" t="s">
        <v>29</v>
      </c>
      <c r="D13507" s="48">
        <v>117.51</v>
      </c>
      <c r="E13507" s="47">
        <v>117.51</v>
      </c>
    </row>
    <row r="13508" spans="1:5" ht="33.75" x14ac:dyDescent="0.25">
      <c r="A13508" s="36">
        <v>10737</v>
      </c>
      <c r="B13508" s="34" t="s">
        <v>10505</v>
      </c>
      <c r="C13508" s="23" t="s">
        <v>19</v>
      </c>
      <c r="D13508" s="48"/>
      <c r="E13508" s="47"/>
    </row>
    <row r="13509" spans="1:5" ht="33.75" x14ac:dyDescent="0.25">
      <c r="A13509" s="36">
        <v>10734</v>
      </c>
      <c r="B13509" s="34" t="s">
        <v>10506</v>
      </c>
      <c r="C13509" s="23" t="s">
        <v>19</v>
      </c>
      <c r="D13509" s="48"/>
      <c r="E13509" s="47"/>
    </row>
    <row r="13510" spans="1:5" x14ac:dyDescent="0.25">
      <c r="A13510" s="36">
        <v>4708</v>
      </c>
      <c r="B13510" s="34" t="s">
        <v>10507</v>
      </c>
      <c r="C13510" s="23" t="s">
        <v>19</v>
      </c>
      <c r="D13510" s="48"/>
      <c r="E13510" s="47"/>
    </row>
    <row r="13511" spans="1:5" ht="33.75" x14ac:dyDescent="0.25">
      <c r="A13511" s="36">
        <v>4712</v>
      </c>
      <c r="B13511" s="34" t="s">
        <v>10508</v>
      </c>
      <c r="C13511" s="23" t="s">
        <v>19</v>
      </c>
      <c r="D13511" s="48"/>
      <c r="E13511" s="47"/>
    </row>
    <row r="13512" spans="1:5" ht="33.75" x14ac:dyDescent="0.25">
      <c r="A13512" s="36">
        <v>4710</v>
      </c>
      <c r="B13512" s="34" t="s">
        <v>10509</v>
      </c>
      <c r="C13512" s="23" t="s">
        <v>19</v>
      </c>
      <c r="D13512" s="48"/>
      <c r="E13512" s="47"/>
    </row>
    <row r="13513" spans="1:5" x14ac:dyDescent="0.25">
      <c r="A13513" s="36">
        <v>4750</v>
      </c>
      <c r="B13513" s="34" t="s">
        <v>10510</v>
      </c>
      <c r="C13513" s="23" t="s">
        <v>13</v>
      </c>
      <c r="D13513" s="48">
        <v>20.87</v>
      </c>
      <c r="E13513" s="47">
        <v>22.53</v>
      </c>
    </row>
    <row r="13514" spans="1:5" x14ac:dyDescent="0.25">
      <c r="A13514" s="36">
        <v>41065</v>
      </c>
      <c r="B13514" s="34" t="s">
        <v>10511</v>
      </c>
      <c r="C13514" s="23" t="s">
        <v>12</v>
      </c>
      <c r="D13514" s="48">
        <v>3652.11</v>
      </c>
      <c r="E13514" s="47">
        <v>3942.47</v>
      </c>
    </row>
    <row r="13515" spans="1:5" ht="22.5" x14ac:dyDescent="0.25">
      <c r="A13515" s="36">
        <v>34747</v>
      </c>
      <c r="B13515" s="34" t="s">
        <v>10512</v>
      </c>
      <c r="C13515" s="23" t="s">
        <v>25</v>
      </c>
      <c r="D13515" s="48">
        <v>132.25</v>
      </c>
      <c r="E13515" s="47">
        <v>132.25</v>
      </c>
    </row>
    <row r="13516" spans="1:5" ht="22.5" x14ac:dyDescent="0.25">
      <c r="A13516" s="36">
        <v>4826</v>
      </c>
      <c r="B13516" s="34" t="s">
        <v>10513</v>
      </c>
      <c r="C13516" s="23" t="s">
        <v>25</v>
      </c>
      <c r="D13516" s="48">
        <v>142.19999999999999</v>
      </c>
      <c r="E13516" s="47">
        <v>142.19999999999999</v>
      </c>
    </row>
    <row r="13517" spans="1:5" ht="22.5" x14ac:dyDescent="0.25">
      <c r="A13517" s="36">
        <v>41975</v>
      </c>
      <c r="B13517" s="34" t="s">
        <v>10514</v>
      </c>
      <c r="C13517" s="23" t="s">
        <v>19</v>
      </c>
      <c r="D13517" s="48"/>
      <c r="E13517" s="47"/>
    </row>
    <row r="13518" spans="1:5" ht="22.5" x14ac:dyDescent="0.25">
      <c r="A13518" s="36">
        <v>4825</v>
      </c>
      <c r="B13518" s="34" t="s">
        <v>10515</v>
      </c>
      <c r="C13518" s="23" t="s">
        <v>25</v>
      </c>
      <c r="D13518" s="48">
        <v>196.83</v>
      </c>
      <c r="E13518" s="47">
        <v>196.83</v>
      </c>
    </row>
    <row r="13519" spans="1:5" x14ac:dyDescent="0.25">
      <c r="A13519" s="36">
        <v>34744</v>
      </c>
      <c r="B13519" s="34" t="s">
        <v>10516</v>
      </c>
      <c r="C13519" s="23" t="s">
        <v>19</v>
      </c>
      <c r="D13519" s="48"/>
      <c r="E13519" s="47"/>
    </row>
    <row r="13520" spans="1:5" ht="33.75" x14ac:dyDescent="0.25">
      <c r="A13520" s="36">
        <v>39430</v>
      </c>
      <c r="B13520" s="34" t="s">
        <v>10517</v>
      </c>
      <c r="C13520" s="23" t="s">
        <v>28</v>
      </c>
      <c r="D13520" s="48">
        <v>2</v>
      </c>
      <c r="E13520" s="47">
        <v>2</v>
      </c>
    </row>
    <row r="13521" spans="1:5" ht="22.5" x14ac:dyDescent="0.25">
      <c r="A13521" s="36">
        <v>39573</v>
      </c>
      <c r="B13521" s="34" t="s">
        <v>10518</v>
      </c>
      <c r="C13521" s="23" t="s">
        <v>28</v>
      </c>
      <c r="D13521" s="48">
        <v>1.97</v>
      </c>
      <c r="E13521" s="47">
        <v>1.97</v>
      </c>
    </row>
    <row r="13522" spans="1:5" ht="22.5" x14ac:dyDescent="0.25">
      <c r="A13522" s="36">
        <v>38410</v>
      </c>
      <c r="B13522" s="34" t="s">
        <v>10519</v>
      </c>
      <c r="C13522" s="23" t="s">
        <v>28</v>
      </c>
      <c r="D13522" s="48">
        <v>15844.44</v>
      </c>
      <c r="E13522" s="47">
        <v>15844.44</v>
      </c>
    </row>
    <row r="13523" spans="1:5" x14ac:dyDescent="0.25">
      <c r="A13523" s="36">
        <v>43082</v>
      </c>
      <c r="B13523" s="34" t="s">
        <v>10520</v>
      </c>
      <c r="C13523" s="23" t="s">
        <v>87</v>
      </c>
      <c r="D13523" s="48"/>
      <c r="E13523" s="47"/>
    </row>
    <row r="13524" spans="1:5" ht="22.5" x14ac:dyDescent="0.25">
      <c r="A13524" s="36">
        <v>43083</v>
      </c>
      <c r="B13524" s="34" t="s">
        <v>10521</v>
      </c>
      <c r="C13524" s="23" t="s">
        <v>87</v>
      </c>
      <c r="D13524" s="48"/>
      <c r="E13524" s="47"/>
    </row>
    <row r="13525" spans="1:5" ht="22.5" x14ac:dyDescent="0.25">
      <c r="A13525" s="36">
        <v>40535</v>
      </c>
      <c r="B13525" s="34" t="s">
        <v>10522</v>
      </c>
      <c r="C13525" s="23" t="s">
        <v>87</v>
      </c>
      <c r="D13525" s="48"/>
      <c r="E13525" s="47"/>
    </row>
    <row r="13526" spans="1:5" ht="22.5" x14ac:dyDescent="0.25">
      <c r="A13526" s="36">
        <v>40598</v>
      </c>
      <c r="B13526" s="34" t="s">
        <v>10523</v>
      </c>
      <c r="C13526" s="23" t="s">
        <v>87</v>
      </c>
      <c r="D13526" s="48"/>
      <c r="E13526" s="47"/>
    </row>
    <row r="13527" spans="1:5" ht="22.5" x14ac:dyDescent="0.25">
      <c r="A13527" s="36">
        <v>43692</v>
      </c>
      <c r="B13527" s="34" t="s">
        <v>10524</v>
      </c>
      <c r="C13527" s="23" t="s">
        <v>87</v>
      </c>
      <c r="D13527" s="48"/>
      <c r="E13527" s="47"/>
    </row>
    <row r="13528" spans="1:5" ht="22.5" x14ac:dyDescent="0.25">
      <c r="A13528" s="36">
        <v>43665</v>
      </c>
      <c r="B13528" s="34" t="s">
        <v>10525</v>
      </c>
      <c r="C13528" s="23" t="s">
        <v>87</v>
      </c>
      <c r="D13528" s="48"/>
      <c r="E13528" s="47"/>
    </row>
    <row r="13529" spans="1:5" ht="22.5" x14ac:dyDescent="0.25">
      <c r="A13529" s="36">
        <v>10966</v>
      </c>
      <c r="B13529" s="34" t="s">
        <v>10526</v>
      </c>
      <c r="C13529" s="23" t="s">
        <v>87</v>
      </c>
      <c r="D13529" s="48"/>
      <c r="E13529" s="47"/>
    </row>
    <row r="13530" spans="1:5" ht="22.5" x14ac:dyDescent="0.25">
      <c r="A13530" s="36">
        <v>39427</v>
      </c>
      <c r="B13530" s="34" t="s">
        <v>10527</v>
      </c>
      <c r="C13530" s="23" t="s">
        <v>25</v>
      </c>
      <c r="D13530" s="48">
        <v>5.32</v>
      </c>
      <c r="E13530" s="47">
        <v>5.32</v>
      </c>
    </row>
    <row r="13531" spans="1:5" ht="22.5" x14ac:dyDescent="0.25">
      <c r="A13531" s="36">
        <v>39424</v>
      </c>
      <c r="B13531" s="34" t="s">
        <v>10528</v>
      </c>
      <c r="C13531" s="23" t="s">
        <v>25</v>
      </c>
      <c r="D13531" s="48">
        <v>3.16</v>
      </c>
      <c r="E13531" s="47">
        <v>3.16</v>
      </c>
    </row>
    <row r="13532" spans="1:5" ht="22.5" x14ac:dyDescent="0.25">
      <c r="A13532" s="36">
        <v>39425</v>
      </c>
      <c r="B13532" s="34" t="s">
        <v>10529</v>
      </c>
      <c r="C13532" s="23" t="s">
        <v>25</v>
      </c>
      <c r="D13532" s="48">
        <v>3.12</v>
      </c>
      <c r="E13532" s="47">
        <v>3.12</v>
      </c>
    </row>
    <row r="13533" spans="1:5" ht="22.5" x14ac:dyDescent="0.25">
      <c r="A13533" s="36">
        <v>40664</v>
      </c>
      <c r="B13533" s="34" t="s">
        <v>10530</v>
      </c>
      <c r="C13533" s="23" t="s">
        <v>87</v>
      </c>
      <c r="D13533" s="48"/>
      <c r="E13533" s="47"/>
    </row>
    <row r="13534" spans="1:5" x14ac:dyDescent="0.25">
      <c r="A13534" s="36">
        <v>34360</v>
      </c>
      <c r="B13534" s="34" t="s">
        <v>10531</v>
      </c>
      <c r="C13534" s="23" t="s">
        <v>87</v>
      </c>
      <c r="D13534" s="48"/>
      <c r="E13534" s="47"/>
    </row>
    <row r="13535" spans="1:5" ht="22.5" x14ac:dyDescent="0.25">
      <c r="A13535" s="36">
        <v>20259</v>
      </c>
      <c r="B13535" s="34" t="s">
        <v>10532</v>
      </c>
      <c r="C13535" s="23" t="s">
        <v>25</v>
      </c>
      <c r="D13535" s="48"/>
      <c r="E13535" s="47"/>
    </row>
    <row r="13536" spans="1:5" ht="33.75" x14ac:dyDescent="0.25">
      <c r="A13536" s="36">
        <v>14077</v>
      </c>
      <c r="B13536" s="34" t="s">
        <v>10533</v>
      </c>
      <c r="C13536" s="23" t="s">
        <v>25</v>
      </c>
      <c r="D13536" s="48"/>
      <c r="E13536" s="47"/>
    </row>
    <row r="13537" spans="1:5" ht="33.75" x14ac:dyDescent="0.25">
      <c r="A13537" s="36">
        <v>3678</v>
      </c>
      <c r="B13537" s="34" t="s">
        <v>10534</v>
      </c>
      <c r="C13537" s="23" t="s">
        <v>25</v>
      </c>
      <c r="D13537" s="48"/>
      <c r="E13537" s="47"/>
    </row>
    <row r="13538" spans="1:5" ht="33.75" x14ac:dyDescent="0.25">
      <c r="A13538" s="36">
        <v>11552</v>
      </c>
      <c r="B13538" s="34" t="s">
        <v>10535</v>
      </c>
      <c r="C13538" s="23" t="s">
        <v>25</v>
      </c>
      <c r="D13538" s="48">
        <v>8.23</v>
      </c>
      <c r="E13538" s="47">
        <v>8.23</v>
      </c>
    </row>
    <row r="13539" spans="1:5" ht="33.75" x14ac:dyDescent="0.25">
      <c r="A13539" s="36">
        <v>585</v>
      </c>
      <c r="B13539" s="34" t="s">
        <v>10536</v>
      </c>
      <c r="C13539" s="23" t="s">
        <v>87</v>
      </c>
      <c r="D13539" s="48"/>
      <c r="E13539" s="47"/>
    </row>
    <row r="13540" spans="1:5" ht="22.5" x14ac:dyDescent="0.25">
      <c r="A13540" s="36">
        <v>39418</v>
      </c>
      <c r="B13540" s="34" t="s">
        <v>10537</v>
      </c>
      <c r="C13540" s="23" t="s">
        <v>25</v>
      </c>
      <c r="D13540" s="48">
        <v>5.94</v>
      </c>
      <c r="E13540" s="47">
        <v>5.94</v>
      </c>
    </row>
    <row r="13541" spans="1:5" ht="22.5" x14ac:dyDescent="0.25">
      <c r="A13541" s="36">
        <v>39419</v>
      </c>
      <c r="B13541" s="34" t="s">
        <v>10538</v>
      </c>
      <c r="C13541" s="23" t="s">
        <v>25</v>
      </c>
      <c r="D13541" s="48">
        <v>7.24</v>
      </c>
      <c r="E13541" s="47">
        <v>7.24</v>
      </c>
    </row>
    <row r="13542" spans="1:5" ht="22.5" x14ac:dyDescent="0.25">
      <c r="A13542" s="36">
        <v>39420</v>
      </c>
      <c r="B13542" s="34" t="s">
        <v>10539</v>
      </c>
      <c r="C13542" s="23" t="s">
        <v>25</v>
      </c>
      <c r="D13542" s="48">
        <v>7.99</v>
      </c>
      <c r="E13542" s="47">
        <v>7.99</v>
      </c>
    </row>
    <row r="13543" spans="1:5" ht="33.75" x14ac:dyDescent="0.25">
      <c r="A13543" s="36">
        <v>39571</v>
      </c>
      <c r="B13543" s="34" t="s">
        <v>10540</v>
      </c>
      <c r="C13543" s="23" t="s">
        <v>25</v>
      </c>
      <c r="D13543" s="48">
        <v>4.83</v>
      </c>
      <c r="E13543" s="47">
        <v>4.83</v>
      </c>
    </row>
    <row r="13544" spans="1:5" ht="22.5" x14ac:dyDescent="0.25">
      <c r="A13544" s="36">
        <v>39421</v>
      </c>
      <c r="B13544" s="34" t="s">
        <v>10541</v>
      </c>
      <c r="C13544" s="23" t="s">
        <v>25</v>
      </c>
      <c r="D13544" s="48">
        <v>7.03</v>
      </c>
      <c r="E13544" s="47">
        <v>7.03</v>
      </c>
    </row>
    <row r="13545" spans="1:5" ht="22.5" x14ac:dyDescent="0.25">
      <c r="A13545" s="36">
        <v>39422</v>
      </c>
      <c r="B13545" s="34" t="s">
        <v>10542</v>
      </c>
      <c r="C13545" s="23" t="s">
        <v>25</v>
      </c>
      <c r="D13545" s="48">
        <v>8.2100000000000009</v>
      </c>
      <c r="E13545" s="47">
        <v>8.2100000000000009</v>
      </c>
    </row>
    <row r="13546" spans="1:5" ht="22.5" x14ac:dyDescent="0.25">
      <c r="A13546" s="36">
        <v>39423</v>
      </c>
      <c r="B13546" s="34" t="s">
        <v>10543</v>
      </c>
      <c r="C13546" s="23" t="s">
        <v>25</v>
      </c>
      <c r="D13546" s="48">
        <v>9.5299999999999994</v>
      </c>
      <c r="E13546" s="47">
        <v>9.5299999999999994</v>
      </c>
    </row>
    <row r="13547" spans="1:5" ht="33.75" x14ac:dyDescent="0.25">
      <c r="A13547" s="36">
        <v>39426</v>
      </c>
      <c r="B13547" s="34" t="s">
        <v>10544</v>
      </c>
      <c r="C13547" s="23" t="s">
        <v>25</v>
      </c>
      <c r="D13547" s="48">
        <v>21.43</v>
      </c>
      <c r="E13547" s="47">
        <v>21.43</v>
      </c>
    </row>
    <row r="13548" spans="1:5" ht="33.75" x14ac:dyDescent="0.25">
      <c r="A13548" s="36">
        <v>39429</v>
      </c>
      <c r="B13548" s="34" t="s">
        <v>10545</v>
      </c>
      <c r="C13548" s="23" t="s">
        <v>25</v>
      </c>
      <c r="D13548" s="48">
        <v>6.76</v>
      </c>
      <c r="E13548" s="47">
        <v>6.76</v>
      </c>
    </row>
    <row r="13549" spans="1:5" ht="33.75" x14ac:dyDescent="0.25">
      <c r="A13549" s="36">
        <v>39428</v>
      </c>
      <c r="B13549" s="34" t="s">
        <v>10546</v>
      </c>
      <c r="C13549" s="23" t="s">
        <v>25</v>
      </c>
      <c r="D13549" s="48">
        <v>5.16</v>
      </c>
      <c r="E13549" s="47">
        <v>5.16</v>
      </c>
    </row>
    <row r="13550" spans="1:5" ht="22.5" x14ac:dyDescent="0.25">
      <c r="A13550" s="36">
        <v>39572</v>
      </c>
      <c r="B13550" s="34" t="s">
        <v>10547</v>
      </c>
      <c r="C13550" s="23" t="s">
        <v>25</v>
      </c>
      <c r="D13550" s="48">
        <v>4.47</v>
      </c>
      <c r="E13550" s="47">
        <v>4.47</v>
      </c>
    </row>
    <row r="13551" spans="1:5" ht="22.5" x14ac:dyDescent="0.25">
      <c r="A13551" s="36">
        <v>39570</v>
      </c>
      <c r="B13551" s="34" t="s">
        <v>10548</v>
      </c>
      <c r="C13551" s="23" t="s">
        <v>25</v>
      </c>
      <c r="D13551" s="48">
        <v>4.74</v>
      </c>
      <c r="E13551" s="47">
        <v>4.74</v>
      </c>
    </row>
    <row r="13552" spans="1:5" ht="22.5" x14ac:dyDescent="0.25">
      <c r="A13552" s="36">
        <v>39569</v>
      </c>
      <c r="B13552" s="34" t="s">
        <v>10549</v>
      </c>
      <c r="C13552" s="23" t="s">
        <v>25</v>
      </c>
      <c r="D13552" s="48">
        <v>4.68</v>
      </c>
      <c r="E13552" s="47">
        <v>4.68</v>
      </c>
    </row>
    <row r="13553" spans="1:5" x14ac:dyDescent="0.25">
      <c r="A13553" s="36">
        <v>39328</v>
      </c>
      <c r="B13553" s="34" t="s">
        <v>10550</v>
      </c>
      <c r="C13553" s="23" t="s">
        <v>25</v>
      </c>
      <c r="D13553" s="48">
        <v>4.84</v>
      </c>
      <c r="E13553" s="47">
        <v>4.84</v>
      </c>
    </row>
    <row r="13554" spans="1:5" x14ac:dyDescent="0.25">
      <c r="A13554" s="36">
        <v>39029</v>
      </c>
      <c r="B13554" s="34" t="s">
        <v>10551</v>
      </c>
      <c r="C13554" s="23" t="s">
        <v>25</v>
      </c>
      <c r="D13554" s="48">
        <v>15.13</v>
      </c>
      <c r="E13554" s="47">
        <v>15.13</v>
      </c>
    </row>
    <row r="13555" spans="1:5" x14ac:dyDescent="0.25">
      <c r="A13555" s="36">
        <v>39028</v>
      </c>
      <c r="B13555" s="34" t="s">
        <v>10552</v>
      </c>
      <c r="C13555" s="23" t="s">
        <v>25</v>
      </c>
      <c r="D13555" s="48">
        <v>8.81</v>
      </c>
      <c r="E13555" s="47">
        <v>8.81</v>
      </c>
    </row>
    <row r="13556" spans="1:5" ht="45" x14ac:dyDescent="0.25">
      <c r="A13556" s="36">
        <v>38541</v>
      </c>
      <c r="B13556" s="34" t="s">
        <v>10553</v>
      </c>
      <c r="C13556" s="23" t="s">
        <v>28</v>
      </c>
      <c r="D13556" s="48"/>
      <c r="E13556" s="47"/>
    </row>
    <row r="13557" spans="1:5" ht="45" x14ac:dyDescent="0.25">
      <c r="A13557" s="36">
        <v>38542</v>
      </c>
      <c r="B13557" s="34" t="s">
        <v>10554</v>
      </c>
      <c r="C13557" s="23" t="s">
        <v>28</v>
      </c>
      <c r="D13557" s="48"/>
      <c r="E13557" s="47"/>
    </row>
    <row r="13558" spans="1:5" ht="22.5" x14ac:dyDescent="0.25">
      <c r="A13558" s="36">
        <v>45080</v>
      </c>
      <c r="B13558" s="34" t="s">
        <v>10555</v>
      </c>
      <c r="C13558" s="23" t="s">
        <v>28</v>
      </c>
      <c r="D13558" s="48"/>
      <c r="E13558" s="47"/>
    </row>
    <row r="13559" spans="1:5" ht="45" x14ac:dyDescent="0.25">
      <c r="A13559" s="36">
        <v>38543</v>
      </c>
      <c r="B13559" s="34" t="s">
        <v>10556</v>
      </c>
      <c r="C13559" s="23" t="s">
        <v>28</v>
      </c>
      <c r="D13559" s="48"/>
      <c r="E13559" s="47"/>
    </row>
    <row r="13560" spans="1:5" ht="33.75" x14ac:dyDescent="0.25">
      <c r="A13560" s="36">
        <v>44002</v>
      </c>
      <c r="B13560" s="34" t="s">
        <v>10557</v>
      </c>
      <c r="C13560" s="23" t="s">
        <v>28</v>
      </c>
      <c r="D13560" s="48"/>
      <c r="E13560" s="47"/>
    </row>
    <row r="13561" spans="1:5" ht="33.75" x14ac:dyDescent="0.25">
      <c r="A13561" s="36">
        <v>43886</v>
      </c>
      <c r="B13561" s="34" t="s">
        <v>10558</v>
      </c>
      <c r="C13561" s="23" t="s">
        <v>28</v>
      </c>
      <c r="D13561" s="48"/>
      <c r="E13561" s="47"/>
    </row>
    <row r="13562" spans="1:5" ht="33.75" x14ac:dyDescent="0.25">
      <c r="A13562" s="36">
        <v>40791</v>
      </c>
      <c r="B13562" s="34" t="s">
        <v>10559</v>
      </c>
      <c r="C13562" s="23" t="s">
        <v>28</v>
      </c>
      <c r="D13562" s="48"/>
      <c r="E13562" s="47"/>
    </row>
    <row r="13563" spans="1:5" ht="22.5" x14ac:dyDescent="0.25">
      <c r="A13563" s="36">
        <v>44003</v>
      </c>
      <c r="B13563" s="34" t="s">
        <v>10560</v>
      </c>
      <c r="C13563" s="23" t="s">
        <v>28</v>
      </c>
      <c r="D13563" s="48"/>
      <c r="E13563" s="47"/>
    </row>
    <row r="13564" spans="1:5" ht="33.75" x14ac:dyDescent="0.25">
      <c r="A13564" s="36">
        <v>44548</v>
      </c>
      <c r="B13564" s="34" t="s">
        <v>10561</v>
      </c>
      <c r="C13564" s="23" t="s">
        <v>28</v>
      </c>
      <c r="D13564" s="48"/>
      <c r="E13564" s="47"/>
    </row>
    <row r="13565" spans="1:5" ht="33.75" x14ac:dyDescent="0.25">
      <c r="A13565" s="36">
        <v>44550</v>
      </c>
      <c r="B13565" s="34" t="s">
        <v>10562</v>
      </c>
      <c r="C13565" s="23" t="s">
        <v>28</v>
      </c>
      <c r="D13565" s="48"/>
      <c r="E13565" s="47"/>
    </row>
    <row r="13566" spans="1:5" ht="33.75" x14ac:dyDescent="0.25">
      <c r="A13566" s="36">
        <v>44549</v>
      </c>
      <c r="B13566" s="34" t="s">
        <v>10563</v>
      </c>
      <c r="C13566" s="23" t="s">
        <v>28</v>
      </c>
      <c r="D13566" s="48"/>
      <c r="E13566" s="47"/>
    </row>
    <row r="13567" spans="1:5" ht="22.5" x14ac:dyDescent="0.25">
      <c r="A13567" s="36">
        <v>41982</v>
      </c>
      <c r="B13567" s="34" t="s">
        <v>10564</v>
      </c>
      <c r="C13567" s="23" t="s">
        <v>28</v>
      </c>
      <c r="D13567" s="48"/>
      <c r="E13567" s="47"/>
    </row>
    <row r="13568" spans="1:5" ht="22.5" x14ac:dyDescent="0.25">
      <c r="A13568" s="36">
        <v>39012</v>
      </c>
      <c r="B13568" s="34" t="s">
        <v>10565</v>
      </c>
      <c r="C13568" s="23" t="s">
        <v>28</v>
      </c>
      <c r="D13568" s="48"/>
      <c r="E13568" s="47"/>
    </row>
    <row r="13569" spans="1:5" ht="22.5" x14ac:dyDescent="0.25">
      <c r="A13569" s="36">
        <v>40435</v>
      </c>
      <c r="B13569" s="34" t="s">
        <v>10566</v>
      </c>
      <c r="C13569" s="23" t="s">
        <v>28</v>
      </c>
      <c r="D13569" s="48"/>
      <c r="E13569" s="47"/>
    </row>
    <row r="13570" spans="1:5" x14ac:dyDescent="0.25">
      <c r="A13570" s="36">
        <v>45265</v>
      </c>
      <c r="B13570" s="34" t="s">
        <v>13050</v>
      </c>
      <c r="C13570" s="23" t="s">
        <v>7871</v>
      </c>
      <c r="D13570" s="48">
        <v>34.909999999999997</v>
      </c>
      <c r="E13570" s="47">
        <v>34.909999999999997</v>
      </c>
    </row>
    <row r="13571" spans="1:5" ht="22.5" x14ac:dyDescent="0.25">
      <c r="A13571" s="36">
        <v>13617</v>
      </c>
      <c r="B13571" s="34" t="s">
        <v>10567</v>
      </c>
      <c r="C13571" s="23" t="s">
        <v>28</v>
      </c>
      <c r="D13571" s="48">
        <v>106459.43</v>
      </c>
      <c r="E13571" s="47">
        <v>106459.43</v>
      </c>
    </row>
    <row r="13572" spans="1:5" ht="33.75" x14ac:dyDescent="0.25">
      <c r="A13572" s="36">
        <v>35274</v>
      </c>
      <c r="B13572" s="34" t="s">
        <v>10568</v>
      </c>
      <c r="C13572" s="23" t="s">
        <v>25</v>
      </c>
      <c r="D13572" s="48">
        <v>55.38</v>
      </c>
      <c r="E13572" s="47">
        <v>55.38</v>
      </c>
    </row>
    <row r="13573" spans="1:5" ht="33.75" x14ac:dyDescent="0.25">
      <c r="A13573" s="36">
        <v>35275</v>
      </c>
      <c r="B13573" s="34" t="s">
        <v>10569</v>
      </c>
      <c r="C13573" s="23" t="s">
        <v>25</v>
      </c>
      <c r="D13573" s="48">
        <v>117.54</v>
      </c>
      <c r="E13573" s="47">
        <v>117.54</v>
      </c>
    </row>
    <row r="13574" spans="1:5" ht="33.75" x14ac:dyDescent="0.25">
      <c r="A13574" s="36">
        <v>35276</v>
      </c>
      <c r="B13574" s="34" t="s">
        <v>10570</v>
      </c>
      <c r="C13574" s="23" t="s">
        <v>25</v>
      </c>
      <c r="D13574" s="48">
        <v>204.52</v>
      </c>
      <c r="E13574" s="47">
        <v>204.52</v>
      </c>
    </row>
    <row r="13575" spans="1:5" ht="22.5" x14ac:dyDescent="0.25">
      <c r="A13575" s="36">
        <v>11091</v>
      </c>
      <c r="B13575" s="34" t="s">
        <v>10571</v>
      </c>
      <c r="C13575" s="23" t="s">
        <v>28</v>
      </c>
      <c r="D13575" s="48">
        <v>1.1599999999999999</v>
      </c>
      <c r="E13575" s="47">
        <v>1.1599999999999999</v>
      </c>
    </row>
    <row r="13576" spans="1:5" ht="22.5" x14ac:dyDescent="0.25">
      <c r="A13576" s="36">
        <v>37586</v>
      </c>
      <c r="B13576" s="34" t="s">
        <v>10572</v>
      </c>
      <c r="C13576" s="23" t="s">
        <v>9421</v>
      </c>
      <c r="D13576" s="48"/>
      <c r="E13576" s="47"/>
    </row>
    <row r="13577" spans="1:5" x14ac:dyDescent="0.25">
      <c r="A13577" s="36">
        <v>37395</v>
      </c>
      <c r="B13577" s="34" t="s">
        <v>10573</v>
      </c>
      <c r="C13577" s="23" t="s">
        <v>9421</v>
      </c>
      <c r="D13577" s="48"/>
      <c r="E13577" s="47"/>
    </row>
    <row r="13578" spans="1:5" ht="22.5" x14ac:dyDescent="0.25">
      <c r="A13578" s="36">
        <v>14147</v>
      </c>
      <c r="B13578" s="34" t="s">
        <v>13130</v>
      </c>
      <c r="C13578" s="23" t="s">
        <v>9421</v>
      </c>
      <c r="D13578" s="48"/>
      <c r="E13578" s="47"/>
    </row>
    <row r="13579" spans="1:5" x14ac:dyDescent="0.25">
      <c r="A13579" s="36">
        <v>37396</v>
      </c>
      <c r="B13579" s="34" t="s">
        <v>13131</v>
      </c>
      <c r="C13579" s="23" t="s">
        <v>9421</v>
      </c>
      <c r="D13579" s="48"/>
      <c r="E13579" s="47"/>
    </row>
    <row r="13580" spans="1:5" x14ac:dyDescent="0.25">
      <c r="A13580" s="36">
        <v>37397</v>
      </c>
      <c r="B13580" s="34" t="s">
        <v>13132</v>
      </c>
      <c r="C13580" s="23" t="s">
        <v>9421</v>
      </c>
      <c r="D13580" s="48"/>
      <c r="E13580" s="47"/>
    </row>
    <row r="13581" spans="1:5" ht="22.5" x14ac:dyDescent="0.25">
      <c r="A13581" s="36">
        <v>43606</v>
      </c>
      <c r="B13581" s="34" t="s">
        <v>10574</v>
      </c>
      <c r="C13581" s="23" t="s">
        <v>28</v>
      </c>
      <c r="D13581" s="48">
        <v>9.8699999999999992</v>
      </c>
      <c r="E13581" s="47">
        <v>9.8699999999999992</v>
      </c>
    </row>
    <row r="13582" spans="1:5" ht="22.5" x14ac:dyDescent="0.25">
      <c r="A13582" s="36">
        <v>444</v>
      </c>
      <c r="B13582" s="34" t="s">
        <v>10575</v>
      </c>
      <c r="C13582" s="23" t="s">
        <v>28</v>
      </c>
      <c r="D13582" s="48"/>
      <c r="E13582" s="47"/>
    </row>
    <row r="13583" spans="1:5" ht="22.5" x14ac:dyDescent="0.25">
      <c r="A13583" s="36">
        <v>445</v>
      </c>
      <c r="B13583" s="34" t="s">
        <v>10576</v>
      </c>
      <c r="C13583" s="23" t="s">
        <v>28</v>
      </c>
      <c r="D13583" s="48"/>
      <c r="E13583" s="47"/>
    </row>
    <row r="13584" spans="1:5" x14ac:dyDescent="0.25">
      <c r="A13584" s="36">
        <v>4783</v>
      </c>
      <c r="B13584" s="34" t="s">
        <v>10577</v>
      </c>
      <c r="C13584" s="23" t="s">
        <v>13</v>
      </c>
      <c r="D13584" s="48">
        <v>20.87</v>
      </c>
      <c r="E13584" s="47">
        <v>22.53</v>
      </c>
    </row>
    <row r="13585" spans="1:5" x14ac:dyDescent="0.25">
      <c r="A13585" s="36">
        <v>41079</v>
      </c>
      <c r="B13585" s="34" t="s">
        <v>10578</v>
      </c>
      <c r="C13585" s="23" t="s">
        <v>12</v>
      </c>
      <c r="D13585" s="48">
        <v>3652.11</v>
      </c>
      <c r="E13585" s="47">
        <v>3942.47</v>
      </c>
    </row>
    <row r="13586" spans="1:5" x14ac:dyDescent="0.25">
      <c r="A13586" s="36">
        <v>12874</v>
      </c>
      <c r="B13586" s="34" t="s">
        <v>10579</v>
      </c>
      <c r="C13586" s="23" t="s">
        <v>13</v>
      </c>
      <c r="D13586" s="48">
        <v>20.260000000000002</v>
      </c>
      <c r="E13586" s="47">
        <v>21.87</v>
      </c>
    </row>
    <row r="13587" spans="1:5" x14ac:dyDescent="0.25">
      <c r="A13587" s="36">
        <v>41082</v>
      </c>
      <c r="B13587" s="34" t="s">
        <v>10580</v>
      </c>
      <c r="C13587" s="23" t="s">
        <v>12</v>
      </c>
      <c r="D13587" s="48">
        <v>3546.43</v>
      </c>
      <c r="E13587" s="47">
        <v>3828.4</v>
      </c>
    </row>
    <row r="13588" spans="1:5" x14ac:dyDescent="0.25">
      <c r="A13588" s="36">
        <v>4785</v>
      </c>
      <c r="B13588" s="34" t="s">
        <v>10581</v>
      </c>
      <c r="C13588" s="23" t="s">
        <v>13</v>
      </c>
      <c r="D13588" s="48">
        <v>20.87</v>
      </c>
      <c r="E13588" s="47">
        <v>22.53</v>
      </c>
    </row>
    <row r="13589" spans="1:5" x14ac:dyDescent="0.25">
      <c r="A13589" s="36">
        <v>41081</v>
      </c>
      <c r="B13589" s="34" t="s">
        <v>10582</v>
      </c>
      <c r="C13589" s="23" t="s">
        <v>12</v>
      </c>
      <c r="D13589" s="48">
        <v>3652.11</v>
      </c>
      <c r="E13589" s="47">
        <v>3942.47</v>
      </c>
    </row>
    <row r="13590" spans="1:5" ht="22.5" x14ac:dyDescent="0.25">
      <c r="A13590" s="36">
        <v>4801</v>
      </c>
      <c r="B13590" s="34" t="s">
        <v>10583</v>
      </c>
      <c r="C13590" s="23" t="s">
        <v>19</v>
      </c>
      <c r="D13590" s="48">
        <v>108.91</v>
      </c>
      <c r="E13590" s="47">
        <v>108.91</v>
      </c>
    </row>
    <row r="13591" spans="1:5" ht="22.5" x14ac:dyDescent="0.25">
      <c r="A13591" s="36">
        <v>4794</v>
      </c>
      <c r="B13591" s="34" t="s">
        <v>10584</v>
      </c>
      <c r="C13591" s="23" t="s">
        <v>19</v>
      </c>
      <c r="D13591" s="48">
        <v>496.02</v>
      </c>
      <c r="E13591" s="47">
        <v>496.02</v>
      </c>
    </row>
    <row r="13592" spans="1:5" ht="22.5" x14ac:dyDescent="0.25">
      <c r="A13592" s="36">
        <v>4796</v>
      </c>
      <c r="B13592" s="34" t="s">
        <v>10585</v>
      </c>
      <c r="C13592" s="23" t="s">
        <v>19</v>
      </c>
      <c r="D13592" s="48">
        <v>301.27999999999997</v>
      </c>
      <c r="E13592" s="47">
        <v>301.27999999999997</v>
      </c>
    </row>
    <row r="13593" spans="1:5" ht="22.5" x14ac:dyDescent="0.25">
      <c r="A13593" s="36">
        <v>4800</v>
      </c>
      <c r="B13593" s="34" t="s">
        <v>10586</v>
      </c>
      <c r="C13593" s="23" t="s">
        <v>19</v>
      </c>
      <c r="D13593" s="48">
        <v>82.85</v>
      </c>
      <c r="E13593" s="47">
        <v>82.85</v>
      </c>
    </row>
    <row r="13594" spans="1:5" ht="22.5" x14ac:dyDescent="0.25">
      <c r="A13594" s="36">
        <v>4795</v>
      </c>
      <c r="B13594" s="34" t="s">
        <v>10587</v>
      </c>
      <c r="C13594" s="23" t="s">
        <v>19</v>
      </c>
      <c r="D13594" s="48">
        <v>482.85</v>
      </c>
      <c r="E13594" s="47">
        <v>482.85</v>
      </c>
    </row>
    <row r="13595" spans="1:5" ht="22.5" x14ac:dyDescent="0.25">
      <c r="A13595" s="36">
        <v>1292</v>
      </c>
      <c r="B13595" s="34" t="s">
        <v>10588</v>
      </c>
      <c r="C13595" s="23" t="s">
        <v>19</v>
      </c>
      <c r="D13595" s="48">
        <v>42.36</v>
      </c>
      <c r="E13595" s="47">
        <v>42.36</v>
      </c>
    </row>
    <row r="13596" spans="1:5" ht="22.5" x14ac:dyDescent="0.25">
      <c r="A13596" s="36">
        <v>1287</v>
      </c>
      <c r="B13596" s="34" t="s">
        <v>10589</v>
      </c>
      <c r="C13596" s="23" t="s">
        <v>19</v>
      </c>
      <c r="D13596" s="48">
        <v>33.909999999999997</v>
      </c>
      <c r="E13596" s="47">
        <v>33.909999999999997</v>
      </c>
    </row>
    <row r="13597" spans="1:5" ht="22.5" x14ac:dyDescent="0.25">
      <c r="A13597" s="36">
        <v>4786</v>
      </c>
      <c r="B13597" s="34" t="s">
        <v>10590</v>
      </c>
      <c r="C13597" s="23" t="s">
        <v>19</v>
      </c>
      <c r="D13597" s="48"/>
      <c r="E13597" s="47"/>
    </row>
    <row r="13598" spans="1:5" ht="33.75" x14ac:dyDescent="0.25">
      <c r="A13598" s="36">
        <v>10840</v>
      </c>
      <c r="B13598" s="34" t="s">
        <v>10591</v>
      </c>
      <c r="C13598" s="23" t="s">
        <v>19</v>
      </c>
      <c r="D13598" s="48">
        <v>525</v>
      </c>
      <c r="E13598" s="47">
        <v>525</v>
      </c>
    </row>
    <row r="13599" spans="1:5" ht="33.75" x14ac:dyDescent="0.25">
      <c r="A13599" s="36">
        <v>10841</v>
      </c>
      <c r="B13599" s="34" t="s">
        <v>10592</v>
      </c>
      <c r="C13599" s="23" t="s">
        <v>19</v>
      </c>
      <c r="D13599" s="48">
        <v>396.22</v>
      </c>
      <c r="E13599" s="47">
        <v>396.22</v>
      </c>
    </row>
    <row r="13600" spans="1:5" ht="33.75" x14ac:dyDescent="0.25">
      <c r="A13600" s="36">
        <v>44540</v>
      </c>
      <c r="B13600" s="34" t="s">
        <v>10593</v>
      </c>
      <c r="C13600" s="23" t="s">
        <v>19</v>
      </c>
      <c r="D13600" s="48">
        <v>506.28</v>
      </c>
      <c r="E13600" s="47">
        <v>506.28</v>
      </c>
    </row>
    <row r="13601" spans="1:5" ht="33.75" x14ac:dyDescent="0.25">
      <c r="A13601" s="36">
        <v>10842</v>
      </c>
      <c r="B13601" s="34" t="s">
        <v>10594</v>
      </c>
      <c r="C13601" s="23" t="s">
        <v>19</v>
      </c>
      <c r="D13601" s="48">
        <v>572.32000000000005</v>
      </c>
      <c r="E13601" s="47">
        <v>572.32000000000005</v>
      </c>
    </row>
    <row r="13602" spans="1:5" ht="22.5" x14ac:dyDescent="0.25">
      <c r="A13602" s="36">
        <v>45190</v>
      </c>
      <c r="B13602" s="34" t="s">
        <v>10595</v>
      </c>
      <c r="C13602" s="23" t="s">
        <v>19</v>
      </c>
      <c r="D13602" s="48">
        <v>69.95</v>
      </c>
      <c r="E13602" s="47">
        <v>69.95</v>
      </c>
    </row>
    <row r="13603" spans="1:5" ht="22.5" x14ac:dyDescent="0.25">
      <c r="A13603" s="36">
        <v>45191</v>
      </c>
      <c r="B13603" s="34" t="s">
        <v>10596</v>
      </c>
      <c r="C13603" s="23" t="s">
        <v>19</v>
      </c>
      <c r="D13603" s="48">
        <v>118.67</v>
      </c>
      <c r="E13603" s="47">
        <v>118.67</v>
      </c>
    </row>
    <row r="13604" spans="1:5" ht="22.5" x14ac:dyDescent="0.25">
      <c r="A13604" s="36">
        <v>38180</v>
      </c>
      <c r="B13604" s="34" t="s">
        <v>10597</v>
      </c>
      <c r="C13604" s="23" t="s">
        <v>19</v>
      </c>
      <c r="D13604" s="48">
        <v>242.57</v>
      </c>
      <c r="E13604" s="47">
        <v>242.57</v>
      </c>
    </row>
    <row r="13605" spans="1:5" ht="22.5" x14ac:dyDescent="0.25">
      <c r="A13605" s="36">
        <v>40648</v>
      </c>
      <c r="B13605" s="34" t="s">
        <v>10598</v>
      </c>
      <c r="C13605" s="23" t="s">
        <v>19</v>
      </c>
      <c r="D13605" s="48"/>
      <c r="E13605" s="47"/>
    </row>
    <row r="13606" spans="1:5" x14ac:dyDescent="0.25">
      <c r="A13606" s="36">
        <v>40649</v>
      </c>
      <c r="B13606" s="34" t="s">
        <v>10599</v>
      </c>
      <c r="C13606" s="23" t="s">
        <v>19</v>
      </c>
      <c r="D13606" s="48"/>
      <c r="E13606" s="47"/>
    </row>
    <row r="13607" spans="1:5" ht="22.5" x14ac:dyDescent="0.25">
      <c r="A13607" s="36">
        <v>40650</v>
      </c>
      <c r="B13607" s="34" t="s">
        <v>10600</v>
      </c>
      <c r="C13607" s="23" t="s">
        <v>19</v>
      </c>
      <c r="D13607" s="48"/>
      <c r="E13607" s="47"/>
    </row>
    <row r="13608" spans="1:5" ht="22.5" x14ac:dyDescent="0.25">
      <c r="A13608" s="36">
        <v>40651</v>
      </c>
      <c r="B13608" s="34" t="s">
        <v>10601</v>
      </c>
      <c r="C13608" s="23" t="s">
        <v>19</v>
      </c>
      <c r="D13608" s="48"/>
      <c r="E13608" s="47"/>
    </row>
    <row r="13609" spans="1:5" ht="22.5" x14ac:dyDescent="0.25">
      <c r="A13609" s="36">
        <v>40652</v>
      </c>
      <c r="B13609" s="34" t="s">
        <v>10602</v>
      </c>
      <c r="C13609" s="23" t="s">
        <v>19</v>
      </c>
      <c r="D13609" s="48"/>
      <c r="E13609" s="47"/>
    </row>
    <row r="13610" spans="1:5" ht="22.5" x14ac:dyDescent="0.25">
      <c r="A13610" s="36">
        <v>40647</v>
      </c>
      <c r="B13610" s="34" t="s">
        <v>10603</v>
      </c>
      <c r="C13610" s="23" t="s">
        <v>19</v>
      </c>
      <c r="D13610" s="48"/>
      <c r="E13610" s="47"/>
    </row>
    <row r="13611" spans="1:5" x14ac:dyDescent="0.25">
      <c r="A13611" s="36">
        <v>40653</v>
      </c>
      <c r="B13611" s="34" t="s">
        <v>10604</v>
      </c>
      <c r="C13611" s="23" t="s">
        <v>19</v>
      </c>
      <c r="D13611" s="48"/>
      <c r="E13611" s="47"/>
    </row>
    <row r="13612" spans="1:5" ht="33.75" x14ac:dyDescent="0.25">
      <c r="A13612" s="36">
        <v>38135</v>
      </c>
      <c r="B13612" s="34" t="s">
        <v>10605</v>
      </c>
      <c r="C13612" s="23" t="s">
        <v>19</v>
      </c>
      <c r="D13612" s="48">
        <v>80.48</v>
      </c>
      <c r="E13612" s="47">
        <v>80.48</v>
      </c>
    </row>
    <row r="13613" spans="1:5" ht="33.75" x14ac:dyDescent="0.25">
      <c r="A13613" s="36">
        <v>36178</v>
      </c>
      <c r="B13613" s="34" t="s">
        <v>10606</v>
      </c>
      <c r="C13613" s="23" t="s">
        <v>28</v>
      </c>
      <c r="D13613" s="48">
        <v>13.46</v>
      </c>
      <c r="E13613" s="47">
        <v>13.46</v>
      </c>
    </row>
    <row r="13614" spans="1:5" ht="22.5" x14ac:dyDescent="0.25">
      <c r="A13614" s="36">
        <v>38181</v>
      </c>
      <c r="B13614" s="34" t="s">
        <v>10607</v>
      </c>
      <c r="C13614" s="23" t="s">
        <v>19</v>
      </c>
      <c r="D13614" s="48">
        <v>331.14</v>
      </c>
      <c r="E13614" s="47">
        <v>331.14</v>
      </c>
    </row>
    <row r="13615" spans="1:5" ht="22.5" x14ac:dyDescent="0.25">
      <c r="A13615" s="36">
        <v>38182</v>
      </c>
      <c r="B13615" s="34" t="s">
        <v>10608</v>
      </c>
      <c r="C13615" s="23" t="s">
        <v>19</v>
      </c>
      <c r="D13615" s="48">
        <v>315.42</v>
      </c>
      <c r="E13615" s="47">
        <v>315.42</v>
      </c>
    </row>
    <row r="13616" spans="1:5" ht="22.5" x14ac:dyDescent="0.25">
      <c r="A13616" s="36">
        <v>38186</v>
      </c>
      <c r="B13616" s="34" t="s">
        <v>10609</v>
      </c>
      <c r="C13616" s="23" t="s">
        <v>19</v>
      </c>
      <c r="D13616" s="48">
        <v>819.9</v>
      </c>
      <c r="E13616" s="47">
        <v>819.9</v>
      </c>
    </row>
    <row r="13617" spans="1:5" ht="22.5" x14ac:dyDescent="0.25">
      <c r="A13617" s="36">
        <v>38185</v>
      </c>
      <c r="B13617" s="34" t="s">
        <v>10610</v>
      </c>
      <c r="C13617" s="23" t="s">
        <v>19</v>
      </c>
      <c r="D13617" s="48">
        <v>729.99</v>
      </c>
      <c r="E13617" s="47">
        <v>729.99</v>
      </c>
    </row>
    <row r="13618" spans="1:5" ht="22.5" x14ac:dyDescent="0.25">
      <c r="A13618" s="36">
        <v>40654</v>
      </c>
      <c r="B13618" s="34" t="s">
        <v>10611</v>
      </c>
      <c r="C13618" s="23" t="s">
        <v>19</v>
      </c>
      <c r="D13618" s="48"/>
      <c r="E13618" s="47"/>
    </row>
    <row r="13619" spans="1:5" ht="33.75" x14ac:dyDescent="0.25">
      <c r="A13619" s="36">
        <v>44541</v>
      </c>
      <c r="B13619" s="34" t="s">
        <v>10612</v>
      </c>
      <c r="C13619" s="23" t="s">
        <v>19</v>
      </c>
      <c r="D13619" s="48">
        <v>418.23</v>
      </c>
      <c r="E13619" s="47">
        <v>418.23</v>
      </c>
    </row>
    <row r="13620" spans="1:5" ht="22.5" x14ac:dyDescent="0.25">
      <c r="A13620" s="36">
        <v>4822</v>
      </c>
      <c r="B13620" s="34" t="s">
        <v>10613</v>
      </c>
      <c r="C13620" s="23" t="s">
        <v>19</v>
      </c>
      <c r="D13620" s="48">
        <v>544.82000000000005</v>
      </c>
      <c r="E13620" s="47">
        <v>544.82000000000005</v>
      </c>
    </row>
    <row r="13621" spans="1:5" ht="22.5" x14ac:dyDescent="0.25">
      <c r="A13621" s="36">
        <v>4818</v>
      </c>
      <c r="B13621" s="34" t="s">
        <v>10614</v>
      </c>
      <c r="C13621" s="23" t="s">
        <v>19</v>
      </c>
      <c r="D13621" s="48">
        <v>560</v>
      </c>
      <c r="E13621" s="47">
        <v>560</v>
      </c>
    </row>
    <row r="13622" spans="1:5" ht="33.75" x14ac:dyDescent="0.25">
      <c r="A13622" s="36">
        <v>39567</v>
      </c>
      <c r="B13622" s="34" t="s">
        <v>10615</v>
      </c>
      <c r="C13622" s="23" t="s">
        <v>19</v>
      </c>
      <c r="D13622" s="48">
        <v>40.56</v>
      </c>
      <c r="E13622" s="47">
        <v>40.56</v>
      </c>
    </row>
    <row r="13623" spans="1:5" ht="33.75" x14ac:dyDescent="0.25">
      <c r="A13623" s="36">
        <v>39566</v>
      </c>
      <c r="B13623" s="34" t="s">
        <v>10616</v>
      </c>
      <c r="C13623" s="23" t="s">
        <v>19</v>
      </c>
      <c r="D13623" s="48">
        <v>42.93</v>
      </c>
      <c r="E13623" s="47">
        <v>42.93</v>
      </c>
    </row>
    <row r="13624" spans="1:5" ht="22.5" x14ac:dyDescent="0.25">
      <c r="A13624" s="36">
        <v>39416</v>
      </c>
      <c r="B13624" s="34" t="s">
        <v>10617</v>
      </c>
      <c r="C13624" s="23" t="s">
        <v>19</v>
      </c>
      <c r="D13624" s="48">
        <v>26.17</v>
      </c>
      <c r="E13624" s="47">
        <v>26.17</v>
      </c>
    </row>
    <row r="13625" spans="1:5" ht="22.5" x14ac:dyDescent="0.25">
      <c r="A13625" s="36">
        <v>39417</v>
      </c>
      <c r="B13625" s="34" t="s">
        <v>10618</v>
      </c>
      <c r="C13625" s="23" t="s">
        <v>19</v>
      </c>
      <c r="D13625" s="48">
        <v>25.52</v>
      </c>
      <c r="E13625" s="47">
        <v>25.52</v>
      </c>
    </row>
    <row r="13626" spans="1:5" ht="22.5" x14ac:dyDescent="0.25">
      <c r="A13626" s="36">
        <v>43742</v>
      </c>
      <c r="B13626" s="34" t="s">
        <v>10619</v>
      </c>
      <c r="C13626" s="23" t="s">
        <v>19</v>
      </c>
      <c r="D13626" s="48">
        <v>27.53</v>
      </c>
      <c r="E13626" s="47">
        <v>27.53</v>
      </c>
    </row>
    <row r="13627" spans="1:5" ht="22.5" x14ac:dyDescent="0.25">
      <c r="A13627" s="36">
        <v>39414</v>
      </c>
      <c r="B13627" s="34" t="s">
        <v>10620</v>
      </c>
      <c r="C13627" s="23" t="s">
        <v>19</v>
      </c>
      <c r="D13627" s="48">
        <v>24.78</v>
      </c>
      <c r="E13627" s="47">
        <v>24.78</v>
      </c>
    </row>
    <row r="13628" spans="1:5" ht="22.5" x14ac:dyDescent="0.25">
      <c r="A13628" s="36">
        <v>39415</v>
      </c>
      <c r="B13628" s="34" t="s">
        <v>10621</v>
      </c>
      <c r="C13628" s="23" t="s">
        <v>19</v>
      </c>
      <c r="D13628" s="48">
        <v>21.36</v>
      </c>
      <c r="E13628" s="47">
        <v>21.36</v>
      </c>
    </row>
    <row r="13629" spans="1:5" ht="22.5" x14ac:dyDescent="0.25">
      <c r="A13629" s="36">
        <v>43740</v>
      </c>
      <c r="B13629" s="34" t="s">
        <v>10622</v>
      </c>
      <c r="C13629" s="23" t="s">
        <v>19</v>
      </c>
      <c r="D13629" s="48">
        <v>26.08</v>
      </c>
      <c r="E13629" s="47">
        <v>26.08</v>
      </c>
    </row>
    <row r="13630" spans="1:5" ht="22.5" x14ac:dyDescent="0.25">
      <c r="A13630" s="36">
        <v>39412</v>
      </c>
      <c r="B13630" s="34" t="s">
        <v>10623</v>
      </c>
      <c r="C13630" s="23" t="s">
        <v>19</v>
      </c>
      <c r="D13630" s="48">
        <v>17.89</v>
      </c>
      <c r="E13630" s="47">
        <v>17.89</v>
      </c>
    </row>
    <row r="13631" spans="1:5" ht="22.5" x14ac:dyDescent="0.25">
      <c r="A13631" s="36">
        <v>39413</v>
      </c>
      <c r="B13631" s="34" t="s">
        <v>10624</v>
      </c>
      <c r="C13631" s="23" t="s">
        <v>19</v>
      </c>
      <c r="D13631" s="48">
        <v>19.34</v>
      </c>
      <c r="E13631" s="47">
        <v>19.34</v>
      </c>
    </row>
    <row r="13632" spans="1:5" ht="22.5" x14ac:dyDescent="0.25">
      <c r="A13632" s="36">
        <v>43741</v>
      </c>
      <c r="B13632" s="34" t="s">
        <v>10625</v>
      </c>
      <c r="C13632" s="23" t="s">
        <v>19</v>
      </c>
      <c r="D13632" s="48">
        <v>20.62</v>
      </c>
      <c r="E13632" s="47">
        <v>20.62</v>
      </c>
    </row>
    <row r="13633" spans="1:5" ht="22.5" x14ac:dyDescent="0.25">
      <c r="A13633" s="36">
        <v>11062</v>
      </c>
      <c r="B13633" s="34" t="s">
        <v>10626</v>
      </c>
      <c r="C13633" s="23" t="s">
        <v>19</v>
      </c>
      <c r="D13633" s="48">
        <v>62.12</v>
      </c>
      <c r="E13633" s="47">
        <v>62.12</v>
      </c>
    </row>
    <row r="13634" spans="1:5" x14ac:dyDescent="0.25">
      <c r="A13634" s="36">
        <v>11063</v>
      </c>
      <c r="B13634" s="34" t="s">
        <v>10627</v>
      </c>
      <c r="C13634" s="23" t="s">
        <v>19</v>
      </c>
      <c r="D13634" s="48">
        <v>38.020000000000003</v>
      </c>
      <c r="E13634" s="47">
        <v>38.020000000000003</v>
      </c>
    </row>
    <row r="13635" spans="1:5" ht="22.5" x14ac:dyDescent="0.25">
      <c r="A13635" s="36">
        <v>13521</v>
      </c>
      <c r="B13635" s="34" t="s">
        <v>10628</v>
      </c>
      <c r="C13635" s="23" t="s">
        <v>28</v>
      </c>
      <c r="D13635" s="48"/>
      <c r="E13635" s="47"/>
    </row>
    <row r="13636" spans="1:5" ht="33.75" x14ac:dyDescent="0.25">
      <c r="A13636" s="36">
        <v>10851</v>
      </c>
      <c r="B13636" s="34" t="s">
        <v>10629</v>
      </c>
      <c r="C13636" s="23" t="s">
        <v>28</v>
      </c>
      <c r="D13636" s="48"/>
      <c r="E13636" s="47"/>
    </row>
    <row r="13637" spans="1:5" ht="22.5" x14ac:dyDescent="0.25">
      <c r="A13637" s="36">
        <v>39515</v>
      </c>
      <c r="B13637" s="34" t="s">
        <v>10630</v>
      </c>
      <c r="C13637" s="23" t="s">
        <v>28</v>
      </c>
      <c r="D13637" s="48">
        <v>42.57</v>
      </c>
      <c r="E13637" s="47">
        <v>42.57</v>
      </c>
    </row>
    <row r="13638" spans="1:5" ht="33.75" x14ac:dyDescent="0.25">
      <c r="A13638" s="36">
        <v>39516</v>
      </c>
      <c r="B13638" s="34" t="s">
        <v>10631</v>
      </c>
      <c r="C13638" s="23" t="s">
        <v>28</v>
      </c>
      <c r="D13638" s="48">
        <v>35.89</v>
      </c>
      <c r="E13638" s="47">
        <v>35.89</v>
      </c>
    </row>
    <row r="13639" spans="1:5" ht="22.5" x14ac:dyDescent="0.25">
      <c r="A13639" s="36">
        <v>39514</v>
      </c>
      <c r="B13639" s="34" t="s">
        <v>10632</v>
      </c>
      <c r="C13639" s="23" t="s">
        <v>28</v>
      </c>
      <c r="D13639" s="48">
        <v>22.33</v>
      </c>
      <c r="E13639" s="47">
        <v>22.33</v>
      </c>
    </row>
    <row r="13640" spans="1:5" ht="22.5" x14ac:dyDescent="0.25">
      <c r="A13640" s="36">
        <v>4812</v>
      </c>
      <c r="B13640" s="34" t="s">
        <v>10633</v>
      </c>
      <c r="C13640" s="23" t="s">
        <v>19</v>
      </c>
      <c r="D13640" s="48">
        <v>10.73</v>
      </c>
      <c r="E13640" s="47">
        <v>10.73</v>
      </c>
    </row>
    <row r="13641" spans="1:5" x14ac:dyDescent="0.25">
      <c r="A13641" s="36">
        <v>10849</v>
      </c>
      <c r="B13641" s="34" t="s">
        <v>10634</v>
      </c>
      <c r="C13641" s="23" t="s">
        <v>28</v>
      </c>
      <c r="D13641" s="48"/>
      <c r="E13641" s="47"/>
    </row>
    <row r="13642" spans="1:5" x14ac:dyDescent="0.25">
      <c r="A13642" s="36">
        <v>10848</v>
      </c>
      <c r="B13642" s="34" t="s">
        <v>10635</v>
      </c>
      <c r="C13642" s="23" t="s">
        <v>28</v>
      </c>
      <c r="D13642" s="48"/>
      <c r="E13642" s="47"/>
    </row>
    <row r="13643" spans="1:5" ht="22.5" x14ac:dyDescent="0.25">
      <c r="A13643" s="36">
        <v>4813</v>
      </c>
      <c r="B13643" s="34" t="s">
        <v>10636</v>
      </c>
      <c r="C13643" s="23" t="s">
        <v>19</v>
      </c>
      <c r="D13643" s="48"/>
      <c r="E13643" s="47"/>
    </row>
    <row r="13644" spans="1:5" ht="33.75" x14ac:dyDescent="0.25">
      <c r="A13644" s="36">
        <v>37560</v>
      </c>
      <c r="B13644" s="34" t="s">
        <v>10637</v>
      </c>
      <c r="C13644" s="23" t="s">
        <v>28</v>
      </c>
      <c r="D13644" s="48">
        <v>59.06</v>
      </c>
      <c r="E13644" s="47">
        <v>59.06</v>
      </c>
    </row>
    <row r="13645" spans="1:5" ht="45" x14ac:dyDescent="0.25">
      <c r="A13645" s="36">
        <v>37557</v>
      </c>
      <c r="B13645" s="34" t="s">
        <v>10638</v>
      </c>
      <c r="C13645" s="23" t="s">
        <v>28</v>
      </c>
      <c r="D13645" s="48">
        <v>17.93</v>
      </c>
      <c r="E13645" s="47">
        <v>17.93</v>
      </c>
    </row>
    <row r="13646" spans="1:5" ht="45" x14ac:dyDescent="0.25">
      <c r="A13646" s="36">
        <v>37556</v>
      </c>
      <c r="B13646" s="34" t="s">
        <v>10639</v>
      </c>
      <c r="C13646" s="23" t="s">
        <v>28</v>
      </c>
      <c r="D13646" s="48">
        <v>34.700000000000003</v>
      </c>
      <c r="E13646" s="47">
        <v>34.700000000000003</v>
      </c>
    </row>
    <row r="13647" spans="1:5" ht="45" x14ac:dyDescent="0.25">
      <c r="A13647" s="36">
        <v>37559</v>
      </c>
      <c r="B13647" s="34" t="s">
        <v>10640</v>
      </c>
      <c r="C13647" s="23" t="s">
        <v>28</v>
      </c>
      <c r="D13647" s="48">
        <v>42.56</v>
      </c>
      <c r="E13647" s="47">
        <v>42.56</v>
      </c>
    </row>
    <row r="13648" spans="1:5" ht="45" x14ac:dyDescent="0.25">
      <c r="A13648" s="36">
        <v>37539</v>
      </c>
      <c r="B13648" s="34" t="s">
        <v>10641</v>
      </c>
      <c r="C13648" s="23" t="s">
        <v>28</v>
      </c>
      <c r="D13648" s="48">
        <v>30</v>
      </c>
      <c r="E13648" s="47">
        <v>30</v>
      </c>
    </row>
    <row r="13649" spans="1:5" ht="45" x14ac:dyDescent="0.25">
      <c r="A13649" s="36">
        <v>37558</v>
      </c>
      <c r="B13649" s="34" t="s">
        <v>10642</v>
      </c>
      <c r="C13649" s="23" t="s">
        <v>28</v>
      </c>
      <c r="D13649" s="48">
        <v>55.93</v>
      </c>
      <c r="E13649" s="47">
        <v>55.93</v>
      </c>
    </row>
    <row r="13650" spans="1:5" ht="22.5" x14ac:dyDescent="0.25">
      <c r="A13650" s="36">
        <v>34723</v>
      </c>
      <c r="B13650" s="34" t="s">
        <v>10643</v>
      </c>
      <c r="C13650" s="23" t="s">
        <v>19</v>
      </c>
      <c r="D13650" s="48"/>
      <c r="E13650" s="47"/>
    </row>
    <row r="13651" spans="1:5" ht="22.5" x14ac:dyDescent="0.25">
      <c r="A13651" s="36">
        <v>34721</v>
      </c>
      <c r="B13651" s="34" t="s">
        <v>10644</v>
      </c>
      <c r="C13651" s="23" t="s">
        <v>19</v>
      </c>
      <c r="D13651" s="48"/>
      <c r="E13651" s="47"/>
    </row>
    <row r="13652" spans="1:5" ht="22.5" x14ac:dyDescent="0.25">
      <c r="A13652" s="36">
        <v>4309</v>
      </c>
      <c r="B13652" s="34" t="s">
        <v>10645</v>
      </c>
      <c r="C13652" s="23" t="s">
        <v>28</v>
      </c>
      <c r="D13652" s="48">
        <v>5.2</v>
      </c>
      <c r="E13652" s="47">
        <v>5.2</v>
      </c>
    </row>
    <row r="13653" spans="1:5" ht="22.5" x14ac:dyDescent="0.25">
      <c r="A13653" s="36">
        <v>4307</v>
      </c>
      <c r="B13653" s="34" t="s">
        <v>10646</v>
      </c>
      <c r="C13653" s="23" t="s">
        <v>28</v>
      </c>
      <c r="D13653" s="48">
        <v>8.89</v>
      </c>
      <c r="E13653" s="47">
        <v>8.89</v>
      </c>
    </row>
    <row r="13654" spans="1:5" ht="22.5" x14ac:dyDescent="0.25">
      <c r="A13654" s="36">
        <v>10850</v>
      </c>
      <c r="B13654" s="34" t="s">
        <v>10647</v>
      </c>
      <c r="C13654" s="23" t="s">
        <v>28</v>
      </c>
      <c r="D13654" s="48"/>
      <c r="E13654" s="47"/>
    </row>
    <row r="13655" spans="1:5" ht="56.25" x14ac:dyDescent="0.25">
      <c r="A13655" s="36">
        <v>42438</v>
      </c>
      <c r="B13655" s="34" t="s">
        <v>10648</v>
      </c>
      <c r="C13655" s="23" t="s">
        <v>28</v>
      </c>
      <c r="D13655" s="48"/>
      <c r="E13655" s="47"/>
    </row>
    <row r="13656" spans="1:5" ht="22.5" x14ac:dyDescent="0.25">
      <c r="A13656" s="36">
        <v>4792</v>
      </c>
      <c r="B13656" s="34" t="s">
        <v>10649</v>
      </c>
      <c r="C13656" s="23" t="s">
        <v>19</v>
      </c>
      <c r="D13656" s="48">
        <v>232.85</v>
      </c>
      <c r="E13656" s="47">
        <v>232.85</v>
      </c>
    </row>
    <row r="13657" spans="1:5" ht="22.5" x14ac:dyDescent="0.25">
      <c r="A13657" s="36">
        <v>4790</v>
      </c>
      <c r="B13657" s="34" t="s">
        <v>10650</v>
      </c>
      <c r="C13657" s="23" t="s">
        <v>19</v>
      </c>
      <c r="D13657" s="48">
        <v>140</v>
      </c>
      <c r="E13657" s="47">
        <v>140</v>
      </c>
    </row>
    <row r="13658" spans="1:5" ht="22.5" x14ac:dyDescent="0.25">
      <c r="A13658" s="36">
        <v>40671</v>
      </c>
      <c r="B13658" s="34" t="s">
        <v>10651</v>
      </c>
      <c r="C13658" s="23" t="s">
        <v>19</v>
      </c>
      <c r="D13658" s="48">
        <v>83.89</v>
      </c>
      <c r="E13658" s="47">
        <v>83.89</v>
      </c>
    </row>
    <row r="13659" spans="1:5" ht="22.5" x14ac:dyDescent="0.25">
      <c r="A13659" s="36">
        <v>7552</v>
      </c>
      <c r="B13659" s="34" t="s">
        <v>10652</v>
      </c>
      <c r="C13659" s="23" t="s">
        <v>28</v>
      </c>
      <c r="D13659" s="48"/>
      <c r="E13659" s="47"/>
    </row>
    <row r="13660" spans="1:5" x14ac:dyDescent="0.25">
      <c r="A13660" s="36">
        <v>4893</v>
      </c>
      <c r="B13660" s="34" t="s">
        <v>10653</v>
      </c>
      <c r="C13660" s="23" t="s">
        <v>28</v>
      </c>
      <c r="D13660" s="48"/>
      <c r="E13660" s="47"/>
    </row>
    <row r="13661" spans="1:5" x14ac:dyDescent="0.25">
      <c r="A13661" s="36">
        <v>4894</v>
      </c>
      <c r="B13661" s="34" t="s">
        <v>10654</v>
      </c>
      <c r="C13661" s="23" t="s">
        <v>28</v>
      </c>
      <c r="D13661" s="48"/>
      <c r="E13661" s="47"/>
    </row>
    <row r="13662" spans="1:5" x14ac:dyDescent="0.25">
      <c r="A13662" s="36">
        <v>4890</v>
      </c>
      <c r="B13662" s="34" t="s">
        <v>10655</v>
      </c>
      <c r="C13662" s="23" t="s">
        <v>28</v>
      </c>
      <c r="D13662" s="48"/>
      <c r="E13662" s="47"/>
    </row>
    <row r="13663" spans="1:5" x14ac:dyDescent="0.25">
      <c r="A13663" s="36">
        <v>4888</v>
      </c>
      <c r="B13663" s="34" t="s">
        <v>10656</v>
      </c>
      <c r="C13663" s="23" t="s">
        <v>28</v>
      </c>
      <c r="D13663" s="48"/>
      <c r="E13663" s="47"/>
    </row>
    <row r="13664" spans="1:5" x14ac:dyDescent="0.25">
      <c r="A13664" s="36">
        <v>12411</v>
      </c>
      <c r="B13664" s="34" t="s">
        <v>10657</v>
      </c>
      <c r="C13664" s="23" t="s">
        <v>28</v>
      </c>
      <c r="D13664" s="48"/>
      <c r="E13664" s="47"/>
    </row>
    <row r="13665" spans="1:5" x14ac:dyDescent="0.25">
      <c r="A13665" s="36">
        <v>4891</v>
      </c>
      <c r="B13665" s="34" t="s">
        <v>10658</v>
      </c>
      <c r="C13665" s="23" t="s">
        <v>28</v>
      </c>
      <c r="D13665" s="48"/>
      <c r="E13665" s="47"/>
    </row>
    <row r="13666" spans="1:5" x14ac:dyDescent="0.25">
      <c r="A13666" s="36">
        <v>4892</v>
      </c>
      <c r="B13666" s="34" t="s">
        <v>10659</v>
      </c>
      <c r="C13666" s="23" t="s">
        <v>28</v>
      </c>
      <c r="D13666" s="48"/>
      <c r="E13666" s="47"/>
    </row>
    <row r="13667" spans="1:5" x14ac:dyDescent="0.25">
      <c r="A13667" s="36">
        <v>4889</v>
      </c>
      <c r="B13667" s="34" t="s">
        <v>10660</v>
      </c>
      <c r="C13667" s="23" t="s">
        <v>28</v>
      </c>
      <c r="D13667" s="48"/>
      <c r="E13667" s="47"/>
    </row>
    <row r="13668" spans="1:5" x14ac:dyDescent="0.25">
      <c r="A13668" s="36">
        <v>12412</v>
      </c>
      <c r="B13668" s="34" t="s">
        <v>10661</v>
      </c>
      <c r="C13668" s="23" t="s">
        <v>28</v>
      </c>
      <c r="D13668" s="48"/>
      <c r="E13668" s="47"/>
    </row>
    <row r="13669" spans="1:5" x14ac:dyDescent="0.25">
      <c r="A13669" s="36">
        <v>4907</v>
      </c>
      <c r="B13669" s="34" t="s">
        <v>10662</v>
      </c>
      <c r="C13669" s="23" t="s">
        <v>28</v>
      </c>
      <c r="D13669" s="48">
        <v>17.75</v>
      </c>
      <c r="E13669" s="47">
        <v>17.75</v>
      </c>
    </row>
    <row r="13670" spans="1:5" x14ac:dyDescent="0.25">
      <c r="A13670" s="36">
        <v>4902</v>
      </c>
      <c r="B13670" s="34" t="s">
        <v>10663</v>
      </c>
      <c r="C13670" s="23" t="s">
        <v>28</v>
      </c>
      <c r="D13670" s="48">
        <v>46.06</v>
      </c>
      <c r="E13670" s="47">
        <v>46.06</v>
      </c>
    </row>
    <row r="13671" spans="1:5" x14ac:dyDescent="0.25">
      <c r="A13671" s="36">
        <v>4741</v>
      </c>
      <c r="B13671" s="34" t="s">
        <v>10664</v>
      </c>
      <c r="C13671" s="23" t="s">
        <v>29</v>
      </c>
      <c r="D13671" s="48">
        <v>102.34</v>
      </c>
      <c r="E13671" s="47">
        <v>102.34</v>
      </c>
    </row>
    <row r="13672" spans="1:5" x14ac:dyDescent="0.25">
      <c r="A13672" s="36">
        <v>4752</v>
      </c>
      <c r="B13672" s="34" t="s">
        <v>10665</v>
      </c>
      <c r="C13672" s="23" t="s">
        <v>13</v>
      </c>
      <c r="D13672" s="48">
        <v>11.75</v>
      </c>
      <c r="E13672" s="47">
        <v>12.68</v>
      </c>
    </row>
    <row r="13673" spans="1:5" x14ac:dyDescent="0.25">
      <c r="A13673" s="36">
        <v>41091</v>
      </c>
      <c r="B13673" s="34" t="s">
        <v>10666</v>
      </c>
      <c r="C13673" s="23" t="s">
        <v>12</v>
      </c>
      <c r="D13673" s="48">
        <v>2059.06</v>
      </c>
      <c r="E13673" s="47">
        <v>2222.77</v>
      </c>
    </row>
    <row r="13674" spans="1:5" ht="22.5" x14ac:dyDescent="0.25">
      <c r="A13674" s="36">
        <v>13954</v>
      </c>
      <c r="B13674" s="34" t="s">
        <v>10667</v>
      </c>
      <c r="C13674" s="23" t="s">
        <v>28</v>
      </c>
      <c r="D13674" s="48"/>
      <c r="E13674" s="47"/>
    </row>
    <row r="13675" spans="1:5" ht="22.5" x14ac:dyDescent="0.25">
      <c r="A13675" s="36">
        <v>3411</v>
      </c>
      <c r="B13675" s="34" t="s">
        <v>10668</v>
      </c>
      <c r="C13675" s="23" t="s">
        <v>87</v>
      </c>
      <c r="D13675" s="48"/>
      <c r="E13675" s="47"/>
    </row>
    <row r="13676" spans="1:5" x14ac:dyDescent="0.25">
      <c r="A13676" s="36">
        <v>39995</v>
      </c>
      <c r="B13676" s="34" t="s">
        <v>10669</v>
      </c>
      <c r="C13676" s="23" t="s">
        <v>29</v>
      </c>
      <c r="D13676" s="48"/>
      <c r="E13676" s="47"/>
    </row>
    <row r="13677" spans="1:5" ht="22.5" x14ac:dyDescent="0.25">
      <c r="A13677" s="36">
        <v>11615</v>
      </c>
      <c r="B13677" s="34" t="s">
        <v>10670</v>
      </c>
      <c r="C13677" s="23" t="s">
        <v>19</v>
      </c>
      <c r="D13677" s="48"/>
      <c r="E13677" s="47"/>
    </row>
    <row r="13678" spans="1:5" ht="22.5" x14ac:dyDescent="0.25">
      <c r="A13678" s="36">
        <v>3408</v>
      </c>
      <c r="B13678" s="34" t="s">
        <v>10671</v>
      </c>
      <c r="C13678" s="23" t="s">
        <v>19</v>
      </c>
      <c r="D13678" s="48"/>
      <c r="E13678" s="47"/>
    </row>
    <row r="13679" spans="1:5" ht="22.5" x14ac:dyDescent="0.25">
      <c r="A13679" s="36">
        <v>3409</v>
      </c>
      <c r="B13679" s="34" t="s">
        <v>10672</v>
      </c>
      <c r="C13679" s="23" t="s">
        <v>19</v>
      </c>
      <c r="D13679" s="48"/>
      <c r="E13679" s="47"/>
    </row>
    <row r="13680" spans="1:5" x14ac:dyDescent="0.25">
      <c r="A13680" s="36">
        <v>11427</v>
      </c>
      <c r="B13680" s="34" t="s">
        <v>10673</v>
      </c>
      <c r="C13680" s="23" t="s">
        <v>87</v>
      </c>
      <c r="D13680" s="48"/>
      <c r="E13680" s="47"/>
    </row>
    <row r="13681" spans="1:5" ht="22.5" x14ac:dyDescent="0.25">
      <c r="A13681" s="36">
        <v>4491</v>
      </c>
      <c r="B13681" s="34" t="s">
        <v>10674</v>
      </c>
      <c r="C13681" s="23" t="s">
        <v>25</v>
      </c>
      <c r="D13681" s="48">
        <v>10.85</v>
      </c>
      <c r="E13681" s="47">
        <v>10.85</v>
      </c>
    </row>
    <row r="13682" spans="1:5" ht="33.75" x14ac:dyDescent="0.25">
      <c r="A13682" s="36">
        <v>2745</v>
      </c>
      <c r="B13682" s="34" t="s">
        <v>10675</v>
      </c>
      <c r="C13682" s="23" t="s">
        <v>25</v>
      </c>
      <c r="D13682" s="48">
        <v>4.3499999999999996</v>
      </c>
      <c r="E13682" s="47">
        <v>4.3499999999999996</v>
      </c>
    </row>
    <row r="13683" spans="1:5" ht="33.75" x14ac:dyDescent="0.25">
      <c r="A13683" s="36">
        <v>14439</v>
      </c>
      <c r="B13683" s="34" t="s">
        <v>10676</v>
      </c>
      <c r="C13683" s="23" t="s">
        <v>25</v>
      </c>
      <c r="D13683" s="48">
        <v>5.39</v>
      </c>
      <c r="E13683" s="47">
        <v>5.39</v>
      </c>
    </row>
    <row r="13684" spans="1:5" x14ac:dyDescent="0.25">
      <c r="A13684" s="36">
        <v>45238</v>
      </c>
      <c r="B13684" s="34" t="s">
        <v>13051</v>
      </c>
      <c r="C13684" s="23" t="s">
        <v>28</v>
      </c>
      <c r="D13684" s="48">
        <v>21.71</v>
      </c>
      <c r="E13684" s="47">
        <v>21.71</v>
      </c>
    </row>
    <row r="13685" spans="1:5" ht="22.5" x14ac:dyDescent="0.25">
      <c r="A13685" s="36">
        <v>44496</v>
      </c>
      <c r="B13685" s="34" t="s">
        <v>13133</v>
      </c>
      <c r="C13685" s="23" t="s">
        <v>28</v>
      </c>
      <c r="D13685" s="48">
        <v>148.46</v>
      </c>
      <c r="E13685" s="47">
        <v>148.46</v>
      </c>
    </row>
    <row r="13686" spans="1:5" ht="22.5" x14ac:dyDescent="0.25">
      <c r="A13686" s="36">
        <v>12362</v>
      </c>
      <c r="B13686" s="34" t="s">
        <v>10677</v>
      </c>
      <c r="C13686" s="23" t="s">
        <v>28</v>
      </c>
      <c r="D13686" s="48"/>
      <c r="E13686" s="47"/>
    </row>
    <row r="13687" spans="1:5" x14ac:dyDescent="0.25">
      <c r="A13687" s="36">
        <v>421</v>
      </c>
      <c r="B13687" s="34" t="s">
        <v>10678</v>
      </c>
      <c r="C13687" s="23" t="s">
        <v>28</v>
      </c>
      <c r="D13687" s="48"/>
      <c r="E13687" s="47"/>
    </row>
    <row r="13688" spans="1:5" ht="22.5" x14ac:dyDescent="0.25">
      <c r="A13688" s="36">
        <v>14148</v>
      </c>
      <c r="B13688" s="34" t="s">
        <v>13134</v>
      </c>
      <c r="C13688" s="23" t="s">
        <v>28</v>
      </c>
      <c r="D13688" s="48"/>
      <c r="E13688" s="47"/>
    </row>
    <row r="13689" spans="1:5" x14ac:dyDescent="0.25">
      <c r="A13689" s="36">
        <v>4341</v>
      </c>
      <c r="B13689" s="34" t="s">
        <v>10679</v>
      </c>
      <c r="C13689" s="23" t="s">
        <v>28</v>
      </c>
      <c r="D13689" s="48">
        <v>1.58</v>
      </c>
      <c r="E13689" s="47">
        <v>1.58</v>
      </c>
    </row>
    <row r="13690" spans="1:5" x14ac:dyDescent="0.25">
      <c r="A13690" s="36">
        <v>4337</v>
      </c>
      <c r="B13690" s="34" t="s">
        <v>10680</v>
      </c>
      <c r="C13690" s="23" t="s">
        <v>28</v>
      </c>
      <c r="D13690" s="48">
        <v>3.99</v>
      </c>
      <c r="E13690" s="47">
        <v>3.99</v>
      </c>
    </row>
    <row r="13691" spans="1:5" x14ac:dyDescent="0.25">
      <c r="A13691" s="36">
        <v>11971</v>
      </c>
      <c r="B13691" s="34" t="s">
        <v>10681</v>
      </c>
      <c r="C13691" s="23" t="s">
        <v>28</v>
      </c>
      <c r="D13691" s="48">
        <v>6.61</v>
      </c>
      <c r="E13691" s="47">
        <v>6.61</v>
      </c>
    </row>
    <row r="13692" spans="1:5" x14ac:dyDescent="0.25">
      <c r="A13692" s="36">
        <v>4339</v>
      </c>
      <c r="B13692" s="34" t="s">
        <v>10682</v>
      </c>
      <c r="C13692" s="23" t="s">
        <v>28</v>
      </c>
      <c r="D13692" s="48">
        <v>0.85</v>
      </c>
      <c r="E13692" s="47">
        <v>0.85</v>
      </c>
    </row>
    <row r="13693" spans="1:5" x14ac:dyDescent="0.25">
      <c r="A13693" s="36">
        <v>39997</v>
      </c>
      <c r="B13693" s="34" t="s">
        <v>10683</v>
      </c>
      <c r="C13693" s="23" t="s">
        <v>28</v>
      </c>
      <c r="D13693" s="48">
        <v>0.47</v>
      </c>
      <c r="E13693" s="47">
        <v>0.47</v>
      </c>
    </row>
    <row r="13694" spans="1:5" x14ac:dyDescent="0.25">
      <c r="A13694" s="36">
        <v>4342</v>
      </c>
      <c r="B13694" s="34" t="s">
        <v>10684</v>
      </c>
      <c r="C13694" s="23" t="s">
        <v>28</v>
      </c>
      <c r="D13694" s="48">
        <v>0.35</v>
      </c>
      <c r="E13694" s="47">
        <v>0.35</v>
      </c>
    </row>
    <row r="13695" spans="1:5" x14ac:dyDescent="0.25">
      <c r="A13695" s="36">
        <v>4330</v>
      </c>
      <c r="B13695" s="34" t="s">
        <v>10685</v>
      </c>
      <c r="C13695" s="23" t="s">
        <v>28</v>
      </c>
      <c r="D13695" s="48">
        <v>0.23</v>
      </c>
      <c r="E13695" s="47">
        <v>0.23</v>
      </c>
    </row>
    <row r="13696" spans="1:5" x14ac:dyDescent="0.25">
      <c r="A13696" s="36">
        <v>4340</v>
      </c>
      <c r="B13696" s="34" t="s">
        <v>10686</v>
      </c>
      <c r="C13696" s="23" t="s">
        <v>28</v>
      </c>
      <c r="D13696" s="48">
        <v>1.85</v>
      </c>
      <c r="E13696" s="47">
        <v>1.85</v>
      </c>
    </row>
    <row r="13697" spans="1:5" x14ac:dyDescent="0.25">
      <c r="A13697" s="36">
        <v>5088</v>
      </c>
      <c r="B13697" s="34" t="s">
        <v>10687</v>
      </c>
      <c r="C13697" s="23" t="s">
        <v>28</v>
      </c>
      <c r="D13697" s="48">
        <v>7.7</v>
      </c>
      <c r="E13697" s="47">
        <v>7.7</v>
      </c>
    </row>
    <row r="13698" spans="1:5" ht="45" x14ac:dyDescent="0.25">
      <c r="A13698" s="36">
        <v>11154</v>
      </c>
      <c r="B13698" s="34" t="s">
        <v>10688</v>
      </c>
      <c r="C13698" s="23" t="s">
        <v>28</v>
      </c>
      <c r="D13698" s="48"/>
      <c r="E13698" s="47"/>
    </row>
    <row r="13699" spans="1:5" ht="45" x14ac:dyDescent="0.25">
      <c r="A13699" s="36">
        <v>4989</v>
      </c>
      <c r="B13699" s="34" t="s">
        <v>10689</v>
      </c>
      <c r="C13699" s="23" t="s">
        <v>28</v>
      </c>
      <c r="D13699" s="48">
        <v>279.42</v>
      </c>
      <c r="E13699" s="47">
        <v>279.42</v>
      </c>
    </row>
    <row r="13700" spans="1:5" ht="45" x14ac:dyDescent="0.25">
      <c r="A13700" s="36">
        <v>4982</v>
      </c>
      <c r="B13700" s="34" t="s">
        <v>10690</v>
      </c>
      <c r="C13700" s="23" t="s">
        <v>28</v>
      </c>
      <c r="D13700" s="48">
        <v>262.08</v>
      </c>
      <c r="E13700" s="47">
        <v>262.08</v>
      </c>
    </row>
    <row r="13701" spans="1:5" ht="45" x14ac:dyDescent="0.25">
      <c r="A13701" s="36">
        <v>4962</v>
      </c>
      <c r="B13701" s="34" t="s">
        <v>10691</v>
      </c>
      <c r="C13701" s="23" t="s">
        <v>28</v>
      </c>
      <c r="D13701" s="48">
        <v>206.68</v>
      </c>
      <c r="E13701" s="47">
        <v>206.68</v>
      </c>
    </row>
    <row r="13702" spans="1:5" ht="45" x14ac:dyDescent="0.25">
      <c r="A13702" s="36">
        <v>4981</v>
      </c>
      <c r="B13702" s="34" t="s">
        <v>10692</v>
      </c>
      <c r="C13702" s="23" t="s">
        <v>28</v>
      </c>
      <c r="D13702" s="48">
        <v>184</v>
      </c>
      <c r="E13702" s="47">
        <v>184</v>
      </c>
    </row>
    <row r="13703" spans="1:5" ht="45" x14ac:dyDescent="0.25">
      <c r="A13703" s="36">
        <v>4964</v>
      </c>
      <c r="B13703" s="34" t="s">
        <v>10693</v>
      </c>
      <c r="C13703" s="23" t="s">
        <v>28</v>
      </c>
      <c r="D13703" s="48">
        <v>233.42</v>
      </c>
      <c r="E13703" s="47">
        <v>233.42</v>
      </c>
    </row>
    <row r="13704" spans="1:5" ht="45" x14ac:dyDescent="0.25">
      <c r="A13704" s="36">
        <v>4992</v>
      </c>
      <c r="B13704" s="34" t="s">
        <v>10694</v>
      </c>
      <c r="C13704" s="23" t="s">
        <v>28</v>
      </c>
      <c r="D13704" s="48">
        <v>228.01</v>
      </c>
      <c r="E13704" s="47">
        <v>228.01</v>
      </c>
    </row>
    <row r="13705" spans="1:5" ht="45" x14ac:dyDescent="0.25">
      <c r="A13705" s="36">
        <v>4987</v>
      </c>
      <c r="B13705" s="34" t="s">
        <v>10695</v>
      </c>
      <c r="C13705" s="23" t="s">
        <v>28</v>
      </c>
      <c r="D13705" s="48">
        <v>260.86</v>
      </c>
      <c r="E13705" s="47">
        <v>260.86</v>
      </c>
    </row>
    <row r="13706" spans="1:5" ht="33.75" x14ac:dyDescent="0.25">
      <c r="A13706" s="36">
        <v>4930</v>
      </c>
      <c r="B13706" s="34" t="s">
        <v>10696</v>
      </c>
      <c r="C13706" s="23" t="s">
        <v>19</v>
      </c>
      <c r="D13706" s="48"/>
      <c r="E13706" s="47"/>
    </row>
    <row r="13707" spans="1:5" ht="45" x14ac:dyDescent="0.25">
      <c r="A13707" s="36">
        <v>4998</v>
      </c>
      <c r="B13707" s="34" t="s">
        <v>10697</v>
      </c>
      <c r="C13707" s="23" t="s">
        <v>19</v>
      </c>
      <c r="D13707" s="48">
        <v>820.02</v>
      </c>
      <c r="E13707" s="47">
        <v>820.02</v>
      </c>
    </row>
    <row r="13708" spans="1:5" ht="45" x14ac:dyDescent="0.25">
      <c r="A13708" s="36">
        <v>39021</v>
      </c>
      <c r="B13708" s="34" t="s">
        <v>10698</v>
      </c>
      <c r="C13708" s="23" t="s">
        <v>28</v>
      </c>
      <c r="D13708" s="48"/>
      <c r="E13708" s="47"/>
    </row>
    <row r="13709" spans="1:5" ht="45" x14ac:dyDescent="0.25">
      <c r="A13709" s="36">
        <v>39022</v>
      </c>
      <c r="B13709" s="34" t="s">
        <v>10699</v>
      </c>
      <c r="C13709" s="23" t="s">
        <v>28</v>
      </c>
      <c r="D13709" s="48"/>
      <c r="E13709" s="47"/>
    </row>
    <row r="13710" spans="1:5" ht="33.75" x14ac:dyDescent="0.25">
      <c r="A13710" s="36">
        <v>39024</v>
      </c>
      <c r="B13710" s="34" t="s">
        <v>10700</v>
      </c>
      <c r="C13710" s="23" t="s">
        <v>28</v>
      </c>
      <c r="D13710" s="48">
        <v>607.59</v>
      </c>
      <c r="E13710" s="47">
        <v>607.59</v>
      </c>
    </row>
    <row r="13711" spans="1:5" ht="33.75" x14ac:dyDescent="0.25">
      <c r="A13711" s="36">
        <v>4914</v>
      </c>
      <c r="B13711" s="34" t="s">
        <v>10701</v>
      </c>
      <c r="C13711" s="23" t="s">
        <v>19</v>
      </c>
      <c r="D13711" s="48">
        <v>492.65</v>
      </c>
      <c r="E13711" s="47">
        <v>492.65</v>
      </c>
    </row>
    <row r="13712" spans="1:5" ht="22.5" x14ac:dyDescent="0.25">
      <c r="A13712" s="36">
        <v>4917</v>
      </c>
      <c r="B13712" s="34" t="s">
        <v>10702</v>
      </c>
      <c r="C13712" s="23" t="s">
        <v>19</v>
      </c>
      <c r="D13712" s="48">
        <v>340.23</v>
      </c>
      <c r="E13712" s="47">
        <v>340.23</v>
      </c>
    </row>
    <row r="13713" spans="1:5" ht="33.75" x14ac:dyDescent="0.25">
      <c r="A13713" s="36">
        <v>39025</v>
      </c>
      <c r="B13713" s="34" t="s">
        <v>10703</v>
      </c>
      <c r="C13713" s="23" t="s">
        <v>28</v>
      </c>
      <c r="D13713" s="48">
        <v>623.02</v>
      </c>
      <c r="E13713" s="47">
        <v>623.02</v>
      </c>
    </row>
    <row r="13714" spans="1:5" ht="33.75" x14ac:dyDescent="0.25">
      <c r="A13714" s="36">
        <v>4922</v>
      </c>
      <c r="B13714" s="34" t="s">
        <v>10704</v>
      </c>
      <c r="C13714" s="23" t="s">
        <v>19</v>
      </c>
      <c r="D13714" s="48">
        <v>315.58999999999997</v>
      </c>
      <c r="E13714" s="47">
        <v>315.58999999999997</v>
      </c>
    </row>
    <row r="13715" spans="1:5" ht="33.75" x14ac:dyDescent="0.25">
      <c r="A13715" s="36">
        <v>4911</v>
      </c>
      <c r="B13715" s="34" t="s">
        <v>10705</v>
      </c>
      <c r="C13715" s="23" t="s">
        <v>19</v>
      </c>
      <c r="D13715" s="48">
        <v>293.44</v>
      </c>
      <c r="E13715" s="47">
        <v>293.44</v>
      </c>
    </row>
    <row r="13716" spans="1:5" ht="33.75" x14ac:dyDescent="0.25">
      <c r="A13716" s="36">
        <v>37518</v>
      </c>
      <c r="B13716" s="34" t="s">
        <v>10706</v>
      </c>
      <c r="C13716" s="23" t="s">
        <v>19</v>
      </c>
      <c r="D13716" s="48">
        <v>476.84</v>
      </c>
      <c r="E13716" s="47">
        <v>476.84</v>
      </c>
    </row>
    <row r="13717" spans="1:5" ht="33.75" x14ac:dyDescent="0.25">
      <c r="A13717" s="36">
        <v>4910</v>
      </c>
      <c r="B13717" s="34" t="s">
        <v>10707</v>
      </c>
      <c r="C13717" s="23" t="s">
        <v>19</v>
      </c>
      <c r="D13717" s="48">
        <v>401.98</v>
      </c>
      <c r="E13717" s="47">
        <v>401.98</v>
      </c>
    </row>
    <row r="13718" spans="1:5" ht="33.75" x14ac:dyDescent="0.25">
      <c r="A13718" s="36">
        <v>4943</v>
      </c>
      <c r="B13718" s="34" t="s">
        <v>10708</v>
      </c>
      <c r="C13718" s="23" t="s">
        <v>19</v>
      </c>
      <c r="D13718" s="48">
        <v>598.85</v>
      </c>
      <c r="E13718" s="47">
        <v>598.85</v>
      </c>
    </row>
    <row r="13719" spans="1:5" ht="22.5" x14ac:dyDescent="0.25">
      <c r="A13719" s="36">
        <v>5002</v>
      </c>
      <c r="B13719" s="34" t="s">
        <v>10709</v>
      </c>
      <c r="C13719" s="23" t="s">
        <v>19</v>
      </c>
      <c r="D13719" s="48">
        <v>597.78</v>
      </c>
      <c r="E13719" s="47">
        <v>597.78</v>
      </c>
    </row>
    <row r="13720" spans="1:5" ht="22.5" x14ac:dyDescent="0.25">
      <c r="A13720" s="36">
        <v>4977</v>
      </c>
      <c r="B13720" s="34" t="s">
        <v>10710</v>
      </c>
      <c r="C13720" s="23" t="s">
        <v>19</v>
      </c>
      <c r="D13720" s="48">
        <v>403.52</v>
      </c>
      <c r="E13720" s="47">
        <v>403.52</v>
      </c>
    </row>
    <row r="13721" spans="1:5" ht="33.75" x14ac:dyDescent="0.25">
      <c r="A13721" s="36">
        <v>11364</v>
      </c>
      <c r="B13721" s="34" t="s">
        <v>10711</v>
      </c>
      <c r="C13721" s="23" t="s">
        <v>28</v>
      </c>
      <c r="D13721" s="48">
        <v>158.07</v>
      </c>
      <c r="E13721" s="47">
        <v>158.07</v>
      </c>
    </row>
    <row r="13722" spans="1:5" ht="33.75" x14ac:dyDescent="0.25">
      <c r="A13722" s="36">
        <v>11365</v>
      </c>
      <c r="B13722" s="34" t="s">
        <v>10712</v>
      </c>
      <c r="C13722" s="23" t="s">
        <v>28</v>
      </c>
      <c r="D13722" s="48">
        <v>164.04</v>
      </c>
      <c r="E13722" s="47">
        <v>164.04</v>
      </c>
    </row>
    <row r="13723" spans="1:5" ht="33.75" x14ac:dyDescent="0.25">
      <c r="A13723" s="36">
        <v>11366</v>
      </c>
      <c r="B13723" s="34" t="s">
        <v>10713</v>
      </c>
      <c r="C13723" s="23" t="s">
        <v>28</v>
      </c>
      <c r="D13723" s="48">
        <v>174.37</v>
      </c>
      <c r="E13723" s="47">
        <v>174.37</v>
      </c>
    </row>
    <row r="13724" spans="1:5" ht="33.75" x14ac:dyDescent="0.25">
      <c r="A13724" s="36">
        <v>43777</v>
      </c>
      <c r="B13724" s="34" t="s">
        <v>10714</v>
      </c>
      <c r="C13724" s="23" t="s">
        <v>28</v>
      </c>
      <c r="D13724" s="48">
        <v>204.83</v>
      </c>
      <c r="E13724" s="47">
        <v>204.83</v>
      </c>
    </row>
    <row r="13725" spans="1:5" ht="45" x14ac:dyDescent="0.25">
      <c r="A13725" s="36">
        <v>20322</v>
      </c>
      <c r="B13725" s="34" t="s">
        <v>10715</v>
      </c>
      <c r="C13725" s="23" t="s">
        <v>28</v>
      </c>
      <c r="D13725" s="48">
        <v>190.14</v>
      </c>
      <c r="E13725" s="47">
        <v>190.14</v>
      </c>
    </row>
    <row r="13726" spans="1:5" ht="45" x14ac:dyDescent="0.25">
      <c r="A13726" s="36">
        <v>10553</v>
      </c>
      <c r="B13726" s="34" t="s">
        <v>10716</v>
      </c>
      <c r="C13726" s="23" t="s">
        <v>28</v>
      </c>
      <c r="D13726" s="48">
        <v>172.65</v>
      </c>
      <c r="E13726" s="47">
        <v>172.65</v>
      </c>
    </row>
    <row r="13727" spans="1:5" ht="45" x14ac:dyDescent="0.25">
      <c r="A13727" s="36">
        <v>5020</v>
      </c>
      <c r="B13727" s="34" t="s">
        <v>10717</v>
      </c>
      <c r="C13727" s="23" t="s">
        <v>28</v>
      </c>
      <c r="D13727" s="48">
        <v>182.02</v>
      </c>
      <c r="E13727" s="47">
        <v>182.02</v>
      </c>
    </row>
    <row r="13728" spans="1:5" ht="45" x14ac:dyDescent="0.25">
      <c r="A13728" s="36">
        <v>10554</v>
      </c>
      <c r="B13728" s="34" t="s">
        <v>10718</v>
      </c>
      <c r="C13728" s="23" t="s">
        <v>28</v>
      </c>
      <c r="D13728" s="48">
        <v>174.18</v>
      </c>
      <c r="E13728" s="47">
        <v>174.18</v>
      </c>
    </row>
    <row r="13729" spans="1:5" ht="45" x14ac:dyDescent="0.25">
      <c r="A13729" s="36">
        <v>10555</v>
      </c>
      <c r="B13729" s="34" t="s">
        <v>10719</v>
      </c>
      <c r="C13729" s="23" t="s">
        <v>28</v>
      </c>
      <c r="D13729" s="48">
        <v>189.95</v>
      </c>
      <c r="E13729" s="47">
        <v>189.95</v>
      </c>
    </row>
    <row r="13730" spans="1:5" ht="45" x14ac:dyDescent="0.25">
      <c r="A13730" s="36">
        <v>10556</v>
      </c>
      <c r="B13730" s="34" t="s">
        <v>10720</v>
      </c>
      <c r="C13730" s="23" t="s">
        <v>28</v>
      </c>
      <c r="D13730" s="48">
        <v>252.56</v>
      </c>
      <c r="E13730" s="47">
        <v>252.56</v>
      </c>
    </row>
    <row r="13731" spans="1:5" ht="33.75" x14ac:dyDescent="0.25">
      <c r="A13731" s="36">
        <v>39502</v>
      </c>
      <c r="B13731" s="34" t="s">
        <v>10721</v>
      </c>
      <c r="C13731" s="23" t="s">
        <v>28</v>
      </c>
      <c r="D13731" s="48">
        <v>354.65</v>
      </c>
      <c r="E13731" s="47">
        <v>354.65</v>
      </c>
    </row>
    <row r="13732" spans="1:5" ht="33.75" x14ac:dyDescent="0.25">
      <c r="A13732" s="36">
        <v>39504</v>
      </c>
      <c r="B13732" s="34" t="s">
        <v>10722</v>
      </c>
      <c r="C13732" s="23" t="s">
        <v>28</v>
      </c>
      <c r="D13732" s="48">
        <v>392.17</v>
      </c>
      <c r="E13732" s="47">
        <v>392.17</v>
      </c>
    </row>
    <row r="13733" spans="1:5" ht="33.75" x14ac:dyDescent="0.25">
      <c r="A13733" s="36">
        <v>39503</v>
      </c>
      <c r="B13733" s="34" t="s">
        <v>10723</v>
      </c>
      <c r="C13733" s="23" t="s">
        <v>28</v>
      </c>
      <c r="D13733" s="48">
        <v>412.75</v>
      </c>
      <c r="E13733" s="47">
        <v>412.75</v>
      </c>
    </row>
    <row r="13734" spans="1:5" ht="33.75" x14ac:dyDescent="0.25">
      <c r="A13734" s="36">
        <v>39505</v>
      </c>
      <c r="B13734" s="34" t="s">
        <v>10724</v>
      </c>
      <c r="C13734" s="23" t="s">
        <v>28</v>
      </c>
      <c r="D13734" s="48">
        <v>444.79</v>
      </c>
      <c r="E13734" s="47">
        <v>444.79</v>
      </c>
    </row>
    <row r="13735" spans="1:5" ht="22.5" x14ac:dyDescent="0.25">
      <c r="A13735" s="36">
        <v>5028</v>
      </c>
      <c r="B13735" s="34" t="s">
        <v>10725</v>
      </c>
      <c r="C13735" s="23" t="s">
        <v>19</v>
      </c>
      <c r="D13735" s="48">
        <v>987.35</v>
      </c>
      <c r="E13735" s="47">
        <v>987.35</v>
      </c>
    </row>
    <row r="13736" spans="1:5" ht="22.5" x14ac:dyDescent="0.25">
      <c r="A13736" s="36">
        <v>4969</v>
      </c>
      <c r="B13736" s="34" t="s">
        <v>10726</v>
      </c>
      <c r="C13736" s="23" t="s">
        <v>19</v>
      </c>
      <c r="D13736" s="48">
        <v>570.70000000000005</v>
      </c>
      <c r="E13736" s="47">
        <v>570.70000000000005</v>
      </c>
    </row>
    <row r="13737" spans="1:5" x14ac:dyDescent="0.25">
      <c r="A13737" s="36">
        <v>44471</v>
      </c>
      <c r="B13737" s="34" t="s">
        <v>13135</v>
      </c>
      <c r="C13737" s="23" t="s">
        <v>28</v>
      </c>
      <c r="D13737" s="48"/>
      <c r="E13737" s="47"/>
    </row>
    <row r="13738" spans="1:5" ht="22.5" x14ac:dyDescent="0.25">
      <c r="A13738" s="36">
        <v>4944</v>
      </c>
      <c r="B13738" s="34" t="s">
        <v>13136</v>
      </c>
      <c r="C13738" s="23" t="s">
        <v>19</v>
      </c>
      <c r="D13738" s="48">
        <v>895.29</v>
      </c>
      <c r="E13738" s="47">
        <v>895.29</v>
      </c>
    </row>
    <row r="13739" spans="1:5" x14ac:dyDescent="0.25">
      <c r="A13739" s="36">
        <v>21102</v>
      </c>
      <c r="B13739" s="34" t="s">
        <v>10727</v>
      </c>
      <c r="C13739" s="23" t="s">
        <v>28</v>
      </c>
      <c r="D13739" s="48">
        <v>77.98</v>
      </c>
      <c r="E13739" s="47">
        <v>77.98</v>
      </c>
    </row>
    <row r="13740" spans="1:5" x14ac:dyDescent="0.25">
      <c r="A13740" s="36">
        <v>21101</v>
      </c>
      <c r="B13740" s="34" t="s">
        <v>10728</v>
      </c>
      <c r="C13740" s="23" t="s">
        <v>28</v>
      </c>
      <c r="D13740" s="48">
        <v>50.07</v>
      </c>
      <c r="E13740" s="47">
        <v>50.07</v>
      </c>
    </row>
    <row r="13741" spans="1:5" ht="22.5" x14ac:dyDescent="0.25">
      <c r="A13741" s="36">
        <v>34713</v>
      </c>
      <c r="B13741" s="34" t="s">
        <v>10729</v>
      </c>
      <c r="C13741" s="23" t="s">
        <v>19</v>
      </c>
      <c r="D13741" s="48">
        <v>383.93</v>
      </c>
      <c r="E13741" s="47">
        <v>383.93</v>
      </c>
    </row>
    <row r="13742" spans="1:5" ht="22.5" x14ac:dyDescent="0.25">
      <c r="A13742" s="36">
        <v>37563</v>
      </c>
      <c r="B13742" s="34" t="s">
        <v>10730</v>
      </c>
      <c r="C13742" s="23" t="s">
        <v>19</v>
      </c>
      <c r="D13742" s="48"/>
      <c r="E13742" s="47"/>
    </row>
    <row r="13743" spans="1:5" ht="22.5" x14ac:dyDescent="0.25">
      <c r="A13743" s="36">
        <v>4948</v>
      </c>
      <c r="B13743" s="34" t="s">
        <v>10731</v>
      </c>
      <c r="C13743" s="23" t="s">
        <v>19</v>
      </c>
      <c r="D13743" s="48"/>
      <c r="E13743" s="47"/>
    </row>
    <row r="13744" spans="1:5" ht="33.75" x14ac:dyDescent="0.25">
      <c r="A13744" s="36">
        <v>37561</v>
      </c>
      <c r="B13744" s="34" t="s">
        <v>10732</v>
      </c>
      <c r="C13744" s="23" t="s">
        <v>19</v>
      </c>
      <c r="D13744" s="48"/>
      <c r="E13744" s="47"/>
    </row>
    <row r="13745" spans="1:5" ht="33.75" x14ac:dyDescent="0.25">
      <c r="A13745" s="36">
        <v>37562</v>
      </c>
      <c r="B13745" s="34" t="s">
        <v>10733</v>
      </c>
      <c r="C13745" s="23" t="s">
        <v>19</v>
      </c>
      <c r="D13745" s="48"/>
      <c r="E13745" s="47"/>
    </row>
    <row r="13746" spans="1:5" ht="22.5" x14ac:dyDescent="0.25">
      <c r="A13746" s="36">
        <v>14164</v>
      </c>
      <c r="B13746" s="34" t="s">
        <v>10734</v>
      </c>
      <c r="C13746" s="23" t="s">
        <v>28</v>
      </c>
      <c r="D13746" s="48"/>
      <c r="E13746" s="47"/>
    </row>
    <row r="13747" spans="1:5" ht="22.5" x14ac:dyDescent="0.25">
      <c r="A13747" s="36">
        <v>14163</v>
      </c>
      <c r="B13747" s="34" t="s">
        <v>10735</v>
      </c>
      <c r="C13747" s="23" t="s">
        <v>28</v>
      </c>
      <c r="D13747" s="48"/>
      <c r="E13747" s="47"/>
    </row>
    <row r="13748" spans="1:5" ht="22.5" x14ac:dyDescent="0.25">
      <c r="A13748" s="36">
        <v>5051</v>
      </c>
      <c r="B13748" s="34" t="s">
        <v>10736</v>
      </c>
      <c r="C13748" s="23" t="s">
        <v>28</v>
      </c>
      <c r="D13748" s="48"/>
      <c r="E13748" s="47"/>
    </row>
    <row r="13749" spans="1:5" ht="22.5" x14ac:dyDescent="0.25">
      <c r="A13749" s="36">
        <v>5052</v>
      </c>
      <c r="B13749" s="34" t="s">
        <v>10737</v>
      </c>
      <c r="C13749" s="23" t="s">
        <v>28</v>
      </c>
      <c r="D13749" s="48"/>
      <c r="E13749" s="47"/>
    </row>
    <row r="13750" spans="1:5" ht="22.5" x14ac:dyDescent="0.25">
      <c r="A13750" s="36">
        <v>14162</v>
      </c>
      <c r="B13750" s="34" t="s">
        <v>10738</v>
      </c>
      <c r="C13750" s="23" t="s">
        <v>28</v>
      </c>
      <c r="D13750" s="48"/>
      <c r="E13750" s="47"/>
    </row>
    <row r="13751" spans="1:5" ht="22.5" x14ac:dyDescent="0.25">
      <c r="A13751" s="36">
        <v>14166</v>
      </c>
      <c r="B13751" s="34" t="s">
        <v>10739</v>
      </c>
      <c r="C13751" s="23" t="s">
        <v>28</v>
      </c>
      <c r="D13751" s="48"/>
      <c r="E13751" s="47"/>
    </row>
    <row r="13752" spans="1:5" ht="22.5" x14ac:dyDescent="0.25">
      <c r="A13752" s="36">
        <v>14165</v>
      </c>
      <c r="B13752" s="34" t="s">
        <v>10740</v>
      </c>
      <c r="C13752" s="23" t="s">
        <v>28</v>
      </c>
      <c r="D13752" s="48"/>
      <c r="E13752" s="47"/>
    </row>
    <row r="13753" spans="1:5" ht="22.5" x14ac:dyDescent="0.25">
      <c r="A13753" s="36">
        <v>5050</v>
      </c>
      <c r="B13753" s="34" t="s">
        <v>10741</v>
      </c>
      <c r="C13753" s="23" t="s">
        <v>28</v>
      </c>
      <c r="D13753" s="48"/>
      <c r="E13753" s="47"/>
    </row>
    <row r="13754" spans="1:5" ht="22.5" x14ac:dyDescent="0.25">
      <c r="A13754" s="36">
        <v>12366</v>
      </c>
      <c r="B13754" s="34" t="s">
        <v>10742</v>
      </c>
      <c r="C13754" s="23" t="s">
        <v>28</v>
      </c>
      <c r="D13754" s="48"/>
      <c r="E13754" s="47"/>
    </row>
    <row r="13755" spans="1:5" ht="22.5" x14ac:dyDescent="0.25">
      <c r="A13755" s="36">
        <v>5045</v>
      </c>
      <c r="B13755" s="34" t="s">
        <v>10743</v>
      </c>
      <c r="C13755" s="23" t="s">
        <v>28</v>
      </c>
      <c r="D13755" s="48"/>
      <c r="E13755" s="47"/>
    </row>
    <row r="13756" spans="1:5" ht="22.5" x14ac:dyDescent="0.25">
      <c r="A13756" s="36">
        <v>5035</v>
      </c>
      <c r="B13756" s="34" t="s">
        <v>10744</v>
      </c>
      <c r="C13756" s="23" t="s">
        <v>28</v>
      </c>
      <c r="D13756" s="48"/>
      <c r="E13756" s="47"/>
    </row>
    <row r="13757" spans="1:5" ht="22.5" x14ac:dyDescent="0.25">
      <c r="A13757" s="36">
        <v>41180</v>
      </c>
      <c r="B13757" s="34" t="s">
        <v>10745</v>
      </c>
      <c r="C13757" s="23" t="s">
        <v>28</v>
      </c>
      <c r="D13757" s="48"/>
      <c r="E13757" s="47"/>
    </row>
    <row r="13758" spans="1:5" ht="22.5" x14ac:dyDescent="0.25">
      <c r="A13758" s="36">
        <v>41181</v>
      </c>
      <c r="B13758" s="34" t="s">
        <v>10746</v>
      </c>
      <c r="C13758" s="23" t="s">
        <v>28</v>
      </c>
      <c r="D13758" s="48"/>
      <c r="E13758" s="47"/>
    </row>
    <row r="13759" spans="1:5" ht="22.5" x14ac:dyDescent="0.25">
      <c r="A13759" s="36">
        <v>41182</v>
      </c>
      <c r="B13759" s="34" t="s">
        <v>10747</v>
      </c>
      <c r="C13759" s="23" t="s">
        <v>28</v>
      </c>
      <c r="D13759" s="48"/>
      <c r="E13759" s="47"/>
    </row>
    <row r="13760" spans="1:5" ht="22.5" x14ac:dyDescent="0.25">
      <c r="A13760" s="36">
        <v>41183</v>
      </c>
      <c r="B13760" s="34" t="s">
        <v>10748</v>
      </c>
      <c r="C13760" s="23" t="s">
        <v>28</v>
      </c>
      <c r="D13760" s="48"/>
      <c r="E13760" s="47"/>
    </row>
    <row r="13761" spans="1:5" ht="22.5" x14ac:dyDescent="0.25">
      <c r="A13761" s="36">
        <v>41184</v>
      </c>
      <c r="B13761" s="34" t="s">
        <v>10749</v>
      </c>
      <c r="C13761" s="23" t="s">
        <v>28</v>
      </c>
      <c r="D13761" s="48"/>
      <c r="E13761" s="47"/>
    </row>
    <row r="13762" spans="1:5" ht="22.5" x14ac:dyDescent="0.25">
      <c r="A13762" s="36">
        <v>41185</v>
      </c>
      <c r="B13762" s="34" t="s">
        <v>10750</v>
      </c>
      <c r="C13762" s="23" t="s">
        <v>28</v>
      </c>
      <c r="D13762" s="48"/>
      <c r="E13762" s="47"/>
    </row>
    <row r="13763" spans="1:5" ht="22.5" x14ac:dyDescent="0.25">
      <c r="A13763" s="36">
        <v>41186</v>
      </c>
      <c r="B13763" s="34" t="s">
        <v>10751</v>
      </c>
      <c r="C13763" s="23" t="s">
        <v>28</v>
      </c>
      <c r="D13763" s="48"/>
      <c r="E13763" s="47"/>
    </row>
    <row r="13764" spans="1:5" ht="22.5" x14ac:dyDescent="0.25">
      <c r="A13764" s="36">
        <v>41187</v>
      </c>
      <c r="B13764" s="34" t="s">
        <v>10752</v>
      </c>
      <c r="C13764" s="23" t="s">
        <v>28</v>
      </c>
      <c r="D13764" s="48"/>
      <c r="E13764" s="47"/>
    </row>
    <row r="13765" spans="1:5" ht="22.5" x14ac:dyDescent="0.25">
      <c r="A13765" s="36">
        <v>41188</v>
      </c>
      <c r="B13765" s="34" t="s">
        <v>10753</v>
      </c>
      <c r="C13765" s="23" t="s">
        <v>28</v>
      </c>
      <c r="D13765" s="48"/>
      <c r="E13765" s="47"/>
    </row>
    <row r="13766" spans="1:5" ht="22.5" x14ac:dyDescent="0.25">
      <c r="A13766" s="36">
        <v>5036</v>
      </c>
      <c r="B13766" s="34" t="s">
        <v>10754</v>
      </c>
      <c r="C13766" s="23" t="s">
        <v>28</v>
      </c>
      <c r="D13766" s="48"/>
      <c r="E13766" s="47"/>
    </row>
    <row r="13767" spans="1:5" ht="22.5" x14ac:dyDescent="0.25">
      <c r="A13767" s="36">
        <v>41189</v>
      </c>
      <c r="B13767" s="34" t="s">
        <v>10755</v>
      </c>
      <c r="C13767" s="23" t="s">
        <v>28</v>
      </c>
      <c r="D13767" s="48"/>
      <c r="E13767" s="47"/>
    </row>
    <row r="13768" spans="1:5" ht="22.5" x14ac:dyDescent="0.25">
      <c r="A13768" s="36">
        <v>41190</v>
      </c>
      <c r="B13768" s="34" t="s">
        <v>10756</v>
      </c>
      <c r="C13768" s="23" t="s">
        <v>28</v>
      </c>
      <c r="D13768" s="48"/>
      <c r="E13768" s="47"/>
    </row>
    <row r="13769" spans="1:5" ht="22.5" x14ac:dyDescent="0.25">
      <c r="A13769" s="36">
        <v>41191</v>
      </c>
      <c r="B13769" s="34" t="s">
        <v>10757</v>
      </c>
      <c r="C13769" s="23" t="s">
        <v>28</v>
      </c>
      <c r="D13769" s="48"/>
      <c r="E13769" s="47"/>
    </row>
    <row r="13770" spans="1:5" ht="22.5" x14ac:dyDescent="0.25">
      <c r="A13770" s="36">
        <v>41192</v>
      </c>
      <c r="B13770" s="34" t="s">
        <v>10758</v>
      </c>
      <c r="C13770" s="23" t="s">
        <v>28</v>
      </c>
      <c r="D13770" s="48"/>
      <c r="E13770" s="47"/>
    </row>
    <row r="13771" spans="1:5" ht="22.5" x14ac:dyDescent="0.25">
      <c r="A13771" s="36">
        <v>41193</v>
      </c>
      <c r="B13771" s="34" t="s">
        <v>10759</v>
      </c>
      <c r="C13771" s="23" t="s">
        <v>28</v>
      </c>
      <c r="D13771" s="48"/>
      <c r="E13771" s="47"/>
    </row>
    <row r="13772" spans="1:5" ht="22.5" x14ac:dyDescent="0.25">
      <c r="A13772" s="36">
        <v>41194</v>
      </c>
      <c r="B13772" s="34" t="s">
        <v>10760</v>
      </c>
      <c r="C13772" s="23" t="s">
        <v>28</v>
      </c>
      <c r="D13772" s="48"/>
      <c r="E13772" s="47"/>
    </row>
    <row r="13773" spans="1:5" ht="22.5" x14ac:dyDescent="0.25">
      <c r="A13773" s="36">
        <v>5044</v>
      </c>
      <c r="B13773" s="34" t="s">
        <v>10761</v>
      </c>
      <c r="C13773" s="23" t="s">
        <v>28</v>
      </c>
      <c r="D13773" s="48"/>
      <c r="E13773" s="47"/>
    </row>
    <row r="13774" spans="1:5" ht="22.5" x14ac:dyDescent="0.25">
      <c r="A13774" s="36">
        <v>5059</v>
      </c>
      <c r="B13774" s="34" t="s">
        <v>10762</v>
      </c>
      <c r="C13774" s="23" t="s">
        <v>28</v>
      </c>
      <c r="D13774" s="48"/>
      <c r="E13774" s="47"/>
    </row>
    <row r="13775" spans="1:5" ht="22.5" x14ac:dyDescent="0.25">
      <c r="A13775" s="36">
        <v>41201</v>
      </c>
      <c r="B13775" s="34" t="s">
        <v>10763</v>
      </c>
      <c r="C13775" s="23" t="s">
        <v>28</v>
      </c>
      <c r="D13775" s="48"/>
      <c r="E13775" s="47"/>
    </row>
    <row r="13776" spans="1:5" ht="22.5" x14ac:dyDescent="0.25">
      <c r="A13776" s="36">
        <v>41199</v>
      </c>
      <c r="B13776" s="34" t="s">
        <v>10764</v>
      </c>
      <c r="C13776" s="23" t="s">
        <v>28</v>
      </c>
      <c r="D13776" s="48"/>
      <c r="E13776" s="47"/>
    </row>
    <row r="13777" spans="1:5" ht="22.5" x14ac:dyDescent="0.25">
      <c r="A13777" s="36">
        <v>5057</v>
      </c>
      <c r="B13777" s="34" t="s">
        <v>10765</v>
      </c>
      <c r="C13777" s="23" t="s">
        <v>28</v>
      </c>
      <c r="D13777" s="48"/>
      <c r="E13777" s="47"/>
    </row>
    <row r="13778" spans="1:5" ht="22.5" x14ac:dyDescent="0.25">
      <c r="A13778" s="36">
        <v>41200</v>
      </c>
      <c r="B13778" s="34" t="s">
        <v>10766</v>
      </c>
      <c r="C13778" s="23" t="s">
        <v>28</v>
      </c>
      <c r="D13778" s="48"/>
      <c r="E13778" s="47"/>
    </row>
    <row r="13779" spans="1:5" ht="22.5" x14ac:dyDescent="0.25">
      <c r="A13779" s="36">
        <v>41205</v>
      </c>
      <c r="B13779" s="34" t="s">
        <v>10767</v>
      </c>
      <c r="C13779" s="23" t="s">
        <v>28</v>
      </c>
      <c r="D13779" s="48"/>
      <c r="E13779" s="47"/>
    </row>
    <row r="13780" spans="1:5" ht="22.5" x14ac:dyDescent="0.25">
      <c r="A13780" s="36">
        <v>41202</v>
      </c>
      <c r="B13780" s="34" t="s">
        <v>10768</v>
      </c>
      <c r="C13780" s="23" t="s">
        <v>28</v>
      </c>
      <c r="D13780" s="48"/>
      <c r="E13780" s="47"/>
    </row>
    <row r="13781" spans="1:5" ht="22.5" x14ac:dyDescent="0.25">
      <c r="A13781" s="36">
        <v>41206</v>
      </c>
      <c r="B13781" s="34" t="s">
        <v>10769</v>
      </c>
      <c r="C13781" s="23" t="s">
        <v>28</v>
      </c>
      <c r="D13781" s="48"/>
      <c r="E13781" s="47"/>
    </row>
    <row r="13782" spans="1:5" ht="22.5" x14ac:dyDescent="0.25">
      <c r="A13782" s="36">
        <v>12372</v>
      </c>
      <c r="B13782" s="34" t="s">
        <v>10770</v>
      </c>
      <c r="C13782" s="23" t="s">
        <v>28</v>
      </c>
      <c r="D13782" s="48"/>
      <c r="E13782" s="47"/>
    </row>
    <row r="13783" spans="1:5" ht="22.5" x14ac:dyDescent="0.25">
      <c r="A13783" s="36">
        <v>41207</v>
      </c>
      <c r="B13783" s="34" t="s">
        <v>10771</v>
      </c>
      <c r="C13783" s="23" t="s">
        <v>28</v>
      </c>
      <c r="D13783" s="48"/>
      <c r="E13783" s="47"/>
    </row>
    <row r="13784" spans="1:5" ht="22.5" x14ac:dyDescent="0.25">
      <c r="A13784" s="36">
        <v>41203</v>
      </c>
      <c r="B13784" s="34" t="s">
        <v>10772</v>
      </c>
      <c r="C13784" s="23" t="s">
        <v>28</v>
      </c>
      <c r="D13784" s="48"/>
      <c r="E13784" s="47"/>
    </row>
    <row r="13785" spans="1:5" ht="22.5" x14ac:dyDescent="0.25">
      <c r="A13785" s="36">
        <v>41204</v>
      </c>
      <c r="B13785" s="34" t="s">
        <v>10773</v>
      </c>
      <c r="C13785" s="23" t="s">
        <v>28</v>
      </c>
      <c r="D13785" s="48"/>
      <c r="E13785" s="47"/>
    </row>
    <row r="13786" spans="1:5" ht="22.5" x14ac:dyDescent="0.25">
      <c r="A13786" s="36">
        <v>41210</v>
      </c>
      <c r="B13786" s="34" t="s">
        <v>10774</v>
      </c>
      <c r="C13786" s="23" t="s">
        <v>28</v>
      </c>
      <c r="D13786" s="48"/>
      <c r="E13786" s="47"/>
    </row>
    <row r="13787" spans="1:5" ht="22.5" x14ac:dyDescent="0.25">
      <c r="A13787" s="36">
        <v>41208</v>
      </c>
      <c r="B13787" s="34" t="s">
        <v>10775</v>
      </c>
      <c r="C13787" s="23" t="s">
        <v>28</v>
      </c>
      <c r="D13787" s="48"/>
      <c r="E13787" s="47"/>
    </row>
    <row r="13788" spans="1:5" ht="22.5" x14ac:dyDescent="0.25">
      <c r="A13788" s="36">
        <v>41211</v>
      </c>
      <c r="B13788" s="34" t="s">
        <v>10776</v>
      </c>
      <c r="C13788" s="23" t="s">
        <v>28</v>
      </c>
      <c r="D13788" s="48"/>
      <c r="E13788" s="47"/>
    </row>
    <row r="13789" spans="1:5" ht="22.5" x14ac:dyDescent="0.25">
      <c r="A13789" s="36">
        <v>13339</v>
      </c>
      <c r="B13789" s="34" t="s">
        <v>10777</v>
      </c>
      <c r="C13789" s="23" t="s">
        <v>28</v>
      </c>
      <c r="D13789" s="48"/>
      <c r="E13789" s="47"/>
    </row>
    <row r="13790" spans="1:5" ht="22.5" x14ac:dyDescent="0.25">
      <c r="A13790" s="36">
        <v>41213</v>
      </c>
      <c r="B13790" s="34" t="s">
        <v>10778</v>
      </c>
      <c r="C13790" s="23" t="s">
        <v>28</v>
      </c>
      <c r="D13790" s="48"/>
      <c r="E13790" s="47"/>
    </row>
    <row r="13791" spans="1:5" ht="22.5" x14ac:dyDescent="0.25">
      <c r="A13791" s="36">
        <v>41209</v>
      </c>
      <c r="B13791" s="34" t="s">
        <v>10779</v>
      </c>
      <c r="C13791" s="23" t="s">
        <v>28</v>
      </c>
      <c r="D13791" s="48"/>
      <c r="E13791" s="47"/>
    </row>
    <row r="13792" spans="1:5" ht="22.5" x14ac:dyDescent="0.25">
      <c r="A13792" s="36">
        <v>41216</v>
      </c>
      <c r="B13792" s="34" t="s">
        <v>10780</v>
      </c>
      <c r="C13792" s="23" t="s">
        <v>28</v>
      </c>
      <c r="D13792" s="48"/>
      <c r="E13792" s="47"/>
    </row>
    <row r="13793" spans="1:5" ht="22.5" x14ac:dyDescent="0.25">
      <c r="A13793" s="36">
        <v>41217</v>
      </c>
      <c r="B13793" s="34" t="s">
        <v>10781</v>
      </c>
      <c r="C13793" s="23" t="s">
        <v>28</v>
      </c>
      <c r="D13793" s="48"/>
      <c r="E13793" s="47"/>
    </row>
    <row r="13794" spans="1:5" ht="22.5" x14ac:dyDescent="0.25">
      <c r="A13794" s="36">
        <v>41218</v>
      </c>
      <c r="B13794" s="34" t="s">
        <v>10782</v>
      </c>
      <c r="C13794" s="23" t="s">
        <v>28</v>
      </c>
      <c r="D13794" s="48"/>
      <c r="E13794" s="47"/>
    </row>
    <row r="13795" spans="1:5" ht="22.5" x14ac:dyDescent="0.25">
      <c r="A13795" s="36">
        <v>41214</v>
      </c>
      <c r="B13795" s="34" t="s">
        <v>10783</v>
      </c>
      <c r="C13795" s="23" t="s">
        <v>28</v>
      </c>
      <c r="D13795" s="48"/>
      <c r="E13795" s="47"/>
    </row>
    <row r="13796" spans="1:5" ht="22.5" x14ac:dyDescent="0.25">
      <c r="A13796" s="36">
        <v>41215</v>
      </c>
      <c r="B13796" s="34" t="s">
        <v>10784</v>
      </c>
      <c r="C13796" s="23" t="s">
        <v>28</v>
      </c>
      <c r="D13796" s="48"/>
      <c r="E13796" s="47"/>
    </row>
    <row r="13797" spans="1:5" ht="22.5" x14ac:dyDescent="0.25">
      <c r="A13797" s="36">
        <v>41221</v>
      </c>
      <c r="B13797" s="34" t="s">
        <v>10785</v>
      </c>
      <c r="C13797" s="23" t="s">
        <v>28</v>
      </c>
      <c r="D13797" s="48"/>
      <c r="E13797" s="47"/>
    </row>
    <row r="13798" spans="1:5" ht="22.5" x14ac:dyDescent="0.25">
      <c r="A13798" s="36">
        <v>41222</v>
      </c>
      <c r="B13798" s="34" t="s">
        <v>10786</v>
      </c>
      <c r="C13798" s="23" t="s">
        <v>28</v>
      </c>
      <c r="D13798" s="48"/>
      <c r="E13798" s="47"/>
    </row>
    <row r="13799" spans="1:5" ht="22.5" x14ac:dyDescent="0.25">
      <c r="A13799" s="36">
        <v>41195</v>
      </c>
      <c r="B13799" s="34" t="s">
        <v>10787</v>
      </c>
      <c r="C13799" s="23" t="s">
        <v>28</v>
      </c>
      <c r="D13799" s="48"/>
      <c r="E13799" s="47"/>
    </row>
    <row r="13800" spans="1:5" ht="22.5" x14ac:dyDescent="0.25">
      <c r="A13800" s="36">
        <v>41198</v>
      </c>
      <c r="B13800" s="34" t="s">
        <v>10788</v>
      </c>
      <c r="C13800" s="23" t="s">
        <v>28</v>
      </c>
      <c r="D13800" s="48"/>
      <c r="E13800" s="47"/>
    </row>
    <row r="13801" spans="1:5" ht="22.5" x14ac:dyDescent="0.25">
      <c r="A13801" s="36">
        <v>41196</v>
      </c>
      <c r="B13801" s="34" t="s">
        <v>10789</v>
      </c>
      <c r="C13801" s="23" t="s">
        <v>28</v>
      </c>
      <c r="D13801" s="48"/>
      <c r="E13801" s="47"/>
    </row>
    <row r="13802" spans="1:5" ht="22.5" x14ac:dyDescent="0.25">
      <c r="A13802" s="36">
        <v>5033</v>
      </c>
      <c r="B13802" s="34" t="s">
        <v>10790</v>
      </c>
      <c r="C13802" s="23" t="s">
        <v>28</v>
      </c>
      <c r="D13802" s="48"/>
      <c r="E13802" s="47"/>
    </row>
    <row r="13803" spans="1:5" ht="22.5" x14ac:dyDescent="0.25">
      <c r="A13803" s="36">
        <v>41197</v>
      </c>
      <c r="B13803" s="34" t="s">
        <v>10791</v>
      </c>
      <c r="C13803" s="23" t="s">
        <v>28</v>
      </c>
      <c r="D13803" s="48"/>
      <c r="E13803" s="47"/>
    </row>
    <row r="13804" spans="1:5" ht="22.5" x14ac:dyDescent="0.25">
      <c r="A13804" s="36">
        <v>12388</v>
      </c>
      <c r="B13804" s="34" t="s">
        <v>10792</v>
      </c>
      <c r="C13804" s="23" t="s">
        <v>28</v>
      </c>
      <c r="D13804" s="48"/>
      <c r="E13804" s="47"/>
    </row>
    <row r="13805" spans="1:5" ht="22.5" x14ac:dyDescent="0.25">
      <c r="A13805" s="36">
        <v>2731</v>
      </c>
      <c r="B13805" s="34" t="s">
        <v>10793</v>
      </c>
      <c r="C13805" s="23" t="s">
        <v>25</v>
      </c>
      <c r="D13805" s="48">
        <v>124.21</v>
      </c>
      <c r="E13805" s="47">
        <v>124.21</v>
      </c>
    </row>
    <row r="13806" spans="1:5" ht="22.5" x14ac:dyDescent="0.25">
      <c r="A13806" s="36">
        <v>41457</v>
      </c>
      <c r="B13806" s="34" t="s">
        <v>10794</v>
      </c>
      <c r="C13806" s="23" t="s">
        <v>28</v>
      </c>
      <c r="D13806" s="48"/>
      <c r="E13806" s="47"/>
    </row>
    <row r="13807" spans="1:5" ht="22.5" x14ac:dyDescent="0.25">
      <c r="A13807" s="36">
        <v>41458</v>
      </c>
      <c r="B13807" s="34" t="s">
        <v>10795</v>
      </c>
      <c r="C13807" s="23" t="s">
        <v>28</v>
      </c>
      <c r="D13807" s="48"/>
      <c r="E13807" s="47"/>
    </row>
    <row r="13808" spans="1:5" ht="22.5" x14ac:dyDescent="0.25">
      <c r="A13808" s="36">
        <v>41459</v>
      </c>
      <c r="B13808" s="34" t="s">
        <v>10796</v>
      </c>
      <c r="C13808" s="23" t="s">
        <v>28</v>
      </c>
      <c r="D13808" s="48"/>
      <c r="E13808" s="47"/>
    </row>
    <row r="13809" spans="1:5" ht="22.5" x14ac:dyDescent="0.25">
      <c r="A13809" s="36">
        <v>41461</v>
      </c>
      <c r="B13809" s="34" t="s">
        <v>10797</v>
      </c>
      <c r="C13809" s="23" t="s">
        <v>28</v>
      </c>
      <c r="D13809" s="48"/>
      <c r="E13809" s="47"/>
    </row>
    <row r="13810" spans="1:5" x14ac:dyDescent="0.25">
      <c r="A13810" s="36">
        <v>44537</v>
      </c>
      <c r="B13810" s="34" t="s">
        <v>13137</v>
      </c>
      <c r="C13810" s="23" t="s">
        <v>33</v>
      </c>
      <c r="D13810" s="48">
        <v>384.74</v>
      </c>
      <c r="E13810" s="47">
        <v>384.74</v>
      </c>
    </row>
    <row r="13811" spans="1:5" ht="33.75" x14ac:dyDescent="0.25">
      <c r="A13811" s="36">
        <v>11844</v>
      </c>
      <c r="B13811" s="34" t="s">
        <v>10798</v>
      </c>
      <c r="C13811" s="23" t="s">
        <v>25</v>
      </c>
      <c r="D13811" s="48">
        <v>57.99</v>
      </c>
      <c r="E13811" s="47">
        <v>57.99</v>
      </c>
    </row>
    <row r="13812" spans="1:5" ht="33.75" x14ac:dyDescent="0.25">
      <c r="A13812" s="36">
        <v>4465</v>
      </c>
      <c r="B13812" s="34" t="s">
        <v>10799</v>
      </c>
      <c r="C13812" s="23" t="s">
        <v>25</v>
      </c>
      <c r="D13812" s="48">
        <v>48.19</v>
      </c>
      <c r="E13812" s="47">
        <v>48.19</v>
      </c>
    </row>
    <row r="13813" spans="1:5" ht="33.75" x14ac:dyDescent="0.25">
      <c r="A13813" s="36">
        <v>35273</v>
      </c>
      <c r="B13813" s="34" t="s">
        <v>10800</v>
      </c>
      <c r="C13813" s="23" t="s">
        <v>25</v>
      </c>
      <c r="D13813" s="48">
        <v>57.79</v>
      </c>
      <c r="E13813" s="47">
        <v>57.79</v>
      </c>
    </row>
    <row r="13814" spans="1:5" ht="33.75" x14ac:dyDescent="0.25">
      <c r="A13814" s="36">
        <v>4470</v>
      </c>
      <c r="B13814" s="34" t="s">
        <v>10801</v>
      </c>
      <c r="C13814" s="23" t="s">
        <v>25</v>
      </c>
      <c r="D13814" s="48">
        <v>133.38</v>
      </c>
      <c r="E13814" s="47">
        <v>133.38</v>
      </c>
    </row>
    <row r="13815" spans="1:5" ht="33.75" x14ac:dyDescent="0.25">
      <c r="A13815" s="36">
        <v>20204</v>
      </c>
      <c r="B13815" s="34" t="s">
        <v>10802</v>
      </c>
      <c r="C13815" s="23" t="s">
        <v>25</v>
      </c>
      <c r="D13815" s="48">
        <v>88.92</v>
      </c>
      <c r="E13815" s="47">
        <v>88.92</v>
      </c>
    </row>
    <row r="13816" spans="1:5" ht="33.75" x14ac:dyDescent="0.25">
      <c r="A13816" s="36">
        <v>20208</v>
      </c>
      <c r="B13816" s="34" t="s">
        <v>10803</v>
      </c>
      <c r="C13816" s="23" t="s">
        <v>25</v>
      </c>
      <c r="D13816" s="48">
        <v>120.04</v>
      </c>
      <c r="E13816" s="47">
        <v>120.04</v>
      </c>
    </row>
    <row r="13817" spans="1:5" ht="33.75" x14ac:dyDescent="0.25">
      <c r="A13817" s="36">
        <v>4437</v>
      </c>
      <c r="B13817" s="34" t="s">
        <v>10804</v>
      </c>
      <c r="C13817" s="23" t="s">
        <v>25</v>
      </c>
      <c r="D13817" s="48">
        <v>100.03</v>
      </c>
      <c r="E13817" s="47">
        <v>100.03</v>
      </c>
    </row>
    <row r="13818" spans="1:5" ht="33.75" x14ac:dyDescent="0.25">
      <c r="A13818" s="36">
        <v>14580</v>
      </c>
      <c r="B13818" s="34" t="s">
        <v>10805</v>
      </c>
      <c r="C13818" s="23" t="s">
        <v>25</v>
      </c>
      <c r="D13818" s="48">
        <v>100.03</v>
      </c>
      <c r="E13818" s="47">
        <v>100.03</v>
      </c>
    </row>
    <row r="13819" spans="1:5" x14ac:dyDescent="0.25">
      <c r="A13819" s="36">
        <v>5065</v>
      </c>
      <c r="B13819" s="34" t="s">
        <v>10806</v>
      </c>
      <c r="C13819" s="23" t="s">
        <v>87</v>
      </c>
      <c r="D13819" s="48">
        <v>30.88</v>
      </c>
      <c r="E13819" s="47">
        <v>30.88</v>
      </c>
    </row>
    <row r="13820" spans="1:5" x14ac:dyDescent="0.25">
      <c r="A13820" s="36">
        <v>5072</v>
      </c>
      <c r="B13820" s="34" t="s">
        <v>10807</v>
      </c>
      <c r="C13820" s="23" t="s">
        <v>87</v>
      </c>
      <c r="D13820" s="48">
        <v>28.57</v>
      </c>
      <c r="E13820" s="47">
        <v>28.57</v>
      </c>
    </row>
    <row r="13821" spans="1:5" x14ac:dyDescent="0.25">
      <c r="A13821" s="36">
        <v>5066</v>
      </c>
      <c r="B13821" s="34" t="s">
        <v>10808</v>
      </c>
      <c r="C13821" s="23" t="s">
        <v>87</v>
      </c>
      <c r="D13821" s="48">
        <v>21.39</v>
      </c>
      <c r="E13821" s="47">
        <v>21.39</v>
      </c>
    </row>
    <row r="13822" spans="1:5" x14ac:dyDescent="0.25">
      <c r="A13822" s="36">
        <v>5063</v>
      </c>
      <c r="B13822" s="34" t="s">
        <v>10809</v>
      </c>
      <c r="C13822" s="23" t="s">
        <v>87</v>
      </c>
      <c r="D13822" s="48">
        <v>19.37</v>
      </c>
      <c r="E13822" s="47">
        <v>19.37</v>
      </c>
    </row>
    <row r="13823" spans="1:5" x14ac:dyDescent="0.25">
      <c r="A13823" s="36">
        <v>20247</v>
      </c>
      <c r="B13823" s="34" t="s">
        <v>10810</v>
      </c>
      <c r="C13823" s="23" t="s">
        <v>87</v>
      </c>
      <c r="D13823" s="48">
        <v>17.97</v>
      </c>
      <c r="E13823" s="47">
        <v>17.97</v>
      </c>
    </row>
    <row r="13824" spans="1:5" x14ac:dyDescent="0.25">
      <c r="A13824" s="36">
        <v>5074</v>
      </c>
      <c r="B13824" s="34" t="s">
        <v>10811</v>
      </c>
      <c r="C13824" s="23" t="s">
        <v>87</v>
      </c>
      <c r="D13824" s="48">
        <v>18.190000000000001</v>
      </c>
      <c r="E13824" s="47">
        <v>18.190000000000001</v>
      </c>
    </row>
    <row r="13825" spans="1:5" x14ac:dyDescent="0.25">
      <c r="A13825" s="36">
        <v>5067</v>
      </c>
      <c r="B13825" s="34" t="s">
        <v>10812</v>
      </c>
      <c r="C13825" s="23" t="s">
        <v>87</v>
      </c>
      <c r="D13825" s="48">
        <v>17.3</v>
      </c>
      <c r="E13825" s="47">
        <v>17.3</v>
      </c>
    </row>
    <row r="13826" spans="1:5" x14ac:dyDescent="0.25">
      <c r="A13826" s="36">
        <v>5078</v>
      </c>
      <c r="B13826" s="34" t="s">
        <v>10813</v>
      </c>
      <c r="C13826" s="23" t="s">
        <v>87</v>
      </c>
      <c r="D13826" s="48">
        <v>17.100000000000001</v>
      </c>
      <c r="E13826" s="47">
        <v>17.100000000000001</v>
      </c>
    </row>
    <row r="13827" spans="1:5" x14ac:dyDescent="0.25">
      <c r="A13827" s="36">
        <v>5068</v>
      </c>
      <c r="B13827" s="34" t="s">
        <v>10814</v>
      </c>
      <c r="C13827" s="23" t="s">
        <v>87</v>
      </c>
      <c r="D13827" s="48">
        <v>16.23</v>
      </c>
      <c r="E13827" s="47">
        <v>16.23</v>
      </c>
    </row>
    <row r="13828" spans="1:5" x14ac:dyDescent="0.25">
      <c r="A13828" s="36">
        <v>5073</v>
      </c>
      <c r="B13828" s="34" t="s">
        <v>10815</v>
      </c>
      <c r="C13828" s="23" t="s">
        <v>87</v>
      </c>
      <c r="D13828" s="48">
        <v>16.55</v>
      </c>
      <c r="E13828" s="47">
        <v>16.55</v>
      </c>
    </row>
    <row r="13829" spans="1:5" x14ac:dyDescent="0.25">
      <c r="A13829" s="36">
        <v>5069</v>
      </c>
      <c r="B13829" s="34" t="s">
        <v>10816</v>
      </c>
      <c r="C13829" s="23" t="s">
        <v>87</v>
      </c>
      <c r="D13829" s="48">
        <v>16.55</v>
      </c>
      <c r="E13829" s="47">
        <v>16.55</v>
      </c>
    </row>
    <row r="13830" spans="1:5" x14ac:dyDescent="0.25">
      <c r="A13830" s="36">
        <v>5070</v>
      </c>
      <c r="B13830" s="34" t="s">
        <v>10817</v>
      </c>
      <c r="C13830" s="23" t="s">
        <v>87</v>
      </c>
      <c r="D13830" s="48">
        <v>16.73</v>
      </c>
      <c r="E13830" s="47">
        <v>16.73</v>
      </c>
    </row>
    <row r="13831" spans="1:5" x14ac:dyDescent="0.25">
      <c r="A13831" s="36">
        <v>5071</v>
      </c>
      <c r="B13831" s="34" t="s">
        <v>10818</v>
      </c>
      <c r="C13831" s="23" t="s">
        <v>87</v>
      </c>
      <c r="D13831" s="48">
        <v>16.23</v>
      </c>
      <c r="E13831" s="47">
        <v>16.23</v>
      </c>
    </row>
    <row r="13832" spans="1:5" x14ac:dyDescent="0.25">
      <c r="A13832" s="36">
        <v>5061</v>
      </c>
      <c r="B13832" s="34" t="s">
        <v>10819</v>
      </c>
      <c r="C13832" s="23" t="s">
        <v>87</v>
      </c>
      <c r="D13832" s="48">
        <v>15.96</v>
      </c>
      <c r="E13832" s="47">
        <v>15.96</v>
      </c>
    </row>
    <row r="13833" spans="1:5" x14ac:dyDescent="0.25">
      <c r="A13833" s="36">
        <v>5075</v>
      </c>
      <c r="B13833" s="34" t="s">
        <v>10820</v>
      </c>
      <c r="C13833" s="23" t="s">
        <v>87</v>
      </c>
      <c r="D13833" s="48">
        <v>16.23</v>
      </c>
      <c r="E13833" s="47">
        <v>16.23</v>
      </c>
    </row>
    <row r="13834" spans="1:5" x14ac:dyDescent="0.25">
      <c r="A13834" s="36">
        <v>5062</v>
      </c>
      <c r="B13834" s="34" t="s">
        <v>10821</v>
      </c>
      <c r="C13834" s="23" t="s">
        <v>87</v>
      </c>
      <c r="D13834" s="48">
        <v>16.45</v>
      </c>
      <c r="E13834" s="47">
        <v>16.45</v>
      </c>
    </row>
    <row r="13835" spans="1:5" x14ac:dyDescent="0.25">
      <c r="A13835" s="36">
        <v>39027</v>
      </c>
      <c r="B13835" s="34" t="s">
        <v>13138</v>
      </c>
      <c r="C13835" s="23" t="s">
        <v>87</v>
      </c>
      <c r="D13835" s="48">
        <v>16.22</v>
      </c>
      <c r="E13835" s="47">
        <v>16.22</v>
      </c>
    </row>
    <row r="13836" spans="1:5" x14ac:dyDescent="0.25">
      <c r="A13836" s="36">
        <v>40568</v>
      </c>
      <c r="B13836" s="34" t="s">
        <v>10822</v>
      </c>
      <c r="C13836" s="23" t="s">
        <v>87</v>
      </c>
      <c r="D13836" s="48">
        <v>16.350000000000001</v>
      </c>
      <c r="E13836" s="47">
        <v>16.350000000000001</v>
      </c>
    </row>
    <row r="13837" spans="1:5" x14ac:dyDescent="0.25">
      <c r="A13837" s="36">
        <v>40304</v>
      </c>
      <c r="B13837" s="34" t="s">
        <v>10823</v>
      </c>
      <c r="C13837" s="23" t="s">
        <v>87</v>
      </c>
      <c r="D13837" s="48">
        <v>20.04</v>
      </c>
      <c r="E13837" s="47">
        <v>20.04</v>
      </c>
    </row>
    <row r="13838" spans="1:5" x14ac:dyDescent="0.25">
      <c r="A13838" s="36">
        <v>39026</v>
      </c>
      <c r="B13838" s="34" t="s">
        <v>10824</v>
      </c>
      <c r="C13838" s="23" t="s">
        <v>87</v>
      </c>
      <c r="D13838" s="48">
        <v>18.25</v>
      </c>
      <c r="E13838" s="47">
        <v>18.25</v>
      </c>
    </row>
    <row r="13839" spans="1:5" ht="33.75" x14ac:dyDescent="0.25">
      <c r="A13839" s="36">
        <v>42431</v>
      </c>
      <c r="B13839" s="34" t="s">
        <v>10825</v>
      </c>
      <c r="C13839" s="23" t="s">
        <v>28</v>
      </c>
      <c r="D13839" s="48"/>
      <c r="E13839" s="47"/>
    </row>
    <row r="13840" spans="1:5" x14ac:dyDescent="0.25">
      <c r="A13840" s="36">
        <v>44074</v>
      </c>
      <c r="B13840" s="34" t="s">
        <v>10826</v>
      </c>
      <c r="C13840" s="23" t="s">
        <v>88</v>
      </c>
      <c r="D13840" s="48">
        <v>614.54</v>
      </c>
      <c r="E13840" s="47">
        <v>614.54</v>
      </c>
    </row>
    <row r="13841" spans="1:5" x14ac:dyDescent="0.25">
      <c r="A13841" s="36">
        <v>44072</v>
      </c>
      <c r="B13841" s="34" t="s">
        <v>10827</v>
      </c>
      <c r="C13841" s="23" t="s">
        <v>88</v>
      </c>
      <c r="D13841" s="48">
        <v>150.07</v>
      </c>
      <c r="E13841" s="47">
        <v>150.07</v>
      </c>
    </row>
    <row r="13842" spans="1:5" ht="22.5" x14ac:dyDescent="0.25">
      <c r="A13842" s="36">
        <v>511</v>
      </c>
      <c r="B13842" s="34" t="s">
        <v>10828</v>
      </c>
      <c r="C13842" s="23" t="s">
        <v>88</v>
      </c>
      <c r="D13842" s="48">
        <v>20.5</v>
      </c>
      <c r="E13842" s="47">
        <v>20.5</v>
      </c>
    </row>
    <row r="13843" spans="1:5" ht="22.5" x14ac:dyDescent="0.25">
      <c r="A13843" s="36">
        <v>37540</v>
      </c>
      <c r="B13843" s="34" t="s">
        <v>10829</v>
      </c>
      <c r="C13843" s="23" t="s">
        <v>28</v>
      </c>
      <c r="D13843" s="48">
        <v>88039.86</v>
      </c>
      <c r="E13843" s="47">
        <v>88039.86</v>
      </c>
    </row>
    <row r="13844" spans="1:5" ht="22.5" x14ac:dyDescent="0.25">
      <c r="A13844" s="36">
        <v>37548</v>
      </c>
      <c r="B13844" s="34" t="s">
        <v>10830</v>
      </c>
      <c r="C13844" s="23" t="s">
        <v>28</v>
      </c>
      <c r="D13844" s="48">
        <v>116696.39</v>
      </c>
      <c r="E13844" s="47">
        <v>116696.39</v>
      </c>
    </row>
    <row r="13845" spans="1:5" ht="33.75" x14ac:dyDescent="0.25">
      <c r="A13845" s="36">
        <v>39828</v>
      </c>
      <c r="B13845" s="34" t="s">
        <v>10831</v>
      </c>
      <c r="C13845" s="23" t="s">
        <v>28</v>
      </c>
      <c r="D13845" s="48">
        <v>700.06</v>
      </c>
      <c r="E13845" s="47">
        <v>700.06</v>
      </c>
    </row>
    <row r="13846" spans="1:5" ht="22.5" x14ac:dyDescent="0.25">
      <c r="A13846" s="36">
        <v>38392</v>
      </c>
      <c r="B13846" s="34" t="s">
        <v>10832</v>
      </c>
      <c r="C13846" s="23" t="s">
        <v>28</v>
      </c>
      <c r="D13846" s="48">
        <v>53.08</v>
      </c>
      <c r="E13846" s="47">
        <v>53.08</v>
      </c>
    </row>
    <row r="13847" spans="1:5" ht="22.5" x14ac:dyDescent="0.25">
      <c r="A13847" s="36">
        <v>11735</v>
      </c>
      <c r="B13847" s="34" t="s">
        <v>10833</v>
      </c>
      <c r="C13847" s="23" t="s">
        <v>28</v>
      </c>
      <c r="D13847" s="48">
        <v>9.44</v>
      </c>
      <c r="E13847" s="47">
        <v>9.44</v>
      </c>
    </row>
    <row r="13848" spans="1:5" ht="22.5" x14ac:dyDescent="0.25">
      <c r="A13848" s="36">
        <v>11737</v>
      </c>
      <c r="B13848" s="34" t="s">
        <v>10834</v>
      </c>
      <c r="C13848" s="23" t="s">
        <v>28</v>
      </c>
      <c r="D13848" s="48">
        <v>13.39</v>
      </c>
      <c r="E13848" s="47">
        <v>13.39</v>
      </c>
    </row>
    <row r="13849" spans="1:5" ht="22.5" x14ac:dyDescent="0.25">
      <c r="A13849" s="36">
        <v>11738</v>
      </c>
      <c r="B13849" s="34" t="s">
        <v>10835</v>
      </c>
      <c r="C13849" s="23" t="s">
        <v>28</v>
      </c>
      <c r="D13849" s="48">
        <v>16.88</v>
      </c>
      <c r="E13849" s="47">
        <v>16.88</v>
      </c>
    </row>
    <row r="13850" spans="1:5" ht="22.5" x14ac:dyDescent="0.25">
      <c r="A13850" s="36">
        <v>36143</v>
      </c>
      <c r="B13850" s="34" t="s">
        <v>10836</v>
      </c>
      <c r="C13850" s="23" t="s">
        <v>28</v>
      </c>
      <c r="D13850" s="48">
        <v>90</v>
      </c>
      <c r="E13850" s="47">
        <v>90</v>
      </c>
    </row>
    <row r="13851" spans="1:5" ht="22.5" x14ac:dyDescent="0.25">
      <c r="A13851" s="36">
        <v>36142</v>
      </c>
      <c r="B13851" s="34" t="s">
        <v>10837</v>
      </c>
      <c r="C13851" s="23" t="s">
        <v>28</v>
      </c>
      <c r="D13851" s="48">
        <v>2.2200000000000002</v>
      </c>
      <c r="E13851" s="47">
        <v>2.2200000000000002</v>
      </c>
    </row>
    <row r="13852" spans="1:5" ht="22.5" x14ac:dyDescent="0.25">
      <c r="A13852" s="36">
        <v>45227</v>
      </c>
      <c r="B13852" s="34" t="s">
        <v>13139</v>
      </c>
      <c r="C13852" s="23" t="s">
        <v>28</v>
      </c>
      <c r="D13852" s="48">
        <v>857.59</v>
      </c>
      <c r="E13852" s="47">
        <v>857.59</v>
      </c>
    </row>
    <row r="13853" spans="1:5" ht="22.5" x14ac:dyDescent="0.25">
      <c r="A13853" s="36">
        <v>45209</v>
      </c>
      <c r="B13853" s="34" t="s">
        <v>13052</v>
      </c>
      <c r="C13853" s="23" t="s">
        <v>28</v>
      </c>
      <c r="D13853" s="48">
        <v>37.56</v>
      </c>
      <c r="E13853" s="47">
        <v>37.56</v>
      </c>
    </row>
    <row r="13854" spans="1:5" x14ac:dyDescent="0.25">
      <c r="A13854" s="36">
        <v>36146</v>
      </c>
      <c r="B13854" s="34" t="s">
        <v>10838</v>
      </c>
      <c r="C13854" s="23" t="s">
        <v>28</v>
      </c>
      <c r="D13854" s="48">
        <v>238.15</v>
      </c>
      <c r="E13854" s="47">
        <v>238.15</v>
      </c>
    </row>
    <row r="13855" spans="1:5" ht="22.5" x14ac:dyDescent="0.25">
      <c r="A13855" s="36">
        <v>39015</v>
      </c>
      <c r="B13855" s="34" t="s">
        <v>10839</v>
      </c>
      <c r="C13855" s="23" t="s">
        <v>28</v>
      </c>
      <c r="D13855" s="48"/>
      <c r="E13855" s="47"/>
    </row>
    <row r="13856" spans="1:5" ht="22.5" x14ac:dyDescent="0.25">
      <c r="A13856" s="36">
        <v>38377</v>
      </c>
      <c r="B13856" s="34" t="s">
        <v>10840</v>
      </c>
      <c r="C13856" s="23" t="s">
        <v>28</v>
      </c>
      <c r="D13856" s="48">
        <v>26.45</v>
      </c>
      <c r="E13856" s="47">
        <v>26.45</v>
      </c>
    </row>
    <row r="13857" spans="1:5" ht="22.5" x14ac:dyDescent="0.25">
      <c r="A13857" s="36">
        <v>38376</v>
      </c>
      <c r="B13857" s="34" t="s">
        <v>10841</v>
      </c>
      <c r="C13857" s="23" t="s">
        <v>28</v>
      </c>
      <c r="D13857" s="48">
        <v>30.59</v>
      </c>
      <c r="E13857" s="47">
        <v>30.59</v>
      </c>
    </row>
    <row r="13858" spans="1:5" x14ac:dyDescent="0.25">
      <c r="A13858" s="36">
        <v>38116</v>
      </c>
      <c r="B13858" s="34" t="s">
        <v>10842</v>
      </c>
      <c r="C13858" s="23" t="s">
        <v>28</v>
      </c>
      <c r="D13858" s="48">
        <v>4.82</v>
      </c>
      <c r="E13858" s="47">
        <v>4.82</v>
      </c>
    </row>
    <row r="13859" spans="1:5" ht="22.5" x14ac:dyDescent="0.25">
      <c r="A13859" s="36">
        <v>38066</v>
      </c>
      <c r="B13859" s="34" t="s">
        <v>10843</v>
      </c>
      <c r="C13859" s="23" t="s">
        <v>28</v>
      </c>
      <c r="D13859" s="48">
        <v>7.96</v>
      </c>
      <c r="E13859" s="47">
        <v>7.96</v>
      </c>
    </row>
    <row r="13860" spans="1:5" x14ac:dyDescent="0.25">
      <c r="A13860" s="36">
        <v>38117</v>
      </c>
      <c r="B13860" s="34" t="s">
        <v>10844</v>
      </c>
      <c r="C13860" s="23" t="s">
        <v>28</v>
      </c>
      <c r="D13860" s="48">
        <v>8.2100000000000009</v>
      </c>
      <c r="E13860" s="47">
        <v>8.2100000000000009</v>
      </c>
    </row>
    <row r="13861" spans="1:5" ht="22.5" x14ac:dyDescent="0.25">
      <c r="A13861" s="36">
        <v>38067</v>
      </c>
      <c r="B13861" s="34" t="s">
        <v>10845</v>
      </c>
      <c r="C13861" s="23" t="s">
        <v>28</v>
      </c>
      <c r="D13861" s="48">
        <v>11.21</v>
      </c>
      <c r="E13861" s="47">
        <v>11.21</v>
      </c>
    </row>
    <row r="13862" spans="1:5" ht="22.5" x14ac:dyDescent="0.25">
      <c r="A13862" s="36">
        <v>44313</v>
      </c>
      <c r="B13862" s="34" t="s">
        <v>10846</v>
      </c>
      <c r="C13862" s="23" t="s">
        <v>28</v>
      </c>
      <c r="D13862" s="48"/>
      <c r="E13862" s="47"/>
    </row>
    <row r="13863" spans="1:5" ht="33.75" x14ac:dyDescent="0.25">
      <c r="A13863" s="36">
        <v>11522</v>
      </c>
      <c r="B13863" s="34" t="s">
        <v>10847</v>
      </c>
      <c r="C13863" s="23" t="s">
        <v>28</v>
      </c>
      <c r="D13863" s="48">
        <v>14.92</v>
      </c>
      <c r="E13863" s="47">
        <v>14.92</v>
      </c>
    </row>
    <row r="13864" spans="1:5" ht="33.75" x14ac:dyDescent="0.25">
      <c r="A13864" s="36">
        <v>43600</v>
      </c>
      <c r="B13864" s="34" t="s">
        <v>10848</v>
      </c>
      <c r="C13864" s="23" t="s">
        <v>28</v>
      </c>
      <c r="D13864" s="48">
        <v>59.79</v>
      </c>
      <c r="E13864" s="47">
        <v>59.79</v>
      </c>
    </row>
    <row r="13865" spans="1:5" ht="33.75" x14ac:dyDescent="0.25">
      <c r="A13865" s="36">
        <v>5080</v>
      </c>
      <c r="B13865" s="34" t="s">
        <v>10849</v>
      </c>
      <c r="C13865" s="23" t="s">
        <v>28</v>
      </c>
      <c r="D13865" s="48">
        <v>23.32</v>
      </c>
      <c r="E13865" s="47">
        <v>23.32</v>
      </c>
    </row>
    <row r="13866" spans="1:5" ht="22.5" x14ac:dyDescent="0.25">
      <c r="A13866" s="36">
        <v>38168</v>
      </c>
      <c r="B13866" s="34" t="s">
        <v>10850</v>
      </c>
      <c r="C13866" s="23" t="s">
        <v>28</v>
      </c>
      <c r="D13866" s="48">
        <v>162.79</v>
      </c>
      <c r="E13866" s="47">
        <v>162.79</v>
      </c>
    </row>
    <row r="13867" spans="1:5" ht="22.5" x14ac:dyDescent="0.25">
      <c r="A13867" s="36">
        <v>43601</v>
      </c>
      <c r="B13867" s="34" t="s">
        <v>10851</v>
      </c>
      <c r="C13867" s="23" t="s">
        <v>28</v>
      </c>
      <c r="D13867" s="48">
        <v>81.39</v>
      </c>
      <c r="E13867" s="47">
        <v>81.39</v>
      </c>
    </row>
    <row r="13868" spans="1:5" ht="33.75" x14ac:dyDescent="0.25">
      <c r="A13868" s="36">
        <v>13393</v>
      </c>
      <c r="B13868" s="34" t="s">
        <v>10852</v>
      </c>
      <c r="C13868" s="23" t="s">
        <v>28</v>
      </c>
      <c r="D13868" s="48">
        <v>304.47000000000003</v>
      </c>
      <c r="E13868" s="47">
        <v>304.47000000000003</v>
      </c>
    </row>
    <row r="13869" spans="1:5" ht="33.75" x14ac:dyDescent="0.25">
      <c r="A13869" s="36">
        <v>13395</v>
      </c>
      <c r="B13869" s="34" t="s">
        <v>10853</v>
      </c>
      <c r="C13869" s="23" t="s">
        <v>28</v>
      </c>
      <c r="D13869" s="48">
        <v>426.68</v>
      </c>
      <c r="E13869" s="47">
        <v>426.68</v>
      </c>
    </row>
    <row r="13870" spans="1:5" ht="33.75" x14ac:dyDescent="0.25">
      <c r="A13870" s="36">
        <v>12039</v>
      </c>
      <c r="B13870" s="34" t="s">
        <v>10854</v>
      </c>
      <c r="C13870" s="23" t="s">
        <v>28</v>
      </c>
      <c r="D13870" s="48">
        <v>448.4</v>
      </c>
      <c r="E13870" s="47">
        <v>448.4</v>
      </c>
    </row>
    <row r="13871" spans="1:5" ht="33.75" x14ac:dyDescent="0.25">
      <c r="A13871" s="36">
        <v>13396</v>
      </c>
      <c r="B13871" s="34" t="s">
        <v>10855</v>
      </c>
      <c r="C13871" s="23" t="s">
        <v>28</v>
      </c>
      <c r="D13871" s="48">
        <v>629.75</v>
      </c>
      <c r="E13871" s="47">
        <v>629.75</v>
      </c>
    </row>
    <row r="13872" spans="1:5" ht="33.75" x14ac:dyDescent="0.25">
      <c r="A13872" s="36">
        <v>12041</v>
      </c>
      <c r="B13872" s="34" t="s">
        <v>10856</v>
      </c>
      <c r="C13872" s="23" t="s">
        <v>28</v>
      </c>
      <c r="D13872" s="48">
        <v>514.23</v>
      </c>
      <c r="E13872" s="47">
        <v>514.23</v>
      </c>
    </row>
    <row r="13873" spans="1:5" ht="33.75" x14ac:dyDescent="0.25">
      <c r="A13873" s="36">
        <v>12043</v>
      </c>
      <c r="B13873" s="34" t="s">
        <v>10857</v>
      </c>
      <c r="C13873" s="23" t="s">
        <v>28</v>
      </c>
      <c r="D13873" s="48">
        <v>1085.71</v>
      </c>
      <c r="E13873" s="47">
        <v>1085.71</v>
      </c>
    </row>
    <row r="13874" spans="1:5" ht="33.75" x14ac:dyDescent="0.25">
      <c r="A13874" s="36">
        <v>39762</v>
      </c>
      <c r="B13874" s="34" t="s">
        <v>10858</v>
      </c>
      <c r="C13874" s="23" t="s">
        <v>28</v>
      </c>
      <c r="D13874" s="48">
        <v>516.82000000000005</v>
      </c>
      <c r="E13874" s="47">
        <v>516.82000000000005</v>
      </c>
    </row>
    <row r="13875" spans="1:5" ht="33.75" x14ac:dyDescent="0.25">
      <c r="A13875" s="36">
        <v>12042</v>
      </c>
      <c r="B13875" s="34" t="s">
        <v>10859</v>
      </c>
      <c r="C13875" s="23" t="s">
        <v>28</v>
      </c>
      <c r="D13875" s="48">
        <v>754.55</v>
      </c>
      <c r="E13875" s="47">
        <v>754.55</v>
      </c>
    </row>
    <row r="13876" spans="1:5" ht="33.75" x14ac:dyDescent="0.25">
      <c r="A13876" s="36">
        <v>39763</v>
      </c>
      <c r="B13876" s="34" t="s">
        <v>10860</v>
      </c>
      <c r="C13876" s="23" t="s">
        <v>28</v>
      </c>
      <c r="D13876" s="48">
        <v>883.1</v>
      </c>
      <c r="E13876" s="47">
        <v>883.1</v>
      </c>
    </row>
    <row r="13877" spans="1:5" ht="33.75" x14ac:dyDescent="0.25">
      <c r="A13877" s="36">
        <v>39760</v>
      </c>
      <c r="B13877" s="34" t="s">
        <v>10861</v>
      </c>
      <c r="C13877" s="23" t="s">
        <v>28</v>
      </c>
      <c r="D13877" s="48">
        <v>880.2</v>
      </c>
      <c r="E13877" s="47">
        <v>880.2</v>
      </c>
    </row>
    <row r="13878" spans="1:5" ht="33.75" x14ac:dyDescent="0.25">
      <c r="A13878" s="36">
        <v>39756</v>
      </c>
      <c r="B13878" s="34" t="s">
        <v>10862</v>
      </c>
      <c r="C13878" s="23" t="s">
        <v>28</v>
      </c>
      <c r="D13878" s="48">
        <v>316.04000000000002</v>
      </c>
      <c r="E13878" s="47">
        <v>316.04000000000002</v>
      </c>
    </row>
    <row r="13879" spans="1:5" ht="33.75" x14ac:dyDescent="0.25">
      <c r="A13879" s="36">
        <v>12038</v>
      </c>
      <c r="B13879" s="34" t="s">
        <v>10863</v>
      </c>
      <c r="C13879" s="23" t="s">
        <v>28</v>
      </c>
      <c r="D13879" s="48">
        <v>394.9</v>
      </c>
      <c r="E13879" s="47">
        <v>394.9</v>
      </c>
    </row>
    <row r="13880" spans="1:5" ht="33.75" x14ac:dyDescent="0.25">
      <c r="A13880" s="36">
        <v>39757</v>
      </c>
      <c r="B13880" s="34" t="s">
        <v>10864</v>
      </c>
      <c r="C13880" s="23" t="s">
        <v>28</v>
      </c>
      <c r="D13880" s="48">
        <v>365.16</v>
      </c>
      <c r="E13880" s="47">
        <v>365.16</v>
      </c>
    </row>
    <row r="13881" spans="1:5" ht="33.75" x14ac:dyDescent="0.25">
      <c r="A13881" s="36">
        <v>39758</v>
      </c>
      <c r="B13881" s="34" t="s">
        <v>10865</v>
      </c>
      <c r="C13881" s="23" t="s">
        <v>28</v>
      </c>
      <c r="D13881" s="48">
        <v>532.17999999999995</v>
      </c>
      <c r="E13881" s="47">
        <v>532.17999999999995</v>
      </c>
    </row>
    <row r="13882" spans="1:5" ht="33.75" x14ac:dyDescent="0.25">
      <c r="A13882" s="36">
        <v>39759</v>
      </c>
      <c r="B13882" s="34" t="s">
        <v>10866</v>
      </c>
      <c r="C13882" s="23" t="s">
        <v>28</v>
      </c>
      <c r="D13882" s="48">
        <v>657.24</v>
      </c>
      <c r="E13882" s="47">
        <v>657.24</v>
      </c>
    </row>
    <row r="13883" spans="1:5" ht="33.75" x14ac:dyDescent="0.25">
      <c r="A13883" s="36">
        <v>39761</v>
      </c>
      <c r="B13883" s="34" t="s">
        <v>10867</v>
      </c>
      <c r="C13883" s="23" t="s">
        <v>28</v>
      </c>
      <c r="D13883" s="48">
        <v>790.02</v>
      </c>
      <c r="E13883" s="47">
        <v>790.02</v>
      </c>
    </row>
    <row r="13884" spans="1:5" ht="33.75" x14ac:dyDescent="0.25">
      <c r="A13884" s="36">
        <v>39805</v>
      </c>
      <c r="B13884" s="34" t="s">
        <v>10868</v>
      </c>
      <c r="C13884" s="23" t="s">
        <v>28</v>
      </c>
      <c r="D13884" s="48">
        <v>209.38</v>
      </c>
      <c r="E13884" s="47">
        <v>209.38</v>
      </c>
    </row>
    <row r="13885" spans="1:5" ht="33.75" x14ac:dyDescent="0.25">
      <c r="A13885" s="36">
        <v>39806</v>
      </c>
      <c r="B13885" s="34" t="s">
        <v>10869</v>
      </c>
      <c r="C13885" s="23" t="s">
        <v>28</v>
      </c>
      <c r="D13885" s="48">
        <v>387.92</v>
      </c>
      <c r="E13885" s="47">
        <v>387.92</v>
      </c>
    </row>
    <row r="13886" spans="1:5" ht="33.75" x14ac:dyDescent="0.25">
      <c r="A13886" s="36">
        <v>39807</v>
      </c>
      <c r="B13886" s="34" t="s">
        <v>10870</v>
      </c>
      <c r="C13886" s="23" t="s">
        <v>28</v>
      </c>
      <c r="D13886" s="48">
        <v>840.72</v>
      </c>
      <c r="E13886" s="47">
        <v>840.72</v>
      </c>
    </row>
    <row r="13887" spans="1:5" ht="22.5" x14ac:dyDescent="0.25">
      <c r="A13887" s="36">
        <v>43100</v>
      </c>
      <c r="B13887" s="34" t="s">
        <v>10871</v>
      </c>
      <c r="C13887" s="23" t="s">
        <v>28</v>
      </c>
      <c r="D13887" s="48">
        <v>657.26</v>
      </c>
      <c r="E13887" s="47">
        <v>657.26</v>
      </c>
    </row>
    <row r="13888" spans="1:5" ht="22.5" x14ac:dyDescent="0.25">
      <c r="A13888" s="36">
        <v>39804</v>
      </c>
      <c r="B13888" s="34" t="s">
        <v>10872</v>
      </c>
      <c r="C13888" s="23" t="s">
        <v>28</v>
      </c>
      <c r="D13888" s="48">
        <v>122.95</v>
      </c>
      <c r="E13888" s="47">
        <v>122.95</v>
      </c>
    </row>
    <row r="13889" spans="1:5" ht="22.5" x14ac:dyDescent="0.25">
      <c r="A13889" s="36">
        <v>39796</v>
      </c>
      <c r="B13889" s="34" t="s">
        <v>10873</v>
      </c>
      <c r="C13889" s="23" t="s">
        <v>28</v>
      </c>
      <c r="D13889" s="48">
        <v>127.34</v>
      </c>
      <c r="E13889" s="47">
        <v>127.34</v>
      </c>
    </row>
    <row r="13890" spans="1:5" ht="22.5" x14ac:dyDescent="0.25">
      <c r="A13890" s="36">
        <v>39797</v>
      </c>
      <c r="B13890" s="34" t="s">
        <v>10874</v>
      </c>
      <c r="C13890" s="23" t="s">
        <v>28</v>
      </c>
      <c r="D13890" s="48">
        <v>199.9</v>
      </c>
      <c r="E13890" s="47">
        <v>199.9</v>
      </c>
    </row>
    <row r="13891" spans="1:5" ht="22.5" x14ac:dyDescent="0.25">
      <c r="A13891" s="36">
        <v>39798</v>
      </c>
      <c r="B13891" s="34" t="s">
        <v>10875</v>
      </c>
      <c r="C13891" s="23" t="s">
        <v>28</v>
      </c>
      <c r="D13891" s="48">
        <v>342.89</v>
      </c>
      <c r="E13891" s="47">
        <v>342.89</v>
      </c>
    </row>
    <row r="13892" spans="1:5" ht="22.5" x14ac:dyDescent="0.25">
      <c r="A13892" s="36">
        <v>39794</v>
      </c>
      <c r="B13892" s="34" t="s">
        <v>10876</v>
      </c>
      <c r="C13892" s="23" t="s">
        <v>28</v>
      </c>
      <c r="D13892" s="48">
        <v>54.05</v>
      </c>
      <c r="E13892" s="47">
        <v>54.05</v>
      </c>
    </row>
    <row r="13893" spans="1:5" ht="22.5" x14ac:dyDescent="0.25">
      <c r="A13893" s="36">
        <v>39795</v>
      </c>
      <c r="B13893" s="34" t="s">
        <v>10877</v>
      </c>
      <c r="C13893" s="23" t="s">
        <v>28</v>
      </c>
      <c r="D13893" s="48">
        <v>85.39</v>
      </c>
      <c r="E13893" s="47">
        <v>85.39</v>
      </c>
    </row>
    <row r="13894" spans="1:5" ht="22.5" x14ac:dyDescent="0.25">
      <c r="A13894" s="36">
        <v>39801</v>
      </c>
      <c r="B13894" s="34" t="s">
        <v>10878</v>
      </c>
      <c r="C13894" s="23" t="s">
        <v>28</v>
      </c>
      <c r="D13894" s="48">
        <v>180.32</v>
      </c>
      <c r="E13894" s="47">
        <v>180.32</v>
      </c>
    </row>
    <row r="13895" spans="1:5" ht="22.5" x14ac:dyDescent="0.25">
      <c r="A13895" s="36">
        <v>39802</v>
      </c>
      <c r="B13895" s="34" t="s">
        <v>10879</v>
      </c>
      <c r="C13895" s="23" t="s">
        <v>28</v>
      </c>
      <c r="D13895" s="48">
        <v>264.32</v>
      </c>
      <c r="E13895" s="47">
        <v>264.32</v>
      </c>
    </row>
    <row r="13896" spans="1:5" ht="22.5" x14ac:dyDescent="0.25">
      <c r="A13896" s="36">
        <v>39803</v>
      </c>
      <c r="B13896" s="34" t="s">
        <v>10880</v>
      </c>
      <c r="C13896" s="23" t="s">
        <v>28</v>
      </c>
      <c r="D13896" s="48">
        <v>368.73</v>
      </c>
      <c r="E13896" s="47">
        <v>368.73</v>
      </c>
    </row>
    <row r="13897" spans="1:5" ht="22.5" x14ac:dyDescent="0.25">
      <c r="A13897" s="36">
        <v>39799</v>
      </c>
      <c r="B13897" s="34" t="s">
        <v>10881</v>
      </c>
      <c r="C13897" s="23" t="s">
        <v>28</v>
      </c>
      <c r="D13897" s="48">
        <v>63</v>
      </c>
      <c r="E13897" s="47">
        <v>63</v>
      </c>
    </row>
    <row r="13898" spans="1:5" ht="22.5" x14ac:dyDescent="0.25">
      <c r="A13898" s="36">
        <v>39800</v>
      </c>
      <c r="B13898" s="34" t="s">
        <v>10882</v>
      </c>
      <c r="C13898" s="23" t="s">
        <v>28</v>
      </c>
      <c r="D13898" s="48">
        <v>107.33</v>
      </c>
      <c r="E13898" s="47">
        <v>107.33</v>
      </c>
    </row>
    <row r="13899" spans="1:5" ht="22.5" x14ac:dyDescent="0.25">
      <c r="A13899" s="36">
        <v>43837</v>
      </c>
      <c r="B13899" s="34" t="s">
        <v>10883</v>
      </c>
      <c r="C13899" s="23" t="s">
        <v>28</v>
      </c>
      <c r="D13899" s="48">
        <v>2230.52</v>
      </c>
      <c r="E13899" s="47">
        <v>2230.52</v>
      </c>
    </row>
    <row r="13900" spans="1:5" ht="22.5" x14ac:dyDescent="0.25">
      <c r="A13900" s="36">
        <v>43836</v>
      </c>
      <c r="B13900" s="34" t="s">
        <v>10884</v>
      </c>
      <c r="C13900" s="23" t="s">
        <v>28</v>
      </c>
      <c r="D13900" s="48">
        <v>4538.71</v>
      </c>
      <c r="E13900" s="47">
        <v>4538.71</v>
      </c>
    </row>
    <row r="13901" spans="1:5" x14ac:dyDescent="0.25">
      <c r="A13901" s="36">
        <v>21059</v>
      </c>
      <c r="B13901" s="34" t="s">
        <v>10885</v>
      </c>
      <c r="C13901" s="23" t="s">
        <v>28</v>
      </c>
      <c r="D13901" s="48"/>
      <c r="E13901" s="47"/>
    </row>
    <row r="13902" spans="1:5" x14ac:dyDescent="0.25">
      <c r="A13902" s="36">
        <v>11234</v>
      </c>
      <c r="B13902" s="34" t="s">
        <v>10886</v>
      </c>
      <c r="C13902" s="23" t="s">
        <v>28</v>
      </c>
      <c r="D13902" s="48"/>
      <c r="E13902" s="47"/>
    </row>
    <row r="13903" spans="1:5" x14ac:dyDescent="0.25">
      <c r="A13903" s="36">
        <v>21060</v>
      </c>
      <c r="B13903" s="34" t="s">
        <v>10887</v>
      </c>
      <c r="C13903" s="23" t="s">
        <v>28</v>
      </c>
      <c r="D13903" s="48"/>
      <c r="E13903" s="47"/>
    </row>
    <row r="13904" spans="1:5" x14ac:dyDescent="0.25">
      <c r="A13904" s="36">
        <v>21061</v>
      </c>
      <c r="B13904" s="34" t="s">
        <v>10888</v>
      </c>
      <c r="C13904" s="23" t="s">
        <v>28</v>
      </c>
      <c r="D13904" s="48"/>
      <c r="E13904" s="47"/>
    </row>
    <row r="13905" spans="1:5" x14ac:dyDescent="0.25">
      <c r="A13905" s="36">
        <v>21062</v>
      </c>
      <c r="B13905" s="34" t="s">
        <v>10889</v>
      </c>
      <c r="C13905" s="23" t="s">
        <v>28</v>
      </c>
      <c r="D13905" s="48"/>
      <c r="E13905" s="47"/>
    </row>
    <row r="13906" spans="1:5" x14ac:dyDescent="0.25">
      <c r="A13906" s="36">
        <v>11708</v>
      </c>
      <c r="B13906" s="34" t="s">
        <v>10890</v>
      </c>
      <c r="C13906" s="23" t="s">
        <v>28</v>
      </c>
      <c r="D13906" s="48"/>
      <c r="E13906" s="47"/>
    </row>
    <row r="13907" spans="1:5" x14ac:dyDescent="0.25">
      <c r="A13907" s="36">
        <v>11709</v>
      </c>
      <c r="B13907" s="34" t="s">
        <v>10891</v>
      </c>
      <c r="C13907" s="23" t="s">
        <v>28</v>
      </c>
      <c r="D13907" s="48"/>
      <c r="E13907" s="47"/>
    </row>
    <row r="13908" spans="1:5" x14ac:dyDescent="0.25">
      <c r="A13908" s="36">
        <v>11710</v>
      </c>
      <c r="B13908" s="34" t="s">
        <v>10892</v>
      </c>
      <c r="C13908" s="23" t="s">
        <v>28</v>
      </c>
      <c r="D13908" s="48"/>
      <c r="E13908" s="47"/>
    </row>
    <row r="13909" spans="1:5" x14ac:dyDescent="0.25">
      <c r="A13909" s="36">
        <v>11707</v>
      </c>
      <c r="B13909" s="34" t="s">
        <v>10893</v>
      </c>
      <c r="C13909" s="23" t="s">
        <v>28</v>
      </c>
      <c r="D13909" s="48"/>
      <c r="E13909" s="47"/>
    </row>
    <row r="13910" spans="1:5" ht="22.5" x14ac:dyDescent="0.25">
      <c r="A13910" s="36">
        <v>5102</v>
      </c>
      <c r="B13910" s="34" t="s">
        <v>10894</v>
      </c>
      <c r="C13910" s="23" t="s">
        <v>28</v>
      </c>
      <c r="D13910" s="48">
        <v>13.26</v>
      </c>
      <c r="E13910" s="47">
        <v>13.26</v>
      </c>
    </row>
    <row r="13911" spans="1:5" ht="22.5" x14ac:dyDescent="0.25">
      <c r="A13911" s="36">
        <v>11711</v>
      </c>
      <c r="B13911" s="34" t="s">
        <v>10895</v>
      </c>
      <c r="C13911" s="23" t="s">
        <v>28</v>
      </c>
      <c r="D13911" s="48">
        <v>11.05</v>
      </c>
      <c r="E13911" s="47">
        <v>11.05</v>
      </c>
    </row>
    <row r="13912" spans="1:5" ht="22.5" x14ac:dyDescent="0.25">
      <c r="A13912" s="36">
        <v>11739</v>
      </c>
      <c r="B13912" s="34" t="s">
        <v>10896</v>
      </c>
      <c r="C13912" s="23" t="s">
        <v>28</v>
      </c>
      <c r="D13912" s="48">
        <v>9.4499999999999993</v>
      </c>
      <c r="E13912" s="47">
        <v>9.4499999999999993</v>
      </c>
    </row>
    <row r="13913" spans="1:5" ht="22.5" x14ac:dyDescent="0.25">
      <c r="A13913" s="36">
        <v>11741</v>
      </c>
      <c r="B13913" s="34" t="s">
        <v>10897</v>
      </c>
      <c r="C13913" s="23" t="s">
        <v>28</v>
      </c>
      <c r="D13913" s="48">
        <v>12.03</v>
      </c>
      <c r="E13913" s="47">
        <v>12.03</v>
      </c>
    </row>
    <row r="13914" spans="1:5" ht="22.5" x14ac:dyDescent="0.25">
      <c r="A13914" s="36">
        <v>11745</v>
      </c>
      <c r="B13914" s="34" t="s">
        <v>10898</v>
      </c>
      <c r="C13914" s="23" t="s">
        <v>28</v>
      </c>
      <c r="D13914" s="48">
        <v>15.86</v>
      </c>
      <c r="E13914" s="47">
        <v>15.86</v>
      </c>
    </row>
    <row r="13915" spans="1:5" ht="22.5" x14ac:dyDescent="0.25">
      <c r="A13915" s="36">
        <v>11743</v>
      </c>
      <c r="B13915" s="34" t="s">
        <v>10899</v>
      </c>
      <c r="C13915" s="23" t="s">
        <v>28</v>
      </c>
      <c r="D13915" s="48">
        <v>10.1</v>
      </c>
      <c r="E13915" s="47">
        <v>10.1</v>
      </c>
    </row>
    <row r="13916" spans="1:5" ht="22.5" x14ac:dyDescent="0.25">
      <c r="A13916" s="36">
        <v>5104</v>
      </c>
      <c r="B13916" s="34" t="s">
        <v>10900</v>
      </c>
      <c r="C13916" s="23" t="s">
        <v>87</v>
      </c>
      <c r="D13916" s="48"/>
      <c r="E13916" s="47"/>
    </row>
    <row r="13917" spans="1:5" ht="22.5" x14ac:dyDescent="0.25">
      <c r="A13917" s="36">
        <v>44530</v>
      </c>
      <c r="B13917" s="34" t="s">
        <v>10901</v>
      </c>
      <c r="C13917" s="23" t="s">
        <v>28</v>
      </c>
      <c r="D13917" s="48">
        <v>57.38</v>
      </c>
      <c r="E13917" s="47">
        <v>57.38</v>
      </c>
    </row>
    <row r="13918" spans="1:5" ht="22.5" x14ac:dyDescent="0.25">
      <c r="A13918" s="36">
        <v>2710</v>
      </c>
      <c r="B13918" s="34" t="s">
        <v>10902</v>
      </c>
      <c r="C13918" s="23" t="s">
        <v>28</v>
      </c>
      <c r="D13918" s="48">
        <v>49.52</v>
      </c>
      <c r="E13918" s="47">
        <v>49.52</v>
      </c>
    </row>
    <row r="13919" spans="1:5" ht="22.5" x14ac:dyDescent="0.25">
      <c r="A13919" s="36">
        <v>14575</v>
      </c>
      <c r="B13919" s="34" t="s">
        <v>10903</v>
      </c>
      <c r="C13919" s="23" t="s">
        <v>28</v>
      </c>
      <c r="D13919" s="48"/>
      <c r="E13919" s="47"/>
    </row>
    <row r="13920" spans="1:5" ht="33.75" x14ac:dyDescent="0.25">
      <c r="A13920" s="36">
        <v>44048</v>
      </c>
      <c r="B13920" s="34" t="s">
        <v>13594</v>
      </c>
      <c r="C13920" s="23" t="s">
        <v>28</v>
      </c>
      <c r="D13920" s="48"/>
      <c r="E13920" s="47"/>
    </row>
    <row r="13921" spans="1:5" ht="33.75" x14ac:dyDescent="0.25">
      <c r="A13921" s="36">
        <v>44026</v>
      </c>
      <c r="B13921" s="34" t="s">
        <v>13595</v>
      </c>
      <c r="C13921" s="23" t="s">
        <v>28</v>
      </c>
      <c r="D13921" s="48"/>
      <c r="E13921" s="47"/>
    </row>
    <row r="13922" spans="1:5" ht="33.75" x14ac:dyDescent="0.25">
      <c r="A13922" s="36">
        <v>44024</v>
      </c>
      <c r="B13922" s="34" t="s">
        <v>13596</v>
      </c>
      <c r="C13922" s="23" t="s">
        <v>28</v>
      </c>
      <c r="D13922" s="48"/>
      <c r="E13922" s="47"/>
    </row>
    <row r="13923" spans="1:5" ht="33.75" x14ac:dyDescent="0.25">
      <c r="A13923" s="36">
        <v>44025</v>
      </c>
      <c r="B13923" s="34" t="s">
        <v>13597</v>
      </c>
      <c r="C13923" s="23" t="s">
        <v>28</v>
      </c>
      <c r="D13923" s="48"/>
      <c r="E13923" s="47"/>
    </row>
    <row r="13924" spans="1:5" ht="33.75" x14ac:dyDescent="0.25">
      <c r="A13924" s="36">
        <v>44022</v>
      </c>
      <c r="B13924" s="34" t="s">
        <v>13598</v>
      </c>
      <c r="C13924" s="23" t="s">
        <v>28</v>
      </c>
      <c r="D13924" s="48"/>
      <c r="E13924" s="47"/>
    </row>
    <row r="13925" spans="1:5" ht="33.75" x14ac:dyDescent="0.25">
      <c r="A13925" s="36">
        <v>44023</v>
      </c>
      <c r="B13925" s="34" t="s">
        <v>13599</v>
      </c>
      <c r="C13925" s="23" t="s">
        <v>28</v>
      </c>
      <c r="D13925" s="48"/>
      <c r="E13925" s="47"/>
    </row>
    <row r="13926" spans="1:5" ht="33.75" x14ac:dyDescent="0.25">
      <c r="A13926" s="36">
        <v>43966</v>
      </c>
      <c r="B13926" s="34" t="s">
        <v>13600</v>
      </c>
      <c r="C13926" s="23" t="s">
        <v>28</v>
      </c>
      <c r="D13926" s="48"/>
      <c r="E13926" s="47"/>
    </row>
    <row r="13927" spans="1:5" ht="33.75" x14ac:dyDescent="0.25">
      <c r="A13927" s="36">
        <v>43967</v>
      </c>
      <c r="B13927" s="34" t="s">
        <v>13601</v>
      </c>
      <c r="C13927" s="23" t="s">
        <v>28</v>
      </c>
      <c r="D13927" s="48"/>
      <c r="E13927" s="47"/>
    </row>
    <row r="13928" spans="1:5" ht="33.75" x14ac:dyDescent="0.25">
      <c r="A13928" s="36">
        <v>43968</v>
      </c>
      <c r="B13928" s="34" t="s">
        <v>13602</v>
      </c>
      <c r="C13928" s="23" t="s">
        <v>28</v>
      </c>
      <c r="D13928" s="48"/>
      <c r="E13928" s="47"/>
    </row>
    <row r="13929" spans="1:5" ht="33.75" x14ac:dyDescent="0.25">
      <c r="A13929" s="36">
        <v>43969</v>
      </c>
      <c r="B13929" s="34" t="s">
        <v>13603</v>
      </c>
      <c r="C13929" s="23" t="s">
        <v>28</v>
      </c>
      <c r="D13929" s="48"/>
      <c r="E13929" s="47"/>
    </row>
    <row r="13930" spans="1:5" ht="33.75" x14ac:dyDescent="0.25">
      <c r="A13930" s="36">
        <v>44021</v>
      </c>
      <c r="B13930" s="34" t="s">
        <v>13604</v>
      </c>
      <c r="C13930" s="23" t="s">
        <v>28</v>
      </c>
      <c r="D13930" s="48"/>
      <c r="E13930" s="47"/>
    </row>
    <row r="13931" spans="1:5" ht="33.75" x14ac:dyDescent="0.25">
      <c r="A13931" s="36">
        <v>43970</v>
      </c>
      <c r="B13931" s="34" t="s">
        <v>13605</v>
      </c>
      <c r="C13931" s="23" t="s">
        <v>28</v>
      </c>
      <c r="D13931" s="48"/>
      <c r="E13931" s="47"/>
    </row>
    <row r="13932" spans="1:5" x14ac:dyDescent="0.25">
      <c r="A13932" s="36">
        <v>20043</v>
      </c>
      <c r="B13932" s="34" t="s">
        <v>10904</v>
      </c>
      <c r="C13932" s="23" t="s">
        <v>28</v>
      </c>
      <c r="D13932" s="48">
        <v>7.48</v>
      </c>
      <c r="E13932" s="47">
        <v>7.48</v>
      </c>
    </row>
    <row r="13933" spans="1:5" x14ac:dyDescent="0.25">
      <c r="A13933" s="36">
        <v>20044</v>
      </c>
      <c r="B13933" s="34" t="s">
        <v>10905</v>
      </c>
      <c r="C13933" s="23" t="s">
        <v>28</v>
      </c>
      <c r="D13933" s="48">
        <v>8.67</v>
      </c>
      <c r="E13933" s="47">
        <v>8.67</v>
      </c>
    </row>
    <row r="13934" spans="1:5" x14ac:dyDescent="0.25">
      <c r="A13934" s="36">
        <v>20042</v>
      </c>
      <c r="B13934" s="34" t="s">
        <v>10906</v>
      </c>
      <c r="C13934" s="23" t="s">
        <v>28</v>
      </c>
      <c r="D13934" s="48">
        <v>6.49</v>
      </c>
      <c r="E13934" s="47">
        <v>6.49</v>
      </c>
    </row>
    <row r="13935" spans="1:5" ht="22.5" x14ac:dyDescent="0.25">
      <c r="A13935" s="36">
        <v>20046</v>
      </c>
      <c r="B13935" s="34" t="s">
        <v>10907</v>
      </c>
      <c r="C13935" s="23" t="s">
        <v>28</v>
      </c>
      <c r="D13935" s="48">
        <v>15.35</v>
      </c>
      <c r="E13935" s="47">
        <v>15.35</v>
      </c>
    </row>
    <row r="13936" spans="1:5" ht="22.5" x14ac:dyDescent="0.25">
      <c r="A13936" s="36">
        <v>20047</v>
      </c>
      <c r="B13936" s="34" t="s">
        <v>10908</v>
      </c>
      <c r="C13936" s="23" t="s">
        <v>28</v>
      </c>
      <c r="D13936" s="48">
        <v>46.04</v>
      </c>
      <c r="E13936" s="47">
        <v>46.04</v>
      </c>
    </row>
    <row r="13937" spans="1:5" ht="22.5" x14ac:dyDescent="0.25">
      <c r="A13937" s="36">
        <v>20045</v>
      </c>
      <c r="B13937" s="34" t="s">
        <v>10909</v>
      </c>
      <c r="C13937" s="23" t="s">
        <v>28</v>
      </c>
      <c r="D13937" s="48">
        <v>7.77</v>
      </c>
      <c r="E13937" s="47">
        <v>7.77</v>
      </c>
    </row>
    <row r="13938" spans="1:5" ht="22.5" x14ac:dyDescent="0.25">
      <c r="A13938" s="36">
        <v>20972</v>
      </c>
      <c r="B13938" s="34" t="s">
        <v>10910</v>
      </c>
      <c r="C13938" s="23" t="s">
        <v>28</v>
      </c>
      <c r="D13938" s="48">
        <v>162.49</v>
      </c>
      <c r="E13938" s="47">
        <v>162.49</v>
      </c>
    </row>
    <row r="13939" spans="1:5" ht="22.5" x14ac:dyDescent="0.25">
      <c r="A13939" s="36">
        <v>11321</v>
      </c>
      <c r="B13939" s="34" t="s">
        <v>10911</v>
      </c>
      <c r="C13939" s="23" t="s">
        <v>28</v>
      </c>
      <c r="D13939" s="48"/>
      <c r="E13939" s="47"/>
    </row>
    <row r="13940" spans="1:5" ht="22.5" x14ac:dyDescent="0.25">
      <c r="A13940" s="36">
        <v>11323</v>
      </c>
      <c r="B13940" s="34" t="s">
        <v>10912</v>
      </c>
      <c r="C13940" s="23" t="s">
        <v>28</v>
      </c>
      <c r="D13940" s="48"/>
      <c r="E13940" s="47"/>
    </row>
    <row r="13941" spans="1:5" ht="22.5" x14ac:dyDescent="0.25">
      <c r="A13941" s="36">
        <v>20327</v>
      </c>
      <c r="B13941" s="34" t="s">
        <v>10913</v>
      </c>
      <c r="C13941" s="23" t="s">
        <v>28</v>
      </c>
      <c r="D13941" s="48"/>
      <c r="E13941" s="47"/>
    </row>
    <row r="13942" spans="1:5" x14ac:dyDescent="0.25">
      <c r="A13942" s="36">
        <v>6034</v>
      </c>
      <c r="B13942" s="34" t="s">
        <v>10914</v>
      </c>
      <c r="C13942" s="23" t="s">
        <v>28</v>
      </c>
      <c r="D13942" s="48">
        <v>13.12</v>
      </c>
      <c r="E13942" s="47">
        <v>13.12</v>
      </c>
    </row>
    <row r="13943" spans="1:5" ht="22.5" x14ac:dyDescent="0.25">
      <c r="A13943" s="36">
        <v>6036</v>
      </c>
      <c r="B13943" s="34" t="s">
        <v>10915</v>
      </c>
      <c r="C13943" s="23" t="s">
        <v>28</v>
      </c>
      <c r="D13943" s="48">
        <v>17.87</v>
      </c>
      <c r="E13943" s="47">
        <v>17.87</v>
      </c>
    </row>
    <row r="13944" spans="1:5" ht="22.5" x14ac:dyDescent="0.25">
      <c r="A13944" s="36">
        <v>6031</v>
      </c>
      <c r="B13944" s="34" t="s">
        <v>10916</v>
      </c>
      <c r="C13944" s="23" t="s">
        <v>28</v>
      </c>
      <c r="D13944" s="48">
        <v>21</v>
      </c>
      <c r="E13944" s="47">
        <v>21</v>
      </c>
    </row>
    <row r="13945" spans="1:5" ht="22.5" x14ac:dyDescent="0.25">
      <c r="A13945" s="36">
        <v>6029</v>
      </c>
      <c r="B13945" s="34" t="s">
        <v>10917</v>
      </c>
      <c r="C13945" s="23" t="s">
        <v>28</v>
      </c>
      <c r="D13945" s="48">
        <v>21.22</v>
      </c>
      <c r="E13945" s="47">
        <v>21.22</v>
      </c>
    </row>
    <row r="13946" spans="1:5" ht="22.5" x14ac:dyDescent="0.25">
      <c r="A13946" s="36">
        <v>6033</v>
      </c>
      <c r="B13946" s="34" t="s">
        <v>10918</v>
      </c>
      <c r="C13946" s="23" t="s">
        <v>28</v>
      </c>
      <c r="D13946" s="48">
        <v>27.97</v>
      </c>
      <c r="E13946" s="47">
        <v>27.97</v>
      </c>
    </row>
    <row r="13947" spans="1:5" ht="22.5" x14ac:dyDescent="0.25">
      <c r="A13947" s="36">
        <v>11672</v>
      </c>
      <c r="B13947" s="34" t="s">
        <v>10919</v>
      </c>
      <c r="C13947" s="23" t="s">
        <v>28</v>
      </c>
      <c r="D13947" s="48">
        <v>60.84</v>
      </c>
      <c r="E13947" s="47">
        <v>60.84</v>
      </c>
    </row>
    <row r="13948" spans="1:5" ht="22.5" x14ac:dyDescent="0.25">
      <c r="A13948" s="36">
        <v>11669</v>
      </c>
      <c r="B13948" s="34" t="s">
        <v>10920</v>
      </c>
      <c r="C13948" s="23" t="s">
        <v>28</v>
      </c>
      <c r="D13948" s="48">
        <v>57.94</v>
      </c>
      <c r="E13948" s="47">
        <v>57.94</v>
      </c>
    </row>
    <row r="13949" spans="1:5" ht="22.5" x14ac:dyDescent="0.25">
      <c r="A13949" s="36">
        <v>20055</v>
      </c>
      <c r="B13949" s="34" t="s">
        <v>10921</v>
      </c>
      <c r="C13949" s="23" t="s">
        <v>28</v>
      </c>
      <c r="D13949" s="48">
        <v>43.4</v>
      </c>
      <c r="E13949" s="47">
        <v>43.4</v>
      </c>
    </row>
    <row r="13950" spans="1:5" ht="22.5" x14ac:dyDescent="0.25">
      <c r="A13950" s="36">
        <v>11670</v>
      </c>
      <c r="B13950" s="34" t="s">
        <v>10922</v>
      </c>
      <c r="C13950" s="23" t="s">
        <v>28</v>
      </c>
      <c r="D13950" s="48">
        <v>22.2</v>
      </c>
      <c r="E13950" s="47">
        <v>22.2</v>
      </c>
    </row>
    <row r="13951" spans="1:5" ht="22.5" x14ac:dyDescent="0.25">
      <c r="A13951" s="36">
        <v>11671</v>
      </c>
      <c r="B13951" s="34" t="s">
        <v>10923</v>
      </c>
      <c r="C13951" s="23" t="s">
        <v>28</v>
      </c>
      <c r="D13951" s="48">
        <v>93.12</v>
      </c>
      <c r="E13951" s="47">
        <v>93.12</v>
      </c>
    </row>
    <row r="13952" spans="1:5" ht="22.5" x14ac:dyDescent="0.25">
      <c r="A13952" s="36">
        <v>6032</v>
      </c>
      <c r="B13952" s="34" t="s">
        <v>10924</v>
      </c>
      <c r="C13952" s="23" t="s">
        <v>28</v>
      </c>
      <c r="D13952" s="48">
        <v>26.6</v>
      </c>
      <c r="E13952" s="47">
        <v>26.6</v>
      </c>
    </row>
    <row r="13953" spans="1:5" ht="22.5" x14ac:dyDescent="0.25">
      <c r="A13953" s="36">
        <v>11673</v>
      </c>
      <c r="B13953" s="34" t="s">
        <v>10925</v>
      </c>
      <c r="C13953" s="23" t="s">
        <v>28</v>
      </c>
      <c r="D13953" s="48">
        <v>20.94</v>
      </c>
      <c r="E13953" s="47">
        <v>20.94</v>
      </c>
    </row>
    <row r="13954" spans="1:5" ht="22.5" x14ac:dyDescent="0.25">
      <c r="A13954" s="36">
        <v>11674</v>
      </c>
      <c r="B13954" s="34" t="s">
        <v>10926</v>
      </c>
      <c r="C13954" s="23" t="s">
        <v>28</v>
      </c>
      <c r="D13954" s="48">
        <v>26.97</v>
      </c>
      <c r="E13954" s="47">
        <v>26.97</v>
      </c>
    </row>
    <row r="13955" spans="1:5" ht="22.5" x14ac:dyDescent="0.25">
      <c r="A13955" s="36">
        <v>11675</v>
      </c>
      <c r="B13955" s="34" t="s">
        <v>10927</v>
      </c>
      <c r="C13955" s="23" t="s">
        <v>28</v>
      </c>
      <c r="D13955" s="48">
        <v>42.82</v>
      </c>
      <c r="E13955" s="47">
        <v>42.82</v>
      </c>
    </row>
    <row r="13956" spans="1:5" ht="22.5" x14ac:dyDescent="0.25">
      <c r="A13956" s="36">
        <v>11676</v>
      </c>
      <c r="B13956" s="34" t="s">
        <v>10928</v>
      </c>
      <c r="C13956" s="23" t="s">
        <v>28</v>
      </c>
      <c r="D13956" s="48">
        <v>57.27</v>
      </c>
      <c r="E13956" s="47">
        <v>57.27</v>
      </c>
    </row>
    <row r="13957" spans="1:5" ht="22.5" x14ac:dyDescent="0.25">
      <c r="A13957" s="36">
        <v>11677</v>
      </c>
      <c r="B13957" s="34" t="s">
        <v>10929</v>
      </c>
      <c r="C13957" s="23" t="s">
        <v>28</v>
      </c>
      <c r="D13957" s="48">
        <v>59.15</v>
      </c>
      <c r="E13957" s="47">
        <v>59.15</v>
      </c>
    </row>
    <row r="13958" spans="1:5" ht="22.5" x14ac:dyDescent="0.25">
      <c r="A13958" s="36">
        <v>11678</v>
      </c>
      <c r="B13958" s="34" t="s">
        <v>10930</v>
      </c>
      <c r="C13958" s="23" t="s">
        <v>28</v>
      </c>
      <c r="D13958" s="48">
        <v>108.32</v>
      </c>
      <c r="E13958" s="47">
        <v>108.32</v>
      </c>
    </row>
    <row r="13959" spans="1:5" x14ac:dyDescent="0.25">
      <c r="A13959" s="36">
        <v>6038</v>
      </c>
      <c r="B13959" s="34" t="s">
        <v>10931</v>
      </c>
      <c r="C13959" s="23" t="s">
        <v>28</v>
      </c>
      <c r="D13959" s="48">
        <v>6.87</v>
      </c>
      <c r="E13959" s="47">
        <v>6.87</v>
      </c>
    </row>
    <row r="13960" spans="1:5" x14ac:dyDescent="0.25">
      <c r="A13960" s="36">
        <v>11718</v>
      </c>
      <c r="B13960" s="34" t="s">
        <v>10932</v>
      </c>
      <c r="C13960" s="23" t="s">
        <v>28</v>
      </c>
      <c r="D13960" s="48">
        <v>19.59</v>
      </c>
      <c r="E13960" s="47">
        <v>19.59</v>
      </c>
    </row>
    <row r="13961" spans="1:5" x14ac:dyDescent="0.25">
      <c r="A13961" s="36">
        <v>6037</v>
      </c>
      <c r="B13961" s="34" t="s">
        <v>10933</v>
      </c>
      <c r="C13961" s="23" t="s">
        <v>28</v>
      </c>
      <c r="D13961" s="48">
        <v>14.3</v>
      </c>
      <c r="E13961" s="47">
        <v>14.3</v>
      </c>
    </row>
    <row r="13962" spans="1:5" x14ac:dyDescent="0.25">
      <c r="A13962" s="36">
        <v>11719</v>
      </c>
      <c r="B13962" s="34" t="s">
        <v>10934</v>
      </c>
      <c r="C13962" s="23" t="s">
        <v>28</v>
      </c>
      <c r="D13962" s="48">
        <v>15.9</v>
      </c>
      <c r="E13962" s="47">
        <v>15.9</v>
      </c>
    </row>
    <row r="13963" spans="1:5" x14ac:dyDescent="0.25">
      <c r="A13963" s="36">
        <v>6010</v>
      </c>
      <c r="B13963" s="34" t="s">
        <v>10935</v>
      </c>
      <c r="C13963" s="23" t="s">
        <v>28</v>
      </c>
      <c r="D13963" s="48">
        <v>107.32</v>
      </c>
      <c r="E13963" s="47">
        <v>107.32</v>
      </c>
    </row>
    <row r="13964" spans="1:5" x14ac:dyDescent="0.25">
      <c r="A13964" s="36">
        <v>6017</v>
      </c>
      <c r="B13964" s="34" t="s">
        <v>10936</v>
      </c>
      <c r="C13964" s="23" t="s">
        <v>28</v>
      </c>
      <c r="D13964" s="48">
        <v>85</v>
      </c>
      <c r="E13964" s="47">
        <v>85</v>
      </c>
    </row>
    <row r="13965" spans="1:5" x14ac:dyDescent="0.25">
      <c r="A13965" s="36">
        <v>6019</v>
      </c>
      <c r="B13965" s="34" t="s">
        <v>10937</v>
      </c>
      <c r="C13965" s="23" t="s">
        <v>28</v>
      </c>
      <c r="D13965" s="48">
        <v>62.37</v>
      </c>
      <c r="E13965" s="47">
        <v>62.37</v>
      </c>
    </row>
    <row r="13966" spans="1:5" x14ac:dyDescent="0.25">
      <c r="A13966" s="36">
        <v>6020</v>
      </c>
      <c r="B13966" s="34" t="s">
        <v>10938</v>
      </c>
      <c r="C13966" s="23" t="s">
        <v>28</v>
      </c>
      <c r="D13966" s="48">
        <v>37.46</v>
      </c>
      <c r="E13966" s="47">
        <v>37.46</v>
      </c>
    </row>
    <row r="13967" spans="1:5" x14ac:dyDescent="0.25">
      <c r="A13967" s="36">
        <v>6011</v>
      </c>
      <c r="B13967" s="34" t="s">
        <v>10939</v>
      </c>
      <c r="C13967" s="23" t="s">
        <v>28</v>
      </c>
      <c r="D13967" s="48">
        <v>310.01</v>
      </c>
      <c r="E13967" s="47">
        <v>310.01</v>
      </c>
    </row>
    <row r="13968" spans="1:5" x14ac:dyDescent="0.25">
      <c r="A13968" s="36">
        <v>6028</v>
      </c>
      <c r="B13968" s="34" t="s">
        <v>10940</v>
      </c>
      <c r="C13968" s="23" t="s">
        <v>28</v>
      </c>
      <c r="D13968" s="48">
        <v>149.47999999999999</v>
      </c>
      <c r="E13968" s="47">
        <v>149.47999999999999</v>
      </c>
    </row>
    <row r="13969" spans="1:5" x14ac:dyDescent="0.25">
      <c r="A13969" s="36">
        <v>6012</v>
      </c>
      <c r="B13969" s="34" t="s">
        <v>10941</v>
      </c>
      <c r="C13969" s="23" t="s">
        <v>28</v>
      </c>
      <c r="D13969" s="48">
        <v>375.32</v>
      </c>
      <c r="E13969" s="47">
        <v>375.32</v>
      </c>
    </row>
    <row r="13970" spans="1:5" x14ac:dyDescent="0.25">
      <c r="A13970" s="36">
        <v>6016</v>
      </c>
      <c r="B13970" s="34" t="s">
        <v>10942</v>
      </c>
      <c r="C13970" s="23" t="s">
        <v>28</v>
      </c>
      <c r="D13970" s="48">
        <v>39.51</v>
      </c>
      <c r="E13970" s="47">
        <v>39.51</v>
      </c>
    </row>
    <row r="13971" spans="1:5" x14ac:dyDescent="0.25">
      <c r="A13971" s="36">
        <v>6027</v>
      </c>
      <c r="B13971" s="34" t="s">
        <v>10943</v>
      </c>
      <c r="C13971" s="23" t="s">
        <v>28</v>
      </c>
      <c r="D13971" s="48">
        <v>782.03</v>
      </c>
      <c r="E13971" s="47">
        <v>782.03</v>
      </c>
    </row>
    <row r="13972" spans="1:5" ht="22.5" x14ac:dyDescent="0.25">
      <c r="A13972" s="36">
        <v>6015</v>
      </c>
      <c r="B13972" s="34" t="s">
        <v>10944</v>
      </c>
      <c r="C13972" s="23" t="s">
        <v>28</v>
      </c>
      <c r="D13972" s="48">
        <v>171.61</v>
      </c>
      <c r="E13972" s="47">
        <v>171.61</v>
      </c>
    </row>
    <row r="13973" spans="1:5" ht="22.5" x14ac:dyDescent="0.25">
      <c r="A13973" s="36">
        <v>6014</v>
      </c>
      <c r="B13973" s="34" t="s">
        <v>10945</v>
      </c>
      <c r="C13973" s="23" t="s">
        <v>28</v>
      </c>
      <c r="D13973" s="48">
        <v>164.07</v>
      </c>
      <c r="E13973" s="47">
        <v>164.07</v>
      </c>
    </row>
    <row r="13974" spans="1:5" ht="22.5" x14ac:dyDescent="0.25">
      <c r="A13974" s="36">
        <v>6013</v>
      </c>
      <c r="B13974" s="34" t="s">
        <v>10946</v>
      </c>
      <c r="C13974" s="23" t="s">
        <v>28</v>
      </c>
      <c r="D13974" s="48">
        <v>118.01</v>
      </c>
      <c r="E13974" s="47">
        <v>118.01</v>
      </c>
    </row>
    <row r="13975" spans="1:5" ht="22.5" x14ac:dyDescent="0.25">
      <c r="A13975" s="36">
        <v>6006</v>
      </c>
      <c r="B13975" s="34" t="s">
        <v>10947</v>
      </c>
      <c r="C13975" s="23" t="s">
        <v>28</v>
      </c>
      <c r="D13975" s="48">
        <v>85.45</v>
      </c>
      <c r="E13975" s="47">
        <v>85.45</v>
      </c>
    </row>
    <row r="13976" spans="1:5" ht="22.5" x14ac:dyDescent="0.25">
      <c r="A13976" s="36">
        <v>6005</v>
      </c>
      <c r="B13976" s="34" t="s">
        <v>10948</v>
      </c>
      <c r="C13976" s="23" t="s">
        <v>28</v>
      </c>
      <c r="D13976" s="48">
        <v>96.4</v>
      </c>
      <c r="E13976" s="47">
        <v>96.4</v>
      </c>
    </row>
    <row r="13977" spans="1:5" ht="22.5" x14ac:dyDescent="0.25">
      <c r="A13977" s="36">
        <v>11756</v>
      </c>
      <c r="B13977" s="34" t="s">
        <v>10949</v>
      </c>
      <c r="C13977" s="23" t="s">
        <v>28</v>
      </c>
      <c r="D13977" s="48">
        <v>46.04</v>
      </c>
      <c r="E13977" s="47">
        <v>46.04</v>
      </c>
    </row>
    <row r="13978" spans="1:5" ht="45" x14ac:dyDescent="0.25">
      <c r="A13978" s="36">
        <v>10904</v>
      </c>
      <c r="B13978" s="34" t="s">
        <v>10950</v>
      </c>
      <c r="C13978" s="23" t="s">
        <v>28</v>
      </c>
      <c r="D13978" s="48">
        <v>227.5</v>
      </c>
      <c r="E13978" s="47">
        <v>227.5</v>
      </c>
    </row>
    <row r="13979" spans="1:5" x14ac:dyDescent="0.25">
      <c r="A13979" s="36">
        <v>11752</v>
      </c>
      <c r="B13979" s="34" t="s">
        <v>10951</v>
      </c>
      <c r="C13979" s="23" t="s">
        <v>28</v>
      </c>
      <c r="D13979" s="48">
        <v>26.55</v>
      </c>
      <c r="E13979" s="47">
        <v>26.55</v>
      </c>
    </row>
    <row r="13980" spans="1:5" x14ac:dyDescent="0.25">
      <c r="A13980" s="36">
        <v>11753</v>
      </c>
      <c r="B13980" s="34" t="s">
        <v>10952</v>
      </c>
      <c r="C13980" s="23" t="s">
        <v>28</v>
      </c>
      <c r="D13980" s="48">
        <v>31.69</v>
      </c>
      <c r="E13980" s="47">
        <v>31.69</v>
      </c>
    </row>
    <row r="13981" spans="1:5" ht="22.5" x14ac:dyDescent="0.25">
      <c r="A13981" s="36">
        <v>6021</v>
      </c>
      <c r="B13981" s="34" t="s">
        <v>10953</v>
      </c>
      <c r="C13981" s="23" t="s">
        <v>28</v>
      </c>
      <c r="D13981" s="48">
        <v>87.96</v>
      </c>
      <c r="E13981" s="47">
        <v>87.96</v>
      </c>
    </row>
    <row r="13982" spans="1:5" ht="22.5" x14ac:dyDescent="0.25">
      <c r="A13982" s="36">
        <v>6024</v>
      </c>
      <c r="B13982" s="34" t="s">
        <v>10954</v>
      </c>
      <c r="C13982" s="23" t="s">
        <v>28</v>
      </c>
      <c r="D13982" s="48">
        <v>90.92</v>
      </c>
      <c r="E13982" s="47">
        <v>90.92</v>
      </c>
    </row>
    <row r="13983" spans="1:5" x14ac:dyDescent="0.25">
      <c r="A13983" s="36">
        <v>45394</v>
      </c>
      <c r="B13983" s="34" t="s">
        <v>10955</v>
      </c>
      <c r="C13983" s="23" t="s">
        <v>28</v>
      </c>
      <c r="D13983" s="48">
        <v>33.67</v>
      </c>
      <c r="E13983" s="47">
        <v>33.67</v>
      </c>
    </row>
    <row r="13984" spans="1:5" ht="22.5" x14ac:dyDescent="0.25">
      <c r="A13984" s="36">
        <v>13897</v>
      </c>
      <c r="B13984" s="34" t="s">
        <v>10956</v>
      </c>
      <c r="C13984" s="23" t="s">
        <v>28</v>
      </c>
      <c r="D13984" s="48"/>
      <c r="E13984" s="47"/>
    </row>
    <row r="13985" spans="1:5" x14ac:dyDescent="0.25">
      <c r="A13985" s="36">
        <v>34357</v>
      </c>
      <c r="B13985" s="34" t="s">
        <v>10957</v>
      </c>
      <c r="C13985" s="23" t="s">
        <v>87</v>
      </c>
      <c r="D13985" s="48">
        <v>5.87</v>
      </c>
      <c r="E13985" s="47">
        <v>5.87</v>
      </c>
    </row>
    <row r="13986" spans="1:5" x14ac:dyDescent="0.25">
      <c r="A13986" s="36">
        <v>37329</v>
      </c>
      <c r="B13986" s="34" t="s">
        <v>10958</v>
      </c>
      <c r="C13986" s="23" t="s">
        <v>87</v>
      </c>
      <c r="D13986" s="48">
        <v>123.67</v>
      </c>
      <c r="E13986" s="47">
        <v>123.67</v>
      </c>
    </row>
    <row r="13987" spans="1:5" ht="22.5" x14ac:dyDescent="0.25">
      <c r="A13987" s="36">
        <v>2510</v>
      </c>
      <c r="B13987" s="34" t="s">
        <v>10959</v>
      </c>
      <c r="C13987" s="23" t="s">
        <v>28</v>
      </c>
      <c r="D13987" s="48"/>
      <c r="E13987" s="47"/>
    </row>
    <row r="13988" spans="1:5" ht="22.5" x14ac:dyDescent="0.25">
      <c r="A13988" s="36">
        <v>12359</v>
      </c>
      <c r="B13988" s="34" t="s">
        <v>10960</v>
      </c>
      <c r="C13988" s="23" t="s">
        <v>28</v>
      </c>
      <c r="D13988" s="48"/>
      <c r="E13988" s="47"/>
    </row>
    <row r="13989" spans="1:5" x14ac:dyDescent="0.25">
      <c r="A13989" s="36">
        <v>7353</v>
      </c>
      <c r="B13989" s="34" t="s">
        <v>10961</v>
      </c>
      <c r="C13989" s="23" t="s">
        <v>88</v>
      </c>
      <c r="D13989" s="48">
        <v>39.68</v>
      </c>
      <c r="E13989" s="47">
        <v>39.68</v>
      </c>
    </row>
    <row r="13990" spans="1:5" ht="33.75" x14ac:dyDescent="0.25">
      <c r="A13990" s="36">
        <v>45264</v>
      </c>
      <c r="B13990" s="34" t="s">
        <v>13053</v>
      </c>
      <c r="C13990" s="23" t="s">
        <v>28</v>
      </c>
      <c r="D13990" s="48">
        <v>28.03</v>
      </c>
      <c r="E13990" s="47">
        <v>28.03</v>
      </c>
    </row>
    <row r="13991" spans="1:5" x14ac:dyDescent="0.25">
      <c r="A13991" s="36">
        <v>36144</v>
      </c>
      <c r="B13991" s="34" t="s">
        <v>10962</v>
      </c>
      <c r="C13991" s="23" t="s">
        <v>28</v>
      </c>
      <c r="D13991" s="48">
        <v>1.74</v>
      </c>
      <c r="E13991" s="47">
        <v>1.74</v>
      </c>
    </row>
    <row r="13992" spans="1:5" x14ac:dyDescent="0.25">
      <c r="A13992" s="36">
        <v>10518</v>
      </c>
      <c r="B13992" s="34" t="s">
        <v>10963</v>
      </c>
      <c r="C13992" s="23" t="s">
        <v>28</v>
      </c>
      <c r="D13992" s="48"/>
      <c r="E13992" s="47"/>
    </row>
    <row r="13993" spans="1:5" ht="56.25" x14ac:dyDescent="0.25">
      <c r="A13993" s="36">
        <v>36530</v>
      </c>
      <c r="B13993" s="34" t="s">
        <v>10964</v>
      </c>
      <c r="C13993" s="23" t="s">
        <v>28</v>
      </c>
      <c r="D13993" s="48"/>
      <c r="E13993" s="47"/>
    </row>
    <row r="13994" spans="1:5" ht="56.25" x14ac:dyDescent="0.25">
      <c r="A13994" s="36">
        <v>6046</v>
      </c>
      <c r="B13994" s="34" t="s">
        <v>10965</v>
      </c>
      <c r="C13994" s="23" t="s">
        <v>28</v>
      </c>
      <c r="D13994" s="48"/>
      <c r="E13994" s="47"/>
    </row>
    <row r="13995" spans="1:5" ht="56.25" x14ac:dyDescent="0.25">
      <c r="A13995" s="36">
        <v>36531</v>
      </c>
      <c r="B13995" s="34" t="s">
        <v>10966</v>
      </c>
      <c r="C13995" s="23" t="s">
        <v>28</v>
      </c>
      <c r="D13995" s="48"/>
      <c r="E13995" s="47"/>
    </row>
    <row r="13996" spans="1:5" ht="22.5" x14ac:dyDescent="0.25">
      <c r="A13996" s="36">
        <v>34684</v>
      </c>
      <c r="B13996" s="34" t="s">
        <v>10967</v>
      </c>
      <c r="C13996" s="23" t="s">
        <v>19</v>
      </c>
      <c r="D13996" s="48"/>
      <c r="E13996" s="47"/>
    </row>
    <row r="13997" spans="1:5" ht="22.5" x14ac:dyDescent="0.25">
      <c r="A13997" s="36">
        <v>34683</v>
      </c>
      <c r="B13997" s="34" t="s">
        <v>10968</v>
      </c>
      <c r="C13997" s="23" t="s">
        <v>19</v>
      </c>
      <c r="D13997" s="48"/>
      <c r="E13997" s="47"/>
    </row>
    <row r="13998" spans="1:5" ht="33.75" x14ac:dyDescent="0.25">
      <c r="A13998" s="36">
        <v>44954</v>
      </c>
      <c r="B13998" s="34" t="s">
        <v>10969</v>
      </c>
      <c r="C13998" s="23" t="s">
        <v>19</v>
      </c>
      <c r="D13998" s="48">
        <v>112.82</v>
      </c>
      <c r="E13998" s="47">
        <v>112.82</v>
      </c>
    </row>
    <row r="13999" spans="1:5" ht="33.75" x14ac:dyDescent="0.25">
      <c r="A13999" s="36">
        <v>44955</v>
      </c>
      <c r="B13999" s="34" t="s">
        <v>10970</v>
      </c>
      <c r="C13999" s="23" t="s">
        <v>19</v>
      </c>
      <c r="D13999" s="48">
        <v>164.87</v>
      </c>
      <c r="E13999" s="47">
        <v>164.87</v>
      </c>
    </row>
    <row r="14000" spans="1:5" ht="22.5" x14ac:dyDescent="0.25">
      <c r="A14000" s="36">
        <v>10515</v>
      </c>
      <c r="B14000" s="34" t="s">
        <v>10971</v>
      </c>
      <c r="C14000" s="23" t="s">
        <v>19</v>
      </c>
      <c r="D14000" s="48">
        <v>56.01</v>
      </c>
      <c r="E14000" s="47">
        <v>56.01</v>
      </c>
    </row>
    <row r="14001" spans="1:5" ht="22.5" x14ac:dyDescent="0.25">
      <c r="A14001" s="36">
        <v>153</v>
      </c>
      <c r="B14001" s="34" t="s">
        <v>10972</v>
      </c>
      <c r="C14001" s="23" t="s">
        <v>88</v>
      </c>
      <c r="D14001" s="48">
        <v>106.56</v>
      </c>
      <c r="E14001" s="47">
        <v>106.56</v>
      </c>
    </row>
    <row r="14002" spans="1:5" ht="22.5" x14ac:dyDescent="0.25">
      <c r="A14002" s="36">
        <v>34682</v>
      </c>
      <c r="B14002" s="34" t="s">
        <v>10973</v>
      </c>
      <c r="C14002" s="23" t="s">
        <v>19</v>
      </c>
      <c r="D14002" s="48"/>
      <c r="E14002" s="47"/>
    </row>
    <row r="14003" spans="1:5" ht="22.5" x14ac:dyDescent="0.25">
      <c r="A14003" s="36">
        <v>536</v>
      </c>
      <c r="B14003" s="34" t="s">
        <v>10974</v>
      </c>
      <c r="C14003" s="23" t="s">
        <v>19</v>
      </c>
      <c r="D14003" s="48">
        <v>31.54</v>
      </c>
      <c r="E14003" s="47">
        <v>31.54</v>
      </c>
    </row>
    <row r="14004" spans="1:5" ht="33.75" x14ac:dyDescent="0.25">
      <c r="A14004" s="36">
        <v>20205</v>
      </c>
      <c r="B14004" s="34" t="s">
        <v>10975</v>
      </c>
      <c r="C14004" s="23" t="s">
        <v>25</v>
      </c>
      <c r="D14004" s="48">
        <v>3.7</v>
      </c>
      <c r="E14004" s="47">
        <v>3.7</v>
      </c>
    </row>
    <row r="14005" spans="1:5" ht="33.75" x14ac:dyDescent="0.25">
      <c r="A14005" s="36">
        <v>4412</v>
      </c>
      <c r="B14005" s="34" t="s">
        <v>10976</v>
      </c>
      <c r="C14005" s="23" t="s">
        <v>25</v>
      </c>
      <c r="D14005" s="48">
        <v>2.2200000000000002</v>
      </c>
      <c r="E14005" s="47">
        <v>2.2200000000000002</v>
      </c>
    </row>
    <row r="14006" spans="1:5" ht="33.75" x14ac:dyDescent="0.25">
      <c r="A14006" s="36">
        <v>4408</v>
      </c>
      <c r="B14006" s="34" t="s">
        <v>10977</v>
      </c>
      <c r="C14006" s="23" t="s">
        <v>25</v>
      </c>
      <c r="D14006" s="48">
        <v>2.77</v>
      </c>
      <c r="E14006" s="47">
        <v>2.77</v>
      </c>
    </row>
    <row r="14007" spans="1:5" ht="22.5" x14ac:dyDescent="0.25">
      <c r="A14007" s="36">
        <v>45213</v>
      </c>
      <c r="B14007" s="34" t="s">
        <v>13054</v>
      </c>
      <c r="C14007" s="23" t="s">
        <v>28</v>
      </c>
      <c r="D14007" s="48">
        <v>30.99</v>
      </c>
      <c r="E14007" s="47">
        <v>30.99</v>
      </c>
    </row>
    <row r="14008" spans="1:5" x14ac:dyDescent="0.25">
      <c r="A14008" s="36">
        <v>36250</v>
      </c>
      <c r="B14008" s="34" t="s">
        <v>10978</v>
      </c>
      <c r="C14008" s="23" t="s">
        <v>25</v>
      </c>
      <c r="D14008" s="48">
        <v>4.83</v>
      </c>
      <c r="E14008" s="47">
        <v>4.83</v>
      </c>
    </row>
    <row r="14009" spans="1:5" x14ac:dyDescent="0.25">
      <c r="A14009" s="36">
        <v>10857</v>
      </c>
      <c r="B14009" s="34" t="s">
        <v>10979</v>
      </c>
      <c r="C14009" s="23" t="s">
        <v>25</v>
      </c>
      <c r="D14009" s="48"/>
      <c r="E14009" s="47"/>
    </row>
    <row r="14010" spans="1:5" ht="22.5" x14ac:dyDescent="0.25">
      <c r="A14010" s="36">
        <v>4803</v>
      </c>
      <c r="B14010" s="34" t="s">
        <v>15130</v>
      </c>
      <c r="C14010" s="23" t="s">
        <v>25</v>
      </c>
      <c r="D14010" s="48">
        <v>44.28</v>
      </c>
      <c r="E14010" s="47">
        <v>44.28</v>
      </c>
    </row>
    <row r="14011" spans="1:5" ht="22.5" x14ac:dyDescent="0.25">
      <c r="A14011" s="36">
        <v>6186</v>
      </c>
      <c r="B14011" s="34" t="s">
        <v>10980</v>
      </c>
      <c r="C14011" s="23" t="s">
        <v>25</v>
      </c>
      <c r="D14011" s="48"/>
      <c r="E14011" s="47"/>
    </row>
    <row r="14012" spans="1:5" ht="22.5" x14ac:dyDescent="0.25">
      <c r="A14012" s="36">
        <v>4829</v>
      </c>
      <c r="B14012" s="34" t="s">
        <v>10981</v>
      </c>
      <c r="C14012" s="23" t="s">
        <v>25</v>
      </c>
      <c r="D14012" s="48">
        <v>66.67</v>
      </c>
      <c r="E14012" s="47">
        <v>66.67</v>
      </c>
    </row>
    <row r="14013" spans="1:5" x14ac:dyDescent="0.25">
      <c r="A14013" s="36">
        <v>39829</v>
      </c>
      <c r="B14013" s="34" t="s">
        <v>10982</v>
      </c>
      <c r="C14013" s="23" t="s">
        <v>25</v>
      </c>
      <c r="D14013" s="48"/>
      <c r="E14013" s="47"/>
    </row>
    <row r="14014" spans="1:5" ht="33.75" x14ac:dyDescent="0.25">
      <c r="A14014" s="36">
        <v>20231</v>
      </c>
      <c r="B14014" s="34" t="s">
        <v>10983</v>
      </c>
      <c r="C14014" s="23" t="s">
        <v>25</v>
      </c>
      <c r="D14014" s="48">
        <v>78.14</v>
      </c>
      <c r="E14014" s="47">
        <v>78.14</v>
      </c>
    </row>
    <row r="14015" spans="1:5" x14ac:dyDescent="0.25">
      <c r="A14015" s="36">
        <v>4804</v>
      </c>
      <c r="B14015" s="34" t="s">
        <v>10984</v>
      </c>
      <c r="C14015" s="23" t="s">
        <v>25</v>
      </c>
      <c r="D14015" s="48">
        <v>33.99</v>
      </c>
      <c r="E14015" s="47">
        <v>33.99</v>
      </c>
    </row>
    <row r="14016" spans="1:5" ht="22.5" x14ac:dyDescent="0.25">
      <c r="A14016" s="36">
        <v>34680</v>
      </c>
      <c r="B14016" s="34" t="s">
        <v>10985</v>
      </c>
      <c r="C14016" s="23" t="s">
        <v>25</v>
      </c>
      <c r="D14016" s="48"/>
      <c r="E14016" s="47"/>
    </row>
    <row r="14017" spans="1:5" ht="22.5" x14ac:dyDescent="0.25">
      <c r="A14017" s="36">
        <v>11573</v>
      </c>
      <c r="B14017" s="34" t="s">
        <v>10986</v>
      </c>
      <c r="C14017" s="23" t="s">
        <v>28</v>
      </c>
      <c r="D14017" s="48">
        <v>6.68</v>
      </c>
      <c r="E14017" s="47">
        <v>6.68</v>
      </c>
    </row>
    <row r="14018" spans="1:5" x14ac:dyDescent="0.25">
      <c r="A14018" s="36">
        <v>38401</v>
      </c>
      <c r="B14018" s="34" t="s">
        <v>10987</v>
      </c>
      <c r="C14018" s="23" t="s">
        <v>28</v>
      </c>
      <c r="D14018" s="48">
        <v>48.36</v>
      </c>
      <c r="E14018" s="47">
        <v>48.36</v>
      </c>
    </row>
    <row r="14019" spans="1:5" ht="22.5" x14ac:dyDescent="0.25">
      <c r="A14019" s="36">
        <v>11575</v>
      </c>
      <c r="B14019" s="34" t="s">
        <v>10988</v>
      </c>
      <c r="C14019" s="23" t="s">
        <v>28</v>
      </c>
      <c r="D14019" s="48">
        <v>64.39</v>
      </c>
      <c r="E14019" s="47">
        <v>64.39</v>
      </c>
    </row>
    <row r="14020" spans="1:5" ht="33.75" x14ac:dyDescent="0.25">
      <c r="A14020" s="36">
        <v>38179</v>
      </c>
      <c r="B14020" s="34" t="s">
        <v>10989</v>
      </c>
      <c r="C14020" s="23" t="s">
        <v>28</v>
      </c>
      <c r="D14020" s="48">
        <v>53.24</v>
      </c>
      <c r="E14020" s="47">
        <v>53.24</v>
      </c>
    </row>
    <row r="14021" spans="1:5" ht="22.5" x14ac:dyDescent="0.25">
      <c r="A14021" s="36">
        <v>20256</v>
      </c>
      <c r="B14021" s="34" t="s">
        <v>10990</v>
      </c>
      <c r="C14021" s="23" t="s">
        <v>28</v>
      </c>
      <c r="D14021" s="48">
        <v>0.45</v>
      </c>
      <c r="E14021" s="47">
        <v>0.45</v>
      </c>
    </row>
    <row r="14022" spans="1:5" ht="33.75" x14ac:dyDescent="0.25">
      <c r="A14022" s="36">
        <v>14511</v>
      </c>
      <c r="B14022" s="34" t="s">
        <v>10991</v>
      </c>
      <c r="C14022" s="23" t="s">
        <v>28</v>
      </c>
      <c r="D14022" s="48"/>
      <c r="E14022" s="47"/>
    </row>
    <row r="14023" spans="1:5" ht="33.75" x14ac:dyDescent="0.25">
      <c r="A14023" s="36">
        <v>10642</v>
      </c>
      <c r="B14023" s="34" t="s">
        <v>10992</v>
      </c>
      <c r="C14023" s="23" t="s">
        <v>28</v>
      </c>
      <c r="D14023" s="48"/>
      <c r="E14023" s="47"/>
    </row>
    <row r="14024" spans="1:5" ht="33.75" x14ac:dyDescent="0.25">
      <c r="A14024" s="36">
        <v>14489</v>
      </c>
      <c r="B14024" s="34" t="s">
        <v>10993</v>
      </c>
      <c r="C14024" s="23" t="s">
        <v>28</v>
      </c>
      <c r="D14024" s="48"/>
      <c r="E14024" s="47"/>
    </row>
    <row r="14025" spans="1:5" ht="33.75" x14ac:dyDescent="0.25">
      <c r="A14025" s="36">
        <v>14513</v>
      </c>
      <c r="B14025" s="34" t="s">
        <v>10994</v>
      </c>
      <c r="C14025" s="23" t="s">
        <v>28</v>
      </c>
      <c r="D14025" s="48"/>
      <c r="E14025" s="47"/>
    </row>
    <row r="14026" spans="1:5" ht="33.75" x14ac:dyDescent="0.25">
      <c r="A14026" s="36">
        <v>10646</v>
      </c>
      <c r="B14026" s="34" t="s">
        <v>10995</v>
      </c>
      <c r="C14026" s="23" t="s">
        <v>28</v>
      </c>
      <c r="D14026" s="48"/>
      <c r="E14026" s="47"/>
    </row>
    <row r="14027" spans="1:5" ht="33.75" x14ac:dyDescent="0.25">
      <c r="A14027" s="36">
        <v>6070</v>
      </c>
      <c r="B14027" s="34" t="s">
        <v>10996</v>
      </c>
      <c r="C14027" s="23" t="s">
        <v>28</v>
      </c>
      <c r="D14027" s="48"/>
      <c r="E14027" s="47"/>
    </row>
    <row r="14028" spans="1:5" ht="33.75" x14ac:dyDescent="0.25">
      <c r="A14028" s="36">
        <v>6069</v>
      </c>
      <c r="B14028" s="34" t="s">
        <v>10997</v>
      </c>
      <c r="C14028" s="23" t="s">
        <v>28</v>
      </c>
      <c r="D14028" s="48"/>
      <c r="E14028" s="47"/>
    </row>
    <row r="14029" spans="1:5" ht="33.75" x14ac:dyDescent="0.25">
      <c r="A14029" s="36">
        <v>14626</v>
      </c>
      <c r="B14029" s="34" t="s">
        <v>10998</v>
      </c>
      <c r="C14029" s="23" t="s">
        <v>28</v>
      </c>
      <c r="D14029" s="48"/>
      <c r="E14029" s="47"/>
    </row>
    <row r="14030" spans="1:5" ht="33.75" x14ac:dyDescent="0.25">
      <c r="A14030" s="36">
        <v>6067</v>
      </c>
      <c r="B14030" s="34" t="s">
        <v>10999</v>
      </c>
      <c r="C14030" s="23" t="s">
        <v>28</v>
      </c>
      <c r="D14030" s="48"/>
      <c r="E14030" s="47"/>
    </row>
    <row r="14031" spans="1:5" ht="22.5" x14ac:dyDescent="0.25">
      <c r="A14031" s="36">
        <v>38393</v>
      </c>
      <c r="B14031" s="34" t="s">
        <v>11000</v>
      </c>
      <c r="C14031" s="23" t="s">
        <v>28</v>
      </c>
      <c r="D14031" s="48">
        <v>16.989999999999998</v>
      </c>
      <c r="E14031" s="47">
        <v>16.989999999999998</v>
      </c>
    </row>
    <row r="14032" spans="1:5" x14ac:dyDescent="0.25">
      <c r="A14032" s="36">
        <v>45233</v>
      </c>
      <c r="B14032" s="34" t="s">
        <v>13140</v>
      </c>
      <c r="C14032" s="23" t="s">
        <v>28</v>
      </c>
      <c r="D14032" s="48">
        <v>7.29</v>
      </c>
      <c r="E14032" s="47">
        <v>7.29</v>
      </c>
    </row>
    <row r="14033" spans="1:5" ht="22.5" x14ac:dyDescent="0.25">
      <c r="A14033" s="36">
        <v>38390</v>
      </c>
      <c r="B14033" s="34" t="s">
        <v>11001</v>
      </c>
      <c r="C14033" s="23" t="s">
        <v>28</v>
      </c>
      <c r="D14033" s="48">
        <v>41.74</v>
      </c>
      <c r="E14033" s="47">
        <v>41.74</v>
      </c>
    </row>
    <row r="14034" spans="1:5" ht="33.75" x14ac:dyDescent="0.25">
      <c r="A14034" s="36">
        <v>11578</v>
      </c>
      <c r="B14034" s="34" t="s">
        <v>11002</v>
      </c>
      <c r="C14034" s="23" t="s">
        <v>28</v>
      </c>
      <c r="D14034" s="48">
        <v>13.9</v>
      </c>
      <c r="E14034" s="47">
        <v>13.9</v>
      </c>
    </row>
    <row r="14035" spans="1:5" ht="33.75" x14ac:dyDescent="0.25">
      <c r="A14035" s="36">
        <v>11577</v>
      </c>
      <c r="B14035" s="34" t="s">
        <v>11003</v>
      </c>
      <c r="C14035" s="23" t="s">
        <v>28</v>
      </c>
      <c r="D14035" s="48">
        <v>13.27</v>
      </c>
      <c r="E14035" s="47">
        <v>13.27</v>
      </c>
    </row>
    <row r="14036" spans="1:5" ht="45" x14ac:dyDescent="0.25">
      <c r="A14036" s="36">
        <v>42432</v>
      </c>
      <c r="B14036" s="34" t="s">
        <v>11004</v>
      </c>
      <c r="C14036" s="23" t="s">
        <v>28</v>
      </c>
      <c r="D14036" s="48"/>
      <c r="E14036" s="47"/>
    </row>
    <row r="14037" spans="1:5" ht="33.75" x14ac:dyDescent="0.25">
      <c r="A14037" s="36">
        <v>42437</v>
      </c>
      <c r="B14037" s="34" t="s">
        <v>11005</v>
      </c>
      <c r="C14037" s="23" t="s">
        <v>28</v>
      </c>
      <c r="D14037" s="48"/>
      <c r="E14037" s="47"/>
    </row>
    <row r="14038" spans="1:5" ht="22.5" x14ac:dyDescent="0.25">
      <c r="A14038" s="36">
        <v>1116</v>
      </c>
      <c r="B14038" s="34" t="s">
        <v>11006</v>
      </c>
      <c r="C14038" s="23" t="s">
        <v>25</v>
      </c>
      <c r="D14038" s="48">
        <v>17.489999999999998</v>
      </c>
      <c r="E14038" s="47">
        <v>17.489999999999998</v>
      </c>
    </row>
    <row r="14039" spans="1:5" ht="22.5" x14ac:dyDescent="0.25">
      <c r="A14039" s="36">
        <v>1115</v>
      </c>
      <c r="B14039" s="34" t="s">
        <v>11007</v>
      </c>
      <c r="C14039" s="23" t="s">
        <v>25</v>
      </c>
      <c r="D14039" s="48">
        <v>20.96</v>
      </c>
      <c r="E14039" s="47">
        <v>20.96</v>
      </c>
    </row>
    <row r="14040" spans="1:5" ht="22.5" x14ac:dyDescent="0.25">
      <c r="A14040" s="36">
        <v>1113</v>
      </c>
      <c r="B14040" s="34" t="s">
        <v>11008</v>
      </c>
      <c r="C14040" s="23" t="s">
        <v>25</v>
      </c>
      <c r="D14040" s="48">
        <v>24.5</v>
      </c>
      <c r="E14040" s="47">
        <v>24.5</v>
      </c>
    </row>
    <row r="14041" spans="1:5" ht="22.5" x14ac:dyDescent="0.25">
      <c r="A14041" s="36">
        <v>1114</v>
      </c>
      <c r="B14041" s="34" t="s">
        <v>11009</v>
      </c>
      <c r="C14041" s="23" t="s">
        <v>25</v>
      </c>
      <c r="D14041" s="48">
        <v>29.19</v>
      </c>
      <c r="E14041" s="47">
        <v>29.19</v>
      </c>
    </row>
    <row r="14042" spans="1:5" ht="22.5" x14ac:dyDescent="0.25">
      <c r="A14042" s="36">
        <v>40873</v>
      </c>
      <c r="B14042" s="34" t="s">
        <v>11010</v>
      </c>
      <c r="C14042" s="23" t="s">
        <v>25</v>
      </c>
      <c r="D14042" s="48">
        <v>22.84</v>
      </c>
      <c r="E14042" s="47">
        <v>22.84</v>
      </c>
    </row>
    <row r="14043" spans="1:5" ht="22.5" x14ac:dyDescent="0.25">
      <c r="A14043" s="36">
        <v>20214</v>
      </c>
      <c r="B14043" s="34" t="s">
        <v>11011</v>
      </c>
      <c r="C14043" s="23" t="s">
        <v>28</v>
      </c>
      <c r="D14043" s="48">
        <v>69.680000000000007</v>
      </c>
      <c r="E14043" s="47">
        <v>69.680000000000007</v>
      </c>
    </row>
    <row r="14044" spans="1:5" ht="22.5" x14ac:dyDescent="0.25">
      <c r="A14044" s="36">
        <v>7237</v>
      </c>
      <c r="B14044" s="34" t="s">
        <v>11012</v>
      </c>
      <c r="C14044" s="23" t="s">
        <v>28</v>
      </c>
      <c r="D14044" s="48">
        <v>68.209999999999994</v>
      </c>
      <c r="E14044" s="47">
        <v>68.209999999999994</v>
      </c>
    </row>
    <row r="14045" spans="1:5" x14ac:dyDescent="0.25">
      <c r="A14045" s="36">
        <v>11757</v>
      </c>
      <c r="B14045" s="34" t="s">
        <v>11013</v>
      </c>
      <c r="C14045" s="23" t="s">
        <v>28</v>
      </c>
      <c r="D14045" s="48">
        <v>63.9</v>
      </c>
      <c r="E14045" s="47">
        <v>63.9</v>
      </c>
    </row>
    <row r="14046" spans="1:5" ht="22.5" x14ac:dyDescent="0.25">
      <c r="A14046" s="36">
        <v>11758</v>
      </c>
      <c r="B14046" s="34" t="s">
        <v>11014</v>
      </c>
      <c r="C14046" s="23" t="s">
        <v>28</v>
      </c>
      <c r="D14046" s="48">
        <v>36.9</v>
      </c>
      <c r="E14046" s="47">
        <v>36.9</v>
      </c>
    </row>
    <row r="14047" spans="1:5" ht="22.5" x14ac:dyDescent="0.25">
      <c r="A14047" s="36">
        <v>37526</v>
      </c>
      <c r="B14047" s="34" t="s">
        <v>11015</v>
      </c>
      <c r="C14047" s="23" t="s">
        <v>28</v>
      </c>
      <c r="D14047" s="48">
        <v>2.66</v>
      </c>
      <c r="E14047" s="47">
        <v>2.66</v>
      </c>
    </row>
    <row r="14048" spans="1:5" x14ac:dyDescent="0.25">
      <c r="A14048" s="36">
        <v>6076</v>
      </c>
      <c r="B14048" s="34" t="s">
        <v>11016</v>
      </c>
      <c r="C14048" s="23" t="s">
        <v>29</v>
      </c>
      <c r="D14048" s="48"/>
      <c r="E14048" s="47"/>
    </row>
    <row r="14049" spans="1:5" x14ac:dyDescent="0.25">
      <c r="A14049" s="36">
        <v>13109</v>
      </c>
      <c r="B14049" s="34" t="s">
        <v>11017</v>
      </c>
      <c r="C14049" s="23" t="s">
        <v>28</v>
      </c>
      <c r="D14049" s="48"/>
      <c r="E14049" s="47"/>
    </row>
    <row r="14050" spans="1:5" x14ac:dyDescent="0.25">
      <c r="A14050" s="36">
        <v>13110</v>
      </c>
      <c r="B14050" s="34" t="s">
        <v>11018</v>
      </c>
      <c r="C14050" s="23" t="s">
        <v>28</v>
      </c>
      <c r="D14050" s="48"/>
      <c r="E14050" s="47"/>
    </row>
    <row r="14051" spans="1:5" ht="22.5" x14ac:dyDescent="0.25">
      <c r="A14051" s="36">
        <v>7581</v>
      </c>
      <c r="B14051" s="34" t="s">
        <v>11019</v>
      </c>
      <c r="C14051" s="23" t="s">
        <v>28</v>
      </c>
      <c r="D14051" s="48"/>
      <c r="E14051" s="47"/>
    </row>
    <row r="14052" spans="1:5" ht="22.5" x14ac:dyDescent="0.25">
      <c r="A14052" s="36">
        <v>4509</v>
      </c>
      <c r="B14052" s="34" t="s">
        <v>11020</v>
      </c>
      <c r="C14052" s="23" t="s">
        <v>25</v>
      </c>
      <c r="D14052" s="48">
        <v>5.51</v>
      </c>
      <c r="E14052" s="47">
        <v>5.51</v>
      </c>
    </row>
    <row r="14053" spans="1:5" ht="22.5" x14ac:dyDescent="0.25">
      <c r="A14053" s="36">
        <v>4512</v>
      </c>
      <c r="B14053" s="34" t="s">
        <v>11021</v>
      </c>
      <c r="C14053" s="23" t="s">
        <v>25</v>
      </c>
      <c r="D14053" s="48">
        <v>2.63</v>
      </c>
      <c r="E14053" s="47">
        <v>2.63</v>
      </c>
    </row>
    <row r="14054" spans="1:5" ht="22.5" x14ac:dyDescent="0.25">
      <c r="A14054" s="36">
        <v>4517</v>
      </c>
      <c r="B14054" s="34" t="s">
        <v>11022</v>
      </c>
      <c r="C14054" s="23" t="s">
        <v>25</v>
      </c>
      <c r="D14054" s="48">
        <v>3.8</v>
      </c>
      <c r="E14054" s="47">
        <v>3.8</v>
      </c>
    </row>
    <row r="14055" spans="1:5" ht="33.75" x14ac:dyDescent="0.25">
      <c r="A14055" s="36">
        <v>20206</v>
      </c>
      <c r="B14055" s="34" t="s">
        <v>11023</v>
      </c>
      <c r="C14055" s="23" t="s">
        <v>25</v>
      </c>
      <c r="D14055" s="48">
        <v>10</v>
      </c>
      <c r="E14055" s="47">
        <v>10</v>
      </c>
    </row>
    <row r="14056" spans="1:5" ht="33.75" x14ac:dyDescent="0.25">
      <c r="A14056" s="36">
        <v>4460</v>
      </c>
      <c r="B14056" s="34" t="s">
        <v>11024</v>
      </c>
      <c r="C14056" s="23" t="s">
        <v>25</v>
      </c>
      <c r="D14056" s="48">
        <v>10.27</v>
      </c>
      <c r="E14056" s="47">
        <v>10.27</v>
      </c>
    </row>
    <row r="14057" spans="1:5" ht="33.75" x14ac:dyDescent="0.25">
      <c r="A14057" s="36">
        <v>4415</v>
      </c>
      <c r="B14057" s="34" t="s">
        <v>11025</v>
      </c>
      <c r="C14057" s="23" t="s">
        <v>25</v>
      </c>
      <c r="D14057" s="48">
        <v>5.5</v>
      </c>
      <c r="E14057" s="47">
        <v>5.5</v>
      </c>
    </row>
    <row r="14058" spans="1:5" ht="33.75" x14ac:dyDescent="0.25">
      <c r="A14058" s="36">
        <v>4417</v>
      </c>
      <c r="B14058" s="34" t="s">
        <v>11026</v>
      </c>
      <c r="C14058" s="23" t="s">
        <v>25</v>
      </c>
      <c r="D14058" s="48">
        <v>7.91</v>
      </c>
      <c r="E14058" s="47">
        <v>7.91</v>
      </c>
    </row>
    <row r="14059" spans="1:5" ht="22.5" x14ac:dyDescent="0.25">
      <c r="A14059" s="36">
        <v>37373</v>
      </c>
      <c r="B14059" s="34" t="s">
        <v>11027</v>
      </c>
      <c r="C14059" s="23" t="s">
        <v>13</v>
      </c>
      <c r="D14059" s="48">
        <v>0.11</v>
      </c>
      <c r="E14059" s="47">
        <v>0.11</v>
      </c>
    </row>
    <row r="14060" spans="1:5" ht="22.5" x14ac:dyDescent="0.25">
      <c r="A14060" s="36">
        <v>40864</v>
      </c>
      <c r="B14060" s="34" t="s">
        <v>11028</v>
      </c>
      <c r="C14060" s="23" t="s">
        <v>12</v>
      </c>
      <c r="D14060" s="48">
        <v>18.28</v>
      </c>
      <c r="E14060" s="47">
        <v>18.28</v>
      </c>
    </row>
    <row r="14061" spans="1:5" ht="22.5" x14ac:dyDescent="0.25">
      <c r="A14061" s="36">
        <v>4734</v>
      </c>
      <c r="B14061" s="34" t="s">
        <v>11029</v>
      </c>
      <c r="C14061" s="23" t="s">
        <v>29</v>
      </c>
      <c r="D14061" s="48">
        <v>356.17</v>
      </c>
      <c r="E14061" s="47">
        <v>356.17</v>
      </c>
    </row>
    <row r="14062" spans="1:5" x14ac:dyDescent="0.25">
      <c r="A14062" s="36">
        <v>6085</v>
      </c>
      <c r="B14062" s="34" t="s">
        <v>11030</v>
      </c>
      <c r="C14062" s="23" t="s">
        <v>88</v>
      </c>
      <c r="D14062" s="48">
        <v>12.92</v>
      </c>
      <c r="E14062" s="47">
        <v>12.92</v>
      </c>
    </row>
    <row r="14063" spans="1:5" x14ac:dyDescent="0.25">
      <c r="A14063" s="36">
        <v>38396</v>
      </c>
      <c r="B14063" s="34" t="s">
        <v>11031</v>
      </c>
      <c r="C14063" s="23" t="s">
        <v>28</v>
      </c>
      <c r="D14063" s="48">
        <v>759.77</v>
      </c>
      <c r="E14063" s="47">
        <v>759.77</v>
      </c>
    </row>
    <row r="14064" spans="1:5" ht="22.5" x14ac:dyDescent="0.25">
      <c r="A14064" s="36">
        <v>11622</v>
      </c>
      <c r="B14064" s="34" t="s">
        <v>11032</v>
      </c>
      <c r="C14064" s="23" t="s">
        <v>87</v>
      </c>
      <c r="D14064" s="48">
        <v>80.290000000000006</v>
      </c>
      <c r="E14064" s="47">
        <v>80.290000000000006</v>
      </c>
    </row>
    <row r="14065" spans="1:5" ht="22.5" x14ac:dyDescent="0.25">
      <c r="A14065" s="36">
        <v>43143</v>
      </c>
      <c r="B14065" s="34" t="s">
        <v>11033</v>
      </c>
      <c r="C14065" s="23" t="s">
        <v>88</v>
      </c>
      <c r="D14065" s="48">
        <v>30.32</v>
      </c>
      <c r="E14065" s="47">
        <v>30.32</v>
      </c>
    </row>
    <row r="14066" spans="1:5" x14ac:dyDescent="0.25">
      <c r="A14066" s="36">
        <v>7317</v>
      </c>
      <c r="B14066" s="34" t="s">
        <v>11034</v>
      </c>
      <c r="C14066" s="23" t="s">
        <v>87</v>
      </c>
      <c r="D14066" s="48">
        <v>45.02</v>
      </c>
      <c r="E14066" s="47">
        <v>45.02</v>
      </c>
    </row>
    <row r="14067" spans="1:5" ht="22.5" x14ac:dyDescent="0.25">
      <c r="A14067" s="36">
        <v>142</v>
      </c>
      <c r="B14067" s="34" t="s">
        <v>11035</v>
      </c>
      <c r="C14067" s="23" t="s">
        <v>11036</v>
      </c>
      <c r="D14067" s="48">
        <v>37.89</v>
      </c>
      <c r="E14067" s="47">
        <v>37.89</v>
      </c>
    </row>
    <row r="14068" spans="1:5" ht="22.5" x14ac:dyDescent="0.25">
      <c r="A14068" s="36">
        <v>43142</v>
      </c>
      <c r="B14068" s="34" t="s">
        <v>11037</v>
      </c>
      <c r="C14068" s="23" t="s">
        <v>88</v>
      </c>
      <c r="D14068" s="48">
        <v>172.1</v>
      </c>
      <c r="E14068" s="47">
        <v>172.1</v>
      </c>
    </row>
    <row r="14069" spans="1:5" x14ac:dyDescent="0.25">
      <c r="A14069" s="36">
        <v>38123</v>
      </c>
      <c r="B14069" s="34" t="s">
        <v>11038</v>
      </c>
      <c r="C14069" s="23" t="s">
        <v>87</v>
      </c>
      <c r="D14069" s="48">
        <v>81.680000000000007</v>
      </c>
      <c r="E14069" s="47">
        <v>81.680000000000007</v>
      </c>
    </row>
    <row r="14070" spans="1:5" ht="22.5" x14ac:dyDescent="0.25">
      <c r="A14070" s="36">
        <v>42699</v>
      </c>
      <c r="B14070" s="34" t="s">
        <v>11039</v>
      </c>
      <c r="C14070" s="23" t="s">
        <v>28</v>
      </c>
      <c r="D14070" s="48">
        <v>26.9</v>
      </c>
      <c r="E14070" s="47">
        <v>26.9</v>
      </c>
    </row>
    <row r="14071" spans="1:5" ht="33.75" x14ac:dyDescent="0.25">
      <c r="A14071" s="36">
        <v>37743</v>
      </c>
      <c r="B14071" s="34" t="s">
        <v>11040</v>
      </c>
      <c r="C14071" s="23" t="s">
        <v>28</v>
      </c>
      <c r="D14071" s="48"/>
      <c r="E14071" s="47"/>
    </row>
    <row r="14072" spans="1:5" ht="33.75" x14ac:dyDescent="0.25">
      <c r="A14072" s="36">
        <v>37744</v>
      </c>
      <c r="B14072" s="34" t="s">
        <v>11041</v>
      </c>
      <c r="C14072" s="23" t="s">
        <v>28</v>
      </c>
      <c r="D14072" s="48"/>
      <c r="E14072" s="47"/>
    </row>
    <row r="14073" spans="1:5" ht="33.75" x14ac:dyDescent="0.25">
      <c r="A14073" s="36">
        <v>37741</v>
      </c>
      <c r="B14073" s="34" t="s">
        <v>11042</v>
      </c>
      <c r="C14073" s="23" t="s">
        <v>28</v>
      </c>
      <c r="D14073" s="48"/>
      <c r="E14073" s="47"/>
    </row>
    <row r="14074" spans="1:5" ht="22.5" x14ac:dyDescent="0.25">
      <c r="A14074" s="36">
        <v>39396</v>
      </c>
      <c r="B14074" s="34" t="s">
        <v>11043</v>
      </c>
      <c r="C14074" s="23" t="s">
        <v>28</v>
      </c>
      <c r="D14074" s="48"/>
      <c r="E14074" s="47"/>
    </row>
    <row r="14075" spans="1:5" ht="33.75" x14ac:dyDescent="0.25">
      <c r="A14075" s="36">
        <v>39392</v>
      </c>
      <c r="B14075" s="34" t="s">
        <v>11044</v>
      </c>
      <c r="C14075" s="23" t="s">
        <v>28</v>
      </c>
      <c r="D14075" s="48"/>
      <c r="E14075" s="47"/>
    </row>
    <row r="14076" spans="1:5" ht="33.75" x14ac:dyDescent="0.25">
      <c r="A14076" s="36">
        <v>39393</v>
      </c>
      <c r="B14076" s="34" t="s">
        <v>11045</v>
      </c>
      <c r="C14076" s="23" t="s">
        <v>28</v>
      </c>
      <c r="D14076" s="48"/>
      <c r="E14076" s="47"/>
    </row>
    <row r="14077" spans="1:5" ht="33.75" x14ac:dyDescent="0.25">
      <c r="A14077" s="36">
        <v>39394</v>
      </c>
      <c r="B14077" s="34" t="s">
        <v>11046</v>
      </c>
      <c r="C14077" s="23" t="s">
        <v>28</v>
      </c>
      <c r="D14077" s="48"/>
      <c r="E14077" s="47"/>
    </row>
    <row r="14078" spans="1:5" ht="33.75" x14ac:dyDescent="0.25">
      <c r="A14078" s="36">
        <v>39395</v>
      </c>
      <c r="B14078" s="34" t="s">
        <v>11047</v>
      </c>
      <c r="C14078" s="23" t="s">
        <v>28</v>
      </c>
      <c r="D14078" s="48"/>
      <c r="E14078" s="47"/>
    </row>
    <row r="14079" spans="1:5" ht="22.5" x14ac:dyDescent="0.25">
      <c r="A14079" s="36">
        <v>14618</v>
      </c>
      <c r="B14079" s="34" t="s">
        <v>11048</v>
      </c>
      <c r="C14079" s="23" t="s">
        <v>28</v>
      </c>
      <c r="D14079" s="48"/>
      <c r="E14079" s="47"/>
    </row>
    <row r="14080" spans="1:5" x14ac:dyDescent="0.25">
      <c r="A14080" s="36">
        <v>6110</v>
      </c>
      <c r="B14080" s="34" t="s">
        <v>11049</v>
      </c>
      <c r="C14080" s="23" t="s">
        <v>13</v>
      </c>
      <c r="D14080" s="48">
        <v>20.87</v>
      </c>
      <c r="E14080" s="47">
        <v>22.53</v>
      </c>
    </row>
    <row r="14081" spans="1:5" x14ac:dyDescent="0.25">
      <c r="A14081" s="36">
        <v>40910</v>
      </c>
      <c r="B14081" s="34" t="s">
        <v>11050</v>
      </c>
      <c r="C14081" s="23" t="s">
        <v>12</v>
      </c>
      <c r="D14081" s="48">
        <v>3652.11</v>
      </c>
      <c r="E14081" s="47">
        <v>3942.47</v>
      </c>
    </row>
    <row r="14082" spans="1:5" x14ac:dyDescent="0.25">
      <c r="A14082" s="36">
        <v>45255</v>
      </c>
      <c r="B14082" s="34" t="s">
        <v>13055</v>
      </c>
      <c r="C14082" s="23" t="s">
        <v>28</v>
      </c>
      <c r="D14082" s="48">
        <v>35.299999999999997</v>
      </c>
      <c r="E14082" s="47">
        <v>35.299999999999997</v>
      </c>
    </row>
    <row r="14083" spans="1:5" x14ac:dyDescent="0.25">
      <c r="A14083" s="36">
        <v>6111</v>
      </c>
      <c r="B14083" s="34" t="s">
        <v>11051</v>
      </c>
      <c r="C14083" s="23" t="s">
        <v>13</v>
      </c>
      <c r="D14083" s="48">
        <v>15.7</v>
      </c>
      <c r="E14083" s="47">
        <v>16.95</v>
      </c>
    </row>
    <row r="14084" spans="1:5" x14ac:dyDescent="0.25">
      <c r="A14084" s="36">
        <v>41084</v>
      </c>
      <c r="B14084" s="34" t="s">
        <v>11052</v>
      </c>
      <c r="C14084" s="23" t="s">
        <v>12</v>
      </c>
      <c r="D14084" s="48">
        <v>2747.77</v>
      </c>
      <c r="E14084" s="47">
        <v>2966.24</v>
      </c>
    </row>
    <row r="14085" spans="1:5" ht="22.5" x14ac:dyDescent="0.25">
      <c r="A14085" s="36">
        <v>44535</v>
      </c>
      <c r="B14085" s="34" t="s">
        <v>11053</v>
      </c>
      <c r="C14085" s="23" t="s">
        <v>29</v>
      </c>
      <c r="D14085" s="48">
        <v>53.46</v>
      </c>
      <c r="E14085" s="47">
        <v>53.46</v>
      </c>
    </row>
    <row r="14086" spans="1:5" ht="22.5" x14ac:dyDescent="0.25">
      <c r="A14086" s="36">
        <v>44945</v>
      </c>
      <c r="B14086" s="34" t="s">
        <v>11054</v>
      </c>
      <c r="C14086" s="23" t="s">
        <v>28</v>
      </c>
      <c r="D14086" s="48">
        <v>8.3000000000000007</v>
      </c>
      <c r="E14086" s="47">
        <v>8.3000000000000007</v>
      </c>
    </row>
    <row r="14087" spans="1:5" x14ac:dyDescent="0.25">
      <c r="A14087" s="36">
        <v>38637</v>
      </c>
      <c r="B14087" s="34" t="s">
        <v>11055</v>
      </c>
      <c r="C14087" s="23" t="s">
        <v>28</v>
      </c>
      <c r="D14087" s="48">
        <v>311.05</v>
      </c>
      <c r="E14087" s="47">
        <v>311.05</v>
      </c>
    </row>
    <row r="14088" spans="1:5" x14ac:dyDescent="0.25">
      <c r="A14088" s="36">
        <v>6150</v>
      </c>
      <c r="B14088" s="34" t="s">
        <v>11056</v>
      </c>
      <c r="C14088" s="23" t="s">
        <v>28</v>
      </c>
      <c r="D14088" s="48">
        <v>314.85000000000002</v>
      </c>
      <c r="E14088" s="47">
        <v>314.85000000000002</v>
      </c>
    </row>
    <row r="14089" spans="1:5" x14ac:dyDescent="0.25">
      <c r="A14089" s="36">
        <v>6136</v>
      </c>
      <c r="B14089" s="34" t="s">
        <v>11057</v>
      </c>
      <c r="C14089" s="23" t="s">
        <v>28</v>
      </c>
      <c r="D14089" s="48">
        <v>247.49</v>
      </c>
      <c r="E14089" s="47">
        <v>247.49</v>
      </c>
    </row>
    <row r="14090" spans="1:5" x14ac:dyDescent="0.25">
      <c r="A14090" s="36">
        <v>38638</v>
      </c>
      <c r="B14090" s="34" t="s">
        <v>11058</v>
      </c>
      <c r="C14090" s="23" t="s">
        <v>28</v>
      </c>
      <c r="D14090" s="48">
        <v>262.11</v>
      </c>
      <c r="E14090" s="47">
        <v>262.11</v>
      </c>
    </row>
    <row r="14091" spans="1:5" x14ac:dyDescent="0.25">
      <c r="A14091" s="36">
        <v>20262</v>
      </c>
      <c r="B14091" s="34" t="s">
        <v>11059</v>
      </c>
      <c r="C14091" s="23" t="s">
        <v>28</v>
      </c>
      <c r="D14091" s="48">
        <v>15.2</v>
      </c>
      <c r="E14091" s="47">
        <v>15.2</v>
      </c>
    </row>
    <row r="14092" spans="1:5" x14ac:dyDescent="0.25">
      <c r="A14092" s="36">
        <v>6145</v>
      </c>
      <c r="B14092" s="34" t="s">
        <v>11060</v>
      </c>
      <c r="C14092" s="23" t="s">
        <v>28</v>
      </c>
      <c r="D14092" s="48">
        <v>16.79</v>
      </c>
      <c r="E14092" s="47">
        <v>16.79</v>
      </c>
    </row>
    <row r="14093" spans="1:5" x14ac:dyDescent="0.25">
      <c r="A14093" s="36">
        <v>6149</v>
      </c>
      <c r="B14093" s="34" t="s">
        <v>11061</v>
      </c>
      <c r="C14093" s="23" t="s">
        <v>28</v>
      </c>
      <c r="D14093" s="48">
        <v>11.1</v>
      </c>
      <c r="E14093" s="47">
        <v>11.1</v>
      </c>
    </row>
    <row r="14094" spans="1:5" x14ac:dyDescent="0.25">
      <c r="A14094" s="36">
        <v>6146</v>
      </c>
      <c r="B14094" s="34" t="s">
        <v>11062</v>
      </c>
      <c r="C14094" s="23" t="s">
        <v>28</v>
      </c>
      <c r="D14094" s="48">
        <v>15.95</v>
      </c>
      <c r="E14094" s="47">
        <v>15.95</v>
      </c>
    </row>
    <row r="14095" spans="1:5" x14ac:dyDescent="0.25">
      <c r="A14095" s="36">
        <v>44536</v>
      </c>
      <c r="B14095" s="34" t="s">
        <v>13141</v>
      </c>
      <c r="C14095" s="23" t="s">
        <v>87</v>
      </c>
      <c r="D14095" s="48">
        <v>3.18</v>
      </c>
      <c r="E14095" s="47">
        <v>3.18</v>
      </c>
    </row>
    <row r="14096" spans="1:5" x14ac:dyDescent="0.25">
      <c r="A14096" s="36">
        <v>39961</v>
      </c>
      <c r="B14096" s="34" t="s">
        <v>11063</v>
      </c>
      <c r="C14096" s="23" t="s">
        <v>28</v>
      </c>
      <c r="D14096" s="48">
        <v>25.03</v>
      </c>
      <c r="E14096" s="47">
        <v>25.03</v>
      </c>
    </row>
    <row r="14097" spans="1:5" ht="45" x14ac:dyDescent="0.25">
      <c r="A14097" s="36">
        <v>42433</v>
      </c>
      <c r="B14097" s="34" t="s">
        <v>11064</v>
      </c>
      <c r="C14097" s="23" t="s">
        <v>28</v>
      </c>
      <c r="D14097" s="48"/>
      <c r="E14097" s="47"/>
    </row>
    <row r="14098" spans="1:5" ht="45" x14ac:dyDescent="0.25">
      <c r="A14098" s="36">
        <v>42434</v>
      </c>
      <c r="B14098" s="34" t="s">
        <v>11065</v>
      </c>
      <c r="C14098" s="23" t="s">
        <v>28</v>
      </c>
      <c r="D14098" s="48"/>
      <c r="E14098" s="47"/>
    </row>
    <row r="14099" spans="1:5" ht="45" x14ac:dyDescent="0.25">
      <c r="A14099" s="36">
        <v>42435</v>
      </c>
      <c r="B14099" s="34" t="s">
        <v>11066</v>
      </c>
      <c r="C14099" s="23" t="s">
        <v>28</v>
      </c>
      <c r="D14099" s="48"/>
      <c r="E14099" s="47"/>
    </row>
    <row r="14100" spans="1:5" ht="22.5" x14ac:dyDescent="0.25">
      <c r="A14100" s="36">
        <v>38061</v>
      </c>
      <c r="B14100" s="34" t="s">
        <v>11067</v>
      </c>
      <c r="C14100" s="23" t="s">
        <v>28</v>
      </c>
      <c r="D14100" s="48"/>
      <c r="E14100" s="47"/>
    </row>
    <row r="14101" spans="1:5" x14ac:dyDescent="0.25">
      <c r="A14101" s="36">
        <v>20250</v>
      </c>
      <c r="B14101" s="34" t="s">
        <v>11068</v>
      </c>
      <c r="C14101" s="23" t="s">
        <v>87</v>
      </c>
      <c r="D14101" s="48">
        <v>12</v>
      </c>
      <c r="E14101" s="47">
        <v>12</v>
      </c>
    </row>
    <row r="14102" spans="1:5" x14ac:dyDescent="0.25">
      <c r="A14102" s="36">
        <v>13388</v>
      </c>
      <c r="B14102" s="34" t="s">
        <v>11069</v>
      </c>
      <c r="C14102" s="23" t="s">
        <v>87</v>
      </c>
      <c r="D14102" s="48">
        <v>141.37</v>
      </c>
      <c r="E14102" s="47">
        <v>141.37</v>
      </c>
    </row>
    <row r="14103" spans="1:5" ht="22.5" x14ac:dyDescent="0.25">
      <c r="A14103" s="36">
        <v>39914</v>
      </c>
      <c r="B14103" s="34" t="s">
        <v>11070</v>
      </c>
      <c r="C14103" s="23" t="s">
        <v>87</v>
      </c>
      <c r="D14103" s="48"/>
      <c r="E14103" s="47"/>
    </row>
    <row r="14104" spans="1:5" ht="22.5" x14ac:dyDescent="0.25">
      <c r="A14104" s="36">
        <v>12732</v>
      </c>
      <c r="B14104" s="34" t="s">
        <v>11071</v>
      </c>
      <c r="C14104" s="23" t="s">
        <v>28</v>
      </c>
      <c r="D14104" s="48"/>
      <c r="E14104" s="47"/>
    </row>
    <row r="14105" spans="1:5" x14ac:dyDescent="0.25">
      <c r="A14105" s="36">
        <v>6160</v>
      </c>
      <c r="B14105" s="34" t="s">
        <v>11072</v>
      </c>
      <c r="C14105" s="23" t="s">
        <v>13</v>
      </c>
      <c r="D14105" s="48">
        <v>20.87</v>
      </c>
      <c r="E14105" s="47">
        <v>22.53</v>
      </c>
    </row>
    <row r="14106" spans="1:5" x14ac:dyDescent="0.25">
      <c r="A14106" s="36">
        <v>41087</v>
      </c>
      <c r="B14106" s="34" t="s">
        <v>11073</v>
      </c>
      <c r="C14106" s="23" t="s">
        <v>12</v>
      </c>
      <c r="D14106" s="48">
        <v>3652.11</v>
      </c>
      <c r="E14106" s="47">
        <v>3942.47</v>
      </c>
    </row>
    <row r="14107" spans="1:5" ht="22.5" x14ac:dyDescent="0.25">
      <c r="A14107" s="36">
        <v>6166</v>
      </c>
      <c r="B14107" s="34" t="s">
        <v>11074</v>
      </c>
      <c r="C14107" s="23" t="s">
        <v>13</v>
      </c>
      <c r="D14107" s="48">
        <v>24.51</v>
      </c>
      <c r="E14107" s="47">
        <v>26.46</v>
      </c>
    </row>
    <row r="14108" spans="1:5" ht="22.5" x14ac:dyDescent="0.25">
      <c r="A14108" s="36">
        <v>41088</v>
      </c>
      <c r="B14108" s="34" t="s">
        <v>11075</v>
      </c>
      <c r="C14108" s="23" t="s">
        <v>12</v>
      </c>
      <c r="D14108" s="48">
        <v>4291.68</v>
      </c>
      <c r="E14108" s="47">
        <v>4632.8999999999996</v>
      </c>
    </row>
    <row r="14109" spans="1:5" ht="33.75" x14ac:dyDescent="0.25">
      <c r="A14109" s="36">
        <v>20232</v>
      </c>
      <c r="B14109" s="34" t="s">
        <v>11076</v>
      </c>
      <c r="C14109" s="23" t="s">
        <v>25</v>
      </c>
      <c r="D14109" s="48">
        <v>110.61</v>
      </c>
      <c r="E14109" s="47">
        <v>110.61</v>
      </c>
    </row>
    <row r="14110" spans="1:5" ht="22.5" x14ac:dyDescent="0.25">
      <c r="A14110" s="36">
        <v>10856</v>
      </c>
      <c r="B14110" s="34" t="s">
        <v>11077</v>
      </c>
      <c r="C14110" s="23" t="s">
        <v>25</v>
      </c>
      <c r="D14110" s="48"/>
      <c r="E14110" s="47"/>
    </row>
    <row r="14111" spans="1:5" ht="22.5" x14ac:dyDescent="0.25">
      <c r="A14111" s="36">
        <v>4828</v>
      </c>
      <c r="B14111" s="34" t="s">
        <v>11078</v>
      </c>
      <c r="C14111" s="23" t="s">
        <v>25</v>
      </c>
      <c r="D14111" s="48">
        <v>99.51</v>
      </c>
      <c r="E14111" s="47">
        <v>99.51</v>
      </c>
    </row>
    <row r="14112" spans="1:5" ht="22.5" x14ac:dyDescent="0.25">
      <c r="A14112" s="36">
        <v>20249</v>
      </c>
      <c r="B14112" s="34" t="s">
        <v>11079</v>
      </c>
      <c r="C14112" s="23" t="s">
        <v>25</v>
      </c>
      <c r="D14112" s="48">
        <v>54.49</v>
      </c>
      <c r="E14112" s="47">
        <v>54.49</v>
      </c>
    </row>
    <row r="14113" spans="1:5" ht="22.5" x14ac:dyDescent="0.25">
      <c r="A14113" s="36">
        <v>11609</v>
      </c>
      <c r="B14113" s="34" t="s">
        <v>11080</v>
      </c>
      <c r="C14113" s="23" t="s">
        <v>88</v>
      </c>
      <c r="D14113" s="48">
        <v>13.34</v>
      </c>
      <c r="E14113" s="47">
        <v>13.34</v>
      </c>
    </row>
    <row r="14114" spans="1:5" ht="22.5" x14ac:dyDescent="0.25">
      <c r="A14114" s="36">
        <v>20083</v>
      </c>
      <c r="B14114" s="34" t="s">
        <v>11081</v>
      </c>
      <c r="C14114" s="23" t="s">
        <v>28</v>
      </c>
      <c r="D14114" s="48">
        <v>74.53</v>
      </c>
      <c r="E14114" s="47">
        <v>74.53</v>
      </c>
    </row>
    <row r="14115" spans="1:5" x14ac:dyDescent="0.25">
      <c r="A14115" s="36">
        <v>12295</v>
      </c>
      <c r="B14115" s="34" t="s">
        <v>11082</v>
      </c>
      <c r="C14115" s="23" t="s">
        <v>28</v>
      </c>
      <c r="D14115" s="48">
        <v>3.84</v>
      </c>
      <c r="E14115" s="47">
        <v>3.84</v>
      </c>
    </row>
    <row r="14116" spans="1:5" x14ac:dyDescent="0.25">
      <c r="A14116" s="36">
        <v>12296</v>
      </c>
      <c r="B14116" s="34" t="s">
        <v>11083</v>
      </c>
      <c r="C14116" s="23" t="s">
        <v>28</v>
      </c>
      <c r="D14116" s="48">
        <v>4.97</v>
      </c>
      <c r="E14116" s="47">
        <v>4.97</v>
      </c>
    </row>
    <row r="14117" spans="1:5" ht="22.5" x14ac:dyDescent="0.25">
      <c r="A14117" s="36">
        <v>12294</v>
      </c>
      <c r="B14117" s="34" t="s">
        <v>11084</v>
      </c>
      <c r="C14117" s="23" t="s">
        <v>28</v>
      </c>
      <c r="D14117" s="48">
        <v>11.93</v>
      </c>
      <c r="E14117" s="47">
        <v>11.93</v>
      </c>
    </row>
    <row r="14118" spans="1:5" ht="22.5" x14ac:dyDescent="0.25">
      <c r="A14118" s="36">
        <v>14543</v>
      </c>
      <c r="B14118" s="34" t="s">
        <v>11085</v>
      </c>
      <c r="C14118" s="23" t="s">
        <v>28</v>
      </c>
      <c r="D14118" s="48">
        <v>8.52</v>
      </c>
      <c r="E14118" s="47">
        <v>8.52</v>
      </c>
    </row>
    <row r="14119" spans="1:5" ht="22.5" x14ac:dyDescent="0.25">
      <c r="A14119" s="36">
        <v>13329</v>
      </c>
      <c r="B14119" s="34" t="s">
        <v>11086</v>
      </c>
      <c r="C14119" s="23" t="s">
        <v>28</v>
      </c>
      <c r="D14119" s="48">
        <v>5</v>
      </c>
      <c r="E14119" s="47">
        <v>5</v>
      </c>
    </row>
    <row r="14120" spans="1:5" ht="22.5" x14ac:dyDescent="0.25">
      <c r="A14120" s="36">
        <v>21047</v>
      </c>
      <c r="B14120" s="34" t="s">
        <v>11087</v>
      </c>
      <c r="C14120" s="23" t="s">
        <v>28</v>
      </c>
      <c r="D14120" s="48"/>
      <c r="E14120" s="47"/>
    </row>
    <row r="14121" spans="1:5" ht="33.75" x14ac:dyDescent="0.25">
      <c r="A14121" s="36">
        <v>21042</v>
      </c>
      <c r="B14121" s="34" t="s">
        <v>11088</v>
      </c>
      <c r="C14121" s="23" t="s">
        <v>28</v>
      </c>
      <c r="D14121" s="48"/>
      <c r="E14121" s="47"/>
    </row>
    <row r="14122" spans="1:5" ht="22.5" x14ac:dyDescent="0.25">
      <c r="A14122" s="36">
        <v>21043</v>
      </c>
      <c r="B14122" s="34" t="s">
        <v>11089</v>
      </c>
      <c r="C14122" s="23" t="s">
        <v>28</v>
      </c>
      <c r="D14122" s="48"/>
      <c r="E14122" s="47"/>
    </row>
    <row r="14123" spans="1:5" ht="22.5" x14ac:dyDescent="0.25">
      <c r="A14123" s="36">
        <v>21044</v>
      </c>
      <c r="B14123" s="34" t="s">
        <v>11090</v>
      </c>
      <c r="C14123" s="23" t="s">
        <v>28</v>
      </c>
      <c r="D14123" s="48"/>
      <c r="E14123" s="47"/>
    </row>
    <row r="14124" spans="1:5" ht="22.5" x14ac:dyDescent="0.25">
      <c r="A14124" s="36">
        <v>21045</v>
      </c>
      <c r="B14124" s="34" t="s">
        <v>11091</v>
      </c>
      <c r="C14124" s="23" t="s">
        <v>28</v>
      </c>
      <c r="D14124" s="48"/>
      <c r="E14124" s="47"/>
    </row>
    <row r="14125" spans="1:5" ht="22.5" x14ac:dyDescent="0.25">
      <c r="A14125" s="36">
        <v>21041</v>
      </c>
      <c r="B14125" s="34" t="s">
        <v>11092</v>
      </c>
      <c r="C14125" s="23" t="s">
        <v>28</v>
      </c>
      <c r="D14125" s="48"/>
      <c r="E14125" s="47"/>
    </row>
    <row r="14126" spans="1:5" ht="22.5" x14ac:dyDescent="0.25">
      <c r="A14126" s="36">
        <v>21040</v>
      </c>
      <c r="B14126" s="34" t="s">
        <v>11093</v>
      </c>
      <c r="C14126" s="23" t="s">
        <v>28</v>
      </c>
      <c r="D14126" s="48"/>
      <c r="E14126" s="47"/>
    </row>
    <row r="14127" spans="1:5" x14ac:dyDescent="0.25">
      <c r="A14127" s="36">
        <v>14149</v>
      </c>
      <c r="B14127" s="34" t="s">
        <v>11094</v>
      </c>
      <c r="C14127" s="23" t="s">
        <v>9421</v>
      </c>
      <c r="D14127" s="48"/>
      <c r="E14127" s="47"/>
    </row>
    <row r="14128" spans="1:5" ht="33.75" x14ac:dyDescent="0.25">
      <c r="A14128" s="36">
        <v>38099</v>
      </c>
      <c r="B14128" s="34" t="s">
        <v>11095</v>
      </c>
      <c r="C14128" s="23" t="s">
        <v>28</v>
      </c>
      <c r="D14128" s="48">
        <v>1.26</v>
      </c>
      <c r="E14128" s="47">
        <v>1.26</v>
      </c>
    </row>
    <row r="14129" spans="1:5" ht="33.75" x14ac:dyDescent="0.25">
      <c r="A14129" s="36">
        <v>38100</v>
      </c>
      <c r="B14129" s="34" t="s">
        <v>11096</v>
      </c>
      <c r="C14129" s="23" t="s">
        <v>28</v>
      </c>
      <c r="D14129" s="48">
        <v>2.0699999999999998</v>
      </c>
      <c r="E14129" s="47">
        <v>2.0699999999999998</v>
      </c>
    </row>
    <row r="14130" spans="1:5" ht="22.5" x14ac:dyDescent="0.25">
      <c r="A14130" s="36">
        <v>7576</v>
      </c>
      <c r="B14130" s="34" t="s">
        <v>11097</v>
      </c>
      <c r="C14130" s="23" t="s">
        <v>28</v>
      </c>
      <c r="D14130" s="48"/>
      <c r="E14130" s="47"/>
    </row>
    <row r="14131" spans="1:5" ht="22.5" x14ac:dyDescent="0.25">
      <c r="A14131" s="36">
        <v>3384</v>
      </c>
      <c r="B14131" s="34" t="s">
        <v>11098</v>
      </c>
      <c r="C14131" s="23" t="s">
        <v>28</v>
      </c>
      <c r="D14131" s="48">
        <v>11.43</v>
      </c>
      <c r="E14131" s="47">
        <v>11.43</v>
      </c>
    </row>
    <row r="14132" spans="1:5" ht="22.5" x14ac:dyDescent="0.25">
      <c r="A14132" s="36">
        <v>7572</v>
      </c>
      <c r="B14132" s="34" t="s">
        <v>11099</v>
      </c>
      <c r="C14132" s="23" t="s">
        <v>28</v>
      </c>
      <c r="D14132" s="48"/>
      <c r="E14132" s="47"/>
    </row>
    <row r="14133" spans="1:5" ht="22.5" x14ac:dyDescent="0.25">
      <c r="A14133" s="36">
        <v>3396</v>
      </c>
      <c r="B14133" s="34" t="s">
        <v>11100</v>
      </c>
      <c r="C14133" s="23" t="s">
        <v>28</v>
      </c>
      <c r="D14133" s="48"/>
      <c r="E14133" s="47"/>
    </row>
    <row r="14134" spans="1:5" ht="22.5" x14ac:dyDescent="0.25">
      <c r="A14134" s="36">
        <v>45230</v>
      </c>
      <c r="B14134" s="34" t="s">
        <v>13142</v>
      </c>
      <c r="C14134" s="23" t="s">
        <v>28</v>
      </c>
      <c r="D14134" s="48">
        <v>34.44</v>
      </c>
      <c r="E14134" s="47">
        <v>34.44</v>
      </c>
    </row>
    <row r="14135" spans="1:5" ht="22.5" x14ac:dyDescent="0.25">
      <c r="A14135" s="36">
        <v>37590</v>
      </c>
      <c r="B14135" s="34" t="s">
        <v>11101</v>
      </c>
      <c r="C14135" s="23" t="s">
        <v>28</v>
      </c>
      <c r="D14135" s="48"/>
      <c r="E14135" s="47"/>
    </row>
    <row r="14136" spans="1:5" ht="22.5" x14ac:dyDescent="0.25">
      <c r="A14136" s="36">
        <v>37591</v>
      </c>
      <c r="B14136" s="34" t="s">
        <v>11102</v>
      </c>
      <c r="C14136" s="23" t="s">
        <v>28</v>
      </c>
      <c r="D14136" s="48"/>
      <c r="E14136" s="47"/>
    </row>
    <row r="14137" spans="1:5" ht="22.5" x14ac:dyDescent="0.25">
      <c r="A14137" s="36">
        <v>12626</v>
      </c>
      <c r="B14137" s="34" t="s">
        <v>11103</v>
      </c>
      <c r="C14137" s="23" t="s">
        <v>28</v>
      </c>
      <c r="D14137" s="48">
        <v>34.03</v>
      </c>
      <c r="E14137" s="47">
        <v>34.03</v>
      </c>
    </row>
    <row r="14138" spans="1:5" x14ac:dyDescent="0.25">
      <c r="A14138" s="36">
        <v>11033</v>
      </c>
      <c r="B14138" s="34" t="s">
        <v>11104</v>
      </c>
      <c r="C14138" s="23" t="s">
        <v>28</v>
      </c>
      <c r="D14138" s="48">
        <v>4.97</v>
      </c>
      <c r="E14138" s="47">
        <v>4.97</v>
      </c>
    </row>
    <row r="14139" spans="1:5" x14ac:dyDescent="0.25">
      <c r="A14139" s="36">
        <v>390</v>
      </c>
      <c r="B14139" s="34" t="s">
        <v>11105</v>
      </c>
      <c r="C14139" s="23" t="s">
        <v>28</v>
      </c>
      <c r="D14139" s="48"/>
      <c r="E14139" s="47"/>
    </row>
    <row r="14140" spans="1:5" ht="33.75" x14ac:dyDescent="0.25">
      <c r="A14140" s="36">
        <v>42436</v>
      </c>
      <c r="B14140" s="34" t="s">
        <v>11106</v>
      </c>
      <c r="C14140" s="23" t="s">
        <v>28</v>
      </c>
      <c r="D14140" s="48"/>
      <c r="E14140" s="47"/>
    </row>
    <row r="14141" spans="1:5" ht="22.5" x14ac:dyDescent="0.25">
      <c r="A14141" s="36">
        <v>6194</v>
      </c>
      <c r="B14141" s="34" t="s">
        <v>11107</v>
      </c>
      <c r="C14141" s="23" t="s">
        <v>25</v>
      </c>
      <c r="D14141" s="48">
        <v>7.75</v>
      </c>
      <c r="E14141" s="47">
        <v>7.75</v>
      </c>
    </row>
    <row r="14142" spans="1:5" ht="22.5" x14ac:dyDescent="0.25">
      <c r="A14142" s="36">
        <v>10567</v>
      </c>
      <c r="B14142" s="34" t="s">
        <v>11108</v>
      </c>
      <c r="C14142" s="23" t="s">
        <v>25</v>
      </c>
      <c r="D14142" s="48">
        <v>12.27</v>
      </c>
      <c r="E14142" s="47">
        <v>12.27</v>
      </c>
    </row>
    <row r="14143" spans="1:5" ht="22.5" x14ac:dyDescent="0.25">
      <c r="A14143" s="36">
        <v>6212</v>
      </c>
      <c r="B14143" s="34" t="s">
        <v>11109</v>
      </c>
      <c r="C14143" s="23" t="s">
        <v>25</v>
      </c>
      <c r="D14143" s="48">
        <v>18</v>
      </c>
      <c r="E14143" s="47">
        <v>18</v>
      </c>
    </row>
    <row r="14144" spans="1:5" ht="33.75" x14ac:dyDescent="0.25">
      <c r="A14144" s="36">
        <v>3993</v>
      </c>
      <c r="B14144" s="34" t="s">
        <v>11110</v>
      </c>
      <c r="C14144" s="23" t="s">
        <v>19</v>
      </c>
      <c r="D14144" s="48">
        <v>132.9</v>
      </c>
      <c r="E14144" s="47">
        <v>132.9</v>
      </c>
    </row>
    <row r="14145" spans="1:5" ht="33.75" x14ac:dyDescent="0.25">
      <c r="A14145" s="36">
        <v>3990</v>
      </c>
      <c r="B14145" s="34" t="s">
        <v>11111</v>
      </c>
      <c r="C14145" s="23" t="s">
        <v>25</v>
      </c>
      <c r="D14145" s="48">
        <v>25</v>
      </c>
      <c r="E14145" s="47">
        <v>25</v>
      </c>
    </row>
    <row r="14146" spans="1:5" ht="33.75" x14ac:dyDescent="0.25">
      <c r="A14146" s="36">
        <v>3992</v>
      </c>
      <c r="B14146" s="34" t="s">
        <v>11112</v>
      </c>
      <c r="C14146" s="23" t="s">
        <v>25</v>
      </c>
      <c r="D14146" s="48">
        <v>33.76</v>
      </c>
      <c r="E14146" s="47">
        <v>33.76</v>
      </c>
    </row>
    <row r="14147" spans="1:5" ht="22.5" x14ac:dyDescent="0.25">
      <c r="A14147" s="36">
        <v>6178</v>
      </c>
      <c r="B14147" s="34" t="s">
        <v>11113</v>
      </c>
      <c r="C14147" s="23" t="s">
        <v>19</v>
      </c>
      <c r="D14147" s="48"/>
      <c r="E14147" s="47"/>
    </row>
    <row r="14148" spans="1:5" ht="22.5" x14ac:dyDescent="0.25">
      <c r="A14148" s="36">
        <v>6180</v>
      </c>
      <c r="B14148" s="34" t="s">
        <v>11114</v>
      </c>
      <c r="C14148" s="23" t="s">
        <v>19</v>
      </c>
      <c r="D14148" s="48"/>
      <c r="E14148" s="47"/>
    </row>
    <row r="14149" spans="1:5" ht="22.5" x14ac:dyDescent="0.25">
      <c r="A14149" s="36">
        <v>6182</v>
      </c>
      <c r="B14149" s="34" t="s">
        <v>11115</v>
      </c>
      <c r="C14149" s="23" t="s">
        <v>19</v>
      </c>
      <c r="D14149" s="48"/>
      <c r="E14149" s="47"/>
    </row>
    <row r="14150" spans="1:5" ht="33.75" x14ac:dyDescent="0.25">
      <c r="A14150" s="36">
        <v>43614</v>
      </c>
      <c r="B14150" s="34" t="s">
        <v>11116</v>
      </c>
      <c r="C14150" s="23" t="s">
        <v>25</v>
      </c>
      <c r="D14150" s="48">
        <v>16.89</v>
      </c>
      <c r="E14150" s="47">
        <v>16.89</v>
      </c>
    </row>
    <row r="14151" spans="1:5" ht="33.75" x14ac:dyDescent="0.25">
      <c r="A14151" s="36">
        <v>6193</v>
      </c>
      <c r="B14151" s="34" t="s">
        <v>11117</v>
      </c>
      <c r="C14151" s="23" t="s">
        <v>25</v>
      </c>
      <c r="D14151" s="48">
        <v>20.56</v>
      </c>
      <c r="E14151" s="47">
        <v>20.56</v>
      </c>
    </row>
    <row r="14152" spans="1:5" ht="33.75" x14ac:dyDescent="0.25">
      <c r="A14152" s="36">
        <v>6189</v>
      </c>
      <c r="B14152" s="34" t="s">
        <v>11118</v>
      </c>
      <c r="C14152" s="23" t="s">
        <v>25</v>
      </c>
      <c r="D14152" s="48">
        <v>30.01</v>
      </c>
      <c r="E14152" s="47">
        <v>30.01</v>
      </c>
    </row>
    <row r="14153" spans="1:5" ht="22.5" x14ac:dyDescent="0.25">
      <c r="A14153" s="36">
        <v>6214</v>
      </c>
      <c r="B14153" s="34" t="s">
        <v>11119</v>
      </c>
      <c r="C14153" s="23" t="s">
        <v>19</v>
      </c>
      <c r="D14153" s="48"/>
      <c r="E14153" s="47"/>
    </row>
    <row r="14154" spans="1:5" ht="22.5" x14ac:dyDescent="0.25">
      <c r="A14154" s="36">
        <v>44027</v>
      </c>
      <c r="B14154" s="34" t="s">
        <v>13606</v>
      </c>
      <c r="C14154" s="23" t="s">
        <v>28</v>
      </c>
      <c r="D14154" s="48"/>
      <c r="E14154" s="47"/>
    </row>
    <row r="14155" spans="1:5" ht="22.5" x14ac:dyDescent="0.25">
      <c r="A14155" s="36">
        <v>36153</v>
      </c>
      <c r="B14155" s="34" t="s">
        <v>11120</v>
      </c>
      <c r="C14155" s="23" t="s">
        <v>28</v>
      </c>
      <c r="D14155" s="48">
        <v>210.67</v>
      </c>
      <c r="E14155" s="47">
        <v>210.67</v>
      </c>
    </row>
    <row r="14156" spans="1:5" ht="22.5" x14ac:dyDescent="0.25">
      <c r="A14156" s="36">
        <v>10742</v>
      </c>
      <c r="B14156" s="34" t="s">
        <v>11121</v>
      </c>
      <c r="C14156" s="23" t="s">
        <v>28</v>
      </c>
      <c r="D14156" s="48">
        <v>1400.77</v>
      </c>
      <c r="E14156" s="47">
        <v>1400.77</v>
      </c>
    </row>
    <row r="14157" spans="1:5" x14ac:dyDescent="0.25">
      <c r="A14157" s="36">
        <v>45239</v>
      </c>
      <c r="B14157" s="34" t="s">
        <v>13056</v>
      </c>
      <c r="C14157" s="23" t="s">
        <v>28</v>
      </c>
      <c r="D14157" s="48">
        <v>23.08</v>
      </c>
      <c r="E14157" s="47">
        <v>23.08</v>
      </c>
    </row>
    <row r="14158" spans="1:5" x14ac:dyDescent="0.25">
      <c r="A14158" s="36">
        <v>38465</v>
      </c>
      <c r="B14158" s="34" t="s">
        <v>11122</v>
      </c>
      <c r="C14158" s="23" t="s">
        <v>28</v>
      </c>
      <c r="D14158" s="48">
        <v>63.77</v>
      </c>
      <c r="E14158" s="47">
        <v>63.77</v>
      </c>
    </row>
    <row r="14159" spans="1:5" x14ac:dyDescent="0.25">
      <c r="A14159" s="36">
        <v>7543</v>
      </c>
      <c r="B14159" s="34" t="s">
        <v>11123</v>
      </c>
      <c r="C14159" s="23" t="s">
        <v>28</v>
      </c>
      <c r="D14159" s="48">
        <v>7.39</v>
      </c>
      <c r="E14159" s="47">
        <v>7.39</v>
      </c>
    </row>
    <row r="14160" spans="1:5" ht="22.5" x14ac:dyDescent="0.25">
      <c r="A14160" s="36">
        <v>43427</v>
      </c>
      <c r="B14160" s="34" t="s">
        <v>11124</v>
      </c>
      <c r="C14160" s="23" t="s">
        <v>28</v>
      </c>
      <c r="D14160" s="48">
        <v>1523.74</v>
      </c>
      <c r="E14160" s="47">
        <v>1523.74</v>
      </c>
    </row>
    <row r="14161" spans="1:5" x14ac:dyDescent="0.25">
      <c r="A14161" s="36">
        <v>41613</v>
      </c>
      <c r="B14161" s="34" t="s">
        <v>11125</v>
      </c>
      <c r="C14161" s="23" t="s">
        <v>28</v>
      </c>
      <c r="D14161" s="48">
        <v>97.94</v>
      </c>
      <c r="E14161" s="47">
        <v>97.94</v>
      </c>
    </row>
    <row r="14162" spans="1:5" x14ac:dyDescent="0.25">
      <c r="A14162" s="36">
        <v>41614</v>
      </c>
      <c r="B14162" s="34" t="s">
        <v>11126</v>
      </c>
      <c r="C14162" s="23" t="s">
        <v>28</v>
      </c>
      <c r="D14162" s="48">
        <v>124.8</v>
      </c>
      <c r="E14162" s="47">
        <v>124.8</v>
      </c>
    </row>
    <row r="14163" spans="1:5" x14ac:dyDescent="0.25">
      <c r="A14163" s="36">
        <v>41615</v>
      </c>
      <c r="B14163" s="34" t="s">
        <v>11127</v>
      </c>
      <c r="C14163" s="23" t="s">
        <v>28</v>
      </c>
      <c r="D14163" s="48">
        <v>192.89</v>
      </c>
      <c r="E14163" s="47">
        <v>192.89</v>
      </c>
    </row>
    <row r="14164" spans="1:5" x14ac:dyDescent="0.25">
      <c r="A14164" s="36">
        <v>41616</v>
      </c>
      <c r="B14164" s="34" t="s">
        <v>11128</v>
      </c>
      <c r="C14164" s="23" t="s">
        <v>28</v>
      </c>
      <c r="D14164" s="48">
        <v>288.20999999999998</v>
      </c>
      <c r="E14164" s="47">
        <v>288.20999999999998</v>
      </c>
    </row>
    <row r="14165" spans="1:5" x14ac:dyDescent="0.25">
      <c r="A14165" s="36">
        <v>41617</v>
      </c>
      <c r="B14165" s="34" t="s">
        <v>11129</v>
      </c>
      <c r="C14165" s="23" t="s">
        <v>28</v>
      </c>
      <c r="D14165" s="48">
        <v>573.08000000000004</v>
      </c>
      <c r="E14165" s="47">
        <v>573.08000000000004</v>
      </c>
    </row>
    <row r="14166" spans="1:5" x14ac:dyDescent="0.25">
      <c r="A14166" s="36">
        <v>41618</v>
      </c>
      <c r="B14166" s="34" t="s">
        <v>11130</v>
      </c>
      <c r="C14166" s="23" t="s">
        <v>28</v>
      </c>
      <c r="D14166" s="48">
        <v>1055.01</v>
      </c>
      <c r="E14166" s="47">
        <v>1055.01</v>
      </c>
    </row>
    <row r="14167" spans="1:5" ht="33.75" x14ac:dyDescent="0.25">
      <c r="A14167" s="36">
        <v>43428</v>
      </c>
      <c r="B14167" s="34" t="s">
        <v>11131</v>
      </c>
      <c r="C14167" s="23" t="s">
        <v>28</v>
      </c>
      <c r="D14167" s="48">
        <v>1853.14</v>
      </c>
      <c r="E14167" s="47">
        <v>1853.14</v>
      </c>
    </row>
    <row r="14168" spans="1:5" ht="22.5" x14ac:dyDescent="0.25">
      <c r="A14168" s="36">
        <v>41619</v>
      </c>
      <c r="B14168" s="34" t="s">
        <v>11132</v>
      </c>
      <c r="C14168" s="23" t="s">
        <v>28</v>
      </c>
      <c r="D14168" s="48">
        <v>120.06</v>
      </c>
      <c r="E14168" s="47">
        <v>120.06</v>
      </c>
    </row>
    <row r="14169" spans="1:5" ht="22.5" x14ac:dyDescent="0.25">
      <c r="A14169" s="36">
        <v>41620</v>
      </c>
      <c r="B14169" s="34" t="s">
        <v>11133</v>
      </c>
      <c r="C14169" s="23" t="s">
        <v>28</v>
      </c>
      <c r="D14169" s="48">
        <v>151.66</v>
      </c>
      <c r="E14169" s="47">
        <v>151.66</v>
      </c>
    </row>
    <row r="14170" spans="1:5" ht="22.5" x14ac:dyDescent="0.25">
      <c r="A14170" s="36">
        <v>41622</v>
      </c>
      <c r="B14170" s="34" t="s">
        <v>11134</v>
      </c>
      <c r="C14170" s="23" t="s">
        <v>28</v>
      </c>
      <c r="D14170" s="48">
        <v>263.04000000000002</v>
      </c>
      <c r="E14170" s="47">
        <v>263.04000000000002</v>
      </c>
    </row>
    <row r="14171" spans="1:5" ht="22.5" x14ac:dyDescent="0.25">
      <c r="A14171" s="36">
        <v>41623</v>
      </c>
      <c r="B14171" s="34" t="s">
        <v>11135</v>
      </c>
      <c r="C14171" s="23" t="s">
        <v>28</v>
      </c>
      <c r="D14171" s="48">
        <v>404.43</v>
      </c>
      <c r="E14171" s="47">
        <v>404.43</v>
      </c>
    </row>
    <row r="14172" spans="1:5" ht="22.5" x14ac:dyDescent="0.25">
      <c r="A14172" s="36">
        <v>41624</v>
      </c>
      <c r="B14172" s="34" t="s">
        <v>11136</v>
      </c>
      <c r="C14172" s="23" t="s">
        <v>28</v>
      </c>
      <c r="D14172" s="48">
        <v>758.31</v>
      </c>
      <c r="E14172" s="47">
        <v>758.31</v>
      </c>
    </row>
    <row r="14173" spans="1:5" ht="22.5" x14ac:dyDescent="0.25">
      <c r="A14173" s="36">
        <v>41625</v>
      </c>
      <c r="B14173" s="34" t="s">
        <v>11137</v>
      </c>
      <c r="C14173" s="23" t="s">
        <v>28</v>
      </c>
      <c r="D14173" s="48">
        <v>1166.7</v>
      </c>
      <c r="E14173" s="47">
        <v>1166.7</v>
      </c>
    </row>
    <row r="14174" spans="1:5" x14ac:dyDescent="0.25">
      <c r="A14174" s="36">
        <v>39346</v>
      </c>
      <c r="B14174" s="34" t="s">
        <v>11138</v>
      </c>
      <c r="C14174" s="23" t="s">
        <v>28</v>
      </c>
      <c r="D14174" s="48">
        <v>4.5599999999999996</v>
      </c>
      <c r="E14174" s="47">
        <v>4.5599999999999996</v>
      </c>
    </row>
    <row r="14175" spans="1:5" x14ac:dyDescent="0.25">
      <c r="A14175" s="36">
        <v>39350</v>
      </c>
      <c r="B14175" s="34" t="s">
        <v>11139</v>
      </c>
      <c r="C14175" s="23" t="s">
        <v>28</v>
      </c>
      <c r="D14175" s="48">
        <v>4.91</v>
      </c>
      <c r="E14175" s="47">
        <v>4.91</v>
      </c>
    </row>
    <row r="14176" spans="1:5" x14ac:dyDescent="0.25">
      <c r="A14176" s="36">
        <v>39351</v>
      </c>
      <c r="B14176" s="34" t="s">
        <v>11140</v>
      </c>
      <c r="C14176" s="23" t="s">
        <v>28</v>
      </c>
      <c r="D14176" s="48">
        <v>5.68</v>
      </c>
      <c r="E14176" s="47">
        <v>5.68</v>
      </c>
    </row>
    <row r="14177" spans="1:5" x14ac:dyDescent="0.25">
      <c r="A14177" s="36">
        <v>39352</v>
      </c>
      <c r="B14177" s="34" t="s">
        <v>11141</v>
      </c>
      <c r="C14177" s="23" t="s">
        <v>28</v>
      </c>
      <c r="D14177" s="48">
        <v>4.5599999999999996</v>
      </c>
      <c r="E14177" s="47">
        <v>4.5599999999999996</v>
      </c>
    </row>
    <row r="14178" spans="1:5" ht="22.5" x14ac:dyDescent="0.25">
      <c r="A14178" s="36">
        <v>38837</v>
      </c>
      <c r="B14178" s="34" t="s">
        <v>11142</v>
      </c>
      <c r="C14178" s="23" t="s">
        <v>28</v>
      </c>
      <c r="D14178" s="48"/>
      <c r="E14178" s="47"/>
    </row>
    <row r="14179" spans="1:5" ht="22.5" x14ac:dyDescent="0.25">
      <c r="A14179" s="36">
        <v>38836</v>
      </c>
      <c r="B14179" s="34" t="s">
        <v>11143</v>
      </c>
      <c r="C14179" s="23" t="s">
        <v>28</v>
      </c>
      <c r="D14179" s="48"/>
      <c r="E14179" s="47"/>
    </row>
    <row r="14180" spans="1:5" ht="22.5" x14ac:dyDescent="0.25">
      <c r="A14180" s="36">
        <v>2666</v>
      </c>
      <c r="B14180" s="34" t="s">
        <v>11144</v>
      </c>
      <c r="C14180" s="23" t="s">
        <v>28</v>
      </c>
      <c r="D14180" s="48"/>
      <c r="E14180" s="47"/>
    </row>
    <row r="14181" spans="1:5" ht="22.5" x14ac:dyDescent="0.25">
      <c r="A14181" s="36">
        <v>2668</v>
      </c>
      <c r="B14181" s="34" t="s">
        <v>11145</v>
      </c>
      <c r="C14181" s="23" t="s">
        <v>28</v>
      </c>
      <c r="D14181" s="48"/>
      <c r="E14181" s="47"/>
    </row>
    <row r="14182" spans="1:5" ht="22.5" x14ac:dyDescent="0.25">
      <c r="A14182" s="36">
        <v>2664</v>
      </c>
      <c r="B14182" s="34" t="s">
        <v>11146</v>
      </c>
      <c r="C14182" s="23" t="s">
        <v>28</v>
      </c>
      <c r="D14182" s="48"/>
      <c r="E14182" s="47"/>
    </row>
    <row r="14183" spans="1:5" ht="22.5" x14ac:dyDescent="0.25">
      <c r="A14183" s="36">
        <v>2662</v>
      </c>
      <c r="B14183" s="34" t="s">
        <v>11147</v>
      </c>
      <c r="C14183" s="23" t="s">
        <v>28</v>
      </c>
      <c r="D14183" s="48"/>
      <c r="E14183" s="47"/>
    </row>
    <row r="14184" spans="1:5" ht="22.5" x14ac:dyDescent="0.25">
      <c r="A14184" s="36">
        <v>20964</v>
      </c>
      <c r="B14184" s="34" t="s">
        <v>11148</v>
      </c>
      <c r="C14184" s="23" t="s">
        <v>28</v>
      </c>
      <c r="D14184" s="48">
        <v>88.83</v>
      </c>
      <c r="E14184" s="47">
        <v>88.83</v>
      </c>
    </row>
    <row r="14185" spans="1:5" ht="22.5" x14ac:dyDescent="0.25">
      <c r="A14185" s="36">
        <v>10905</v>
      </c>
      <c r="B14185" s="34" t="s">
        <v>11149</v>
      </c>
      <c r="C14185" s="23" t="s">
        <v>28</v>
      </c>
      <c r="D14185" s="48">
        <v>119.16</v>
      </c>
      <c r="E14185" s="47">
        <v>119.16</v>
      </c>
    </row>
    <row r="14186" spans="1:5" ht="33.75" x14ac:dyDescent="0.25">
      <c r="A14186" s="36">
        <v>11289</v>
      </c>
      <c r="B14186" s="34" t="s">
        <v>11150</v>
      </c>
      <c r="C14186" s="23" t="s">
        <v>28</v>
      </c>
      <c r="D14186" s="48"/>
      <c r="E14186" s="47"/>
    </row>
    <row r="14187" spans="1:5" ht="33.75" x14ac:dyDescent="0.25">
      <c r="A14187" s="36">
        <v>11241</v>
      </c>
      <c r="B14187" s="34" t="s">
        <v>11151</v>
      </c>
      <c r="C14187" s="23" t="s">
        <v>28</v>
      </c>
      <c r="D14187" s="48"/>
      <c r="E14187" s="47"/>
    </row>
    <row r="14188" spans="1:5" ht="33.75" x14ac:dyDescent="0.25">
      <c r="A14188" s="36">
        <v>11301</v>
      </c>
      <c r="B14188" s="34" t="s">
        <v>11152</v>
      </c>
      <c r="C14188" s="23" t="s">
        <v>28</v>
      </c>
      <c r="D14188" s="48"/>
      <c r="E14188" s="47"/>
    </row>
    <row r="14189" spans="1:5" ht="33.75" x14ac:dyDescent="0.25">
      <c r="A14189" s="36">
        <v>21090</v>
      </c>
      <c r="B14189" s="34" t="s">
        <v>11153</v>
      </c>
      <c r="C14189" s="23" t="s">
        <v>28</v>
      </c>
      <c r="D14189" s="48"/>
      <c r="E14189" s="47"/>
    </row>
    <row r="14190" spans="1:5" ht="33.75" x14ac:dyDescent="0.25">
      <c r="A14190" s="36">
        <v>11315</v>
      </c>
      <c r="B14190" s="34" t="s">
        <v>11154</v>
      </c>
      <c r="C14190" s="23" t="s">
        <v>28</v>
      </c>
      <c r="D14190" s="48"/>
      <c r="E14190" s="47"/>
    </row>
    <row r="14191" spans="1:5" ht="33.75" x14ac:dyDescent="0.25">
      <c r="A14191" s="36">
        <v>21071</v>
      </c>
      <c r="B14191" s="34" t="s">
        <v>11155</v>
      </c>
      <c r="C14191" s="23" t="s">
        <v>28</v>
      </c>
      <c r="D14191" s="48"/>
      <c r="E14191" s="47"/>
    </row>
    <row r="14192" spans="1:5" ht="33.75" x14ac:dyDescent="0.25">
      <c r="A14192" s="36">
        <v>14112</v>
      </c>
      <c r="B14192" s="34" t="s">
        <v>11156</v>
      </c>
      <c r="C14192" s="23" t="s">
        <v>28</v>
      </c>
      <c r="D14192" s="48"/>
      <c r="E14192" s="47"/>
    </row>
    <row r="14193" spans="1:5" ht="33.75" x14ac:dyDescent="0.25">
      <c r="A14193" s="36">
        <v>11316</v>
      </c>
      <c r="B14193" s="34" t="s">
        <v>11157</v>
      </c>
      <c r="C14193" s="23" t="s">
        <v>28</v>
      </c>
      <c r="D14193" s="48"/>
      <c r="E14193" s="47"/>
    </row>
    <row r="14194" spans="1:5" ht="33.75" x14ac:dyDescent="0.25">
      <c r="A14194" s="36">
        <v>6243</v>
      </c>
      <c r="B14194" s="34" t="s">
        <v>11158</v>
      </c>
      <c r="C14194" s="23" t="s">
        <v>28</v>
      </c>
      <c r="D14194" s="48"/>
      <c r="E14194" s="47"/>
    </row>
    <row r="14195" spans="1:5" ht="33.75" x14ac:dyDescent="0.25">
      <c r="A14195" s="36">
        <v>6240</v>
      </c>
      <c r="B14195" s="34" t="s">
        <v>11159</v>
      </c>
      <c r="C14195" s="23" t="s">
        <v>28</v>
      </c>
      <c r="D14195" s="48"/>
      <c r="E14195" s="47"/>
    </row>
    <row r="14196" spans="1:5" ht="33.75" x14ac:dyDescent="0.25">
      <c r="A14196" s="36">
        <v>11296</v>
      </c>
      <c r="B14196" s="34" t="s">
        <v>11160</v>
      </c>
      <c r="C14196" s="23" t="s">
        <v>28</v>
      </c>
      <c r="D14196" s="48"/>
      <c r="E14196" s="47"/>
    </row>
    <row r="14197" spans="1:5" ht="33.75" x14ac:dyDescent="0.25">
      <c r="A14197" s="36">
        <v>11299</v>
      </c>
      <c r="B14197" s="34" t="s">
        <v>11161</v>
      </c>
      <c r="C14197" s="23" t="s">
        <v>28</v>
      </c>
      <c r="D14197" s="48"/>
      <c r="E14197" s="47"/>
    </row>
    <row r="14198" spans="1:5" ht="22.5" x14ac:dyDescent="0.25">
      <c r="A14198" s="36">
        <v>11688</v>
      </c>
      <c r="B14198" s="34" t="s">
        <v>11162</v>
      </c>
      <c r="C14198" s="23" t="s">
        <v>28</v>
      </c>
      <c r="D14198" s="48">
        <v>556.72</v>
      </c>
      <c r="E14198" s="47">
        <v>556.72</v>
      </c>
    </row>
    <row r="14199" spans="1:5" ht="45" x14ac:dyDescent="0.25">
      <c r="A14199" s="36">
        <v>37736</v>
      </c>
      <c r="B14199" s="34" t="s">
        <v>11163</v>
      </c>
      <c r="C14199" s="23" t="s">
        <v>28</v>
      </c>
      <c r="D14199" s="48"/>
      <c r="E14199" s="47"/>
    </row>
    <row r="14200" spans="1:5" ht="22.5" x14ac:dyDescent="0.25">
      <c r="A14200" s="36">
        <v>37739</v>
      </c>
      <c r="B14200" s="34" t="s">
        <v>11164</v>
      </c>
      <c r="C14200" s="23" t="s">
        <v>28</v>
      </c>
      <c r="D14200" s="48"/>
      <c r="E14200" s="47"/>
    </row>
    <row r="14201" spans="1:5" ht="22.5" x14ac:dyDescent="0.25">
      <c r="A14201" s="36">
        <v>37738</v>
      </c>
      <c r="B14201" s="34" t="s">
        <v>11165</v>
      </c>
      <c r="C14201" s="23" t="s">
        <v>28</v>
      </c>
      <c r="D14201" s="48"/>
      <c r="E14201" s="47"/>
    </row>
    <row r="14202" spans="1:5" ht="22.5" x14ac:dyDescent="0.25">
      <c r="A14202" s="36">
        <v>25014</v>
      </c>
      <c r="B14202" s="34" t="s">
        <v>11166</v>
      </c>
      <c r="C14202" s="23" t="s">
        <v>28</v>
      </c>
      <c r="D14202" s="48"/>
      <c r="E14202" s="47"/>
    </row>
    <row r="14203" spans="1:5" ht="22.5" x14ac:dyDescent="0.25">
      <c r="A14203" s="36">
        <v>14405</v>
      </c>
      <c r="B14203" s="34" t="s">
        <v>11167</v>
      </c>
      <c r="C14203" s="23" t="s">
        <v>28</v>
      </c>
      <c r="D14203" s="48"/>
      <c r="E14203" s="47"/>
    </row>
    <row r="14204" spans="1:5" x14ac:dyDescent="0.25">
      <c r="A14204" s="36">
        <v>20271</v>
      </c>
      <c r="B14204" s="34" t="s">
        <v>11168</v>
      </c>
      <c r="C14204" s="23" t="s">
        <v>28</v>
      </c>
      <c r="D14204" s="48">
        <v>550.94000000000005</v>
      </c>
      <c r="E14204" s="47">
        <v>550.94000000000005</v>
      </c>
    </row>
    <row r="14205" spans="1:5" x14ac:dyDescent="0.25">
      <c r="A14205" s="36">
        <v>10423</v>
      </c>
      <c r="B14205" s="34" t="s">
        <v>11169</v>
      </c>
      <c r="C14205" s="23" t="s">
        <v>28</v>
      </c>
      <c r="D14205" s="48">
        <v>404.51</v>
      </c>
      <c r="E14205" s="47">
        <v>404.51</v>
      </c>
    </row>
    <row r="14206" spans="1:5" ht="22.5" x14ac:dyDescent="0.25">
      <c r="A14206" s="36">
        <v>36790</v>
      </c>
      <c r="B14206" s="34" t="s">
        <v>11170</v>
      </c>
      <c r="C14206" s="23" t="s">
        <v>28</v>
      </c>
      <c r="D14206" s="48">
        <v>357.58</v>
      </c>
      <c r="E14206" s="47">
        <v>357.58</v>
      </c>
    </row>
    <row r="14207" spans="1:5" ht="22.5" x14ac:dyDescent="0.25">
      <c r="A14207" s="36">
        <v>37589</v>
      </c>
      <c r="B14207" s="34" t="s">
        <v>11171</v>
      </c>
      <c r="C14207" s="23" t="s">
        <v>28</v>
      </c>
      <c r="D14207" s="48">
        <v>438.13</v>
      </c>
      <c r="E14207" s="47">
        <v>438.13</v>
      </c>
    </row>
    <row r="14208" spans="1:5" ht="22.5" x14ac:dyDescent="0.25">
      <c r="A14208" s="36">
        <v>11690</v>
      </c>
      <c r="B14208" s="34" t="s">
        <v>11172</v>
      </c>
      <c r="C14208" s="23" t="s">
        <v>28</v>
      </c>
      <c r="D14208" s="48">
        <v>232.75</v>
      </c>
      <c r="E14208" s="47">
        <v>232.75</v>
      </c>
    </row>
    <row r="14209" spans="1:5" ht="22.5" x14ac:dyDescent="0.25">
      <c r="A14209" s="36">
        <v>20234</v>
      </c>
      <c r="B14209" s="34" t="s">
        <v>11173</v>
      </c>
      <c r="C14209" s="23" t="s">
        <v>28</v>
      </c>
      <c r="D14209" s="48">
        <v>294.55</v>
      </c>
      <c r="E14209" s="47">
        <v>294.55</v>
      </c>
    </row>
    <row r="14210" spans="1:5" x14ac:dyDescent="0.25">
      <c r="A14210" s="36">
        <v>44480</v>
      </c>
      <c r="B14210" s="34" t="s">
        <v>11174</v>
      </c>
      <c r="C14210" s="23" t="s">
        <v>29</v>
      </c>
      <c r="D14210" s="48">
        <v>19.489999999999998</v>
      </c>
      <c r="E14210" s="47">
        <v>19.489999999999998</v>
      </c>
    </row>
    <row r="14211" spans="1:5" ht="22.5" x14ac:dyDescent="0.25">
      <c r="A14211" s="36">
        <v>11457</v>
      </c>
      <c r="B14211" s="34" t="s">
        <v>11175</v>
      </c>
      <c r="C14211" s="23" t="s">
        <v>28</v>
      </c>
      <c r="D14211" s="48">
        <v>52.64</v>
      </c>
      <c r="E14211" s="47">
        <v>52.64</v>
      </c>
    </row>
    <row r="14212" spans="1:5" ht="22.5" x14ac:dyDescent="0.25">
      <c r="A14212" s="36">
        <v>44073</v>
      </c>
      <c r="B14212" s="34" t="s">
        <v>11176</v>
      </c>
      <c r="C14212" s="23" t="s">
        <v>25</v>
      </c>
      <c r="D14212" s="48">
        <v>1.19</v>
      </c>
      <c r="E14212" s="47">
        <v>1.19</v>
      </c>
    </row>
    <row r="14213" spans="1:5" x14ac:dyDescent="0.25">
      <c r="A14213" s="36">
        <v>3593</v>
      </c>
      <c r="B14213" s="34" t="s">
        <v>11177</v>
      </c>
      <c r="C14213" s="23" t="s">
        <v>28</v>
      </c>
      <c r="D14213" s="48"/>
      <c r="E14213" s="47"/>
    </row>
    <row r="14214" spans="1:5" x14ac:dyDescent="0.25">
      <c r="A14214" s="36">
        <v>3588</v>
      </c>
      <c r="B14214" s="34" t="s">
        <v>11178</v>
      </c>
      <c r="C14214" s="23" t="s">
        <v>28</v>
      </c>
      <c r="D14214" s="48"/>
      <c r="E14214" s="47"/>
    </row>
    <row r="14215" spans="1:5" x14ac:dyDescent="0.25">
      <c r="A14215" s="36">
        <v>3587</v>
      </c>
      <c r="B14215" s="34" t="s">
        <v>11179</v>
      </c>
      <c r="C14215" s="23" t="s">
        <v>28</v>
      </c>
      <c r="D14215" s="48"/>
      <c r="E14215" s="47"/>
    </row>
    <row r="14216" spans="1:5" x14ac:dyDescent="0.25">
      <c r="A14216" s="36">
        <v>3585</v>
      </c>
      <c r="B14216" s="34" t="s">
        <v>11180</v>
      </c>
      <c r="C14216" s="23" t="s">
        <v>28</v>
      </c>
      <c r="D14216" s="48"/>
      <c r="E14216" s="47"/>
    </row>
    <row r="14217" spans="1:5" x14ac:dyDescent="0.25">
      <c r="A14217" s="36">
        <v>3590</v>
      </c>
      <c r="B14217" s="34" t="s">
        <v>11181</v>
      </c>
      <c r="C14217" s="23" t="s">
        <v>28</v>
      </c>
      <c r="D14217" s="48"/>
      <c r="E14217" s="47"/>
    </row>
    <row r="14218" spans="1:5" x14ac:dyDescent="0.25">
      <c r="A14218" s="36">
        <v>3589</v>
      </c>
      <c r="B14218" s="34" t="s">
        <v>11182</v>
      </c>
      <c r="C14218" s="23" t="s">
        <v>28</v>
      </c>
      <c r="D14218" s="48"/>
      <c r="E14218" s="47"/>
    </row>
    <row r="14219" spans="1:5" x14ac:dyDescent="0.25">
      <c r="A14219" s="36">
        <v>3592</v>
      </c>
      <c r="B14219" s="34" t="s">
        <v>11183</v>
      </c>
      <c r="C14219" s="23" t="s">
        <v>28</v>
      </c>
      <c r="D14219" s="48"/>
      <c r="E14219" s="47"/>
    </row>
    <row r="14220" spans="1:5" x14ac:dyDescent="0.25">
      <c r="A14220" s="36">
        <v>3586</v>
      </c>
      <c r="B14220" s="34" t="s">
        <v>11184</v>
      </c>
      <c r="C14220" s="23" t="s">
        <v>28</v>
      </c>
      <c r="D14220" s="48"/>
      <c r="E14220" s="47"/>
    </row>
    <row r="14221" spans="1:5" x14ac:dyDescent="0.25">
      <c r="A14221" s="36">
        <v>3591</v>
      </c>
      <c r="B14221" s="34" t="s">
        <v>11185</v>
      </c>
      <c r="C14221" s="23" t="s">
        <v>28</v>
      </c>
      <c r="D14221" s="48"/>
      <c r="E14221" s="47"/>
    </row>
    <row r="14222" spans="1:5" ht="22.5" x14ac:dyDescent="0.25">
      <c r="A14222" s="36">
        <v>40396</v>
      </c>
      <c r="B14222" s="34" t="s">
        <v>11186</v>
      </c>
      <c r="C14222" s="23" t="s">
        <v>28</v>
      </c>
      <c r="D14222" s="48"/>
      <c r="E14222" s="47"/>
    </row>
    <row r="14223" spans="1:5" ht="22.5" x14ac:dyDescent="0.25">
      <c r="A14223" s="36">
        <v>40395</v>
      </c>
      <c r="B14223" s="34" t="s">
        <v>11187</v>
      </c>
      <c r="C14223" s="23" t="s">
        <v>28</v>
      </c>
      <c r="D14223" s="48"/>
      <c r="E14223" s="47"/>
    </row>
    <row r="14224" spans="1:5" ht="22.5" x14ac:dyDescent="0.25">
      <c r="A14224" s="36">
        <v>40394</v>
      </c>
      <c r="B14224" s="34" t="s">
        <v>11188</v>
      </c>
      <c r="C14224" s="23" t="s">
        <v>28</v>
      </c>
      <c r="D14224" s="48"/>
      <c r="E14224" s="47"/>
    </row>
    <row r="14225" spans="1:5" ht="22.5" x14ac:dyDescent="0.25">
      <c r="A14225" s="36">
        <v>40392</v>
      </c>
      <c r="B14225" s="34" t="s">
        <v>11189</v>
      </c>
      <c r="C14225" s="23" t="s">
        <v>28</v>
      </c>
      <c r="D14225" s="48"/>
      <c r="E14225" s="47"/>
    </row>
    <row r="14226" spans="1:5" ht="22.5" x14ac:dyDescent="0.25">
      <c r="A14226" s="36">
        <v>40398</v>
      </c>
      <c r="B14226" s="34" t="s">
        <v>11190</v>
      </c>
      <c r="C14226" s="23" t="s">
        <v>28</v>
      </c>
      <c r="D14226" s="48"/>
      <c r="E14226" s="47"/>
    </row>
    <row r="14227" spans="1:5" ht="22.5" x14ac:dyDescent="0.25">
      <c r="A14227" s="36">
        <v>40397</v>
      </c>
      <c r="B14227" s="34" t="s">
        <v>11191</v>
      </c>
      <c r="C14227" s="23" t="s">
        <v>28</v>
      </c>
      <c r="D14227" s="48"/>
      <c r="E14227" s="47"/>
    </row>
    <row r="14228" spans="1:5" ht="22.5" x14ac:dyDescent="0.25">
      <c r="A14228" s="36">
        <v>40399</v>
      </c>
      <c r="B14228" s="34" t="s">
        <v>11192</v>
      </c>
      <c r="C14228" s="23" t="s">
        <v>28</v>
      </c>
      <c r="D14228" s="48"/>
      <c r="E14228" s="47"/>
    </row>
    <row r="14229" spans="1:5" ht="22.5" x14ac:dyDescent="0.25">
      <c r="A14229" s="36">
        <v>40393</v>
      </c>
      <c r="B14229" s="34" t="s">
        <v>11193</v>
      </c>
      <c r="C14229" s="23" t="s">
        <v>28</v>
      </c>
      <c r="D14229" s="48"/>
      <c r="E14229" s="47"/>
    </row>
    <row r="14230" spans="1:5" ht="22.5" x14ac:dyDescent="0.25">
      <c r="A14230" s="36">
        <v>44253</v>
      </c>
      <c r="B14230" s="34" t="s">
        <v>11194</v>
      </c>
      <c r="C14230" s="23" t="s">
        <v>28</v>
      </c>
      <c r="D14230" s="48">
        <v>311.14999999999998</v>
      </c>
      <c r="E14230" s="47">
        <v>311.14999999999998</v>
      </c>
    </row>
    <row r="14231" spans="1:5" x14ac:dyDescent="0.25">
      <c r="A14231" s="36">
        <v>21121</v>
      </c>
      <c r="B14231" s="34" t="s">
        <v>11195</v>
      </c>
      <c r="C14231" s="23" t="s">
        <v>28</v>
      </c>
      <c r="D14231" s="48">
        <v>4.46</v>
      </c>
      <c r="E14231" s="47">
        <v>4.46</v>
      </c>
    </row>
    <row r="14232" spans="1:5" x14ac:dyDescent="0.25">
      <c r="A14232" s="36">
        <v>38010</v>
      </c>
      <c r="B14232" s="34" t="s">
        <v>11196</v>
      </c>
      <c r="C14232" s="23" t="s">
        <v>28</v>
      </c>
      <c r="D14232" s="48">
        <v>5.56</v>
      </c>
      <c r="E14232" s="47">
        <v>5.56</v>
      </c>
    </row>
    <row r="14233" spans="1:5" x14ac:dyDescent="0.25">
      <c r="A14233" s="36">
        <v>38011</v>
      </c>
      <c r="B14233" s="34" t="s">
        <v>11197</v>
      </c>
      <c r="C14233" s="23" t="s">
        <v>28</v>
      </c>
      <c r="D14233" s="48">
        <v>11.14</v>
      </c>
      <c r="E14233" s="47">
        <v>11.14</v>
      </c>
    </row>
    <row r="14234" spans="1:5" x14ac:dyDescent="0.25">
      <c r="A14234" s="36">
        <v>38012</v>
      </c>
      <c r="B14234" s="34" t="s">
        <v>11198</v>
      </c>
      <c r="C14234" s="23" t="s">
        <v>28</v>
      </c>
      <c r="D14234" s="48">
        <v>42.47</v>
      </c>
      <c r="E14234" s="47">
        <v>42.47</v>
      </c>
    </row>
    <row r="14235" spans="1:5" x14ac:dyDescent="0.25">
      <c r="A14235" s="36">
        <v>38013</v>
      </c>
      <c r="B14235" s="34" t="s">
        <v>11199</v>
      </c>
      <c r="C14235" s="23" t="s">
        <v>28</v>
      </c>
      <c r="D14235" s="48">
        <v>54.56</v>
      </c>
      <c r="E14235" s="47">
        <v>54.56</v>
      </c>
    </row>
    <row r="14236" spans="1:5" x14ac:dyDescent="0.25">
      <c r="A14236" s="36">
        <v>38014</v>
      </c>
      <c r="B14236" s="34" t="s">
        <v>11200</v>
      </c>
      <c r="C14236" s="23" t="s">
        <v>28</v>
      </c>
      <c r="D14236" s="48">
        <v>91.12</v>
      </c>
      <c r="E14236" s="47">
        <v>91.12</v>
      </c>
    </row>
    <row r="14237" spans="1:5" x14ac:dyDescent="0.25">
      <c r="A14237" s="36">
        <v>38015</v>
      </c>
      <c r="B14237" s="34" t="s">
        <v>11201</v>
      </c>
      <c r="C14237" s="23" t="s">
        <v>28</v>
      </c>
      <c r="D14237" s="48">
        <v>214.22</v>
      </c>
      <c r="E14237" s="47">
        <v>214.22</v>
      </c>
    </row>
    <row r="14238" spans="1:5" x14ac:dyDescent="0.25">
      <c r="A14238" s="36">
        <v>38016</v>
      </c>
      <c r="B14238" s="34" t="s">
        <v>11202</v>
      </c>
      <c r="C14238" s="23" t="s">
        <v>28</v>
      </c>
      <c r="D14238" s="48">
        <v>249.11</v>
      </c>
      <c r="E14238" s="47">
        <v>249.11</v>
      </c>
    </row>
    <row r="14239" spans="1:5" x14ac:dyDescent="0.25">
      <c r="A14239" s="36">
        <v>12741</v>
      </c>
      <c r="B14239" s="34" t="s">
        <v>11203</v>
      </c>
      <c r="C14239" s="23" t="s">
        <v>28</v>
      </c>
      <c r="D14239" s="48"/>
      <c r="E14239" s="47"/>
    </row>
    <row r="14240" spans="1:5" x14ac:dyDescent="0.25">
      <c r="A14240" s="36">
        <v>12733</v>
      </c>
      <c r="B14240" s="34" t="s">
        <v>11204</v>
      </c>
      <c r="C14240" s="23" t="s">
        <v>28</v>
      </c>
      <c r="D14240" s="48"/>
      <c r="E14240" s="47"/>
    </row>
    <row r="14241" spans="1:5" x14ac:dyDescent="0.25">
      <c r="A14241" s="36">
        <v>12734</v>
      </c>
      <c r="B14241" s="34" t="s">
        <v>11205</v>
      </c>
      <c r="C14241" s="23" t="s">
        <v>28</v>
      </c>
      <c r="D14241" s="48"/>
      <c r="E14241" s="47"/>
    </row>
    <row r="14242" spans="1:5" x14ac:dyDescent="0.25">
      <c r="A14242" s="36">
        <v>12735</v>
      </c>
      <c r="B14242" s="34" t="s">
        <v>11206</v>
      </c>
      <c r="C14242" s="23" t="s">
        <v>28</v>
      </c>
      <c r="D14242" s="48"/>
      <c r="E14242" s="47"/>
    </row>
    <row r="14243" spans="1:5" x14ac:dyDescent="0.25">
      <c r="A14243" s="36">
        <v>12736</v>
      </c>
      <c r="B14243" s="34" t="s">
        <v>11207</v>
      </c>
      <c r="C14243" s="23" t="s">
        <v>28</v>
      </c>
      <c r="D14243" s="48"/>
      <c r="E14243" s="47"/>
    </row>
    <row r="14244" spans="1:5" x14ac:dyDescent="0.25">
      <c r="A14244" s="36">
        <v>12737</v>
      </c>
      <c r="B14244" s="34" t="s">
        <v>11208</v>
      </c>
      <c r="C14244" s="23" t="s">
        <v>28</v>
      </c>
      <c r="D14244" s="48"/>
      <c r="E14244" s="47"/>
    </row>
    <row r="14245" spans="1:5" x14ac:dyDescent="0.25">
      <c r="A14245" s="36">
        <v>12738</v>
      </c>
      <c r="B14245" s="34" t="s">
        <v>11209</v>
      </c>
      <c r="C14245" s="23" t="s">
        <v>28</v>
      </c>
      <c r="D14245" s="48"/>
      <c r="E14245" s="47"/>
    </row>
    <row r="14246" spans="1:5" x14ac:dyDescent="0.25">
      <c r="A14246" s="36">
        <v>12739</v>
      </c>
      <c r="B14246" s="34" t="s">
        <v>11210</v>
      </c>
      <c r="C14246" s="23" t="s">
        <v>28</v>
      </c>
      <c r="D14246" s="48"/>
      <c r="E14246" s="47"/>
    </row>
    <row r="14247" spans="1:5" x14ac:dyDescent="0.25">
      <c r="A14247" s="36">
        <v>12740</v>
      </c>
      <c r="B14247" s="34" t="s">
        <v>11211</v>
      </c>
      <c r="C14247" s="23" t="s">
        <v>28</v>
      </c>
      <c r="D14247" s="48"/>
      <c r="E14247" s="47"/>
    </row>
    <row r="14248" spans="1:5" x14ac:dyDescent="0.25">
      <c r="A14248" s="36">
        <v>6297</v>
      </c>
      <c r="B14248" s="34" t="s">
        <v>11212</v>
      </c>
      <c r="C14248" s="23" t="s">
        <v>28</v>
      </c>
      <c r="D14248" s="48"/>
      <c r="E14248" s="47"/>
    </row>
    <row r="14249" spans="1:5" x14ac:dyDescent="0.25">
      <c r="A14249" s="36">
        <v>6296</v>
      </c>
      <c r="B14249" s="34" t="s">
        <v>11213</v>
      </c>
      <c r="C14249" s="23" t="s">
        <v>28</v>
      </c>
      <c r="D14249" s="48"/>
      <c r="E14249" s="47"/>
    </row>
    <row r="14250" spans="1:5" x14ac:dyDescent="0.25">
      <c r="A14250" s="36">
        <v>6323</v>
      </c>
      <c r="B14250" s="34" t="s">
        <v>11214</v>
      </c>
      <c r="C14250" s="23" t="s">
        <v>28</v>
      </c>
      <c r="D14250" s="48"/>
      <c r="E14250" s="47"/>
    </row>
    <row r="14251" spans="1:5" x14ac:dyDescent="0.25">
      <c r="A14251" s="36">
        <v>6294</v>
      </c>
      <c r="B14251" s="34" t="s">
        <v>11215</v>
      </c>
      <c r="C14251" s="23" t="s">
        <v>28</v>
      </c>
      <c r="D14251" s="48"/>
      <c r="E14251" s="47"/>
    </row>
    <row r="14252" spans="1:5" x14ac:dyDescent="0.25">
      <c r="A14252" s="36">
        <v>6299</v>
      </c>
      <c r="B14252" s="34" t="s">
        <v>11216</v>
      </c>
      <c r="C14252" s="23" t="s">
        <v>28</v>
      </c>
      <c r="D14252" s="48"/>
      <c r="E14252" s="47"/>
    </row>
    <row r="14253" spans="1:5" x14ac:dyDescent="0.25">
      <c r="A14253" s="36">
        <v>6298</v>
      </c>
      <c r="B14253" s="34" t="s">
        <v>11217</v>
      </c>
      <c r="C14253" s="23" t="s">
        <v>28</v>
      </c>
      <c r="D14253" s="48"/>
      <c r="E14253" s="47"/>
    </row>
    <row r="14254" spans="1:5" x14ac:dyDescent="0.25">
      <c r="A14254" s="36">
        <v>6322</v>
      </c>
      <c r="B14254" s="34" t="s">
        <v>11218</v>
      </c>
      <c r="C14254" s="23" t="s">
        <v>28</v>
      </c>
      <c r="D14254" s="48"/>
      <c r="E14254" s="47"/>
    </row>
    <row r="14255" spans="1:5" x14ac:dyDescent="0.25">
      <c r="A14255" s="36">
        <v>6295</v>
      </c>
      <c r="B14255" s="34" t="s">
        <v>11219</v>
      </c>
      <c r="C14255" s="23" t="s">
        <v>28</v>
      </c>
      <c r="D14255" s="48"/>
      <c r="E14255" s="47"/>
    </row>
    <row r="14256" spans="1:5" x14ac:dyDescent="0.25">
      <c r="A14256" s="36">
        <v>6300</v>
      </c>
      <c r="B14256" s="34" t="s">
        <v>11220</v>
      </c>
      <c r="C14256" s="23" t="s">
        <v>28</v>
      </c>
      <c r="D14256" s="48"/>
      <c r="E14256" s="47"/>
    </row>
    <row r="14257" spans="1:5" x14ac:dyDescent="0.25">
      <c r="A14257" s="36">
        <v>6321</v>
      </c>
      <c r="B14257" s="34" t="s">
        <v>11221</v>
      </c>
      <c r="C14257" s="23" t="s">
        <v>28</v>
      </c>
      <c r="D14257" s="48"/>
      <c r="E14257" s="47"/>
    </row>
    <row r="14258" spans="1:5" x14ac:dyDescent="0.25">
      <c r="A14258" s="36">
        <v>6301</v>
      </c>
      <c r="B14258" s="34" t="s">
        <v>11222</v>
      </c>
      <c r="C14258" s="23" t="s">
        <v>28</v>
      </c>
      <c r="D14258" s="48"/>
      <c r="E14258" s="47"/>
    </row>
    <row r="14259" spans="1:5" ht="22.5" x14ac:dyDescent="0.25">
      <c r="A14259" s="36">
        <v>7105</v>
      </c>
      <c r="B14259" s="34" t="s">
        <v>11223</v>
      </c>
      <c r="C14259" s="23" t="s">
        <v>28</v>
      </c>
      <c r="D14259" s="48">
        <v>34.200000000000003</v>
      </c>
      <c r="E14259" s="47">
        <v>34.200000000000003</v>
      </c>
    </row>
    <row r="14260" spans="1:5" x14ac:dyDescent="0.25">
      <c r="A14260" s="36">
        <v>20183</v>
      </c>
      <c r="B14260" s="34" t="s">
        <v>11224</v>
      </c>
      <c r="C14260" s="23" t="s">
        <v>28</v>
      </c>
      <c r="D14260" s="48">
        <v>42.13</v>
      </c>
      <c r="E14260" s="47">
        <v>42.13</v>
      </c>
    </row>
    <row r="14261" spans="1:5" x14ac:dyDescent="0.25">
      <c r="A14261" s="36">
        <v>38448</v>
      </c>
      <c r="B14261" s="34" t="s">
        <v>11225</v>
      </c>
      <c r="C14261" s="23" t="s">
        <v>28</v>
      </c>
      <c r="D14261" s="48">
        <v>191.2</v>
      </c>
      <c r="E14261" s="47">
        <v>191.2</v>
      </c>
    </row>
    <row r="14262" spans="1:5" x14ac:dyDescent="0.25">
      <c r="A14262" s="36">
        <v>20182</v>
      </c>
      <c r="B14262" s="34" t="s">
        <v>11226</v>
      </c>
      <c r="C14262" s="23" t="s">
        <v>28</v>
      </c>
      <c r="D14262" s="48">
        <v>24.5</v>
      </c>
      <c r="E14262" s="47">
        <v>24.5</v>
      </c>
    </row>
    <row r="14263" spans="1:5" ht="22.5" x14ac:dyDescent="0.25">
      <c r="A14263" s="36">
        <v>7119</v>
      </c>
      <c r="B14263" s="34" t="s">
        <v>11227</v>
      </c>
      <c r="C14263" s="23" t="s">
        <v>28</v>
      </c>
      <c r="D14263" s="48">
        <v>10.83</v>
      </c>
      <c r="E14263" s="47">
        <v>10.83</v>
      </c>
    </row>
    <row r="14264" spans="1:5" ht="22.5" x14ac:dyDescent="0.25">
      <c r="A14264" s="36">
        <v>7126</v>
      </c>
      <c r="B14264" s="34" t="s">
        <v>11228</v>
      </c>
      <c r="C14264" s="23" t="s">
        <v>28</v>
      </c>
      <c r="D14264" s="48">
        <v>22.11</v>
      </c>
      <c r="E14264" s="47">
        <v>22.11</v>
      </c>
    </row>
    <row r="14265" spans="1:5" ht="22.5" x14ac:dyDescent="0.25">
      <c r="A14265" s="36">
        <v>7120</v>
      </c>
      <c r="B14265" s="34" t="s">
        <v>11229</v>
      </c>
      <c r="C14265" s="23" t="s">
        <v>28</v>
      </c>
      <c r="D14265" s="48">
        <v>8.31</v>
      </c>
      <c r="E14265" s="47">
        <v>8.31</v>
      </c>
    </row>
    <row r="14266" spans="1:5" ht="22.5" x14ac:dyDescent="0.25">
      <c r="A14266" s="36">
        <v>6319</v>
      </c>
      <c r="B14266" s="34" t="s">
        <v>11230</v>
      </c>
      <c r="C14266" s="23" t="s">
        <v>28</v>
      </c>
      <c r="D14266" s="48"/>
      <c r="E14266" s="47"/>
    </row>
    <row r="14267" spans="1:5" ht="22.5" x14ac:dyDescent="0.25">
      <c r="A14267" s="36">
        <v>6304</v>
      </c>
      <c r="B14267" s="34" t="s">
        <v>11231</v>
      </c>
      <c r="C14267" s="23" t="s">
        <v>28</v>
      </c>
      <c r="D14267" s="48"/>
      <c r="E14267" s="47"/>
    </row>
    <row r="14268" spans="1:5" ht="22.5" x14ac:dyDescent="0.25">
      <c r="A14268" s="36">
        <v>21116</v>
      </c>
      <c r="B14268" s="34" t="s">
        <v>11232</v>
      </c>
      <c r="C14268" s="23" t="s">
        <v>28</v>
      </c>
      <c r="D14268" s="48"/>
      <c r="E14268" s="47"/>
    </row>
    <row r="14269" spans="1:5" ht="22.5" x14ac:dyDescent="0.25">
      <c r="A14269" s="36">
        <v>6320</v>
      </c>
      <c r="B14269" s="34" t="s">
        <v>11233</v>
      </c>
      <c r="C14269" s="23" t="s">
        <v>28</v>
      </c>
      <c r="D14269" s="48"/>
      <c r="E14269" s="47"/>
    </row>
    <row r="14270" spans="1:5" ht="22.5" x14ac:dyDescent="0.25">
      <c r="A14270" s="36">
        <v>6303</v>
      </c>
      <c r="B14270" s="34" t="s">
        <v>11234</v>
      </c>
      <c r="C14270" s="23" t="s">
        <v>28</v>
      </c>
      <c r="D14270" s="48"/>
      <c r="E14270" s="47"/>
    </row>
    <row r="14271" spans="1:5" ht="22.5" x14ac:dyDescent="0.25">
      <c r="A14271" s="36">
        <v>6308</v>
      </c>
      <c r="B14271" s="34" t="s">
        <v>11235</v>
      </c>
      <c r="C14271" s="23" t="s">
        <v>28</v>
      </c>
      <c r="D14271" s="48"/>
      <c r="E14271" s="47"/>
    </row>
    <row r="14272" spans="1:5" ht="22.5" x14ac:dyDescent="0.25">
      <c r="A14272" s="36">
        <v>6317</v>
      </c>
      <c r="B14272" s="34" t="s">
        <v>11236</v>
      </c>
      <c r="C14272" s="23" t="s">
        <v>28</v>
      </c>
      <c r="D14272" s="48"/>
      <c r="E14272" s="47"/>
    </row>
    <row r="14273" spans="1:5" ht="22.5" x14ac:dyDescent="0.25">
      <c r="A14273" s="36">
        <v>6307</v>
      </c>
      <c r="B14273" s="34" t="s">
        <v>11237</v>
      </c>
      <c r="C14273" s="23" t="s">
        <v>28</v>
      </c>
      <c r="D14273" s="48"/>
      <c r="E14273" s="47"/>
    </row>
    <row r="14274" spans="1:5" ht="22.5" x14ac:dyDescent="0.25">
      <c r="A14274" s="36">
        <v>6309</v>
      </c>
      <c r="B14274" s="34" t="s">
        <v>11238</v>
      </c>
      <c r="C14274" s="23" t="s">
        <v>28</v>
      </c>
      <c r="D14274" s="48"/>
      <c r="E14274" s="47"/>
    </row>
    <row r="14275" spans="1:5" ht="22.5" x14ac:dyDescent="0.25">
      <c r="A14275" s="36">
        <v>6318</v>
      </c>
      <c r="B14275" s="34" t="s">
        <v>11239</v>
      </c>
      <c r="C14275" s="23" t="s">
        <v>28</v>
      </c>
      <c r="D14275" s="48"/>
      <c r="E14275" s="47"/>
    </row>
    <row r="14276" spans="1:5" ht="22.5" x14ac:dyDescent="0.25">
      <c r="A14276" s="36">
        <v>6306</v>
      </c>
      <c r="B14276" s="34" t="s">
        <v>11240</v>
      </c>
      <c r="C14276" s="23" t="s">
        <v>28</v>
      </c>
      <c r="D14276" s="48"/>
      <c r="E14276" s="47"/>
    </row>
    <row r="14277" spans="1:5" x14ac:dyDescent="0.25">
      <c r="A14277" s="36">
        <v>6305</v>
      </c>
      <c r="B14277" s="34" t="s">
        <v>11241</v>
      </c>
      <c r="C14277" s="23" t="s">
        <v>28</v>
      </c>
      <c r="D14277" s="48"/>
      <c r="E14277" s="47"/>
    </row>
    <row r="14278" spans="1:5" ht="22.5" x14ac:dyDescent="0.25">
      <c r="A14278" s="36">
        <v>6312</v>
      </c>
      <c r="B14278" s="34" t="s">
        <v>11242</v>
      </c>
      <c r="C14278" s="23" t="s">
        <v>28</v>
      </c>
      <c r="D14278" s="48"/>
      <c r="E14278" s="47"/>
    </row>
    <row r="14279" spans="1:5" ht="22.5" x14ac:dyDescent="0.25">
      <c r="A14279" s="36">
        <v>6311</v>
      </c>
      <c r="B14279" s="34" t="s">
        <v>11243</v>
      </c>
      <c r="C14279" s="23" t="s">
        <v>28</v>
      </c>
      <c r="D14279" s="48"/>
      <c r="E14279" s="47"/>
    </row>
    <row r="14280" spans="1:5" x14ac:dyDescent="0.25">
      <c r="A14280" s="36">
        <v>6310</v>
      </c>
      <c r="B14280" s="34" t="s">
        <v>11244</v>
      </c>
      <c r="C14280" s="23" t="s">
        <v>28</v>
      </c>
      <c r="D14280" s="48"/>
      <c r="E14280" s="47"/>
    </row>
    <row r="14281" spans="1:5" ht="22.5" x14ac:dyDescent="0.25">
      <c r="A14281" s="36">
        <v>6314</v>
      </c>
      <c r="B14281" s="34" t="s">
        <v>11245</v>
      </c>
      <c r="C14281" s="23" t="s">
        <v>28</v>
      </c>
      <c r="D14281" s="48"/>
      <c r="E14281" s="47"/>
    </row>
    <row r="14282" spans="1:5" x14ac:dyDescent="0.25">
      <c r="A14282" s="36">
        <v>6313</v>
      </c>
      <c r="B14282" s="34" t="s">
        <v>11246</v>
      </c>
      <c r="C14282" s="23" t="s">
        <v>28</v>
      </c>
      <c r="D14282" s="48"/>
      <c r="E14282" s="47"/>
    </row>
    <row r="14283" spans="1:5" ht="22.5" x14ac:dyDescent="0.25">
      <c r="A14283" s="36">
        <v>6302</v>
      </c>
      <c r="B14283" s="34" t="s">
        <v>11247</v>
      </c>
      <c r="C14283" s="23" t="s">
        <v>28</v>
      </c>
      <c r="D14283" s="48"/>
      <c r="E14283" s="47"/>
    </row>
    <row r="14284" spans="1:5" x14ac:dyDescent="0.25">
      <c r="A14284" s="36">
        <v>6315</v>
      </c>
      <c r="B14284" s="34" t="s">
        <v>11248</v>
      </c>
      <c r="C14284" s="23" t="s">
        <v>28</v>
      </c>
      <c r="D14284" s="48"/>
      <c r="E14284" s="47"/>
    </row>
    <row r="14285" spans="1:5" x14ac:dyDescent="0.25">
      <c r="A14285" s="36">
        <v>6316</v>
      </c>
      <c r="B14285" s="34" t="s">
        <v>11249</v>
      </c>
      <c r="C14285" s="23" t="s">
        <v>28</v>
      </c>
      <c r="D14285" s="48"/>
      <c r="E14285" s="47"/>
    </row>
    <row r="14286" spans="1:5" x14ac:dyDescent="0.25">
      <c r="A14286" s="36">
        <v>39324</v>
      </c>
      <c r="B14286" s="34" t="s">
        <v>11250</v>
      </c>
      <c r="C14286" s="23" t="s">
        <v>28</v>
      </c>
      <c r="D14286" s="48">
        <v>5.81</v>
      </c>
      <c r="E14286" s="47">
        <v>5.81</v>
      </c>
    </row>
    <row r="14287" spans="1:5" x14ac:dyDescent="0.25">
      <c r="A14287" s="36">
        <v>39325</v>
      </c>
      <c r="B14287" s="34" t="s">
        <v>11251</v>
      </c>
      <c r="C14287" s="23" t="s">
        <v>28</v>
      </c>
      <c r="D14287" s="48">
        <v>8.75</v>
      </c>
      <c r="E14287" s="47">
        <v>8.75</v>
      </c>
    </row>
    <row r="14288" spans="1:5" x14ac:dyDescent="0.25">
      <c r="A14288" s="36">
        <v>39326</v>
      </c>
      <c r="B14288" s="34" t="s">
        <v>11252</v>
      </c>
      <c r="C14288" s="23" t="s">
        <v>28</v>
      </c>
      <c r="D14288" s="48">
        <v>31.41</v>
      </c>
      <c r="E14288" s="47">
        <v>31.41</v>
      </c>
    </row>
    <row r="14289" spans="1:5" x14ac:dyDescent="0.25">
      <c r="A14289" s="36">
        <v>39327</v>
      </c>
      <c r="B14289" s="34" t="s">
        <v>11253</v>
      </c>
      <c r="C14289" s="23" t="s">
        <v>28</v>
      </c>
      <c r="D14289" s="48">
        <v>47.39</v>
      </c>
      <c r="E14289" s="47">
        <v>47.39</v>
      </c>
    </row>
    <row r="14290" spans="1:5" ht="22.5" x14ac:dyDescent="0.25">
      <c r="A14290" s="36">
        <v>11378</v>
      </c>
      <c r="B14290" s="34" t="s">
        <v>11254</v>
      </c>
      <c r="C14290" s="23" t="s">
        <v>28</v>
      </c>
      <c r="D14290" s="48"/>
      <c r="E14290" s="47"/>
    </row>
    <row r="14291" spans="1:5" ht="22.5" x14ac:dyDescent="0.25">
      <c r="A14291" s="36">
        <v>11379</v>
      </c>
      <c r="B14291" s="34" t="s">
        <v>11255</v>
      </c>
      <c r="C14291" s="23" t="s">
        <v>28</v>
      </c>
      <c r="D14291" s="48"/>
      <c r="E14291" s="47"/>
    </row>
    <row r="14292" spans="1:5" ht="22.5" x14ac:dyDescent="0.25">
      <c r="A14292" s="36">
        <v>11493</v>
      </c>
      <c r="B14292" s="34" t="s">
        <v>11256</v>
      </c>
      <c r="C14292" s="23" t="s">
        <v>28</v>
      </c>
      <c r="D14292" s="48"/>
      <c r="E14292" s="47"/>
    </row>
    <row r="14293" spans="1:5" ht="22.5" x14ac:dyDescent="0.25">
      <c r="A14293" s="36">
        <v>7106</v>
      </c>
      <c r="B14293" s="34" t="s">
        <v>11257</v>
      </c>
      <c r="C14293" s="23" t="s">
        <v>28</v>
      </c>
      <c r="D14293" s="48">
        <v>136.80000000000001</v>
      </c>
      <c r="E14293" s="47">
        <v>136.80000000000001</v>
      </c>
    </row>
    <row r="14294" spans="1:5" ht="22.5" x14ac:dyDescent="0.25">
      <c r="A14294" s="36">
        <v>7104</v>
      </c>
      <c r="B14294" s="34" t="s">
        <v>11258</v>
      </c>
      <c r="C14294" s="23" t="s">
        <v>28</v>
      </c>
      <c r="D14294" s="48">
        <v>3.68</v>
      </c>
      <c r="E14294" s="47">
        <v>3.68</v>
      </c>
    </row>
    <row r="14295" spans="1:5" ht="22.5" x14ac:dyDescent="0.25">
      <c r="A14295" s="36">
        <v>7136</v>
      </c>
      <c r="B14295" s="34" t="s">
        <v>11259</v>
      </c>
      <c r="C14295" s="23" t="s">
        <v>28</v>
      </c>
      <c r="D14295" s="48">
        <v>6.42</v>
      </c>
      <c r="E14295" s="47">
        <v>6.42</v>
      </c>
    </row>
    <row r="14296" spans="1:5" ht="22.5" x14ac:dyDescent="0.25">
      <c r="A14296" s="36">
        <v>7128</v>
      </c>
      <c r="B14296" s="34" t="s">
        <v>11260</v>
      </c>
      <c r="C14296" s="23" t="s">
        <v>28</v>
      </c>
      <c r="D14296" s="48">
        <v>8.33</v>
      </c>
      <c r="E14296" s="47">
        <v>8.33</v>
      </c>
    </row>
    <row r="14297" spans="1:5" ht="22.5" x14ac:dyDescent="0.25">
      <c r="A14297" s="36">
        <v>7108</v>
      </c>
      <c r="B14297" s="34" t="s">
        <v>11261</v>
      </c>
      <c r="C14297" s="23" t="s">
        <v>28</v>
      </c>
      <c r="D14297" s="48">
        <v>8.31</v>
      </c>
      <c r="E14297" s="47">
        <v>8.31</v>
      </c>
    </row>
    <row r="14298" spans="1:5" ht="22.5" x14ac:dyDescent="0.25">
      <c r="A14298" s="36">
        <v>7129</v>
      </c>
      <c r="B14298" s="34" t="s">
        <v>11262</v>
      </c>
      <c r="C14298" s="23" t="s">
        <v>28</v>
      </c>
      <c r="D14298" s="48">
        <v>9.7799999999999994</v>
      </c>
      <c r="E14298" s="47">
        <v>9.7799999999999994</v>
      </c>
    </row>
    <row r="14299" spans="1:5" ht="22.5" x14ac:dyDescent="0.25">
      <c r="A14299" s="36">
        <v>7130</v>
      </c>
      <c r="B14299" s="34" t="s">
        <v>11263</v>
      </c>
      <c r="C14299" s="23" t="s">
        <v>28</v>
      </c>
      <c r="D14299" s="48">
        <v>14.21</v>
      </c>
      <c r="E14299" s="47">
        <v>14.21</v>
      </c>
    </row>
    <row r="14300" spans="1:5" ht="22.5" x14ac:dyDescent="0.25">
      <c r="A14300" s="36">
        <v>7131</v>
      </c>
      <c r="B14300" s="34" t="s">
        <v>11264</v>
      </c>
      <c r="C14300" s="23" t="s">
        <v>28</v>
      </c>
      <c r="D14300" s="48">
        <v>17.38</v>
      </c>
      <c r="E14300" s="47">
        <v>17.38</v>
      </c>
    </row>
    <row r="14301" spans="1:5" ht="22.5" x14ac:dyDescent="0.25">
      <c r="A14301" s="36">
        <v>7132</v>
      </c>
      <c r="B14301" s="34" t="s">
        <v>11265</v>
      </c>
      <c r="C14301" s="23" t="s">
        <v>28</v>
      </c>
      <c r="D14301" s="48">
        <v>40.92</v>
      </c>
      <c r="E14301" s="47">
        <v>40.92</v>
      </c>
    </row>
    <row r="14302" spans="1:5" ht="22.5" x14ac:dyDescent="0.25">
      <c r="A14302" s="36">
        <v>7133</v>
      </c>
      <c r="B14302" s="34" t="s">
        <v>11266</v>
      </c>
      <c r="C14302" s="23" t="s">
        <v>28</v>
      </c>
      <c r="D14302" s="48">
        <v>94.55</v>
      </c>
      <c r="E14302" s="47">
        <v>94.55</v>
      </c>
    </row>
    <row r="14303" spans="1:5" ht="22.5" x14ac:dyDescent="0.25">
      <c r="A14303" s="36">
        <v>37422</v>
      </c>
      <c r="B14303" s="34" t="s">
        <v>11267</v>
      </c>
      <c r="C14303" s="23" t="s">
        <v>28</v>
      </c>
      <c r="D14303" s="48"/>
      <c r="E14303" s="47"/>
    </row>
    <row r="14304" spans="1:5" ht="22.5" x14ac:dyDescent="0.25">
      <c r="A14304" s="36">
        <v>37420</v>
      </c>
      <c r="B14304" s="34" t="s">
        <v>11268</v>
      </c>
      <c r="C14304" s="23" t="s">
        <v>28</v>
      </c>
      <c r="D14304" s="48"/>
      <c r="E14304" s="47"/>
    </row>
    <row r="14305" spans="1:5" ht="22.5" x14ac:dyDescent="0.25">
      <c r="A14305" s="36">
        <v>37421</v>
      </c>
      <c r="B14305" s="34" t="s">
        <v>11269</v>
      </c>
      <c r="C14305" s="23" t="s">
        <v>28</v>
      </c>
      <c r="D14305" s="48"/>
      <c r="E14305" s="47"/>
    </row>
    <row r="14306" spans="1:5" x14ac:dyDescent="0.25">
      <c r="A14306" s="36">
        <v>37443</v>
      </c>
      <c r="B14306" s="34" t="s">
        <v>11270</v>
      </c>
      <c r="C14306" s="23" t="s">
        <v>28</v>
      </c>
      <c r="D14306" s="48"/>
      <c r="E14306" s="47"/>
    </row>
    <row r="14307" spans="1:5" x14ac:dyDescent="0.25">
      <c r="A14307" s="36">
        <v>37444</v>
      </c>
      <c r="B14307" s="34" t="s">
        <v>11271</v>
      </c>
      <c r="C14307" s="23" t="s">
        <v>28</v>
      </c>
      <c r="D14307" s="48"/>
      <c r="E14307" s="47"/>
    </row>
    <row r="14308" spans="1:5" x14ac:dyDescent="0.25">
      <c r="A14308" s="36">
        <v>37445</v>
      </c>
      <c r="B14308" s="34" t="s">
        <v>11272</v>
      </c>
      <c r="C14308" s="23" t="s">
        <v>28</v>
      </c>
      <c r="D14308" s="48"/>
      <c r="E14308" s="47"/>
    </row>
    <row r="14309" spans="1:5" x14ac:dyDescent="0.25">
      <c r="A14309" s="36">
        <v>37446</v>
      </c>
      <c r="B14309" s="34" t="s">
        <v>11273</v>
      </c>
      <c r="C14309" s="23" t="s">
        <v>28</v>
      </c>
      <c r="D14309" s="48"/>
      <c r="E14309" s="47"/>
    </row>
    <row r="14310" spans="1:5" x14ac:dyDescent="0.25">
      <c r="A14310" s="36">
        <v>37447</v>
      </c>
      <c r="B14310" s="34" t="s">
        <v>11274</v>
      </c>
      <c r="C14310" s="23" t="s">
        <v>28</v>
      </c>
      <c r="D14310" s="48"/>
      <c r="E14310" s="47"/>
    </row>
    <row r="14311" spans="1:5" x14ac:dyDescent="0.25">
      <c r="A14311" s="36">
        <v>37448</v>
      </c>
      <c r="B14311" s="34" t="s">
        <v>11275</v>
      </c>
      <c r="C14311" s="23" t="s">
        <v>28</v>
      </c>
      <c r="D14311" s="48"/>
      <c r="E14311" s="47"/>
    </row>
    <row r="14312" spans="1:5" x14ac:dyDescent="0.25">
      <c r="A14312" s="36">
        <v>37440</v>
      </c>
      <c r="B14312" s="34" t="s">
        <v>11276</v>
      </c>
      <c r="C14312" s="23" t="s">
        <v>28</v>
      </c>
      <c r="D14312" s="48"/>
      <c r="E14312" s="47"/>
    </row>
    <row r="14313" spans="1:5" x14ac:dyDescent="0.25">
      <c r="A14313" s="36">
        <v>37441</v>
      </c>
      <c r="B14313" s="34" t="s">
        <v>11277</v>
      </c>
      <c r="C14313" s="23" t="s">
        <v>28</v>
      </c>
      <c r="D14313" s="48"/>
      <c r="E14313" s="47"/>
    </row>
    <row r="14314" spans="1:5" x14ac:dyDescent="0.25">
      <c r="A14314" s="36">
        <v>37442</v>
      </c>
      <c r="B14314" s="34" t="s">
        <v>11278</v>
      </c>
      <c r="C14314" s="23" t="s">
        <v>28</v>
      </c>
      <c r="D14314" s="48"/>
      <c r="E14314" s="47"/>
    </row>
    <row r="14315" spans="1:5" ht="22.5" x14ac:dyDescent="0.25">
      <c r="A14315" s="36">
        <v>38017</v>
      </c>
      <c r="B14315" s="34" t="s">
        <v>11279</v>
      </c>
      <c r="C14315" s="23" t="s">
        <v>28</v>
      </c>
      <c r="D14315" s="48">
        <v>11.87</v>
      </c>
      <c r="E14315" s="47">
        <v>11.87</v>
      </c>
    </row>
    <row r="14316" spans="1:5" ht="22.5" x14ac:dyDescent="0.25">
      <c r="A14316" s="36">
        <v>38018</v>
      </c>
      <c r="B14316" s="34" t="s">
        <v>11280</v>
      </c>
      <c r="C14316" s="23" t="s">
        <v>28</v>
      </c>
      <c r="D14316" s="48">
        <v>13.35</v>
      </c>
      <c r="E14316" s="47">
        <v>13.35</v>
      </c>
    </row>
    <row r="14317" spans="1:5" ht="22.5" x14ac:dyDescent="0.25">
      <c r="A14317" s="36">
        <v>39895</v>
      </c>
      <c r="B14317" s="34" t="s">
        <v>11281</v>
      </c>
      <c r="C14317" s="23" t="s">
        <v>28</v>
      </c>
      <c r="D14317" s="48"/>
      <c r="E14317" s="47"/>
    </row>
    <row r="14318" spans="1:5" ht="22.5" x14ac:dyDescent="0.25">
      <c r="A14318" s="36">
        <v>39896</v>
      </c>
      <c r="B14318" s="34" t="s">
        <v>11282</v>
      </c>
      <c r="C14318" s="23" t="s">
        <v>28</v>
      </c>
      <c r="D14318" s="48"/>
      <c r="E14318" s="47"/>
    </row>
    <row r="14319" spans="1:5" ht="33.75" x14ac:dyDescent="0.25">
      <c r="A14319" s="36">
        <v>44038</v>
      </c>
      <c r="B14319" s="34" t="s">
        <v>13607</v>
      </c>
      <c r="C14319" s="23" t="s">
        <v>28</v>
      </c>
      <c r="D14319" s="48"/>
      <c r="E14319" s="47"/>
    </row>
    <row r="14320" spans="1:5" ht="33.75" x14ac:dyDescent="0.25">
      <c r="A14320" s="36">
        <v>44040</v>
      </c>
      <c r="B14320" s="34" t="s">
        <v>13608</v>
      </c>
      <c r="C14320" s="23" t="s">
        <v>28</v>
      </c>
      <c r="D14320" s="48"/>
      <c r="E14320" s="47"/>
    </row>
    <row r="14321" spans="1:5" ht="33.75" x14ac:dyDescent="0.25">
      <c r="A14321" s="36">
        <v>44035</v>
      </c>
      <c r="B14321" s="34" t="s">
        <v>13609</v>
      </c>
      <c r="C14321" s="23" t="s">
        <v>28</v>
      </c>
      <c r="D14321" s="48"/>
      <c r="E14321" s="47"/>
    </row>
    <row r="14322" spans="1:5" ht="33.75" x14ac:dyDescent="0.25">
      <c r="A14322" s="36">
        <v>44037</v>
      </c>
      <c r="B14322" s="34" t="s">
        <v>13610</v>
      </c>
      <c r="C14322" s="23" t="s">
        <v>28</v>
      </c>
      <c r="D14322" s="48"/>
      <c r="E14322" s="47"/>
    </row>
    <row r="14323" spans="1:5" ht="33.75" x14ac:dyDescent="0.25">
      <c r="A14323" s="36">
        <v>44033</v>
      </c>
      <c r="B14323" s="34" t="s">
        <v>13611</v>
      </c>
      <c r="C14323" s="23" t="s">
        <v>28</v>
      </c>
      <c r="D14323" s="48"/>
      <c r="E14323" s="47"/>
    </row>
    <row r="14324" spans="1:5" ht="33.75" x14ac:dyDescent="0.25">
      <c r="A14324" s="36">
        <v>44034</v>
      </c>
      <c r="B14324" s="34" t="s">
        <v>13612</v>
      </c>
      <c r="C14324" s="23" t="s">
        <v>28</v>
      </c>
      <c r="D14324" s="48"/>
      <c r="E14324" s="47"/>
    </row>
    <row r="14325" spans="1:5" ht="33.75" x14ac:dyDescent="0.25">
      <c r="A14325" s="36">
        <v>44028</v>
      </c>
      <c r="B14325" s="34" t="s">
        <v>13613</v>
      </c>
      <c r="C14325" s="23" t="s">
        <v>28</v>
      </c>
      <c r="D14325" s="48"/>
      <c r="E14325" s="47"/>
    </row>
    <row r="14326" spans="1:5" ht="33.75" x14ac:dyDescent="0.25">
      <c r="A14326" s="36">
        <v>44029</v>
      </c>
      <c r="B14326" s="34" t="s">
        <v>13614</v>
      </c>
      <c r="C14326" s="23" t="s">
        <v>28</v>
      </c>
      <c r="D14326" s="48"/>
      <c r="E14326" s="47"/>
    </row>
    <row r="14327" spans="1:5" ht="33.75" x14ac:dyDescent="0.25">
      <c r="A14327" s="36">
        <v>44030</v>
      </c>
      <c r="B14327" s="34" t="s">
        <v>13615</v>
      </c>
      <c r="C14327" s="23" t="s">
        <v>28</v>
      </c>
      <c r="D14327" s="48"/>
      <c r="E14327" s="47"/>
    </row>
    <row r="14328" spans="1:5" ht="33.75" x14ac:dyDescent="0.25">
      <c r="A14328" s="36">
        <v>44031</v>
      </c>
      <c r="B14328" s="34" t="s">
        <v>13616</v>
      </c>
      <c r="C14328" s="23" t="s">
        <v>28</v>
      </c>
      <c r="D14328" s="48"/>
      <c r="E14328" s="47"/>
    </row>
    <row r="14329" spans="1:5" ht="33.75" x14ac:dyDescent="0.25">
      <c r="A14329" s="36">
        <v>44032</v>
      </c>
      <c r="B14329" s="34" t="s">
        <v>13617</v>
      </c>
      <c r="C14329" s="23" t="s">
        <v>28</v>
      </c>
      <c r="D14329" s="48"/>
      <c r="E14329" s="47"/>
    </row>
    <row r="14330" spans="1:5" ht="33.75" x14ac:dyDescent="0.25">
      <c r="A14330" s="36">
        <v>44036</v>
      </c>
      <c r="B14330" s="34" t="s">
        <v>13618</v>
      </c>
      <c r="C14330" s="23" t="s">
        <v>28</v>
      </c>
      <c r="D14330" s="48"/>
      <c r="E14330" s="47"/>
    </row>
    <row r="14331" spans="1:5" ht="33.75" x14ac:dyDescent="0.25">
      <c r="A14331" s="36">
        <v>44039</v>
      </c>
      <c r="B14331" s="34" t="s">
        <v>13619</v>
      </c>
      <c r="C14331" s="23" t="s">
        <v>28</v>
      </c>
      <c r="D14331" s="48"/>
      <c r="E14331" s="47"/>
    </row>
    <row r="14332" spans="1:5" ht="22.5" x14ac:dyDescent="0.25">
      <c r="A14332" s="36">
        <v>38873</v>
      </c>
      <c r="B14332" s="34" t="s">
        <v>11283</v>
      </c>
      <c r="C14332" s="23" t="s">
        <v>28</v>
      </c>
      <c r="D14332" s="48"/>
      <c r="E14332" s="47"/>
    </row>
    <row r="14333" spans="1:5" ht="22.5" x14ac:dyDescent="0.25">
      <c r="A14333" s="36">
        <v>38874</v>
      </c>
      <c r="B14333" s="34" t="s">
        <v>11284</v>
      </c>
      <c r="C14333" s="23" t="s">
        <v>28</v>
      </c>
      <c r="D14333" s="48"/>
      <c r="E14333" s="47"/>
    </row>
    <row r="14334" spans="1:5" ht="22.5" x14ac:dyDescent="0.25">
      <c r="A14334" s="36">
        <v>38875</v>
      </c>
      <c r="B14334" s="34" t="s">
        <v>11285</v>
      </c>
      <c r="C14334" s="23" t="s">
        <v>28</v>
      </c>
      <c r="D14334" s="48"/>
      <c r="E14334" s="47"/>
    </row>
    <row r="14335" spans="1:5" ht="22.5" x14ac:dyDescent="0.25">
      <c r="A14335" s="36">
        <v>38876</v>
      </c>
      <c r="B14335" s="34" t="s">
        <v>11286</v>
      </c>
      <c r="C14335" s="23" t="s">
        <v>28</v>
      </c>
      <c r="D14335" s="48"/>
      <c r="E14335" s="47"/>
    </row>
    <row r="14336" spans="1:5" ht="22.5" x14ac:dyDescent="0.25">
      <c r="A14336" s="36">
        <v>39000</v>
      </c>
      <c r="B14336" s="34" t="s">
        <v>11287</v>
      </c>
      <c r="C14336" s="23" t="s">
        <v>28</v>
      </c>
      <c r="D14336" s="48"/>
      <c r="E14336" s="47"/>
    </row>
    <row r="14337" spans="1:5" ht="22.5" x14ac:dyDescent="0.25">
      <c r="A14337" s="36">
        <v>38674</v>
      </c>
      <c r="B14337" s="34" t="s">
        <v>11288</v>
      </c>
      <c r="C14337" s="23" t="s">
        <v>28</v>
      </c>
      <c r="D14337" s="48">
        <v>39.96</v>
      </c>
      <c r="E14337" s="47">
        <v>39.96</v>
      </c>
    </row>
    <row r="14338" spans="1:5" x14ac:dyDescent="0.25">
      <c r="A14338" s="36">
        <v>38019</v>
      </c>
      <c r="B14338" s="34" t="s">
        <v>11289</v>
      </c>
      <c r="C14338" s="23" t="s">
        <v>28</v>
      </c>
      <c r="D14338" s="48">
        <v>8.4499999999999993</v>
      </c>
      <c r="E14338" s="47">
        <v>8.4499999999999993</v>
      </c>
    </row>
    <row r="14339" spans="1:5" x14ac:dyDescent="0.25">
      <c r="A14339" s="36">
        <v>38020</v>
      </c>
      <c r="B14339" s="34" t="s">
        <v>11290</v>
      </c>
      <c r="C14339" s="23" t="s">
        <v>28</v>
      </c>
      <c r="D14339" s="48">
        <v>10.41</v>
      </c>
      <c r="E14339" s="47">
        <v>10.41</v>
      </c>
    </row>
    <row r="14340" spans="1:5" ht="22.5" x14ac:dyDescent="0.25">
      <c r="A14340" s="36">
        <v>38454</v>
      </c>
      <c r="B14340" s="34" t="s">
        <v>11291</v>
      </c>
      <c r="C14340" s="23" t="s">
        <v>28</v>
      </c>
      <c r="D14340" s="48"/>
      <c r="E14340" s="47"/>
    </row>
    <row r="14341" spans="1:5" ht="22.5" x14ac:dyDescent="0.25">
      <c r="A14341" s="36">
        <v>38455</v>
      </c>
      <c r="B14341" s="34" t="s">
        <v>11292</v>
      </c>
      <c r="C14341" s="23" t="s">
        <v>28</v>
      </c>
      <c r="D14341" s="48"/>
      <c r="E14341" s="47"/>
    </row>
    <row r="14342" spans="1:5" ht="22.5" x14ac:dyDescent="0.25">
      <c r="A14342" s="36">
        <v>38462</v>
      </c>
      <c r="B14342" s="34" t="s">
        <v>11293</v>
      </c>
      <c r="C14342" s="23" t="s">
        <v>28</v>
      </c>
      <c r="D14342" s="48"/>
      <c r="E14342" s="47"/>
    </row>
    <row r="14343" spans="1:5" ht="22.5" x14ac:dyDescent="0.25">
      <c r="A14343" s="36">
        <v>36362</v>
      </c>
      <c r="B14343" s="34" t="s">
        <v>11294</v>
      </c>
      <c r="C14343" s="23" t="s">
        <v>28</v>
      </c>
      <c r="D14343" s="48"/>
      <c r="E14343" s="47"/>
    </row>
    <row r="14344" spans="1:5" ht="22.5" x14ac:dyDescent="0.25">
      <c r="A14344" s="36">
        <v>36298</v>
      </c>
      <c r="B14344" s="34" t="s">
        <v>11295</v>
      </c>
      <c r="C14344" s="23" t="s">
        <v>28</v>
      </c>
      <c r="D14344" s="48"/>
      <c r="E14344" s="47"/>
    </row>
    <row r="14345" spans="1:5" ht="22.5" x14ac:dyDescent="0.25">
      <c r="A14345" s="36">
        <v>38456</v>
      </c>
      <c r="B14345" s="34" t="s">
        <v>11296</v>
      </c>
      <c r="C14345" s="23" t="s">
        <v>28</v>
      </c>
      <c r="D14345" s="48"/>
      <c r="E14345" s="47"/>
    </row>
    <row r="14346" spans="1:5" ht="22.5" x14ac:dyDescent="0.25">
      <c r="A14346" s="36">
        <v>38457</v>
      </c>
      <c r="B14346" s="34" t="s">
        <v>11297</v>
      </c>
      <c r="C14346" s="23" t="s">
        <v>28</v>
      </c>
      <c r="D14346" s="48"/>
      <c r="E14346" s="47"/>
    </row>
    <row r="14347" spans="1:5" ht="22.5" x14ac:dyDescent="0.25">
      <c r="A14347" s="36">
        <v>38458</v>
      </c>
      <c r="B14347" s="34" t="s">
        <v>11298</v>
      </c>
      <c r="C14347" s="23" t="s">
        <v>28</v>
      </c>
      <c r="D14347" s="48"/>
      <c r="E14347" s="47"/>
    </row>
    <row r="14348" spans="1:5" ht="22.5" x14ac:dyDescent="0.25">
      <c r="A14348" s="36">
        <v>38459</v>
      </c>
      <c r="B14348" s="34" t="s">
        <v>11299</v>
      </c>
      <c r="C14348" s="23" t="s">
        <v>28</v>
      </c>
      <c r="D14348" s="48"/>
      <c r="E14348" s="47"/>
    </row>
    <row r="14349" spans="1:5" ht="22.5" x14ac:dyDescent="0.25">
      <c r="A14349" s="36">
        <v>38460</v>
      </c>
      <c r="B14349" s="34" t="s">
        <v>11300</v>
      </c>
      <c r="C14349" s="23" t="s">
        <v>28</v>
      </c>
      <c r="D14349" s="48"/>
      <c r="E14349" s="47"/>
    </row>
    <row r="14350" spans="1:5" ht="22.5" x14ac:dyDescent="0.25">
      <c r="A14350" s="36">
        <v>38461</v>
      </c>
      <c r="B14350" s="34" t="s">
        <v>11301</v>
      </c>
      <c r="C14350" s="23" t="s">
        <v>28</v>
      </c>
      <c r="D14350" s="48"/>
      <c r="E14350" s="47"/>
    </row>
    <row r="14351" spans="1:5" x14ac:dyDescent="0.25">
      <c r="A14351" s="36">
        <v>7094</v>
      </c>
      <c r="B14351" s="34" t="s">
        <v>11302</v>
      </c>
      <c r="C14351" s="23" t="s">
        <v>28</v>
      </c>
      <c r="D14351" s="48">
        <v>12.04</v>
      </c>
      <c r="E14351" s="47">
        <v>12.04</v>
      </c>
    </row>
    <row r="14352" spans="1:5" ht="22.5" x14ac:dyDescent="0.25">
      <c r="A14352" s="36">
        <v>7116</v>
      </c>
      <c r="B14352" s="34" t="s">
        <v>11303</v>
      </c>
      <c r="C14352" s="23" t="s">
        <v>28</v>
      </c>
      <c r="D14352" s="48">
        <v>3.06</v>
      </c>
      <c r="E14352" s="47">
        <v>3.06</v>
      </c>
    </row>
    <row r="14353" spans="1:5" x14ac:dyDescent="0.25">
      <c r="A14353" s="36">
        <v>7118</v>
      </c>
      <c r="B14353" s="34" t="s">
        <v>11304</v>
      </c>
      <c r="C14353" s="23" t="s">
        <v>28</v>
      </c>
      <c r="D14353" s="48">
        <v>24.75</v>
      </c>
      <c r="E14353" s="47">
        <v>24.75</v>
      </c>
    </row>
    <row r="14354" spans="1:5" x14ac:dyDescent="0.25">
      <c r="A14354" s="36">
        <v>7098</v>
      </c>
      <c r="B14354" s="34" t="s">
        <v>11305</v>
      </c>
      <c r="C14354" s="23" t="s">
        <v>28</v>
      </c>
      <c r="D14354" s="48">
        <v>3.68</v>
      </c>
      <c r="E14354" s="47">
        <v>3.68</v>
      </c>
    </row>
    <row r="14355" spans="1:5" x14ac:dyDescent="0.25">
      <c r="A14355" s="36">
        <v>7110</v>
      </c>
      <c r="B14355" s="34" t="s">
        <v>11306</v>
      </c>
      <c r="C14355" s="23" t="s">
        <v>28</v>
      </c>
      <c r="D14355" s="48">
        <v>47.06</v>
      </c>
      <c r="E14355" s="47">
        <v>47.06</v>
      </c>
    </row>
    <row r="14356" spans="1:5" x14ac:dyDescent="0.25">
      <c r="A14356" s="36">
        <v>7123</v>
      </c>
      <c r="B14356" s="34" t="s">
        <v>11307</v>
      </c>
      <c r="C14356" s="23" t="s">
        <v>28</v>
      </c>
      <c r="D14356" s="48">
        <v>4.45</v>
      </c>
      <c r="E14356" s="47">
        <v>4.45</v>
      </c>
    </row>
    <row r="14357" spans="1:5" ht="22.5" x14ac:dyDescent="0.25">
      <c r="A14357" s="36">
        <v>7121</v>
      </c>
      <c r="B14357" s="34" t="s">
        <v>11308</v>
      </c>
      <c r="C14357" s="23" t="s">
        <v>28</v>
      </c>
      <c r="D14357" s="48">
        <v>8.8000000000000007</v>
      </c>
      <c r="E14357" s="47">
        <v>8.8000000000000007</v>
      </c>
    </row>
    <row r="14358" spans="1:5" ht="22.5" x14ac:dyDescent="0.25">
      <c r="A14358" s="36">
        <v>7137</v>
      </c>
      <c r="B14358" s="34" t="s">
        <v>11309</v>
      </c>
      <c r="C14358" s="23" t="s">
        <v>28</v>
      </c>
      <c r="D14358" s="48">
        <v>9.61</v>
      </c>
      <c r="E14358" s="47">
        <v>9.61</v>
      </c>
    </row>
    <row r="14359" spans="1:5" ht="22.5" x14ac:dyDescent="0.25">
      <c r="A14359" s="36">
        <v>7122</v>
      </c>
      <c r="B14359" s="34" t="s">
        <v>11310</v>
      </c>
      <c r="C14359" s="23" t="s">
        <v>28</v>
      </c>
      <c r="D14359" s="48">
        <v>10.58</v>
      </c>
      <c r="E14359" s="47">
        <v>10.58</v>
      </c>
    </row>
    <row r="14360" spans="1:5" ht="22.5" x14ac:dyDescent="0.25">
      <c r="A14360" s="36">
        <v>7114</v>
      </c>
      <c r="B14360" s="34" t="s">
        <v>11311</v>
      </c>
      <c r="C14360" s="23" t="s">
        <v>28</v>
      </c>
      <c r="D14360" s="48">
        <v>12.31</v>
      </c>
      <c r="E14360" s="47">
        <v>12.31</v>
      </c>
    </row>
    <row r="14361" spans="1:5" ht="22.5" x14ac:dyDescent="0.25">
      <c r="A14361" s="36">
        <v>7109</v>
      </c>
      <c r="B14361" s="34" t="s">
        <v>11312</v>
      </c>
      <c r="C14361" s="23" t="s">
        <v>28</v>
      </c>
      <c r="D14361" s="48">
        <v>2.44</v>
      </c>
      <c r="E14361" s="47">
        <v>2.44</v>
      </c>
    </row>
    <row r="14362" spans="1:5" ht="22.5" x14ac:dyDescent="0.25">
      <c r="A14362" s="36">
        <v>7135</v>
      </c>
      <c r="B14362" s="34" t="s">
        <v>11313</v>
      </c>
      <c r="C14362" s="23" t="s">
        <v>28</v>
      </c>
      <c r="D14362" s="48">
        <v>4.99</v>
      </c>
      <c r="E14362" s="47">
        <v>4.99</v>
      </c>
    </row>
    <row r="14363" spans="1:5" ht="22.5" x14ac:dyDescent="0.25">
      <c r="A14363" s="36">
        <v>37947</v>
      </c>
      <c r="B14363" s="34" t="s">
        <v>11314</v>
      </c>
      <c r="C14363" s="23" t="s">
        <v>28</v>
      </c>
      <c r="D14363" s="48">
        <v>4.0599999999999996</v>
      </c>
      <c r="E14363" s="47">
        <v>4.0599999999999996</v>
      </c>
    </row>
    <row r="14364" spans="1:5" ht="22.5" x14ac:dyDescent="0.25">
      <c r="A14364" s="36">
        <v>7103</v>
      </c>
      <c r="B14364" s="34" t="s">
        <v>11315</v>
      </c>
      <c r="C14364" s="23" t="s">
        <v>28</v>
      </c>
      <c r="D14364" s="48">
        <v>13.23</v>
      </c>
      <c r="E14364" s="47">
        <v>13.23</v>
      </c>
    </row>
    <row r="14365" spans="1:5" x14ac:dyDescent="0.25">
      <c r="A14365" s="36">
        <v>40419</v>
      </c>
      <c r="B14365" s="34" t="s">
        <v>11316</v>
      </c>
      <c r="C14365" s="23" t="s">
        <v>28</v>
      </c>
      <c r="D14365" s="48"/>
      <c r="E14365" s="47"/>
    </row>
    <row r="14366" spans="1:5" x14ac:dyDescent="0.25">
      <c r="A14366" s="36">
        <v>40420</v>
      </c>
      <c r="B14366" s="34" t="s">
        <v>11317</v>
      </c>
      <c r="C14366" s="23" t="s">
        <v>28</v>
      </c>
      <c r="D14366" s="48"/>
      <c r="E14366" s="47"/>
    </row>
    <row r="14367" spans="1:5" x14ac:dyDescent="0.25">
      <c r="A14367" s="36">
        <v>40421</v>
      </c>
      <c r="B14367" s="34" t="s">
        <v>11318</v>
      </c>
      <c r="C14367" s="23" t="s">
        <v>28</v>
      </c>
      <c r="D14367" s="48"/>
      <c r="E14367" s="47"/>
    </row>
    <row r="14368" spans="1:5" ht="22.5" x14ac:dyDescent="0.25">
      <c r="A14368" s="36">
        <v>38905</v>
      </c>
      <c r="B14368" s="34" t="s">
        <v>11319</v>
      </c>
      <c r="C14368" s="23" t="s">
        <v>28</v>
      </c>
      <c r="D14368" s="48"/>
      <c r="E14368" s="47"/>
    </row>
    <row r="14369" spans="1:5" ht="22.5" x14ac:dyDescent="0.25">
      <c r="A14369" s="36">
        <v>38907</v>
      </c>
      <c r="B14369" s="34" t="s">
        <v>11320</v>
      </c>
      <c r="C14369" s="23" t="s">
        <v>28</v>
      </c>
      <c r="D14369" s="48"/>
      <c r="E14369" s="47"/>
    </row>
    <row r="14370" spans="1:5" ht="22.5" x14ac:dyDescent="0.25">
      <c r="A14370" s="36">
        <v>38910</v>
      </c>
      <c r="B14370" s="34" t="s">
        <v>11321</v>
      </c>
      <c r="C14370" s="23" t="s">
        <v>28</v>
      </c>
      <c r="D14370" s="48"/>
      <c r="E14370" s="47"/>
    </row>
    <row r="14371" spans="1:5" ht="22.5" x14ac:dyDescent="0.25">
      <c r="A14371" s="36">
        <v>11655</v>
      </c>
      <c r="B14371" s="34" t="s">
        <v>11322</v>
      </c>
      <c r="C14371" s="23" t="s">
        <v>28</v>
      </c>
      <c r="D14371" s="48">
        <v>14.17</v>
      </c>
      <c r="E14371" s="47">
        <v>14.17</v>
      </c>
    </row>
    <row r="14372" spans="1:5" ht="22.5" x14ac:dyDescent="0.25">
      <c r="A14372" s="36">
        <v>11656</v>
      </c>
      <c r="B14372" s="34" t="s">
        <v>11323</v>
      </c>
      <c r="C14372" s="23" t="s">
        <v>28</v>
      </c>
      <c r="D14372" s="48">
        <v>16.27</v>
      </c>
      <c r="E14372" s="47">
        <v>16.27</v>
      </c>
    </row>
    <row r="14373" spans="1:5" ht="22.5" x14ac:dyDescent="0.25">
      <c r="A14373" s="36">
        <v>7091</v>
      </c>
      <c r="B14373" s="34" t="s">
        <v>11324</v>
      </c>
      <c r="C14373" s="23" t="s">
        <v>28</v>
      </c>
      <c r="D14373" s="48">
        <v>13.33</v>
      </c>
      <c r="E14373" s="47">
        <v>13.33</v>
      </c>
    </row>
    <row r="14374" spans="1:5" ht="22.5" x14ac:dyDescent="0.25">
      <c r="A14374" s="36">
        <v>37948</v>
      </c>
      <c r="B14374" s="34" t="s">
        <v>11325</v>
      </c>
      <c r="C14374" s="23" t="s">
        <v>28</v>
      </c>
      <c r="D14374" s="48">
        <v>3.09</v>
      </c>
      <c r="E14374" s="47">
        <v>3.09</v>
      </c>
    </row>
    <row r="14375" spans="1:5" ht="22.5" x14ac:dyDescent="0.25">
      <c r="A14375" s="36">
        <v>7097</v>
      </c>
      <c r="B14375" s="34" t="s">
        <v>11326</v>
      </c>
      <c r="C14375" s="23" t="s">
        <v>28</v>
      </c>
      <c r="D14375" s="48">
        <v>6.26</v>
      </c>
      <c r="E14375" s="47">
        <v>6.26</v>
      </c>
    </row>
    <row r="14376" spans="1:5" ht="22.5" x14ac:dyDescent="0.25">
      <c r="A14376" s="36">
        <v>11658</v>
      </c>
      <c r="B14376" s="34" t="s">
        <v>11327</v>
      </c>
      <c r="C14376" s="23" t="s">
        <v>28</v>
      </c>
      <c r="D14376" s="48">
        <v>13.84</v>
      </c>
      <c r="E14376" s="47">
        <v>13.84</v>
      </c>
    </row>
    <row r="14377" spans="1:5" ht="22.5" x14ac:dyDescent="0.25">
      <c r="A14377" s="36">
        <v>7146</v>
      </c>
      <c r="B14377" s="34" t="s">
        <v>11328</v>
      </c>
      <c r="C14377" s="23" t="s">
        <v>28</v>
      </c>
      <c r="D14377" s="48">
        <v>161.09</v>
      </c>
      <c r="E14377" s="47">
        <v>161.09</v>
      </c>
    </row>
    <row r="14378" spans="1:5" ht="22.5" x14ac:dyDescent="0.25">
      <c r="A14378" s="36">
        <v>7138</v>
      </c>
      <c r="B14378" s="34" t="s">
        <v>11329</v>
      </c>
      <c r="C14378" s="23" t="s">
        <v>28</v>
      </c>
      <c r="D14378" s="48">
        <v>1.02</v>
      </c>
      <c r="E14378" s="47">
        <v>1.02</v>
      </c>
    </row>
    <row r="14379" spans="1:5" ht="22.5" x14ac:dyDescent="0.25">
      <c r="A14379" s="36">
        <v>7139</v>
      </c>
      <c r="B14379" s="34" t="s">
        <v>11330</v>
      </c>
      <c r="C14379" s="23" t="s">
        <v>28</v>
      </c>
      <c r="D14379" s="48">
        <v>1.1499999999999999</v>
      </c>
      <c r="E14379" s="47">
        <v>1.1499999999999999</v>
      </c>
    </row>
    <row r="14380" spans="1:5" ht="22.5" x14ac:dyDescent="0.25">
      <c r="A14380" s="36">
        <v>7140</v>
      </c>
      <c r="B14380" s="34" t="s">
        <v>11331</v>
      </c>
      <c r="C14380" s="23" t="s">
        <v>28</v>
      </c>
      <c r="D14380" s="48">
        <v>3.62</v>
      </c>
      <c r="E14380" s="47">
        <v>3.62</v>
      </c>
    </row>
    <row r="14381" spans="1:5" ht="22.5" x14ac:dyDescent="0.25">
      <c r="A14381" s="36">
        <v>7141</v>
      </c>
      <c r="B14381" s="34" t="s">
        <v>11332</v>
      </c>
      <c r="C14381" s="23" t="s">
        <v>28</v>
      </c>
      <c r="D14381" s="48">
        <v>8.86</v>
      </c>
      <c r="E14381" s="47">
        <v>8.86</v>
      </c>
    </row>
    <row r="14382" spans="1:5" ht="22.5" x14ac:dyDescent="0.25">
      <c r="A14382" s="36">
        <v>7143</v>
      </c>
      <c r="B14382" s="34" t="s">
        <v>11333</v>
      </c>
      <c r="C14382" s="23" t="s">
        <v>28</v>
      </c>
      <c r="D14382" s="48">
        <v>29.74</v>
      </c>
      <c r="E14382" s="47">
        <v>29.74</v>
      </c>
    </row>
    <row r="14383" spans="1:5" ht="22.5" x14ac:dyDescent="0.25">
      <c r="A14383" s="36">
        <v>7144</v>
      </c>
      <c r="B14383" s="34" t="s">
        <v>11334</v>
      </c>
      <c r="C14383" s="23" t="s">
        <v>28</v>
      </c>
      <c r="D14383" s="48">
        <v>55.17</v>
      </c>
      <c r="E14383" s="47">
        <v>55.17</v>
      </c>
    </row>
    <row r="14384" spans="1:5" ht="22.5" x14ac:dyDescent="0.25">
      <c r="A14384" s="36">
        <v>7145</v>
      </c>
      <c r="B14384" s="34" t="s">
        <v>11335</v>
      </c>
      <c r="C14384" s="23" t="s">
        <v>28</v>
      </c>
      <c r="D14384" s="48">
        <v>75.02</v>
      </c>
      <c r="E14384" s="47">
        <v>75.02</v>
      </c>
    </row>
    <row r="14385" spans="1:5" ht="22.5" x14ac:dyDescent="0.25">
      <c r="A14385" s="36">
        <v>7142</v>
      </c>
      <c r="B14385" s="34" t="s">
        <v>11336</v>
      </c>
      <c r="C14385" s="23" t="s">
        <v>28</v>
      </c>
      <c r="D14385" s="48">
        <v>9.26</v>
      </c>
      <c r="E14385" s="47">
        <v>9.26</v>
      </c>
    </row>
    <row r="14386" spans="1:5" ht="22.5" x14ac:dyDescent="0.25">
      <c r="A14386" s="36">
        <v>39322</v>
      </c>
      <c r="B14386" s="34" t="s">
        <v>11337</v>
      </c>
      <c r="C14386" s="23" t="s">
        <v>28</v>
      </c>
      <c r="D14386" s="48"/>
      <c r="E14386" s="47"/>
    </row>
    <row r="14387" spans="1:5" ht="22.5" x14ac:dyDescent="0.25">
      <c r="A14387" s="36">
        <v>39289</v>
      </c>
      <c r="B14387" s="34" t="s">
        <v>11338</v>
      </c>
      <c r="C14387" s="23" t="s">
        <v>28</v>
      </c>
      <c r="D14387" s="48"/>
      <c r="E14387" s="47"/>
    </row>
    <row r="14388" spans="1:5" ht="22.5" x14ac:dyDescent="0.25">
      <c r="A14388" s="36">
        <v>39290</v>
      </c>
      <c r="B14388" s="34" t="s">
        <v>11339</v>
      </c>
      <c r="C14388" s="23" t="s">
        <v>28</v>
      </c>
      <c r="D14388" s="48"/>
      <c r="E14388" s="47"/>
    </row>
    <row r="14389" spans="1:5" ht="22.5" x14ac:dyDescent="0.25">
      <c r="A14389" s="36">
        <v>39291</v>
      </c>
      <c r="B14389" s="34" t="s">
        <v>11340</v>
      </c>
      <c r="C14389" s="23" t="s">
        <v>28</v>
      </c>
      <c r="D14389" s="48"/>
      <c r="E14389" s="47"/>
    </row>
    <row r="14390" spans="1:5" ht="22.5" x14ac:dyDescent="0.25">
      <c r="A14390" s="36">
        <v>41892</v>
      </c>
      <c r="B14390" s="34" t="s">
        <v>11341</v>
      </c>
      <c r="C14390" s="23" t="s">
        <v>28</v>
      </c>
      <c r="D14390" s="48"/>
      <c r="E14390" s="47"/>
    </row>
    <row r="14391" spans="1:5" x14ac:dyDescent="0.25">
      <c r="A14391" s="36">
        <v>7048</v>
      </c>
      <c r="B14391" s="34" t="s">
        <v>11342</v>
      </c>
      <c r="C14391" s="23" t="s">
        <v>28</v>
      </c>
      <c r="D14391" s="48"/>
      <c r="E14391" s="47"/>
    </row>
    <row r="14392" spans="1:5" x14ac:dyDescent="0.25">
      <c r="A14392" s="36">
        <v>7088</v>
      </c>
      <c r="B14392" s="34" t="s">
        <v>11343</v>
      </c>
      <c r="C14392" s="23" t="s">
        <v>28</v>
      </c>
      <c r="D14392" s="48"/>
      <c r="E14392" s="47"/>
    </row>
    <row r="14393" spans="1:5" ht="22.5" x14ac:dyDescent="0.25">
      <c r="A14393" s="36">
        <v>7070</v>
      </c>
      <c r="B14393" s="34" t="s">
        <v>11344</v>
      </c>
      <c r="C14393" s="23" t="s">
        <v>28</v>
      </c>
      <c r="D14393" s="48">
        <v>171.5</v>
      </c>
      <c r="E14393" s="47">
        <v>171.5</v>
      </c>
    </row>
    <row r="14394" spans="1:5" x14ac:dyDescent="0.25">
      <c r="A14394" s="36">
        <v>20179</v>
      </c>
      <c r="B14394" s="34" t="s">
        <v>11345</v>
      </c>
      <c r="C14394" s="23" t="s">
        <v>28</v>
      </c>
      <c r="D14394" s="48">
        <v>36.479999999999997</v>
      </c>
      <c r="E14394" s="47">
        <v>36.479999999999997</v>
      </c>
    </row>
    <row r="14395" spans="1:5" x14ac:dyDescent="0.25">
      <c r="A14395" s="36">
        <v>20178</v>
      </c>
      <c r="B14395" s="34" t="s">
        <v>11346</v>
      </c>
      <c r="C14395" s="23" t="s">
        <v>28</v>
      </c>
      <c r="D14395" s="48">
        <v>43.72</v>
      </c>
      <c r="E14395" s="47">
        <v>43.72</v>
      </c>
    </row>
    <row r="14396" spans="1:5" x14ac:dyDescent="0.25">
      <c r="A14396" s="36">
        <v>20180</v>
      </c>
      <c r="B14396" s="34" t="s">
        <v>11347</v>
      </c>
      <c r="C14396" s="23" t="s">
        <v>28</v>
      </c>
      <c r="D14396" s="48">
        <v>72.16</v>
      </c>
      <c r="E14396" s="47">
        <v>72.16</v>
      </c>
    </row>
    <row r="14397" spans="1:5" x14ac:dyDescent="0.25">
      <c r="A14397" s="36">
        <v>20181</v>
      </c>
      <c r="B14397" s="34" t="s">
        <v>11348</v>
      </c>
      <c r="C14397" s="23" t="s">
        <v>28</v>
      </c>
      <c r="D14397" s="48">
        <v>96.62</v>
      </c>
      <c r="E14397" s="47">
        <v>96.62</v>
      </c>
    </row>
    <row r="14398" spans="1:5" x14ac:dyDescent="0.25">
      <c r="A14398" s="36">
        <v>20177</v>
      </c>
      <c r="B14398" s="34" t="s">
        <v>11349</v>
      </c>
      <c r="C14398" s="23" t="s">
        <v>28</v>
      </c>
      <c r="D14398" s="48">
        <v>23.9</v>
      </c>
      <c r="E14398" s="47">
        <v>23.9</v>
      </c>
    </row>
    <row r="14399" spans="1:5" x14ac:dyDescent="0.25">
      <c r="A14399" s="36">
        <v>40945</v>
      </c>
      <c r="B14399" s="34" t="s">
        <v>11350</v>
      </c>
      <c r="C14399" s="23" t="s">
        <v>13</v>
      </c>
      <c r="D14399" s="48">
        <v>22.96</v>
      </c>
      <c r="E14399" s="47">
        <v>24.78</v>
      </c>
    </row>
    <row r="14400" spans="1:5" x14ac:dyDescent="0.25">
      <c r="A14400" s="36">
        <v>40946</v>
      </c>
      <c r="B14400" s="34" t="s">
        <v>11351</v>
      </c>
      <c r="C14400" s="23" t="s">
        <v>12</v>
      </c>
      <c r="D14400" s="48">
        <v>4017.89</v>
      </c>
      <c r="E14400" s="47">
        <v>4337.33</v>
      </c>
    </row>
    <row r="14401" spans="1:5" ht="22.5" x14ac:dyDescent="0.25">
      <c r="A14401" s="36">
        <v>7153</v>
      </c>
      <c r="B14401" s="34" t="s">
        <v>11352</v>
      </c>
      <c r="C14401" s="23" t="s">
        <v>13</v>
      </c>
      <c r="D14401" s="48">
        <v>27.47</v>
      </c>
      <c r="E14401" s="47">
        <v>29.66</v>
      </c>
    </row>
    <row r="14402" spans="1:5" ht="22.5" x14ac:dyDescent="0.25">
      <c r="A14402" s="36">
        <v>41089</v>
      </c>
      <c r="B14402" s="34" t="s">
        <v>11353</v>
      </c>
      <c r="C14402" s="23" t="s">
        <v>12</v>
      </c>
      <c r="D14402" s="48">
        <v>4807.8500000000004</v>
      </c>
      <c r="E14402" s="47">
        <v>5190.1000000000004</v>
      </c>
    </row>
    <row r="14403" spans="1:5" x14ac:dyDescent="0.25">
      <c r="A14403" s="36">
        <v>40943</v>
      </c>
      <c r="B14403" s="34" t="s">
        <v>11354</v>
      </c>
      <c r="C14403" s="23" t="s">
        <v>13</v>
      </c>
      <c r="D14403" s="48">
        <v>26.24</v>
      </c>
      <c r="E14403" s="47">
        <v>28.33</v>
      </c>
    </row>
    <row r="14404" spans="1:5" x14ac:dyDescent="0.25">
      <c r="A14404" s="36">
        <v>40944</v>
      </c>
      <c r="B14404" s="34" t="s">
        <v>11355</v>
      </c>
      <c r="C14404" s="23" t="s">
        <v>12</v>
      </c>
      <c r="D14404" s="48">
        <v>4592.1000000000004</v>
      </c>
      <c r="E14404" s="47">
        <v>4957.21</v>
      </c>
    </row>
    <row r="14405" spans="1:5" x14ac:dyDescent="0.25">
      <c r="A14405" s="36">
        <v>6175</v>
      </c>
      <c r="B14405" s="34" t="s">
        <v>11356</v>
      </c>
      <c r="C14405" s="23" t="s">
        <v>13</v>
      </c>
      <c r="D14405" s="48">
        <v>31.45</v>
      </c>
      <c r="E14405" s="47">
        <v>33.950000000000003</v>
      </c>
    </row>
    <row r="14406" spans="1:5" x14ac:dyDescent="0.25">
      <c r="A14406" s="36">
        <v>41092</v>
      </c>
      <c r="B14406" s="34" t="s">
        <v>11357</v>
      </c>
      <c r="C14406" s="23" t="s">
        <v>12</v>
      </c>
      <c r="D14406" s="48">
        <v>5503.91</v>
      </c>
      <c r="E14406" s="47">
        <v>5941.51</v>
      </c>
    </row>
    <row r="14407" spans="1:5" ht="33.75" x14ac:dyDescent="0.25">
      <c r="A14407" s="36">
        <v>37712</v>
      </c>
      <c r="B14407" s="34" t="s">
        <v>11358</v>
      </c>
      <c r="C14407" s="23" t="s">
        <v>19</v>
      </c>
      <c r="D14407" s="48">
        <v>50.77</v>
      </c>
      <c r="E14407" s="47">
        <v>50.77</v>
      </c>
    </row>
    <row r="14408" spans="1:5" ht="22.5" x14ac:dyDescent="0.25">
      <c r="A14408" s="36">
        <v>34558</v>
      </c>
      <c r="B14408" s="34" t="s">
        <v>11359</v>
      </c>
      <c r="C14408" s="23" t="s">
        <v>25</v>
      </c>
      <c r="D14408" s="48"/>
      <c r="E14408" s="47"/>
    </row>
    <row r="14409" spans="1:5" ht="22.5" x14ac:dyDescent="0.25">
      <c r="A14409" s="36">
        <v>34547</v>
      </c>
      <c r="B14409" s="34" t="s">
        <v>11360</v>
      </c>
      <c r="C14409" s="23" t="s">
        <v>25</v>
      </c>
      <c r="D14409" s="48"/>
      <c r="E14409" s="47"/>
    </row>
    <row r="14410" spans="1:5" ht="22.5" x14ac:dyDescent="0.25">
      <c r="A14410" s="36">
        <v>34548</v>
      </c>
      <c r="B14410" s="34" t="s">
        <v>11361</v>
      </c>
      <c r="C14410" s="23" t="s">
        <v>25</v>
      </c>
      <c r="D14410" s="48"/>
      <c r="E14410" s="47"/>
    </row>
    <row r="14411" spans="1:5" ht="22.5" x14ac:dyDescent="0.25">
      <c r="A14411" s="36">
        <v>34550</v>
      </c>
      <c r="B14411" s="34" t="s">
        <v>11362</v>
      </c>
      <c r="C14411" s="23" t="s">
        <v>25</v>
      </c>
      <c r="D14411" s="48"/>
      <c r="E14411" s="47"/>
    </row>
    <row r="14412" spans="1:5" ht="22.5" x14ac:dyDescent="0.25">
      <c r="A14412" s="36">
        <v>34557</v>
      </c>
      <c r="B14412" s="34" t="s">
        <v>11363</v>
      </c>
      <c r="C14412" s="23" t="s">
        <v>25</v>
      </c>
      <c r="D14412" s="48"/>
      <c r="E14412" s="47"/>
    </row>
    <row r="14413" spans="1:5" ht="22.5" x14ac:dyDescent="0.25">
      <c r="A14413" s="36">
        <v>37411</v>
      </c>
      <c r="B14413" s="34" t="s">
        <v>11364</v>
      </c>
      <c r="C14413" s="23" t="s">
        <v>19</v>
      </c>
      <c r="D14413" s="48"/>
      <c r="E14413" s="47"/>
    </row>
    <row r="14414" spans="1:5" ht="33.75" x14ac:dyDescent="0.25">
      <c r="A14414" s="36">
        <v>39508</v>
      </c>
      <c r="B14414" s="34" t="s">
        <v>11365</v>
      </c>
      <c r="C14414" s="23" t="s">
        <v>19</v>
      </c>
      <c r="D14414" s="48"/>
      <c r="E14414" s="47"/>
    </row>
    <row r="14415" spans="1:5" ht="33.75" x14ac:dyDescent="0.25">
      <c r="A14415" s="36">
        <v>39507</v>
      </c>
      <c r="B14415" s="34" t="s">
        <v>11366</v>
      </c>
      <c r="C14415" s="23" t="s">
        <v>19</v>
      </c>
      <c r="D14415" s="48"/>
      <c r="E14415" s="47"/>
    </row>
    <row r="14416" spans="1:5" ht="33.75" x14ac:dyDescent="0.25">
      <c r="A14416" s="36">
        <v>7155</v>
      </c>
      <c r="B14416" s="34" t="s">
        <v>11367</v>
      </c>
      <c r="C14416" s="23" t="s">
        <v>19</v>
      </c>
      <c r="D14416" s="48"/>
      <c r="E14416" s="47"/>
    </row>
    <row r="14417" spans="1:5" ht="33.75" x14ac:dyDescent="0.25">
      <c r="A14417" s="36">
        <v>42406</v>
      </c>
      <c r="B14417" s="34" t="s">
        <v>11368</v>
      </c>
      <c r="C14417" s="23" t="s">
        <v>19</v>
      </c>
      <c r="D14417" s="48"/>
      <c r="E14417" s="47"/>
    </row>
    <row r="14418" spans="1:5" ht="33.75" x14ac:dyDescent="0.25">
      <c r="A14418" s="36">
        <v>7156</v>
      </c>
      <c r="B14418" s="34" t="s">
        <v>11369</v>
      </c>
      <c r="C14418" s="23" t="s">
        <v>19</v>
      </c>
      <c r="D14418" s="48"/>
      <c r="E14418" s="47"/>
    </row>
    <row r="14419" spans="1:5" ht="33.75" x14ac:dyDescent="0.25">
      <c r="A14419" s="36">
        <v>43127</v>
      </c>
      <c r="B14419" s="34" t="s">
        <v>11370</v>
      </c>
      <c r="C14419" s="23" t="s">
        <v>19</v>
      </c>
      <c r="D14419" s="48"/>
      <c r="E14419" s="47"/>
    </row>
    <row r="14420" spans="1:5" ht="33.75" x14ac:dyDescent="0.25">
      <c r="A14420" s="36">
        <v>10917</v>
      </c>
      <c r="B14420" s="34" t="s">
        <v>11371</v>
      </c>
      <c r="C14420" s="23" t="s">
        <v>19</v>
      </c>
      <c r="D14420" s="48"/>
      <c r="E14420" s="47"/>
    </row>
    <row r="14421" spans="1:5" ht="33.75" x14ac:dyDescent="0.25">
      <c r="A14421" s="36">
        <v>21141</v>
      </c>
      <c r="B14421" s="34" t="s">
        <v>11372</v>
      </c>
      <c r="C14421" s="23" t="s">
        <v>19</v>
      </c>
      <c r="D14421" s="48"/>
      <c r="E14421" s="47"/>
    </row>
    <row r="14422" spans="1:5" ht="33.75" x14ac:dyDescent="0.25">
      <c r="A14422" s="36">
        <v>39509</v>
      </c>
      <c r="B14422" s="34" t="s">
        <v>11373</v>
      </c>
      <c r="C14422" s="23" t="s">
        <v>19</v>
      </c>
      <c r="D14422" s="48"/>
      <c r="E14422" s="47"/>
    </row>
    <row r="14423" spans="1:5" x14ac:dyDescent="0.25">
      <c r="A14423" s="36">
        <v>44529</v>
      </c>
      <c r="B14423" s="34" t="s">
        <v>13143</v>
      </c>
      <c r="C14423" s="23" t="s">
        <v>19</v>
      </c>
      <c r="D14423" s="48">
        <v>10.77</v>
      </c>
      <c r="E14423" s="47">
        <v>10.77</v>
      </c>
    </row>
    <row r="14424" spans="1:5" ht="22.5" x14ac:dyDescent="0.25">
      <c r="A14424" s="36">
        <v>7167</v>
      </c>
      <c r="B14424" s="34" t="s">
        <v>11374</v>
      </c>
      <c r="C14424" s="23" t="s">
        <v>19</v>
      </c>
      <c r="D14424" s="48">
        <v>34.85</v>
      </c>
      <c r="E14424" s="47">
        <v>34.85</v>
      </c>
    </row>
    <row r="14425" spans="1:5" ht="22.5" x14ac:dyDescent="0.25">
      <c r="A14425" s="36">
        <v>10928</v>
      </c>
      <c r="B14425" s="34" t="s">
        <v>11375</v>
      </c>
      <c r="C14425" s="23" t="s">
        <v>19</v>
      </c>
      <c r="D14425" s="48">
        <v>20.03</v>
      </c>
      <c r="E14425" s="47">
        <v>20.03</v>
      </c>
    </row>
    <row r="14426" spans="1:5" ht="22.5" x14ac:dyDescent="0.25">
      <c r="A14426" s="36">
        <v>10933</v>
      </c>
      <c r="B14426" s="34" t="s">
        <v>11376</v>
      </c>
      <c r="C14426" s="23" t="s">
        <v>19</v>
      </c>
      <c r="D14426" s="48">
        <v>30.21</v>
      </c>
      <c r="E14426" s="47">
        <v>30.21</v>
      </c>
    </row>
    <row r="14427" spans="1:5" ht="22.5" x14ac:dyDescent="0.25">
      <c r="A14427" s="36">
        <v>7158</v>
      </c>
      <c r="B14427" s="34" t="s">
        <v>11377</v>
      </c>
      <c r="C14427" s="23" t="s">
        <v>19</v>
      </c>
      <c r="D14427" s="48">
        <v>51.23</v>
      </c>
      <c r="E14427" s="47">
        <v>51.23</v>
      </c>
    </row>
    <row r="14428" spans="1:5" ht="22.5" x14ac:dyDescent="0.25">
      <c r="A14428" s="36">
        <v>10927</v>
      </c>
      <c r="B14428" s="34" t="s">
        <v>11378</v>
      </c>
      <c r="C14428" s="23" t="s">
        <v>19</v>
      </c>
      <c r="D14428" s="48">
        <v>32.76</v>
      </c>
      <c r="E14428" s="47">
        <v>32.76</v>
      </c>
    </row>
    <row r="14429" spans="1:5" ht="22.5" x14ac:dyDescent="0.25">
      <c r="A14429" s="36">
        <v>7162</v>
      </c>
      <c r="B14429" s="34" t="s">
        <v>11379</v>
      </c>
      <c r="C14429" s="23" t="s">
        <v>19</v>
      </c>
      <c r="D14429" s="48">
        <v>80.17</v>
      </c>
      <c r="E14429" s="47">
        <v>80.17</v>
      </c>
    </row>
    <row r="14430" spans="1:5" ht="22.5" x14ac:dyDescent="0.25">
      <c r="A14430" s="36">
        <v>10932</v>
      </c>
      <c r="B14430" s="34" t="s">
        <v>11380</v>
      </c>
      <c r="C14430" s="23" t="s">
        <v>19</v>
      </c>
      <c r="D14430" s="48">
        <v>139.44</v>
      </c>
      <c r="E14430" s="47">
        <v>139.44</v>
      </c>
    </row>
    <row r="14431" spans="1:5" ht="33.75" x14ac:dyDescent="0.25">
      <c r="A14431" s="36">
        <v>10937</v>
      </c>
      <c r="B14431" s="34" t="s">
        <v>11381</v>
      </c>
      <c r="C14431" s="23" t="s">
        <v>19</v>
      </c>
      <c r="D14431" s="48">
        <v>35.840000000000003</v>
      </c>
      <c r="E14431" s="47">
        <v>35.840000000000003</v>
      </c>
    </row>
    <row r="14432" spans="1:5" ht="33.75" x14ac:dyDescent="0.25">
      <c r="A14432" s="36">
        <v>10935</v>
      </c>
      <c r="B14432" s="34" t="s">
        <v>11382</v>
      </c>
      <c r="C14432" s="23" t="s">
        <v>19</v>
      </c>
      <c r="D14432" s="48">
        <v>62.16</v>
      </c>
      <c r="E14432" s="47">
        <v>62.16</v>
      </c>
    </row>
    <row r="14433" spans="1:5" ht="22.5" x14ac:dyDescent="0.25">
      <c r="A14433" s="36">
        <v>10931</v>
      </c>
      <c r="B14433" s="34" t="s">
        <v>11383</v>
      </c>
      <c r="C14433" s="23" t="s">
        <v>19</v>
      </c>
      <c r="D14433" s="48">
        <v>17.48</v>
      </c>
      <c r="E14433" s="47">
        <v>17.48</v>
      </c>
    </row>
    <row r="14434" spans="1:5" ht="22.5" x14ac:dyDescent="0.25">
      <c r="A14434" s="36">
        <v>7164</v>
      </c>
      <c r="B14434" s="34" t="s">
        <v>11384</v>
      </c>
      <c r="C14434" s="23" t="s">
        <v>19</v>
      </c>
      <c r="D14434" s="48">
        <v>57.86</v>
      </c>
      <c r="E14434" s="47">
        <v>57.86</v>
      </c>
    </row>
    <row r="14435" spans="1:5" ht="22.5" x14ac:dyDescent="0.25">
      <c r="A14435" s="36">
        <v>36887</v>
      </c>
      <c r="B14435" s="34" t="s">
        <v>11385</v>
      </c>
      <c r="C14435" s="23" t="s">
        <v>19</v>
      </c>
      <c r="D14435" s="48">
        <v>11.77</v>
      </c>
      <c r="E14435" s="47">
        <v>11.77</v>
      </c>
    </row>
    <row r="14436" spans="1:5" ht="45" x14ac:dyDescent="0.25">
      <c r="A14436" s="36">
        <v>34630</v>
      </c>
      <c r="B14436" s="34" t="s">
        <v>11386</v>
      </c>
      <c r="C14436" s="23" t="s">
        <v>28</v>
      </c>
      <c r="D14436" s="48">
        <v>825.15</v>
      </c>
      <c r="E14436" s="47">
        <v>825.15</v>
      </c>
    </row>
    <row r="14437" spans="1:5" x14ac:dyDescent="0.25">
      <c r="A14437" s="36">
        <v>7161</v>
      </c>
      <c r="B14437" s="34" t="s">
        <v>11387</v>
      </c>
      <c r="C14437" s="23" t="s">
        <v>19</v>
      </c>
      <c r="D14437" s="48">
        <v>7.2</v>
      </c>
      <c r="E14437" s="47">
        <v>7.2</v>
      </c>
    </row>
    <row r="14438" spans="1:5" ht="22.5" x14ac:dyDescent="0.25">
      <c r="A14438" s="36">
        <v>7170</v>
      </c>
      <c r="B14438" s="34" t="s">
        <v>11388</v>
      </c>
      <c r="C14438" s="23" t="s">
        <v>19</v>
      </c>
      <c r="D14438" s="48">
        <v>2.84</v>
      </c>
      <c r="E14438" s="47">
        <v>2.84</v>
      </c>
    </row>
    <row r="14439" spans="1:5" ht="22.5" x14ac:dyDescent="0.25">
      <c r="A14439" s="36">
        <v>37524</v>
      </c>
      <c r="B14439" s="34" t="s">
        <v>11389</v>
      </c>
      <c r="C14439" s="23" t="s">
        <v>25</v>
      </c>
      <c r="D14439" s="48">
        <v>2.6</v>
      </c>
      <c r="E14439" s="47">
        <v>2.6</v>
      </c>
    </row>
    <row r="14440" spans="1:5" ht="22.5" x14ac:dyDescent="0.25">
      <c r="A14440" s="36">
        <v>37525</v>
      </c>
      <c r="B14440" s="34" t="s">
        <v>11390</v>
      </c>
      <c r="C14440" s="23" t="s">
        <v>25</v>
      </c>
      <c r="D14440" s="48">
        <v>3.55</v>
      </c>
      <c r="E14440" s="47">
        <v>3.55</v>
      </c>
    </row>
    <row r="14441" spans="1:5" ht="22.5" x14ac:dyDescent="0.25">
      <c r="A14441" s="36">
        <v>36789</v>
      </c>
      <c r="B14441" s="34" t="s">
        <v>11391</v>
      </c>
      <c r="C14441" s="23" t="s">
        <v>28</v>
      </c>
      <c r="D14441" s="48">
        <v>2.4700000000000002</v>
      </c>
      <c r="E14441" s="47">
        <v>2.4700000000000002</v>
      </c>
    </row>
    <row r="14442" spans="1:5" ht="33.75" x14ac:dyDescent="0.25">
      <c r="A14442" s="36">
        <v>7173</v>
      </c>
      <c r="B14442" s="34" t="s">
        <v>11392</v>
      </c>
      <c r="C14442" s="23" t="s">
        <v>10478</v>
      </c>
      <c r="D14442" s="48">
        <v>1600</v>
      </c>
      <c r="E14442" s="47">
        <v>1600</v>
      </c>
    </row>
    <row r="14443" spans="1:5" ht="33.75" x14ac:dyDescent="0.25">
      <c r="A14443" s="36">
        <v>7175</v>
      </c>
      <c r="B14443" s="34" t="s">
        <v>11393</v>
      </c>
      <c r="C14443" s="23" t="s">
        <v>28</v>
      </c>
      <c r="D14443" s="48">
        <v>1.81</v>
      </c>
      <c r="E14443" s="47">
        <v>1.81</v>
      </c>
    </row>
    <row r="14444" spans="1:5" ht="22.5" x14ac:dyDescent="0.25">
      <c r="A14444" s="36">
        <v>40741</v>
      </c>
      <c r="B14444" s="34" t="s">
        <v>11394</v>
      </c>
      <c r="C14444" s="23" t="s">
        <v>28</v>
      </c>
      <c r="D14444" s="48">
        <v>3.23</v>
      </c>
      <c r="E14444" s="47">
        <v>3.23</v>
      </c>
    </row>
    <row r="14445" spans="1:5" ht="22.5" x14ac:dyDescent="0.25">
      <c r="A14445" s="36">
        <v>7184</v>
      </c>
      <c r="B14445" s="34" t="s">
        <v>11395</v>
      </c>
      <c r="C14445" s="23" t="s">
        <v>19</v>
      </c>
      <c r="D14445" s="48"/>
      <c r="E14445" s="47"/>
    </row>
    <row r="14446" spans="1:5" x14ac:dyDescent="0.25">
      <c r="A14446" s="36">
        <v>34458</v>
      </c>
      <c r="B14446" s="34" t="s">
        <v>11396</v>
      </c>
      <c r="C14446" s="23" t="s">
        <v>28</v>
      </c>
      <c r="D14446" s="48">
        <v>190.29</v>
      </c>
      <c r="E14446" s="47">
        <v>190.29</v>
      </c>
    </row>
    <row r="14447" spans="1:5" x14ac:dyDescent="0.25">
      <c r="A14447" s="36">
        <v>34464</v>
      </c>
      <c r="B14447" s="34" t="s">
        <v>11397</v>
      </c>
      <c r="C14447" s="23" t="s">
        <v>28</v>
      </c>
      <c r="D14447" s="48">
        <v>283.26</v>
      </c>
      <c r="E14447" s="47">
        <v>283.26</v>
      </c>
    </row>
    <row r="14448" spans="1:5" x14ac:dyDescent="0.25">
      <c r="A14448" s="36">
        <v>34468</v>
      </c>
      <c r="B14448" s="34" t="s">
        <v>11398</v>
      </c>
      <c r="C14448" s="23" t="s">
        <v>28</v>
      </c>
      <c r="D14448" s="48">
        <v>357.11</v>
      </c>
      <c r="E14448" s="47">
        <v>357.11</v>
      </c>
    </row>
    <row r="14449" spans="1:5" x14ac:dyDescent="0.25">
      <c r="A14449" s="36">
        <v>34473</v>
      </c>
      <c r="B14449" s="34" t="s">
        <v>11399</v>
      </c>
      <c r="C14449" s="23" t="s">
        <v>28</v>
      </c>
      <c r="D14449" s="48">
        <v>216.63</v>
      </c>
      <c r="E14449" s="47">
        <v>216.63</v>
      </c>
    </row>
    <row r="14450" spans="1:5" x14ac:dyDescent="0.25">
      <c r="A14450" s="36">
        <v>34480</v>
      </c>
      <c r="B14450" s="34" t="s">
        <v>11400</v>
      </c>
      <c r="C14450" s="23" t="s">
        <v>28</v>
      </c>
      <c r="D14450" s="48">
        <v>400.34</v>
      </c>
      <c r="E14450" s="47">
        <v>400.34</v>
      </c>
    </row>
    <row r="14451" spans="1:5" x14ac:dyDescent="0.25">
      <c r="A14451" s="36">
        <v>34486</v>
      </c>
      <c r="B14451" s="34" t="s">
        <v>11401</v>
      </c>
      <c r="C14451" s="23" t="s">
        <v>28</v>
      </c>
      <c r="D14451" s="48">
        <v>473.99</v>
      </c>
      <c r="E14451" s="47">
        <v>473.99</v>
      </c>
    </row>
    <row r="14452" spans="1:5" ht="22.5" x14ac:dyDescent="0.25">
      <c r="A14452" s="36">
        <v>7190</v>
      </c>
      <c r="B14452" s="34" t="s">
        <v>11402</v>
      </c>
      <c r="C14452" s="23" t="s">
        <v>28</v>
      </c>
      <c r="D14452" s="48">
        <v>15.82</v>
      </c>
      <c r="E14452" s="47">
        <v>15.82</v>
      </c>
    </row>
    <row r="14453" spans="1:5" ht="22.5" x14ac:dyDescent="0.25">
      <c r="A14453" s="36">
        <v>34417</v>
      </c>
      <c r="B14453" s="34" t="s">
        <v>11403</v>
      </c>
      <c r="C14453" s="23" t="s">
        <v>28</v>
      </c>
      <c r="D14453" s="48">
        <v>25.32</v>
      </c>
      <c r="E14453" s="47">
        <v>25.32</v>
      </c>
    </row>
    <row r="14454" spans="1:5" ht="22.5" x14ac:dyDescent="0.25">
      <c r="A14454" s="36">
        <v>7213</v>
      </c>
      <c r="B14454" s="34" t="s">
        <v>11404</v>
      </c>
      <c r="C14454" s="23" t="s">
        <v>19</v>
      </c>
      <c r="D14454" s="48">
        <v>23.22</v>
      </c>
      <c r="E14454" s="47">
        <v>23.22</v>
      </c>
    </row>
    <row r="14455" spans="1:5" ht="22.5" x14ac:dyDescent="0.25">
      <c r="A14455" s="36">
        <v>7195</v>
      </c>
      <c r="B14455" s="34" t="s">
        <v>11405</v>
      </c>
      <c r="C14455" s="23" t="s">
        <v>28</v>
      </c>
      <c r="D14455" s="48">
        <v>68.19</v>
      </c>
      <c r="E14455" s="47">
        <v>68.19</v>
      </c>
    </row>
    <row r="14456" spans="1:5" ht="22.5" x14ac:dyDescent="0.25">
      <c r="A14456" s="36">
        <v>7186</v>
      </c>
      <c r="B14456" s="34" t="s">
        <v>11406</v>
      </c>
      <c r="C14456" s="23" t="s">
        <v>28</v>
      </c>
      <c r="D14456" s="48">
        <v>74.28</v>
      </c>
      <c r="E14456" s="47">
        <v>74.28</v>
      </c>
    </row>
    <row r="14457" spans="1:5" ht="22.5" x14ac:dyDescent="0.25">
      <c r="A14457" s="36">
        <v>7194</v>
      </c>
      <c r="B14457" s="34" t="s">
        <v>11407</v>
      </c>
      <c r="C14457" s="23" t="s">
        <v>19</v>
      </c>
      <c r="D14457" s="48">
        <v>34.25</v>
      </c>
      <c r="E14457" s="47">
        <v>34.25</v>
      </c>
    </row>
    <row r="14458" spans="1:5" ht="22.5" x14ac:dyDescent="0.25">
      <c r="A14458" s="36">
        <v>7197</v>
      </c>
      <c r="B14458" s="34" t="s">
        <v>11408</v>
      </c>
      <c r="C14458" s="23" t="s">
        <v>28</v>
      </c>
      <c r="D14458" s="48">
        <v>144.55000000000001</v>
      </c>
      <c r="E14458" s="47">
        <v>144.55000000000001</v>
      </c>
    </row>
    <row r="14459" spans="1:5" ht="22.5" x14ac:dyDescent="0.25">
      <c r="A14459" s="36">
        <v>7192</v>
      </c>
      <c r="B14459" s="34" t="s">
        <v>11409</v>
      </c>
      <c r="C14459" s="23" t="s">
        <v>28</v>
      </c>
      <c r="D14459" s="48">
        <v>129.5</v>
      </c>
      <c r="E14459" s="47">
        <v>129.5</v>
      </c>
    </row>
    <row r="14460" spans="1:5" ht="22.5" x14ac:dyDescent="0.25">
      <c r="A14460" s="36">
        <v>7193</v>
      </c>
      <c r="B14460" s="34" t="s">
        <v>11410</v>
      </c>
      <c r="C14460" s="23" t="s">
        <v>28</v>
      </c>
      <c r="D14460" s="48">
        <v>145.80000000000001</v>
      </c>
      <c r="E14460" s="47">
        <v>145.80000000000001</v>
      </c>
    </row>
    <row r="14461" spans="1:5" ht="22.5" x14ac:dyDescent="0.25">
      <c r="A14461" s="36">
        <v>7189</v>
      </c>
      <c r="B14461" s="34" t="s">
        <v>11411</v>
      </c>
      <c r="C14461" s="23" t="s">
        <v>28</v>
      </c>
      <c r="D14461" s="48">
        <v>169.44</v>
      </c>
      <c r="E14461" s="47">
        <v>169.44</v>
      </c>
    </row>
    <row r="14462" spans="1:5" ht="22.5" x14ac:dyDescent="0.25">
      <c r="A14462" s="36">
        <v>34402</v>
      </c>
      <c r="B14462" s="34" t="s">
        <v>11412</v>
      </c>
      <c r="C14462" s="23" t="s">
        <v>28</v>
      </c>
      <c r="D14462" s="48">
        <v>239.21</v>
      </c>
      <c r="E14462" s="47">
        <v>239.21</v>
      </c>
    </row>
    <row r="14463" spans="1:5" x14ac:dyDescent="0.25">
      <c r="A14463" s="36">
        <v>7245</v>
      </c>
      <c r="B14463" s="34" t="s">
        <v>11413</v>
      </c>
      <c r="C14463" s="23" t="s">
        <v>28</v>
      </c>
      <c r="D14463" s="48"/>
      <c r="E14463" s="47"/>
    </row>
    <row r="14464" spans="1:5" ht="22.5" x14ac:dyDescent="0.25">
      <c r="A14464" s="36">
        <v>34425</v>
      </c>
      <c r="B14464" s="34" t="s">
        <v>11414</v>
      </c>
      <c r="C14464" s="23" t="s">
        <v>28</v>
      </c>
      <c r="D14464" s="48">
        <v>153.66999999999999</v>
      </c>
      <c r="E14464" s="47">
        <v>153.66999999999999</v>
      </c>
    </row>
    <row r="14465" spans="1:5" ht="22.5" x14ac:dyDescent="0.25">
      <c r="A14465" s="36">
        <v>7223</v>
      </c>
      <c r="B14465" s="34" t="s">
        <v>11415</v>
      </c>
      <c r="C14465" s="23" t="s">
        <v>28</v>
      </c>
      <c r="D14465" s="48">
        <v>171.25</v>
      </c>
      <c r="E14465" s="47">
        <v>171.25</v>
      </c>
    </row>
    <row r="14466" spans="1:5" ht="22.5" x14ac:dyDescent="0.25">
      <c r="A14466" s="36">
        <v>7234</v>
      </c>
      <c r="B14466" s="34" t="s">
        <v>11416</v>
      </c>
      <c r="C14466" s="23" t="s">
        <v>28</v>
      </c>
      <c r="D14466" s="48">
        <v>258.41000000000003</v>
      </c>
      <c r="E14466" s="47">
        <v>258.41000000000003</v>
      </c>
    </row>
    <row r="14467" spans="1:5" ht="22.5" x14ac:dyDescent="0.25">
      <c r="A14467" s="36">
        <v>7224</v>
      </c>
      <c r="B14467" s="34" t="s">
        <v>11417</v>
      </c>
      <c r="C14467" s="23" t="s">
        <v>28</v>
      </c>
      <c r="D14467" s="48">
        <v>314.81</v>
      </c>
      <c r="E14467" s="47">
        <v>314.81</v>
      </c>
    </row>
    <row r="14468" spans="1:5" ht="22.5" x14ac:dyDescent="0.25">
      <c r="A14468" s="36">
        <v>7225</v>
      </c>
      <c r="B14468" s="34" t="s">
        <v>11418</v>
      </c>
      <c r="C14468" s="23" t="s">
        <v>28</v>
      </c>
      <c r="D14468" s="48">
        <v>337.56</v>
      </c>
      <c r="E14468" s="47">
        <v>337.56</v>
      </c>
    </row>
    <row r="14469" spans="1:5" ht="22.5" x14ac:dyDescent="0.25">
      <c r="A14469" s="36">
        <v>7226</v>
      </c>
      <c r="B14469" s="34" t="s">
        <v>11419</v>
      </c>
      <c r="C14469" s="23" t="s">
        <v>28</v>
      </c>
      <c r="D14469" s="48">
        <v>360.22</v>
      </c>
      <c r="E14469" s="47">
        <v>360.22</v>
      </c>
    </row>
    <row r="14470" spans="1:5" ht="22.5" x14ac:dyDescent="0.25">
      <c r="A14470" s="36">
        <v>7227</v>
      </c>
      <c r="B14470" s="34" t="s">
        <v>11420</v>
      </c>
      <c r="C14470" s="23" t="s">
        <v>28</v>
      </c>
      <c r="D14470" s="48">
        <v>410.03</v>
      </c>
      <c r="E14470" s="47">
        <v>410.03</v>
      </c>
    </row>
    <row r="14471" spans="1:5" ht="22.5" x14ac:dyDescent="0.25">
      <c r="A14471" s="36">
        <v>7212</v>
      </c>
      <c r="B14471" s="34" t="s">
        <v>11421</v>
      </c>
      <c r="C14471" s="23" t="s">
        <v>28</v>
      </c>
      <c r="D14471" s="48">
        <v>450.52</v>
      </c>
      <c r="E14471" s="47">
        <v>450.52</v>
      </c>
    </row>
    <row r="14472" spans="1:5" ht="22.5" x14ac:dyDescent="0.25">
      <c r="A14472" s="36">
        <v>7229</v>
      </c>
      <c r="B14472" s="34" t="s">
        <v>11422</v>
      </c>
      <c r="C14472" s="23" t="s">
        <v>28</v>
      </c>
      <c r="D14472" s="48">
        <v>285.57</v>
      </c>
      <c r="E14472" s="47">
        <v>285.57</v>
      </c>
    </row>
    <row r="14473" spans="1:5" ht="22.5" x14ac:dyDescent="0.25">
      <c r="A14473" s="36">
        <v>7230</v>
      </c>
      <c r="B14473" s="34" t="s">
        <v>11423</v>
      </c>
      <c r="C14473" s="23" t="s">
        <v>28</v>
      </c>
      <c r="D14473" s="48">
        <v>475.42</v>
      </c>
      <c r="E14473" s="47">
        <v>475.42</v>
      </c>
    </row>
    <row r="14474" spans="1:5" ht="22.5" x14ac:dyDescent="0.25">
      <c r="A14474" s="36">
        <v>7231</v>
      </c>
      <c r="B14474" s="34" t="s">
        <v>11424</v>
      </c>
      <c r="C14474" s="23" t="s">
        <v>28</v>
      </c>
      <c r="D14474" s="48">
        <v>674.43</v>
      </c>
      <c r="E14474" s="47">
        <v>674.43</v>
      </c>
    </row>
    <row r="14475" spans="1:5" ht="22.5" x14ac:dyDescent="0.25">
      <c r="A14475" s="36">
        <v>7220</v>
      </c>
      <c r="B14475" s="34" t="s">
        <v>11425</v>
      </c>
      <c r="C14475" s="23" t="s">
        <v>28</v>
      </c>
      <c r="D14475" s="48">
        <v>832.51</v>
      </c>
      <c r="E14475" s="47">
        <v>832.51</v>
      </c>
    </row>
    <row r="14476" spans="1:5" ht="22.5" x14ac:dyDescent="0.25">
      <c r="A14476" s="36">
        <v>34447</v>
      </c>
      <c r="B14476" s="34" t="s">
        <v>11426</v>
      </c>
      <c r="C14476" s="23" t="s">
        <v>28</v>
      </c>
      <c r="D14476" s="48">
        <v>930.86</v>
      </c>
      <c r="E14476" s="47">
        <v>930.86</v>
      </c>
    </row>
    <row r="14477" spans="1:5" ht="22.5" x14ac:dyDescent="0.25">
      <c r="A14477" s="36">
        <v>7233</v>
      </c>
      <c r="B14477" s="34" t="s">
        <v>11427</v>
      </c>
      <c r="C14477" s="23" t="s">
        <v>28</v>
      </c>
      <c r="D14477" s="48">
        <v>1067.8499999999999</v>
      </c>
      <c r="E14477" s="47">
        <v>1067.8499999999999</v>
      </c>
    </row>
    <row r="14478" spans="1:5" ht="56.25" x14ac:dyDescent="0.25">
      <c r="A14478" s="36">
        <v>40740</v>
      </c>
      <c r="B14478" s="34" t="s">
        <v>11428</v>
      </c>
      <c r="C14478" s="23" t="s">
        <v>19</v>
      </c>
      <c r="D14478" s="48"/>
      <c r="E14478" s="47"/>
    </row>
    <row r="14479" spans="1:5" ht="33.75" x14ac:dyDescent="0.25">
      <c r="A14479" s="36">
        <v>25007</v>
      </c>
      <c r="B14479" s="34" t="s">
        <v>11429</v>
      </c>
      <c r="C14479" s="23" t="s">
        <v>19</v>
      </c>
      <c r="D14479" s="48"/>
      <c r="E14479" s="47"/>
    </row>
    <row r="14480" spans="1:5" ht="56.25" x14ac:dyDescent="0.25">
      <c r="A14480" s="36">
        <v>43071</v>
      </c>
      <c r="B14480" s="34" t="s">
        <v>11430</v>
      </c>
      <c r="C14480" s="23" t="s">
        <v>19</v>
      </c>
      <c r="D14480" s="48"/>
      <c r="E14480" s="47"/>
    </row>
    <row r="14481" spans="1:5" ht="56.25" x14ac:dyDescent="0.25">
      <c r="A14481" s="36">
        <v>39520</v>
      </c>
      <c r="B14481" s="34" t="s">
        <v>11431</v>
      </c>
      <c r="C14481" s="23" t="s">
        <v>19</v>
      </c>
      <c r="D14481" s="48"/>
      <c r="E14481" s="47"/>
    </row>
    <row r="14482" spans="1:5" ht="56.25" x14ac:dyDescent="0.25">
      <c r="A14482" s="36">
        <v>39521</v>
      </c>
      <c r="B14482" s="34" t="s">
        <v>11432</v>
      </c>
      <c r="C14482" s="23" t="s">
        <v>19</v>
      </c>
      <c r="D14482" s="48"/>
      <c r="E14482" s="47"/>
    </row>
    <row r="14483" spans="1:5" ht="56.25" x14ac:dyDescent="0.25">
      <c r="A14483" s="36">
        <v>39522</v>
      </c>
      <c r="B14483" s="34" t="s">
        <v>11433</v>
      </c>
      <c r="C14483" s="23" t="s">
        <v>19</v>
      </c>
      <c r="D14483" s="48"/>
      <c r="E14483" s="47"/>
    </row>
    <row r="14484" spans="1:5" ht="33.75" x14ac:dyDescent="0.25">
      <c r="A14484" s="36">
        <v>7243</v>
      </c>
      <c r="B14484" s="34" t="s">
        <v>11434</v>
      </c>
      <c r="C14484" s="23" t="s">
        <v>19</v>
      </c>
      <c r="D14484" s="48"/>
      <c r="E14484" s="47"/>
    </row>
    <row r="14485" spans="1:5" x14ac:dyDescent="0.25">
      <c r="A14485" s="36">
        <v>7246</v>
      </c>
      <c r="B14485" s="34" t="s">
        <v>11435</v>
      </c>
      <c r="C14485" s="23" t="s">
        <v>28</v>
      </c>
      <c r="D14485" s="48"/>
      <c r="E14485" s="47"/>
    </row>
    <row r="14486" spans="1:5" x14ac:dyDescent="0.25">
      <c r="A14486" s="36">
        <v>12869</v>
      </c>
      <c r="B14486" s="34" t="s">
        <v>11436</v>
      </c>
      <c r="C14486" s="23" t="s">
        <v>13</v>
      </c>
      <c r="D14486" s="48">
        <v>20.61</v>
      </c>
      <c r="E14486" s="47">
        <v>22.25</v>
      </c>
    </row>
    <row r="14487" spans="1:5" x14ac:dyDescent="0.25">
      <c r="A14487" s="36">
        <v>41097</v>
      </c>
      <c r="B14487" s="34" t="s">
        <v>11437</v>
      </c>
      <c r="C14487" s="23" t="s">
        <v>12</v>
      </c>
      <c r="D14487" s="48">
        <v>3608.69</v>
      </c>
      <c r="E14487" s="47">
        <v>3895.61</v>
      </c>
    </row>
    <row r="14488" spans="1:5" ht="22.5" x14ac:dyDescent="0.25">
      <c r="A14488" s="36">
        <v>1574</v>
      </c>
      <c r="B14488" s="34" t="s">
        <v>11438</v>
      </c>
      <c r="C14488" s="23" t="s">
        <v>28</v>
      </c>
      <c r="D14488" s="48">
        <v>1.91</v>
      </c>
      <c r="E14488" s="47">
        <v>1.91</v>
      </c>
    </row>
    <row r="14489" spans="1:5" ht="22.5" x14ac:dyDescent="0.25">
      <c r="A14489" s="36">
        <v>1581</v>
      </c>
      <c r="B14489" s="34" t="s">
        <v>11439</v>
      </c>
      <c r="C14489" s="23" t="s">
        <v>28</v>
      </c>
      <c r="D14489" s="48">
        <v>13.28</v>
      </c>
      <c r="E14489" s="47">
        <v>13.28</v>
      </c>
    </row>
    <row r="14490" spans="1:5" ht="22.5" x14ac:dyDescent="0.25">
      <c r="A14490" s="36">
        <v>1575</v>
      </c>
      <c r="B14490" s="34" t="s">
        <v>11440</v>
      </c>
      <c r="C14490" s="23" t="s">
        <v>28</v>
      </c>
      <c r="D14490" s="48">
        <v>2.27</v>
      </c>
      <c r="E14490" s="47">
        <v>2.27</v>
      </c>
    </row>
    <row r="14491" spans="1:5" ht="22.5" x14ac:dyDescent="0.25">
      <c r="A14491" s="36">
        <v>1570</v>
      </c>
      <c r="B14491" s="34" t="s">
        <v>11441</v>
      </c>
      <c r="C14491" s="23" t="s">
        <v>28</v>
      </c>
      <c r="D14491" s="48">
        <v>1.1399999999999999</v>
      </c>
      <c r="E14491" s="47">
        <v>1.1399999999999999</v>
      </c>
    </row>
    <row r="14492" spans="1:5" ht="22.5" x14ac:dyDescent="0.25">
      <c r="A14492" s="36">
        <v>1576</v>
      </c>
      <c r="B14492" s="34" t="s">
        <v>11442</v>
      </c>
      <c r="C14492" s="23" t="s">
        <v>28</v>
      </c>
      <c r="D14492" s="48">
        <v>3.14</v>
      </c>
      <c r="E14492" s="47">
        <v>3.14</v>
      </c>
    </row>
    <row r="14493" spans="1:5" ht="22.5" x14ac:dyDescent="0.25">
      <c r="A14493" s="36">
        <v>1577</v>
      </c>
      <c r="B14493" s="34" t="s">
        <v>11443</v>
      </c>
      <c r="C14493" s="23" t="s">
        <v>28</v>
      </c>
      <c r="D14493" s="48">
        <v>3.54</v>
      </c>
      <c r="E14493" s="47">
        <v>3.54</v>
      </c>
    </row>
    <row r="14494" spans="1:5" ht="22.5" x14ac:dyDescent="0.25">
      <c r="A14494" s="36">
        <v>1571</v>
      </c>
      <c r="B14494" s="34" t="s">
        <v>11444</v>
      </c>
      <c r="C14494" s="23" t="s">
        <v>28</v>
      </c>
      <c r="D14494" s="48">
        <v>1.48</v>
      </c>
      <c r="E14494" s="47">
        <v>1.48</v>
      </c>
    </row>
    <row r="14495" spans="1:5" ht="22.5" x14ac:dyDescent="0.25">
      <c r="A14495" s="36">
        <v>1578</v>
      </c>
      <c r="B14495" s="34" t="s">
        <v>11445</v>
      </c>
      <c r="C14495" s="23" t="s">
        <v>28</v>
      </c>
      <c r="D14495" s="48">
        <v>6.15</v>
      </c>
      <c r="E14495" s="47">
        <v>6.15</v>
      </c>
    </row>
    <row r="14496" spans="1:5" ht="22.5" x14ac:dyDescent="0.25">
      <c r="A14496" s="36">
        <v>1573</v>
      </c>
      <c r="B14496" s="34" t="s">
        <v>11446</v>
      </c>
      <c r="C14496" s="23" t="s">
        <v>28</v>
      </c>
      <c r="D14496" s="48">
        <v>1.77</v>
      </c>
      <c r="E14496" s="47">
        <v>1.77</v>
      </c>
    </row>
    <row r="14497" spans="1:5" ht="22.5" x14ac:dyDescent="0.25">
      <c r="A14497" s="36">
        <v>1579</v>
      </c>
      <c r="B14497" s="34" t="s">
        <v>11447</v>
      </c>
      <c r="C14497" s="23" t="s">
        <v>28</v>
      </c>
      <c r="D14497" s="48">
        <v>7.67</v>
      </c>
      <c r="E14497" s="47">
        <v>7.67</v>
      </c>
    </row>
    <row r="14498" spans="1:5" ht="22.5" x14ac:dyDescent="0.25">
      <c r="A14498" s="36">
        <v>1580</v>
      </c>
      <c r="B14498" s="34" t="s">
        <v>11448</v>
      </c>
      <c r="C14498" s="23" t="s">
        <v>28</v>
      </c>
      <c r="D14498" s="48">
        <v>9.44</v>
      </c>
      <c r="E14498" s="47">
        <v>9.44</v>
      </c>
    </row>
    <row r="14499" spans="1:5" ht="22.5" x14ac:dyDescent="0.25">
      <c r="A14499" s="36">
        <v>39321</v>
      </c>
      <c r="B14499" s="34" t="s">
        <v>11449</v>
      </c>
      <c r="C14499" s="23" t="s">
        <v>28</v>
      </c>
      <c r="D14499" s="48">
        <v>18.27</v>
      </c>
      <c r="E14499" s="47">
        <v>18.27</v>
      </c>
    </row>
    <row r="14500" spans="1:5" x14ac:dyDescent="0.25">
      <c r="A14500" s="36">
        <v>39319</v>
      </c>
      <c r="B14500" s="34" t="s">
        <v>11450</v>
      </c>
      <c r="C14500" s="23" t="s">
        <v>28</v>
      </c>
      <c r="D14500" s="48">
        <v>7.6</v>
      </c>
      <c r="E14500" s="47">
        <v>7.6</v>
      </c>
    </row>
    <row r="14501" spans="1:5" x14ac:dyDescent="0.25">
      <c r="A14501" s="36">
        <v>39320</v>
      </c>
      <c r="B14501" s="34" t="s">
        <v>11451</v>
      </c>
      <c r="C14501" s="23" t="s">
        <v>28</v>
      </c>
      <c r="D14501" s="48">
        <v>14.62</v>
      </c>
      <c r="E14501" s="47">
        <v>14.62</v>
      </c>
    </row>
    <row r="14502" spans="1:5" ht="22.5" x14ac:dyDescent="0.25">
      <c r="A14502" s="36">
        <v>1542</v>
      </c>
      <c r="B14502" s="34" t="s">
        <v>11452</v>
      </c>
      <c r="C14502" s="23" t="s">
        <v>28</v>
      </c>
      <c r="D14502" s="48">
        <v>26.16</v>
      </c>
      <c r="E14502" s="47">
        <v>26.16</v>
      </c>
    </row>
    <row r="14503" spans="1:5" ht="22.5" x14ac:dyDescent="0.25">
      <c r="A14503" s="36">
        <v>1591</v>
      </c>
      <c r="B14503" s="34" t="s">
        <v>11453</v>
      </c>
      <c r="C14503" s="23" t="s">
        <v>28</v>
      </c>
      <c r="D14503" s="48">
        <v>29.28</v>
      </c>
      <c r="E14503" s="47">
        <v>29.28</v>
      </c>
    </row>
    <row r="14504" spans="1:5" ht="22.5" x14ac:dyDescent="0.25">
      <c r="A14504" s="36">
        <v>1547</v>
      </c>
      <c r="B14504" s="34" t="s">
        <v>11454</v>
      </c>
      <c r="C14504" s="23" t="s">
        <v>28</v>
      </c>
      <c r="D14504" s="48">
        <v>153.43</v>
      </c>
      <c r="E14504" s="47">
        <v>153.43</v>
      </c>
    </row>
    <row r="14505" spans="1:5" ht="22.5" x14ac:dyDescent="0.25">
      <c r="A14505" s="36">
        <v>38196</v>
      </c>
      <c r="B14505" s="34" t="s">
        <v>11455</v>
      </c>
      <c r="C14505" s="23" t="s">
        <v>28</v>
      </c>
      <c r="D14505" s="48">
        <v>29.88</v>
      </c>
      <c r="E14505" s="47">
        <v>29.88</v>
      </c>
    </row>
    <row r="14506" spans="1:5" ht="22.5" x14ac:dyDescent="0.25">
      <c r="A14506" s="36">
        <v>1543</v>
      </c>
      <c r="B14506" s="34" t="s">
        <v>11456</v>
      </c>
      <c r="C14506" s="23" t="s">
        <v>28</v>
      </c>
      <c r="D14506" s="48">
        <v>31.76</v>
      </c>
      <c r="E14506" s="47">
        <v>31.76</v>
      </c>
    </row>
    <row r="14507" spans="1:5" ht="22.5" x14ac:dyDescent="0.25">
      <c r="A14507" s="36">
        <v>1585</v>
      </c>
      <c r="B14507" s="34" t="s">
        <v>11457</v>
      </c>
      <c r="C14507" s="23" t="s">
        <v>28</v>
      </c>
      <c r="D14507" s="48">
        <v>6.15</v>
      </c>
      <c r="E14507" s="47">
        <v>6.15</v>
      </c>
    </row>
    <row r="14508" spans="1:5" ht="22.5" x14ac:dyDescent="0.25">
      <c r="A14508" s="36">
        <v>1593</v>
      </c>
      <c r="B14508" s="34" t="s">
        <v>11458</v>
      </c>
      <c r="C14508" s="23" t="s">
        <v>28</v>
      </c>
      <c r="D14508" s="48">
        <v>32.659999999999997</v>
      </c>
      <c r="E14508" s="47">
        <v>32.659999999999997</v>
      </c>
    </row>
    <row r="14509" spans="1:5" ht="22.5" x14ac:dyDescent="0.25">
      <c r="A14509" s="36">
        <v>11838</v>
      </c>
      <c r="B14509" s="34" t="s">
        <v>11459</v>
      </c>
      <c r="C14509" s="23" t="s">
        <v>28</v>
      </c>
      <c r="D14509" s="48">
        <v>43.09</v>
      </c>
      <c r="E14509" s="47">
        <v>43.09</v>
      </c>
    </row>
    <row r="14510" spans="1:5" ht="22.5" x14ac:dyDescent="0.25">
      <c r="A14510" s="36">
        <v>1594</v>
      </c>
      <c r="B14510" s="34" t="s">
        <v>11460</v>
      </c>
      <c r="C14510" s="23" t="s">
        <v>28</v>
      </c>
      <c r="D14510" s="48">
        <v>43.56</v>
      </c>
      <c r="E14510" s="47">
        <v>43.56</v>
      </c>
    </row>
    <row r="14511" spans="1:5" ht="22.5" x14ac:dyDescent="0.25">
      <c r="A14511" s="36">
        <v>1586</v>
      </c>
      <c r="B14511" s="34" t="s">
        <v>11461</v>
      </c>
      <c r="C14511" s="23" t="s">
        <v>28</v>
      </c>
      <c r="D14511" s="48">
        <v>7.78</v>
      </c>
      <c r="E14511" s="47">
        <v>7.78</v>
      </c>
    </row>
    <row r="14512" spans="1:5" ht="22.5" x14ac:dyDescent="0.25">
      <c r="A14512" s="36">
        <v>11839</v>
      </c>
      <c r="B14512" s="34" t="s">
        <v>11462</v>
      </c>
      <c r="C14512" s="23" t="s">
        <v>28</v>
      </c>
      <c r="D14512" s="48">
        <v>62.7</v>
      </c>
      <c r="E14512" s="47">
        <v>62.7</v>
      </c>
    </row>
    <row r="14513" spans="1:5" ht="22.5" x14ac:dyDescent="0.25">
      <c r="A14513" s="36">
        <v>1587</v>
      </c>
      <c r="B14513" s="34" t="s">
        <v>11463</v>
      </c>
      <c r="C14513" s="23" t="s">
        <v>28</v>
      </c>
      <c r="D14513" s="48">
        <v>7.92</v>
      </c>
      <c r="E14513" s="47">
        <v>7.92</v>
      </c>
    </row>
    <row r="14514" spans="1:5" ht="22.5" x14ac:dyDescent="0.25">
      <c r="A14514" s="36">
        <v>1545</v>
      </c>
      <c r="B14514" s="34" t="s">
        <v>11464</v>
      </c>
      <c r="C14514" s="23" t="s">
        <v>28</v>
      </c>
      <c r="D14514" s="48">
        <v>75.239999999999995</v>
      </c>
      <c r="E14514" s="47">
        <v>75.239999999999995</v>
      </c>
    </row>
    <row r="14515" spans="1:5" ht="22.5" x14ac:dyDescent="0.25">
      <c r="A14515" s="36">
        <v>1588</v>
      </c>
      <c r="B14515" s="34" t="s">
        <v>11465</v>
      </c>
      <c r="C14515" s="23" t="s">
        <v>28</v>
      </c>
      <c r="D14515" s="48">
        <v>10.87</v>
      </c>
      <c r="E14515" s="47">
        <v>10.87</v>
      </c>
    </row>
    <row r="14516" spans="1:5" ht="22.5" x14ac:dyDescent="0.25">
      <c r="A14516" s="36">
        <v>1535</v>
      </c>
      <c r="B14516" s="34" t="s">
        <v>11466</v>
      </c>
      <c r="C14516" s="23" t="s">
        <v>28</v>
      </c>
      <c r="D14516" s="48">
        <v>6.26</v>
      </c>
      <c r="E14516" s="47">
        <v>6.26</v>
      </c>
    </row>
    <row r="14517" spans="1:5" ht="22.5" x14ac:dyDescent="0.25">
      <c r="A14517" s="36">
        <v>1589</v>
      </c>
      <c r="B14517" s="34" t="s">
        <v>11467</v>
      </c>
      <c r="C14517" s="23" t="s">
        <v>28</v>
      </c>
      <c r="D14517" s="48">
        <v>11.22</v>
      </c>
      <c r="E14517" s="47">
        <v>11.22</v>
      </c>
    </row>
    <row r="14518" spans="1:5" ht="22.5" x14ac:dyDescent="0.25">
      <c r="A14518" s="36">
        <v>1546</v>
      </c>
      <c r="B14518" s="34" t="s">
        <v>11468</v>
      </c>
      <c r="C14518" s="23" t="s">
        <v>28</v>
      </c>
      <c r="D14518" s="48">
        <v>126.97</v>
      </c>
      <c r="E14518" s="47">
        <v>126.97</v>
      </c>
    </row>
    <row r="14519" spans="1:5" ht="22.5" x14ac:dyDescent="0.25">
      <c r="A14519" s="36">
        <v>1590</v>
      </c>
      <c r="B14519" s="34" t="s">
        <v>11469</v>
      </c>
      <c r="C14519" s="23" t="s">
        <v>28</v>
      </c>
      <c r="D14519" s="48">
        <v>19.75</v>
      </c>
      <c r="E14519" s="47">
        <v>19.75</v>
      </c>
    </row>
    <row r="14520" spans="1:5" ht="22.5" x14ac:dyDescent="0.25">
      <c r="A14520" s="36">
        <v>38415</v>
      </c>
      <c r="B14520" s="34" t="s">
        <v>11470</v>
      </c>
      <c r="C14520" s="23" t="s">
        <v>28</v>
      </c>
      <c r="D14520" s="48"/>
      <c r="E14520" s="47"/>
    </row>
    <row r="14521" spans="1:5" ht="22.5" x14ac:dyDescent="0.25">
      <c r="A14521" s="36">
        <v>38414</v>
      </c>
      <c r="B14521" s="34" t="s">
        <v>11471</v>
      </c>
      <c r="C14521" s="23" t="s">
        <v>28</v>
      </c>
      <c r="D14521" s="48"/>
      <c r="E14521" s="47"/>
    </row>
    <row r="14522" spans="1:5" x14ac:dyDescent="0.25">
      <c r="A14522" s="36">
        <v>38128</v>
      </c>
      <c r="B14522" s="34" t="s">
        <v>11472</v>
      </c>
      <c r="C14522" s="23" t="s">
        <v>87</v>
      </c>
      <c r="D14522" s="48">
        <v>0.66</v>
      </c>
      <c r="E14522" s="47">
        <v>0.66</v>
      </c>
    </row>
    <row r="14523" spans="1:5" x14ac:dyDescent="0.25">
      <c r="A14523" s="36">
        <v>7253</v>
      </c>
      <c r="B14523" s="34" t="s">
        <v>11473</v>
      </c>
      <c r="C14523" s="23" t="s">
        <v>29</v>
      </c>
      <c r="D14523" s="48">
        <v>141.41999999999999</v>
      </c>
      <c r="E14523" s="47">
        <v>141.41999999999999</v>
      </c>
    </row>
    <row r="14524" spans="1:5" ht="22.5" x14ac:dyDescent="0.25">
      <c r="A14524" s="36">
        <v>4806</v>
      </c>
      <c r="B14524" s="34" t="s">
        <v>11474</v>
      </c>
      <c r="C14524" s="23" t="s">
        <v>25</v>
      </c>
      <c r="D14524" s="48">
        <v>25.71</v>
      </c>
      <c r="E14524" s="47">
        <v>25.71</v>
      </c>
    </row>
    <row r="14525" spans="1:5" ht="22.5" x14ac:dyDescent="0.25">
      <c r="A14525" s="36">
        <v>34401</v>
      </c>
      <c r="B14525" s="34" t="s">
        <v>11475</v>
      </c>
      <c r="C14525" s="23" t="s">
        <v>28</v>
      </c>
      <c r="D14525" s="48">
        <v>1.25</v>
      </c>
      <c r="E14525" s="47">
        <v>1.25</v>
      </c>
    </row>
    <row r="14526" spans="1:5" ht="22.5" x14ac:dyDescent="0.25">
      <c r="A14526" s="36">
        <v>7256</v>
      </c>
      <c r="B14526" s="34" t="s">
        <v>11476</v>
      </c>
      <c r="C14526" s="23" t="s">
        <v>28</v>
      </c>
      <c r="D14526" s="48">
        <v>0.89</v>
      </c>
      <c r="E14526" s="47">
        <v>0.89</v>
      </c>
    </row>
    <row r="14527" spans="1:5" x14ac:dyDescent="0.25">
      <c r="A14527" s="36">
        <v>7260</v>
      </c>
      <c r="B14527" s="34" t="s">
        <v>11477</v>
      </c>
      <c r="C14527" s="23" t="s">
        <v>28</v>
      </c>
      <c r="D14527" s="48">
        <v>1.68</v>
      </c>
      <c r="E14527" s="47">
        <v>1.68</v>
      </c>
    </row>
    <row r="14528" spans="1:5" x14ac:dyDescent="0.25">
      <c r="A14528" s="36">
        <v>7258</v>
      </c>
      <c r="B14528" s="34" t="s">
        <v>11478</v>
      </c>
      <c r="C14528" s="23" t="s">
        <v>28</v>
      </c>
      <c r="D14528" s="48">
        <v>0.43</v>
      </c>
      <c r="E14528" s="47">
        <v>0.43</v>
      </c>
    </row>
    <row r="14529" spans="1:5" x14ac:dyDescent="0.25">
      <c r="A14529" s="36">
        <v>34400</v>
      </c>
      <c r="B14529" s="34" t="s">
        <v>11479</v>
      </c>
      <c r="C14529" s="23" t="s">
        <v>28</v>
      </c>
      <c r="D14529" s="48">
        <v>3.48</v>
      </c>
      <c r="E14529" s="47">
        <v>3.48</v>
      </c>
    </row>
    <row r="14530" spans="1:5" x14ac:dyDescent="0.25">
      <c r="A14530" s="36">
        <v>10617</v>
      </c>
      <c r="B14530" s="34" t="s">
        <v>11480</v>
      </c>
      <c r="C14530" s="23" t="s">
        <v>28</v>
      </c>
      <c r="D14530" s="48">
        <v>4.4800000000000004</v>
      </c>
      <c r="E14530" s="47">
        <v>4.4800000000000004</v>
      </c>
    </row>
    <row r="14531" spans="1:5" ht="22.5" x14ac:dyDescent="0.25">
      <c r="A14531" s="36">
        <v>44261</v>
      </c>
      <c r="B14531" s="34" t="s">
        <v>11481</v>
      </c>
      <c r="C14531" s="23" t="s">
        <v>28</v>
      </c>
      <c r="D14531" s="48">
        <v>121.42</v>
      </c>
      <c r="E14531" s="47">
        <v>121.42</v>
      </c>
    </row>
    <row r="14532" spans="1:5" ht="22.5" x14ac:dyDescent="0.25">
      <c r="A14532" s="36">
        <v>7274</v>
      </c>
      <c r="B14532" s="34" t="s">
        <v>11482</v>
      </c>
      <c r="C14532" s="23" t="s">
        <v>28</v>
      </c>
      <c r="D14532" s="48">
        <v>58.78</v>
      </c>
      <c r="E14532" s="47">
        <v>58.78</v>
      </c>
    </row>
    <row r="14533" spans="1:5" ht="22.5" x14ac:dyDescent="0.25">
      <c r="A14533" s="36">
        <v>44326</v>
      </c>
      <c r="B14533" s="34" t="s">
        <v>11483</v>
      </c>
      <c r="C14533" s="23" t="s">
        <v>28</v>
      </c>
      <c r="D14533" s="48">
        <v>1269.6199999999999</v>
      </c>
      <c r="E14533" s="47">
        <v>1269.6199999999999</v>
      </c>
    </row>
    <row r="14534" spans="1:5" ht="22.5" x14ac:dyDescent="0.25">
      <c r="A14534" s="36">
        <v>154</v>
      </c>
      <c r="B14534" s="34" t="s">
        <v>11484</v>
      </c>
      <c r="C14534" s="23" t="s">
        <v>88</v>
      </c>
      <c r="D14534" s="48">
        <v>80.099999999999994</v>
      </c>
      <c r="E14534" s="47">
        <v>80.099999999999994</v>
      </c>
    </row>
    <row r="14535" spans="1:5" ht="22.5" x14ac:dyDescent="0.25">
      <c r="A14535" s="36">
        <v>38121</v>
      </c>
      <c r="B14535" s="34" t="s">
        <v>11485</v>
      </c>
      <c r="C14535" s="23" t="s">
        <v>88</v>
      </c>
      <c r="D14535" s="48">
        <v>27.02</v>
      </c>
      <c r="E14535" s="47">
        <v>27.02</v>
      </c>
    </row>
    <row r="14536" spans="1:5" x14ac:dyDescent="0.25">
      <c r="A14536" s="36">
        <v>43776</v>
      </c>
      <c r="B14536" s="34" t="s">
        <v>11486</v>
      </c>
      <c r="C14536" s="23" t="s">
        <v>88</v>
      </c>
      <c r="D14536" s="48">
        <v>33.630000000000003</v>
      </c>
      <c r="E14536" s="47">
        <v>33.630000000000003</v>
      </c>
    </row>
    <row r="14537" spans="1:5" ht="22.5" x14ac:dyDescent="0.25">
      <c r="A14537" s="36">
        <v>7343</v>
      </c>
      <c r="B14537" s="34" t="s">
        <v>11487</v>
      </c>
      <c r="C14537" s="23" t="s">
        <v>88</v>
      </c>
      <c r="D14537" s="48">
        <v>39.76</v>
      </c>
      <c r="E14537" s="47">
        <v>39.76</v>
      </c>
    </row>
    <row r="14538" spans="1:5" x14ac:dyDescent="0.25">
      <c r="A14538" s="36">
        <v>7348</v>
      </c>
      <c r="B14538" s="34" t="s">
        <v>11488</v>
      </c>
      <c r="C14538" s="23" t="s">
        <v>88</v>
      </c>
      <c r="D14538" s="48">
        <v>24.02</v>
      </c>
      <c r="E14538" s="47">
        <v>24.02</v>
      </c>
    </row>
    <row r="14539" spans="1:5" ht="22.5" x14ac:dyDescent="0.25">
      <c r="A14539" s="36">
        <v>7313</v>
      </c>
      <c r="B14539" s="34" t="s">
        <v>11489</v>
      </c>
      <c r="C14539" s="23" t="s">
        <v>88</v>
      </c>
      <c r="D14539" s="48">
        <v>23.77</v>
      </c>
      <c r="E14539" s="47">
        <v>23.77</v>
      </c>
    </row>
    <row r="14540" spans="1:5" ht="22.5" x14ac:dyDescent="0.25">
      <c r="A14540" s="36">
        <v>7319</v>
      </c>
      <c r="B14540" s="34" t="s">
        <v>11490</v>
      </c>
      <c r="C14540" s="23" t="s">
        <v>88</v>
      </c>
      <c r="D14540" s="48">
        <v>13.6</v>
      </c>
      <c r="E14540" s="47">
        <v>13.6</v>
      </c>
    </row>
    <row r="14541" spans="1:5" ht="22.5" x14ac:dyDescent="0.25">
      <c r="A14541" s="36">
        <v>7314</v>
      </c>
      <c r="B14541" s="34" t="s">
        <v>11491</v>
      </c>
      <c r="C14541" s="23" t="s">
        <v>88</v>
      </c>
      <c r="D14541" s="48">
        <v>94.47</v>
      </c>
      <c r="E14541" s="47">
        <v>94.47</v>
      </c>
    </row>
    <row r="14542" spans="1:5" x14ac:dyDescent="0.25">
      <c r="A14542" s="36">
        <v>7304</v>
      </c>
      <c r="B14542" s="34" t="s">
        <v>11492</v>
      </c>
      <c r="C14542" s="23" t="s">
        <v>88</v>
      </c>
      <c r="D14542" s="48">
        <v>99.67</v>
      </c>
      <c r="E14542" s="47">
        <v>99.67</v>
      </c>
    </row>
    <row r="14543" spans="1:5" x14ac:dyDescent="0.25">
      <c r="A14543" s="36">
        <v>43649</v>
      </c>
      <c r="B14543" s="34" t="s">
        <v>11493</v>
      </c>
      <c r="C14543" s="23" t="s">
        <v>88</v>
      </c>
      <c r="D14543" s="48">
        <v>51.55</v>
      </c>
      <c r="E14543" s="47">
        <v>51.55</v>
      </c>
    </row>
    <row r="14544" spans="1:5" x14ac:dyDescent="0.25">
      <c r="A14544" s="36">
        <v>43650</v>
      </c>
      <c r="B14544" s="34" t="s">
        <v>11494</v>
      </c>
      <c r="C14544" s="23" t="s">
        <v>88</v>
      </c>
      <c r="D14544" s="48">
        <v>48.71</v>
      </c>
      <c r="E14544" s="47">
        <v>48.71</v>
      </c>
    </row>
    <row r="14545" spans="1:5" x14ac:dyDescent="0.25">
      <c r="A14545" s="36">
        <v>7311</v>
      </c>
      <c r="B14545" s="34" t="s">
        <v>11495</v>
      </c>
      <c r="C14545" s="23" t="s">
        <v>88</v>
      </c>
      <c r="D14545" s="48">
        <v>49.9</v>
      </c>
      <c r="E14545" s="47">
        <v>49.9</v>
      </c>
    </row>
    <row r="14546" spans="1:5" x14ac:dyDescent="0.25">
      <c r="A14546" s="36">
        <v>7292</v>
      </c>
      <c r="B14546" s="34" t="s">
        <v>11496</v>
      </c>
      <c r="C14546" s="23" t="s">
        <v>88</v>
      </c>
      <c r="D14546" s="48">
        <v>48.31</v>
      </c>
      <c r="E14546" s="47">
        <v>48.31</v>
      </c>
    </row>
    <row r="14547" spans="1:5" ht="22.5" x14ac:dyDescent="0.25">
      <c r="A14547" s="36">
        <v>7293</v>
      </c>
      <c r="B14547" s="34" t="s">
        <v>11497</v>
      </c>
      <c r="C14547" s="23" t="s">
        <v>88</v>
      </c>
      <c r="D14547" s="48">
        <v>53.44</v>
      </c>
      <c r="E14547" s="47">
        <v>53.44</v>
      </c>
    </row>
    <row r="14548" spans="1:5" ht="22.5" x14ac:dyDescent="0.25">
      <c r="A14548" s="36">
        <v>7306</v>
      </c>
      <c r="B14548" s="34" t="s">
        <v>11498</v>
      </c>
      <c r="C14548" s="23" t="s">
        <v>88</v>
      </c>
      <c r="D14548" s="48">
        <v>58.98</v>
      </c>
      <c r="E14548" s="47">
        <v>58.98</v>
      </c>
    </row>
    <row r="14549" spans="1:5" x14ac:dyDescent="0.25">
      <c r="A14549" s="36">
        <v>7288</v>
      </c>
      <c r="B14549" s="34" t="s">
        <v>11499</v>
      </c>
      <c r="C14549" s="23" t="s">
        <v>88</v>
      </c>
      <c r="D14549" s="48">
        <v>48.97</v>
      </c>
      <c r="E14549" s="47">
        <v>48.97</v>
      </c>
    </row>
    <row r="14550" spans="1:5" x14ac:dyDescent="0.25">
      <c r="A14550" s="36">
        <v>43625</v>
      </c>
      <c r="B14550" s="34" t="s">
        <v>11500</v>
      </c>
      <c r="C14550" s="23" t="s">
        <v>88</v>
      </c>
      <c r="D14550" s="48">
        <v>39.54</v>
      </c>
      <c r="E14550" s="47">
        <v>39.54</v>
      </c>
    </row>
    <row r="14551" spans="1:5" x14ac:dyDescent="0.25">
      <c r="A14551" s="36">
        <v>43647</v>
      </c>
      <c r="B14551" s="34" t="s">
        <v>11501</v>
      </c>
      <c r="C14551" s="23" t="s">
        <v>88</v>
      </c>
      <c r="D14551" s="48">
        <v>35.92</v>
      </c>
      <c r="E14551" s="47">
        <v>35.92</v>
      </c>
    </row>
    <row r="14552" spans="1:5" x14ac:dyDescent="0.25">
      <c r="A14552" s="36">
        <v>43648</v>
      </c>
      <c r="B14552" s="34" t="s">
        <v>11502</v>
      </c>
      <c r="C14552" s="23" t="s">
        <v>88</v>
      </c>
      <c r="D14552" s="48">
        <v>34.659999999999997</v>
      </c>
      <c r="E14552" s="47">
        <v>34.659999999999997</v>
      </c>
    </row>
    <row r="14553" spans="1:5" x14ac:dyDescent="0.25">
      <c r="A14553" s="36">
        <v>35693</v>
      </c>
      <c r="B14553" s="34" t="s">
        <v>11503</v>
      </c>
      <c r="C14553" s="23" t="s">
        <v>88</v>
      </c>
      <c r="D14553" s="48">
        <v>14.94</v>
      </c>
      <c r="E14553" s="47">
        <v>14.94</v>
      </c>
    </row>
    <row r="14554" spans="1:5" x14ac:dyDescent="0.25">
      <c r="A14554" s="36">
        <v>7356</v>
      </c>
      <c r="B14554" s="34" t="s">
        <v>11504</v>
      </c>
      <c r="C14554" s="23" t="s">
        <v>88</v>
      </c>
      <c r="D14554" s="48">
        <v>35.81</v>
      </c>
      <c r="E14554" s="47">
        <v>35.81</v>
      </c>
    </row>
    <row r="14555" spans="1:5" x14ac:dyDescent="0.25">
      <c r="A14555" s="36">
        <v>35692</v>
      </c>
      <c r="B14555" s="34" t="s">
        <v>11505</v>
      </c>
      <c r="C14555" s="23" t="s">
        <v>88</v>
      </c>
      <c r="D14555" s="48">
        <v>23.44</v>
      </c>
      <c r="E14555" s="47">
        <v>23.44</v>
      </c>
    </row>
    <row r="14556" spans="1:5" x14ac:dyDescent="0.25">
      <c r="A14556" s="36">
        <v>43624</v>
      </c>
      <c r="B14556" s="34" t="s">
        <v>11506</v>
      </c>
      <c r="C14556" s="23" t="s">
        <v>88</v>
      </c>
      <c r="D14556" s="48">
        <v>43.65</v>
      </c>
      <c r="E14556" s="47">
        <v>43.65</v>
      </c>
    </row>
    <row r="14557" spans="1:5" x14ac:dyDescent="0.25">
      <c r="A14557" s="36">
        <v>7342</v>
      </c>
      <c r="B14557" s="34" t="s">
        <v>11507</v>
      </c>
      <c r="C14557" s="23" t="s">
        <v>87</v>
      </c>
      <c r="D14557" s="48">
        <v>2.61</v>
      </c>
      <c r="E14557" s="47">
        <v>2.61</v>
      </c>
    </row>
    <row r="14558" spans="1:5" ht="22.5" x14ac:dyDescent="0.25">
      <c r="A14558" s="36">
        <v>7350</v>
      </c>
      <c r="B14558" s="34" t="s">
        <v>11508</v>
      </c>
      <c r="C14558" s="23" t="s">
        <v>88</v>
      </c>
      <c r="D14558" s="48">
        <v>51.69</v>
      </c>
      <c r="E14558" s="47">
        <v>51.69</v>
      </c>
    </row>
    <row r="14559" spans="1:5" ht="22.5" x14ac:dyDescent="0.25">
      <c r="A14559" s="36">
        <v>39574</v>
      </c>
      <c r="B14559" s="34" t="s">
        <v>11509</v>
      </c>
      <c r="C14559" s="23" t="s">
        <v>28</v>
      </c>
      <c r="D14559" s="48">
        <v>4.5</v>
      </c>
      <c r="E14559" s="47">
        <v>4.5</v>
      </c>
    </row>
    <row r="14560" spans="1:5" ht="22.5" x14ac:dyDescent="0.25">
      <c r="A14560" s="36">
        <v>11060</v>
      </c>
      <c r="B14560" s="34" t="s">
        <v>11510</v>
      </c>
      <c r="C14560" s="23" t="s">
        <v>28</v>
      </c>
      <c r="D14560" s="48">
        <v>29.48</v>
      </c>
      <c r="E14560" s="47">
        <v>29.48</v>
      </c>
    </row>
    <row r="14561" spans="1:5" ht="22.5" x14ac:dyDescent="0.25">
      <c r="A14561" s="36">
        <v>37401</v>
      </c>
      <c r="B14561" s="34" t="s">
        <v>11511</v>
      </c>
      <c r="C14561" s="23" t="s">
        <v>28</v>
      </c>
      <c r="D14561" s="48">
        <v>38.409999999999997</v>
      </c>
      <c r="E14561" s="47">
        <v>38.409999999999997</v>
      </c>
    </row>
    <row r="14562" spans="1:5" x14ac:dyDescent="0.25">
      <c r="A14562" s="36">
        <v>38101</v>
      </c>
      <c r="B14562" s="34" t="s">
        <v>11512</v>
      </c>
      <c r="C14562" s="23" t="s">
        <v>28</v>
      </c>
      <c r="D14562" s="48">
        <v>6.55</v>
      </c>
      <c r="E14562" s="47">
        <v>6.55</v>
      </c>
    </row>
    <row r="14563" spans="1:5" ht="22.5" x14ac:dyDescent="0.25">
      <c r="A14563" s="36">
        <v>7528</v>
      </c>
      <c r="B14563" s="34" t="s">
        <v>11513</v>
      </c>
      <c r="C14563" s="23" t="s">
        <v>28</v>
      </c>
      <c r="D14563" s="48">
        <v>7.7</v>
      </c>
      <c r="E14563" s="47">
        <v>7.7</v>
      </c>
    </row>
    <row r="14564" spans="1:5" ht="22.5" x14ac:dyDescent="0.25">
      <c r="A14564" s="36">
        <v>12147</v>
      </c>
      <c r="B14564" s="34" t="s">
        <v>11514</v>
      </c>
      <c r="C14564" s="23" t="s">
        <v>28</v>
      </c>
      <c r="D14564" s="48">
        <v>11.74</v>
      </c>
      <c r="E14564" s="47">
        <v>11.74</v>
      </c>
    </row>
    <row r="14565" spans="1:5" ht="22.5" x14ac:dyDescent="0.25">
      <c r="A14565" s="36">
        <v>38075</v>
      </c>
      <c r="B14565" s="34" t="s">
        <v>11515</v>
      </c>
      <c r="C14565" s="23" t="s">
        <v>28</v>
      </c>
      <c r="D14565" s="48">
        <v>13.34</v>
      </c>
      <c r="E14565" s="47">
        <v>13.34</v>
      </c>
    </row>
    <row r="14566" spans="1:5" x14ac:dyDescent="0.25">
      <c r="A14566" s="36">
        <v>38102</v>
      </c>
      <c r="B14566" s="34" t="s">
        <v>11516</v>
      </c>
      <c r="C14566" s="23" t="s">
        <v>28</v>
      </c>
      <c r="D14566" s="48">
        <v>8.3800000000000008</v>
      </c>
      <c r="E14566" s="47">
        <v>8.3800000000000008</v>
      </c>
    </row>
    <row r="14567" spans="1:5" ht="22.5" x14ac:dyDescent="0.25">
      <c r="A14567" s="36">
        <v>7525</v>
      </c>
      <c r="B14567" s="34" t="s">
        <v>11517</v>
      </c>
      <c r="C14567" s="23" t="s">
        <v>28</v>
      </c>
      <c r="D14567" s="48">
        <v>37.909999999999997</v>
      </c>
      <c r="E14567" s="47">
        <v>37.909999999999997</v>
      </c>
    </row>
    <row r="14568" spans="1:5" ht="22.5" x14ac:dyDescent="0.25">
      <c r="A14568" s="36">
        <v>7524</v>
      </c>
      <c r="B14568" s="34" t="s">
        <v>11518</v>
      </c>
      <c r="C14568" s="23" t="s">
        <v>28</v>
      </c>
      <c r="D14568" s="48">
        <v>35.72</v>
      </c>
      <c r="E14568" s="47">
        <v>35.72</v>
      </c>
    </row>
    <row r="14569" spans="1:5" ht="22.5" x14ac:dyDescent="0.25">
      <c r="A14569" s="36">
        <v>38105</v>
      </c>
      <c r="B14569" s="34" t="s">
        <v>11519</v>
      </c>
      <c r="C14569" s="23" t="s">
        <v>28</v>
      </c>
      <c r="D14569" s="48">
        <v>9.18</v>
      </c>
      <c r="E14569" s="47">
        <v>9.18</v>
      </c>
    </row>
    <row r="14570" spans="1:5" ht="22.5" x14ac:dyDescent="0.25">
      <c r="A14570" s="36">
        <v>38084</v>
      </c>
      <c r="B14570" s="34" t="s">
        <v>11520</v>
      </c>
      <c r="C14570" s="23" t="s">
        <v>28</v>
      </c>
      <c r="D14570" s="48">
        <v>13.03</v>
      </c>
      <c r="E14570" s="47">
        <v>13.03</v>
      </c>
    </row>
    <row r="14571" spans="1:5" x14ac:dyDescent="0.25">
      <c r="A14571" s="36">
        <v>38103</v>
      </c>
      <c r="B14571" s="34" t="s">
        <v>11521</v>
      </c>
      <c r="C14571" s="23" t="s">
        <v>28</v>
      </c>
      <c r="D14571" s="48">
        <v>13.78</v>
      </c>
      <c r="E14571" s="47">
        <v>13.78</v>
      </c>
    </row>
    <row r="14572" spans="1:5" ht="22.5" x14ac:dyDescent="0.25">
      <c r="A14572" s="36">
        <v>38082</v>
      </c>
      <c r="B14572" s="34" t="s">
        <v>11522</v>
      </c>
      <c r="C14572" s="23" t="s">
        <v>28</v>
      </c>
      <c r="D14572" s="48">
        <v>16.97</v>
      </c>
      <c r="E14572" s="47">
        <v>16.97</v>
      </c>
    </row>
    <row r="14573" spans="1:5" x14ac:dyDescent="0.25">
      <c r="A14573" s="36">
        <v>38104</v>
      </c>
      <c r="B14573" s="34" t="s">
        <v>11523</v>
      </c>
      <c r="C14573" s="23" t="s">
        <v>28</v>
      </c>
      <c r="D14573" s="48">
        <v>26.97</v>
      </c>
      <c r="E14573" s="47">
        <v>26.97</v>
      </c>
    </row>
    <row r="14574" spans="1:5" ht="22.5" x14ac:dyDescent="0.25">
      <c r="A14574" s="36">
        <v>38083</v>
      </c>
      <c r="B14574" s="34" t="s">
        <v>11524</v>
      </c>
      <c r="C14574" s="23" t="s">
        <v>28</v>
      </c>
      <c r="D14574" s="48">
        <v>29.95</v>
      </c>
      <c r="E14574" s="47">
        <v>29.95</v>
      </c>
    </row>
    <row r="14575" spans="1:5" ht="22.5" x14ac:dyDescent="0.25">
      <c r="A14575" s="36">
        <v>38076</v>
      </c>
      <c r="B14575" s="34" t="s">
        <v>11525</v>
      </c>
      <c r="C14575" s="23" t="s">
        <v>28</v>
      </c>
      <c r="D14575" s="48">
        <v>14.95</v>
      </c>
      <c r="E14575" s="47">
        <v>14.95</v>
      </c>
    </row>
    <row r="14576" spans="1:5" x14ac:dyDescent="0.25">
      <c r="A14576" s="36">
        <v>7592</v>
      </c>
      <c r="B14576" s="34" t="s">
        <v>11526</v>
      </c>
      <c r="C14576" s="23" t="s">
        <v>13</v>
      </c>
      <c r="D14576" s="48">
        <v>29.06</v>
      </c>
      <c r="E14576" s="47">
        <v>31.37</v>
      </c>
    </row>
    <row r="14577" spans="1:5" x14ac:dyDescent="0.25">
      <c r="A14577" s="36">
        <v>40820</v>
      </c>
      <c r="B14577" s="34" t="s">
        <v>11527</v>
      </c>
      <c r="C14577" s="23" t="s">
        <v>12</v>
      </c>
      <c r="D14577" s="48">
        <v>5085.12</v>
      </c>
      <c r="E14577" s="47">
        <v>5489.42</v>
      </c>
    </row>
    <row r="14578" spans="1:5" ht="33.75" x14ac:dyDescent="0.25">
      <c r="A14578" s="36">
        <v>11826</v>
      </c>
      <c r="B14578" s="34" t="s">
        <v>13144</v>
      </c>
      <c r="C14578" s="23" t="s">
        <v>28</v>
      </c>
      <c r="D14578" s="48">
        <v>48.87</v>
      </c>
      <c r="E14578" s="47">
        <v>48.87</v>
      </c>
    </row>
    <row r="14579" spans="1:5" ht="33.75" x14ac:dyDescent="0.25">
      <c r="A14579" s="36">
        <v>7606</v>
      </c>
      <c r="B14579" s="34" t="s">
        <v>13145</v>
      </c>
      <c r="C14579" s="23" t="s">
        <v>28</v>
      </c>
      <c r="D14579" s="48">
        <v>58.78</v>
      </c>
      <c r="E14579" s="47">
        <v>58.78</v>
      </c>
    </row>
    <row r="14580" spans="1:5" ht="22.5" x14ac:dyDescent="0.25">
      <c r="A14580" s="36">
        <v>11825</v>
      </c>
      <c r="B14580" s="34" t="s">
        <v>11528</v>
      </c>
      <c r="C14580" s="23" t="s">
        <v>28</v>
      </c>
      <c r="D14580" s="48">
        <v>61.83</v>
      </c>
      <c r="E14580" s="47">
        <v>61.83</v>
      </c>
    </row>
    <row r="14581" spans="1:5" ht="22.5" x14ac:dyDescent="0.25">
      <c r="A14581" s="36">
        <v>11767</v>
      </c>
      <c r="B14581" s="34" t="s">
        <v>11529</v>
      </c>
      <c r="C14581" s="23" t="s">
        <v>28</v>
      </c>
      <c r="D14581" s="48">
        <v>164.69</v>
      </c>
      <c r="E14581" s="47">
        <v>164.69</v>
      </c>
    </row>
    <row r="14582" spans="1:5" ht="22.5" x14ac:dyDescent="0.25">
      <c r="A14582" s="36">
        <v>11763</v>
      </c>
      <c r="B14582" s="34" t="s">
        <v>11530</v>
      </c>
      <c r="C14582" s="23" t="s">
        <v>28</v>
      </c>
      <c r="D14582" s="48">
        <v>128.36000000000001</v>
      </c>
      <c r="E14582" s="47">
        <v>128.36000000000001</v>
      </c>
    </row>
    <row r="14583" spans="1:5" ht="22.5" x14ac:dyDescent="0.25">
      <c r="A14583" s="36">
        <v>11764</v>
      </c>
      <c r="B14583" s="34" t="s">
        <v>11531</v>
      </c>
      <c r="C14583" s="23" t="s">
        <v>28</v>
      </c>
      <c r="D14583" s="48">
        <v>105.31</v>
      </c>
      <c r="E14583" s="47">
        <v>105.31</v>
      </c>
    </row>
    <row r="14584" spans="1:5" ht="22.5" x14ac:dyDescent="0.25">
      <c r="A14584" s="36">
        <v>11829</v>
      </c>
      <c r="B14584" s="34" t="s">
        <v>11532</v>
      </c>
      <c r="C14584" s="23" t="s">
        <v>28</v>
      </c>
      <c r="D14584" s="48">
        <v>25.45</v>
      </c>
      <c r="E14584" s="47">
        <v>25.45</v>
      </c>
    </row>
    <row r="14585" spans="1:5" ht="22.5" x14ac:dyDescent="0.25">
      <c r="A14585" s="36">
        <v>11830</v>
      </c>
      <c r="B14585" s="34" t="s">
        <v>11533</v>
      </c>
      <c r="C14585" s="23" t="s">
        <v>28</v>
      </c>
      <c r="D14585" s="48">
        <v>27.48</v>
      </c>
      <c r="E14585" s="47">
        <v>27.48</v>
      </c>
    </row>
    <row r="14586" spans="1:5" ht="22.5" x14ac:dyDescent="0.25">
      <c r="A14586" s="36">
        <v>11765</v>
      </c>
      <c r="B14586" s="34" t="s">
        <v>11534</v>
      </c>
      <c r="C14586" s="23" t="s">
        <v>28</v>
      </c>
      <c r="D14586" s="48">
        <v>70.180000000000007</v>
      </c>
      <c r="E14586" s="47">
        <v>70.180000000000007</v>
      </c>
    </row>
    <row r="14587" spans="1:5" ht="22.5" x14ac:dyDescent="0.25">
      <c r="A14587" s="36">
        <v>11766</v>
      </c>
      <c r="B14587" s="34" t="s">
        <v>11535</v>
      </c>
      <c r="C14587" s="23" t="s">
        <v>28</v>
      </c>
      <c r="D14587" s="48">
        <v>38.39</v>
      </c>
      <c r="E14587" s="47">
        <v>38.39</v>
      </c>
    </row>
    <row r="14588" spans="1:5" ht="22.5" x14ac:dyDescent="0.25">
      <c r="A14588" s="36">
        <v>11824</v>
      </c>
      <c r="B14588" s="34" t="s">
        <v>11536</v>
      </c>
      <c r="C14588" s="23" t="s">
        <v>28</v>
      </c>
      <c r="D14588" s="48">
        <v>45.15</v>
      </c>
      <c r="E14588" s="47">
        <v>45.15</v>
      </c>
    </row>
    <row r="14589" spans="1:5" ht="22.5" x14ac:dyDescent="0.25">
      <c r="A14589" s="36">
        <v>44045</v>
      </c>
      <c r="B14589" s="34" t="s">
        <v>11537</v>
      </c>
      <c r="C14589" s="23" t="s">
        <v>28</v>
      </c>
      <c r="D14589" s="48">
        <v>372.18</v>
      </c>
      <c r="E14589" s="47">
        <v>372.18</v>
      </c>
    </row>
    <row r="14590" spans="1:5" ht="22.5" x14ac:dyDescent="0.25">
      <c r="A14590" s="36">
        <v>39702</v>
      </c>
      <c r="B14590" s="34" t="s">
        <v>11538</v>
      </c>
      <c r="C14590" s="23" t="s">
        <v>28</v>
      </c>
      <c r="D14590" s="48">
        <v>2471.7600000000002</v>
      </c>
      <c r="E14590" s="47">
        <v>2471.7600000000002</v>
      </c>
    </row>
    <row r="14591" spans="1:5" ht="22.5" x14ac:dyDescent="0.25">
      <c r="A14591" s="36">
        <v>13415</v>
      </c>
      <c r="B14591" s="34" t="s">
        <v>11539</v>
      </c>
      <c r="C14591" s="23" t="s">
        <v>28</v>
      </c>
      <c r="D14591" s="48">
        <v>81.150000000000006</v>
      </c>
      <c r="E14591" s="47">
        <v>81.150000000000006</v>
      </c>
    </row>
    <row r="14592" spans="1:5" ht="33.75" x14ac:dyDescent="0.25">
      <c r="A14592" s="36">
        <v>7602</v>
      </c>
      <c r="B14592" s="34" t="s">
        <v>11540</v>
      </c>
      <c r="C14592" s="23" t="s">
        <v>28</v>
      </c>
      <c r="D14592" s="48">
        <v>51.78</v>
      </c>
      <c r="E14592" s="47">
        <v>51.78</v>
      </c>
    </row>
    <row r="14593" spans="1:5" ht="33.75" x14ac:dyDescent="0.25">
      <c r="A14593" s="36">
        <v>7603</v>
      </c>
      <c r="B14593" s="34" t="s">
        <v>11541</v>
      </c>
      <c r="C14593" s="23" t="s">
        <v>28</v>
      </c>
      <c r="D14593" s="48">
        <v>43.93</v>
      </c>
      <c r="E14593" s="47">
        <v>43.93</v>
      </c>
    </row>
    <row r="14594" spans="1:5" ht="22.5" x14ac:dyDescent="0.25">
      <c r="A14594" s="36">
        <v>11777</v>
      </c>
      <c r="B14594" s="34" t="s">
        <v>11542</v>
      </c>
      <c r="C14594" s="23" t="s">
        <v>28</v>
      </c>
      <c r="D14594" s="48">
        <v>246.44</v>
      </c>
      <c r="E14594" s="47">
        <v>246.44</v>
      </c>
    </row>
    <row r="14595" spans="1:5" ht="22.5" x14ac:dyDescent="0.25">
      <c r="A14595" s="36">
        <v>13417</v>
      </c>
      <c r="B14595" s="34" t="s">
        <v>11543</v>
      </c>
      <c r="C14595" s="23" t="s">
        <v>28</v>
      </c>
      <c r="D14595" s="48">
        <v>105.69</v>
      </c>
      <c r="E14595" s="47">
        <v>105.69</v>
      </c>
    </row>
    <row r="14596" spans="1:5" ht="22.5" x14ac:dyDescent="0.25">
      <c r="A14596" s="36">
        <v>36791</v>
      </c>
      <c r="B14596" s="34" t="s">
        <v>11544</v>
      </c>
      <c r="C14596" s="23" t="s">
        <v>28</v>
      </c>
      <c r="D14596" s="48">
        <v>158.62</v>
      </c>
      <c r="E14596" s="47">
        <v>158.62</v>
      </c>
    </row>
    <row r="14597" spans="1:5" ht="22.5" x14ac:dyDescent="0.25">
      <c r="A14597" s="36">
        <v>36795</v>
      </c>
      <c r="B14597" s="34" t="s">
        <v>11545</v>
      </c>
      <c r="C14597" s="23" t="s">
        <v>28</v>
      </c>
      <c r="D14597" s="48">
        <v>2005.61</v>
      </c>
      <c r="E14597" s="47">
        <v>2005.61</v>
      </c>
    </row>
    <row r="14598" spans="1:5" ht="22.5" x14ac:dyDescent="0.25">
      <c r="A14598" s="36">
        <v>36796</v>
      </c>
      <c r="B14598" s="34" t="s">
        <v>11546</v>
      </c>
      <c r="C14598" s="23" t="s">
        <v>28</v>
      </c>
      <c r="D14598" s="48">
        <v>166.66</v>
      </c>
      <c r="E14598" s="47">
        <v>166.66</v>
      </c>
    </row>
    <row r="14599" spans="1:5" ht="22.5" x14ac:dyDescent="0.25">
      <c r="A14599" s="36">
        <v>36792</v>
      </c>
      <c r="B14599" s="34" t="s">
        <v>11547</v>
      </c>
      <c r="C14599" s="23" t="s">
        <v>28</v>
      </c>
      <c r="D14599" s="48">
        <v>211.12</v>
      </c>
      <c r="E14599" s="47">
        <v>211.12</v>
      </c>
    </row>
    <row r="14600" spans="1:5" ht="22.5" x14ac:dyDescent="0.25">
      <c r="A14600" s="36">
        <v>11773</v>
      </c>
      <c r="B14600" s="34" t="s">
        <v>11548</v>
      </c>
      <c r="C14600" s="23" t="s">
        <v>28</v>
      </c>
      <c r="D14600" s="48">
        <v>140.54</v>
      </c>
      <c r="E14600" s="47">
        <v>140.54</v>
      </c>
    </row>
    <row r="14601" spans="1:5" ht="33.75" x14ac:dyDescent="0.25">
      <c r="A14601" s="36">
        <v>11762</v>
      </c>
      <c r="B14601" s="34" t="s">
        <v>11549</v>
      </c>
      <c r="C14601" s="23" t="s">
        <v>28</v>
      </c>
      <c r="D14601" s="48">
        <v>66.66</v>
      </c>
      <c r="E14601" s="47">
        <v>66.66</v>
      </c>
    </row>
    <row r="14602" spans="1:5" ht="33.75" x14ac:dyDescent="0.25">
      <c r="A14602" s="36">
        <v>7604</v>
      </c>
      <c r="B14602" s="34" t="s">
        <v>11550</v>
      </c>
      <c r="C14602" s="23" t="s">
        <v>28</v>
      </c>
      <c r="D14602" s="48">
        <v>56.44</v>
      </c>
      <c r="E14602" s="47">
        <v>56.44</v>
      </c>
    </row>
    <row r="14603" spans="1:5" ht="22.5" x14ac:dyDescent="0.25">
      <c r="A14603" s="36">
        <v>13984</v>
      </c>
      <c r="B14603" s="34" t="s">
        <v>11551</v>
      </c>
      <c r="C14603" s="23" t="s">
        <v>28</v>
      </c>
      <c r="D14603" s="48">
        <v>82.03</v>
      </c>
      <c r="E14603" s="47">
        <v>82.03</v>
      </c>
    </row>
    <row r="14604" spans="1:5" ht="22.5" x14ac:dyDescent="0.25">
      <c r="A14604" s="36">
        <v>11772</v>
      </c>
      <c r="B14604" s="34" t="s">
        <v>11552</v>
      </c>
      <c r="C14604" s="23" t="s">
        <v>28</v>
      </c>
      <c r="D14604" s="48">
        <v>140.97999999999999</v>
      </c>
      <c r="E14604" s="47">
        <v>140.97999999999999</v>
      </c>
    </row>
    <row r="14605" spans="1:5" ht="22.5" x14ac:dyDescent="0.25">
      <c r="A14605" s="36">
        <v>13983</v>
      </c>
      <c r="B14605" s="34" t="s">
        <v>11553</v>
      </c>
      <c r="C14605" s="23" t="s">
        <v>28</v>
      </c>
      <c r="D14605" s="48">
        <v>106.77</v>
      </c>
      <c r="E14605" s="47">
        <v>106.77</v>
      </c>
    </row>
    <row r="14606" spans="1:5" ht="22.5" x14ac:dyDescent="0.25">
      <c r="A14606" s="36">
        <v>13416</v>
      </c>
      <c r="B14606" s="34" t="s">
        <v>11554</v>
      </c>
      <c r="C14606" s="23" t="s">
        <v>28</v>
      </c>
      <c r="D14606" s="48">
        <v>94.83</v>
      </c>
      <c r="E14606" s="47">
        <v>94.83</v>
      </c>
    </row>
    <row r="14607" spans="1:5" ht="33.75" x14ac:dyDescent="0.25">
      <c r="A14607" s="36">
        <v>40329</v>
      </c>
      <c r="B14607" s="34" t="s">
        <v>13146</v>
      </c>
      <c r="C14607" s="23" t="s">
        <v>28</v>
      </c>
      <c r="D14607" s="48">
        <v>15.95</v>
      </c>
      <c r="E14607" s="47">
        <v>15.95</v>
      </c>
    </row>
    <row r="14608" spans="1:5" ht="22.5" x14ac:dyDescent="0.25">
      <c r="A14608" s="36">
        <v>11823</v>
      </c>
      <c r="B14608" s="34" t="s">
        <v>11555</v>
      </c>
      <c r="C14608" s="23" t="s">
        <v>28</v>
      </c>
      <c r="D14608" s="48">
        <v>6.72</v>
      </c>
      <c r="E14608" s="47">
        <v>6.72</v>
      </c>
    </row>
    <row r="14609" spans="1:5" x14ac:dyDescent="0.25">
      <c r="A14609" s="36">
        <v>11822</v>
      </c>
      <c r="B14609" s="34" t="s">
        <v>11556</v>
      </c>
      <c r="C14609" s="23" t="s">
        <v>28</v>
      </c>
      <c r="D14609" s="48">
        <v>26.39</v>
      </c>
      <c r="E14609" s="47">
        <v>26.39</v>
      </c>
    </row>
    <row r="14610" spans="1:5" ht="22.5" x14ac:dyDescent="0.25">
      <c r="A14610" s="36">
        <v>11831</v>
      </c>
      <c r="B14610" s="34" t="s">
        <v>11557</v>
      </c>
      <c r="C14610" s="23" t="s">
        <v>28</v>
      </c>
      <c r="D14610" s="48">
        <v>15.88</v>
      </c>
      <c r="E14610" s="47">
        <v>15.88</v>
      </c>
    </row>
    <row r="14611" spans="1:5" x14ac:dyDescent="0.25">
      <c r="A14611" s="36">
        <v>45249</v>
      </c>
      <c r="B14611" s="34" t="s">
        <v>13057</v>
      </c>
      <c r="C14611" s="23" t="s">
        <v>28</v>
      </c>
      <c r="D14611" s="48">
        <v>151.31</v>
      </c>
      <c r="E14611" s="47">
        <v>151.31</v>
      </c>
    </row>
    <row r="14612" spans="1:5" ht="33.75" x14ac:dyDescent="0.25">
      <c r="A14612" s="36">
        <v>7613</v>
      </c>
      <c r="B14612" s="34" t="s">
        <v>11558</v>
      </c>
      <c r="C14612" s="23" t="s">
        <v>28</v>
      </c>
      <c r="D14612" s="48"/>
      <c r="E14612" s="47"/>
    </row>
    <row r="14613" spans="1:5" ht="33.75" x14ac:dyDescent="0.25">
      <c r="A14613" s="36">
        <v>7619</v>
      </c>
      <c r="B14613" s="34" t="s">
        <v>11559</v>
      </c>
      <c r="C14613" s="23" t="s">
        <v>28</v>
      </c>
      <c r="D14613" s="48"/>
      <c r="E14613" s="47"/>
    </row>
    <row r="14614" spans="1:5" ht="33.75" x14ac:dyDescent="0.25">
      <c r="A14614" s="36">
        <v>12076</v>
      </c>
      <c r="B14614" s="34" t="s">
        <v>11560</v>
      </c>
      <c r="C14614" s="23" t="s">
        <v>28</v>
      </c>
      <c r="D14614" s="48"/>
      <c r="E14614" s="47"/>
    </row>
    <row r="14615" spans="1:5" ht="33.75" x14ac:dyDescent="0.25">
      <c r="A14615" s="36">
        <v>7614</v>
      </c>
      <c r="B14615" s="34" t="s">
        <v>11561</v>
      </c>
      <c r="C14615" s="23" t="s">
        <v>28</v>
      </c>
      <c r="D14615" s="48"/>
      <c r="E14615" s="47"/>
    </row>
    <row r="14616" spans="1:5" ht="33.75" x14ac:dyDescent="0.25">
      <c r="A14616" s="36">
        <v>7618</v>
      </c>
      <c r="B14616" s="34" t="s">
        <v>11562</v>
      </c>
      <c r="C14616" s="23" t="s">
        <v>28</v>
      </c>
      <c r="D14616" s="48"/>
      <c r="E14616" s="47"/>
    </row>
    <row r="14617" spans="1:5" ht="33.75" x14ac:dyDescent="0.25">
      <c r="A14617" s="36">
        <v>7620</v>
      </c>
      <c r="B14617" s="34" t="s">
        <v>11563</v>
      </c>
      <c r="C14617" s="23" t="s">
        <v>28</v>
      </c>
      <c r="D14617" s="48"/>
      <c r="E14617" s="47"/>
    </row>
    <row r="14618" spans="1:5" ht="51" x14ac:dyDescent="0.25">
      <c r="A14618" s="16">
        <v>7610</v>
      </c>
      <c r="B14618" s="14" t="s">
        <v>11564</v>
      </c>
      <c r="C14618" s="15" t="s">
        <v>28</v>
      </c>
    </row>
    <row r="14619" spans="1:5" ht="51" x14ac:dyDescent="0.25">
      <c r="A14619" s="16">
        <v>7615</v>
      </c>
      <c r="B14619" s="14" t="s">
        <v>11565</v>
      </c>
      <c r="C14619" s="15" t="s">
        <v>28</v>
      </c>
    </row>
    <row r="14620" spans="1:5" ht="51" x14ac:dyDescent="0.25">
      <c r="A14620" s="16">
        <v>7617</v>
      </c>
      <c r="B14620" s="14" t="s">
        <v>11566</v>
      </c>
      <c r="C14620" s="15" t="s">
        <v>28</v>
      </c>
    </row>
    <row r="14621" spans="1:5" ht="51" x14ac:dyDescent="0.25">
      <c r="A14621" s="16">
        <v>7616</v>
      </c>
      <c r="B14621" s="14" t="s">
        <v>11567</v>
      </c>
      <c r="C14621" s="15" t="s">
        <v>28</v>
      </c>
    </row>
    <row r="14622" spans="1:5" ht="51" x14ac:dyDescent="0.25">
      <c r="A14622" s="16">
        <v>7611</v>
      </c>
      <c r="B14622" s="14" t="s">
        <v>11568</v>
      </c>
      <c r="C14622" s="15" t="s">
        <v>28</v>
      </c>
    </row>
    <row r="14623" spans="1:5" ht="51" x14ac:dyDescent="0.25">
      <c r="A14623" s="16">
        <v>7612</v>
      </c>
      <c r="B14623" s="14" t="s">
        <v>11569</v>
      </c>
      <c r="C14623" s="15" t="s">
        <v>28</v>
      </c>
    </row>
    <row r="14624" spans="1:5" ht="25.5" x14ac:dyDescent="0.25">
      <c r="A14624" s="16">
        <v>37371</v>
      </c>
      <c r="B14624" s="14" t="s">
        <v>11570</v>
      </c>
      <c r="C14624" s="15" t="s">
        <v>13</v>
      </c>
      <c r="D14624" s="17">
        <v>0.5</v>
      </c>
      <c r="E14624" s="17">
        <v>0.5</v>
      </c>
    </row>
    <row r="14625" spans="1:5" ht="25.5" x14ac:dyDescent="0.25">
      <c r="A14625" s="16">
        <v>40861</v>
      </c>
      <c r="B14625" s="14" t="s">
        <v>11571</v>
      </c>
      <c r="C14625" s="15" t="s">
        <v>12</v>
      </c>
      <c r="D14625" s="17">
        <v>82.88</v>
      </c>
      <c r="E14625" s="17">
        <v>82.88</v>
      </c>
    </row>
    <row r="14626" spans="1:5" ht="38.25" x14ac:dyDescent="0.25">
      <c r="A14626" s="16">
        <v>36509</v>
      </c>
      <c r="B14626" s="14" t="s">
        <v>11572</v>
      </c>
      <c r="C14626" s="15" t="s">
        <v>28</v>
      </c>
    </row>
    <row r="14627" spans="1:5" ht="38.25" x14ac:dyDescent="0.25">
      <c r="A14627" s="16">
        <v>7622</v>
      </c>
      <c r="B14627" s="14" t="s">
        <v>11573</v>
      </c>
      <c r="C14627" s="15" t="s">
        <v>28</v>
      </c>
    </row>
    <row r="14628" spans="1:5" ht="38.25" x14ac:dyDescent="0.25">
      <c r="A14628" s="16">
        <v>7624</v>
      </c>
      <c r="B14628" s="14" t="s">
        <v>11574</v>
      </c>
      <c r="C14628" s="15" t="s">
        <v>28</v>
      </c>
    </row>
    <row r="14629" spans="1:5" ht="38.25" x14ac:dyDescent="0.25">
      <c r="A14629" s="16">
        <v>7625</v>
      </c>
      <c r="B14629" s="14" t="s">
        <v>11575</v>
      </c>
      <c r="C14629" s="15" t="s">
        <v>28</v>
      </c>
    </row>
    <row r="14630" spans="1:5" ht="38.25" x14ac:dyDescent="0.25">
      <c r="A14630" s="16">
        <v>7623</v>
      </c>
      <c r="B14630" s="14" t="s">
        <v>11576</v>
      </c>
      <c r="C14630" s="15" t="s">
        <v>28</v>
      </c>
    </row>
    <row r="14631" spans="1:5" ht="25.5" x14ac:dyDescent="0.25">
      <c r="A14631" s="16">
        <v>36511</v>
      </c>
      <c r="B14631" s="14" t="s">
        <v>11577</v>
      </c>
      <c r="C14631" s="15" t="s">
        <v>28</v>
      </c>
    </row>
    <row r="14632" spans="1:5" ht="25.5" x14ac:dyDescent="0.25">
      <c r="A14632" s="16">
        <v>7640</v>
      </c>
      <c r="B14632" s="14" t="s">
        <v>11578</v>
      </c>
      <c r="C14632" s="15" t="s">
        <v>28</v>
      </c>
    </row>
    <row r="14633" spans="1:5" ht="25.5" x14ac:dyDescent="0.25">
      <c r="A14633" s="16">
        <v>11572</v>
      </c>
      <c r="B14633" s="14" t="s">
        <v>11579</v>
      </c>
      <c r="C14633" s="15" t="s">
        <v>28</v>
      </c>
      <c r="D14633" s="17">
        <v>35.78</v>
      </c>
      <c r="E14633" s="17">
        <v>35.78</v>
      </c>
    </row>
    <row r="14634" spans="1:5" ht="38.25" x14ac:dyDescent="0.25">
      <c r="A14634" s="16">
        <v>36149</v>
      </c>
      <c r="B14634" s="14" t="s">
        <v>11580</v>
      </c>
      <c r="C14634" s="15" t="s">
        <v>28</v>
      </c>
      <c r="D14634" s="17">
        <v>184.74</v>
      </c>
      <c r="E14634" s="17">
        <v>184.74</v>
      </c>
    </row>
    <row r="14635" spans="1:5" ht="38.25" x14ac:dyDescent="0.25">
      <c r="A14635" s="16">
        <v>42407</v>
      </c>
      <c r="B14635" s="14" t="s">
        <v>11581</v>
      </c>
      <c r="C14635" s="15" t="s">
        <v>25</v>
      </c>
    </row>
    <row r="14636" spans="1:5" ht="25.5" x14ac:dyDescent="0.25">
      <c r="A14636" s="16">
        <v>45200</v>
      </c>
      <c r="B14636" s="14" t="s">
        <v>13147</v>
      </c>
      <c r="C14636" s="15" t="s">
        <v>28</v>
      </c>
      <c r="D14636" s="17">
        <v>24.23</v>
      </c>
      <c r="E14636" s="17">
        <v>24.23</v>
      </c>
    </row>
    <row r="14637" spans="1:5" ht="38.25" x14ac:dyDescent="0.25">
      <c r="A14637" s="16">
        <v>11581</v>
      </c>
      <c r="B14637" s="14" t="s">
        <v>11582</v>
      </c>
      <c r="C14637" s="15" t="s">
        <v>25</v>
      </c>
      <c r="D14637" s="17">
        <v>23.62</v>
      </c>
      <c r="E14637" s="17">
        <v>23.62</v>
      </c>
    </row>
    <row r="14638" spans="1:5" ht="38.25" x14ac:dyDescent="0.25">
      <c r="A14638" s="16">
        <v>43605</v>
      </c>
      <c r="B14638" s="14" t="s">
        <v>11583</v>
      </c>
      <c r="C14638" s="15" t="s">
        <v>25</v>
      </c>
      <c r="D14638" s="17">
        <v>48.32</v>
      </c>
      <c r="E14638" s="17">
        <v>48.32</v>
      </c>
    </row>
    <row r="14639" spans="1:5" ht="38.25" x14ac:dyDescent="0.25">
      <c r="A14639" s="16">
        <v>11580</v>
      </c>
      <c r="B14639" s="14" t="s">
        <v>11584</v>
      </c>
      <c r="C14639" s="15" t="s">
        <v>25</v>
      </c>
      <c r="D14639" s="17">
        <v>9.4700000000000006</v>
      </c>
      <c r="E14639" s="17">
        <v>9.4700000000000006</v>
      </c>
    </row>
    <row r="14640" spans="1:5" x14ac:dyDescent="0.25">
      <c r="A14640" s="16">
        <v>38386</v>
      </c>
      <c r="B14640" s="14" t="s">
        <v>11585</v>
      </c>
      <c r="C14640" s="15" t="s">
        <v>28</v>
      </c>
      <c r="D14640" s="17">
        <v>5.17</v>
      </c>
      <c r="E14640" s="17">
        <v>5.17</v>
      </c>
    </row>
    <row r="14641" spans="1:5" x14ac:dyDescent="0.25">
      <c r="A14641" s="16">
        <v>45231</v>
      </c>
      <c r="B14641" s="14" t="s">
        <v>13148</v>
      </c>
      <c r="C14641" s="15" t="s">
        <v>28</v>
      </c>
      <c r="D14641" s="17">
        <v>4.72</v>
      </c>
      <c r="E14641" s="17">
        <v>4.72</v>
      </c>
    </row>
    <row r="14642" spans="1:5" x14ac:dyDescent="0.25">
      <c r="A14642" s="16">
        <v>45232</v>
      </c>
      <c r="B14642" s="14" t="s">
        <v>13149</v>
      </c>
      <c r="C14642" s="15" t="s">
        <v>28</v>
      </c>
      <c r="D14642" s="17">
        <v>8.32</v>
      </c>
      <c r="E14642" s="17">
        <v>8.32</v>
      </c>
    </row>
    <row r="14643" spans="1:5" ht="38.25" x14ac:dyDescent="0.25">
      <c r="A14643" s="16">
        <v>39848</v>
      </c>
      <c r="B14643" s="14" t="s">
        <v>11586</v>
      </c>
      <c r="C14643" s="15" t="s">
        <v>25</v>
      </c>
    </row>
    <row r="14644" spans="1:5" x14ac:dyDescent="0.25">
      <c r="A14644" s="16">
        <v>7667</v>
      </c>
      <c r="B14644" s="14" t="s">
        <v>11587</v>
      </c>
      <c r="C14644" s="15" t="s">
        <v>25</v>
      </c>
      <c r="D14644" s="17">
        <v>3938.21</v>
      </c>
      <c r="E14644" s="17">
        <v>3938.21</v>
      </c>
    </row>
    <row r="14645" spans="1:5" x14ac:dyDescent="0.25">
      <c r="A14645" s="16">
        <v>7660</v>
      </c>
      <c r="B14645" s="14" t="s">
        <v>11588</v>
      </c>
      <c r="C14645" s="15" t="s">
        <v>25</v>
      </c>
      <c r="D14645" s="17">
        <v>5020.28</v>
      </c>
      <c r="E14645" s="17">
        <v>5020.28</v>
      </c>
    </row>
    <row r="14646" spans="1:5" x14ac:dyDescent="0.25">
      <c r="A14646" s="16">
        <v>7676</v>
      </c>
      <c r="B14646" s="14" t="s">
        <v>11589</v>
      </c>
      <c r="C14646" s="15" t="s">
        <v>25</v>
      </c>
      <c r="D14646" s="17">
        <v>5077.6499999999996</v>
      </c>
      <c r="E14646" s="17">
        <v>5077.6499999999996</v>
      </c>
    </row>
    <row r="14647" spans="1:5" ht="25.5" x14ac:dyDescent="0.25">
      <c r="A14647" s="16">
        <v>20999</v>
      </c>
      <c r="B14647" s="14" t="s">
        <v>11590</v>
      </c>
      <c r="C14647" s="15" t="s">
        <v>25</v>
      </c>
      <c r="D14647" s="17">
        <v>12.12</v>
      </c>
      <c r="E14647" s="17">
        <v>12.12</v>
      </c>
    </row>
    <row r="14648" spans="1:5" ht="25.5" x14ac:dyDescent="0.25">
      <c r="A14648" s="16">
        <v>21001</v>
      </c>
      <c r="B14648" s="14" t="s">
        <v>11591</v>
      </c>
      <c r="C14648" s="15" t="s">
        <v>25</v>
      </c>
      <c r="D14648" s="17">
        <v>22.61</v>
      </c>
      <c r="E14648" s="17">
        <v>22.61</v>
      </c>
    </row>
    <row r="14649" spans="1:5" ht="25.5" x14ac:dyDescent="0.25">
      <c r="A14649" s="16">
        <v>21003</v>
      </c>
      <c r="B14649" s="14" t="s">
        <v>11592</v>
      </c>
      <c r="C14649" s="15" t="s">
        <v>25</v>
      </c>
      <c r="D14649" s="17">
        <v>37.15</v>
      </c>
      <c r="E14649" s="17">
        <v>37.15</v>
      </c>
    </row>
    <row r="14650" spans="1:5" ht="25.5" x14ac:dyDescent="0.25">
      <c r="A14650" s="16">
        <v>21006</v>
      </c>
      <c r="B14650" s="14" t="s">
        <v>11593</v>
      </c>
      <c r="C14650" s="15" t="s">
        <v>25</v>
      </c>
      <c r="D14650" s="17">
        <v>78.849999999999994</v>
      </c>
      <c r="E14650" s="17">
        <v>78.849999999999994</v>
      </c>
    </row>
    <row r="14651" spans="1:5" ht="25.5" x14ac:dyDescent="0.25">
      <c r="A14651" s="16">
        <v>21019</v>
      </c>
      <c r="B14651" s="14" t="s">
        <v>11594</v>
      </c>
      <c r="C14651" s="15" t="s">
        <v>25</v>
      </c>
      <c r="D14651" s="17">
        <v>27.41</v>
      </c>
      <c r="E14651" s="17">
        <v>27.41</v>
      </c>
    </row>
    <row r="14652" spans="1:5" ht="25.5" x14ac:dyDescent="0.25">
      <c r="A14652" s="16">
        <v>21021</v>
      </c>
      <c r="B14652" s="14" t="s">
        <v>11595</v>
      </c>
      <c r="C14652" s="15" t="s">
        <v>25</v>
      </c>
      <c r="D14652" s="17">
        <v>43.33</v>
      </c>
      <c r="E14652" s="17">
        <v>43.33</v>
      </c>
    </row>
    <row r="14653" spans="1:5" ht="25.5" x14ac:dyDescent="0.25">
      <c r="A14653" s="16">
        <v>21024</v>
      </c>
      <c r="B14653" s="14" t="s">
        <v>11596</v>
      </c>
      <c r="C14653" s="15" t="s">
        <v>25</v>
      </c>
      <c r="D14653" s="17">
        <v>92.83</v>
      </c>
      <c r="E14653" s="17">
        <v>92.83</v>
      </c>
    </row>
    <row r="14654" spans="1:5" ht="25.5" x14ac:dyDescent="0.25">
      <c r="A14654" s="16">
        <v>40624</v>
      </c>
      <c r="B14654" s="14" t="s">
        <v>11597</v>
      </c>
      <c r="C14654" s="15" t="s">
        <v>25</v>
      </c>
      <c r="D14654" s="17">
        <v>108.73</v>
      </c>
      <c r="E14654" s="17">
        <v>108.73</v>
      </c>
    </row>
    <row r="14655" spans="1:5" ht="25.5" x14ac:dyDescent="0.25">
      <c r="A14655" s="16">
        <v>42575</v>
      </c>
      <c r="B14655" s="14" t="s">
        <v>11598</v>
      </c>
      <c r="C14655" s="15" t="s">
        <v>25</v>
      </c>
      <c r="D14655" s="17">
        <v>99.77</v>
      </c>
      <c r="E14655" s="17">
        <v>99.77</v>
      </c>
    </row>
    <row r="14656" spans="1:5" ht="25.5" x14ac:dyDescent="0.25">
      <c r="A14656" s="16">
        <v>42574</v>
      </c>
      <c r="B14656" s="14" t="s">
        <v>11599</v>
      </c>
      <c r="C14656" s="15" t="s">
        <v>25</v>
      </c>
      <c r="D14656" s="17">
        <v>74.45</v>
      </c>
      <c r="E14656" s="17">
        <v>74.45</v>
      </c>
    </row>
    <row r="14657" spans="1:5" ht="25.5" x14ac:dyDescent="0.25">
      <c r="A14657" s="16">
        <v>13127</v>
      </c>
      <c r="B14657" s="14" t="s">
        <v>11600</v>
      </c>
      <c r="C14657" s="15" t="s">
        <v>25</v>
      </c>
      <c r="D14657" s="17">
        <v>48.49</v>
      </c>
      <c r="E14657" s="17">
        <v>48.49</v>
      </c>
    </row>
    <row r="14658" spans="1:5" ht="25.5" x14ac:dyDescent="0.25">
      <c r="A14658" s="16">
        <v>13137</v>
      </c>
      <c r="B14658" s="14" t="s">
        <v>11601</v>
      </c>
      <c r="C14658" s="15" t="s">
        <v>25</v>
      </c>
      <c r="D14658" s="17">
        <v>64.349999999999994</v>
      </c>
      <c r="E14658" s="17">
        <v>64.349999999999994</v>
      </c>
    </row>
    <row r="14659" spans="1:5" ht="25.5" x14ac:dyDescent="0.25">
      <c r="A14659" s="16">
        <v>20989</v>
      </c>
      <c r="B14659" s="14" t="s">
        <v>11602</v>
      </c>
      <c r="C14659" s="15" t="s">
        <v>25</v>
      </c>
      <c r="D14659" s="17">
        <v>2305.5300000000002</v>
      </c>
      <c r="E14659" s="17">
        <v>2305.5300000000002</v>
      </c>
    </row>
    <row r="14660" spans="1:5" ht="25.5" x14ac:dyDescent="0.25">
      <c r="A14660" s="16">
        <v>21147</v>
      </c>
      <c r="B14660" s="14" t="s">
        <v>11603</v>
      </c>
      <c r="C14660" s="15" t="s">
        <v>25</v>
      </c>
      <c r="D14660" s="17">
        <v>216.17</v>
      </c>
      <c r="E14660" s="17">
        <v>216.17</v>
      </c>
    </row>
    <row r="14661" spans="1:5" ht="25.5" x14ac:dyDescent="0.25">
      <c r="A14661" s="16">
        <v>21148</v>
      </c>
      <c r="B14661" s="14" t="s">
        <v>11604</v>
      </c>
      <c r="C14661" s="15" t="s">
        <v>25</v>
      </c>
      <c r="D14661" s="17">
        <v>133.41999999999999</v>
      </c>
      <c r="E14661" s="17">
        <v>133.41999999999999</v>
      </c>
    </row>
    <row r="14662" spans="1:5" ht="25.5" x14ac:dyDescent="0.25">
      <c r="A14662" s="16">
        <v>20984</v>
      </c>
      <c r="B14662" s="14" t="s">
        <v>11605</v>
      </c>
      <c r="C14662" s="15" t="s">
        <v>25</v>
      </c>
      <c r="D14662" s="17">
        <v>4423.8599999999997</v>
      </c>
      <c r="E14662" s="17">
        <v>4423.8599999999997</v>
      </c>
    </row>
    <row r="14663" spans="1:5" ht="25.5" x14ac:dyDescent="0.25">
      <c r="A14663" s="16">
        <v>13042</v>
      </c>
      <c r="B14663" s="14" t="s">
        <v>11606</v>
      </c>
      <c r="C14663" s="15" t="s">
        <v>25</v>
      </c>
      <c r="D14663" s="17">
        <v>2451.4699999999998</v>
      </c>
      <c r="E14663" s="17">
        <v>2451.4699999999998</v>
      </c>
    </row>
    <row r="14664" spans="1:5" ht="25.5" x14ac:dyDescent="0.25">
      <c r="A14664" s="16">
        <v>42576</v>
      </c>
      <c r="B14664" s="14" t="s">
        <v>11607</v>
      </c>
      <c r="C14664" s="15" t="s">
        <v>25</v>
      </c>
      <c r="D14664" s="17">
        <v>272.16000000000003</v>
      </c>
      <c r="E14664" s="17">
        <v>272.16000000000003</v>
      </c>
    </row>
    <row r="14665" spans="1:5" ht="25.5" x14ac:dyDescent="0.25">
      <c r="A14665" s="16">
        <v>21150</v>
      </c>
      <c r="B14665" s="14" t="s">
        <v>11608</v>
      </c>
      <c r="C14665" s="15" t="s">
        <v>25</v>
      </c>
      <c r="D14665" s="17">
        <v>66.16</v>
      </c>
      <c r="E14665" s="17">
        <v>66.16</v>
      </c>
    </row>
    <row r="14666" spans="1:5" ht="25.5" x14ac:dyDescent="0.25">
      <c r="A14666" s="16">
        <v>13141</v>
      </c>
      <c r="B14666" s="14" t="s">
        <v>11609</v>
      </c>
      <c r="C14666" s="15" t="s">
        <v>25</v>
      </c>
      <c r="D14666" s="17">
        <v>83.35</v>
      </c>
      <c r="E14666" s="17">
        <v>83.35</v>
      </c>
    </row>
    <row r="14667" spans="1:5" ht="25.5" x14ac:dyDescent="0.25">
      <c r="A14667" s="16">
        <v>21151</v>
      </c>
      <c r="B14667" s="14" t="s">
        <v>11610</v>
      </c>
      <c r="C14667" s="15" t="s">
        <v>25</v>
      </c>
      <c r="D14667" s="17">
        <v>395.99</v>
      </c>
      <c r="E14667" s="17">
        <v>395.99</v>
      </c>
    </row>
    <row r="14668" spans="1:5" ht="25.5" x14ac:dyDescent="0.25">
      <c r="A14668" s="16">
        <v>13142</v>
      </c>
      <c r="B14668" s="14" t="s">
        <v>11611</v>
      </c>
      <c r="C14668" s="15" t="s">
        <v>25</v>
      </c>
      <c r="D14668" s="17">
        <v>566.1</v>
      </c>
      <c r="E14668" s="17">
        <v>566.1</v>
      </c>
    </row>
    <row r="14669" spans="1:5" ht="25.5" x14ac:dyDescent="0.25">
      <c r="A14669" s="16">
        <v>42577</v>
      </c>
      <c r="B14669" s="14" t="s">
        <v>11612</v>
      </c>
      <c r="C14669" s="15" t="s">
        <v>25</v>
      </c>
      <c r="D14669" s="17">
        <v>621.16</v>
      </c>
      <c r="E14669" s="17">
        <v>621.16</v>
      </c>
    </row>
    <row r="14670" spans="1:5" ht="25.5" x14ac:dyDescent="0.25">
      <c r="A14670" s="16">
        <v>20994</v>
      </c>
      <c r="B14670" s="14" t="s">
        <v>11613</v>
      </c>
      <c r="C14670" s="15" t="s">
        <v>25</v>
      </c>
      <c r="D14670" s="17">
        <v>1067.3399999999999</v>
      </c>
      <c r="E14670" s="17">
        <v>1067.3399999999999</v>
      </c>
    </row>
    <row r="14671" spans="1:5" ht="25.5" x14ac:dyDescent="0.25">
      <c r="A14671" s="16">
        <v>7672</v>
      </c>
      <c r="B14671" s="14" t="s">
        <v>11614</v>
      </c>
      <c r="C14671" s="15" t="s">
        <v>25</v>
      </c>
      <c r="D14671" s="17">
        <v>699.22</v>
      </c>
      <c r="E14671" s="17">
        <v>699.22</v>
      </c>
    </row>
    <row r="14672" spans="1:5" ht="25.5" x14ac:dyDescent="0.25">
      <c r="A14672" s="16">
        <v>20995</v>
      </c>
      <c r="B14672" s="14" t="s">
        <v>11615</v>
      </c>
      <c r="C14672" s="15" t="s">
        <v>25</v>
      </c>
      <c r="D14672" s="17">
        <v>1402.69</v>
      </c>
      <c r="E14672" s="17">
        <v>1402.69</v>
      </c>
    </row>
    <row r="14673" spans="1:5" ht="25.5" x14ac:dyDescent="0.25">
      <c r="A14673" s="16">
        <v>7690</v>
      </c>
      <c r="B14673" s="14" t="s">
        <v>11616</v>
      </c>
      <c r="C14673" s="15" t="s">
        <v>25</v>
      </c>
      <c r="D14673" s="17">
        <v>811.27</v>
      </c>
      <c r="E14673" s="17">
        <v>811.27</v>
      </c>
    </row>
    <row r="14674" spans="1:5" ht="25.5" x14ac:dyDescent="0.25">
      <c r="A14674" s="16">
        <v>20980</v>
      </c>
      <c r="B14674" s="14" t="s">
        <v>11617</v>
      </c>
      <c r="C14674" s="15" t="s">
        <v>25</v>
      </c>
      <c r="D14674" s="17">
        <v>885.02</v>
      </c>
      <c r="E14674" s="17">
        <v>885.02</v>
      </c>
    </row>
    <row r="14675" spans="1:5" ht="25.5" x14ac:dyDescent="0.25">
      <c r="A14675" s="16">
        <v>7661</v>
      </c>
      <c r="B14675" s="14" t="s">
        <v>11618</v>
      </c>
      <c r="C14675" s="15" t="s">
        <v>25</v>
      </c>
      <c r="D14675" s="17">
        <v>1052.8</v>
      </c>
      <c r="E14675" s="17">
        <v>1052.8</v>
      </c>
    </row>
    <row r="14676" spans="1:5" ht="25.5" x14ac:dyDescent="0.25">
      <c r="A14676" s="16">
        <v>21016</v>
      </c>
      <c r="B14676" s="14" t="s">
        <v>11619</v>
      </c>
      <c r="C14676" s="15" t="s">
        <v>25</v>
      </c>
      <c r="D14676" s="17">
        <v>139.5</v>
      </c>
      <c r="E14676" s="17">
        <v>139.5</v>
      </c>
    </row>
    <row r="14677" spans="1:5" ht="25.5" x14ac:dyDescent="0.25">
      <c r="A14677" s="16">
        <v>21008</v>
      </c>
      <c r="B14677" s="14" t="s">
        <v>11620</v>
      </c>
      <c r="C14677" s="15" t="s">
        <v>25</v>
      </c>
      <c r="D14677" s="17">
        <v>16.3</v>
      </c>
      <c r="E14677" s="17">
        <v>16.3</v>
      </c>
    </row>
    <row r="14678" spans="1:5" ht="25.5" x14ac:dyDescent="0.25">
      <c r="A14678" s="16">
        <v>21009</v>
      </c>
      <c r="B14678" s="14" t="s">
        <v>11621</v>
      </c>
      <c r="C14678" s="15" t="s">
        <v>25</v>
      </c>
      <c r="D14678" s="17">
        <v>21.22</v>
      </c>
      <c r="E14678" s="17">
        <v>21.22</v>
      </c>
    </row>
    <row r="14679" spans="1:5" ht="25.5" x14ac:dyDescent="0.25">
      <c r="A14679" s="16">
        <v>21010</v>
      </c>
      <c r="B14679" s="14" t="s">
        <v>11622</v>
      </c>
      <c r="C14679" s="15" t="s">
        <v>25</v>
      </c>
      <c r="D14679" s="17">
        <v>28.49</v>
      </c>
      <c r="E14679" s="17">
        <v>28.49</v>
      </c>
    </row>
    <row r="14680" spans="1:5" ht="25.5" x14ac:dyDescent="0.25">
      <c r="A14680" s="16">
        <v>21011</v>
      </c>
      <c r="B14680" s="14" t="s">
        <v>11623</v>
      </c>
      <c r="C14680" s="15" t="s">
        <v>25</v>
      </c>
      <c r="D14680" s="17">
        <v>41.52</v>
      </c>
      <c r="E14680" s="17">
        <v>41.52</v>
      </c>
    </row>
    <row r="14681" spans="1:5" ht="25.5" x14ac:dyDescent="0.25">
      <c r="A14681" s="16">
        <v>21012</v>
      </c>
      <c r="B14681" s="14" t="s">
        <v>11624</v>
      </c>
      <c r="C14681" s="15" t="s">
        <v>25</v>
      </c>
      <c r="D14681" s="17">
        <v>45.88</v>
      </c>
      <c r="E14681" s="17">
        <v>45.88</v>
      </c>
    </row>
    <row r="14682" spans="1:5" ht="25.5" x14ac:dyDescent="0.25">
      <c r="A14682" s="16">
        <v>21013</v>
      </c>
      <c r="B14682" s="14" t="s">
        <v>11625</v>
      </c>
      <c r="C14682" s="15" t="s">
        <v>25</v>
      </c>
      <c r="D14682" s="17">
        <v>59.88</v>
      </c>
      <c r="E14682" s="17">
        <v>59.88</v>
      </c>
    </row>
    <row r="14683" spans="1:5" ht="25.5" x14ac:dyDescent="0.25">
      <c r="A14683" s="16">
        <v>21014</v>
      </c>
      <c r="B14683" s="14" t="s">
        <v>11626</v>
      </c>
      <c r="C14683" s="15" t="s">
        <v>25</v>
      </c>
      <c r="D14683" s="17">
        <v>83.78</v>
      </c>
      <c r="E14683" s="17">
        <v>83.78</v>
      </c>
    </row>
    <row r="14684" spans="1:5" ht="25.5" x14ac:dyDescent="0.25">
      <c r="A14684" s="16">
        <v>21015</v>
      </c>
      <c r="B14684" s="14" t="s">
        <v>11627</v>
      </c>
      <c r="C14684" s="15" t="s">
        <v>25</v>
      </c>
      <c r="D14684" s="17">
        <v>96.26</v>
      </c>
      <c r="E14684" s="17">
        <v>96.26</v>
      </c>
    </row>
    <row r="14685" spans="1:5" ht="25.5" x14ac:dyDescent="0.25">
      <c r="A14685" s="16">
        <v>40626</v>
      </c>
      <c r="B14685" s="14" t="s">
        <v>11628</v>
      </c>
      <c r="C14685" s="15" t="s">
        <v>25</v>
      </c>
      <c r="D14685" s="17">
        <v>31.35</v>
      </c>
      <c r="E14685" s="17">
        <v>31.35</v>
      </c>
    </row>
    <row r="14686" spans="1:5" ht="25.5" x14ac:dyDescent="0.25">
      <c r="A14686" s="16">
        <v>7697</v>
      </c>
      <c r="B14686" s="14" t="s">
        <v>11629</v>
      </c>
      <c r="C14686" s="15" t="s">
        <v>25</v>
      </c>
      <c r="D14686" s="17">
        <v>45.93</v>
      </c>
      <c r="E14686" s="17">
        <v>45.93</v>
      </c>
    </row>
    <row r="14687" spans="1:5" ht="25.5" x14ac:dyDescent="0.25">
      <c r="A14687" s="16">
        <v>7698</v>
      </c>
      <c r="B14687" s="14" t="s">
        <v>11630</v>
      </c>
      <c r="C14687" s="15" t="s">
        <v>25</v>
      </c>
      <c r="D14687" s="17">
        <v>39.54</v>
      </c>
      <c r="E14687" s="17">
        <v>39.54</v>
      </c>
    </row>
    <row r="14688" spans="1:5" ht="25.5" x14ac:dyDescent="0.25">
      <c r="A14688" s="16">
        <v>7691</v>
      </c>
      <c r="B14688" s="14" t="s">
        <v>11631</v>
      </c>
      <c r="C14688" s="15" t="s">
        <v>25</v>
      </c>
      <c r="D14688" s="17">
        <v>16.7</v>
      </c>
      <c r="E14688" s="17">
        <v>16.7</v>
      </c>
    </row>
    <row r="14689" spans="1:5" ht="25.5" x14ac:dyDescent="0.25">
      <c r="A14689" s="16">
        <v>7696</v>
      </c>
      <c r="B14689" s="14" t="s">
        <v>11632</v>
      </c>
      <c r="C14689" s="15" t="s">
        <v>25</v>
      </c>
      <c r="D14689" s="17">
        <v>66.23</v>
      </c>
      <c r="E14689" s="17">
        <v>66.23</v>
      </c>
    </row>
    <row r="14690" spans="1:5" ht="25.5" x14ac:dyDescent="0.25">
      <c r="A14690" s="16">
        <v>7701</v>
      </c>
      <c r="B14690" s="14" t="s">
        <v>11633</v>
      </c>
      <c r="C14690" s="15" t="s">
        <v>25</v>
      </c>
      <c r="D14690" s="17">
        <v>82.2</v>
      </c>
      <c r="E14690" s="17">
        <v>82.2</v>
      </c>
    </row>
    <row r="14691" spans="1:5" ht="25.5" x14ac:dyDescent="0.25">
      <c r="A14691" s="16">
        <v>7694</v>
      </c>
      <c r="B14691" s="14" t="s">
        <v>11634</v>
      </c>
      <c r="C14691" s="15" t="s">
        <v>25</v>
      </c>
      <c r="D14691" s="17">
        <v>110.61</v>
      </c>
      <c r="E14691" s="17">
        <v>110.61</v>
      </c>
    </row>
    <row r="14692" spans="1:5" ht="25.5" x14ac:dyDescent="0.25">
      <c r="A14692" s="16">
        <v>7700</v>
      </c>
      <c r="B14692" s="14" t="s">
        <v>11635</v>
      </c>
      <c r="C14692" s="15" t="s">
        <v>25</v>
      </c>
      <c r="D14692" s="17">
        <v>21.13</v>
      </c>
      <c r="E14692" s="17">
        <v>21.13</v>
      </c>
    </row>
    <row r="14693" spans="1:5" ht="25.5" x14ac:dyDescent="0.25">
      <c r="A14693" s="16">
        <v>7693</v>
      </c>
      <c r="B14693" s="14" t="s">
        <v>11636</v>
      </c>
      <c r="C14693" s="15" t="s">
        <v>25</v>
      </c>
      <c r="D14693" s="17">
        <v>152.34</v>
      </c>
      <c r="E14693" s="17">
        <v>152.34</v>
      </c>
    </row>
    <row r="14694" spans="1:5" ht="25.5" x14ac:dyDescent="0.25">
      <c r="A14694" s="16">
        <v>7692</v>
      </c>
      <c r="B14694" s="14" t="s">
        <v>11637</v>
      </c>
      <c r="C14694" s="15" t="s">
        <v>25</v>
      </c>
      <c r="D14694" s="17">
        <v>228.08</v>
      </c>
      <c r="E14694" s="17">
        <v>228.08</v>
      </c>
    </row>
    <row r="14695" spans="1:5" ht="25.5" x14ac:dyDescent="0.25">
      <c r="A14695" s="16">
        <v>7695</v>
      </c>
      <c r="B14695" s="14" t="s">
        <v>11638</v>
      </c>
      <c r="C14695" s="15" t="s">
        <v>25</v>
      </c>
      <c r="D14695" s="17">
        <v>247.35</v>
      </c>
      <c r="E14695" s="17">
        <v>247.35</v>
      </c>
    </row>
    <row r="14696" spans="1:5" ht="25.5" x14ac:dyDescent="0.25">
      <c r="A14696" s="16">
        <v>13356</v>
      </c>
      <c r="B14696" s="14" t="s">
        <v>11639</v>
      </c>
      <c r="C14696" s="15" t="s">
        <v>25</v>
      </c>
      <c r="D14696" s="17">
        <v>17.93</v>
      </c>
      <c r="E14696" s="17">
        <v>17.93</v>
      </c>
    </row>
    <row r="14697" spans="1:5" ht="25.5" x14ac:dyDescent="0.25">
      <c r="A14697" s="16">
        <v>36365</v>
      </c>
      <c r="B14697" s="14" t="s">
        <v>13150</v>
      </c>
      <c r="C14697" s="15" t="s">
        <v>25</v>
      </c>
      <c r="D14697" s="17">
        <v>33.450000000000003</v>
      </c>
      <c r="E14697" s="17">
        <v>33.450000000000003</v>
      </c>
    </row>
    <row r="14698" spans="1:5" ht="25.5" x14ac:dyDescent="0.25">
      <c r="A14698" s="16">
        <v>41930</v>
      </c>
      <c r="B14698" s="14" t="s">
        <v>11640</v>
      </c>
      <c r="C14698" s="15" t="s">
        <v>25</v>
      </c>
      <c r="D14698" s="17">
        <v>111.41</v>
      </c>
      <c r="E14698" s="17">
        <v>111.41</v>
      </c>
    </row>
    <row r="14699" spans="1:5" ht="25.5" x14ac:dyDescent="0.25">
      <c r="A14699" s="16">
        <v>41931</v>
      </c>
      <c r="B14699" s="14" t="s">
        <v>11641</v>
      </c>
      <c r="C14699" s="15" t="s">
        <v>25</v>
      </c>
      <c r="D14699" s="17">
        <v>174.49</v>
      </c>
      <c r="E14699" s="17">
        <v>174.49</v>
      </c>
    </row>
    <row r="14700" spans="1:5" ht="25.5" x14ac:dyDescent="0.25">
      <c r="A14700" s="16">
        <v>41932</v>
      </c>
      <c r="B14700" s="14" t="s">
        <v>11642</v>
      </c>
      <c r="C14700" s="15" t="s">
        <v>25</v>
      </c>
      <c r="D14700" s="17">
        <v>268.58</v>
      </c>
      <c r="E14700" s="17">
        <v>268.58</v>
      </c>
    </row>
    <row r="14701" spans="1:5" ht="25.5" x14ac:dyDescent="0.25">
      <c r="A14701" s="16">
        <v>41933</v>
      </c>
      <c r="B14701" s="14" t="s">
        <v>11643</v>
      </c>
      <c r="C14701" s="15" t="s">
        <v>25</v>
      </c>
      <c r="D14701" s="17">
        <v>379.56</v>
      </c>
      <c r="E14701" s="17">
        <v>379.56</v>
      </c>
    </row>
    <row r="14702" spans="1:5" ht="25.5" x14ac:dyDescent="0.25">
      <c r="A14702" s="16">
        <v>41934</v>
      </c>
      <c r="B14702" s="14" t="s">
        <v>11644</v>
      </c>
      <c r="C14702" s="15" t="s">
        <v>25</v>
      </c>
      <c r="D14702" s="17">
        <v>442.04</v>
      </c>
      <c r="E14702" s="17">
        <v>442.04</v>
      </c>
    </row>
    <row r="14703" spans="1:5" ht="25.5" x14ac:dyDescent="0.25">
      <c r="A14703" s="16">
        <v>41936</v>
      </c>
      <c r="B14703" s="14" t="s">
        <v>11645</v>
      </c>
      <c r="C14703" s="15" t="s">
        <v>25</v>
      </c>
      <c r="D14703" s="17">
        <v>65.599999999999994</v>
      </c>
      <c r="E14703" s="17">
        <v>65.599999999999994</v>
      </c>
    </row>
    <row r="14704" spans="1:5" ht="25.5" x14ac:dyDescent="0.25">
      <c r="A14704" s="16">
        <v>44812</v>
      </c>
      <c r="B14704" s="14" t="s">
        <v>11646</v>
      </c>
      <c r="C14704" s="15" t="s">
        <v>25</v>
      </c>
    </row>
    <row r="14705" spans="1:5" ht="38.25" x14ac:dyDescent="0.25">
      <c r="A14705" s="16">
        <v>41785</v>
      </c>
      <c r="B14705" s="14" t="s">
        <v>11647</v>
      </c>
      <c r="C14705" s="15" t="s">
        <v>25</v>
      </c>
    </row>
    <row r="14706" spans="1:5" ht="38.25" x14ac:dyDescent="0.25">
      <c r="A14706" s="16">
        <v>41781</v>
      </c>
      <c r="B14706" s="14" t="s">
        <v>11648</v>
      </c>
      <c r="C14706" s="15" t="s">
        <v>25</v>
      </c>
    </row>
    <row r="14707" spans="1:5" ht="38.25" x14ac:dyDescent="0.25">
      <c r="A14707" s="16">
        <v>41783</v>
      </c>
      <c r="B14707" s="14" t="s">
        <v>11649</v>
      </c>
      <c r="C14707" s="15" t="s">
        <v>25</v>
      </c>
    </row>
    <row r="14708" spans="1:5" ht="38.25" x14ac:dyDescent="0.25">
      <c r="A14708" s="16">
        <v>41786</v>
      </c>
      <c r="B14708" s="14" t="s">
        <v>11650</v>
      </c>
      <c r="C14708" s="15" t="s">
        <v>25</v>
      </c>
    </row>
    <row r="14709" spans="1:5" ht="38.25" x14ac:dyDescent="0.25">
      <c r="A14709" s="16">
        <v>41779</v>
      </c>
      <c r="B14709" s="14" t="s">
        <v>11651</v>
      </c>
      <c r="C14709" s="15" t="s">
        <v>25</v>
      </c>
    </row>
    <row r="14710" spans="1:5" ht="38.25" x14ac:dyDescent="0.25">
      <c r="A14710" s="16">
        <v>41780</v>
      </c>
      <c r="B14710" s="14" t="s">
        <v>11652</v>
      </c>
      <c r="C14710" s="15" t="s">
        <v>25</v>
      </c>
    </row>
    <row r="14711" spans="1:5" ht="38.25" x14ac:dyDescent="0.25">
      <c r="A14711" s="16">
        <v>41782</v>
      </c>
      <c r="B14711" s="14" t="s">
        <v>11653</v>
      </c>
      <c r="C14711" s="15" t="s">
        <v>25</v>
      </c>
    </row>
    <row r="14712" spans="1:5" ht="25.5" x14ac:dyDescent="0.25">
      <c r="A14712" s="16">
        <v>38130</v>
      </c>
      <c r="B14712" s="14" t="s">
        <v>11654</v>
      </c>
      <c r="C14712" s="15" t="s">
        <v>25</v>
      </c>
      <c r="D14712" s="17">
        <v>48.4</v>
      </c>
      <c r="E14712" s="17">
        <v>48.4</v>
      </c>
    </row>
    <row r="14713" spans="1:5" ht="25.5" x14ac:dyDescent="0.25">
      <c r="A14713" s="16">
        <v>44260</v>
      </c>
      <c r="B14713" s="14" t="s">
        <v>11655</v>
      </c>
      <c r="C14713" s="15" t="s">
        <v>25</v>
      </c>
      <c r="D14713" s="17">
        <v>458.12</v>
      </c>
      <c r="E14713" s="17">
        <v>458.12</v>
      </c>
    </row>
    <row r="14714" spans="1:5" ht="25.5" x14ac:dyDescent="0.25">
      <c r="A14714" s="16">
        <v>21123</v>
      </c>
      <c r="B14714" s="14" t="s">
        <v>11656</v>
      </c>
      <c r="C14714" s="15" t="s">
        <v>25</v>
      </c>
      <c r="D14714" s="17">
        <v>13.47</v>
      </c>
      <c r="E14714" s="17">
        <v>13.47</v>
      </c>
    </row>
    <row r="14715" spans="1:5" ht="25.5" x14ac:dyDescent="0.25">
      <c r="A14715" s="16">
        <v>21124</v>
      </c>
      <c r="B14715" s="14" t="s">
        <v>11657</v>
      </c>
      <c r="C14715" s="15" t="s">
        <v>25</v>
      </c>
      <c r="D14715" s="17">
        <v>21.52</v>
      </c>
      <c r="E14715" s="17">
        <v>21.52</v>
      </c>
    </row>
    <row r="14716" spans="1:5" ht="25.5" x14ac:dyDescent="0.25">
      <c r="A14716" s="16">
        <v>21125</v>
      </c>
      <c r="B14716" s="14" t="s">
        <v>11658</v>
      </c>
      <c r="C14716" s="15" t="s">
        <v>25</v>
      </c>
      <c r="D14716" s="17">
        <v>37.06</v>
      </c>
      <c r="E14716" s="17">
        <v>37.06</v>
      </c>
    </row>
    <row r="14717" spans="1:5" ht="25.5" x14ac:dyDescent="0.25">
      <c r="A14717" s="16">
        <v>38028</v>
      </c>
      <c r="B14717" s="14" t="s">
        <v>11659</v>
      </c>
      <c r="C14717" s="15" t="s">
        <v>25</v>
      </c>
      <c r="D14717" s="17">
        <v>64.8</v>
      </c>
      <c r="E14717" s="17">
        <v>64.8</v>
      </c>
    </row>
    <row r="14718" spans="1:5" ht="25.5" x14ac:dyDescent="0.25">
      <c r="A14718" s="16">
        <v>38029</v>
      </c>
      <c r="B14718" s="14" t="s">
        <v>11660</v>
      </c>
      <c r="C14718" s="15" t="s">
        <v>25</v>
      </c>
      <c r="D14718" s="17">
        <v>94.84</v>
      </c>
      <c r="E14718" s="17">
        <v>94.84</v>
      </c>
    </row>
    <row r="14719" spans="1:5" ht="25.5" x14ac:dyDescent="0.25">
      <c r="A14719" s="16">
        <v>38030</v>
      </c>
      <c r="B14719" s="14" t="s">
        <v>11661</v>
      </c>
      <c r="C14719" s="15" t="s">
        <v>25</v>
      </c>
      <c r="D14719" s="17">
        <v>153.36000000000001</v>
      </c>
      <c r="E14719" s="17">
        <v>153.36000000000001</v>
      </c>
    </row>
    <row r="14720" spans="1:5" ht="25.5" x14ac:dyDescent="0.25">
      <c r="A14720" s="16">
        <v>38031</v>
      </c>
      <c r="B14720" s="14" t="s">
        <v>11662</v>
      </c>
      <c r="C14720" s="15" t="s">
        <v>25</v>
      </c>
      <c r="D14720" s="17">
        <v>240.72</v>
      </c>
      <c r="E14720" s="17">
        <v>240.72</v>
      </c>
    </row>
    <row r="14721" spans="1:3" ht="63.75" x14ac:dyDescent="0.25">
      <c r="A14721" s="16">
        <v>39735</v>
      </c>
      <c r="B14721" s="14" t="s">
        <v>11663</v>
      </c>
      <c r="C14721" s="15" t="s">
        <v>25</v>
      </c>
    </row>
    <row r="14722" spans="1:3" ht="63.75" x14ac:dyDescent="0.25">
      <c r="A14722" s="16">
        <v>39734</v>
      </c>
      <c r="B14722" s="14" t="s">
        <v>11664</v>
      </c>
      <c r="C14722" s="15" t="s">
        <v>25</v>
      </c>
    </row>
    <row r="14723" spans="1:3" ht="63.75" x14ac:dyDescent="0.25">
      <c r="A14723" s="16">
        <v>39736</v>
      </c>
      <c r="B14723" s="14" t="s">
        <v>11665</v>
      </c>
      <c r="C14723" s="15" t="s">
        <v>25</v>
      </c>
    </row>
    <row r="14724" spans="1:3" ht="63.75" x14ac:dyDescent="0.25">
      <c r="A14724" s="16">
        <v>39739</v>
      </c>
      <c r="B14724" s="14" t="s">
        <v>11666</v>
      </c>
      <c r="C14724" s="15" t="s">
        <v>25</v>
      </c>
    </row>
    <row r="14725" spans="1:3" ht="63.75" x14ac:dyDescent="0.25">
      <c r="A14725" s="16">
        <v>39737</v>
      </c>
      <c r="B14725" s="14" t="s">
        <v>11667</v>
      </c>
      <c r="C14725" s="15" t="s">
        <v>25</v>
      </c>
    </row>
    <row r="14726" spans="1:3" ht="63.75" x14ac:dyDescent="0.25">
      <c r="A14726" s="16">
        <v>39738</v>
      </c>
      <c r="B14726" s="14" t="s">
        <v>11668</v>
      </c>
      <c r="C14726" s="15" t="s">
        <v>25</v>
      </c>
    </row>
    <row r="14727" spans="1:3" ht="63.75" x14ac:dyDescent="0.25">
      <c r="A14727" s="16">
        <v>39733</v>
      </c>
      <c r="B14727" s="14" t="s">
        <v>11669</v>
      </c>
      <c r="C14727" s="15" t="s">
        <v>25</v>
      </c>
    </row>
    <row r="14728" spans="1:3" ht="63.75" x14ac:dyDescent="0.25">
      <c r="A14728" s="16">
        <v>39854</v>
      </c>
      <c r="B14728" s="14" t="s">
        <v>11670</v>
      </c>
      <c r="C14728" s="15" t="s">
        <v>25</v>
      </c>
    </row>
    <row r="14729" spans="1:3" ht="63.75" x14ac:dyDescent="0.25">
      <c r="A14729" s="16">
        <v>39740</v>
      </c>
      <c r="B14729" s="14" t="s">
        <v>11671</v>
      </c>
      <c r="C14729" s="15" t="s">
        <v>25</v>
      </c>
    </row>
    <row r="14730" spans="1:3" ht="63.75" x14ac:dyDescent="0.25">
      <c r="A14730" s="16">
        <v>39741</v>
      </c>
      <c r="B14730" s="14" t="s">
        <v>11672</v>
      </c>
      <c r="C14730" s="15" t="s">
        <v>25</v>
      </c>
    </row>
    <row r="14731" spans="1:3" ht="63.75" x14ac:dyDescent="0.25">
      <c r="A14731" s="16">
        <v>39853</v>
      </c>
      <c r="B14731" s="14" t="s">
        <v>11673</v>
      </c>
      <c r="C14731" s="15" t="s">
        <v>25</v>
      </c>
    </row>
    <row r="14732" spans="1:3" ht="63.75" x14ac:dyDescent="0.25">
      <c r="A14732" s="16">
        <v>39742</v>
      </c>
      <c r="B14732" s="14" t="s">
        <v>11674</v>
      </c>
      <c r="C14732" s="15" t="s">
        <v>25</v>
      </c>
    </row>
    <row r="14733" spans="1:3" ht="38.25" x14ac:dyDescent="0.25">
      <c r="A14733" s="16">
        <v>39751</v>
      </c>
      <c r="B14733" s="14" t="s">
        <v>11675</v>
      </c>
      <c r="C14733" s="15" t="s">
        <v>25</v>
      </c>
    </row>
    <row r="14734" spans="1:3" ht="38.25" x14ac:dyDescent="0.25">
      <c r="A14734" s="16">
        <v>39750</v>
      </c>
      <c r="B14734" s="14" t="s">
        <v>11676</v>
      </c>
      <c r="C14734" s="15" t="s">
        <v>25</v>
      </c>
    </row>
    <row r="14735" spans="1:3" ht="38.25" x14ac:dyDescent="0.25">
      <c r="A14735" s="16">
        <v>39749</v>
      </c>
      <c r="B14735" s="14" t="s">
        <v>11677</v>
      </c>
      <c r="C14735" s="15" t="s">
        <v>25</v>
      </c>
    </row>
    <row r="14736" spans="1:3" ht="38.25" x14ac:dyDescent="0.25">
      <c r="A14736" s="16">
        <v>39747</v>
      </c>
      <c r="B14736" s="14" t="s">
        <v>11678</v>
      </c>
      <c r="C14736" s="15" t="s">
        <v>25</v>
      </c>
    </row>
    <row r="14737" spans="1:3" ht="38.25" x14ac:dyDescent="0.25">
      <c r="A14737" s="16">
        <v>39753</v>
      </c>
      <c r="B14737" s="14" t="s">
        <v>11679</v>
      </c>
      <c r="C14737" s="15" t="s">
        <v>25</v>
      </c>
    </row>
    <row r="14738" spans="1:3" ht="38.25" x14ac:dyDescent="0.25">
      <c r="A14738" s="16">
        <v>39752</v>
      </c>
      <c r="B14738" s="14" t="s">
        <v>11680</v>
      </c>
      <c r="C14738" s="15" t="s">
        <v>25</v>
      </c>
    </row>
    <row r="14739" spans="1:3" ht="38.25" x14ac:dyDescent="0.25">
      <c r="A14739" s="16">
        <v>39754</v>
      </c>
      <c r="B14739" s="14" t="s">
        <v>11681</v>
      </c>
      <c r="C14739" s="15" t="s">
        <v>25</v>
      </c>
    </row>
    <row r="14740" spans="1:3" ht="38.25" x14ac:dyDescent="0.25">
      <c r="A14740" s="16">
        <v>39748</v>
      </c>
      <c r="B14740" s="14" t="s">
        <v>11682</v>
      </c>
      <c r="C14740" s="15" t="s">
        <v>25</v>
      </c>
    </row>
    <row r="14741" spans="1:3" ht="38.25" x14ac:dyDescent="0.25">
      <c r="A14741" s="16">
        <v>39755</v>
      </c>
      <c r="B14741" s="14" t="s">
        <v>11683</v>
      </c>
      <c r="C14741" s="15" t="s">
        <v>25</v>
      </c>
    </row>
    <row r="14742" spans="1:3" ht="25.5" x14ac:dyDescent="0.25">
      <c r="A14742" s="16">
        <v>12742</v>
      </c>
      <c r="B14742" s="14" t="s">
        <v>11684</v>
      </c>
      <c r="C14742" s="15" t="s">
        <v>25</v>
      </c>
    </row>
    <row r="14743" spans="1:3" ht="25.5" x14ac:dyDescent="0.25">
      <c r="A14743" s="16">
        <v>12713</v>
      </c>
      <c r="B14743" s="14" t="s">
        <v>11685</v>
      </c>
      <c r="C14743" s="15" t="s">
        <v>25</v>
      </c>
    </row>
    <row r="14744" spans="1:3" ht="25.5" x14ac:dyDescent="0.25">
      <c r="A14744" s="16">
        <v>12743</v>
      </c>
      <c r="B14744" s="14" t="s">
        <v>11686</v>
      </c>
      <c r="C14744" s="15" t="s">
        <v>25</v>
      </c>
    </row>
    <row r="14745" spans="1:3" ht="25.5" x14ac:dyDescent="0.25">
      <c r="A14745" s="16">
        <v>12744</v>
      </c>
      <c r="B14745" s="14" t="s">
        <v>11687</v>
      </c>
      <c r="C14745" s="15" t="s">
        <v>25</v>
      </c>
    </row>
    <row r="14746" spans="1:3" ht="25.5" x14ac:dyDescent="0.25">
      <c r="A14746" s="16">
        <v>12745</v>
      </c>
      <c r="B14746" s="14" t="s">
        <v>11688</v>
      </c>
      <c r="C14746" s="15" t="s">
        <v>25</v>
      </c>
    </row>
    <row r="14747" spans="1:3" ht="25.5" x14ac:dyDescent="0.25">
      <c r="A14747" s="16">
        <v>12746</v>
      </c>
      <c r="B14747" s="14" t="s">
        <v>11689</v>
      </c>
      <c r="C14747" s="15" t="s">
        <v>25</v>
      </c>
    </row>
    <row r="14748" spans="1:3" ht="25.5" x14ac:dyDescent="0.25">
      <c r="A14748" s="16">
        <v>12747</v>
      </c>
      <c r="B14748" s="14" t="s">
        <v>11690</v>
      </c>
      <c r="C14748" s="15" t="s">
        <v>25</v>
      </c>
    </row>
    <row r="14749" spans="1:3" ht="25.5" x14ac:dyDescent="0.25">
      <c r="A14749" s="16">
        <v>12748</v>
      </c>
      <c r="B14749" s="14" t="s">
        <v>11691</v>
      </c>
      <c r="C14749" s="15" t="s">
        <v>25</v>
      </c>
    </row>
    <row r="14750" spans="1:3" ht="25.5" x14ac:dyDescent="0.25">
      <c r="A14750" s="16">
        <v>12749</v>
      </c>
      <c r="B14750" s="14" t="s">
        <v>11692</v>
      </c>
      <c r="C14750" s="15" t="s">
        <v>25</v>
      </c>
    </row>
    <row r="14751" spans="1:3" ht="38.25" x14ac:dyDescent="0.25">
      <c r="A14751" s="16">
        <v>39660</v>
      </c>
      <c r="B14751" s="14" t="s">
        <v>13151</v>
      </c>
      <c r="C14751" s="15" t="s">
        <v>25</v>
      </c>
    </row>
    <row r="14752" spans="1:3" ht="38.25" x14ac:dyDescent="0.25">
      <c r="A14752" s="16">
        <v>39662</v>
      </c>
      <c r="B14752" s="14" t="s">
        <v>13152</v>
      </c>
      <c r="C14752" s="15" t="s">
        <v>25</v>
      </c>
    </row>
    <row r="14753" spans="1:5" ht="38.25" x14ac:dyDescent="0.25">
      <c r="A14753" s="16">
        <v>39661</v>
      </c>
      <c r="B14753" s="14" t="s">
        <v>13153</v>
      </c>
      <c r="C14753" s="15" t="s">
        <v>25</v>
      </c>
    </row>
    <row r="14754" spans="1:5" ht="38.25" x14ac:dyDescent="0.25">
      <c r="A14754" s="16">
        <v>39666</v>
      </c>
      <c r="B14754" s="14" t="s">
        <v>13154</v>
      </c>
      <c r="C14754" s="15" t="s">
        <v>25</v>
      </c>
    </row>
    <row r="14755" spans="1:5" ht="38.25" x14ac:dyDescent="0.25">
      <c r="A14755" s="16">
        <v>39664</v>
      </c>
      <c r="B14755" s="14" t="s">
        <v>13155</v>
      </c>
      <c r="C14755" s="15" t="s">
        <v>25</v>
      </c>
    </row>
    <row r="14756" spans="1:5" ht="38.25" x14ac:dyDescent="0.25">
      <c r="A14756" s="16">
        <v>39663</v>
      </c>
      <c r="B14756" s="14" t="s">
        <v>13156</v>
      </c>
      <c r="C14756" s="15" t="s">
        <v>25</v>
      </c>
    </row>
    <row r="14757" spans="1:5" ht="38.25" x14ac:dyDescent="0.25">
      <c r="A14757" s="16">
        <v>39665</v>
      </c>
      <c r="B14757" s="14" t="s">
        <v>13157</v>
      </c>
      <c r="C14757" s="15" t="s">
        <v>25</v>
      </c>
    </row>
    <row r="14758" spans="1:5" ht="38.25" x14ac:dyDescent="0.25">
      <c r="A14758" s="16">
        <v>7753</v>
      </c>
      <c r="B14758" s="14" t="s">
        <v>11693</v>
      </c>
      <c r="C14758" s="15" t="s">
        <v>25</v>
      </c>
      <c r="D14758" s="17">
        <v>366.52</v>
      </c>
      <c r="E14758" s="17">
        <v>366.52</v>
      </c>
    </row>
    <row r="14759" spans="1:5" ht="38.25" x14ac:dyDescent="0.25">
      <c r="A14759" s="16">
        <v>13256</v>
      </c>
      <c r="B14759" s="14" t="s">
        <v>11694</v>
      </c>
      <c r="C14759" s="15" t="s">
        <v>25</v>
      </c>
      <c r="D14759" s="17">
        <v>513.44000000000005</v>
      </c>
      <c r="E14759" s="17">
        <v>513.44000000000005</v>
      </c>
    </row>
    <row r="14760" spans="1:5" ht="38.25" x14ac:dyDescent="0.25">
      <c r="A14760" s="16">
        <v>7757</v>
      </c>
      <c r="B14760" s="14" t="s">
        <v>11695</v>
      </c>
      <c r="C14760" s="15" t="s">
        <v>25</v>
      </c>
      <c r="D14760" s="17">
        <v>547.41</v>
      </c>
      <c r="E14760" s="17">
        <v>547.41</v>
      </c>
    </row>
    <row r="14761" spans="1:5" ht="38.25" x14ac:dyDescent="0.25">
      <c r="A14761" s="16">
        <v>7758</v>
      </c>
      <c r="B14761" s="14" t="s">
        <v>11696</v>
      </c>
      <c r="C14761" s="15" t="s">
        <v>25</v>
      </c>
      <c r="D14761" s="17">
        <v>793.07</v>
      </c>
      <c r="E14761" s="17">
        <v>793.07</v>
      </c>
    </row>
    <row r="14762" spans="1:5" ht="38.25" x14ac:dyDescent="0.25">
      <c r="A14762" s="16">
        <v>7759</v>
      </c>
      <c r="B14762" s="14" t="s">
        <v>11697</v>
      </c>
      <c r="C14762" s="15" t="s">
        <v>25</v>
      </c>
      <c r="D14762" s="17">
        <v>2197.6</v>
      </c>
      <c r="E14762" s="17">
        <v>2197.6</v>
      </c>
    </row>
    <row r="14763" spans="1:5" ht="38.25" x14ac:dyDescent="0.25">
      <c r="A14763" s="16">
        <v>40334</v>
      </c>
      <c r="B14763" s="14" t="s">
        <v>11698</v>
      </c>
      <c r="C14763" s="15" t="s">
        <v>25</v>
      </c>
      <c r="D14763" s="17">
        <v>86.1</v>
      </c>
      <c r="E14763" s="17">
        <v>86.1</v>
      </c>
    </row>
    <row r="14764" spans="1:5" ht="38.25" x14ac:dyDescent="0.25">
      <c r="A14764" s="16">
        <v>7745</v>
      </c>
      <c r="B14764" s="14" t="s">
        <v>11699</v>
      </c>
      <c r="C14764" s="15" t="s">
        <v>25</v>
      </c>
      <c r="D14764" s="17">
        <v>97.15</v>
      </c>
      <c r="E14764" s="17">
        <v>97.15</v>
      </c>
    </row>
    <row r="14765" spans="1:5" ht="38.25" x14ac:dyDescent="0.25">
      <c r="A14765" s="16">
        <v>7742</v>
      </c>
      <c r="B14765" s="14" t="s">
        <v>11700</v>
      </c>
      <c r="C14765" s="15" t="s">
        <v>25</v>
      </c>
      <c r="D14765" s="17">
        <v>256.24</v>
      </c>
      <c r="E14765" s="17">
        <v>256.24</v>
      </c>
    </row>
    <row r="14766" spans="1:5" ht="38.25" x14ac:dyDescent="0.25">
      <c r="A14766" s="16">
        <v>7750</v>
      </c>
      <c r="B14766" s="14" t="s">
        <v>11701</v>
      </c>
      <c r="C14766" s="15" t="s">
        <v>25</v>
      </c>
      <c r="D14766" s="17">
        <v>312.8</v>
      </c>
      <c r="E14766" s="17">
        <v>312.8</v>
      </c>
    </row>
    <row r="14767" spans="1:5" ht="38.25" x14ac:dyDescent="0.25">
      <c r="A14767" s="16">
        <v>7756</v>
      </c>
      <c r="B14767" s="14" t="s">
        <v>11702</v>
      </c>
      <c r="C14767" s="15" t="s">
        <v>25</v>
      </c>
      <c r="D14767" s="17">
        <v>359.41</v>
      </c>
      <c r="E14767" s="17">
        <v>359.41</v>
      </c>
    </row>
    <row r="14768" spans="1:5" ht="38.25" x14ac:dyDescent="0.25">
      <c r="A14768" s="16">
        <v>7725</v>
      </c>
      <c r="B14768" s="14" t="s">
        <v>11703</v>
      </c>
      <c r="C14768" s="15" t="s">
        <v>25</v>
      </c>
      <c r="D14768" s="17">
        <v>188</v>
      </c>
      <c r="E14768" s="17">
        <v>188</v>
      </c>
    </row>
    <row r="14769" spans="1:5" ht="38.25" x14ac:dyDescent="0.25">
      <c r="A14769" s="16">
        <v>7765</v>
      </c>
      <c r="B14769" s="14" t="s">
        <v>11704</v>
      </c>
      <c r="C14769" s="15" t="s">
        <v>25</v>
      </c>
      <c r="D14769" s="17">
        <v>402.85</v>
      </c>
      <c r="E14769" s="17">
        <v>402.85</v>
      </c>
    </row>
    <row r="14770" spans="1:5" ht="38.25" x14ac:dyDescent="0.25">
      <c r="A14770" s="16">
        <v>12569</v>
      </c>
      <c r="B14770" s="14" t="s">
        <v>11705</v>
      </c>
      <c r="C14770" s="15" t="s">
        <v>25</v>
      </c>
      <c r="D14770" s="17">
        <v>556.1</v>
      </c>
      <c r="E14770" s="17">
        <v>556.1</v>
      </c>
    </row>
    <row r="14771" spans="1:5" ht="38.25" x14ac:dyDescent="0.25">
      <c r="A14771" s="16">
        <v>7766</v>
      </c>
      <c r="B14771" s="14" t="s">
        <v>11706</v>
      </c>
      <c r="C14771" s="15" t="s">
        <v>25</v>
      </c>
      <c r="D14771" s="17">
        <v>590.85</v>
      </c>
      <c r="E14771" s="17">
        <v>590.85</v>
      </c>
    </row>
    <row r="14772" spans="1:5" ht="38.25" x14ac:dyDescent="0.25">
      <c r="A14772" s="16">
        <v>7767</v>
      </c>
      <c r="B14772" s="14" t="s">
        <v>11707</v>
      </c>
      <c r="C14772" s="15" t="s">
        <v>25</v>
      </c>
      <c r="D14772" s="17">
        <v>848.36</v>
      </c>
      <c r="E14772" s="17">
        <v>848.36</v>
      </c>
    </row>
    <row r="14773" spans="1:5" ht="38.25" x14ac:dyDescent="0.25">
      <c r="A14773" s="16">
        <v>7727</v>
      </c>
      <c r="B14773" s="14" t="s">
        <v>11708</v>
      </c>
      <c r="C14773" s="15" t="s">
        <v>25</v>
      </c>
      <c r="D14773" s="17">
        <v>2464.5300000000002</v>
      </c>
      <c r="E14773" s="17">
        <v>2464.5300000000002</v>
      </c>
    </row>
    <row r="14774" spans="1:5" ht="38.25" x14ac:dyDescent="0.25">
      <c r="A14774" s="16">
        <v>7760</v>
      </c>
      <c r="B14774" s="14" t="s">
        <v>11709</v>
      </c>
      <c r="C14774" s="15" t="s">
        <v>25</v>
      </c>
      <c r="D14774" s="17">
        <v>97.94</v>
      </c>
      <c r="E14774" s="17">
        <v>97.94</v>
      </c>
    </row>
    <row r="14775" spans="1:5" ht="38.25" x14ac:dyDescent="0.25">
      <c r="A14775" s="16">
        <v>7761</v>
      </c>
      <c r="B14775" s="14" t="s">
        <v>11710</v>
      </c>
      <c r="C14775" s="15" t="s">
        <v>25</v>
      </c>
      <c r="D14775" s="17">
        <v>102.68</v>
      </c>
      <c r="E14775" s="17">
        <v>102.68</v>
      </c>
    </row>
    <row r="14776" spans="1:5" ht="38.25" x14ac:dyDescent="0.25">
      <c r="A14776" s="16">
        <v>7752</v>
      </c>
      <c r="B14776" s="14" t="s">
        <v>11711</v>
      </c>
      <c r="C14776" s="15" t="s">
        <v>25</v>
      </c>
      <c r="D14776" s="17">
        <v>124.8</v>
      </c>
      <c r="E14776" s="17">
        <v>124.8</v>
      </c>
    </row>
    <row r="14777" spans="1:5" ht="38.25" x14ac:dyDescent="0.25">
      <c r="A14777" s="16">
        <v>7762</v>
      </c>
      <c r="B14777" s="14" t="s">
        <v>11712</v>
      </c>
      <c r="C14777" s="15" t="s">
        <v>25</v>
      </c>
      <c r="D14777" s="17">
        <v>163.11000000000001</v>
      </c>
      <c r="E14777" s="17">
        <v>163.11000000000001</v>
      </c>
    </row>
    <row r="14778" spans="1:5" ht="38.25" x14ac:dyDescent="0.25">
      <c r="A14778" s="16">
        <v>7722</v>
      </c>
      <c r="B14778" s="14" t="s">
        <v>11713</v>
      </c>
      <c r="C14778" s="15" t="s">
        <v>25</v>
      </c>
      <c r="D14778" s="17">
        <v>249.61</v>
      </c>
      <c r="E14778" s="17">
        <v>249.61</v>
      </c>
    </row>
    <row r="14779" spans="1:5" ht="38.25" x14ac:dyDescent="0.25">
      <c r="A14779" s="16">
        <v>7763</v>
      </c>
      <c r="B14779" s="14" t="s">
        <v>11714</v>
      </c>
      <c r="C14779" s="15" t="s">
        <v>25</v>
      </c>
      <c r="D14779" s="17">
        <v>304.11</v>
      </c>
      <c r="E14779" s="17">
        <v>304.11</v>
      </c>
    </row>
    <row r="14780" spans="1:5" ht="38.25" x14ac:dyDescent="0.25">
      <c r="A14780" s="16">
        <v>7764</v>
      </c>
      <c r="B14780" s="14" t="s">
        <v>11715</v>
      </c>
      <c r="C14780" s="15" t="s">
        <v>25</v>
      </c>
      <c r="D14780" s="17">
        <v>363.36</v>
      </c>
      <c r="E14780" s="17">
        <v>363.36</v>
      </c>
    </row>
    <row r="14781" spans="1:5" ht="38.25" x14ac:dyDescent="0.25">
      <c r="A14781" s="16">
        <v>12572</v>
      </c>
      <c r="B14781" s="14" t="s">
        <v>11716</v>
      </c>
      <c r="C14781" s="15" t="s">
        <v>25</v>
      </c>
      <c r="D14781" s="17">
        <v>513.44000000000005</v>
      </c>
      <c r="E14781" s="17">
        <v>513.44000000000005</v>
      </c>
    </row>
    <row r="14782" spans="1:5" ht="38.25" x14ac:dyDescent="0.25">
      <c r="A14782" s="16">
        <v>12573</v>
      </c>
      <c r="B14782" s="14" t="s">
        <v>11717</v>
      </c>
      <c r="C14782" s="15" t="s">
        <v>25</v>
      </c>
      <c r="D14782" s="17">
        <v>675.37</v>
      </c>
      <c r="E14782" s="17">
        <v>675.37</v>
      </c>
    </row>
    <row r="14783" spans="1:5" ht="38.25" x14ac:dyDescent="0.25">
      <c r="A14783" s="16">
        <v>12574</v>
      </c>
      <c r="B14783" s="14" t="s">
        <v>11718</v>
      </c>
      <c r="C14783" s="15" t="s">
        <v>25</v>
      </c>
      <c r="D14783" s="17">
        <v>816.61</v>
      </c>
      <c r="E14783" s="17">
        <v>816.61</v>
      </c>
    </row>
    <row r="14784" spans="1:5" ht="38.25" x14ac:dyDescent="0.25">
      <c r="A14784" s="16">
        <v>12575</v>
      </c>
      <c r="B14784" s="14" t="s">
        <v>11719</v>
      </c>
      <c r="C14784" s="15" t="s">
        <v>25</v>
      </c>
      <c r="D14784" s="17">
        <v>1240.1600000000001</v>
      </c>
      <c r="E14784" s="17">
        <v>1240.1600000000001</v>
      </c>
    </row>
    <row r="14785" spans="1:5" ht="38.25" x14ac:dyDescent="0.25">
      <c r="A14785" s="16">
        <v>12576</v>
      </c>
      <c r="B14785" s="14" t="s">
        <v>11720</v>
      </c>
      <c r="C14785" s="15" t="s">
        <v>25</v>
      </c>
      <c r="D14785" s="17">
        <v>150.08000000000001</v>
      </c>
      <c r="E14785" s="17">
        <v>150.08000000000001</v>
      </c>
    </row>
    <row r="14786" spans="1:5" ht="38.25" x14ac:dyDescent="0.25">
      <c r="A14786" s="16">
        <v>12577</v>
      </c>
      <c r="B14786" s="14" t="s">
        <v>11721</v>
      </c>
      <c r="C14786" s="15" t="s">
        <v>25</v>
      </c>
      <c r="D14786" s="17">
        <v>202.21</v>
      </c>
      <c r="E14786" s="17">
        <v>202.21</v>
      </c>
    </row>
    <row r="14787" spans="1:5" ht="38.25" x14ac:dyDescent="0.25">
      <c r="A14787" s="16">
        <v>12578</v>
      </c>
      <c r="B14787" s="14" t="s">
        <v>11722</v>
      </c>
      <c r="C14787" s="15" t="s">
        <v>25</v>
      </c>
      <c r="D14787" s="17">
        <v>244.87</v>
      </c>
      <c r="E14787" s="17">
        <v>244.87</v>
      </c>
    </row>
    <row r="14788" spans="1:5" ht="38.25" x14ac:dyDescent="0.25">
      <c r="A14788" s="16">
        <v>12579</v>
      </c>
      <c r="B14788" s="14" t="s">
        <v>11723</v>
      </c>
      <c r="C14788" s="15" t="s">
        <v>25</v>
      </c>
      <c r="D14788" s="17">
        <v>421.81</v>
      </c>
      <c r="E14788" s="17">
        <v>421.81</v>
      </c>
    </row>
    <row r="14789" spans="1:5" ht="38.25" x14ac:dyDescent="0.25">
      <c r="A14789" s="16">
        <v>12580</v>
      </c>
      <c r="B14789" s="14" t="s">
        <v>11724</v>
      </c>
      <c r="C14789" s="15" t="s">
        <v>25</v>
      </c>
      <c r="D14789" s="17">
        <v>439.5</v>
      </c>
      <c r="E14789" s="17">
        <v>439.5</v>
      </c>
    </row>
    <row r="14790" spans="1:5" ht="38.25" x14ac:dyDescent="0.25">
      <c r="A14790" s="16">
        <v>12581</v>
      </c>
      <c r="B14790" s="14" t="s">
        <v>11725</v>
      </c>
      <c r="C14790" s="15" t="s">
        <v>25</v>
      </c>
      <c r="D14790" s="17">
        <v>470.78</v>
      </c>
      <c r="E14790" s="17">
        <v>470.78</v>
      </c>
    </row>
    <row r="14791" spans="1:5" ht="38.25" x14ac:dyDescent="0.25">
      <c r="A14791" s="16">
        <v>7720</v>
      </c>
      <c r="B14791" s="14" t="s">
        <v>11726</v>
      </c>
      <c r="C14791" s="15" t="s">
        <v>25</v>
      </c>
      <c r="D14791" s="17">
        <v>736.2</v>
      </c>
      <c r="E14791" s="17">
        <v>736.2</v>
      </c>
    </row>
    <row r="14792" spans="1:5" ht="38.25" x14ac:dyDescent="0.25">
      <c r="A14792" s="16">
        <v>40335</v>
      </c>
      <c r="B14792" s="14" t="s">
        <v>11727</v>
      </c>
      <c r="C14792" s="15" t="s">
        <v>25</v>
      </c>
      <c r="D14792" s="17">
        <v>154.03</v>
      </c>
      <c r="E14792" s="17">
        <v>154.03</v>
      </c>
    </row>
    <row r="14793" spans="1:5" ht="38.25" x14ac:dyDescent="0.25">
      <c r="A14793" s="16">
        <v>7740</v>
      </c>
      <c r="B14793" s="14" t="s">
        <v>11728</v>
      </c>
      <c r="C14793" s="15" t="s">
        <v>25</v>
      </c>
      <c r="D14793" s="17">
        <v>157.97999999999999</v>
      </c>
      <c r="E14793" s="17">
        <v>157.97999999999999</v>
      </c>
    </row>
    <row r="14794" spans="1:5" ht="38.25" x14ac:dyDescent="0.25">
      <c r="A14794" s="16">
        <v>7741</v>
      </c>
      <c r="B14794" s="14" t="s">
        <v>11729</v>
      </c>
      <c r="C14794" s="15" t="s">
        <v>25</v>
      </c>
      <c r="D14794" s="17">
        <v>292.26</v>
      </c>
      <c r="E14794" s="17">
        <v>292.26</v>
      </c>
    </row>
    <row r="14795" spans="1:5" ht="38.25" x14ac:dyDescent="0.25">
      <c r="A14795" s="16">
        <v>7774</v>
      </c>
      <c r="B14795" s="14" t="s">
        <v>11730</v>
      </c>
      <c r="C14795" s="15" t="s">
        <v>25</v>
      </c>
      <c r="D14795" s="17">
        <v>358.62</v>
      </c>
      <c r="E14795" s="17">
        <v>358.62</v>
      </c>
    </row>
    <row r="14796" spans="1:5" ht="38.25" x14ac:dyDescent="0.25">
      <c r="A14796" s="16">
        <v>7744</v>
      </c>
      <c r="B14796" s="14" t="s">
        <v>11731</v>
      </c>
      <c r="C14796" s="15" t="s">
        <v>25</v>
      </c>
      <c r="D14796" s="17">
        <v>468.42</v>
      </c>
      <c r="E14796" s="17">
        <v>468.42</v>
      </c>
    </row>
    <row r="14797" spans="1:5" ht="38.25" x14ac:dyDescent="0.25">
      <c r="A14797" s="16">
        <v>7773</v>
      </c>
      <c r="B14797" s="14" t="s">
        <v>11732</v>
      </c>
      <c r="C14797" s="15" t="s">
        <v>25</v>
      </c>
      <c r="D14797" s="17">
        <v>478.76</v>
      </c>
      <c r="E14797" s="17">
        <v>478.76</v>
      </c>
    </row>
    <row r="14798" spans="1:5" ht="38.25" x14ac:dyDescent="0.25">
      <c r="A14798" s="16">
        <v>7754</v>
      </c>
      <c r="B14798" s="14" t="s">
        <v>11733</v>
      </c>
      <c r="C14798" s="15" t="s">
        <v>25</v>
      </c>
      <c r="D14798" s="17">
        <v>725.93</v>
      </c>
      <c r="E14798" s="17">
        <v>725.93</v>
      </c>
    </row>
    <row r="14799" spans="1:5" ht="38.25" x14ac:dyDescent="0.25">
      <c r="A14799" s="16">
        <v>7735</v>
      </c>
      <c r="B14799" s="14" t="s">
        <v>11734</v>
      </c>
      <c r="C14799" s="15" t="s">
        <v>25</v>
      </c>
      <c r="D14799" s="17">
        <v>940</v>
      </c>
      <c r="E14799" s="17">
        <v>940</v>
      </c>
    </row>
    <row r="14800" spans="1:5" ht="38.25" x14ac:dyDescent="0.25">
      <c r="A14800" s="16">
        <v>7755</v>
      </c>
      <c r="B14800" s="14" t="s">
        <v>11735</v>
      </c>
      <c r="C14800" s="15" t="s">
        <v>25</v>
      </c>
      <c r="D14800" s="17">
        <v>186.42</v>
      </c>
      <c r="E14800" s="17">
        <v>186.42</v>
      </c>
    </row>
    <row r="14801" spans="1:5" ht="38.25" x14ac:dyDescent="0.25">
      <c r="A14801" s="16">
        <v>7776</v>
      </c>
      <c r="B14801" s="14" t="s">
        <v>11736</v>
      </c>
      <c r="C14801" s="15" t="s">
        <v>25</v>
      </c>
      <c r="D14801" s="17">
        <v>388.63</v>
      </c>
      <c r="E14801" s="17">
        <v>388.63</v>
      </c>
    </row>
    <row r="14802" spans="1:5" ht="38.25" x14ac:dyDescent="0.25">
      <c r="A14802" s="16">
        <v>7743</v>
      </c>
      <c r="B14802" s="14" t="s">
        <v>11737</v>
      </c>
      <c r="C14802" s="15" t="s">
        <v>25</v>
      </c>
      <c r="D14802" s="17">
        <v>411.54</v>
      </c>
      <c r="E14802" s="17">
        <v>411.54</v>
      </c>
    </row>
    <row r="14803" spans="1:5" ht="38.25" x14ac:dyDescent="0.25">
      <c r="A14803" s="16">
        <v>7733</v>
      </c>
      <c r="B14803" s="14" t="s">
        <v>11738</v>
      </c>
      <c r="C14803" s="15" t="s">
        <v>25</v>
      </c>
      <c r="D14803" s="17">
        <v>537.14</v>
      </c>
      <c r="E14803" s="17">
        <v>537.14</v>
      </c>
    </row>
    <row r="14804" spans="1:5" ht="38.25" x14ac:dyDescent="0.25">
      <c r="A14804" s="16">
        <v>7775</v>
      </c>
      <c r="B14804" s="14" t="s">
        <v>11739</v>
      </c>
      <c r="C14804" s="15" t="s">
        <v>25</v>
      </c>
      <c r="D14804" s="17">
        <v>588.48</v>
      </c>
      <c r="E14804" s="17">
        <v>588.48</v>
      </c>
    </row>
    <row r="14805" spans="1:5" ht="38.25" x14ac:dyDescent="0.25">
      <c r="A14805" s="16">
        <v>7734</v>
      </c>
      <c r="B14805" s="14" t="s">
        <v>11740</v>
      </c>
      <c r="C14805" s="15" t="s">
        <v>25</v>
      </c>
      <c r="D14805" s="17">
        <v>833.36</v>
      </c>
      <c r="E14805" s="17">
        <v>833.36</v>
      </c>
    </row>
    <row r="14806" spans="1:5" ht="38.25" x14ac:dyDescent="0.25">
      <c r="A14806" s="16">
        <v>7714</v>
      </c>
      <c r="B14806" s="14" t="s">
        <v>11741</v>
      </c>
      <c r="C14806" s="15" t="s">
        <v>25</v>
      </c>
      <c r="D14806" s="17">
        <v>116.11</v>
      </c>
      <c r="E14806" s="17">
        <v>116.11</v>
      </c>
    </row>
    <row r="14807" spans="1:5" ht="38.25" x14ac:dyDescent="0.25">
      <c r="A14807" s="16">
        <v>37449</v>
      </c>
      <c r="B14807" s="14" t="s">
        <v>11742</v>
      </c>
      <c r="C14807" s="15" t="s">
        <v>25</v>
      </c>
    </row>
    <row r="14808" spans="1:5" ht="38.25" x14ac:dyDescent="0.25">
      <c r="A14808" s="16">
        <v>37450</v>
      </c>
      <c r="B14808" s="14" t="s">
        <v>11743</v>
      </c>
      <c r="C14808" s="15" t="s">
        <v>25</v>
      </c>
    </row>
    <row r="14809" spans="1:5" ht="38.25" x14ac:dyDescent="0.25">
      <c r="A14809" s="16">
        <v>37451</v>
      </c>
      <c r="B14809" s="14" t="s">
        <v>11744</v>
      </c>
      <c r="C14809" s="15" t="s">
        <v>25</v>
      </c>
    </row>
    <row r="14810" spans="1:5" ht="38.25" x14ac:dyDescent="0.25">
      <c r="A14810" s="16">
        <v>37452</v>
      </c>
      <c r="B14810" s="14" t="s">
        <v>11745</v>
      </c>
      <c r="C14810" s="15" t="s">
        <v>25</v>
      </c>
    </row>
    <row r="14811" spans="1:5" ht="38.25" x14ac:dyDescent="0.25">
      <c r="A14811" s="16">
        <v>37453</v>
      </c>
      <c r="B14811" s="14" t="s">
        <v>11746</v>
      </c>
      <c r="C14811" s="15" t="s">
        <v>25</v>
      </c>
    </row>
    <row r="14812" spans="1:5" ht="38.25" x14ac:dyDescent="0.25">
      <c r="A14812" s="16">
        <v>7778</v>
      </c>
      <c r="B14812" s="14" t="s">
        <v>11747</v>
      </c>
      <c r="C14812" s="15" t="s">
        <v>25</v>
      </c>
    </row>
    <row r="14813" spans="1:5" ht="38.25" x14ac:dyDescent="0.25">
      <c r="A14813" s="16">
        <v>7796</v>
      </c>
      <c r="B14813" s="14" t="s">
        <v>11748</v>
      </c>
      <c r="C14813" s="15" t="s">
        <v>25</v>
      </c>
    </row>
    <row r="14814" spans="1:5" ht="38.25" x14ac:dyDescent="0.25">
      <c r="A14814" s="16">
        <v>7781</v>
      </c>
      <c r="B14814" s="14" t="s">
        <v>11749</v>
      </c>
      <c r="C14814" s="15" t="s">
        <v>25</v>
      </c>
    </row>
    <row r="14815" spans="1:5" ht="38.25" x14ac:dyDescent="0.25">
      <c r="A14815" s="16">
        <v>7795</v>
      </c>
      <c r="B14815" s="14" t="s">
        <v>11750</v>
      </c>
      <c r="C14815" s="15" t="s">
        <v>25</v>
      </c>
    </row>
    <row r="14816" spans="1:5" ht="38.25" x14ac:dyDescent="0.25">
      <c r="A14816" s="16">
        <v>7791</v>
      </c>
      <c r="B14816" s="14" t="s">
        <v>11751</v>
      </c>
      <c r="C14816" s="15" t="s">
        <v>25</v>
      </c>
    </row>
    <row r="14817" spans="1:5" ht="38.25" x14ac:dyDescent="0.25">
      <c r="A14817" s="16">
        <v>7783</v>
      </c>
      <c r="B14817" s="14" t="s">
        <v>11752</v>
      </c>
      <c r="C14817" s="15" t="s">
        <v>25</v>
      </c>
    </row>
    <row r="14818" spans="1:5" ht="38.25" x14ac:dyDescent="0.25">
      <c r="A14818" s="16">
        <v>7790</v>
      </c>
      <c r="B14818" s="14" t="s">
        <v>11753</v>
      </c>
      <c r="C14818" s="15" t="s">
        <v>25</v>
      </c>
    </row>
    <row r="14819" spans="1:5" ht="38.25" x14ac:dyDescent="0.25">
      <c r="A14819" s="16">
        <v>7785</v>
      </c>
      <c r="B14819" s="14" t="s">
        <v>11754</v>
      </c>
      <c r="C14819" s="15" t="s">
        <v>25</v>
      </c>
    </row>
    <row r="14820" spans="1:5" ht="38.25" x14ac:dyDescent="0.25">
      <c r="A14820" s="16">
        <v>7792</v>
      </c>
      <c r="B14820" s="14" t="s">
        <v>11755</v>
      </c>
      <c r="C14820" s="15" t="s">
        <v>25</v>
      </c>
    </row>
    <row r="14821" spans="1:5" ht="38.25" x14ac:dyDescent="0.25">
      <c r="A14821" s="16">
        <v>7793</v>
      </c>
      <c r="B14821" s="14" t="s">
        <v>11756</v>
      </c>
      <c r="C14821" s="15" t="s">
        <v>25</v>
      </c>
    </row>
    <row r="14822" spans="1:5" ht="38.25" x14ac:dyDescent="0.25">
      <c r="A14822" s="16">
        <v>13159</v>
      </c>
      <c r="B14822" s="14" t="s">
        <v>11757</v>
      </c>
      <c r="C14822" s="15" t="s">
        <v>25</v>
      </c>
    </row>
    <row r="14823" spans="1:5" ht="38.25" x14ac:dyDescent="0.25">
      <c r="A14823" s="16">
        <v>13168</v>
      </c>
      <c r="B14823" s="14" t="s">
        <v>11758</v>
      </c>
      <c r="C14823" s="15" t="s">
        <v>25</v>
      </c>
    </row>
    <row r="14824" spans="1:5" ht="38.25" x14ac:dyDescent="0.25">
      <c r="A14824" s="16">
        <v>13173</v>
      </c>
      <c r="B14824" s="14" t="s">
        <v>11759</v>
      </c>
      <c r="C14824" s="15" t="s">
        <v>25</v>
      </c>
    </row>
    <row r="14825" spans="1:5" ht="38.25" x14ac:dyDescent="0.25">
      <c r="A14825" s="16">
        <v>12583</v>
      </c>
      <c r="B14825" s="14" t="s">
        <v>11760</v>
      </c>
      <c r="C14825" s="15" t="s">
        <v>25</v>
      </c>
    </row>
    <row r="14826" spans="1:5" ht="38.25" x14ac:dyDescent="0.25">
      <c r="A14826" s="16">
        <v>12584</v>
      </c>
      <c r="B14826" s="14" t="s">
        <v>11761</v>
      </c>
      <c r="C14826" s="15" t="s">
        <v>25</v>
      </c>
    </row>
    <row r="14827" spans="1:5" ht="25.5" x14ac:dyDescent="0.25">
      <c r="A14827" s="16">
        <v>12613</v>
      </c>
      <c r="B14827" s="14" t="s">
        <v>11762</v>
      </c>
      <c r="C14827" s="15" t="s">
        <v>28</v>
      </c>
      <c r="D14827" s="17">
        <v>20.18</v>
      </c>
      <c r="E14827" s="17">
        <v>20.18</v>
      </c>
    </row>
    <row r="14828" spans="1:5" ht="38.25" x14ac:dyDescent="0.25">
      <c r="A14828" s="16">
        <v>1031</v>
      </c>
      <c r="B14828" s="14" t="s">
        <v>11763</v>
      </c>
      <c r="C14828" s="15" t="s">
        <v>28</v>
      </c>
      <c r="D14828" s="17">
        <v>15</v>
      </c>
      <c r="E14828" s="17">
        <v>15</v>
      </c>
    </row>
    <row r="14829" spans="1:5" ht="38.25" x14ac:dyDescent="0.25">
      <c r="A14829" s="16">
        <v>39707</v>
      </c>
      <c r="B14829" s="14" t="s">
        <v>11764</v>
      </c>
      <c r="C14829" s="15" t="s">
        <v>25</v>
      </c>
    </row>
    <row r="14830" spans="1:5" ht="38.25" x14ac:dyDescent="0.25">
      <c r="A14830" s="16">
        <v>39708</v>
      </c>
      <c r="B14830" s="14" t="s">
        <v>11765</v>
      </c>
      <c r="C14830" s="15" t="s">
        <v>25</v>
      </c>
    </row>
    <row r="14831" spans="1:5" ht="38.25" x14ac:dyDescent="0.25">
      <c r="A14831" s="16">
        <v>39710</v>
      </c>
      <c r="B14831" s="14" t="s">
        <v>11766</v>
      </c>
      <c r="C14831" s="15" t="s">
        <v>25</v>
      </c>
    </row>
    <row r="14832" spans="1:5" ht="38.25" x14ac:dyDescent="0.25">
      <c r="A14832" s="16">
        <v>39709</v>
      </c>
      <c r="B14832" s="14" t="s">
        <v>11767</v>
      </c>
      <c r="C14832" s="15" t="s">
        <v>25</v>
      </c>
    </row>
    <row r="14833" spans="1:3" ht="38.25" x14ac:dyDescent="0.25">
      <c r="A14833" s="16">
        <v>39711</v>
      </c>
      <c r="B14833" s="14" t="s">
        <v>11768</v>
      </c>
      <c r="C14833" s="15" t="s">
        <v>25</v>
      </c>
    </row>
    <row r="14834" spans="1:3" ht="38.25" x14ac:dyDescent="0.25">
      <c r="A14834" s="16">
        <v>39714</v>
      </c>
      <c r="B14834" s="14" t="s">
        <v>11769</v>
      </c>
      <c r="C14834" s="15" t="s">
        <v>25</v>
      </c>
    </row>
    <row r="14835" spans="1:3" ht="38.25" x14ac:dyDescent="0.25">
      <c r="A14835" s="16">
        <v>39712</v>
      </c>
      <c r="B14835" s="14" t="s">
        <v>11770</v>
      </c>
      <c r="C14835" s="15" t="s">
        <v>25</v>
      </c>
    </row>
    <row r="14836" spans="1:3" ht="38.25" x14ac:dyDescent="0.25">
      <c r="A14836" s="16">
        <v>39713</v>
      </c>
      <c r="B14836" s="14" t="s">
        <v>11771</v>
      </c>
      <c r="C14836" s="15" t="s">
        <v>25</v>
      </c>
    </row>
    <row r="14837" spans="1:3" ht="38.25" x14ac:dyDescent="0.25">
      <c r="A14837" s="16">
        <v>39715</v>
      </c>
      <c r="B14837" s="14" t="s">
        <v>11772</v>
      </c>
      <c r="C14837" s="15" t="s">
        <v>25</v>
      </c>
    </row>
    <row r="14838" spans="1:3" ht="38.25" x14ac:dyDescent="0.25">
      <c r="A14838" s="16">
        <v>39716</v>
      </c>
      <c r="B14838" s="14" t="s">
        <v>11773</v>
      </c>
      <c r="C14838" s="15" t="s">
        <v>25</v>
      </c>
    </row>
    <row r="14839" spans="1:3" ht="38.25" x14ac:dyDescent="0.25">
      <c r="A14839" s="16">
        <v>39718</v>
      </c>
      <c r="B14839" s="14" t="s">
        <v>11774</v>
      </c>
      <c r="C14839" s="15" t="s">
        <v>25</v>
      </c>
    </row>
    <row r="14840" spans="1:3" ht="38.25" x14ac:dyDescent="0.25">
      <c r="A14840" s="16">
        <v>9813</v>
      </c>
      <c r="B14840" s="14" t="s">
        <v>11775</v>
      </c>
      <c r="C14840" s="15" t="s">
        <v>25</v>
      </c>
    </row>
    <row r="14841" spans="1:3" ht="38.25" x14ac:dyDescent="0.25">
      <c r="A14841" s="16">
        <v>9815</v>
      </c>
      <c r="B14841" s="14" t="s">
        <v>11776</v>
      </c>
      <c r="C14841" s="15" t="s">
        <v>25</v>
      </c>
    </row>
    <row r="14842" spans="1:3" ht="38.25" x14ac:dyDescent="0.25">
      <c r="A14842" s="16">
        <v>44543</v>
      </c>
      <c r="B14842" s="14" t="s">
        <v>11777</v>
      </c>
      <c r="C14842" s="15" t="s">
        <v>25</v>
      </c>
    </row>
    <row r="14843" spans="1:3" ht="38.25" x14ac:dyDescent="0.25">
      <c r="A14843" s="16">
        <v>44526</v>
      </c>
      <c r="B14843" s="14" t="s">
        <v>11778</v>
      </c>
      <c r="C14843" s="15" t="s">
        <v>25</v>
      </c>
    </row>
    <row r="14844" spans="1:3" ht="38.25" x14ac:dyDescent="0.25">
      <c r="A14844" s="16">
        <v>44545</v>
      </c>
      <c r="B14844" s="14" t="s">
        <v>11779</v>
      </c>
      <c r="C14844" s="15" t="s">
        <v>25</v>
      </c>
    </row>
    <row r="14845" spans="1:3" ht="38.25" x14ac:dyDescent="0.25">
      <c r="A14845" s="16">
        <v>44525</v>
      </c>
      <c r="B14845" s="14" t="s">
        <v>11780</v>
      </c>
      <c r="C14845" s="15" t="s">
        <v>25</v>
      </c>
    </row>
    <row r="14846" spans="1:3" ht="38.25" x14ac:dyDescent="0.25">
      <c r="A14846" s="16">
        <v>44547</v>
      </c>
      <c r="B14846" s="14" t="s">
        <v>11781</v>
      </c>
      <c r="C14846" s="15" t="s">
        <v>25</v>
      </c>
    </row>
    <row r="14847" spans="1:3" ht="38.25" x14ac:dyDescent="0.25">
      <c r="A14847" s="16">
        <v>44519</v>
      </c>
      <c r="B14847" s="14" t="s">
        <v>11782</v>
      </c>
      <c r="C14847" s="15" t="s">
        <v>25</v>
      </c>
    </row>
    <row r="14848" spans="1:3" ht="38.25" x14ac:dyDescent="0.25">
      <c r="A14848" s="16">
        <v>44520</v>
      </c>
      <c r="B14848" s="14" t="s">
        <v>11783</v>
      </c>
      <c r="C14848" s="15" t="s">
        <v>25</v>
      </c>
    </row>
    <row r="14849" spans="1:5" ht="38.25" x14ac:dyDescent="0.25">
      <c r="A14849" s="16">
        <v>44521</v>
      </c>
      <c r="B14849" s="14" t="s">
        <v>13158</v>
      </c>
      <c r="C14849" s="15" t="s">
        <v>25</v>
      </c>
    </row>
    <row r="14850" spans="1:5" ht="38.25" x14ac:dyDescent="0.25">
      <c r="A14850" s="16">
        <v>44522</v>
      </c>
      <c r="B14850" s="14" t="s">
        <v>11784</v>
      </c>
      <c r="C14850" s="15" t="s">
        <v>25</v>
      </c>
    </row>
    <row r="14851" spans="1:5" ht="38.25" x14ac:dyDescent="0.25">
      <c r="A14851" s="16">
        <v>44523</v>
      </c>
      <c r="B14851" s="14" t="s">
        <v>11785</v>
      </c>
      <c r="C14851" s="15" t="s">
        <v>25</v>
      </c>
    </row>
    <row r="14852" spans="1:5" ht="38.25" x14ac:dyDescent="0.25">
      <c r="A14852" s="16">
        <v>44527</v>
      </c>
      <c r="B14852" s="14" t="s">
        <v>11786</v>
      </c>
      <c r="C14852" s="15" t="s">
        <v>25</v>
      </c>
    </row>
    <row r="14853" spans="1:5" ht="38.25" x14ac:dyDescent="0.25">
      <c r="A14853" s="16">
        <v>44524</v>
      </c>
      <c r="B14853" s="14" t="s">
        <v>11787</v>
      </c>
      <c r="C14853" s="15" t="s">
        <v>25</v>
      </c>
    </row>
    <row r="14854" spans="1:5" ht="38.25" x14ac:dyDescent="0.25">
      <c r="A14854" s="16">
        <v>44542</v>
      </c>
      <c r="B14854" s="14" t="s">
        <v>11788</v>
      </c>
      <c r="C14854" s="15" t="s">
        <v>25</v>
      </c>
    </row>
    <row r="14855" spans="1:5" ht="25.5" x14ac:dyDescent="0.25">
      <c r="A14855" s="16">
        <v>9877</v>
      </c>
      <c r="B14855" s="14" t="s">
        <v>11789</v>
      </c>
      <c r="C14855" s="15" t="s">
        <v>25</v>
      </c>
      <c r="D14855" s="17">
        <v>103.06</v>
      </c>
      <c r="E14855" s="17">
        <v>103.06</v>
      </c>
    </row>
    <row r="14856" spans="1:5" ht="25.5" x14ac:dyDescent="0.25">
      <c r="A14856" s="16">
        <v>9878</v>
      </c>
      <c r="B14856" s="14" t="s">
        <v>11790</v>
      </c>
      <c r="C14856" s="15" t="s">
        <v>25</v>
      </c>
      <c r="D14856" s="17">
        <v>126.87</v>
      </c>
      <c r="E14856" s="17">
        <v>126.87</v>
      </c>
    </row>
    <row r="14857" spans="1:5" ht="38.25" x14ac:dyDescent="0.25">
      <c r="A14857" s="16">
        <v>41986</v>
      </c>
      <c r="B14857" s="14" t="s">
        <v>11791</v>
      </c>
      <c r="C14857" s="15" t="s">
        <v>25</v>
      </c>
      <c r="D14857" s="17">
        <v>4172.67</v>
      </c>
      <c r="E14857" s="17">
        <v>4172.67</v>
      </c>
    </row>
    <row r="14858" spans="1:5" ht="38.25" x14ac:dyDescent="0.25">
      <c r="A14858" s="16">
        <v>43422</v>
      </c>
      <c r="B14858" s="14" t="s">
        <v>11792</v>
      </c>
      <c r="C14858" s="15" t="s">
        <v>25</v>
      </c>
      <c r="D14858" s="17">
        <v>5117.37</v>
      </c>
      <c r="E14858" s="17">
        <v>5117.37</v>
      </c>
    </row>
    <row r="14859" spans="1:5" ht="38.25" x14ac:dyDescent="0.25">
      <c r="A14859" s="16">
        <v>41987</v>
      </c>
      <c r="B14859" s="14" t="s">
        <v>11793</v>
      </c>
      <c r="C14859" s="15" t="s">
        <v>25</v>
      </c>
      <c r="D14859" s="17">
        <v>5931.46</v>
      </c>
      <c r="E14859" s="17">
        <v>5931.46</v>
      </c>
    </row>
    <row r="14860" spans="1:5" ht="38.25" x14ac:dyDescent="0.25">
      <c r="A14860" s="16">
        <v>41988</v>
      </c>
      <c r="B14860" s="14" t="s">
        <v>11794</v>
      </c>
      <c r="C14860" s="15" t="s">
        <v>25</v>
      </c>
      <c r="D14860" s="17">
        <v>7834.61</v>
      </c>
      <c r="E14860" s="17">
        <v>7834.61</v>
      </c>
    </row>
    <row r="14861" spans="1:5" ht="38.25" x14ac:dyDescent="0.25">
      <c r="A14861" s="16">
        <v>41697</v>
      </c>
      <c r="B14861" s="14" t="s">
        <v>11795</v>
      </c>
      <c r="C14861" s="15" t="s">
        <v>25</v>
      </c>
      <c r="D14861" s="17">
        <v>1388.66</v>
      </c>
      <c r="E14861" s="17">
        <v>1388.66</v>
      </c>
    </row>
    <row r="14862" spans="1:5" ht="38.25" x14ac:dyDescent="0.25">
      <c r="A14862" s="16">
        <v>41985</v>
      </c>
      <c r="B14862" s="14" t="s">
        <v>11796</v>
      </c>
      <c r="C14862" s="15" t="s">
        <v>25</v>
      </c>
      <c r="D14862" s="17">
        <v>1934.03</v>
      </c>
      <c r="E14862" s="17">
        <v>1934.03</v>
      </c>
    </row>
    <row r="14863" spans="1:5" ht="38.25" x14ac:dyDescent="0.25">
      <c r="A14863" s="16">
        <v>41699</v>
      </c>
      <c r="B14863" s="14" t="s">
        <v>11797</v>
      </c>
      <c r="C14863" s="15" t="s">
        <v>25</v>
      </c>
      <c r="D14863" s="17">
        <v>2753.97</v>
      </c>
      <c r="E14863" s="17">
        <v>2753.97</v>
      </c>
    </row>
    <row r="14864" spans="1:5" ht="51" x14ac:dyDescent="0.25">
      <c r="A14864" s="16">
        <v>38053</v>
      </c>
      <c r="B14864" s="14" t="s">
        <v>11798</v>
      </c>
      <c r="C14864" s="15" t="s">
        <v>25</v>
      </c>
    </row>
    <row r="14865" spans="1:3" ht="51" x14ac:dyDescent="0.25">
      <c r="A14865" s="16">
        <v>38054</v>
      </c>
      <c r="B14865" s="14" t="s">
        <v>11799</v>
      </c>
      <c r="C14865" s="15" t="s">
        <v>25</v>
      </c>
    </row>
    <row r="14866" spans="1:3" ht="51" x14ac:dyDescent="0.25">
      <c r="A14866" s="16">
        <v>38052</v>
      </c>
      <c r="B14866" s="14" t="s">
        <v>11800</v>
      </c>
      <c r="C14866" s="15" t="s">
        <v>25</v>
      </c>
    </row>
    <row r="14867" spans="1:3" ht="51" x14ac:dyDescent="0.25">
      <c r="A14867" s="16">
        <v>38051</v>
      </c>
      <c r="B14867" s="14" t="s">
        <v>11801</v>
      </c>
      <c r="C14867" s="15" t="s">
        <v>25</v>
      </c>
    </row>
    <row r="14868" spans="1:3" ht="25.5" x14ac:dyDescent="0.25">
      <c r="A14868" s="16">
        <v>38787</v>
      </c>
      <c r="B14868" s="14" t="s">
        <v>11802</v>
      </c>
      <c r="C14868" s="15" t="s">
        <v>25</v>
      </c>
    </row>
    <row r="14869" spans="1:3" ht="25.5" x14ac:dyDescent="0.25">
      <c r="A14869" s="16">
        <v>38825</v>
      </c>
      <c r="B14869" s="14" t="s">
        <v>11803</v>
      </c>
      <c r="C14869" s="15" t="s">
        <v>25</v>
      </c>
    </row>
    <row r="14870" spans="1:3" ht="25.5" x14ac:dyDescent="0.25">
      <c r="A14870" s="16">
        <v>38826</v>
      </c>
      <c r="B14870" s="14" t="s">
        <v>11804</v>
      </c>
      <c r="C14870" s="15" t="s">
        <v>25</v>
      </c>
    </row>
    <row r="14871" spans="1:3" ht="25.5" x14ac:dyDescent="0.25">
      <c r="A14871" s="16">
        <v>38827</v>
      </c>
      <c r="B14871" s="14" t="s">
        <v>11805</v>
      </c>
      <c r="C14871" s="15" t="s">
        <v>25</v>
      </c>
    </row>
    <row r="14872" spans="1:3" x14ac:dyDescent="0.25">
      <c r="A14872" s="16">
        <v>38828</v>
      </c>
      <c r="B14872" s="14" t="s">
        <v>11806</v>
      </c>
      <c r="C14872" s="15" t="s">
        <v>25</v>
      </c>
    </row>
    <row r="14873" spans="1:3" x14ac:dyDescent="0.25">
      <c r="A14873" s="16">
        <v>38829</v>
      </c>
      <c r="B14873" s="14" t="s">
        <v>11807</v>
      </c>
      <c r="C14873" s="15" t="s">
        <v>25</v>
      </c>
    </row>
    <row r="14874" spans="1:3" x14ac:dyDescent="0.25">
      <c r="A14874" s="16">
        <v>38830</v>
      </c>
      <c r="B14874" s="14" t="s">
        <v>11808</v>
      </c>
      <c r="C14874" s="15" t="s">
        <v>25</v>
      </c>
    </row>
    <row r="14875" spans="1:3" x14ac:dyDescent="0.25">
      <c r="A14875" s="16">
        <v>38831</v>
      </c>
      <c r="B14875" s="14" t="s">
        <v>11809</v>
      </c>
      <c r="C14875" s="15" t="s">
        <v>25</v>
      </c>
    </row>
    <row r="14876" spans="1:3" ht="25.5" x14ac:dyDescent="0.25">
      <c r="A14876" s="16">
        <v>36274</v>
      </c>
      <c r="B14876" s="14" t="s">
        <v>11810</v>
      </c>
      <c r="C14876" s="15" t="s">
        <v>25</v>
      </c>
    </row>
    <row r="14877" spans="1:3" ht="25.5" x14ac:dyDescent="0.25">
      <c r="A14877" s="16">
        <v>36278</v>
      </c>
      <c r="B14877" s="14" t="s">
        <v>11811</v>
      </c>
      <c r="C14877" s="15" t="s">
        <v>25</v>
      </c>
    </row>
    <row r="14878" spans="1:3" x14ac:dyDescent="0.25">
      <c r="A14878" s="16">
        <v>38977</v>
      </c>
      <c r="B14878" s="14" t="s">
        <v>11812</v>
      </c>
      <c r="C14878" s="15" t="s">
        <v>25</v>
      </c>
    </row>
    <row r="14879" spans="1:3" x14ac:dyDescent="0.25">
      <c r="A14879" s="16">
        <v>38971</v>
      </c>
      <c r="B14879" s="14" t="s">
        <v>11813</v>
      </c>
      <c r="C14879" s="15" t="s">
        <v>25</v>
      </c>
    </row>
    <row r="14880" spans="1:3" x14ac:dyDescent="0.25">
      <c r="A14880" s="16">
        <v>38972</v>
      </c>
      <c r="B14880" s="14" t="s">
        <v>11814</v>
      </c>
      <c r="C14880" s="15" t="s">
        <v>25</v>
      </c>
    </row>
    <row r="14881" spans="1:5" x14ac:dyDescent="0.25">
      <c r="A14881" s="16">
        <v>38973</v>
      </c>
      <c r="B14881" s="14" t="s">
        <v>11815</v>
      </c>
      <c r="C14881" s="15" t="s">
        <v>25</v>
      </c>
    </row>
    <row r="14882" spans="1:5" x14ac:dyDescent="0.25">
      <c r="A14882" s="16">
        <v>38974</v>
      </c>
      <c r="B14882" s="14" t="s">
        <v>11816</v>
      </c>
      <c r="C14882" s="15" t="s">
        <v>25</v>
      </c>
    </row>
    <row r="14883" spans="1:5" x14ac:dyDescent="0.25">
      <c r="A14883" s="16">
        <v>38975</v>
      </c>
      <c r="B14883" s="14" t="s">
        <v>11817</v>
      </c>
      <c r="C14883" s="15" t="s">
        <v>25</v>
      </c>
    </row>
    <row r="14884" spans="1:5" x14ac:dyDescent="0.25">
      <c r="A14884" s="16">
        <v>38976</v>
      </c>
      <c r="B14884" s="14" t="s">
        <v>11818</v>
      </c>
      <c r="C14884" s="15" t="s">
        <v>25</v>
      </c>
    </row>
    <row r="14885" spans="1:5" ht="25.5" x14ac:dyDescent="0.25">
      <c r="A14885" s="16">
        <v>44176</v>
      </c>
      <c r="B14885" s="14" t="s">
        <v>11819</v>
      </c>
      <c r="C14885" s="15" t="s">
        <v>25</v>
      </c>
    </row>
    <row r="14886" spans="1:5" ht="25.5" x14ac:dyDescent="0.25">
      <c r="A14886" s="16">
        <v>38986</v>
      </c>
      <c r="B14886" s="14" t="s">
        <v>11820</v>
      </c>
      <c r="C14886" s="15" t="s">
        <v>25</v>
      </c>
    </row>
    <row r="14887" spans="1:5" ht="25.5" x14ac:dyDescent="0.25">
      <c r="A14887" s="16">
        <v>38978</v>
      </c>
      <c r="B14887" s="14" t="s">
        <v>11821</v>
      </c>
      <c r="C14887" s="15" t="s">
        <v>25</v>
      </c>
    </row>
    <row r="14888" spans="1:5" ht="25.5" x14ac:dyDescent="0.25">
      <c r="A14888" s="16">
        <v>38979</v>
      </c>
      <c r="B14888" s="14" t="s">
        <v>11822</v>
      </c>
      <c r="C14888" s="15" t="s">
        <v>25</v>
      </c>
    </row>
    <row r="14889" spans="1:5" ht="25.5" x14ac:dyDescent="0.25">
      <c r="A14889" s="16">
        <v>38980</v>
      </c>
      <c r="B14889" s="14" t="s">
        <v>11823</v>
      </c>
      <c r="C14889" s="15" t="s">
        <v>25</v>
      </c>
    </row>
    <row r="14890" spans="1:5" ht="25.5" x14ac:dyDescent="0.25">
      <c r="A14890" s="16">
        <v>38981</v>
      </c>
      <c r="B14890" s="14" t="s">
        <v>11824</v>
      </c>
      <c r="C14890" s="15" t="s">
        <v>25</v>
      </c>
    </row>
    <row r="14891" spans="1:5" ht="25.5" x14ac:dyDescent="0.25">
      <c r="A14891" s="16">
        <v>38982</v>
      </c>
      <c r="B14891" s="14" t="s">
        <v>11825</v>
      </c>
      <c r="C14891" s="15" t="s">
        <v>25</v>
      </c>
    </row>
    <row r="14892" spans="1:5" ht="25.5" x14ac:dyDescent="0.25">
      <c r="A14892" s="16">
        <v>38983</v>
      </c>
      <c r="B14892" s="14" t="s">
        <v>11826</v>
      </c>
      <c r="C14892" s="15" t="s">
        <v>25</v>
      </c>
    </row>
    <row r="14893" spans="1:5" ht="25.5" x14ac:dyDescent="0.25">
      <c r="A14893" s="16">
        <v>38984</v>
      </c>
      <c r="B14893" s="14" t="s">
        <v>11827</v>
      </c>
      <c r="C14893" s="15" t="s">
        <v>25</v>
      </c>
    </row>
    <row r="14894" spans="1:5" ht="25.5" x14ac:dyDescent="0.25">
      <c r="A14894" s="16">
        <v>38985</v>
      </c>
      <c r="B14894" s="14" t="s">
        <v>11828</v>
      </c>
      <c r="C14894" s="15" t="s">
        <v>25</v>
      </c>
    </row>
    <row r="14895" spans="1:5" ht="25.5" x14ac:dyDescent="0.25">
      <c r="A14895" s="16">
        <v>38032</v>
      </c>
      <c r="B14895" s="14" t="s">
        <v>11829</v>
      </c>
      <c r="C14895" s="15" t="s">
        <v>25</v>
      </c>
      <c r="D14895" s="17">
        <v>49.07</v>
      </c>
      <c r="E14895" s="17">
        <v>49.07</v>
      </c>
    </row>
    <row r="14896" spans="1:5" ht="25.5" x14ac:dyDescent="0.25">
      <c r="A14896" s="16">
        <v>38033</v>
      </c>
      <c r="B14896" s="14" t="s">
        <v>11830</v>
      </c>
      <c r="C14896" s="15" t="s">
        <v>25</v>
      </c>
      <c r="D14896" s="17">
        <v>83.42</v>
      </c>
      <c r="E14896" s="17">
        <v>83.42</v>
      </c>
    </row>
    <row r="14897" spans="1:5" ht="25.5" x14ac:dyDescent="0.25">
      <c r="A14897" s="16">
        <v>38034</v>
      </c>
      <c r="B14897" s="14" t="s">
        <v>11831</v>
      </c>
      <c r="C14897" s="15" t="s">
        <v>25</v>
      </c>
      <c r="D14897" s="17">
        <v>130.68</v>
      </c>
      <c r="E14897" s="17">
        <v>130.68</v>
      </c>
    </row>
    <row r="14898" spans="1:5" ht="25.5" x14ac:dyDescent="0.25">
      <c r="A14898" s="16">
        <v>38035</v>
      </c>
      <c r="B14898" s="14" t="s">
        <v>11832</v>
      </c>
      <c r="C14898" s="15" t="s">
        <v>25</v>
      </c>
      <c r="D14898" s="17">
        <v>192.25</v>
      </c>
      <c r="E14898" s="17">
        <v>192.25</v>
      </c>
    </row>
    <row r="14899" spans="1:5" ht="25.5" x14ac:dyDescent="0.25">
      <c r="A14899" s="16">
        <v>38036</v>
      </c>
      <c r="B14899" s="14" t="s">
        <v>11833</v>
      </c>
      <c r="C14899" s="15" t="s">
        <v>25</v>
      </c>
      <c r="D14899" s="17">
        <v>258.99</v>
      </c>
      <c r="E14899" s="17">
        <v>258.99</v>
      </c>
    </row>
    <row r="14900" spans="1:5" ht="25.5" x14ac:dyDescent="0.25">
      <c r="A14900" s="16">
        <v>38037</v>
      </c>
      <c r="B14900" s="14" t="s">
        <v>11834</v>
      </c>
      <c r="C14900" s="15" t="s">
        <v>25</v>
      </c>
      <c r="D14900" s="17">
        <v>342.09</v>
      </c>
      <c r="E14900" s="17">
        <v>342.09</v>
      </c>
    </row>
    <row r="14901" spans="1:5" ht="25.5" x14ac:dyDescent="0.25">
      <c r="A14901" s="16">
        <v>9850</v>
      </c>
      <c r="B14901" s="14" t="s">
        <v>11835</v>
      </c>
      <c r="C14901" s="15" t="s">
        <v>25</v>
      </c>
    </row>
    <row r="14902" spans="1:5" ht="25.5" x14ac:dyDescent="0.25">
      <c r="A14902" s="16">
        <v>9853</v>
      </c>
      <c r="B14902" s="14" t="s">
        <v>11836</v>
      </c>
      <c r="C14902" s="15" t="s">
        <v>25</v>
      </c>
    </row>
    <row r="14903" spans="1:5" ht="25.5" x14ac:dyDescent="0.25">
      <c r="A14903" s="16">
        <v>9854</v>
      </c>
      <c r="B14903" s="14" t="s">
        <v>11837</v>
      </c>
      <c r="C14903" s="15" t="s">
        <v>25</v>
      </c>
    </row>
    <row r="14904" spans="1:5" ht="25.5" x14ac:dyDescent="0.25">
      <c r="A14904" s="16">
        <v>9851</v>
      </c>
      <c r="B14904" s="14" t="s">
        <v>11838</v>
      </c>
      <c r="C14904" s="15" t="s">
        <v>25</v>
      </c>
    </row>
    <row r="14905" spans="1:5" ht="25.5" x14ac:dyDescent="0.25">
      <c r="A14905" s="16">
        <v>9825</v>
      </c>
      <c r="B14905" s="14" t="s">
        <v>11839</v>
      </c>
      <c r="C14905" s="15" t="s">
        <v>25</v>
      </c>
    </row>
    <row r="14906" spans="1:5" ht="25.5" x14ac:dyDescent="0.25">
      <c r="A14906" s="16">
        <v>9828</v>
      </c>
      <c r="B14906" s="14" t="s">
        <v>11840</v>
      </c>
      <c r="C14906" s="15" t="s">
        <v>25</v>
      </c>
    </row>
    <row r="14907" spans="1:5" ht="25.5" x14ac:dyDescent="0.25">
      <c r="A14907" s="16">
        <v>9829</v>
      </c>
      <c r="B14907" s="14" t="s">
        <v>11841</v>
      </c>
      <c r="C14907" s="15" t="s">
        <v>25</v>
      </c>
    </row>
    <row r="14908" spans="1:5" ht="25.5" x14ac:dyDescent="0.25">
      <c r="A14908" s="16">
        <v>9826</v>
      </c>
      <c r="B14908" s="14" t="s">
        <v>11842</v>
      </c>
      <c r="C14908" s="15" t="s">
        <v>25</v>
      </c>
    </row>
    <row r="14909" spans="1:5" ht="25.5" x14ac:dyDescent="0.25">
      <c r="A14909" s="16">
        <v>9827</v>
      </c>
      <c r="B14909" s="14" t="s">
        <v>11843</v>
      </c>
      <c r="C14909" s="15" t="s">
        <v>25</v>
      </c>
    </row>
    <row r="14910" spans="1:5" ht="25.5" x14ac:dyDescent="0.25">
      <c r="A14910" s="16">
        <v>36374</v>
      </c>
      <c r="B14910" s="14" t="s">
        <v>11844</v>
      </c>
      <c r="C14910" s="15" t="s">
        <v>25</v>
      </c>
    </row>
    <row r="14911" spans="1:5" ht="25.5" x14ac:dyDescent="0.25">
      <c r="A14911" s="16">
        <v>36084</v>
      </c>
      <c r="B14911" s="14" t="s">
        <v>11845</v>
      </c>
      <c r="C14911" s="15" t="s">
        <v>25</v>
      </c>
    </row>
    <row r="14912" spans="1:5" ht="25.5" x14ac:dyDescent="0.25">
      <c r="A14912" s="16">
        <v>36373</v>
      </c>
      <c r="B14912" s="14" t="s">
        <v>11846</v>
      </c>
      <c r="C14912" s="15" t="s">
        <v>25</v>
      </c>
    </row>
    <row r="14913" spans="1:5" ht="25.5" x14ac:dyDescent="0.25">
      <c r="A14913" s="16">
        <v>36377</v>
      </c>
      <c r="B14913" s="14" t="s">
        <v>11847</v>
      </c>
      <c r="C14913" s="15" t="s">
        <v>25</v>
      </c>
    </row>
    <row r="14914" spans="1:5" ht="25.5" x14ac:dyDescent="0.25">
      <c r="A14914" s="16">
        <v>36375</v>
      </c>
      <c r="B14914" s="14" t="s">
        <v>11848</v>
      </c>
      <c r="C14914" s="15" t="s">
        <v>25</v>
      </c>
    </row>
    <row r="14915" spans="1:5" ht="25.5" x14ac:dyDescent="0.25">
      <c r="A14915" s="16">
        <v>36376</v>
      </c>
      <c r="B14915" s="14" t="s">
        <v>11849</v>
      </c>
      <c r="C14915" s="15" t="s">
        <v>25</v>
      </c>
    </row>
    <row r="14916" spans="1:5" ht="25.5" x14ac:dyDescent="0.25">
      <c r="A14916" s="16">
        <v>36380</v>
      </c>
      <c r="B14916" s="14" t="s">
        <v>11850</v>
      </c>
      <c r="C14916" s="15" t="s">
        <v>25</v>
      </c>
    </row>
    <row r="14917" spans="1:5" ht="25.5" x14ac:dyDescent="0.25">
      <c r="A14917" s="16">
        <v>36378</v>
      </c>
      <c r="B14917" s="14" t="s">
        <v>11851</v>
      </c>
      <c r="C14917" s="15" t="s">
        <v>25</v>
      </c>
    </row>
    <row r="14918" spans="1:5" ht="25.5" x14ac:dyDescent="0.25">
      <c r="A14918" s="16">
        <v>36379</v>
      </c>
      <c r="B14918" s="14" t="s">
        <v>11852</v>
      </c>
      <c r="C14918" s="15" t="s">
        <v>25</v>
      </c>
    </row>
    <row r="14919" spans="1:5" x14ac:dyDescent="0.25">
      <c r="A14919" s="16">
        <v>9859</v>
      </c>
      <c r="B14919" s="14" t="s">
        <v>11853</v>
      </c>
      <c r="C14919" s="15" t="s">
        <v>25</v>
      </c>
      <c r="D14919" s="17">
        <v>9.77</v>
      </c>
      <c r="E14919" s="17">
        <v>9.77</v>
      </c>
    </row>
    <row r="14920" spans="1:5" ht="25.5" x14ac:dyDescent="0.25">
      <c r="A14920" s="16">
        <v>9836</v>
      </c>
      <c r="B14920" s="14" t="s">
        <v>11854</v>
      </c>
      <c r="C14920" s="15" t="s">
        <v>25</v>
      </c>
      <c r="D14920" s="17">
        <v>12.42</v>
      </c>
      <c r="E14920" s="17">
        <v>12.42</v>
      </c>
    </row>
    <row r="14921" spans="1:5" ht="25.5" x14ac:dyDescent="0.25">
      <c r="A14921" s="16">
        <v>20065</v>
      </c>
      <c r="B14921" s="14" t="s">
        <v>11855</v>
      </c>
      <c r="C14921" s="15" t="s">
        <v>25</v>
      </c>
      <c r="D14921" s="17">
        <v>32.46</v>
      </c>
      <c r="E14921" s="17">
        <v>32.46</v>
      </c>
    </row>
    <row r="14922" spans="1:5" ht="25.5" x14ac:dyDescent="0.25">
      <c r="A14922" s="16">
        <v>9835</v>
      </c>
      <c r="B14922" s="14" t="s">
        <v>11856</v>
      </c>
      <c r="C14922" s="15" t="s">
        <v>25</v>
      </c>
      <c r="D14922" s="17">
        <v>5.42</v>
      </c>
      <c r="E14922" s="17">
        <v>5.42</v>
      </c>
    </row>
    <row r="14923" spans="1:5" ht="25.5" x14ac:dyDescent="0.25">
      <c r="A14923" s="16">
        <v>9838</v>
      </c>
      <c r="B14923" s="14" t="s">
        <v>11857</v>
      </c>
      <c r="C14923" s="15" t="s">
        <v>25</v>
      </c>
      <c r="D14923" s="17">
        <v>8.9600000000000009</v>
      </c>
      <c r="E14923" s="17">
        <v>8.9600000000000009</v>
      </c>
    </row>
    <row r="14924" spans="1:5" ht="25.5" x14ac:dyDescent="0.25">
      <c r="A14924" s="16">
        <v>9837</v>
      </c>
      <c r="B14924" s="14" t="s">
        <v>11858</v>
      </c>
      <c r="C14924" s="15" t="s">
        <v>25</v>
      </c>
      <c r="D14924" s="17">
        <v>11.76</v>
      </c>
      <c r="E14924" s="17">
        <v>11.76</v>
      </c>
    </row>
    <row r="14925" spans="1:5" ht="25.5" x14ac:dyDescent="0.25">
      <c r="A14925" s="16">
        <v>44315</v>
      </c>
      <c r="B14925" s="14" t="s">
        <v>11859</v>
      </c>
      <c r="C14925" s="15" t="s">
        <v>25</v>
      </c>
      <c r="D14925" s="17">
        <v>48.62</v>
      </c>
      <c r="E14925" s="17">
        <v>48.62</v>
      </c>
    </row>
    <row r="14926" spans="1:5" x14ac:dyDescent="0.25">
      <c r="A14926" s="16">
        <v>9862</v>
      </c>
      <c r="B14926" s="14" t="s">
        <v>11860</v>
      </c>
      <c r="C14926" s="15" t="s">
        <v>25</v>
      </c>
      <c r="D14926" s="17">
        <v>30.1</v>
      </c>
      <c r="E14926" s="17">
        <v>30.1</v>
      </c>
    </row>
    <row r="14927" spans="1:5" x14ac:dyDescent="0.25">
      <c r="A14927" s="16">
        <v>9861</v>
      </c>
      <c r="B14927" s="14" t="s">
        <v>11861</v>
      </c>
      <c r="C14927" s="15" t="s">
        <v>25</v>
      </c>
      <c r="D14927" s="17">
        <v>23.64</v>
      </c>
      <c r="E14927" s="17">
        <v>23.64</v>
      </c>
    </row>
    <row r="14928" spans="1:5" x14ac:dyDescent="0.25">
      <c r="A14928" s="16">
        <v>9866</v>
      </c>
      <c r="B14928" s="14" t="s">
        <v>11862</v>
      </c>
      <c r="C14928" s="15" t="s">
        <v>25</v>
      </c>
      <c r="D14928" s="17">
        <v>20.399999999999999</v>
      </c>
      <c r="E14928" s="17">
        <v>20.399999999999999</v>
      </c>
    </row>
    <row r="14929" spans="1:5" x14ac:dyDescent="0.25">
      <c r="A14929" s="16">
        <v>9856</v>
      </c>
      <c r="B14929" s="14" t="s">
        <v>11863</v>
      </c>
      <c r="C14929" s="15" t="s">
        <v>25</v>
      </c>
      <c r="D14929" s="17">
        <v>7.62</v>
      </c>
      <c r="E14929" s="17">
        <v>7.62</v>
      </c>
    </row>
    <row r="14930" spans="1:5" x14ac:dyDescent="0.25">
      <c r="A14930" s="16">
        <v>9863</v>
      </c>
      <c r="B14930" s="14" t="s">
        <v>11864</v>
      </c>
      <c r="C14930" s="15" t="s">
        <v>25</v>
      </c>
      <c r="D14930" s="17">
        <v>59.02</v>
      </c>
      <c r="E14930" s="17">
        <v>59.02</v>
      </c>
    </row>
    <row r="14931" spans="1:5" x14ac:dyDescent="0.25">
      <c r="A14931" s="16">
        <v>9860</v>
      </c>
      <c r="B14931" s="14" t="s">
        <v>11865</v>
      </c>
      <c r="C14931" s="15" t="s">
        <v>25</v>
      </c>
      <c r="D14931" s="17">
        <v>43.08</v>
      </c>
      <c r="E14931" s="17">
        <v>43.08</v>
      </c>
    </row>
    <row r="14932" spans="1:5" ht="25.5" x14ac:dyDescent="0.25">
      <c r="A14932" s="16">
        <v>9841</v>
      </c>
      <c r="B14932" s="14" t="s">
        <v>11866</v>
      </c>
      <c r="C14932" s="15" t="s">
        <v>25</v>
      </c>
      <c r="D14932" s="17">
        <v>23.39</v>
      </c>
      <c r="E14932" s="17">
        <v>23.39</v>
      </c>
    </row>
    <row r="14933" spans="1:5" ht="25.5" x14ac:dyDescent="0.25">
      <c r="A14933" s="16">
        <v>9840</v>
      </c>
      <c r="B14933" s="14" t="s">
        <v>11867</v>
      </c>
      <c r="C14933" s="15" t="s">
        <v>25</v>
      </c>
      <c r="D14933" s="17">
        <v>49.4</v>
      </c>
      <c r="E14933" s="17">
        <v>49.4</v>
      </c>
    </row>
    <row r="14934" spans="1:5" ht="25.5" x14ac:dyDescent="0.25">
      <c r="A14934" s="16">
        <v>20067</v>
      </c>
      <c r="B14934" s="14" t="s">
        <v>11868</v>
      </c>
      <c r="C14934" s="15" t="s">
        <v>25</v>
      </c>
      <c r="D14934" s="17">
        <v>7.58</v>
      </c>
      <c r="E14934" s="17">
        <v>7.58</v>
      </c>
    </row>
    <row r="14935" spans="1:5" ht="25.5" x14ac:dyDescent="0.25">
      <c r="A14935" s="16">
        <v>20068</v>
      </c>
      <c r="B14935" s="14" t="s">
        <v>11869</v>
      </c>
      <c r="C14935" s="15" t="s">
        <v>25</v>
      </c>
      <c r="D14935" s="17">
        <v>10.68</v>
      </c>
      <c r="E14935" s="17">
        <v>10.68</v>
      </c>
    </row>
    <row r="14936" spans="1:5" ht="25.5" x14ac:dyDescent="0.25">
      <c r="A14936" s="16">
        <v>9839</v>
      </c>
      <c r="B14936" s="14" t="s">
        <v>11870</v>
      </c>
      <c r="C14936" s="15" t="s">
        <v>25</v>
      </c>
      <c r="D14936" s="17">
        <v>19.37</v>
      </c>
      <c r="E14936" s="17">
        <v>19.37</v>
      </c>
    </row>
    <row r="14937" spans="1:5" x14ac:dyDescent="0.25">
      <c r="A14937" s="16">
        <v>9870</v>
      </c>
      <c r="B14937" s="14" t="s">
        <v>11871</v>
      </c>
      <c r="C14937" s="15" t="s">
        <v>25</v>
      </c>
      <c r="D14937" s="17">
        <v>88.02</v>
      </c>
      <c r="E14937" s="17">
        <v>88.02</v>
      </c>
    </row>
    <row r="14938" spans="1:5" x14ac:dyDescent="0.25">
      <c r="A14938" s="16">
        <v>9867</v>
      </c>
      <c r="B14938" s="14" t="s">
        <v>11872</v>
      </c>
      <c r="C14938" s="15" t="s">
        <v>25</v>
      </c>
      <c r="D14938" s="17">
        <v>3.53</v>
      </c>
      <c r="E14938" s="17">
        <v>3.53</v>
      </c>
    </row>
    <row r="14939" spans="1:5" x14ac:dyDescent="0.25">
      <c r="A14939" s="16">
        <v>9868</v>
      </c>
      <c r="B14939" s="14" t="s">
        <v>11873</v>
      </c>
      <c r="C14939" s="15" t="s">
        <v>25</v>
      </c>
      <c r="D14939" s="17">
        <v>3.99</v>
      </c>
      <c r="E14939" s="17">
        <v>3.99</v>
      </c>
    </row>
    <row r="14940" spans="1:5" x14ac:dyDescent="0.25">
      <c r="A14940" s="16">
        <v>9869</v>
      </c>
      <c r="B14940" s="14" t="s">
        <v>11874</v>
      </c>
      <c r="C14940" s="15" t="s">
        <v>25</v>
      </c>
      <c r="D14940" s="17">
        <v>8.61</v>
      </c>
      <c r="E14940" s="17">
        <v>8.61</v>
      </c>
    </row>
    <row r="14941" spans="1:5" x14ac:dyDescent="0.25">
      <c r="A14941" s="16">
        <v>9874</v>
      </c>
      <c r="B14941" s="14" t="s">
        <v>11875</v>
      </c>
      <c r="C14941" s="15" t="s">
        <v>25</v>
      </c>
      <c r="D14941" s="17">
        <v>13.52</v>
      </c>
      <c r="E14941" s="17">
        <v>13.52</v>
      </c>
    </row>
    <row r="14942" spans="1:5" x14ac:dyDescent="0.25">
      <c r="A14942" s="16">
        <v>9875</v>
      </c>
      <c r="B14942" s="14" t="s">
        <v>11876</v>
      </c>
      <c r="C14942" s="15" t="s">
        <v>25</v>
      </c>
      <c r="D14942" s="17">
        <v>14.83</v>
      </c>
      <c r="E14942" s="17">
        <v>14.83</v>
      </c>
    </row>
    <row r="14943" spans="1:5" x14ac:dyDescent="0.25">
      <c r="A14943" s="16">
        <v>9873</v>
      </c>
      <c r="B14943" s="14" t="s">
        <v>11877</v>
      </c>
      <c r="C14943" s="15" t="s">
        <v>25</v>
      </c>
      <c r="D14943" s="17">
        <v>24.4</v>
      </c>
      <c r="E14943" s="17">
        <v>24.4</v>
      </c>
    </row>
    <row r="14944" spans="1:5" x14ac:dyDescent="0.25">
      <c r="A14944" s="16">
        <v>9871</v>
      </c>
      <c r="B14944" s="14" t="s">
        <v>11878</v>
      </c>
      <c r="C14944" s="15" t="s">
        <v>25</v>
      </c>
      <c r="D14944" s="17">
        <v>40.43</v>
      </c>
      <c r="E14944" s="17">
        <v>40.43</v>
      </c>
    </row>
    <row r="14945" spans="1:5" x14ac:dyDescent="0.25">
      <c r="A14945" s="16">
        <v>9872</v>
      </c>
      <c r="B14945" s="14" t="s">
        <v>11879</v>
      </c>
      <c r="C14945" s="15" t="s">
        <v>25</v>
      </c>
      <c r="D14945" s="17">
        <v>56.25</v>
      </c>
      <c r="E14945" s="17">
        <v>56.25</v>
      </c>
    </row>
    <row r="14946" spans="1:5" x14ac:dyDescent="0.25">
      <c r="A14946" s="16">
        <v>12425</v>
      </c>
      <c r="B14946" s="14" t="s">
        <v>11880</v>
      </c>
      <c r="C14946" s="15" t="s">
        <v>28</v>
      </c>
    </row>
    <row r="14947" spans="1:5" ht="25.5" x14ac:dyDescent="0.25">
      <c r="A14947" s="16">
        <v>12426</v>
      </c>
      <c r="B14947" s="14" t="s">
        <v>11881</v>
      </c>
      <c r="C14947" s="15" t="s">
        <v>28</v>
      </c>
    </row>
    <row r="14948" spans="1:5" ht="25.5" x14ac:dyDescent="0.25">
      <c r="A14948" s="16">
        <v>12427</v>
      </c>
      <c r="B14948" s="14" t="s">
        <v>11882</v>
      </c>
      <c r="C14948" s="15" t="s">
        <v>28</v>
      </c>
    </row>
    <row r="14949" spans="1:5" x14ac:dyDescent="0.25">
      <c r="A14949" s="16">
        <v>12428</v>
      </c>
      <c r="B14949" s="14" t="s">
        <v>12273</v>
      </c>
      <c r="C14949" s="15" t="s">
        <v>28</v>
      </c>
    </row>
    <row r="14950" spans="1:5" x14ac:dyDescent="0.25">
      <c r="A14950" s="16">
        <v>12429</v>
      </c>
      <c r="B14950" s="14" t="s">
        <v>11883</v>
      </c>
      <c r="C14950" s="15" t="s">
        <v>28</v>
      </c>
    </row>
    <row r="14951" spans="1:5" ht="25.5" x14ac:dyDescent="0.25">
      <c r="A14951" s="16">
        <v>12430</v>
      </c>
      <c r="B14951" s="14" t="s">
        <v>11884</v>
      </c>
      <c r="C14951" s="15" t="s">
        <v>28</v>
      </c>
    </row>
    <row r="14952" spans="1:5" x14ac:dyDescent="0.25">
      <c r="A14952" s="16">
        <v>12431</v>
      </c>
      <c r="B14952" s="14" t="s">
        <v>11885</v>
      </c>
      <c r="C14952" s="15" t="s">
        <v>28</v>
      </c>
    </row>
    <row r="14953" spans="1:5" ht="25.5" x14ac:dyDescent="0.25">
      <c r="A14953" s="16">
        <v>12432</v>
      </c>
      <c r="B14953" s="14" t="s">
        <v>11886</v>
      </c>
      <c r="C14953" s="15" t="s">
        <v>28</v>
      </c>
    </row>
    <row r="14954" spans="1:5" ht="25.5" x14ac:dyDescent="0.25">
      <c r="A14954" s="16">
        <v>12433</v>
      </c>
      <c r="B14954" s="14" t="s">
        <v>11887</v>
      </c>
      <c r="C14954" s="15" t="s">
        <v>28</v>
      </c>
    </row>
    <row r="14955" spans="1:5" ht="25.5" x14ac:dyDescent="0.25">
      <c r="A14955" s="16">
        <v>12434</v>
      </c>
      <c r="B14955" s="14" t="s">
        <v>11888</v>
      </c>
      <c r="C14955" s="15" t="s">
        <v>28</v>
      </c>
    </row>
    <row r="14956" spans="1:5" ht="25.5" x14ac:dyDescent="0.25">
      <c r="A14956" s="16">
        <v>12435</v>
      </c>
      <c r="B14956" s="14" t="s">
        <v>11889</v>
      </c>
      <c r="C14956" s="15" t="s">
        <v>28</v>
      </c>
    </row>
    <row r="14957" spans="1:5" ht="25.5" x14ac:dyDescent="0.25">
      <c r="A14957" s="16">
        <v>12437</v>
      </c>
      <c r="B14957" s="14" t="s">
        <v>11890</v>
      </c>
      <c r="C14957" s="15" t="s">
        <v>28</v>
      </c>
    </row>
    <row r="14958" spans="1:5" ht="25.5" x14ac:dyDescent="0.25">
      <c r="A14958" s="16">
        <v>12438</v>
      </c>
      <c r="B14958" s="14" t="s">
        <v>12274</v>
      </c>
      <c r="C14958" s="15" t="s">
        <v>28</v>
      </c>
    </row>
    <row r="14959" spans="1:5" ht="25.5" x14ac:dyDescent="0.25">
      <c r="A14959" s="16">
        <v>12439</v>
      </c>
      <c r="B14959" s="14" t="s">
        <v>11891</v>
      </c>
      <c r="C14959" s="15" t="s">
        <v>28</v>
      </c>
    </row>
    <row r="14960" spans="1:5" ht="25.5" x14ac:dyDescent="0.25">
      <c r="A14960" s="16">
        <v>12436</v>
      </c>
      <c r="B14960" s="14" t="s">
        <v>11892</v>
      </c>
      <c r="C14960" s="15" t="s">
        <v>28</v>
      </c>
    </row>
    <row r="14961" spans="1:3" ht="25.5" x14ac:dyDescent="0.25">
      <c r="A14961" s="16">
        <v>36357</v>
      </c>
      <c r="B14961" s="14" t="s">
        <v>11893</v>
      </c>
      <c r="C14961" s="15" t="s">
        <v>28</v>
      </c>
    </row>
    <row r="14962" spans="1:3" ht="25.5" x14ac:dyDescent="0.25">
      <c r="A14962" s="16">
        <v>12424</v>
      </c>
      <c r="B14962" s="14" t="s">
        <v>11894</v>
      </c>
      <c r="C14962" s="15" t="s">
        <v>28</v>
      </c>
    </row>
    <row r="14963" spans="1:3" ht="25.5" x14ac:dyDescent="0.25">
      <c r="A14963" s="16">
        <v>12440</v>
      </c>
      <c r="B14963" s="14" t="s">
        <v>11895</v>
      </c>
      <c r="C14963" s="15" t="s">
        <v>28</v>
      </c>
    </row>
    <row r="14964" spans="1:3" ht="25.5" x14ac:dyDescent="0.25">
      <c r="A14964" s="16">
        <v>9884</v>
      </c>
      <c r="B14964" s="14" t="s">
        <v>11896</v>
      </c>
      <c r="C14964" s="15" t="s">
        <v>28</v>
      </c>
    </row>
    <row r="14965" spans="1:3" ht="25.5" x14ac:dyDescent="0.25">
      <c r="A14965" s="16">
        <v>9888</v>
      </c>
      <c r="B14965" s="14" t="s">
        <v>11897</v>
      </c>
      <c r="C14965" s="15" t="s">
        <v>28</v>
      </c>
    </row>
    <row r="14966" spans="1:3" ht="25.5" x14ac:dyDescent="0.25">
      <c r="A14966" s="16">
        <v>9886</v>
      </c>
      <c r="B14966" s="14" t="s">
        <v>11898</v>
      </c>
      <c r="C14966" s="15" t="s">
        <v>28</v>
      </c>
    </row>
    <row r="14967" spans="1:3" ht="25.5" x14ac:dyDescent="0.25">
      <c r="A14967" s="16">
        <v>9883</v>
      </c>
      <c r="B14967" s="14" t="s">
        <v>11899</v>
      </c>
      <c r="C14967" s="15" t="s">
        <v>28</v>
      </c>
    </row>
    <row r="14968" spans="1:3" ht="25.5" x14ac:dyDescent="0.25">
      <c r="A14968" s="16">
        <v>9889</v>
      </c>
      <c r="B14968" s="14" t="s">
        <v>11900</v>
      </c>
      <c r="C14968" s="15" t="s">
        <v>28</v>
      </c>
    </row>
    <row r="14969" spans="1:3" ht="25.5" x14ac:dyDescent="0.25">
      <c r="A14969" s="16">
        <v>9887</v>
      </c>
      <c r="B14969" s="14" t="s">
        <v>11901</v>
      </c>
      <c r="C14969" s="15" t="s">
        <v>28</v>
      </c>
    </row>
    <row r="14970" spans="1:3" ht="25.5" x14ac:dyDescent="0.25">
      <c r="A14970" s="16">
        <v>9890</v>
      </c>
      <c r="B14970" s="14" t="s">
        <v>11902</v>
      </c>
      <c r="C14970" s="15" t="s">
        <v>28</v>
      </c>
    </row>
    <row r="14971" spans="1:3" ht="25.5" x14ac:dyDescent="0.25">
      <c r="A14971" s="16">
        <v>9885</v>
      </c>
      <c r="B14971" s="14" t="s">
        <v>11903</v>
      </c>
      <c r="C14971" s="15" t="s">
        <v>28</v>
      </c>
    </row>
    <row r="14972" spans="1:3" ht="25.5" x14ac:dyDescent="0.25">
      <c r="A14972" s="16">
        <v>9891</v>
      </c>
      <c r="B14972" s="14" t="s">
        <v>11904</v>
      </c>
      <c r="C14972" s="15" t="s">
        <v>28</v>
      </c>
    </row>
    <row r="14973" spans="1:3" ht="25.5" x14ac:dyDescent="0.25">
      <c r="A14973" s="16">
        <v>36316</v>
      </c>
      <c r="B14973" s="14" t="s">
        <v>11905</v>
      </c>
      <c r="C14973" s="15" t="s">
        <v>28</v>
      </c>
    </row>
    <row r="14974" spans="1:3" ht="25.5" x14ac:dyDescent="0.25">
      <c r="A14974" s="16">
        <v>36313</v>
      </c>
      <c r="B14974" s="14" t="s">
        <v>11906</v>
      </c>
      <c r="C14974" s="15" t="s">
        <v>28</v>
      </c>
    </row>
    <row r="14975" spans="1:3" ht="25.5" x14ac:dyDescent="0.25">
      <c r="A14975" s="16">
        <v>64</v>
      </c>
      <c r="B14975" s="14" t="s">
        <v>11907</v>
      </c>
      <c r="C14975" s="15" t="s">
        <v>28</v>
      </c>
    </row>
    <row r="14976" spans="1:3" ht="25.5" x14ac:dyDescent="0.25">
      <c r="A14976" s="16">
        <v>37423</v>
      </c>
      <c r="B14976" s="14" t="s">
        <v>11908</v>
      </c>
      <c r="C14976" s="15" t="s">
        <v>28</v>
      </c>
    </row>
    <row r="14977" spans="1:5" x14ac:dyDescent="0.25">
      <c r="A14977" s="16">
        <v>9892</v>
      </c>
      <c r="B14977" s="14" t="s">
        <v>11909</v>
      </c>
      <c r="C14977" s="15" t="s">
        <v>28</v>
      </c>
      <c r="D14977" s="17">
        <v>6.47</v>
      </c>
      <c r="E14977" s="17">
        <v>6.47</v>
      </c>
    </row>
    <row r="14978" spans="1:5" x14ac:dyDescent="0.25">
      <c r="A14978" s="16">
        <v>9901</v>
      </c>
      <c r="B14978" s="14" t="s">
        <v>11910</v>
      </c>
      <c r="C14978" s="15" t="s">
        <v>28</v>
      </c>
      <c r="D14978" s="17">
        <v>31.33</v>
      </c>
      <c r="E14978" s="17">
        <v>31.33</v>
      </c>
    </row>
    <row r="14979" spans="1:5" x14ac:dyDescent="0.25">
      <c r="A14979" s="16">
        <v>9900</v>
      </c>
      <c r="B14979" s="14" t="s">
        <v>11911</v>
      </c>
      <c r="C14979" s="15" t="s">
        <v>28</v>
      </c>
      <c r="D14979" s="17">
        <v>18.149999999999999</v>
      </c>
      <c r="E14979" s="17">
        <v>18.149999999999999</v>
      </c>
    </row>
    <row r="14980" spans="1:5" x14ac:dyDescent="0.25">
      <c r="A14980" s="16">
        <v>9899</v>
      </c>
      <c r="B14980" s="14" t="s">
        <v>11912</v>
      </c>
      <c r="C14980" s="15" t="s">
        <v>28</v>
      </c>
      <c r="D14980" s="17">
        <v>8.14</v>
      </c>
      <c r="E14980" s="17">
        <v>8.14</v>
      </c>
    </row>
    <row r="14981" spans="1:5" ht="25.5" x14ac:dyDescent="0.25">
      <c r="A14981" s="16">
        <v>9908</v>
      </c>
      <c r="B14981" s="14" t="s">
        <v>11913</v>
      </c>
      <c r="C14981" s="15" t="s">
        <v>28</v>
      </c>
      <c r="D14981" s="17">
        <v>365.94</v>
      </c>
      <c r="E14981" s="17">
        <v>365.94</v>
      </c>
    </row>
    <row r="14982" spans="1:5" x14ac:dyDescent="0.25">
      <c r="A14982" s="16">
        <v>9905</v>
      </c>
      <c r="B14982" s="14" t="s">
        <v>11914</v>
      </c>
      <c r="C14982" s="15" t="s">
        <v>28</v>
      </c>
      <c r="D14982" s="17">
        <v>6.37</v>
      </c>
      <c r="E14982" s="17">
        <v>6.37</v>
      </c>
    </row>
    <row r="14983" spans="1:5" x14ac:dyDescent="0.25">
      <c r="A14983" s="16">
        <v>9906</v>
      </c>
      <c r="B14983" s="14" t="s">
        <v>11915</v>
      </c>
      <c r="C14983" s="15" t="s">
        <v>28</v>
      </c>
      <c r="D14983" s="17">
        <v>7.67</v>
      </c>
      <c r="E14983" s="17">
        <v>7.67</v>
      </c>
    </row>
    <row r="14984" spans="1:5" x14ac:dyDescent="0.25">
      <c r="A14984" s="16">
        <v>9895</v>
      </c>
      <c r="B14984" s="14" t="s">
        <v>11916</v>
      </c>
      <c r="C14984" s="15" t="s">
        <v>28</v>
      </c>
      <c r="D14984" s="17">
        <v>12.93</v>
      </c>
      <c r="E14984" s="17">
        <v>12.93</v>
      </c>
    </row>
    <row r="14985" spans="1:5" x14ac:dyDescent="0.25">
      <c r="A14985" s="16">
        <v>9894</v>
      </c>
      <c r="B14985" s="14" t="s">
        <v>11917</v>
      </c>
      <c r="C14985" s="15" t="s">
        <v>28</v>
      </c>
      <c r="D14985" s="17">
        <v>24.86</v>
      </c>
      <c r="E14985" s="17">
        <v>24.86</v>
      </c>
    </row>
    <row r="14986" spans="1:5" x14ac:dyDescent="0.25">
      <c r="A14986" s="16">
        <v>9897</v>
      </c>
      <c r="B14986" s="14" t="s">
        <v>11918</v>
      </c>
      <c r="C14986" s="15" t="s">
        <v>28</v>
      </c>
      <c r="D14986" s="17">
        <v>26.55</v>
      </c>
      <c r="E14986" s="17">
        <v>26.55</v>
      </c>
    </row>
    <row r="14987" spans="1:5" x14ac:dyDescent="0.25">
      <c r="A14987" s="16">
        <v>9910</v>
      </c>
      <c r="B14987" s="14" t="s">
        <v>11919</v>
      </c>
      <c r="C14987" s="15" t="s">
        <v>28</v>
      </c>
      <c r="D14987" s="17">
        <v>69.069999999999993</v>
      </c>
      <c r="E14987" s="17">
        <v>69.069999999999993</v>
      </c>
    </row>
    <row r="14988" spans="1:5" x14ac:dyDescent="0.25">
      <c r="A14988" s="16">
        <v>9909</v>
      </c>
      <c r="B14988" s="14" t="s">
        <v>11920</v>
      </c>
      <c r="C14988" s="15" t="s">
        <v>28</v>
      </c>
      <c r="D14988" s="17">
        <v>140.66999999999999</v>
      </c>
      <c r="E14988" s="17">
        <v>140.66999999999999</v>
      </c>
    </row>
    <row r="14989" spans="1:5" x14ac:dyDescent="0.25">
      <c r="A14989" s="16">
        <v>9907</v>
      </c>
      <c r="B14989" s="14" t="s">
        <v>11921</v>
      </c>
      <c r="C14989" s="15" t="s">
        <v>28</v>
      </c>
      <c r="D14989" s="17">
        <v>166.09</v>
      </c>
      <c r="E14989" s="17">
        <v>166.09</v>
      </c>
    </row>
    <row r="14990" spans="1:5" ht="38.25" x14ac:dyDescent="0.25">
      <c r="A14990" s="16">
        <v>20973</v>
      </c>
      <c r="B14990" s="14" t="s">
        <v>11922</v>
      </c>
      <c r="C14990" s="15" t="s">
        <v>28</v>
      </c>
      <c r="D14990" s="17">
        <v>139.32</v>
      </c>
      <c r="E14990" s="17">
        <v>139.32</v>
      </c>
    </row>
    <row r="14991" spans="1:5" ht="38.25" x14ac:dyDescent="0.25">
      <c r="A14991" s="16">
        <v>20974</v>
      </c>
      <c r="B14991" s="14" t="s">
        <v>11923</v>
      </c>
      <c r="C14991" s="15" t="s">
        <v>28</v>
      </c>
      <c r="D14991" s="17">
        <v>199.33</v>
      </c>
      <c r="E14991" s="17">
        <v>199.33</v>
      </c>
    </row>
    <row r="14992" spans="1:5" ht="25.5" x14ac:dyDescent="0.25">
      <c r="A14992" s="16">
        <v>37989</v>
      </c>
      <c r="B14992" s="14" t="s">
        <v>11924</v>
      </c>
      <c r="C14992" s="15" t="s">
        <v>28</v>
      </c>
      <c r="D14992" s="17">
        <v>16.87</v>
      </c>
      <c r="E14992" s="17">
        <v>16.87</v>
      </c>
    </row>
    <row r="14993" spans="1:5" ht="25.5" x14ac:dyDescent="0.25">
      <c r="A14993" s="16">
        <v>37990</v>
      </c>
      <c r="B14993" s="14" t="s">
        <v>11925</v>
      </c>
      <c r="C14993" s="15" t="s">
        <v>28</v>
      </c>
      <c r="D14993" s="17">
        <v>18.61</v>
      </c>
      <c r="E14993" s="17">
        <v>18.61</v>
      </c>
    </row>
    <row r="14994" spans="1:5" ht="25.5" x14ac:dyDescent="0.25">
      <c r="A14994" s="16">
        <v>37991</v>
      </c>
      <c r="B14994" s="14" t="s">
        <v>11926</v>
      </c>
      <c r="C14994" s="15" t="s">
        <v>28</v>
      </c>
      <c r="D14994" s="17">
        <v>24.76</v>
      </c>
      <c r="E14994" s="17">
        <v>24.76</v>
      </c>
    </row>
    <row r="14995" spans="1:5" ht="25.5" x14ac:dyDescent="0.25">
      <c r="A14995" s="16">
        <v>37992</v>
      </c>
      <c r="B14995" s="14" t="s">
        <v>11927</v>
      </c>
      <c r="C14995" s="15" t="s">
        <v>28</v>
      </c>
      <c r="D14995" s="17">
        <v>38.43</v>
      </c>
      <c r="E14995" s="17">
        <v>38.43</v>
      </c>
    </row>
    <row r="14996" spans="1:5" ht="25.5" x14ac:dyDescent="0.25">
      <c r="A14996" s="16">
        <v>37993</v>
      </c>
      <c r="B14996" s="14" t="s">
        <v>11928</v>
      </c>
      <c r="C14996" s="15" t="s">
        <v>28</v>
      </c>
      <c r="D14996" s="17">
        <v>58.31</v>
      </c>
      <c r="E14996" s="17">
        <v>58.31</v>
      </c>
    </row>
    <row r="14997" spans="1:5" ht="25.5" x14ac:dyDescent="0.25">
      <c r="A14997" s="16">
        <v>37994</v>
      </c>
      <c r="B14997" s="14" t="s">
        <v>11929</v>
      </c>
      <c r="C14997" s="15" t="s">
        <v>28</v>
      </c>
      <c r="D14997" s="17">
        <v>138.83000000000001</v>
      </c>
      <c r="E14997" s="17">
        <v>138.83000000000001</v>
      </c>
    </row>
    <row r="14998" spans="1:5" ht="25.5" x14ac:dyDescent="0.25">
      <c r="A14998" s="16">
        <v>37995</v>
      </c>
      <c r="B14998" s="14" t="s">
        <v>11930</v>
      </c>
      <c r="C14998" s="15" t="s">
        <v>28</v>
      </c>
      <c r="D14998" s="17">
        <v>180.96</v>
      </c>
      <c r="E14998" s="17">
        <v>180.96</v>
      </c>
    </row>
    <row r="14999" spans="1:5" ht="25.5" x14ac:dyDescent="0.25">
      <c r="A14999" s="16">
        <v>37996</v>
      </c>
      <c r="B14999" s="14" t="s">
        <v>11931</v>
      </c>
      <c r="C14999" s="15" t="s">
        <v>28</v>
      </c>
      <c r="D14999" s="17">
        <v>275.56</v>
      </c>
      <c r="E14999" s="17">
        <v>275.56</v>
      </c>
    </row>
    <row r="15000" spans="1:5" ht="25.5" x14ac:dyDescent="0.25">
      <c r="A15000" s="16">
        <v>45267</v>
      </c>
      <c r="B15000" s="14" t="s">
        <v>13058</v>
      </c>
      <c r="C15000" s="15" t="s">
        <v>28</v>
      </c>
      <c r="D15000" s="17">
        <v>190.74</v>
      </c>
      <c r="E15000" s="17">
        <v>190.74</v>
      </c>
    </row>
    <row r="15001" spans="1:5" ht="25.5" x14ac:dyDescent="0.25">
      <c r="A15001" s="16">
        <v>38604</v>
      </c>
      <c r="B15001" s="14" t="s">
        <v>11932</v>
      </c>
      <c r="C15001" s="15" t="s">
        <v>28</v>
      </c>
    </row>
    <row r="15002" spans="1:5" ht="38.25" x14ac:dyDescent="0.25">
      <c r="A15002" s="16">
        <v>10601</v>
      </c>
      <c r="B15002" s="14" t="s">
        <v>11933</v>
      </c>
      <c r="C15002" s="15" t="s">
        <v>28</v>
      </c>
    </row>
    <row r="15003" spans="1:5" ht="25.5" x14ac:dyDescent="0.25">
      <c r="A15003" s="16">
        <v>44469</v>
      </c>
      <c r="B15003" s="14" t="s">
        <v>13159</v>
      </c>
      <c r="C15003" s="15" t="s">
        <v>28</v>
      </c>
    </row>
    <row r="15004" spans="1:5" ht="25.5" x14ac:dyDescent="0.25">
      <c r="A15004" s="16">
        <v>9914</v>
      </c>
      <c r="B15004" s="14" t="s">
        <v>11934</v>
      </c>
      <c r="C15004" s="15" t="s">
        <v>28</v>
      </c>
    </row>
    <row r="15005" spans="1:5" ht="51" x14ac:dyDescent="0.25">
      <c r="A15005" s="16">
        <v>36485</v>
      </c>
      <c r="B15005" s="14" t="s">
        <v>11935</v>
      </c>
      <c r="C15005" s="15" t="s">
        <v>28</v>
      </c>
    </row>
    <row r="15006" spans="1:5" ht="25.5" x14ac:dyDescent="0.25">
      <c r="A15006" s="16">
        <v>9912</v>
      </c>
      <c r="B15006" s="14" t="s">
        <v>11936</v>
      </c>
      <c r="C15006" s="15" t="s">
        <v>28</v>
      </c>
    </row>
    <row r="15007" spans="1:5" ht="38.25" x14ac:dyDescent="0.25">
      <c r="A15007" s="16">
        <v>9921</v>
      </c>
      <c r="B15007" s="14" t="s">
        <v>11937</v>
      </c>
      <c r="C15007" s="15" t="s">
        <v>28</v>
      </c>
    </row>
    <row r="15008" spans="1:5" ht="38.25" x14ac:dyDescent="0.25">
      <c r="A15008" s="16">
        <v>21112</v>
      </c>
      <c r="B15008" s="14" t="s">
        <v>11938</v>
      </c>
      <c r="C15008" s="15" t="s">
        <v>28</v>
      </c>
      <c r="D15008" s="17">
        <v>368.42</v>
      </c>
      <c r="E15008" s="17">
        <v>368.42</v>
      </c>
    </row>
    <row r="15009" spans="1:5" ht="25.5" x14ac:dyDescent="0.25">
      <c r="A15009" s="16">
        <v>10228</v>
      </c>
      <c r="B15009" s="14" t="s">
        <v>11939</v>
      </c>
      <c r="C15009" s="15" t="s">
        <v>28</v>
      </c>
      <c r="D15009" s="17">
        <v>428</v>
      </c>
      <c r="E15009" s="17">
        <v>428</v>
      </c>
    </row>
    <row r="15010" spans="1:5" ht="25.5" x14ac:dyDescent="0.25">
      <c r="A15010" s="16">
        <v>11781</v>
      </c>
      <c r="B15010" s="14" t="s">
        <v>11940</v>
      </c>
      <c r="C15010" s="15" t="s">
        <v>28</v>
      </c>
      <c r="D15010" s="17">
        <v>346.73</v>
      </c>
      <c r="E15010" s="17">
        <v>346.73</v>
      </c>
    </row>
    <row r="15011" spans="1:5" ht="25.5" x14ac:dyDescent="0.25">
      <c r="A15011" s="16">
        <v>37588</v>
      </c>
      <c r="B15011" s="14" t="s">
        <v>13160</v>
      </c>
      <c r="C15011" s="15" t="s">
        <v>28</v>
      </c>
      <c r="D15011" s="17">
        <v>77.86</v>
      </c>
      <c r="E15011" s="17">
        <v>77.86</v>
      </c>
    </row>
    <row r="15012" spans="1:5" x14ac:dyDescent="0.25">
      <c r="A15012" s="16">
        <v>11751</v>
      </c>
      <c r="B15012" s="14" t="s">
        <v>11941</v>
      </c>
      <c r="C15012" s="15" t="s">
        <v>28</v>
      </c>
      <c r="D15012" s="17">
        <v>157.16999999999999</v>
      </c>
      <c r="E15012" s="17">
        <v>157.16999999999999</v>
      </c>
    </row>
    <row r="15013" spans="1:5" x14ac:dyDescent="0.25">
      <c r="A15013" s="16">
        <v>11750</v>
      </c>
      <c r="B15013" s="14" t="s">
        <v>11942</v>
      </c>
      <c r="C15013" s="15" t="s">
        <v>28</v>
      </c>
      <c r="D15013" s="17">
        <v>130.43</v>
      </c>
      <c r="E15013" s="17">
        <v>130.43</v>
      </c>
    </row>
    <row r="15014" spans="1:5" x14ac:dyDescent="0.25">
      <c r="A15014" s="16">
        <v>11746</v>
      </c>
      <c r="B15014" s="14" t="s">
        <v>11943</v>
      </c>
      <c r="C15014" s="15" t="s">
        <v>28</v>
      </c>
      <c r="D15014" s="17">
        <v>87.51</v>
      </c>
      <c r="E15014" s="17">
        <v>87.51</v>
      </c>
    </row>
    <row r="15015" spans="1:5" x14ac:dyDescent="0.25">
      <c r="A15015" s="16">
        <v>11748</v>
      </c>
      <c r="B15015" s="14" t="s">
        <v>11944</v>
      </c>
      <c r="C15015" s="15" t="s">
        <v>28</v>
      </c>
      <c r="D15015" s="17">
        <v>56.15</v>
      </c>
      <c r="E15015" s="17">
        <v>56.15</v>
      </c>
    </row>
    <row r="15016" spans="1:5" x14ac:dyDescent="0.25">
      <c r="A15016" s="16">
        <v>11747</v>
      </c>
      <c r="B15016" s="14" t="s">
        <v>11945</v>
      </c>
      <c r="C15016" s="15" t="s">
        <v>28</v>
      </c>
      <c r="D15016" s="17">
        <v>242.35</v>
      </c>
      <c r="E15016" s="17">
        <v>242.35</v>
      </c>
    </row>
    <row r="15017" spans="1:5" x14ac:dyDescent="0.25">
      <c r="A15017" s="16">
        <v>11749</v>
      </c>
      <c r="B15017" s="14" t="s">
        <v>11946</v>
      </c>
      <c r="C15017" s="15" t="s">
        <v>28</v>
      </c>
      <c r="D15017" s="17">
        <v>64.819999999999993</v>
      </c>
      <c r="E15017" s="17">
        <v>64.819999999999993</v>
      </c>
    </row>
    <row r="15018" spans="1:5" ht="38.25" x14ac:dyDescent="0.25">
      <c r="A15018" s="16">
        <v>10236</v>
      </c>
      <c r="B15018" s="14" t="s">
        <v>11947</v>
      </c>
      <c r="C15018" s="15" t="s">
        <v>28</v>
      </c>
      <c r="D15018" s="17">
        <v>159.22</v>
      </c>
      <c r="E15018" s="17">
        <v>159.22</v>
      </c>
    </row>
    <row r="15019" spans="1:5" ht="38.25" x14ac:dyDescent="0.25">
      <c r="A15019" s="16">
        <v>10233</v>
      </c>
      <c r="B15019" s="14" t="s">
        <v>11948</v>
      </c>
      <c r="C15019" s="15" t="s">
        <v>28</v>
      </c>
      <c r="D15019" s="17">
        <v>149.19999999999999</v>
      </c>
      <c r="E15019" s="17">
        <v>149.19999999999999</v>
      </c>
    </row>
    <row r="15020" spans="1:5" ht="25.5" x14ac:dyDescent="0.25">
      <c r="A15020" s="16">
        <v>10234</v>
      </c>
      <c r="B15020" s="14" t="s">
        <v>11949</v>
      </c>
      <c r="C15020" s="15" t="s">
        <v>28</v>
      </c>
      <c r="D15020" s="17">
        <v>93.99</v>
      </c>
      <c r="E15020" s="17">
        <v>93.99</v>
      </c>
    </row>
    <row r="15021" spans="1:5" ht="38.25" x14ac:dyDescent="0.25">
      <c r="A15021" s="16">
        <v>10231</v>
      </c>
      <c r="B15021" s="14" t="s">
        <v>11950</v>
      </c>
      <c r="C15021" s="15" t="s">
        <v>28</v>
      </c>
      <c r="D15021" s="17">
        <v>431</v>
      </c>
      <c r="E15021" s="17">
        <v>431</v>
      </c>
    </row>
    <row r="15022" spans="1:5" ht="25.5" x14ac:dyDescent="0.25">
      <c r="A15022" s="16">
        <v>10232</v>
      </c>
      <c r="B15022" s="14" t="s">
        <v>11951</v>
      </c>
      <c r="C15022" s="15" t="s">
        <v>28</v>
      </c>
      <c r="D15022" s="17">
        <v>241.18</v>
      </c>
      <c r="E15022" s="17">
        <v>241.18</v>
      </c>
    </row>
    <row r="15023" spans="1:5" ht="25.5" x14ac:dyDescent="0.25">
      <c r="A15023" s="16">
        <v>10235</v>
      </c>
      <c r="B15023" s="14" t="s">
        <v>11952</v>
      </c>
      <c r="C15023" s="15" t="s">
        <v>28</v>
      </c>
      <c r="D15023" s="17">
        <v>590.85</v>
      </c>
      <c r="E15023" s="17">
        <v>590.85</v>
      </c>
    </row>
    <row r="15024" spans="1:5" ht="38.25" x14ac:dyDescent="0.25">
      <c r="A15024" s="16">
        <v>10229</v>
      </c>
      <c r="B15024" s="14" t="s">
        <v>11953</v>
      </c>
      <c r="C15024" s="15" t="s">
        <v>28</v>
      </c>
      <c r="D15024" s="17">
        <v>85</v>
      </c>
      <c r="E15024" s="17">
        <v>85</v>
      </c>
    </row>
    <row r="15025" spans="1:5" ht="25.5" x14ac:dyDescent="0.25">
      <c r="A15025" s="16">
        <v>10230</v>
      </c>
      <c r="B15025" s="14" t="s">
        <v>11954</v>
      </c>
      <c r="C15025" s="15" t="s">
        <v>28</v>
      </c>
      <c r="D15025" s="17">
        <v>1039.8399999999999</v>
      </c>
      <c r="E15025" s="17">
        <v>1039.8399999999999</v>
      </c>
    </row>
    <row r="15026" spans="1:5" ht="38.25" x14ac:dyDescent="0.25">
      <c r="A15026" s="16">
        <v>10409</v>
      </c>
      <c r="B15026" s="14" t="s">
        <v>11955</v>
      </c>
      <c r="C15026" s="15" t="s">
        <v>28</v>
      </c>
      <c r="D15026" s="17">
        <v>308.93</v>
      </c>
      <c r="E15026" s="17">
        <v>308.93</v>
      </c>
    </row>
    <row r="15027" spans="1:5" ht="38.25" x14ac:dyDescent="0.25">
      <c r="A15027" s="16">
        <v>10411</v>
      </c>
      <c r="B15027" s="14" t="s">
        <v>11956</v>
      </c>
      <c r="C15027" s="15" t="s">
        <v>28</v>
      </c>
      <c r="D15027" s="17">
        <v>276.43</v>
      </c>
      <c r="E15027" s="17">
        <v>276.43</v>
      </c>
    </row>
    <row r="15028" spans="1:5" ht="38.25" x14ac:dyDescent="0.25">
      <c r="A15028" s="16">
        <v>10410</v>
      </c>
      <c r="B15028" s="14" t="s">
        <v>11957</v>
      </c>
      <c r="C15028" s="15" t="s">
        <v>28</v>
      </c>
      <c r="D15028" s="17">
        <v>184.65</v>
      </c>
      <c r="E15028" s="17">
        <v>184.65</v>
      </c>
    </row>
    <row r="15029" spans="1:5" ht="38.25" x14ac:dyDescent="0.25">
      <c r="A15029" s="16">
        <v>10404</v>
      </c>
      <c r="B15029" s="14" t="s">
        <v>11958</v>
      </c>
      <c r="C15029" s="15" t="s">
        <v>28</v>
      </c>
      <c r="D15029" s="17">
        <v>112.1</v>
      </c>
      <c r="E15029" s="17">
        <v>112.1</v>
      </c>
    </row>
    <row r="15030" spans="1:5" ht="38.25" x14ac:dyDescent="0.25">
      <c r="A15030" s="16">
        <v>10405</v>
      </c>
      <c r="B15030" s="14" t="s">
        <v>11959</v>
      </c>
      <c r="C15030" s="15" t="s">
        <v>28</v>
      </c>
      <c r="D15030" s="17">
        <v>618.92999999999995</v>
      </c>
      <c r="E15030" s="17">
        <v>618.92999999999995</v>
      </c>
    </row>
    <row r="15031" spans="1:5" ht="38.25" x14ac:dyDescent="0.25">
      <c r="A15031" s="16">
        <v>10408</v>
      </c>
      <c r="B15031" s="14" t="s">
        <v>11960</v>
      </c>
      <c r="C15031" s="15" t="s">
        <v>28</v>
      </c>
      <c r="D15031" s="17">
        <v>432.81</v>
      </c>
      <c r="E15031" s="17">
        <v>432.81</v>
      </c>
    </row>
    <row r="15032" spans="1:5" ht="38.25" x14ac:dyDescent="0.25">
      <c r="A15032" s="16">
        <v>10406</v>
      </c>
      <c r="B15032" s="14" t="s">
        <v>11961</v>
      </c>
      <c r="C15032" s="15" t="s">
        <v>28</v>
      </c>
      <c r="D15032" s="17">
        <v>854.87</v>
      </c>
      <c r="E15032" s="17">
        <v>854.87</v>
      </c>
    </row>
    <row r="15033" spans="1:5" ht="38.25" x14ac:dyDescent="0.25">
      <c r="A15033" s="16">
        <v>10412</v>
      </c>
      <c r="B15033" s="14" t="s">
        <v>11962</v>
      </c>
      <c r="C15033" s="15" t="s">
        <v>28</v>
      </c>
      <c r="D15033" s="17">
        <v>135.86000000000001</v>
      </c>
      <c r="E15033" s="17">
        <v>135.86000000000001</v>
      </c>
    </row>
    <row r="15034" spans="1:5" ht="38.25" x14ac:dyDescent="0.25">
      <c r="A15034" s="16">
        <v>10407</v>
      </c>
      <c r="B15034" s="14" t="s">
        <v>11963</v>
      </c>
      <c r="C15034" s="15" t="s">
        <v>28</v>
      </c>
      <c r="D15034" s="17">
        <v>1325.91</v>
      </c>
      <c r="E15034" s="17">
        <v>1325.91</v>
      </c>
    </row>
    <row r="15035" spans="1:5" ht="25.5" x14ac:dyDescent="0.25">
      <c r="A15035" s="16">
        <v>10416</v>
      </c>
      <c r="B15035" s="14" t="s">
        <v>11964</v>
      </c>
      <c r="C15035" s="15" t="s">
        <v>28</v>
      </c>
      <c r="D15035" s="17">
        <v>164.46</v>
      </c>
      <c r="E15035" s="17">
        <v>164.46</v>
      </c>
    </row>
    <row r="15036" spans="1:5" ht="25.5" x14ac:dyDescent="0.25">
      <c r="A15036" s="16">
        <v>10419</v>
      </c>
      <c r="B15036" s="14" t="s">
        <v>11965</v>
      </c>
      <c r="C15036" s="15" t="s">
        <v>28</v>
      </c>
      <c r="D15036" s="17">
        <v>142.75</v>
      </c>
      <c r="E15036" s="17">
        <v>142.75</v>
      </c>
    </row>
    <row r="15037" spans="1:5" ht="25.5" x14ac:dyDescent="0.25">
      <c r="A15037" s="16">
        <v>10418</v>
      </c>
      <c r="B15037" s="14" t="s">
        <v>11966</v>
      </c>
      <c r="C15037" s="15" t="s">
        <v>28</v>
      </c>
      <c r="D15037" s="17">
        <v>95.15</v>
      </c>
      <c r="E15037" s="17">
        <v>95.15</v>
      </c>
    </row>
    <row r="15038" spans="1:5" ht="25.5" x14ac:dyDescent="0.25">
      <c r="A15038" s="16">
        <v>21092</v>
      </c>
      <c r="B15038" s="14" t="s">
        <v>11967</v>
      </c>
      <c r="C15038" s="15" t="s">
        <v>28</v>
      </c>
      <c r="D15038" s="17">
        <v>81.61</v>
      </c>
      <c r="E15038" s="17">
        <v>81.61</v>
      </c>
    </row>
    <row r="15039" spans="1:5" ht="25.5" x14ac:dyDescent="0.25">
      <c r="A15039" s="16">
        <v>12657</v>
      </c>
      <c r="B15039" s="14" t="s">
        <v>11968</v>
      </c>
      <c r="C15039" s="15" t="s">
        <v>28</v>
      </c>
      <c r="D15039" s="17">
        <v>383.99</v>
      </c>
      <c r="E15039" s="17">
        <v>383.99</v>
      </c>
    </row>
    <row r="15040" spans="1:5" ht="25.5" x14ac:dyDescent="0.25">
      <c r="A15040" s="16">
        <v>10417</v>
      </c>
      <c r="B15040" s="14" t="s">
        <v>11969</v>
      </c>
      <c r="C15040" s="15" t="s">
        <v>28</v>
      </c>
      <c r="D15040" s="17">
        <v>239.63</v>
      </c>
      <c r="E15040" s="17">
        <v>239.63</v>
      </c>
    </row>
    <row r="15041" spans="1:5" ht="25.5" x14ac:dyDescent="0.25">
      <c r="A15041" s="16">
        <v>10414</v>
      </c>
      <c r="B15041" s="14" t="s">
        <v>11970</v>
      </c>
      <c r="C15041" s="15" t="s">
        <v>28</v>
      </c>
      <c r="D15041" s="17">
        <v>524.36</v>
      </c>
      <c r="E15041" s="17">
        <v>524.36</v>
      </c>
    </row>
    <row r="15042" spans="1:5" ht="25.5" x14ac:dyDescent="0.25">
      <c r="A15042" s="16">
        <v>10413</v>
      </c>
      <c r="B15042" s="14" t="s">
        <v>11971</v>
      </c>
      <c r="C15042" s="15" t="s">
        <v>28</v>
      </c>
      <c r="D15042" s="17">
        <v>87.09</v>
      </c>
      <c r="E15042" s="17">
        <v>87.09</v>
      </c>
    </row>
    <row r="15043" spans="1:5" ht="25.5" x14ac:dyDescent="0.25">
      <c r="A15043" s="16">
        <v>10415</v>
      </c>
      <c r="B15043" s="14" t="s">
        <v>11972</v>
      </c>
      <c r="C15043" s="15" t="s">
        <v>28</v>
      </c>
      <c r="D15043" s="17">
        <v>910.06</v>
      </c>
      <c r="E15043" s="17">
        <v>910.06</v>
      </c>
    </row>
    <row r="15044" spans="1:5" ht="25.5" x14ac:dyDescent="0.25">
      <c r="A15044" s="16">
        <v>38643</v>
      </c>
      <c r="B15044" s="14" t="s">
        <v>11973</v>
      </c>
      <c r="C15044" s="15" t="s">
        <v>28</v>
      </c>
      <c r="D15044" s="17">
        <v>61.87</v>
      </c>
      <c r="E15044" s="17">
        <v>61.87</v>
      </c>
    </row>
    <row r="15045" spans="1:5" ht="25.5" x14ac:dyDescent="0.25">
      <c r="A15045" s="16">
        <v>6157</v>
      </c>
      <c r="B15045" s="14" t="s">
        <v>11974</v>
      </c>
      <c r="C15045" s="15" t="s">
        <v>28</v>
      </c>
      <c r="D15045" s="17">
        <v>84.52</v>
      </c>
      <c r="E15045" s="17">
        <v>84.52</v>
      </c>
    </row>
    <row r="15046" spans="1:5" ht="25.5" x14ac:dyDescent="0.25">
      <c r="A15046" s="16">
        <v>6158</v>
      </c>
      <c r="B15046" s="14" t="s">
        <v>13161</v>
      </c>
      <c r="C15046" s="15" t="s">
        <v>28</v>
      </c>
      <c r="D15046" s="17">
        <v>7.09</v>
      </c>
      <c r="E15046" s="17">
        <v>7.09</v>
      </c>
    </row>
    <row r="15047" spans="1:5" ht="25.5" x14ac:dyDescent="0.25">
      <c r="A15047" s="16">
        <v>6156</v>
      </c>
      <c r="B15047" s="14" t="s">
        <v>13162</v>
      </c>
      <c r="C15047" s="15" t="s">
        <v>28</v>
      </c>
      <c r="D15047" s="17">
        <v>6.08</v>
      </c>
      <c r="E15047" s="17">
        <v>6.08</v>
      </c>
    </row>
    <row r="15048" spans="1:5" ht="25.5" x14ac:dyDescent="0.25">
      <c r="A15048" s="16">
        <v>6153</v>
      </c>
      <c r="B15048" s="14" t="s">
        <v>13163</v>
      </c>
      <c r="C15048" s="15" t="s">
        <v>28</v>
      </c>
      <c r="D15048" s="17">
        <v>4.88</v>
      </c>
      <c r="E15048" s="17">
        <v>4.88</v>
      </c>
    </row>
    <row r="15049" spans="1:5" ht="25.5" x14ac:dyDescent="0.25">
      <c r="A15049" s="16">
        <v>6154</v>
      </c>
      <c r="B15049" s="14" t="s">
        <v>13164</v>
      </c>
      <c r="C15049" s="15" t="s">
        <v>28</v>
      </c>
      <c r="D15049" s="17">
        <v>8.67</v>
      </c>
      <c r="E15049" s="17">
        <v>8.67</v>
      </c>
    </row>
    <row r="15050" spans="1:5" ht="25.5" x14ac:dyDescent="0.25">
      <c r="A15050" s="16">
        <v>6155</v>
      </c>
      <c r="B15050" s="14" t="s">
        <v>13165</v>
      </c>
      <c r="C15050" s="15" t="s">
        <v>28</v>
      </c>
      <c r="D15050" s="17">
        <v>19.96</v>
      </c>
      <c r="E15050" s="17">
        <v>19.96</v>
      </c>
    </row>
    <row r="15051" spans="1:5" ht="38.25" x14ac:dyDescent="0.25">
      <c r="A15051" s="16">
        <v>43595</v>
      </c>
      <c r="B15051" s="14" t="s">
        <v>11975</v>
      </c>
      <c r="C15051" s="15" t="s">
        <v>28</v>
      </c>
      <c r="D15051" s="17">
        <v>21.4</v>
      </c>
      <c r="E15051" s="17">
        <v>21.4</v>
      </c>
    </row>
    <row r="15052" spans="1:5" ht="38.25" x14ac:dyDescent="0.25">
      <c r="A15052" s="16">
        <v>43596</v>
      </c>
      <c r="B15052" s="14" t="s">
        <v>11976</v>
      </c>
      <c r="C15052" s="15" t="s">
        <v>28</v>
      </c>
      <c r="D15052" s="17">
        <v>24.73</v>
      </c>
      <c r="E15052" s="17">
        <v>24.73</v>
      </c>
    </row>
    <row r="15053" spans="1:5" ht="25.5" x14ac:dyDescent="0.25">
      <c r="A15053" s="16">
        <v>38108</v>
      </c>
      <c r="B15053" s="14" t="s">
        <v>11977</v>
      </c>
      <c r="C15053" s="15" t="s">
        <v>28</v>
      </c>
      <c r="D15053" s="17">
        <v>40.1</v>
      </c>
      <c r="E15053" s="17">
        <v>40.1</v>
      </c>
    </row>
    <row r="15054" spans="1:5" ht="38.25" x14ac:dyDescent="0.25">
      <c r="A15054" s="16">
        <v>38087</v>
      </c>
      <c r="B15054" s="14" t="s">
        <v>11978</v>
      </c>
      <c r="C15054" s="15" t="s">
        <v>28</v>
      </c>
      <c r="D15054" s="17">
        <v>51.58</v>
      </c>
      <c r="E15054" s="17">
        <v>51.58</v>
      </c>
    </row>
    <row r="15055" spans="1:5" ht="25.5" x14ac:dyDescent="0.25">
      <c r="A15055" s="16">
        <v>38109</v>
      </c>
      <c r="B15055" s="14" t="s">
        <v>11979</v>
      </c>
      <c r="C15055" s="15" t="s">
        <v>28</v>
      </c>
      <c r="D15055" s="17">
        <v>64.09</v>
      </c>
      <c r="E15055" s="17">
        <v>64.09</v>
      </c>
    </row>
    <row r="15056" spans="1:5" ht="38.25" x14ac:dyDescent="0.25">
      <c r="A15056" s="16">
        <v>38088</v>
      </c>
      <c r="B15056" s="14" t="s">
        <v>11980</v>
      </c>
      <c r="C15056" s="15" t="s">
        <v>28</v>
      </c>
      <c r="D15056" s="17">
        <v>67.39</v>
      </c>
      <c r="E15056" s="17">
        <v>67.39</v>
      </c>
    </row>
    <row r="15057" spans="1:5" ht="25.5" x14ac:dyDescent="0.25">
      <c r="A15057" s="16">
        <v>38110</v>
      </c>
      <c r="B15057" s="14" t="s">
        <v>11981</v>
      </c>
      <c r="C15057" s="15" t="s">
        <v>28</v>
      </c>
      <c r="D15057" s="17">
        <v>24.65</v>
      </c>
      <c r="E15057" s="17">
        <v>24.65</v>
      </c>
    </row>
    <row r="15058" spans="1:5" ht="51" x14ac:dyDescent="0.25">
      <c r="A15058" s="16">
        <v>38089</v>
      </c>
      <c r="B15058" s="14" t="s">
        <v>11982</v>
      </c>
      <c r="C15058" s="15" t="s">
        <v>28</v>
      </c>
      <c r="D15058" s="17">
        <v>42.96</v>
      </c>
      <c r="E15058" s="17">
        <v>42.96</v>
      </c>
    </row>
    <row r="15059" spans="1:5" ht="25.5" x14ac:dyDescent="0.25">
      <c r="A15059" s="16">
        <v>38111</v>
      </c>
      <c r="B15059" s="14" t="s">
        <v>11983</v>
      </c>
      <c r="C15059" s="15" t="s">
        <v>28</v>
      </c>
      <c r="D15059" s="17">
        <v>27.57</v>
      </c>
      <c r="E15059" s="17">
        <v>27.57</v>
      </c>
    </row>
    <row r="15060" spans="1:5" ht="51" x14ac:dyDescent="0.25">
      <c r="A15060" s="16">
        <v>38090</v>
      </c>
      <c r="B15060" s="14" t="s">
        <v>11984</v>
      </c>
      <c r="C15060" s="15" t="s">
        <v>28</v>
      </c>
      <c r="D15060" s="17">
        <v>44.4</v>
      </c>
      <c r="E15060" s="17">
        <v>44.4</v>
      </c>
    </row>
    <row r="15061" spans="1:5" x14ac:dyDescent="0.25">
      <c r="A15061" s="16">
        <v>38400</v>
      </c>
      <c r="B15061" s="14" t="s">
        <v>11985</v>
      </c>
      <c r="C15061" s="15" t="s">
        <v>28</v>
      </c>
      <c r="D15061" s="17">
        <v>40.07</v>
      </c>
      <c r="E15061" s="17">
        <v>40.07</v>
      </c>
    </row>
    <row r="15062" spans="1:5" ht="25.5" x14ac:dyDescent="0.25">
      <c r="A15062" s="16">
        <v>13726</v>
      </c>
      <c r="B15062" s="14" t="s">
        <v>11986</v>
      </c>
      <c r="C15062" s="15" t="s">
        <v>28</v>
      </c>
    </row>
    <row r="15063" spans="1:5" ht="25.5" x14ac:dyDescent="0.25">
      <c r="A15063" s="16">
        <v>12627</v>
      </c>
      <c r="B15063" s="14" t="s">
        <v>11987</v>
      </c>
      <c r="C15063" s="15" t="s">
        <v>28</v>
      </c>
      <c r="D15063" s="17">
        <v>1.07</v>
      </c>
      <c r="E15063" s="17">
        <v>1.07</v>
      </c>
    </row>
    <row r="15064" spans="1:5" x14ac:dyDescent="0.25">
      <c r="A15064" s="16">
        <v>39996</v>
      </c>
      <c r="B15064" s="14" t="s">
        <v>11988</v>
      </c>
      <c r="C15064" s="15" t="s">
        <v>25</v>
      </c>
      <c r="D15064" s="17">
        <v>4.1900000000000004</v>
      </c>
      <c r="E15064" s="17">
        <v>4.1900000000000004</v>
      </c>
    </row>
    <row r="15065" spans="1:5" ht="38.25" x14ac:dyDescent="0.25">
      <c r="A15065" s="16">
        <v>10478</v>
      </c>
      <c r="B15065" s="14" t="s">
        <v>11989</v>
      </c>
      <c r="C15065" s="15" t="s">
        <v>88</v>
      </c>
      <c r="D15065" s="17">
        <v>43.81</v>
      </c>
      <c r="E15065" s="17">
        <v>43.81</v>
      </c>
    </row>
    <row r="15066" spans="1:5" ht="25.5" x14ac:dyDescent="0.25">
      <c r="A15066" s="16">
        <v>10481</v>
      </c>
      <c r="B15066" s="14" t="s">
        <v>11990</v>
      </c>
      <c r="C15066" s="15" t="s">
        <v>88</v>
      </c>
      <c r="D15066" s="17">
        <v>38.96</v>
      </c>
      <c r="E15066" s="17">
        <v>38.96</v>
      </c>
    </row>
    <row r="15067" spans="1:5" ht="25.5" x14ac:dyDescent="0.25">
      <c r="A15067" s="16">
        <v>10475</v>
      </c>
      <c r="B15067" s="14" t="s">
        <v>11991</v>
      </c>
      <c r="C15067" s="15" t="s">
        <v>88</v>
      </c>
      <c r="D15067" s="17">
        <v>37.700000000000003</v>
      </c>
      <c r="E15067" s="17">
        <v>37.700000000000003</v>
      </c>
    </row>
    <row r="15068" spans="1:5" x14ac:dyDescent="0.25">
      <c r="A15068" s="16">
        <v>4030</v>
      </c>
      <c r="B15068" s="14" t="s">
        <v>11992</v>
      </c>
      <c r="C15068" s="15" t="s">
        <v>19</v>
      </c>
      <c r="D15068" s="17">
        <v>7.16</v>
      </c>
      <c r="E15068" s="17">
        <v>7.16</v>
      </c>
    </row>
    <row r="15069" spans="1:5" x14ac:dyDescent="0.25">
      <c r="A15069" s="16">
        <v>4031</v>
      </c>
      <c r="B15069" s="14" t="s">
        <v>11993</v>
      </c>
      <c r="C15069" s="15" t="s">
        <v>19</v>
      </c>
      <c r="D15069" s="17">
        <v>33.659999999999997</v>
      </c>
      <c r="E15069" s="17">
        <v>33.659999999999997</v>
      </c>
    </row>
    <row r="15070" spans="1:5" ht="38.25" x14ac:dyDescent="0.25">
      <c r="A15070" s="16">
        <v>11652</v>
      </c>
      <c r="B15070" s="14" t="s">
        <v>11994</v>
      </c>
      <c r="C15070" s="15" t="s">
        <v>28</v>
      </c>
    </row>
    <row r="15071" spans="1:5" ht="25.5" x14ac:dyDescent="0.25">
      <c r="A15071" s="16">
        <v>13896</v>
      </c>
      <c r="B15071" s="14" t="s">
        <v>11995</v>
      </c>
      <c r="C15071" s="15" t="s">
        <v>28</v>
      </c>
    </row>
    <row r="15072" spans="1:5" ht="38.25" x14ac:dyDescent="0.25">
      <c r="A15072" s="16">
        <v>44470</v>
      </c>
      <c r="B15072" s="14" t="s">
        <v>13166</v>
      </c>
      <c r="C15072" s="15" t="s">
        <v>28</v>
      </c>
    </row>
    <row r="15073" spans="1:5" ht="25.5" x14ac:dyDescent="0.25">
      <c r="A15073" s="16">
        <v>13476</v>
      </c>
      <c r="B15073" s="14" t="s">
        <v>11996</v>
      </c>
      <c r="C15073" s="15" t="s">
        <v>28</v>
      </c>
    </row>
    <row r="15074" spans="1:5" ht="38.25" x14ac:dyDescent="0.25">
      <c r="A15074" s="16">
        <v>44491</v>
      </c>
      <c r="B15074" s="14" t="s">
        <v>13167</v>
      </c>
      <c r="C15074" s="15" t="s">
        <v>28</v>
      </c>
    </row>
    <row r="15075" spans="1:5" ht="38.25" x14ac:dyDescent="0.25">
      <c r="A15075" s="16">
        <v>10488</v>
      </c>
      <c r="B15075" s="14" t="s">
        <v>11997</v>
      </c>
      <c r="C15075" s="15" t="s">
        <v>28</v>
      </c>
    </row>
    <row r="15076" spans="1:5" ht="38.25" x14ac:dyDescent="0.25">
      <c r="A15076" s="16">
        <v>13606</v>
      </c>
      <c r="B15076" s="14" t="s">
        <v>11998</v>
      </c>
      <c r="C15076" s="15" t="s">
        <v>28</v>
      </c>
    </row>
    <row r="15077" spans="1:5" x14ac:dyDescent="0.25">
      <c r="A15077" s="16">
        <v>10489</v>
      </c>
      <c r="B15077" s="14" t="s">
        <v>11999</v>
      </c>
      <c r="C15077" s="15" t="s">
        <v>13</v>
      </c>
      <c r="D15077" s="17">
        <v>15.86</v>
      </c>
      <c r="E15077" s="17">
        <v>17.12</v>
      </c>
    </row>
    <row r="15078" spans="1:5" x14ac:dyDescent="0.25">
      <c r="A15078" s="16">
        <v>41073</v>
      </c>
      <c r="B15078" s="14" t="s">
        <v>12000</v>
      </c>
      <c r="C15078" s="15" t="s">
        <v>12</v>
      </c>
      <c r="D15078" s="17">
        <v>2778.76</v>
      </c>
      <c r="E15078" s="17">
        <v>2999.69</v>
      </c>
    </row>
    <row r="15079" spans="1:5" ht="38.25" x14ac:dyDescent="0.25">
      <c r="A15079" s="16">
        <v>34391</v>
      </c>
      <c r="B15079" s="14" t="s">
        <v>12001</v>
      </c>
      <c r="C15079" s="15" t="s">
        <v>19</v>
      </c>
      <c r="D15079" s="17">
        <v>730.09</v>
      </c>
      <c r="E15079" s="17">
        <v>730.09</v>
      </c>
    </row>
    <row r="15080" spans="1:5" ht="38.25" x14ac:dyDescent="0.25">
      <c r="A15080" s="16">
        <v>10496</v>
      </c>
      <c r="B15080" s="14" t="s">
        <v>12002</v>
      </c>
      <c r="C15080" s="15" t="s">
        <v>19</v>
      </c>
      <c r="D15080" s="17">
        <v>635.41</v>
      </c>
      <c r="E15080" s="17">
        <v>635.41</v>
      </c>
    </row>
    <row r="15081" spans="1:5" ht="38.25" x14ac:dyDescent="0.25">
      <c r="A15081" s="16">
        <v>10497</v>
      </c>
      <c r="B15081" s="14" t="s">
        <v>12003</v>
      </c>
      <c r="C15081" s="15" t="s">
        <v>19</v>
      </c>
      <c r="D15081" s="17">
        <v>1652.08</v>
      </c>
      <c r="E15081" s="17">
        <v>1652.08</v>
      </c>
    </row>
    <row r="15082" spans="1:5" ht="38.25" x14ac:dyDescent="0.25">
      <c r="A15082" s="16">
        <v>10504</v>
      </c>
      <c r="B15082" s="14" t="s">
        <v>12004</v>
      </c>
      <c r="C15082" s="15" t="s">
        <v>19</v>
      </c>
      <c r="D15082" s="17">
        <v>1931.66</v>
      </c>
      <c r="E15082" s="17">
        <v>1931.66</v>
      </c>
    </row>
    <row r="15083" spans="1:5" ht="25.5" x14ac:dyDescent="0.25">
      <c r="A15083" s="16">
        <v>34390</v>
      </c>
      <c r="B15083" s="14" t="s">
        <v>12005</v>
      </c>
      <c r="C15083" s="15" t="s">
        <v>19</v>
      </c>
      <c r="D15083" s="17">
        <v>569.33000000000004</v>
      </c>
      <c r="E15083" s="17">
        <v>569.33000000000004</v>
      </c>
    </row>
    <row r="15084" spans="1:5" ht="25.5" x14ac:dyDescent="0.25">
      <c r="A15084" s="16">
        <v>34389</v>
      </c>
      <c r="B15084" s="14" t="s">
        <v>12006</v>
      </c>
      <c r="C15084" s="15" t="s">
        <v>19</v>
      </c>
      <c r="D15084" s="17">
        <v>177.91</v>
      </c>
      <c r="E15084" s="17">
        <v>177.91</v>
      </c>
    </row>
    <row r="15085" spans="1:5" ht="25.5" x14ac:dyDescent="0.25">
      <c r="A15085" s="16">
        <v>34388</v>
      </c>
      <c r="B15085" s="14" t="s">
        <v>12007</v>
      </c>
      <c r="C15085" s="15" t="s">
        <v>19</v>
      </c>
      <c r="D15085" s="17">
        <v>252.87</v>
      </c>
      <c r="E15085" s="17">
        <v>252.87</v>
      </c>
    </row>
    <row r="15086" spans="1:5" ht="25.5" x14ac:dyDescent="0.25">
      <c r="A15086" s="16">
        <v>34387</v>
      </c>
      <c r="B15086" s="14" t="s">
        <v>12008</v>
      </c>
      <c r="C15086" s="15" t="s">
        <v>19</v>
      </c>
      <c r="D15086" s="17">
        <v>410.47</v>
      </c>
      <c r="E15086" s="17">
        <v>410.47</v>
      </c>
    </row>
    <row r="15087" spans="1:5" x14ac:dyDescent="0.25">
      <c r="A15087" s="16">
        <v>11188</v>
      </c>
      <c r="B15087" s="14" t="s">
        <v>12009</v>
      </c>
      <c r="C15087" s="15" t="s">
        <v>19</v>
      </c>
      <c r="D15087" s="17">
        <v>203.33</v>
      </c>
      <c r="E15087" s="17">
        <v>203.33</v>
      </c>
    </row>
    <row r="15088" spans="1:5" x14ac:dyDescent="0.25">
      <c r="A15088" s="16">
        <v>11189</v>
      </c>
      <c r="B15088" s="14" t="s">
        <v>12010</v>
      </c>
      <c r="C15088" s="15" t="s">
        <v>19</v>
      </c>
      <c r="D15088" s="17">
        <v>305</v>
      </c>
      <c r="E15088" s="17">
        <v>305</v>
      </c>
    </row>
    <row r="15089" spans="1:5" x14ac:dyDescent="0.25">
      <c r="A15089" s="16">
        <v>21107</v>
      </c>
      <c r="B15089" s="14" t="s">
        <v>12011</v>
      </c>
      <c r="C15089" s="15" t="s">
        <v>19</v>
      </c>
      <c r="D15089" s="17">
        <v>219.49</v>
      </c>
      <c r="E15089" s="17">
        <v>219.49</v>
      </c>
    </row>
    <row r="15090" spans="1:5" x14ac:dyDescent="0.25">
      <c r="A15090" s="16">
        <v>34386</v>
      </c>
      <c r="B15090" s="14" t="s">
        <v>12012</v>
      </c>
      <c r="C15090" s="15" t="s">
        <v>19</v>
      </c>
      <c r="D15090" s="17">
        <v>381.25</v>
      </c>
      <c r="E15090" s="17">
        <v>381.25</v>
      </c>
    </row>
    <row r="15091" spans="1:5" x14ac:dyDescent="0.25">
      <c r="A15091" s="16">
        <v>10490</v>
      </c>
      <c r="B15091" s="14" t="s">
        <v>12013</v>
      </c>
      <c r="C15091" s="15" t="s">
        <v>19</v>
      </c>
      <c r="D15091" s="17">
        <v>133.43</v>
      </c>
      <c r="E15091" s="17">
        <v>133.43</v>
      </c>
    </row>
    <row r="15092" spans="1:5" x14ac:dyDescent="0.25">
      <c r="A15092" s="16">
        <v>10492</v>
      </c>
      <c r="B15092" s="14" t="s">
        <v>12014</v>
      </c>
      <c r="C15092" s="15" t="s">
        <v>19</v>
      </c>
      <c r="D15092" s="17">
        <v>152.5</v>
      </c>
      <c r="E15092" s="17">
        <v>152.5</v>
      </c>
    </row>
    <row r="15093" spans="1:5" x14ac:dyDescent="0.25">
      <c r="A15093" s="16">
        <v>10493</v>
      </c>
      <c r="B15093" s="14" t="s">
        <v>12015</v>
      </c>
      <c r="C15093" s="15" t="s">
        <v>19</v>
      </c>
      <c r="D15093" s="17">
        <v>177.91</v>
      </c>
      <c r="E15093" s="17">
        <v>177.91</v>
      </c>
    </row>
    <row r="15094" spans="1:5" x14ac:dyDescent="0.25">
      <c r="A15094" s="16">
        <v>10491</v>
      </c>
      <c r="B15094" s="14" t="s">
        <v>12016</v>
      </c>
      <c r="C15094" s="15" t="s">
        <v>19</v>
      </c>
      <c r="D15094" s="17">
        <v>216.04</v>
      </c>
      <c r="E15094" s="17">
        <v>216.04</v>
      </c>
    </row>
    <row r="15095" spans="1:5" x14ac:dyDescent="0.25">
      <c r="A15095" s="16">
        <v>34385</v>
      </c>
      <c r="B15095" s="14" t="s">
        <v>13168</v>
      </c>
      <c r="C15095" s="15" t="s">
        <v>19</v>
      </c>
      <c r="D15095" s="17">
        <v>315.16000000000003</v>
      </c>
      <c r="E15095" s="17">
        <v>315.16000000000003</v>
      </c>
    </row>
    <row r="15096" spans="1:5" ht="25.5" x14ac:dyDescent="0.25">
      <c r="A15096" s="16">
        <v>10499</v>
      </c>
      <c r="B15096" s="14" t="s">
        <v>12017</v>
      </c>
      <c r="C15096" s="15" t="s">
        <v>19</v>
      </c>
      <c r="D15096" s="17">
        <v>127.08</v>
      </c>
      <c r="E15096" s="17">
        <v>127.08</v>
      </c>
    </row>
    <row r="15097" spans="1:5" x14ac:dyDescent="0.25">
      <c r="A15097" s="16">
        <v>34384</v>
      </c>
      <c r="B15097" s="14" t="s">
        <v>12018</v>
      </c>
      <c r="C15097" s="15" t="s">
        <v>19</v>
      </c>
      <c r="D15097" s="17">
        <v>381.25</v>
      </c>
      <c r="E15097" s="17">
        <v>381.25</v>
      </c>
    </row>
    <row r="15098" spans="1:5" x14ac:dyDescent="0.25">
      <c r="A15098" s="16">
        <v>11185</v>
      </c>
      <c r="B15098" s="14" t="s">
        <v>12019</v>
      </c>
      <c r="C15098" s="15" t="s">
        <v>19</v>
      </c>
      <c r="D15098" s="17">
        <v>393.95</v>
      </c>
      <c r="E15098" s="17">
        <v>393.95</v>
      </c>
    </row>
    <row r="15099" spans="1:5" ht="25.5" x14ac:dyDescent="0.25">
      <c r="A15099" s="16">
        <v>10507</v>
      </c>
      <c r="B15099" s="14" t="s">
        <v>12020</v>
      </c>
      <c r="C15099" s="15" t="s">
        <v>19</v>
      </c>
      <c r="D15099" s="17">
        <v>374.44</v>
      </c>
      <c r="E15099" s="17">
        <v>374.44</v>
      </c>
    </row>
    <row r="15100" spans="1:5" x14ac:dyDescent="0.25">
      <c r="A15100" s="16">
        <v>10505</v>
      </c>
      <c r="B15100" s="14" t="s">
        <v>12021</v>
      </c>
      <c r="C15100" s="15" t="s">
        <v>19</v>
      </c>
      <c r="D15100" s="17">
        <v>220.95</v>
      </c>
      <c r="E15100" s="17">
        <v>220.95</v>
      </c>
    </row>
    <row r="15101" spans="1:5" x14ac:dyDescent="0.25">
      <c r="A15101" s="16">
        <v>10506</v>
      </c>
      <c r="B15101" s="14" t="s">
        <v>12022</v>
      </c>
      <c r="C15101" s="15" t="s">
        <v>19</v>
      </c>
      <c r="D15101" s="17">
        <v>288.43</v>
      </c>
      <c r="E15101" s="17">
        <v>288.43</v>
      </c>
    </row>
    <row r="15102" spans="1:5" ht="25.5" x14ac:dyDescent="0.25">
      <c r="A15102" s="16">
        <v>5031</v>
      </c>
      <c r="B15102" s="14" t="s">
        <v>12023</v>
      </c>
      <c r="C15102" s="15" t="s">
        <v>19</v>
      </c>
      <c r="D15102" s="17">
        <v>405</v>
      </c>
      <c r="E15102" s="17">
        <v>405</v>
      </c>
    </row>
    <row r="15103" spans="1:5" x14ac:dyDescent="0.25">
      <c r="A15103" s="16">
        <v>10502</v>
      </c>
      <c r="B15103" s="14" t="s">
        <v>12024</v>
      </c>
      <c r="C15103" s="15" t="s">
        <v>19</v>
      </c>
      <c r="D15103" s="17">
        <v>471.92</v>
      </c>
      <c r="E15103" s="17">
        <v>471.92</v>
      </c>
    </row>
    <row r="15104" spans="1:5" x14ac:dyDescent="0.25">
      <c r="A15104" s="16">
        <v>10501</v>
      </c>
      <c r="B15104" s="14" t="s">
        <v>12025</v>
      </c>
      <c r="C15104" s="15" t="s">
        <v>19</v>
      </c>
      <c r="D15104" s="17">
        <v>266.62</v>
      </c>
      <c r="E15104" s="17">
        <v>266.62</v>
      </c>
    </row>
    <row r="15105" spans="1:5" x14ac:dyDescent="0.25">
      <c r="A15105" s="16">
        <v>10503</v>
      </c>
      <c r="B15105" s="14" t="s">
        <v>12026</v>
      </c>
      <c r="C15105" s="15" t="s">
        <v>19</v>
      </c>
      <c r="D15105" s="17">
        <v>360.2</v>
      </c>
      <c r="E15105" s="17">
        <v>360.2</v>
      </c>
    </row>
    <row r="15106" spans="1:5" ht="25.5" x14ac:dyDescent="0.25">
      <c r="A15106" s="16">
        <v>4500</v>
      </c>
      <c r="B15106" s="14" t="s">
        <v>12027</v>
      </c>
      <c r="C15106" s="15" t="s">
        <v>25</v>
      </c>
      <c r="D15106" s="17">
        <v>20.93</v>
      </c>
      <c r="E15106" s="17">
        <v>20.93</v>
      </c>
    </row>
    <row r="15107" spans="1:5" ht="25.5" x14ac:dyDescent="0.25">
      <c r="A15107" s="16">
        <v>4448</v>
      </c>
      <c r="B15107" s="14" t="s">
        <v>12028</v>
      </c>
      <c r="C15107" s="15" t="s">
        <v>25</v>
      </c>
      <c r="D15107" s="17">
        <v>28.75</v>
      </c>
      <c r="E15107" s="17">
        <v>28.75</v>
      </c>
    </row>
    <row r="15108" spans="1:5" ht="38.25" x14ac:dyDescent="0.25">
      <c r="A15108" s="16">
        <v>20213</v>
      </c>
      <c r="B15108" s="14" t="s">
        <v>12029</v>
      </c>
      <c r="C15108" s="15" t="s">
        <v>25</v>
      </c>
      <c r="D15108" s="17">
        <v>28.12</v>
      </c>
      <c r="E15108" s="17">
        <v>28.12</v>
      </c>
    </row>
    <row r="15109" spans="1:5" ht="38.25" x14ac:dyDescent="0.25">
      <c r="A15109" s="16">
        <v>20211</v>
      </c>
      <c r="B15109" s="14" t="s">
        <v>12030</v>
      </c>
      <c r="C15109" s="15" t="s">
        <v>25</v>
      </c>
      <c r="D15109" s="17">
        <v>37.229999999999997</v>
      </c>
      <c r="E15109" s="17">
        <v>37.229999999999997</v>
      </c>
    </row>
    <row r="15110" spans="1:5" ht="25.5" x14ac:dyDescent="0.25">
      <c r="A15110" s="16">
        <v>40270</v>
      </c>
      <c r="B15110" s="14" t="s">
        <v>12031</v>
      </c>
      <c r="C15110" s="15" t="s">
        <v>25</v>
      </c>
    </row>
    <row r="15111" spans="1:5" ht="38.25" x14ac:dyDescent="0.25">
      <c r="A15111" s="16">
        <v>4425</v>
      </c>
      <c r="B15111" s="14" t="s">
        <v>12032</v>
      </c>
      <c r="C15111" s="15" t="s">
        <v>25</v>
      </c>
      <c r="D15111" s="17">
        <v>30.77</v>
      </c>
      <c r="E15111" s="17">
        <v>30.77</v>
      </c>
    </row>
    <row r="15112" spans="1:5" ht="38.25" x14ac:dyDescent="0.25">
      <c r="A15112" s="16">
        <v>4472</v>
      </c>
      <c r="B15112" s="14" t="s">
        <v>12033</v>
      </c>
      <c r="C15112" s="15" t="s">
        <v>25</v>
      </c>
      <c r="D15112" s="17">
        <v>38.44</v>
      </c>
      <c r="E15112" s="17">
        <v>38.44</v>
      </c>
    </row>
    <row r="15113" spans="1:5" ht="38.25" x14ac:dyDescent="0.25">
      <c r="A15113" s="16">
        <v>35272</v>
      </c>
      <c r="B15113" s="14" t="s">
        <v>12034</v>
      </c>
      <c r="C15113" s="15" t="s">
        <v>25</v>
      </c>
      <c r="D15113" s="17">
        <v>55.57</v>
      </c>
      <c r="E15113" s="17">
        <v>55.57</v>
      </c>
    </row>
    <row r="15114" spans="1:5" ht="38.25" x14ac:dyDescent="0.25">
      <c r="A15114" s="16">
        <v>4481</v>
      </c>
      <c r="B15114" s="14" t="s">
        <v>12035</v>
      </c>
      <c r="C15114" s="15" t="s">
        <v>25</v>
      </c>
      <c r="D15114" s="17">
        <v>59.48</v>
      </c>
      <c r="E15114" s="17">
        <v>59.48</v>
      </c>
    </row>
    <row r="15115" spans="1:5" x14ac:dyDescent="0.25">
      <c r="A15115" s="16">
        <v>34345</v>
      </c>
      <c r="B15115" s="14" t="s">
        <v>12036</v>
      </c>
      <c r="C15115" s="15" t="s">
        <v>13</v>
      </c>
      <c r="D15115" s="17">
        <v>16.16</v>
      </c>
      <c r="E15115" s="17">
        <v>17.440000000000001</v>
      </c>
    </row>
    <row r="15116" spans="1:5" x14ac:dyDescent="0.25">
      <c r="A15116" s="16">
        <v>41096</v>
      </c>
      <c r="B15116" s="14" t="s">
        <v>12037</v>
      </c>
      <c r="C15116" s="15" t="s">
        <v>12</v>
      </c>
      <c r="D15116" s="17">
        <v>2828.86</v>
      </c>
      <c r="E15116" s="17">
        <v>3053.78</v>
      </c>
    </row>
  </sheetData>
  <pageMargins left="0.511811024" right="0.511811024" top="0.78740157499999996" bottom="0.78740157499999996" header="0.31496062000000002" footer="0.31496062000000002"/>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B5779-0DB5-4BC5-8E72-768F64F6D748}">
  <dimension ref="A1:E63"/>
  <sheetViews>
    <sheetView view="pageBreakPreview" zoomScaleNormal="100" zoomScaleSheetLayoutView="100" workbookViewId="0">
      <selection activeCell="I21" sqref="I21"/>
    </sheetView>
  </sheetViews>
  <sheetFormatPr defaultColWidth="8.85546875" defaultRowHeight="15" x14ac:dyDescent="0.25"/>
  <cols>
    <col min="1" max="1" width="8.28515625" style="10" bestFit="1" customWidth="1"/>
    <col min="2" max="2" width="40.7109375" style="11" customWidth="1"/>
    <col min="3" max="3" width="8.5703125" style="10" bestFit="1" customWidth="1"/>
    <col min="4" max="4" width="14.28515625" style="12" bestFit="1" customWidth="1"/>
    <col min="5" max="256" width="8.85546875" style="9"/>
    <col min="257" max="257" width="40.7109375" style="9" customWidth="1"/>
    <col min="258" max="258" width="8.85546875" style="9"/>
    <col min="259" max="260" width="12.85546875" style="9" bestFit="1" customWidth="1"/>
    <col min="261" max="512" width="8.85546875" style="9"/>
    <col min="513" max="513" width="40.7109375" style="9" customWidth="1"/>
    <col min="514" max="514" width="8.85546875" style="9"/>
    <col min="515" max="516" width="12.85546875" style="9" bestFit="1" customWidth="1"/>
    <col min="517" max="768" width="8.85546875" style="9"/>
    <col min="769" max="769" width="40.7109375" style="9" customWidth="1"/>
    <col min="770" max="770" width="8.85546875" style="9"/>
    <col min="771" max="772" width="12.85546875" style="9" bestFit="1" customWidth="1"/>
    <col min="773" max="1024" width="8.85546875" style="9"/>
    <col min="1025" max="1025" width="40.7109375" style="9" customWidth="1"/>
    <col min="1026" max="1026" width="8.85546875" style="9"/>
    <col min="1027" max="1028" width="12.85546875" style="9" bestFit="1" customWidth="1"/>
    <col min="1029" max="1280" width="8.85546875" style="9"/>
    <col min="1281" max="1281" width="40.7109375" style="9" customWidth="1"/>
    <col min="1282" max="1282" width="8.85546875" style="9"/>
    <col min="1283" max="1284" width="12.85546875" style="9" bestFit="1" customWidth="1"/>
    <col min="1285" max="1536" width="8.85546875" style="9"/>
    <col min="1537" max="1537" width="40.7109375" style="9" customWidth="1"/>
    <col min="1538" max="1538" width="8.85546875" style="9"/>
    <col min="1539" max="1540" width="12.85546875" style="9" bestFit="1" customWidth="1"/>
    <col min="1541" max="1792" width="8.85546875" style="9"/>
    <col min="1793" max="1793" width="40.7109375" style="9" customWidth="1"/>
    <col min="1794" max="1794" width="8.85546875" style="9"/>
    <col min="1795" max="1796" width="12.85546875" style="9" bestFit="1" customWidth="1"/>
    <col min="1797" max="2048" width="8.85546875" style="9"/>
    <col min="2049" max="2049" width="40.7109375" style="9" customWidth="1"/>
    <col min="2050" max="2050" width="8.85546875" style="9"/>
    <col min="2051" max="2052" width="12.85546875" style="9" bestFit="1" customWidth="1"/>
    <col min="2053" max="2304" width="8.85546875" style="9"/>
    <col min="2305" max="2305" width="40.7109375" style="9" customWidth="1"/>
    <col min="2306" max="2306" width="8.85546875" style="9"/>
    <col min="2307" max="2308" width="12.85546875" style="9" bestFit="1" customWidth="1"/>
    <col min="2309" max="2560" width="8.85546875" style="9"/>
    <col min="2561" max="2561" width="40.7109375" style="9" customWidth="1"/>
    <col min="2562" max="2562" width="8.85546875" style="9"/>
    <col min="2563" max="2564" width="12.85546875" style="9" bestFit="1" customWidth="1"/>
    <col min="2565" max="2816" width="8.85546875" style="9"/>
    <col min="2817" max="2817" width="40.7109375" style="9" customWidth="1"/>
    <col min="2818" max="2818" width="8.85546875" style="9"/>
    <col min="2819" max="2820" width="12.85546875" style="9" bestFit="1" customWidth="1"/>
    <col min="2821" max="3072" width="8.85546875" style="9"/>
    <col min="3073" max="3073" width="40.7109375" style="9" customWidth="1"/>
    <col min="3074" max="3074" width="8.85546875" style="9"/>
    <col min="3075" max="3076" width="12.85546875" style="9" bestFit="1" customWidth="1"/>
    <col min="3077" max="3328" width="8.85546875" style="9"/>
    <col min="3329" max="3329" width="40.7109375" style="9" customWidth="1"/>
    <col min="3330" max="3330" width="8.85546875" style="9"/>
    <col min="3331" max="3332" width="12.85546875" style="9" bestFit="1" customWidth="1"/>
    <col min="3333" max="3584" width="8.85546875" style="9"/>
    <col min="3585" max="3585" width="40.7109375" style="9" customWidth="1"/>
    <col min="3586" max="3586" width="8.85546875" style="9"/>
    <col min="3587" max="3588" width="12.85546875" style="9" bestFit="1" customWidth="1"/>
    <col min="3589" max="3840" width="8.85546875" style="9"/>
    <col min="3841" max="3841" width="40.7109375" style="9" customWidth="1"/>
    <col min="3842" max="3842" width="8.85546875" style="9"/>
    <col min="3843" max="3844" width="12.85546875" style="9" bestFit="1" customWidth="1"/>
    <col min="3845" max="4096" width="8.85546875" style="9"/>
    <col min="4097" max="4097" width="40.7109375" style="9" customWidth="1"/>
    <col min="4098" max="4098" width="8.85546875" style="9"/>
    <col min="4099" max="4100" width="12.85546875" style="9" bestFit="1" customWidth="1"/>
    <col min="4101" max="4352" width="8.85546875" style="9"/>
    <col min="4353" max="4353" width="40.7109375" style="9" customWidth="1"/>
    <col min="4354" max="4354" width="8.85546875" style="9"/>
    <col min="4355" max="4356" width="12.85546875" style="9" bestFit="1" customWidth="1"/>
    <col min="4357" max="4608" width="8.85546875" style="9"/>
    <col min="4609" max="4609" width="40.7109375" style="9" customWidth="1"/>
    <col min="4610" max="4610" width="8.85546875" style="9"/>
    <col min="4611" max="4612" width="12.85546875" style="9" bestFit="1" customWidth="1"/>
    <col min="4613" max="4864" width="8.85546875" style="9"/>
    <col min="4865" max="4865" width="40.7109375" style="9" customWidth="1"/>
    <col min="4866" max="4866" width="8.85546875" style="9"/>
    <col min="4867" max="4868" width="12.85546875" style="9" bestFit="1" customWidth="1"/>
    <col min="4869" max="5120" width="8.85546875" style="9"/>
    <col min="5121" max="5121" width="40.7109375" style="9" customWidth="1"/>
    <col min="5122" max="5122" width="8.85546875" style="9"/>
    <col min="5123" max="5124" width="12.85546875" style="9" bestFit="1" customWidth="1"/>
    <col min="5125" max="5376" width="8.85546875" style="9"/>
    <col min="5377" max="5377" width="40.7109375" style="9" customWidth="1"/>
    <col min="5378" max="5378" width="8.85546875" style="9"/>
    <col min="5379" max="5380" width="12.85546875" style="9" bestFit="1" customWidth="1"/>
    <col min="5381" max="5632" width="8.85546875" style="9"/>
    <col min="5633" max="5633" width="40.7109375" style="9" customWidth="1"/>
    <col min="5634" max="5634" width="8.85546875" style="9"/>
    <col min="5635" max="5636" width="12.85546875" style="9" bestFit="1" customWidth="1"/>
    <col min="5637" max="5888" width="8.85546875" style="9"/>
    <col min="5889" max="5889" width="40.7109375" style="9" customWidth="1"/>
    <col min="5890" max="5890" width="8.85546875" style="9"/>
    <col min="5891" max="5892" width="12.85546875" style="9" bestFit="1" customWidth="1"/>
    <col min="5893" max="6144" width="8.85546875" style="9"/>
    <col min="6145" max="6145" width="40.7109375" style="9" customWidth="1"/>
    <col min="6146" max="6146" width="8.85546875" style="9"/>
    <col min="6147" max="6148" width="12.85546875" style="9" bestFit="1" customWidth="1"/>
    <col min="6149" max="6400" width="8.85546875" style="9"/>
    <col min="6401" max="6401" width="40.7109375" style="9" customWidth="1"/>
    <col min="6402" max="6402" width="8.85546875" style="9"/>
    <col min="6403" max="6404" width="12.85546875" style="9" bestFit="1" customWidth="1"/>
    <col min="6405" max="6656" width="8.85546875" style="9"/>
    <col min="6657" max="6657" width="40.7109375" style="9" customWidth="1"/>
    <col min="6658" max="6658" width="8.85546875" style="9"/>
    <col min="6659" max="6660" width="12.85546875" style="9" bestFit="1" customWidth="1"/>
    <col min="6661" max="6912" width="8.85546875" style="9"/>
    <col min="6913" max="6913" width="40.7109375" style="9" customWidth="1"/>
    <col min="6914" max="6914" width="8.85546875" style="9"/>
    <col min="6915" max="6916" width="12.85546875" style="9" bestFit="1" customWidth="1"/>
    <col min="6917" max="7168" width="8.85546875" style="9"/>
    <col min="7169" max="7169" width="40.7109375" style="9" customWidth="1"/>
    <col min="7170" max="7170" width="8.85546875" style="9"/>
    <col min="7171" max="7172" width="12.85546875" style="9" bestFit="1" customWidth="1"/>
    <col min="7173" max="7424" width="8.85546875" style="9"/>
    <col min="7425" max="7425" width="40.7109375" style="9" customWidth="1"/>
    <col min="7426" max="7426" width="8.85546875" style="9"/>
    <col min="7427" max="7428" width="12.85546875" style="9" bestFit="1" customWidth="1"/>
    <col min="7429" max="7680" width="8.85546875" style="9"/>
    <col min="7681" max="7681" width="40.7109375" style="9" customWidth="1"/>
    <col min="7682" max="7682" width="8.85546875" style="9"/>
    <col min="7683" max="7684" width="12.85546875" style="9" bestFit="1" customWidth="1"/>
    <col min="7685" max="7936" width="8.85546875" style="9"/>
    <col min="7937" max="7937" width="40.7109375" style="9" customWidth="1"/>
    <col min="7938" max="7938" width="8.85546875" style="9"/>
    <col min="7939" max="7940" width="12.85546875" style="9" bestFit="1" customWidth="1"/>
    <col min="7941" max="8192" width="8.85546875" style="9"/>
    <col min="8193" max="8193" width="40.7109375" style="9" customWidth="1"/>
    <col min="8194" max="8194" width="8.85546875" style="9"/>
    <col min="8195" max="8196" width="12.85546875" style="9" bestFit="1" customWidth="1"/>
    <col min="8197" max="8448" width="8.85546875" style="9"/>
    <col min="8449" max="8449" width="40.7109375" style="9" customWidth="1"/>
    <col min="8450" max="8450" width="8.85546875" style="9"/>
    <col min="8451" max="8452" width="12.85546875" style="9" bestFit="1" customWidth="1"/>
    <col min="8453" max="8704" width="8.85546875" style="9"/>
    <col min="8705" max="8705" width="40.7109375" style="9" customWidth="1"/>
    <col min="8706" max="8706" width="8.85546875" style="9"/>
    <col min="8707" max="8708" width="12.85546875" style="9" bestFit="1" customWidth="1"/>
    <col min="8709" max="8960" width="8.85546875" style="9"/>
    <col min="8961" max="8961" width="40.7109375" style="9" customWidth="1"/>
    <col min="8962" max="8962" width="8.85546875" style="9"/>
    <col min="8963" max="8964" width="12.85546875" style="9" bestFit="1" customWidth="1"/>
    <col min="8965" max="9216" width="8.85546875" style="9"/>
    <col min="9217" max="9217" width="40.7109375" style="9" customWidth="1"/>
    <col min="9218" max="9218" width="8.85546875" style="9"/>
    <col min="9219" max="9220" width="12.85546875" style="9" bestFit="1" customWidth="1"/>
    <col min="9221" max="9472" width="8.85546875" style="9"/>
    <col min="9473" max="9473" width="40.7109375" style="9" customWidth="1"/>
    <col min="9474" max="9474" width="8.85546875" style="9"/>
    <col min="9475" max="9476" width="12.85546875" style="9" bestFit="1" customWidth="1"/>
    <col min="9477" max="9728" width="8.85546875" style="9"/>
    <col min="9729" max="9729" width="40.7109375" style="9" customWidth="1"/>
    <col min="9730" max="9730" width="8.85546875" style="9"/>
    <col min="9731" max="9732" width="12.85546875" style="9" bestFit="1" customWidth="1"/>
    <col min="9733" max="9984" width="8.85546875" style="9"/>
    <col min="9985" max="9985" width="40.7109375" style="9" customWidth="1"/>
    <col min="9986" max="9986" width="8.85546875" style="9"/>
    <col min="9987" max="9988" width="12.85546875" style="9" bestFit="1" customWidth="1"/>
    <col min="9989" max="10240" width="8.85546875" style="9"/>
    <col min="10241" max="10241" width="40.7109375" style="9" customWidth="1"/>
    <col min="10242" max="10242" width="8.85546875" style="9"/>
    <col min="10243" max="10244" width="12.85546875" style="9" bestFit="1" customWidth="1"/>
    <col min="10245" max="10496" width="8.85546875" style="9"/>
    <col min="10497" max="10497" width="40.7109375" style="9" customWidth="1"/>
    <col min="10498" max="10498" width="8.85546875" style="9"/>
    <col min="10499" max="10500" width="12.85546875" style="9" bestFit="1" customWidth="1"/>
    <col min="10501" max="10752" width="8.85546875" style="9"/>
    <col min="10753" max="10753" width="40.7109375" style="9" customWidth="1"/>
    <col min="10754" max="10754" width="8.85546875" style="9"/>
    <col min="10755" max="10756" width="12.85546875" style="9" bestFit="1" customWidth="1"/>
    <col min="10757" max="11008" width="8.85546875" style="9"/>
    <col min="11009" max="11009" width="40.7109375" style="9" customWidth="1"/>
    <col min="11010" max="11010" width="8.85546875" style="9"/>
    <col min="11011" max="11012" width="12.85546875" style="9" bestFit="1" customWidth="1"/>
    <col min="11013" max="11264" width="8.85546875" style="9"/>
    <col min="11265" max="11265" width="40.7109375" style="9" customWidth="1"/>
    <col min="11266" max="11266" width="8.85546875" style="9"/>
    <col min="11267" max="11268" width="12.85546875" style="9" bestFit="1" customWidth="1"/>
    <col min="11269" max="11520" width="8.85546875" style="9"/>
    <col min="11521" max="11521" width="40.7109375" style="9" customWidth="1"/>
    <col min="11522" max="11522" width="8.85546875" style="9"/>
    <col min="11523" max="11524" width="12.85546875" style="9" bestFit="1" customWidth="1"/>
    <col min="11525" max="11776" width="8.85546875" style="9"/>
    <col min="11777" max="11777" width="40.7109375" style="9" customWidth="1"/>
    <col min="11778" max="11778" width="8.85546875" style="9"/>
    <col min="11779" max="11780" width="12.85546875" style="9" bestFit="1" customWidth="1"/>
    <col min="11781" max="12032" width="8.85546875" style="9"/>
    <col min="12033" max="12033" width="40.7109375" style="9" customWidth="1"/>
    <col min="12034" max="12034" width="8.85546875" style="9"/>
    <col min="12035" max="12036" width="12.85546875" style="9" bestFit="1" customWidth="1"/>
    <col min="12037" max="12288" width="8.85546875" style="9"/>
    <col min="12289" max="12289" width="40.7109375" style="9" customWidth="1"/>
    <col min="12290" max="12290" width="8.85546875" style="9"/>
    <col min="12291" max="12292" width="12.85546875" style="9" bestFit="1" customWidth="1"/>
    <col min="12293" max="12544" width="8.85546875" style="9"/>
    <col min="12545" max="12545" width="40.7109375" style="9" customWidth="1"/>
    <col min="12546" max="12546" width="8.85546875" style="9"/>
    <col min="12547" max="12548" width="12.85546875" style="9" bestFit="1" customWidth="1"/>
    <col min="12549" max="12800" width="8.85546875" style="9"/>
    <col min="12801" max="12801" width="40.7109375" style="9" customWidth="1"/>
    <col min="12802" max="12802" width="8.85546875" style="9"/>
    <col min="12803" max="12804" width="12.85546875" style="9" bestFit="1" customWidth="1"/>
    <col min="12805" max="13056" width="8.85546875" style="9"/>
    <col min="13057" max="13057" width="40.7109375" style="9" customWidth="1"/>
    <col min="13058" max="13058" width="8.85546875" style="9"/>
    <col min="13059" max="13060" width="12.85546875" style="9" bestFit="1" customWidth="1"/>
    <col min="13061" max="13312" width="8.85546875" style="9"/>
    <col min="13313" max="13313" width="40.7109375" style="9" customWidth="1"/>
    <col min="13314" max="13314" width="8.85546875" style="9"/>
    <col min="13315" max="13316" width="12.85546875" style="9" bestFit="1" customWidth="1"/>
    <col min="13317" max="13568" width="8.85546875" style="9"/>
    <col min="13569" max="13569" width="40.7109375" style="9" customWidth="1"/>
    <col min="13570" max="13570" width="8.85546875" style="9"/>
    <col min="13571" max="13572" width="12.85546875" style="9" bestFit="1" customWidth="1"/>
    <col min="13573" max="13824" width="8.85546875" style="9"/>
    <col min="13825" max="13825" width="40.7109375" style="9" customWidth="1"/>
    <col min="13826" max="13826" width="8.85546875" style="9"/>
    <col min="13827" max="13828" width="12.85546875" style="9" bestFit="1" customWidth="1"/>
    <col min="13829" max="14080" width="8.85546875" style="9"/>
    <col min="14081" max="14081" width="40.7109375" style="9" customWidth="1"/>
    <col min="14082" max="14082" width="8.85546875" style="9"/>
    <col min="14083" max="14084" width="12.85546875" style="9" bestFit="1" customWidth="1"/>
    <col min="14085" max="14336" width="8.85546875" style="9"/>
    <col min="14337" max="14337" width="40.7109375" style="9" customWidth="1"/>
    <col min="14338" max="14338" width="8.85546875" style="9"/>
    <col min="14339" max="14340" width="12.85546875" style="9" bestFit="1" customWidth="1"/>
    <col min="14341" max="14592" width="8.85546875" style="9"/>
    <col min="14593" max="14593" width="40.7109375" style="9" customWidth="1"/>
    <col min="14594" max="14594" width="8.85546875" style="9"/>
    <col min="14595" max="14596" width="12.85546875" style="9" bestFit="1" customWidth="1"/>
    <col min="14597" max="14848" width="8.85546875" style="9"/>
    <col min="14849" max="14849" width="40.7109375" style="9" customWidth="1"/>
    <col min="14850" max="14850" width="8.85546875" style="9"/>
    <col min="14851" max="14852" width="12.85546875" style="9" bestFit="1" customWidth="1"/>
    <col min="14853" max="15104" width="8.85546875" style="9"/>
    <col min="15105" max="15105" width="40.7109375" style="9" customWidth="1"/>
    <col min="15106" max="15106" width="8.85546875" style="9"/>
    <col min="15107" max="15108" width="12.85546875" style="9" bestFit="1" customWidth="1"/>
    <col min="15109" max="15360" width="8.85546875" style="9"/>
    <col min="15361" max="15361" width="40.7109375" style="9" customWidth="1"/>
    <col min="15362" max="15362" width="8.85546875" style="9"/>
    <col min="15363" max="15364" width="12.85546875" style="9" bestFit="1" customWidth="1"/>
    <col min="15365" max="15616" width="8.85546875" style="9"/>
    <col min="15617" max="15617" width="40.7109375" style="9" customWidth="1"/>
    <col min="15618" max="15618" width="8.85546875" style="9"/>
    <col min="15619" max="15620" width="12.85546875" style="9" bestFit="1" customWidth="1"/>
    <col min="15621" max="15872" width="8.85546875" style="9"/>
    <col min="15873" max="15873" width="40.7109375" style="9" customWidth="1"/>
    <col min="15874" max="15874" width="8.85546875" style="9"/>
    <col min="15875" max="15876" width="12.85546875" style="9" bestFit="1" customWidth="1"/>
    <col min="15877" max="16128" width="8.85546875" style="9"/>
    <col min="16129" max="16129" width="40.7109375" style="9" customWidth="1"/>
    <col min="16130" max="16130" width="8.85546875" style="9"/>
    <col min="16131" max="16132" width="12.85546875" style="9" bestFit="1" customWidth="1"/>
    <col min="16133" max="16384" width="8.85546875" style="9"/>
  </cols>
  <sheetData>
    <row r="1" spans="1:5" ht="15.75" thickBot="1" x14ac:dyDescent="0.3">
      <c r="A1" s="62"/>
      <c r="B1" s="63" t="s">
        <v>90</v>
      </c>
      <c r="C1" s="64"/>
      <c r="D1" s="64"/>
      <c r="E1"/>
    </row>
    <row r="2" spans="1:5" ht="15.75" thickBot="1" x14ac:dyDescent="0.3">
      <c r="A2" s="62"/>
      <c r="B2" s="63" t="s">
        <v>4015</v>
      </c>
      <c r="C2" s="64"/>
      <c r="D2" s="64"/>
      <c r="E2"/>
    </row>
    <row r="3" spans="1:5" ht="15.75" thickBot="1" x14ac:dyDescent="0.3">
      <c r="A3" s="65" t="s">
        <v>2</v>
      </c>
      <c r="B3" s="66" t="s">
        <v>86</v>
      </c>
      <c r="C3" s="66" t="s">
        <v>9</v>
      </c>
      <c r="D3" s="67" t="s">
        <v>26644</v>
      </c>
      <c r="E3"/>
    </row>
    <row r="4" spans="1:5" x14ac:dyDescent="0.25">
      <c r="A4" s="68" t="s">
        <v>18</v>
      </c>
      <c r="B4" s="69" t="str">
        <f>'Composições Gerais'!D6</f>
        <v>CUSTO COM ADMINISTRAÇÃO LOCAL DE OBRA</v>
      </c>
      <c r="C4" s="70" t="str">
        <f>'Composições Gerais'!G6</f>
        <v>UN</v>
      </c>
      <c r="D4" s="71">
        <f>'Composições Gerais'!J6</f>
        <v>430027.0638</v>
      </c>
      <c r="E4" s="73"/>
    </row>
    <row r="5" spans="1:5" x14ac:dyDescent="0.25">
      <c r="A5" s="68" t="s">
        <v>3549</v>
      </c>
      <c r="B5" s="69" t="str">
        <f>'Composições Gerais'!D13</f>
        <v>INSTALAÇÃO DO CANTEIRO DE OBRAS</v>
      </c>
      <c r="C5" s="70" t="str">
        <f>'Composições Gerais'!G13</f>
        <v>UN</v>
      </c>
      <c r="D5" s="71">
        <f>'Composições Gerais'!J13</f>
        <v>221801.04</v>
      </c>
      <c r="E5" s="73"/>
    </row>
    <row r="6" spans="1:5" x14ac:dyDescent="0.25">
      <c r="A6" s="68" t="s">
        <v>26</v>
      </c>
      <c r="B6" s="69" t="str">
        <f>'Composições Canteiro'!D7</f>
        <v>PLACA DE OBRA EM CHAPA DE AÇO GALVANIZADO</v>
      </c>
      <c r="C6" s="70" t="str">
        <f>'Composições Canteiro'!G7</f>
        <v>M²</v>
      </c>
      <c r="D6" s="71">
        <f>'Composições Canteiro'!J7</f>
        <v>551.48573299999998</v>
      </c>
      <c r="E6" s="73"/>
    </row>
    <row r="7" spans="1:5" x14ac:dyDescent="0.25">
      <c r="A7" s="68" t="s">
        <v>27</v>
      </c>
      <c r="B7" s="69" t="str">
        <f>'Composições Canteiro'!D20</f>
        <v>CANTEIRO ITINERANTE</v>
      </c>
      <c r="C7" s="70" t="str">
        <f>'Composições Canteiro'!G20</f>
        <v>MÊS</v>
      </c>
      <c r="D7" s="71">
        <f>'Composições Canteiro'!J20</f>
        <v>2946.6260629799999</v>
      </c>
      <c r="E7" s="73"/>
    </row>
    <row r="8" spans="1:5" ht="33.75" x14ac:dyDescent="0.25">
      <c r="A8" s="68" t="s">
        <v>26653</v>
      </c>
      <c r="B8" s="69" t="str">
        <f>'Composições Gerais'!D35</f>
        <v>CUSTO DE MOBILIZAÇÃO E DESMOBILIZAÇÃO DE EQUIPAMENTOS (LEVES, MÉDIOS E PESADOS), MÁQUINAS, MOBILIÁRIOS E PESSOAL</v>
      </c>
      <c r="C8" s="70" t="str">
        <f>'Composições Gerais'!G35</f>
        <v>UN</v>
      </c>
      <c r="D8" s="71">
        <f>'Composições Gerais'!J35</f>
        <v>87883.39</v>
      </c>
      <c r="E8" s="72"/>
    </row>
    <row r="9" spans="1:5" x14ac:dyDescent="0.25">
      <c r="A9" s="9"/>
      <c r="B9" s="9"/>
      <c r="C9" s="9"/>
      <c r="D9" s="9"/>
    </row>
    <row r="10" spans="1:5" x14ac:dyDescent="0.25">
      <c r="A10" s="9"/>
      <c r="B10" s="9"/>
      <c r="C10" s="9"/>
      <c r="D10" s="9"/>
    </row>
    <row r="11" spans="1:5" x14ac:dyDescent="0.25">
      <c r="A11" s="9"/>
      <c r="B11" s="9"/>
      <c r="C11" s="9"/>
      <c r="D11" s="9"/>
    </row>
    <row r="12" spans="1:5" x14ac:dyDescent="0.25">
      <c r="A12" s="9"/>
      <c r="B12" s="9"/>
      <c r="C12" s="9"/>
      <c r="D12" s="9"/>
    </row>
    <row r="13" spans="1:5" x14ac:dyDescent="0.25">
      <c r="A13" s="9"/>
      <c r="B13" s="9"/>
      <c r="C13" s="9"/>
      <c r="D13" s="9"/>
    </row>
    <row r="14" spans="1:5" x14ac:dyDescent="0.25">
      <c r="A14" s="9"/>
      <c r="B14" s="9"/>
      <c r="C14" s="9"/>
      <c r="D14" s="9"/>
    </row>
    <row r="15" spans="1:5" x14ac:dyDescent="0.25">
      <c r="A15" s="9"/>
      <c r="B15" s="9"/>
      <c r="C15" s="9"/>
      <c r="D15" s="9"/>
    </row>
    <row r="16" spans="1:5" x14ac:dyDescent="0.25">
      <c r="A16" s="9"/>
      <c r="B16" s="9"/>
      <c r="C16" s="9"/>
      <c r="D16" s="9"/>
    </row>
    <row r="17" s="9" customFormat="1" x14ac:dyDescent="0.25"/>
    <row r="18" s="9" customFormat="1" x14ac:dyDescent="0.25"/>
    <row r="19" s="9" customFormat="1" x14ac:dyDescent="0.25"/>
    <row r="20" s="9" customFormat="1" x14ac:dyDescent="0.25"/>
    <row r="21" s="9" customFormat="1" x14ac:dyDescent="0.25"/>
    <row r="22" s="9" customFormat="1" x14ac:dyDescent="0.25"/>
    <row r="23" s="9" customFormat="1" x14ac:dyDescent="0.25"/>
    <row r="24" s="9" customFormat="1" x14ac:dyDescent="0.25"/>
    <row r="25" s="9" customFormat="1" x14ac:dyDescent="0.25"/>
    <row r="26" s="9" customFormat="1" x14ac:dyDescent="0.25"/>
    <row r="27" s="9" customFormat="1" x14ac:dyDescent="0.25"/>
    <row r="28" s="9" customFormat="1" x14ac:dyDescent="0.25"/>
    <row r="29" s="9" customFormat="1" x14ac:dyDescent="0.25"/>
    <row r="30" s="9" customFormat="1" x14ac:dyDescent="0.25"/>
    <row r="31" s="9" customFormat="1" x14ac:dyDescent="0.25"/>
    <row r="32" s="9" customFormat="1" x14ac:dyDescent="0.25"/>
    <row r="33" s="9" customFormat="1" x14ac:dyDescent="0.25"/>
    <row r="34" s="9" customFormat="1" x14ac:dyDescent="0.25"/>
    <row r="35" s="9" customFormat="1" x14ac:dyDescent="0.25"/>
    <row r="36" s="9" customFormat="1" x14ac:dyDescent="0.25"/>
    <row r="37" s="9" customFormat="1" x14ac:dyDescent="0.25"/>
    <row r="38" s="9" customFormat="1" x14ac:dyDescent="0.25"/>
    <row r="39" s="9" customFormat="1" x14ac:dyDescent="0.25"/>
    <row r="40" s="9" customFormat="1" x14ac:dyDescent="0.25"/>
    <row r="41" s="9" customFormat="1" x14ac:dyDescent="0.25"/>
    <row r="42" s="9" customFormat="1" x14ac:dyDescent="0.25"/>
    <row r="43" s="9" customFormat="1" x14ac:dyDescent="0.25"/>
    <row r="44" s="9" customFormat="1" x14ac:dyDescent="0.25"/>
    <row r="45" s="9" customFormat="1" x14ac:dyDescent="0.25"/>
    <row r="46" s="9" customFormat="1" x14ac:dyDescent="0.25"/>
    <row r="47" s="9" customFormat="1" x14ac:dyDescent="0.25"/>
    <row r="48" s="9" customFormat="1" x14ac:dyDescent="0.25"/>
    <row r="49" s="9" customFormat="1" x14ac:dyDescent="0.25"/>
    <row r="50" s="9" customFormat="1" x14ac:dyDescent="0.25"/>
    <row r="51" s="9" customFormat="1" x14ac:dyDescent="0.25"/>
    <row r="52" s="9" customFormat="1" x14ac:dyDescent="0.25"/>
    <row r="53" s="9" customFormat="1" x14ac:dyDescent="0.25"/>
    <row r="54" s="9" customFormat="1" x14ac:dyDescent="0.25"/>
    <row r="55" s="9" customFormat="1" x14ac:dyDescent="0.25"/>
    <row r="56" s="9" customFormat="1" x14ac:dyDescent="0.25"/>
    <row r="57" s="9" customFormat="1" x14ac:dyDescent="0.25"/>
    <row r="58" s="9" customFormat="1" x14ac:dyDescent="0.25"/>
    <row r="59" s="9" customFormat="1" x14ac:dyDescent="0.25"/>
    <row r="60" s="9" customFormat="1" x14ac:dyDescent="0.25"/>
    <row r="61" s="9" customFormat="1" x14ac:dyDescent="0.25"/>
    <row r="62" s="9" customFormat="1" x14ac:dyDescent="0.25"/>
    <row r="63" s="9" customFormat="1" x14ac:dyDescent="0.25"/>
  </sheetData>
  <phoneticPr fontId="3" type="noConversion"/>
  <pageMargins left="0.511811024" right="0.511811024" top="0.78740157499999996" bottom="0.78740157499999996" header="0.31496062000000002" footer="0.31496062000000002"/>
  <pageSetup paperSize="9" scale="9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B4239C4-9FA5-4496-9C7D-9385835A292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27</vt:i4>
      </vt:variant>
      <vt:variant>
        <vt:lpstr>Intervalos Nomeados</vt:lpstr>
      </vt:variant>
      <vt:variant>
        <vt:i4>43</vt:i4>
      </vt:variant>
    </vt:vector>
  </HeadingPairs>
  <TitlesOfParts>
    <vt:vector size="70" baseType="lpstr">
      <vt:lpstr>RESUMO</vt:lpstr>
      <vt:lpstr>SINTÉTICO</vt:lpstr>
      <vt:lpstr>MEMÓRIA DE CÁLCULO</vt:lpstr>
      <vt:lpstr>CURVA ABC</vt:lpstr>
      <vt:lpstr>CRONO. FIS-FINANC</vt:lpstr>
      <vt:lpstr>Composições Gerais</vt:lpstr>
      <vt:lpstr>Composições Canteiro</vt:lpstr>
      <vt:lpstr>Canteiro de Obras</vt:lpstr>
      <vt:lpstr>Mob e Desmob</vt:lpstr>
      <vt:lpstr>BDI serviços</vt:lpstr>
      <vt:lpstr>BDI Diferenciado</vt:lpstr>
      <vt:lpstr>ADM-Resumo</vt:lpstr>
      <vt:lpstr>ADM-Fixa</vt:lpstr>
      <vt:lpstr>ADM-Vinculada</vt:lpstr>
      <vt:lpstr>ADM-Variavel</vt:lpstr>
      <vt:lpstr>ADM-Variavel$</vt:lpstr>
      <vt:lpstr>MANUTENÇÃO DO CANTEIRO E ACAMP.</vt:lpstr>
      <vt:lpstr>ANP</vt:lpstr>
      <vt:lpstr>Betuminoso</vt:lpstr>
      <vt:lpstr>Pesquisa de Mercado</vt:lpstr>
      <vt:lpstr>Binômio</vt:lpstr>
      <vt:lpstr>INS. SICRO</vt:lpstr>
      <vt:lpstr>MO SICRO</vt:lpstr>
      <vt:lpstr>EQ. SICRO</vt:lpstr>
      <vt:lpstr>SICRO JAN2026</vt:lpstr>
      <vt:lpstr>SINAPI JAN.26</vt:lpstr>
      <vt:lpstr>BANCO_CPU - JAN.26</vt:lpstr>
      <vt:lpstr>'ADM-Fixa'!Area_de_impressao</vt:lpstr>
      <vt:lpstr>'ADM-Resumo'!Area_de_impressao</vt:lpstr>
      <vt:lpstr>'ADM-Variavel'!Area_de_impressao</vt:lpstr>
      <vt:lpstr>'ADM-Variavel$'!Area_de_impressao</vt:lpstr>
      <vt:lpstr>'ADM-Vinculada'!Area_de_impressao</vt:lpstr>
      <vt:lpstr>ANP!Area_de_impressao</vt:lpstr>
      <vt:lpstr>'BANCO_CPU - JAN.26'!Area_de_impressao</vt:lpstr>
      <vt:lpstr>'BDI Diferenciado'!Area_de_impressao</vt:lpstr>
      <vt:lpstr>'BDI serviços'!Area_de_impressao</vt:lpstr>
      <vt:lpstr>Betuminoso!Area_de_impressao</vt:lpstr>
      <vt:lpstr>Binômio!Area_de_impressao</vt:lpstr>
      <vt:lpstr>'Canteiro de Obras'!Area_de_impressao</vt:lpstr>
      <vt:lpstr>'Composições Canteiro'!Area_de_impressao</vt:lpstr>
      <vt:lpstr>'CRONO. FIS-FINANC'!Area_de_impressao</vt:lpstr>
      <vt:lpstr>'CURVA ABC'!Area_de_impressao</vt:lpstr>
      <vt:lpstr>'MANUTENÇÃO DO CANTEIRO E ACAMP.'!Area_de_impressao</vt:lpstr>
      <vt:lpstr>'MEMÓRIA DE CÁLCULO'!Area_de_impressao</vt:lpstr>
      <vt:lpstr>'Mob e Desmob'!Area_de_impressao</vt:lpstr>
      <vt:lpstr>'Pesquisa de Mercado'!Area_de_impressao</vt:lpstr>
      <vt:lpstr>RESUMO!Area_de_impressao</vt:lpstr>
      <vt:lpstr>'SINAPI JAN.26'!Area_de_impressao</vt:lpstr>
      <vt:lpstr>SINTÉTICO!Area_de_impressao</vt:lpstr>
      <vt:lpstr>BANCO</vt:lpstr>
      <vt:lpstr>EQ.SICRO</vt:lpstr>
      <vt:lpstr>INS.SICRO</vt:lpstr>
      <vt:lpstr>MAT.SICRO</vt:lpstr>
      <vt:lpstr>MC</vt:lpstr>
      <vt:lpstr>MO.SICRO</vt:lpstr>
      <vt:lpstr>'CURVA ABC'!PLANILHA</vt:lpstr>
      <vt:lpstr>SICRO</vt:lpstr>
      <vt:lpstr>SINAPI</vt:lpstr>
      <vt:lpstr>'ADM-Fixa'!Titulos_de_impressao</vt:lpstr>
      <vt:lpstr>'ADM-Variavel'!Titulos_de_impressao</vt:lpstr>
      <vt:lpstr>'ADM-Variavel$'!Titulos_de_impressao</vt:lpstr>
      <vt:lpstr>'ADM-Vinculada'!Titulos_de_impressao</vt:lpstr>
      <vt:lpstr>Betuminoso!Titulos_de_impressao</vt:lpstr>
      <vt:lpstr>'Composições Canteiro'!Titulos_de_impressao</vt:lpstr>
      <vt:lpstr>'Composições Gerais'!Titulos_de_impressao</vt:lpstr>
      <vt:lpstr>'CURVA ABC'!Titulos_de_impressao</vt:lpstr>
      <vt:lpstr>'MEMÓRIA DE CÁLCULO'!Titulos_de_impressao</vt:lpstr>
      <vt:lpstr>'MO SICRO'!Titulos_de_impressao</vt:lpstr>
      <vt:lpstr>'Mob e Desmob'!Titulos_de_impressao</vt:lpstr>
      <vt:lpstr>SINTÉTICO!Titulos_de_impressao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Jilmar Silva Chaves</dc:creator>
  <cp:lastModifiedBy>Unidade 1 de Licitação DER PE</cp:lastModifiedBy>
  <cp:lastPrinted>2026-06-30T16:30:31Z</cp:lastPrinted>
  <dcterms:created xsi:type="dcterms:W3CDTF">2022-11-04T15:53:35Z</dcterms:created>
  <dcterms:modified xsi:type="dcterms:W3CDTF">2026-06-30T17:03:39Z</dcterms:modified>
</cp:coreProperties>
</file>